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28.xml" ContentType="application/vnd.openxmlformats-officedocument.spreadsheetml.worksheet+xml"/>
  <Override PartName="/xl/worksheets/sheet16.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Inputs" sheetId="2" state="visible" r:id="rId4"/>
    <sheet name="Return Path" sheetId="3" state="visible" r:id="rId5"/>
    <sheet name="Projection" sheetId="4" state="visible" r:id="rId6"/>
    <sheet name="Sensitivity" sheetId="5" state="visible" r:id="rId7"/>
    <sheet name="BI Check" sheetId="6" state="visible" r:id="rId8"/>
    <sheet name="Rates" sheetId="7" state="visible" r:id="rId9"/>
    <sheet name="Read Me" sheetId="8" state="visible" r:id="rId10"/>
    <sheet name="Calc_Reinvest" sheetId="9" state="hidden" r:id="rId11"/>
    <sheet name="Calc_Payout" sheetId="10" state="hidden" r:id="rId12"/>
    <sheet name="Calc_BI4" sheetId="11" state="hidden" r:id="rId13"/>
    <sheet name="Calc_BI8" sheetId="12" state="hidden" r:id="rId14"/>
    <sheet name="S1_R" sheetId="13" state="hidden" r:id="rId15"/>
    <sheet name="S1_P" sheetId="14" state="hidden" r:id="rId16"/>
    <sheet name="S2_R" sheetId="15" state="hidden" r:id="rId17"/>
    <sheet name="S2_P" sheetId="16" state="hidden" r:id="rId18"/>
    <sheet name="S3_R" sheetId="17" state="hidden" r:id="rId19"/>
    <sheet name="S3_P" sheetId="18" state="hidden" r:id="rId20"/>
    <sheet name="S4_R" sheetId="19" state="hidden" r:id="rId21"/>
    <sheet name="S4_P" sheetId="20" state="hidden" r:id="rId22"/>
    <sheet name="S5_R" sheetId="21" state="hidden" r:id="rId23"/>
    <sheet name="S5_P" sheetId="22" state="hidden" r:id="rId24"/>
    <sheet name="S6_R" sheetId="23" state="hidden" r:id="rId25"/>
    <sheet name="S6_P" sheetId="24" state="hidden" r:id="rId26"/>
    <sheet name="S7_R" sheetId="25" state="hidden" r:id="rId27"/>
    <sheet name="S7_P" sheetId="26" state="hidden" r:id="rId28"/>
    <sheet name="S8_R" sheetId="27" state="hidden" r:id="rId29"/>
    <sheet name="S8_P" sheetId="28" state="hidden" r:id="rId3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<sst xmlns="http://schemas.openxmlformats.org/spreadsheetml/2006/main" count="597" uniqueCount="190">
  <si>
    <t xml:space="preserve">Invest Flex Vantage – Sum at Risk Analysis</t>
  </si>
  <si>
    <t xml:space="preserve">Client: female, non-smoker, entry age 74 · Income US Dividend and Growth Fund 100% · 5-year premium payment (MIP)</t>
  </si>
  <si>
    <t xml:space="preserve">Current scenario inputs</t>
  </si>
  <si>
    <t xml:space="preserve">Value</t>
  </si>
  <si>
    <t xml:space="preserve">Investment return (net of mgmt fee)</t>
  </si>
  <si>
    <t xml:space="preserve">Dividend payout rate (cash scenario)</t>
  </si>
  <si>
    <t xml:space="preserve">Annual premium</t>
  </si>
  <si>
    <t xml:space="preserve">Premium years</t>
  </si>
  <si>
    <t xml:space="preserve">Total premiums</t>
  </si>
  <si>
    <t xml:space="preserve">Death benefit floor (101% of net premiums)</t>
  </si>
  <si>
    <t xml:space="preserve">COI rate multiplier</t>
  </si>
  <si>
    <t xml:space="preserve">Years with a return override</t>
  </si>
  <si>
    <t xml:space="preserve">Key results</t>
  </si>
  <si>
    <t xml:space="preserve">Dividends reinvested</t>
  </si>
  <si>
    <t xml:space="preserve">Dividends paid out</t>
  </si>
  <si>
    <t xml:space="preserve">Age when sum at risk first triggers insurance charge</t>
  </si>
  <si>
    <t xml:space="preserve">Age when policy lapses (policy value hits $0)</t>
  </si>
  <si>
    <t xml:space="preserve">Total insurance charges (COI) to age 99</t>
  </si>
  <si>
    <t xml:space="preserve">Largest sum at risk charged on</t>
  </si>
  <si>
    <t xml:space="preserve">Total dividends received in cash</t>
  </si>
  <si>
    <t xml:space="preserve">Policy value at age 80</t>
  </si>
  <si>
    <t xml:space="preserve">Policy value at age 85</t>
  </si>
  <si>
    <t xml:space="preserve">Policy value at age 90</t>
  </si>
  <si>
    <t xml:space="preserve">Policy value at age 95</t>
  </si>
  <si>
    <t xml:space="preserve">Policy value at age 99</t>
  </si>
  <si>
    <t xml:space="preserve">How the sum at risk works</t>
  </si>
  <si>
    <t xml:space="preserve">Payouts do NOT reduce net premiums (confirmed), so the $ floor stays fixed while the policy value falls – the gap is the sum at risk.</t>
  </si>
  <si>
    <t xml:space="preserve">COI rates per $1,000 SAR (female): age 80 $50.75 · age 85 $89.60 · age 90 $157.25 · age 95 $248.42 · age 99 $389.64 per year – i.e. 5%→39% of SAR p.a.</t>
  </si>
  <si>
    <t xml:space="preserve">Invest Flex Vantage (VS2) – Inputs &amp; Assumptions</t>
  </si>
  <si>
    <t xml:space="preserve">Blue text on yellow = change these. Everything else recalculates. Source references are to the Benefit Illustration (BI) dated 19/12/2024.</t>
  </si>
  <si>
    <t xml:space="preserve">Policy details</t>
  </si>
  <si>
    <t xml:space="preserve">Entry age (age last birthday at policy start)</t>
  </si>
  <si>
    <t xml:space="preserve">BI p.2</t>
  </si>
  <si>
    <t xml:space="preserve">Gender (Male / Female)</t>
  </si>
  <si>
    <t xml:space="preserve">Female</t>
  </si>
  <si>
    <t xml:space="preserve">BI p.2 – selects COI rate column</t>
  </si>
  <si>
    <t xml:space="preserve">Annual regular premium ($)</t>
  </si>
  <si>
    <t xml:space="preserve">BI p.2 – $24,000 p.a. (paid at start of each policy year)</t>
  </si>
  <si>
    <t xml:space="preserve">Premium paying years (MIP)</t>
  </si>
  <si>
    <t xml:space="preserve">BI p.2 – Minimum Investment Period 5 yrs; no premiums after</t>
  </si>
  <si>
    <t xml:space="preserve">Death benefit floor (% of net premiums)</t>
  </si>
  <si>
    <t xml:space="preserve">Product Summary 3.1 – higher of 101% of net premiums or policy value</t>
  </si>
  <si>
    <t xml:space="preserve">Investment bonus (% of 1st-year premium)</t>
  </si>
  <si>
    <t xml:space="preserve">Product Summary 2.2 – 4% for 5-yr MIP</t>
  </si>
  <si>
    <t xml:space="preserve">Charges</t>
  </si>
  <si>
    <t xml:space="preserve">Policy fee – policy years 1 to 10 (p.a. of policy value)</t>
  </si>
  <si>
    <t xml:space="preserve">Product Summary 7.2</t>
  </si>
  <si>
    <t xml:space="preserve">Policy fee – policy year 11 onwards (p.a.)</t>
  </si>
  <si>
    <t xml:space="preserve">Fund management fee deducted by model (p.a.)</t>
  </si>
  <si>
    <t xml:space="preserve">Set to 0% because the return you key in is already NET of the 1.50% fund management fee (Fund Summary). Enter 1.5% only if you key in gross returns</t>
  </si>
  <si>
    <t xml:space="preserve">Insurance cover charge (COI) starts after month</t>
  </si>
  <si>
    <t xml:space="preserve">Product Summary 7.3 – from 3rd policy anniversary</t>
  </si>
  <si>
    <t xml:space="preserve">COI rate multiplier (stress test; 100% = current rates)</t>
  </si>
  <si>
    <t xml:space="preserve">Rates are not guaranteed – raise to stress test</t>
  </si>
  <si>
    <t xml:space="preserve">Loyalty bonus (% of policy value, yearly)</t>
  </si>
  <si>
    <t xml:space="preserve">Product Summary 2.3</t>
  </si>
  <si>
    <t xml:space="preserve">Loyalty bonus first paid at end of policy year</t>
  </si>
  <si>
    <t xml:space="preserve">Product Summary 2.3 – from 10th anniversary</t>
  </si>
  <si>
    <t xml:space="preserve">Fund management fee used for BI Check only</t>
  </si>
  <si>
    <t xml:space="preserve">BI illustrated rates (4%/8%) are before the 1.50% fee – used only on the BI Check sheet so it still reconciles to the BI</t>
  </si>
  <si>
    <t xml:space="preserve">Investment &amp; dividend</t>
  </si>
  <si>
    <t xml:space="preserve">Investment return (p.a., NET of fund management fee)</t>
  </si>
  <si>
    <t xml:space="preserve">Key in e.g. 8% or 5% – every column recalculates. Override any single year on the Return Path sheet</t>
  </si>
  <si>
    <t xml:space="preserve">Dividend payout rate (p.a. of fund value, paid monthly)</t>
  </si>
  <si>
    <t xml:space="preserve">Fund currently distributes ~8% p.a. – not guaranteed. Used only in the "Dividend Paid Out" scenario</t>
  </si>
  <si>
    <t xml:space="preserve">Sensitivity return rates (net p.a.)</t>
  </si>
  <si>
    <t xml:space="preserve">Sensitivity rate 1</t>
  </si>
  <si>
    <t xml:space="preserve">Shown side by side on the Sensitivity sheet</t>
  </si>
  <si>
    <t xml:space="preserve">Sensitivity rate 2</t>
  </si>
  <si>
    <t xml:space="preserve">Sensitivity rate 3</t>
  </si>
  <si>
    <t xml:space="preserve">Sensitivity rate 4</t>
  </si>
  <si>
    <t xml:space="preserve">Sensitivity rate 5</t>
  </si>
  <si>
    <t xml:space="preserve">Sensitivity rate 6</t>
  </si>
  <si>
    <t xml:space="preserve">Sensitivity rate 7</t>
  </si>
  <si>
    <t xml:space="preserve">Sensitivity rate 8</t>
  </si>
  <si>
    <t xml:space="preserve">Year-by-year net return path (used by the main Projection &amp; Dashboard)</t>
  </si>
  <si>
    <t xml:space="preserve">Leave Override blank to use the base return on Inputs. Type a rate (e.g. -15%) to model a bad year.</t>
  </si>
  <si>
    <t xml:space="preserve">Policy year</t>
  </si>
  <si>
    <t xml:space="preserve">Age at start (last b'day)</t>
  </si>
  <si>
    <t xml:space="preserve">Override return</t>
  </si>
  <si>
    <t xml:space="preserve">Return used</t>
  </si>
  <si>
    <t xml:space="preserve">Year-by-year projection – Dividends Reinvested vs Dividends Paid Out (cash)</t>
  </si>
  <si>
    <t xml:space="preserve">Values are end of policy year. Sum at risk (SAR) = 101% × net premiums − policy value (floor $0). Orange = SAR &gt; 0 (insurance charges being deducted). Red = policy lapsed.</t>
  </si>
  <si>
    <t xml:space="preserve">DIVIDENDS REINVESTED (as in BI)</t>
  </si>
  <si>
    <t xml:space="preserve">DIVIDENDS PAID OUT AS CASH</t>
  </si>
  <si>
    <t xml:space="preserve">Age (end of year)</t>
  </si>
  <si>
    <t xml:space="preserve">Net return</t>
  </si>
  <si>
    <t xml:space="preserve">Premiums paid to date ($)</t>
  </si>
  <si>
    <t xml:space="preserve">Death benefit floor 101% ($)</t>
  </si>
  <si>
    <t xml:space="preserve">Policy value ($)</t>
  </si>
  <si>
    <t xml:space="preserve">Death benefit ($)</t>
  </si>
  <si>
    <t xml:space="preserve">Sum at risk ($)</t>
  </si>
  <si>
    <t xml:space="preserve">Insurance charge in year ($)</t>
  </si>
  <si>
    <t xml:space="preserve">Total charges in year ($)</t>
  </si>
  <si>
    <t xml:space="preserve">Surrender value ($)</t>
  </si>
  <si>
    <t xml:space="preserve">Dividends received in year ($)</t>
  </si>
  <si>
    <t xml:space="preserve">Cumulative dividends ($)</t>
  </si>
  <si>
    <t xml:space="preserve">Policy value + cum. dividends ($)</t>
  </si>
  <si>
    <t xml:space="preserve">Status</t>
  </si>
  <si>
    <t xml:space="preserve">Totals</t>
  </si>
  <si>
    <t xml:space="preserve">Sensitivity – constant net return every year (rates set on Inputs C25:C32)</t>
  </si>
  <si>
    <t xml:space="preserve">Scenario</t>
  </si>
  <si>
    <t xml:space="preserve">SAR first charged (age)</t>
  </si>
  <si>
    <t xml:space="preserve">Lapse age</t>
  </si>
  <si>
    <t xml:space="preserve">Total COI to 99 ($)</t>
  </si>
  <si>
    <t xml:space="preserve">Dividends received ($)</t>
  </si>
  <si>
    <t xml:space="preserve">PV age 80 ($)</t>
  </si>
  <si>
    <t xml:space="preserve">PV age 85 ($)</t>
  </si>
  <si>
    <t xml:space="preserve">PV age 90 ($)</t>
  </si>
  <si>
    <t xml:space="preserve">PV age 95 ($)</t>
  </si>
  <si>
    <t xml:space="preserve">PV age 99 ($)</t>
  </si>
  <si>
    <t xml:space="preserve">Reinvested</t>
  </si>
  <si>
    <t xml:space="preserve">Paid out</t>
  </si>
  <si>
    <t xml:space="preserve">Calibration – model vs Benefit Illustration supplementary illustration (premiums stop after MIP), dividends reinvested</t>
  </si>
  <si>
    <t xml:space="preserve">BI figures typed from BI pp.7–8 (Non-guaranteed policy value). Valid only while Inputs match the BI (age 74 F, $24,000 × 5 yrs, current charges).</t>
  </si>
  <si>
    <t xml:space="preserve">Age</t>
  </si>
  <si>
    <t xml:space="preserve">BI @4% ($)</t>
  </si>
  <si>
    <t xml:space="preserve">Model @4% ($)</t>
  </si>
  <si>
    <t xml:space="preserve">Diff %</t>
  </si>
  <si>
    <t xml:space="preserve">BI @8% ($)</t>
  </si>
  <si>
    <t xml:space="preserve">Model @8% ($)</t>
  </si>
  <si>
    <t xml:space="preserve">Max absolute difference</t>
  </si>
  <si>
    <t xml:space="preserve">Age (last b'day)</t>
  </si>
  <si>
    <t xml:space="preserve">Male ($ per $1,000 SAR p.a.)</t>
  </si>
  <si>
    <t xml:space="preserve">Female ($ per $1,000 SAR p.a.)</t>
  </si>
  <si>
    <t xml:space="preserve">Source: BI Product Summary Appendix 1 – yearly insurance cover charge rates for death &amp; TI per $1,000 sum at risk. Age &gt; 99 uses the age-99 rate. Rates are not guaranteed.</t>
  </si>
  <si>
    <t xml:space="preserve">Surrender charge (5-yr MIP)</t>
  </si>
  <si>
    <t xml:space="preserve">Source: Appendix 2 (applies during MIP only).</t>
  </si>
  <si>
    <t xml:space="preserve">Invest Flex Vantage (VS2) – Sum at Risk Model</t>
  </si>
  <si>
    <t xml:space="preserve">PURPOSE</t>
  </si>
  <si>
    <t xml:space="preserve">Shows whether, and from what age, the policy's sum at risk (SAR) triggers insurance charges that erode the cash value – with dividends reinvested (as in the BI) vs taken as cash.</t>
  </si>
  <si>
    <t xml:space="preserve">HOW TO USE</t>
  </si>
  <si>
    <t xml:space="preserve">1. Inputs: change blue-on-yellow cells (return, dividend payout rate, premium, years, charges, COI stress multiplier).</t>
  </si>
  <si>
    <t xml:space="preserve">2. Return Path: optionally override the return for specific years (e.g. -15% in a crash year).</t>
  </si>
  <si>
    <t xml:space="preserve">3. Dashboard: key answers + charts.  Projection: year-by-year detail.  Sensitivity: side-by-side constant returns.  BI Check: proof the model reproduces the insurer's numbers.</t>
  </si>
  <si>
    <t xml:space="preserve">POLICY MECHANICS MODELLED (from BI Product Summary v1.24)</t>
  </si>
  <si>
    <t xml:space="preserve">• Premiums buy units at 100% allocation (yrs 1-10); 4% investment bonus on 1st-year premium.</t>
  </si>
  <si>
    <t xml:space="preserve">• Death benefit after year 1 = higher of 101% of net premiums or policy value. Net premiums = premiums + top-ups − withdrawals.</t>
  </si>
  <si>
    <t xml:space="preserve">• Sum at risk = 101% × net premiums − policy value (if ≤ 0, no charge). Insurance cover charge = SAR × Appendix 1 rate ÷ 1,000, deducted monthly from the 3rd policy anniversary.</t>
  </si>
  <si>
    <t xml:space="preserve">• Policy fee 2.5% p.a. of policy value (yrs 1-10), 0.6% p.a. thereafter, deducted monthly. Fund management fee 1.5% p.a. (inside the fund).</t>
  </si>
  <si>
    <t xml:space="preserve">• Loyalty bonus 0.5% of policy value yearly from the 10th anniversary.</t>
  </si>
  <si>
    <t xml:space="preserve">• Policy lapses when the policy value cannot cover charges (falls to $0).</t>
  </si>
  <si>
    <t xml:space="preserve">KEY ASSUMPTIONS</t>
  </si>
  <si>
    <t xml:space="preserve">• Annual premium paid at the start of each policy year; no premiums after the 5-year MIP (per supplementary illustration).</t>
  </si>
  <si>
    <t xml:space="preserve">• Returns keyed in are NET of the 1.5% fund management fee (per adviser), so the model deducts no further fund fee. Note the BI's 4% / 8% are GROSS, so 8% here ≈ 9.5% on the BI basis (more optimistic than the BI). Growth is compounded monthly.</t>
  </si>
  <si>
    <t xml:space="preserve">• Dividend paid-out scenario: 8% p.a. of fund value paid monthly (0.667%/month), out of the total return. The return input is the fund's TOTAL net return (income + price change).</t>
  </si>
  <si>
    <t xml:space="preserve">• Dividend payouts are NOT withdrawals (confirmed by adviser): they do not reduce net premiums, so the 101% floor stays at the full amount while the policy value falls.</t>
  </si>
  <si>
    <t xml:space="preserve">• Age for COI = age last birthday = entry age + policy year − 1. Rates after age 99 use the age-99 rate.</t>
  </si>
  <si>
    <t xml:space="preserve">• Projection runs from policy start (Dec 2024) for 25 years (age 74 to age 99). It does not start from the current actual policy value.</t>
  </si>
  <si>
    <t xml:space="preserve">• Calibration: model is within ~0.3% of the BI supplementary illustration at both 4% and 8% for all 25 illustrated years (see BI Check, which uses the 1.5% fee because the BI rates are gross) – slightly conservative.</t>
  </si>
  <si>
    <t xml:space="preserve">IMPORTANT</t>
  </si>
  <si>
    <t xml:space="preserve">Illustrative only. Fees, insurance charges and fund distributions are not guaranteed and may be revised by Income Insurance. Returns are not guaranteed. This model is not an Income Insurance document and does not replace the official Benefit Illustration.</t>
  </si>
  <si>
    <t xml:space="preserve">Month</t>
  </si>
  <si>
    <t xml:space="preserve">Gross return p.a.</t>
  </si>
  <si>
    <t xml:space="preserve">Lapsed before?</t>
  </si>
  <si>
    <t xml:space="preserve">Policy value b/f</t>
  </si>
  <si>
    <t xml:space="preserve">Premium</t>
  </si>
  <si>
    <t xml:space="preserve">Investment bonus</t>
  </si>
  <si>
    <t xml:space="preserve">Net premiums to date</t>
  </si>
  <si>
    <t xml:space="preserve">Investment growth</t>
  </si>
  <si>
    <t xml:space="preserve">Policy fee + mgmt fee</t>
  </si>
  <si>
    <t xml:space="preserve">Sum at risk (charged)</t>
  </si>
  <si>
    <t xml:space="preserve">Insurance charge (COI)</t>
  </si>
  <si>
    <t xml:space="preserve">Dividend paid out</t>
  </si>
  <si>
    <t xml:space="preserve">Loyalty bonus</t>
  </si>
  <si>
    <t xml:space="preserve">PV before floor</t>
  </si>
  <si>
    <t xml:space="preserve">Policy value c/f</t>
  </si>
  <si>
    <t xml:space="preserve">Lapsed?</t>
  </si>
  <si>
    <t xml:space="preserve">SAR&gt;0 flag</t>
  </si>
  <si>
    <t xml:space="preserve">Dividend payout on? (1/0)</t>
  </si>
  <si>
    <t xml:space="preserve">Main – dividends reinvested</t>
  </si>
  <si>
    <t xml:space="preserve">Main – dividends paid out</t>
  </si>
  <si>
    <t xml:space="preserve">BI check 4%</t>
  </si>
  <si>
    <t xml:space="preserve">BI check 8%</t>
  </si>
  <si>
    <t xml:space="preserve">Sensitivity 1 reinvest</t>
  </si>
  <si>
    <t xml:space="preserve">Sensitivity 1 payout</t>
  </si>
  <si>
    <t xml:space="preserve">Sensitivity 2 reinvest</t>
  </si>
  <si>
    <t xml:space="preserve">Sensitivity 2 payout</t>
  </si>
  <si>
    <t xml:space="preserve">Sensitivity 3 reinvest</t>
  </si>
  <si>
    <t xml:space="preserve">Sensitivity 3 payout</t>
  </si>
  <si>
    <t xml:space="preserve">Sensitivity 4 reinvest</t>
  </si>
  <si>
    <t xml:space="preserve">Sensitivity 4 payout</t>
  </si>
  <si>
    <t xml:space="preserve">Sensitivity 5 reinvest</t>
  </si>
  <si>
    <t xml:space="preserve">Sensitivity 5 payout</t>
  </si>
  <si>
    <t xml:space="preserve">Sensitivity 6 reinvest</t>
  </si>
  <si>
    <t xml:space="preserve">Sensitivity 6 payout</t>
  </si>
  <si>
    <t xml:space="preserve">Sensitivity 7 reinvest</t>
  </si>
  <si>
    <t xml:space="preserve">Sensitivity 7 payout</t>
  </si>
  <si>
    <t xml:space="preserve">Sensitivity 8 reinvest</t>
  </si>
  <si>
    <t xml:space="preserve">Sensitivity 8 payout</t>
  </si>
</sst>
</file>

<file path=xl/styles.xml><?xml version="1.0" encoding="utf-8"?>
<styleSheet xmlns="http://schemas.openxmlformats.org/spreadsheetml/2006/main">
  <numFmts count="10">
    <numFmt numFmtId="164" formatCode="General"/>
    <numFmt numFmtId="165" formatCode="0.0%;\(0.0%\);\-"/>
    <numFmt numFmtId="166" formatCode="\$#,##0;&quot;($&quot;#,##0\);\-"/>
    <numFmt numFmtId="167" formatCode="0"/>
    <numFmt numFmtId="168" formatCode="0%"/>
    <numFmt numFmtId="169" formatCode="\$#,##0"/>
    <numFmt numFmtId="170" formatCode="General"/>
    <numFmt numFmtId="171" formatCode="0.00%"/>
    <numFmt numFmtId="172" formatCode="0.00"/>
    <numFmt numFmtId="173" formatCode="#,##0.00"/>
  </numFmts>
  <fonts count="17">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color rgb="FFFFFFFF"/>
      <name val="Arial"/>
      <family val="0"/>
      <charset val="1"/>
    </font>
    <font>
      <sz val="10"/>
      <color rgb="FF000000"/>
      <name val="Arial"/>
      <family val="0"/>
      <charset val="1"/>
    </font>
    <font>
      <sz val="10"/>
      <color rgb="FF008000"/>
      <name val="Arial"/>
      <family val="0"/>
      <charset val="1"/>
    </font>
    <font>
      <b val="true"/>
      <sz val="10"/>
      <color rgb="FF000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4"/>
      <color rgb="FF000000"/>
      <name val="Arial"/>
      <family val="0"/>
      <charset val="1"/>
    </font>
    <font>
      <sz val="10"/>
      <color rgb="FF0000FF"/>
      <name val="Arial"/>
      <family val="0"/>
      <charset val="1"/>
    </font>
    <font>
      <b val="true"/>
      <sz val="12"/>
      <color rgb="FF000000"/>
      <name val="Arial"/>
      <family val="0"/>
      <charset val="1"/>
    </font>
    <font>
      <b val="true"/>
      <sz val="13"/>
      <color rgb="FF000000"/>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2E75B6"/>
        <bgColor rgb="FF4A7EBB"/>
      </patternFill>
    </fill>
    <fill>
      <patternFill patternType="solid">
        <fgColor rgb="FFC55A11"/>
        <bgColor rgb="FFC0504D"/>
      </patternFill>
    </fill>
    <fill>
      <patternFill patternType="solid">
        <fgColor rgb="FFF2F2F2"/>
        <bgColor rgb="FFFFFFFF"/>
      </patternFill>
    </fill>
    <fill>
      <patternFill patternType="solid">
        <fgColor rgb="FFFBE5D6"/>
        <bgColor rgb="FFFCE4D6"/>
      </patternFill>
    </fill>
    <fill>
      <patternFill patternType="solid">
        <fgColor rgb="FFD9E1F2"/>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right" vertical="bottom" textRotation="0" wrapText="false" indent="0" shrinkToFit="false"/>
      <protection locked="true" hidden="false"/>
    </xf>
    <xf numFmtId="166" fontId="9" fillId="0" borderId="1" xfId="0" applyFont="true" applyBorder="true" applyAlignment="true" applyProtection="false">
      <alignment horizontal="right"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14" fillId="3" borderId="1" xfId="0" applyFont="true" applyBorder="true" applyAlignment="false" applyProtection="false">
      <alignment horizontal="general" vertical="bottom" textRotation="0" wrapText="false" indent="0" shrinkToFit="false"/>
      <protection locked="true" hidden="false"/>
    </xf>
    <xf numFmtId="164" fontId="14" fillId="3" borderId="1" xfId="0" applyFont="true" applyBorder="true" applyAlignment="false" applyProtection="false">
      <alignment horizontal="general" vertical="bottom" textRotation="0" wrapText="false" indent="0" shrinkToFit="false"/>
      <protection locked="true" hidden="false"/>
    </xf>
    <xf numFmtId="166" fontId="14" fillId="3" borderId="1" xfId="0" applyFont="true" applyBorder="true" applyAlignment="false" applyProtection="false">
      <alignment horizontal="general" vertical="bottom" textRotation="0" wrapText="false" indent="0" shrinkToFit="false"/>
      <protection locked="true" hidden="false"/>
    </xf>
    <xf numFmtId="165" fontId="14" fillId="3" borderId="1" xfId="0" applyFont="true" applyBorder="true" applyAlignment="false" applyProtection="false">
      <alignment horizontal="general" vertical="bottom" textRotation="0" wrapText="false" indent="0" shrinkToFit="false"/>
      <protection locked="true" hidden="false"/>
    </xf>
    <xf numFmtId="168" fontId="14" fillId="3"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true" applyAlignment="true" applyProtection="false">
      <alignment horizontal="center" vertical="bottom" textRotation="0" wrapText="false" indent="0" shrinkToFit="false"/>
      <protection locked="true" hidden="false"/>
    </xf>
    <xf numFmtId="164" fontId="6" fillId="5" borderId="0"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7" fontId="7" fillId="6"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66" fontId="8" fillId="6" borderId="1" xfId="0" applyFont="true" applyBorder="true" applyAlignment="false" applyProtection="false">
      <alignment horizontal="general" vertical="bottom" textRotation="0" wrapText="false" indent="0" shrinkToFit="false"/>
      <protection locked="true" hidden="false"/>
    </xf>
    <xf numFmtId="166" fontId="7" fillId="6"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5" fontId="8" fillId="7" borderId="1"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70" fontId="7" fillId="7" borderId="1" xfId="0" applyFont="true" applyBorder="true" applyAlignment="true" applyProtection="false">
      <alignment horizontal="right" vertical="bottom" textRotation="0" wrapText="false" indent="0" shrinkToFit="false"/>
      <protection locked="true" hidden="false"/>
    </xf>
    <xf numFmtId="166" fontId="7" fillId="7" borderId="1" xfId="0" applyFont="true" applyBorder="true" applyAlignment="false" applyProtection="false">
      <alignment horizontal="general" vertical="bottom" textRotation="0" wrapText="false" indent="0" shrinkToFit="false"/>
      <protection locked="true" hidden="false"/>
    </xf>
    <xf numFmtId="166" fontId="14"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2" fontId="14"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CE4D6"/>
        </patternFill>
      </fill>
    </dxf>
    <dxf>
      <fill>
        <patternFill>
          <bgColor rgb="FFF8CBAD"/>
        </patternFill>
      </fill>
    </dxf>
    <dxf>
      <font>
        <name val="Arial"/>
        <charset val="1"/>
        <family val="0"/>
        <b val="1"/>
        <color rgb="FF9C0006"/>
      </font>
      <fill>
        <patternFill>
          <bgColor rgb="FFF8CBAD"/>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78787"/>
      <rgbColor rgb="FF9999FF"/>
      <rgbColor rgb="FFBE4B48"/>
      <rgbColor rgb="FFF2F2F2"/>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FCE4D6"/>
      <rgbColor rgb="FFFBE5D6"/>
      <rgbColor rgb="FF99CCFF"/>
      <rgbColor rgb="FFFF99CC"/>
      <rgbColor rgb="FFCC99FF"/>
      <rgbColor rgb="FFF8CBAD"/>
      <rgbColor rgb="FF2E75B6"/>
      <rgbColor rgb="FF33CCCC"/>
      <rgbColor rgb="FF98B855"/>
      <rgbColor rgb="FFFFCC00"/>
      <rgbColor rgb="FFFF9900"/>
      <rgbColor rgb="FFC55A11"/>
      <rgbColor rgb="FF595959"/>
      <rgbColor rgb="FF4F81BD"/>
      <rgbColor rgb="FF1F3864"/>
      <rgbColor rgb="FF4A7EBB"/>
      <rgbColor rgb="FF003300"/>
      <rgbColor rgb="FF333300"/>
      <rgbColor rgb="FF993300"/>
      <rgbColor rgb="FFC0504D"/>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Policy value vs 101% death benefit floor</a:t>
            </a:r>
          </a:p>
        </c:rich>
      </c:tx>
      <c:overlay val="0"/>
      <c:spPr>
        <a:noFill/>
        <a:ln w="0">
          <a:noFill/>
        </a:ln>
      </c:spPr>
    </c:title>
    <c:autoTitleDeleted val="0"/>
    <c:plotArea>
      <c:lineChart>
        <c:grouping val="standard"/>
        <c:varyColors val="0"/>
        <c:ser>
          <c:idx val="0"/>
          <c:order val="0"/>
          <c:tx>
            <c:strRef>
              <c:f>"Policy value – reinvested"</c:f>
              <c:strCache>
                <c:ptCount val="1"/>
                <c:pt idx="0">
                  <c:v>Policy value – reinvested</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Projection!$B$5:$B$29</c:f>
              <c:strCache>
                <c:ptCount val="25"/>
                <c:pt idx="0">
                  <c:v>75</c:v>
                </c:pt>
                <c:pt idx="1">
                  <c:v>76</c:v>
                </c:pt>
                <c:pt idx="2">
                  <c:v>77</c:v>
                </c:pt>
                <c:pt idx="3">
                  <c:v>78</c:v>
                </c:pt>
                <c:pt idx="4">
                  <c:v>79</c:v>
                </c:pt>
                <c:pt idx="5">
                  <c:v>80</c:v>
                </c:pt>
                <c:pt idx="6">
                  <c:v>81</c:v>
                </c:pt>
                <c:pt idx="7">
                  <c:v>82</c:v>
                </c:pt>
                <c:pt idx="8">
                  <c:v>83</c:v>
                </c:pt>
                <c:pt idx="9">
                  <c:v>84</c:v>
                </c:pt>
                <c:pt idx="10">
                  <c:v>85</c:v>
                </c:pt>
                <c:pt idx="11">
                  <c:v>86</c:v>
                </c:pt>
                <c:pt idx="12">
                  <c:v>87</c:v>
                </c:pt>
                <c:pt idx="13">
                  <c:v>88</c:v>
                </c:pt>
                <c:pt idx="14">
                  <c:v>89</c:v>
                </c:pt>
                <c:pt idx="15">
                  <c:v>90</c:v>
                </c:pt>
                <c:pt idx="16">
                  <c:v>91</c:v>
                </c:pt>
                <c:pt idx="17">
                  <c:v>92</c:v>
                </c:pt>
                <c:pt idx="18">
                  <c:v>93</c:v>
                </c:pt>
                <c:pt idx="19">
                  <c:v>94</c:v>
                </c:pt>
                <c:pt idx="20">
                  <c:v>95</c:v>
                </c:pt>
                <c:pt idx="21">
                  <c:v>96</c:v>
                </c:pt>
                <c:pt idx="22">
                  <c:v>97</c:v>
                </c:pt>
                <c:pt idx="23">
                  <c:v>98</c:v>
                </c:pt>
                <c:pt idx="24">
                  <c:v>99</c:v>
                </c:pt>
              </c:strCache>
            </c:strRef>
          </c:cat>
          <c:val>
            <c:numRef>
              <c:f>Projection!$F$5:$F$29</c:f>
              <c:numCache>
                <c:formatCode>\$#,##0;"($"#,##0\);\-</c:formatCode>
                <c:ptCount val="25"/>
                <c:pt idx="0">
                  <c:v>26290.5486255313</c:v>
                </c:pt>
                <c:pt idx="1">
                  <c:v>52971.3987998469</c:v>
                </c:pt>
                <c:pt idx="2">
                  <c:v>81074.5313670889</c:v>
                </c:pt>
                <c:pt idx="3">
                  <c:v>110675.764271289</c:v>
                </c:pt>
                <c:pt idx="4">
                  <c:v>141854.957101559</c:v>
                </c:pt>
                <c:pt idx="5">
                  <c:v>149416.852862628</c:v>
                </c:pt>
                <c:pt idx="6">
                  <c:v>157381.852390175</c:v>
                </c:pt>
                <c:pt idx="7">
                  <c:v>165771.444032055</c:v>
                </c:pt>
                <c:pt idx="8">
                  <c:v>174608.261620565</c:v>
                </c:pt>
                <c:pt idx="9">
                  <c:v>184835.726262729</c:v>
                </c:pt>
                <c:pt idx="10">
                  <c:v>199420.277832491</c:v>
                </c:pt>
                <c:pt idx="11">
                  <c:v>215155.630434022</c:v>
                </c:pt>
                <c:pt idx="12">
                  <c:v>232132.588574296</c:v>
                </c:pt>
                <c:pt idx="13">
                  <c:v>250449.12173343</c:v>
                </c:pt>
                <c:pt idx="14">
                  <c:v>270210.929720327</c:v>
                </c:pt>
                <c:pt idx="15">
                  <c:v>291532.052637969</c:v>
                </c:pt>
                <c:pt idx="16">
                  <c:v>314535.528978323</c:v>
                </c:pt>
                <c:pt idx="17">
                  <c:v>339354.105644535</c:v>
                </c:pt>
                <c:pt idx="18">
                  <c:v>366131.003997767</c:v>
                </c:pt>
                <c:pt idx="19">
                  <c:v>395020.746349329</c:v>
                </c:pt>
                <c:pt idx="20">
                  <c:v>426190.047667562</c:v>
                </c:pt>
                <c:pt idx="21">
                  <c:v>459818.77764529</c:v>
                </c:pt>
                <c:pt idx="22">
                  <c:v>496100.998679659</c:v>
                </c:pt>
                <c:pt idx="23">
                  <c:v>535246.08575427</c:v>
                </c:pt>
                <c:pt idx="24">
                  <c:v>577479.934686159</c:v>
                </c:pt>
              </c:numCache>
            </c:numRef>
          </c:val>
          <c:smooth val="0"/>
        </c:ser>
        <c:ser>
          <c:idx val="1"/>
          <c:order val="1"/>
          <c:tx>
            <c:strRef>
              <c:f>"Policy value – paid out"</c:f>
              <c:strCache>
                <c:ptCount val="1"/>
                <c:pt idx="0">
                  <c:v>Policy value – paid out</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Projection!$B$5:$B$29</c:f>
              <c:strCache>
                <c:ptCount val="25"/>
                <c:pt idx="0">
                  <c:v>75</c:v>
                </c:pt>
                <c:pt idx="1">
                  <c:v>76</c:v>
                </c:pt>
                <c:pt idx="2">
                  <c:v>77</c:v>
                </c:pt>
                <c:pt idx="3">
                  <c:v>78</c:v>
                </c:pt>
                <c:pt idx="4">
                  <c:v>79</c:v>
                </c:pt>
                <c:pt idx="5">
                  <c:v>80</c:v>
                </c:pt>
                <c:pt idx="6">
                  <c:v>81</c:v>
                </c:pt>
                <c:pt idx="7">
                  <c:v>82</c:v>
                </c:pt>
                <c:pt idx="8">
                  <c:v>83</c:v>
                </c:pt>
                <c:pt idx="9">
                  <c:v>84</c:v>
                </c:pt>
                <c:pt idx="10">
                  <c:v>85</c:v>
                </c:pt>
                <c:pt idx="11">
                  <c:v>86</c:v>
                </c:pt>
                <c:pt idx="12">
                  <c:v>87</c:v>
                </c:pt>
                <c:pt idx="13">
                  <c:v>88</c:v>
                </c:pt>
                <c:pt idx="14">
                  <c:v>89</c:v>
                </c:pt>
                <c:pt idx="15">
                  <c:v>90</c:v>
                </c:pt>
                <c:pt idx="16">
                  <c:v>91</c:v>
                </c:pt>
                <c:pt idx="17">
                  <c:v>92</c:v>
                </c:pt>
                <c:pt idx="18">
                  <c:v>93</c:v>
                </c:pt>
                <c:pt idx="19">
                  <c:v>94</c:v>
                </c:pt>
                <c:pt idx="20">
                  <c:v>95</c:v>
                </c:pt>
                <c:pt idx="21">
                  <c:v>96</c:v>
                </c:pt>
                <c:pt idx="22">
                  <c:v>97</c:v>
                </c:pt>
                <c:pt idx="23">
                  <c:v>98</c:v>
                </c:pt>
                <c:pt idx="24">
                  <c:v>99</c:v>
                </c:pt>
              </c:strCache>
            </c:strRef>
          </c:cat>
          <c:val>
            <c:numRef>
              <c:f>Projection!$L$5:$L$29</c:f>
              <c:numCache>
                <c:formatCode>\$#,##0;"($"#,##0\);\-</c:formatCode>
                <c:ptCount val="25"/>
                <c:pt idx="0">
                  <c:v>24262.735358077</c:v>
                </c:pt>
                <c:pt idx="1">
                  <c:v>46914.5022295644</c:v>
                </c:pt>
                <c:pt idx="2">
                  <c:v>68933.4856027917</c:v>
                </c:pt>
                <c:pt idx="3">
                  <c:v>90157.9442258853</c:v>
                </c:pt>
                <c:pt idx="4">
                  <c:v>110633.985047439</c:v>
                </c:pt>
                <c:pt idx="5">
                  <c:v>107009.836011856</c:v>
                </c:pt>
                <c:pt idx="6">
                  <c:v>103251.247886583</c:v>
                </c:pt>
                <c:pt idx="7">
                  <c:v>99257.1952309215</c:v>
                </c:pt>
                <c:pt idx="8">
                  <c:v>94957.6777123624</c:v>
                </c:pt>
                <c:pt idx="9">
                  <c:v>90724.4670086854</c:v>
                </c:pt>
                <c:pt idx="10">
                  <c:v>87772.4542647232</c:v>
                </c:pt>
                <c:pt idx="11">
                  <c:v>84305.5397557672</c:v>
                </c:pt>
                <c:pt idx="12">
                  <c:v>79991.6939518178</c:v>
                </c:pt>
                <c:pt idx="13">
                  <c:v>74621.4839183068</c:v>
                </c:pt>
                <c:pt idx="14">
                  <c:v>67917.2625181234</c:v>
                </c:pt>
                <c:pt idx="15">
                  <c:v>59509.2703160616</c:v>
                </c:pt>
                <c:pt idx="16">
                  <c:v>48902.1347942007</c:v>
                </c:pt>
                <c:pt idx="17">
                  <c:v>35032.7774449568</c:v>
                </c:pt>
                <c:pt idx="18">
                  <c:v>16750.1098845615</c:v>
                </c:pt>
                <c:pt idx="19">
                  <c:v>0</c:v>
                </c:pt>
                <c:pt idx="20">
                  <c:v>0</c:v>
                </c:pt>
                <c:pt idx="21">
                  <c:v>0</c:v>
                </c:pt>
                <c:pt idx="22">
                  <c:v>0</c:v>
                </c:pt>
                <c:pt idx="23">
                  <c:v>0</c:v>
                </c:pt>
                <c:pt idx="24">
                  <c:v>0</c:v>
                </c:pt>
              </c:numCache>
            </c:numRef>
          </c:val>
          <c:smooth val="0"/>
        </c:ser>
        <c:ser>
          <c:idx val="2"/>
          <c:order val="2"/>
          <c:tx>
            <c:strRef>
              <c:f>"101% floor"</c:f>
              <c:strCache>
                <c:ptCount val="1"/>
                <c:pt idx="0">
                  <c:v>101% floor</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Projection!$B$5:$B$29</c:f>
              <c:strCache>
                <c:ptCount val="25"/>
                <c:pt idx="0">
                  <c:v>75</c:v>
                </c:pt>
                <c:pt idx="1">
                  <c:v>76</c:v>
                </c:pt>
                <c:pt idx="2">
                  <c:v>77</c:v>
                </c:pt>
                <c:pt idx="3">
                  <c:v>78</c:v>
                </c:pt>
                <c:pt idx="4">
                  <c:v>79</c:v>
                </c:pt>
                <c:pt idx="5">
                  <c:v>80</c:v>
                </c:pt>
                <c:pt idx="6">
                  <c:v>81</c:v>
                </c:pt>
                <c:pt idx="7">
                  <c:v>82</c:v>
                </c:pt>
                <c:pt idx="8">
                  <c:v>83</c:v>
                </c:pt>
                <c:pt idx="9">
                  <c:v>84</c:v>
                </c:pt>
                <c:pt idx="10">
                  <c:v>85</c:v>
                </c:pt>
                <c:pt idx="11">
                  <c:v>86</c:v>
                </c:pt>
                <c:pt idx="12">
                  <c:v>87</c:v>
                </c:pt>
                <c:pt idx="13">
                  <c:v>88</c:v>
                </c:pt>
                <c:pt idx="14">
                  <c:v>89</c:v>
                </c:pt>
                <c:pt idx="15">
                  <c:v>90</c:v>
                </c:pt>
                <c:pt idx="16">
                  <c:v>91</c:v>
                </c:pt>
                <c:pt idx="17">
                  <c:v>92</c:v>
                </c:pt>
                <c:pt idx="18">
                  <c:v>93</c:v>
                </c:pt>
                <c:pt idx="19">
                  <c:v>94</c:v>
                </c:pt>
                <c:pt idx="20">
                  <c:v>95</c:v>
                </c:pt>
                <c:pt idx="21">
                  <c:v>96</c:v>
                </c:pt>
                <c:pt idx="22">
                  <c:v>97</c:v>
                </c:pt>
                <c:pt idx="23">
                  <c:v>98</c:v>
                </c:pt>
                <c:pt idx="24">
                  <c:v>99</c:v>
                </c:pt>
              </c:strCache>
            </c:strRef>
          </c:cat>
          <c:val>
            <c:numRef>
              <c:f>Projection!$E$5:$E$29</c:f>
              <c:numCache>
                <c:formatCode>\$#,##0;"($"#,##0\);\-</c:formatCode>
                <c:ptCount val="25"/>
                <c:pt idx="0">
                  <c:v>24240</c:v>
                </c:pt>
                <c:pt idx="1">
                  <c:v>48480</c:v>
                </c:pt>
                <c:pt idx="2">
                  <c:v>72720</c:v>
                </c:pt>
                <c:pt idx="3">
                  <c:v>96960</c:v>
                </c:pt>
                <c:pt idx="4">
                  <c:v>121200</c:v>
                </c:pt>
                <c:pt idx="5">
                  <c:v>121200</c:v>
                </c:pt>
                <c:pt idx="6">
                  <c:v>121200</c:v>
                </c:pt>
                <c:pt idx="7">
                  <c:v>121200</c:v>
                </c:pt>
                <c:pt idx="8">
                  <c:v>121200</c:v>
                </c:pt>
                <c:pt idx="9">
                  <c:v>121200</c:v>
                </c:pt>
                <c:pt idx="10">
                  <c:v>121200</c:v>
                </c:pt>
                <c:pt idx="11">
                  <c:v>121200</c:v>
                </c:pt>
                <c:pt idx="12">
                  <c:v>121200</c:v>
                </c:pt>
                <c:pt idx="13">
                  <c:v>121200</c:v>
                </c:pt>
                <c:pt idx="14">
                  <c:v>121200</c:v>
                </c:pt>
                <c:pt idx="15">
                  <c:v>121200</c:v>
                </c:pt>
                <c:pt idx="16">
                  <c:v>121200</c:v>
                </c:pt>
                <c:pt idx="17">
                  <c:v>121200</c:v>
                </c:pt>
                <c:pt idx="18">
                  <c:v>121200</c:v>
                </c:pt>
                <c:pt idx="19">
                  <c:v>121200</c:v>
                </c:pt>
                <c:pt idx="20">
                  <c:v>121200</c:v>
                </c:pt>
                <c:pt idx="21">
                  <c:v>121200</c:v>
                </c:pt>
                <c:pt idx="22">
                  <c:v>121200</c:v>
                </c:pt>
                <c:pt idx="23">
                  <c:v>121200</c:v>
                </c:pt>
                <c:pt idx="24">
                  <c:v>121200</c:v>
                </c:pt>
              </c:numCache>
            </c:numRef>
          </c:val>
          <c:smooth val="0"/>
        </c:ser>
        <c:hiLowLines>
          <c:spPr>
            <a:ln w="0">
              <a:noFill/>
            </a:ln>
          </c:spPr>
        </c:hiLowLines>
        <c:marker val="0"/>
        <c:axId val="81413640"/>
        <c:axId val="32299954"/>
      </c:lineChart>
      <c:catAx>
        <c:axId val="8141364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Age</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299954"/>
        <c:crosses val="autoZero"/>
        <c:auto val="1"/>
        <c:lblAlgn val="ctr"/>
        <c:lblOffset val="100"/>
        <c:noMultiLvlLbl val="0"/>
      </c:catAx>
      <c:valAx>
        <c:axId val="32299954"/>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41364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Sum at risk at year end</a:t>
            </a:r>
          </a:p>
        </c:rich>
      </c:tx>
      <c:overlay val="0"/>
      <c:spPr>
        <a:noFill/>
        <a:ln w="0">
          <a:noFill/>
        </a:ln>
      </c:spPr>
    </c:title>
    <c:autoTitleDeleted val="0"/>
    <c:plotArea>
      <c:barChart>
        <c:barDir val="col"/>
        <c:grouping val="clustered"/>
        <c:varyColors val="0"/>
        <c:ser>
          <c:idx val="0"/>
          <c:order val="0"/>
          <c:tx>
            <c:strRef>
              <c:f>"SAR – reinvested"</c:f>
              <c:strCache>
                <c:ptCount val="1"/>
                <c:pt idx="0">
                  <c:v>SAR – reinvested</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Projection!$B$5:$B$29</c:f>
              <c:strCache>
                <c:ptCount val="25"/>
                <c:pt idx="0">
                  <c:v>75</c:v>
                </c:pt>
                <c:pt idx="1">
                  <c:v>76</c:v>
                </c:pt>
                <c:pt idx="2">
                  <c:v>77</c:v>
                </c:pt>
                <c:pt idx="3">
                  <c:v>78</c:v>
                </c:pt>
                <c:pt idx="4">
                  <c:v>79</c:v>
                </c:pt>
                <c:pt idx="5">
                  <c:v>80</c:v>
                </c:pt>
                <c:pt idx="6">
                  <c:v>81</c:v>
                </c:pt>
                <c:pt idx="7">
                  <c:v>82</c:v>
                </c:pt>
                <c:pt idx="8">
                  <c:v>83</c:v>
                </c:pt>
                <c:pt idx="9">
                  <c:v>84</c:v>
                </c:pt>
                <c:pt idx="10">
                  <c:v>85</c:v>
                </c:pt>
                <c:pt idx="11">
                  <c:v>86</c:v>
                </c:pt>
                <c:pt idx="12">
                  <c:v>87</c:v>
                </c:pt>
                <c:pt idx="13">
                  <c:v>88</c:v>
                </c:pt>
                <c:pt idx="14">
                  <c:v>89</c:v>
                </c:pt>
                <c:pt idx="15">
                  <c:v>90</c:v>
                </c:pt>
                <c:pt idx="16">
                  <c:v>91</c:v>
                </c:pt>
                <c:pt idx="17">
                  <c:v>92</c:v>
                </c:pt>
                <c:pt idx="18">
                  <c:v>93</c:v>
                </c:pt>
                <c:pt idx="19">
                  <c:v>94</c:v>
                </c:pt>
                <c:pt idx="20">
                  <c:v>95</c:v>
                </c:pt>
                <c:pt idx="21">
                  <c:v>96</c:v>
                </c:pt>
                <c:pt idx="22">
                  <c:v>97</c:v>
                </c:pt>
                <c:pt idx="23">
                  <c:v>98</c:v>
                </c:pt>
                <c:pt idx="24">
                  <c:v>99</c:v>
                </c:pt>
              </c:strCache>
            </c:strRef>
          </c:cat>
          <c:val>
            <c:numRef>
              <c:f>Projection!$H$5:$H$29</c:f>
              <c:numCache>
                <c:formatCode>\$#,##0;"($"#,##0\);\-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er>
        <c:ser>
          <c:idx val="1"/>
          <c:order val="1"/>
          <c:tx>
            <c:strRef>
              <c:f>"SAR – paid out"</c:f>
              <c:strCache>
                <c:ptCount val="1"/>
                <c:pt idx="0">
                  <c:v>SAR – paid out</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Projection!$B$5:$B$29</c:f>
              <c:strCache>
                <c:ptCount val="25"/>
                <c:pt idx="0">
                  <c:v>75</c:v>
                </c:pt>
                <c:pt idx="1">
                  <c:v>76</c:v>
                </c:pt>
                <c:pt idx="2">
                  <c:v>77</c:v>
                </c:pt>
                <c:pt idx="3">
                  <c:v>78</c:v>
                </c:pt>
                <c:pt idx="4">
                  <c:v>79</c:v>
                </c:pt>
                <c:pt idx="5">
                  <c:v>80</c:v>
                </c:pt>
                <c:pt idx="6">
                  <c:v>81</c:v>
                </c:pt>
                <c:pt idx="7">
                  <c:v>82</c:v>
                </c:pt>
                <c:pt idx="8">
                  <c:v>83</c:v>
                </c:pt>
                <c:pt idx="9">
                  <c:v>84</c:v>
                </c:pt>
                <c:pt idx="10">
                  <c:v>85</c:v>
                </c:pt>
                <c:pt idx="11">
                  <c:v>86</c:v>
                </c:pt>
                <c:pt idx="12">
                  <c:v>87</c:v>
                </c:pt>
                <c:pt idx="13">
                  <c:v>88</c:v>
                </c:pt>
                <c:pt idx="14">
                  <c:v>89</c:v>
                </c:pt>
                <c:pt idx="15">
                  <c:v>90</c:v>
                </c:pt>
                <c:pt idx="16">
                  <c:v>91</c:v>
                </c:pt>
                <c:pt idx="17">
                  <c:v>92</c:v>
                </c:pt>
                <c:pt idx="18">
                  <c:v>93</c:v>
                </c:pt>
                <c:pt idx="19">
                  <c:v>94</c:v>
                </c:pt>
                <c:pt idx="20">
                  <c:v>95</c:v>
                </c:pt>
                <c:pt idx="21">
                  <c:v>96</c:v>
                </c:pt>
                <c:pt idx="22">
                  <c:v>97</c:v>
                </c:pt>
                <c:pt idx="23">
                  <c:v>98</c:v>
                </c:pt>
                <c:pt idx="24">
                  <c:v>99</c:v>
                </c:pt>
              </c:strCache>
            </c:strRef>
          </c:cat>
          <c:val>
            <c:numRef>
              <c:f>Projection!$N$5:$N$29</c:f>
              <c:numCache>
                <c:formatCode>\$#,##0;"($"#,##0\);\-</c:formatCode>
                <c:ptCount val="25"/>
                <c:pt idx="0">
                  <c:v>0</c:v>
                </c:pt>
                <c:pt idx="1">
                  <c:v>1565.49777043561</c:v>
                </c:pt>
                <c:pt idx="2">
                  <c:v>3786.51439720832</c:v>
                </c:pt>
                <c:pt idx="3">
                  <c:v>6802.05577411469</c:v>
                </c:pt>
                <c:pt idx="4">
                  <c:v>10566.0149525605</c:v>
                </c:pt>
                <c:pt idx="5">
                  <c:v>14190.1639881439</c:v>
                </c:pt>
                <c:pt idx="6">
                  <c:v>17948.7521134169</c:v>
                </c:pt>
                <c:pt idx="7">
                  <c:v>21942.8047690785</c:v>
                </c:pt>
                <c:pt idx="8">
                  <c:v>26242.3222876376</c:v>
                </c:pt>
                <c:pt idx="9">
                  <c:v>30475.5329913146</c:v>
                </c:pt>
                <c:pt idx="10">
                  <c:v>33427.5457352768</c:v>
                </c:pt>
                <c:pt idx="11">
                  <c:v>36894.4602442328</c:v>
                </c:pt>
                <c:pt idx="12">
                  <c:v>41208.3060481822</c:v>
                </c:pt>
                <c:pt idx="13">
                  <c:v>46578.5160816933</c:v>
                </c:pt>
                <c:pt idx="14">
                  <c:v>53282.7374818766</c:v>
                </c:pt>
                <c:pt idx="15">
                  <c:v>61690.7296839384</c:v>
                </c:pt>
                <c:pt idx="16">
                  <c:v>72297.8652057993</c:v>
                </c:pt>
                <c:pt idx="17">
                  <c:v>86167.2225550432</c:v>
                </c:pt>
                <c:pt idx="18">
                  <c:v>104449.890115439</c:v>
                </c:pt>
                <c:pt idx="19">
                  <c:v>0</c:v>
                </c:pt>
                <c:pt idx="20">
                  <c:v>0</c:v>
                </c:pt>
                <c:pt idx="21">
                  <c:v>0</c:v>
                </c:pt>
                <c:pt idx="22">
                  <c:v>0</c:v>
                </c:pt>
                <c:pt idx="23">
                  <c:v>0</c:v>
                </c:pt>
                <c:pt idx="24">
                  <c:v>0</c:v>
                </c:pt>
              </c:numCache>
            </c:numRef>
          </c:val>
        </c:ser>
        <c:gapWidth val="150"/>
        <c:overlap val="0"/>
        <c:axId val="11955885"/>
        <c:axId val="99245218"/>
      </c:barChart>
      <c:catAx>
        <c:axId val="1195588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Age</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245218"/>
        <c:crosses val="autoZero"/>
        <c:auto val="1"/>
        <c:lblAlgn val="ctr"/>
        <c:lblOffset val="100"/>
        <c:noMultiLvlLbl val="0"/>
      </c:catAx>
      <c:valAx>
        <c:axId val="99245218"/>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95588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2</xdr:row>
      <xdr:rowOff>131040</xdr:rowOff>
    </xdr:from>
    <xdr:to>
      <xdr:col>16</xdr:col>
      <xdr:colOff>473040</xdr:colOff>
      <xdr:row>19</xdr:row>
      <xdr:rowOff>132120</xdr:rowOff>
    </xdr:to>
    <xdr:graphicFrame>
      <xdr:nvGraphicFramePr>
        <xdr:cNvPr id="0" name="Chart 1"/>
        <xdr:cNvGraphicFramePr/>
      </xdr:nvGraphicFramePr>
      <xdr:xfrm>
        <a:off x="7518960" y="57168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21</xdr:row>
      <xdr:rowOff>131040</xdr:rowOff>
    </xdr:from>
    <xdr:to>
      <xdr:col>16</xdr:col>
      <xdr:colOff>473040</xdr:colOff>
      <xdr:row>31</xdr:row>
      <xdr:rowOff>153000</xdr:rowOff>
    </xdr:to>
    <xdr:graphicFrame>
      <xdr:nvGraphicFramePr>
        <xdr:cNvPr id="1" name="Chart 2"/>
        <xdr:cNvGraphicFramePr/>
      </xdr:nvGraphicFramePr>
      <xdr:xfrm>
        <a:off x="7518960" y="4191120"/>
        <a:ext cx="719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2"/>
    <col collapsed="false" customWidth="true" hidden="false" outlineLevel="0" max="4" min="3" style="0" width="22"/>
  </cols>
  <sheetData>
    <row r="1" customFormat="false" ht="19.7"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c r="C4" s="3" t="s">
        <v>3</v>
      </c>
    </row>
    <row r="5" customFormat="false" ht="15" hidden="false" customHeight="false" outlineLevel="0" collapsed="false">
      <c r="B5" s="4" t="s">
        <v>4</v>
      </c>
      <c r="C5" s="5" t="n">
        <f aca="false">Inputs!$C$21</f>
        <v>0.08</v>
      </c>
    </row>
    <row r="6" customFormat="false" ht="15" hidden="false" customHeight="false" outlineLevel="0" collapsed="false">
      <c r="B6" s="4" t="s">
        <v>5</v>
      </c>
      <c r="C6" s="5" t="n">
        <f aca="false">Inputs!$C$22</f>
        <v>0.08</v>
      </c>
    </row>
    <row r="7" customFormat="false" ht="15" hidden="false" customHeight="false" outlineLevel="0" collapsed="false">
      <c r="B7" s="4" t="s">
        <v>6</v>
      </c>
      <c r="C7" s="6" t="n">
        <f aca="false">Inputs!$C$6</f>
        <v>24000</v>
      </c>
    </row>
    <row r="8" customFormat="false" ht="15" hidden="false" customHeight="false" outlineLevel="0" collapsed="false">
      <c r="B8" s="4" t="s">
        <v>7</v>
      </c>
      <c r="C8" s="7" t="n">
        <f aca="false">Inputs!$C$7</f>
        <v>5</v>
      </c>
    </row>
    <row r="9" customFormat="false" ht="15" hidden="false" customHeight="false" outlineLevel="0" collapsed="false">
      <c r="B9" s="4" t="s">
        <v>8</v>
      </c>
      <c r="C9" s="6" t="n">
        <f aca="false">Inputs!$C$6*Inputs!$C$7</f>
        <v>120000</v>
      </c>
    </row>
    <row r="10" customFormat="false" ht="15" hidden="false" customHeight="false" outlineLevel="0" collapsed="false">
      <c r="B10" s="4" t="s">
        <v>9</v>
      </c>
      <c r="C10" s="6" t="n">
        <f aca="false">Inputs!$C$8*Inputs!$C$6*Inputs!$C$7</f>
        <v>121200</v>
      </c>
    </row>
    <row r="11" customFormat="false" ht="15" hidden="false" customHeight="false" outlineLevel="0" collapsed="false">
      <c r="B11" s="4" t="s">
        <v>10</v>
      </c>
      <c r="C11" s="8" t="n">
        <f aca="false">Inputs!$C$16</f>
        <v>1</v>
      </c>
    </row>
    <row r="12" customFormat="false" ht="15" hidden="false" customHeight="false" outlineLevel="0" collapsed="false">
      <c r="B12" s="4" t="s">
        <v>11</v>
      </c>
      <c r="C12" s="7" t="n">
        <f aca="false">COUNT('Return Path'!C5:C29)</f>
        <v>0</v>
      </c>
    </row>
    <row r="14" customFormat="false" ht="15" hidden="false" customHeight="false" outlineLevel="0" collapsed="false">
      <c r="B14" s="3" t="s">
        <v>12</v>
      </c>
      <c r="C14" s="3" t="s">
        <v>13</v>
      </c>
      <c r="D14" s="3" t="s">
        <v>14</v>
      </c>
    </row>
    <row r="15" customFormat="false" ht="15" hidden="false" customHeight="false" outlineLevel="0" collapsed="false">
      <c r="B15" s="4" t="s">
        <v>15</v>
      </c>
      <c r="C15" s="9" t="str">
        <f aca="false">IFERROR(Inputs!$C$4+INDEX(Calc_Reinvest!$B$2:$B$301,MATCH(1,Calc_Reinvest!$S$2:$S$301,0))-1,"Never")</f>
        <v>Never</v>
      </c>
      <c r="D15" s="9" t="n">
        <f aca="false">IFERROR(Inputs!$C$4+INDEX(Calc_Payout!$B$2:$B$301,MATCH(1,Calc_Payout!$S$2:$S$301,0))-1,"Never")</f>
        <v>77</v>
      </c>
    </row>
    <row r="16" customFormat="false" ht="15" hidden="false" customHeight="false" outlineLevel="0" collapsed="false">
      <c r="B16" s="4" t="s">
        <v>16</v>
      </c>
      <c r="C16" s="9" t="str">
        <f aca="false">IFERROR(Inputs!$C$4+INDEX(Calc_Reinvest!$B$2:$B$301,MATCH(1,Calc_Reinvest!$R$2:$R$301,0))-1,"No lapse to 99")</f>
        <v>No lapse to 99</v>
      </c>
      <c r="D16" s="9" t="n">
        <f aca="false">IFERROR(Inputs!$C$4+INDEX(Calc_Payout!$B$2:$B$301,MATCH(1,Calc_Payout!$R$2:$R$301,0))-1,"No lapse to 99")</f>
        <v>93</v>
      </c>
    </row>
    <row r="17" customFormat="false" ht="15" hidden="false" customHeight="false" outlineLevel="0" collapsed="false">
      <c r="B17" s="4" t="s">
        <v>17</v>
      </c>
      <c r="C17" s="10" t="n">
        <f aca="false">SUM(Calc_Reinvest!M2:M301)</f>
        <v>0</v>
      </c>
      <c r="D17" s="10" t="n">
        <f aca="false">SUM(Calc_Payout!M2:M301)</f>
        <v>96105.262098987</v>
      </c>
    </row>
    <row r="18" customFormat="false" ht="15" hidden="false" customHeight="false" outlineLevel="0" collapsed="false">
      <c r="B18" s="4" t="s">
        <v>18</v>
      </c>
      <c r="C18" s="10" t="n">
        <f aca="false">MAX(Calc_Reinvest!L2:L301)</f>
        <v>0</v>
      </c>
      <c r="D18" s="10" t="n">
        <f aca="false">MAX(Calc_Payout!L2:L301)</f>
        <v>120094.063484915</v>
      </c>
    </row>
    <row r="19" customFormat="false" ht="15" hidden="false" customHeight="false" outlineLevel="0" collapsed="false">
      <c r="B19" s="4" t="s">
        <v>19</v>
      </c>
      <c r="C19" s="10" t="n">
        <v>0</v>
      </c>
      <c r="D19" s="10" t="n">
        <f aca="false">SUM(Calc_Payout!N2:N301)</f>
        <v>116238.252045993</v>
      </c>
    </row>
    <row r="20" customFormat="false" ht="15" hidden="false" customHeight="false" outlineLevel="0" collapsed="false">
      <c r="B20" s="4" t="s">
        <v>20</v>
      </c>
      <c r="C20" s="10" t="n">
        <f aca="false">IF(80-Inputs!$C$4&lt;1,"n/a",INDEX(Calc_Reinvest!$Q$2:$Q$301,(80-Inputs!$C$4)*12))</f>
        <v>149416.852862628</v>
      </c>
      <c r="D20" s="10" t="n">
        <f aca="false">IF(80-Inputs!$C$4&lt;1,"n/a",INDEX(Calc_Payout!$Q$2:$Q$301,(80-Inputs!$C$4)*12))</f>
        <v>107009.836011856</v>
      </c>
    </row>
    <row r="21" customFormat="false" ht="15" hidden="false" customHeight="false" outlineLevel="0" collapsed="false">
      <c r="B21" s="4" t="s">
        <v>21</v>
      </c>
      <c r="C21" s="10" t="n">
        <f aca="false">IF(85-Inputs!$C$4&lt;1,"n/a",INDEX(Calc_Reinvest!$Q$2:$Q$301,(85-Inputs!$C$4)*12))</f>
        <v>199420.277832491</v>
      </c>
      <c r="D21" s="10" t="n">
        <f aca="false">IF(85-Inputs!$C$4&lt;1,"n/a",INDEX(Calc_Payout!$Q$2:$Q$301,(85-Inputs!$C$4)*12))</f>
        <v>87772.4542647232</v>
      </c>
    </row>
    <row r="22" customFormat="false" ht="15" hidden="false" customHeight="false" outlineLevel="0" collapsed="false">
      <c r="B22" s="4" t="s">
        <v>22</v>
      </c>
      <c r="C22" s="10" t="n">
        <f aca="false">IF(90-Inputs!$C$4&lt;1,"n/a",INDEX(Calc_Reinvest!$Q$2:$Q$301,(90-Inputs!$C$4)*12))</f>
        <v>291532.052637969</v>
      </c>
      <c r="D22" s="10" t="n">
        <f aca="false">IF(90-Inputs!$C$4&lt;1,"n/a",INDEX(Calc_Payout!$Q$2:$Q$301,(90-Inputs!$C$4)*12))</f>
        <v>59509.2703160616</v>
      </c>
    </row>
    <row r="23" customFormat="false" ht="15" hidden="false" customHeight="false" outlineLevel="0" collapsed="false">
      <c r="B23" s="4" t="s">
        <v>23</v>
      </c>
      <c r="C23" s="10" t="n">
        <f aca="false">IF(95-Inputs!$C$4&lt;1,"n/a",INDEX(Calc_Reinvest!$Q$2:$Q$301,(95-Inputs!$C$4)*12))</f>
        <v>426190.047667562</v>
      </c>
      <c r="D23" s="10" t="n">
        <f aca="false">IF(95-Inputs!$C$4&lt;1,"n/a",INDEX(Calc_Payout!$Q$2:$Q$301,(95-Inputs!$C$4)*12))</f>
        <v>0</v>
      </c>
    </row>
    <row r="24" customFormat="false" ht="15" hidden="false" customHeight="false" outlineLevel="0" collapsed="false">
      <c r="B24" s="4" t="s">
        <v>24</v>
      </c>
      <c r="C24" s="10" t="n">
        <f aca="false">IF(99-Inputs!$C$4&lt;1,"n/a",INDEX(Calc_Reinvest!$Q$2:$Q$301,(99-Inputs!$C$4)*12))</f>
        <v>577479.934686159</v>
      </c>
      <c r="D24" s="10" t="n">
        <f aca="false">IF(99-Inputs!$C$4&lt;1,"n/a",INDEX(Calc_Payout!$Q$2:$Q$301,(99-Inputs!$C$4)*12))</f>
        <v>0</v>
      </c>
    </row>
    <row r="26" customFormat="false" ht="15" hidden="false" customHeight="false" outlineLevel="0" collapsed="false">
      <c r="B26" s="3" t="s">
        <v>25</v>
      </c>
      <c r="C26" s="3"/>
      <c r="D26" s="3"/>
    </row>
    <row r="27" customFormat="false" ht="30" hidden="false" customHeight="true" outlineLevel="0" collapsed="false">
      <c r="B27" s="11" t="str">
        <f aca="false">CONCATENATE("Sum at risk = 101% × net premiums ($",TEXT(Inputs!$C$8*Inputs!$C$6*Inputs!$C$7,"#,##0"),") − policy value. It only exists while the policy value is BELOW that floor.")</f>
        <v>Sum at risk = 101% × net premiums ($121,200) − policy value. It only exists while the policy value is BELOW that floor.</v>
      </c>
      <c r="C27" s="11"/>
      <c r="D27" s="11"/>
    </row>
    <row r="28" customFormat="false" ht="30" hidden="false" customHeight="true" outlineLevel="0" collapsed="false">
      <c r="B28" s="11" t="str">
        <f aca="false">CONCATENATE("Years 1–10: policy fee ",TEXT(Inputs!$C$12,"0.0%")," + mgmt fee in model ",TEXT(Inputs!$C$14,"0.0%")," ≈ ",TEXT(Inputs!$C$12+Inputs!$C$14,"0.0%")," p.a. With dividends REINVESTED, a net return below ~this level shrinks the policy value toward/below the floor and SAR appears.")</f>
        <v>Years 1–10: policy fee 2.5% + mgmt fee in model 0.0% ≈ 2.5% p.a. With dividends REINVESTED, a net return below ~this level shrinks the policy value toward/below the floor and SAR appears.</v>
      </c>
      <c r="C28" s="11"/>
      <c r="D28" s="11"/>
    </row>
    <row r="29" customFormat="false" ht="30" hidden="false" customHeight="true" outlineLevel="0" collapsed="false">
      <c r="B29" s="11" t="str">
        <f aca="false">CONCATENATE("With dividends PAID OUT at ",TEXT(Inputs!$C$22,"0%"),", the policy needs roughly ",TEXT(Inputs!$C$12+Inputs!$C$14+Inputs!$C$22,"0.0%")," net return (yrs 1–10) just to hold its value – otherwise it erodes, SAR grows and COI accelerates.")</f>
        <v>With dividends PAID OUT at 8%, the policy needs roughly 10.5% net return (yrs 1–10) just to hold its value – otherwise it erodes, SAR grows and COI accelerates.</v>
      </c>
      <c r="C29" s="11"/>
      <c r="D29" s="11"/>
    </row>
    <row r="30" customFormat="false" ht="30" hidden="false" customHeight="true" outlineLevel="0" collapsed="false">
      <c r="B30" s="11" t="s">
        <v>26</v>
      </c>
      <c r="C30" s="11"/>
      <c r="D30" s="11"/>
    </row>
    <row r="31" customFormat="false" ht="30" hidden="false" customHeight="true" outlineLevel="0" collapsed="false">
      <c r="B31" s="11" t="s">
        <v>27</v>
      </c>
      <c r="C31" s="11"/>
      <c r="D31" s="11"/>
    </row>
  </sheetData>
  <mergeCells count="5">
    <mergeCell ref="B27:D27"/>
    <mergeCell ref="B28:D28"/>
    <mergeCell ref="B29:D29"/>
    <mergeCell ref="B30:D30"/>
    <mergeCell ref="B31:D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5"/>
    <col collapsed="false" customWidth="true" hidden="false" outlineLevel="0" max="3" min="3" style="0" width="14"/>
    <col collapsed="false" customWidth="true" hidden="false" outlineLevel="0" max="4" min="4" style="0" width="90"/>
  </cols>
  <sheetData>
    <row r="1" customFormat="false" ht="17.35" hidden="false" customHeight="false" outlineLevel="0" collapsed="false">
      <c r="B1" s="12" t="s">
        <v>28</v>
      </c>
    </row>
    <row r="2" customFormat="false" ht="15" hidden="false" customHeight="false" outlineLevel="0" collapsed="false">
      <c r="B2" s="2" t="s">
        <v>29</v>
      </c>
    </row>
    <row r="3" customFormat="false" ht="15" hidden="false" customHeight="false" outlineLevel="0" collapsed="false">
      <c r="B3" s="13" t="s">
        <v>30</v>
      </c>
      <c r="C3" s="14"/>
      <c r="D3" s="14"/>
    </row>
    <row r="4" customFormat="false" ht="15" hidden="false" customHeight="false" outlineLevel="0" collapsed="false">
      <c r="B4" s="15" t="s">
        <v>31</v>
      </c>
      <c r="C4" s="16" t="n">
        <v>74</v>
      </c>
      <c r="D4" s="2" t="s">
        <v>32</v>
      </c>
    </row>
    <row r="5" customFormat="false" ht="15" hidden="false" customHeight="false" outlineLevel="0" collapsed="false">
      <c r="B5" s="15" t="s">
        <v>33</v>
      </c>
      <c r="C5" s="17" t="s">
        <v>34</v>
      </c>
      <c r="D5" s="2" t="s">
        <v>35</v>
      </c>
    </row>
    <row r="6" customFormat="false" ht="15" hidden="false" customHeight="false" outlineLevel="0" collapsed="false">
      <c r="B6" s="15" t="s">
        <v>36</v>
      </c>
      <c r="C6" s="18" t="n">
        <v>24000</v>
      </c>
      <c r="D6" s="2" t="s">
        <v>37</v>
      </c>
    </row>
    <row r="7" customFormat="false" ht="15" hidden="false" customHeight="false" outlineLevel="0" collapsed="false">
      <c r="B7" s="15" t="s">
        <v>38</v>
      </c>
      <c r="C7" s="16" t="n">
        <v>5</v>
      </c>
      <c r="D7" s="2" t="s">
        <v>39</v>
      </c>
    </row>
    <row r="8" customFormat="false" ht="15" hidden="false" customHeight="false" outlineLevel="0" collapsed="false">
      <c r="B8" s="15" t="s">
        <v>40</v>
      </c>
      <c r="C8" s="19" t="n">
        <v>1.01</v>
      </c>
      <c r="D8" s="2" t="s">
        <v>41</v>
      </c>
    </row>
    <row r="9" customFormat="false" ht="15" hidden="false" customHeight="false" outlineLevel="0" collapsed="false">
      <c r="B9" s="15" t="s">
        <v>42</v>
      </c>
      <c r="C9" s="19" t="n">
        <v>0.04</v>
      </c>
      <c r="D9" s="2" t="s">
        <v>43</v>
      </c>
    </row>
    <row r="11" customFormat="false" ht="15" hidden="false" customHeight="false" outlineLevel="0" collapsed="false">
      <c r="B11" s="13" t="s">
        <v>44</v>
      </c>
      <c r="C11" s="14"/>
      <c r="D11" s="14"/>
    </row>
    <row r="12" customFormat="false" ht="15" hidden="false" customHeight="false" outlineLevel="0" collapsed="false">
      <c r="B12" s="15" t="s">
        <v>45</v>
      </c>
      <c r="C12" s="19" t="n">
        <v>0.025</v>
      </c>
      <c r="D12" s="2" t="s">
        <v>46</v>
      </c>
    </row>
    <row r="13" customFormat="false" ht="15" hidden="false" customHeight="false" outlineLevel="0" collapsed="false">
      <c r="B13" s="15" t="s">
        <v>47</v>
      </c>
      <c r="C13" s="19" t="n">
        <v>0.006</v>
      </c>
      <c r="D13" s="2" t="s">
        <v>46</v>
      </c>
    </row>
    <row r="14" customFormat="false" ht="15" hidden="false" customHeight="false" outlineLevel="0" collapsed="false">
      <c r="B14" s="15" t="s">
        <v>48</v>
      </c>
      <c r="C14" s="19" t="n">
        <v>0</v>
      </c>
      <c r="D14" s="2" t="s">
        <v>49</v>
      </c>
    </row>
    <row r="15" customFormat="false" ht="15" hidden="false" customHeight="false" outlineLevel="0" collapsed="false">
      <c r="B15" s="15" t="s">
        <v>50</v>
      </c>
      <c r="C15" s="16" t="n">
        <v>36</v>
      </c>
      <c r="D15" s="2" t="s">
        <v>51</v>
      </c>
    </row>
    <row r="16" customFormat="false" ht="15" hidden="false" customHeight="false" outlineLevel="0" collapsed="false">
      <c r="B16" s="15" t="s">
        <v>52</v>
      </c>
      <c r="C16" s="20" t="n">
        <v>1</v>
      </c>
      <c r="D16" s="2" t="s">
        <v>53</v>
      </c>
    </row>
    <row r="17" customFormat="false" ht="15" hidden="false" customHeight="false" outlineLevel="0" collapsed="false">
      <c r="B17" s="15" t="s">
        <v>54</v>
      </c>
      <c r="C17" s="19" t="n">
        <v>0.005</v>
      </c>
      <c r="D17" s="2" t="s">
        <v>55</v>
      </c>
    </row>
    <row r="18" customFormat="false" ht="15" hidden="false" customHeight="false" outlineLevel="0" collapsed="false">
      <c r="B18" s="15" t="s">
        <v>56</v>
      </c>
      <c r="C18" s="16" t="n">
        <v>10</v>
      </c>
      <c r="D18" s="2" t="s">
        <v>57</v>
      </c>
    </row>
    <row r="19" customFormat="false" ht="15" hidden="false" customHeight="false" outlineLevel="0" collapsed="false">
      <c r="B19" s="15" t="s">
        <v>58</v>
      </c>
      <c r="C19" s="19" t="n">
        <v>0.015</v>
      </c>
      <c r="D19" s="2" t="s">
        <v>59</v>
      </c>
    </row>
    <row r="20" customFormat="false" ht="15" hidden="false" customHeight="false" outlineLevel="0" collapsed="false">
      <c r="B20" s="13" t="s">
        <v>60</v>
      </c>
      <c r="C20" s="14"/>
      <c r="D20" s="14"/>
    </row>
    <row r="21" customFormat="false" ht="15" hidden="false" customHeight="false" outlineLevel="0" collapsed="false">
      <c r="B21" s="15" t="s">
        <v>61</v>
      </c>
      <c r="C21" s="19" t="n">
        <v>0.08</v>
      </c>
      <c r="D21" s="2" t="s">
        <v>62</v>
      </c>
    </row>
    <row r="22" customFormat="false" ht="15" hidden="false" customHeight="false" outlineLevel="0" collapsed="false">
      <c r="B22" s="15" t="s">
        <v>63</v>
      </c>
      <c r="C22" s="19" t="n">
        <v>0.08</v>
      </c>
      <c r="D22" s="2" t="s">
        <v>64</v>
      </c>
    </row>
    <row r="24" customFormat="false" ht="15" hidden="false" customHeight="false" outlineLevel="0" collapsed="false">
      <c r="B24" s="13" t="s">
        <v>65</v>
      </c>
      <c r="C24" s="14"/>
      <c r="D24" s="14"/>
    </row>
    <row r="25" customFormat="false" ht="15" hidden="false" customHeight="false" outlineLevel="0" collapsed="false">
      <c r="B25" s="15" t="s">
        <v>66</v>
      </c>
      <c r="C25" s="19" t="n">
        <v>0.02</v>
      </c>
      <c r="D25" s="2" t="s">
        <v>67</v>
      </c>
    </row>
    <row r="26" customFormat="false" ht="15" hidden="false" customHeight="false" outlineLevel="0" collapsed="false">
      <c r="B26" s="15" t="s">
        <v>68</v>
      </c>
      <c r="C26" s="19" t="n">
        <v>0.03</v>
      </c>
    </row>
    <row r="27" customFormat="false" ht="15" hidden="false" customHeight="false" outlineLevel="0" collapsed="false">
      <c r="B27" s="15" t="s">
        <v>69</v>
      </c>
      <c r="C27" s="19" t="n">
        <v>0.04</v>
      </c>
    </row>
    <row r="28" customFormat="false" ht="15" hidden="false" customHeight="false" outlineLevel="0" collapsed="false">
      <c r="B28" s="15" t="s">
        <v>70</v>
      </c>
      <c r="C28" s="19" t="n">
        <v>0.05</v>
      </c>
    </row>
    <row r="29" customFormat="false" ht="15" hidden="false" customHeight="false" outlineLevel="0" collapsed="false">
      <c r="B29" s="15" t="s">
        <v>71</v>
      </c>
      <c r="C29" s="19" t="n">
        <v>0.06</v>
      </c>
    </row>
    <row r="30" customFormat="false" ht="15" hidden="false" customHeight="false" outlineLevel="0" collapsed="false">
      <c r="B30" s="15" t="s">
        <v>72</v>
      </c>
      <c r="C30" s="19" t="n">
        <v>0.07</v>
      </c>
    </row>
    <row r="31" customFormat="false" ht="15" hidden="false" customHeight="false" outlineLevel="0" collapsed="false">
      <c r="B31" s="15" t="s">
        <v>73</v>
      </c>
      <c r="C31" s="19" t="n">
        <v>0.08</v>
      </c>
    </row>
    <row r="32" customFormat="false" ht="15" hidden="false" customHeight="false" outlineLevel="0" collapsed="false">
      <c r="B32" s="15" t="s">
        <v>74</v>
      </c>
      <c r="C32" s="19" t="n">
        <v>0.1</v>
      </c>
    </row>
  </sheetData>
  <dataValidations count="1">
    <dataValidation allowBlank="false" errorStyle="stop" operator="between" showDropDown="false" showErrorMessage="false" showInputMessage="false" sqref="C5" type="list">
      <formula1>"Male,Female"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16"/>
    <col collapsed="false" customWidth="true" hidden="false" outlineLevel="0" max="4" min="4" style="0" width="14"/>
  </cols>
  <sheetData>
    <row r="1" customFormat="false" ht="15" hidden="false" customHeight="false" outlineLevel="0" collapsed="false">
      <c r="A1" s="21" t="s">
        <v>75</v>
      </c>
    </row>
    <row r="2" customFormat="false" ht="15" hidden="false" customHeight="false" outlineLevel="0" collapsed="false">
      <c r="A2" s="2" t="s">
        <v>76</v>
      </c>
    </row>
    <row r="4" customFormat="false" ht="15" hidden="false" customHeight="false" outlineLevel="0" collapsed="false">
      <c r="A4" s="3" t="s">
        <v>77</v>
      </c>
      <c r="B4" s="3" t="s">
        <v>78</v>
      </c>
      <c r="C4" s="3" t="s">
        <v>79</v>
      </c>
      <c r="D4" s="3" t="s">
        <v>80</v>
      </c>
    </row>
    <row r="5" customFormat="false" ht="15" hidden="false" customHeight="false" outlineLevel="0" collapsed="false">
      <c r="A5" s="15" t="n">
        <v>1</v>
      </c>
      <c r="B5" s="22" t="n">
        <f aca="false">Inputs!$C$4+A5-1</f>
        <v>74</v>
      </c>
      <c r="C5" s="19"/>
      <c r="D5" s="23" t="n">
        <f aca="false">IF(C5="",Inputs!$C$21,C5)</f>
        <v>0.08</v>
      </c>
    </row>
    <row r="6" customFormat="false" ht="15" hidden="false" customHeight="false" outlineLevel="0" collapsed="false">
      <c r="A6" s="15" t="n">
        <v>2</v>
      </c>
      <c r="B6" s="22" t="n">
        <f aca="false">Inputs!$C$4+A6-1</f>
        <v>75</v>
      </c>
      <c r="C6" s="19"/>
      <c r="D6" s="23" t="n">
        <f aca="false">IF(C6="",Inputs!$C$21,C6)</f>
        <v>0.08</v>
      </c>
    </row>
    <row r="7" customFormat="false" ht="15" hidden="false" customHeight="false" outlineLevel="0" collapsed="false">
      <c r="A7" s="15" t="n">
        <v>3</v>
      </c>
      <c r="B7" s="22" t="n">
        <f aca="false">Inputs!$C$4+A7-1</f>
        <v>76</v>
      </c>
      <c r="C7" s="19"/>
      <c r="D7" s="23" t="n">
        <f aca="false">IF(C7="",Inputs!$C$21,C7)</f>
        <v>0.08</v>
      </c>
    </row>
    <row r="8" customFormat="false" ht="15" hidden="false" customHeight="false" outlineLevel="0" collapsed="false">
      <c r="A8" s="15" t="n">
        <v>4</v>
      </c>
      <c r="B8" s="22" t="n">
        <f aca="false">Inputs!$C$4+A8-1</f>
        <v>77</v>
      </c>
      <c r="C8" s="19"/>
      <c r="D8" s="23" t="n">
        <f aca="false">IF(C8="",Inputs!$C$21,C8)</f>
        <v>0.08</v>
      </c>
    </row>
    <row r="9" customFormat="false" ht="15" hidden="false" customHeight="false" outlineLevel="0" collapsed="false">
      <c r="A9" s="15" t="n">
        <v>5</v>
      </c>
      <c r="B9" s="22" t="n">
        <f aca="false">Inputs!$C$4+A9-1</f>
        <v>78</v>
      </c>
      <c r="C9" s="19"/>
      <c r="D9" s="23" t="n">
        <f aca="false">IF(C9="",Inputs!$C$21,C9)</f>
        <v>0.08</v>
      </c>
    </row>
    <row r="10" customFormat="false" ht="15" hidden="false" customHeight="false" outlineLevel="0" collapsed="false">
      <c r="A10" s="15" t="n">
        <v>6</v>
      </c>
      <c r="B10" s="22" t="n">
        <f aca="false">Inputs!$C$4+A10-1</f>
        <v>79</v>
      </c>
      <c r="C10" s="19"/>
      <c r="D10" s="23" t="n">
        <f aca="false">IF(C10="",Inputs!$C$21,C10)</f>
        <v>0.08</v>
      </c>
    </row>
    <row r="11" customFormat="false" ht="15" hidden="false" customHeight="false" outlineLevel="0" collapsed="false">
      <c r="A11" s="15" t="n">
        <v>7</v>
      </c>
      <c r="B11" s="22" t="n">
        <f aca="false">Inputs!$C$4+A11-1</f>
        <v>80</v>
      </c>
      <c r="C11" s="19"/>
      <c r="D11" s="23" t="n">
        <f aca="false">IF(C11="",Inputs!$C$21,C11)</f>
        <v>0.08</v>
      </c>
    </row>
    <row r="12" customFormat="false" ht="15" hidden="false" customHeight="false" outlineLevel="0" collapsed="false">
      <c r="A12" s="15" t="n">
        <v>8</v>
      </c>
      <c r="B12" s="22" t="n">
        <f aca="false">Inputs!$C$4+A12-1</f>
        <v>81</v>
      </c>
      <c r="C12" s="19"/>
      <c r="D12" s="23" t="n">
        <f aca="false">IF(C12="",Inputs!$C$21,C12)</f>
        <v>0.08</v>
      </c>
    </row>
    <row r="13" customFormat="false" ht="15" hidden="false" customHeight="false" outlineLevel="0" collapsed="false">
      <c r="A13" s="15" t="n">
        <v>9</v>
      </c>
      <c r="B13" s="22" t="n">
        <f aca="false">Inputs!$C$4+A13-1</f>
        <v>82</v>
      </c>
      <c r="C13" s="19"/>
      <c r="D13" s="23" t="n">
        <f aca="false">IF(C13="",Inputs!$C$21,C13)</f>
        <v>0.08</v>
      </c>
    </row>
    <row r="14" customFormat="false" ht="15" hidden="false" customHeight="false" outlineLevel="0" collapsed="false">
      <c r="A14" s="15" t="n">
        <v>10</v>
      </c>
      <c r="B14" s="22" t="n">
        <f aca="false">Inputs!$C$4+A14-1</f>
        <v>83</v>
      </c>
      <c r="C14" s="19"/>
      <c r="D14" s="23" t="n">
        <f aca="false">IF(C14="",Inputs!$C$21,C14)</f>
        <v>0.08</v>
      </c>
    </row>
    <row r="15" customFormat="false" ht="15" hidden="false" customHeight="false" outlineLevel="0" collapsed="false">
      <c r="A15" s="15" t="n">
        <v>11</v>
      </c>
      <c r="B15" s="22" t="n">
        <f aca="false">Inputs!$C$4+A15-1</f>
        <v>84</v>
      </c>
      <c r="C15" s="19"/>
      <c r="D15" s="23" t="n">
        <f aca="false">IF(C15="",Inputs!$C$21,C15)</f>
        <v>0.08</v>
      </c>
    </row>
    <row r="16" customFormat="false" ht="15" hidden="false" customHeight="false" outlineLevel="0" collapsed="false">
      <c r="A16" s="15" t="n">
        <v>12</v>
      </c>
      <c r="B16" s="22" t="n">
        <f aca="false">Inputs!$C$4+A16-1</f>
        <v>85</v>
      </c>
      <c r="C16" s="19"/>
      <c r="D16" s="23" t="n">
        <f aca="false">IF(C16="",Inputs!$C$21,C16)</f>
        <v>0.08</v>
      </c>
    </row>
    <row r="17" customFormat="false" ht="15" hidden="false" customHeight="false" outlineLevel="0" collapsed="false">
      <c r="A17" s="15" t="n">
        <v>13</v>
      </c>
      <c r="B17" s="22" t="n">
        <f aca="false">Inputs!$C$4+A17-1</f>
        <v>86</v>
      </c>
      <c r="C17" s="19"/>
      <c r="D17" s="23" t="n">
        <f aca="false">IF(C17="",Inputs!$C$21,C17)</f>
        <v>0.08</v>
      </c>
    </row>
    <row r="18" customFormat="false" ht="15" hidden="false" customHeight="false" outlineLevel="0" collapsed="false">
      <c r="A18" s="15" t="n">
        <v>14</v>
      </c>
      <c r="B18" s="22" t="n">
        <f aca="false">Inputs!$C$4+A18-1</f>
        <v>87</v>
      </c>
      <c r="C18" s="19"/>
      <c r="D18" s="23" t="n">
        <f aca="false">IF(C18="",Inputs!$C$21,C18)</f>
        <v>0.08</v>
      </c>
    </row>
    <row r="19" customFormat="false" ht="15" hidden="false" customHeight="false" outlineLevel="0" collapsed="false">
      <c r="A19" s="15" t="n">
        <v>15</v>
      </c>
      <c r="B19" s="22" t="n">
        <f aca="false">Inputs!$C$4+A19-1</f>
        <v>88</v>
      </c>
      <c r="C19" s="19"/>
      <c r="D19" s="23" t="n">
        <f aca="false">IF(C19="",Inputs!$C$21,C19)</f>
        <v>0.08</v>
      </c>
    </row>
    <row r="20" customFormat="false" ht="15" hidden="false" customHeight="false" outlineLevel="0" collapsed="false">
      <c r="A20" s="15" t="n">
        <v>16</v>
      </c>
      <c r="B20" s="22" t="n">
        <f aca="false">Inputs!$C$4+A20-1</f>
        <v>89</v>
      </c>
      <c r="C20" s="19"/>
      <c r="D20" s="23" t="n">
        <f aca="false">IF(C20="",Inputs!$C$21,C20)</f>
        <v>0.08</v>
      </c>
    </row>
    <row r="21" customFormat="false" ht="15" hidden="false" customHeight="false" outlineLevel="0" collapsed="false">
      <c r="A21" s="15" t="n">
        <v>17</v>
      </c>
      <c r="B21" s="22" t="n">
        <f aca="false">Inputs!$C$4+A21-1</f>
        <v>90</v>
      </c>
      <c r="C21" s="19"/>
      <c r="D21" s="23" t="n">
        <f aca="false">IF(C21="",Inputs!$C$21,C21)</f>
        <v>0.08</v>
      </c>
    </row>
    <row r="22" customFormat="false" ht="15" hidden="false" customHeight="false" outlineLevel="0" collapsed="false">
      <c r="A22" s="15" t="n">
        <v>18</v>
      </c>
      <c r="B22" s="22" t="n">
        <f aca="false">Inputs!$C$4+A22-1</f>
        <v>91</v>
      </c>
      <c r="C22" s="19"/>
      <c r="D22" s="23" t="n">
        <f aca="false">IF(C22="",Inputs!$C$21,C22)</f>
        <v>0.08</v>
      </c>
    </row>
    <row r="23" customFormat="false" ht="15" hidden="false" customHeight="false" outlineLevel="0" collapsed="false">
      <c r="A23" s="15" t="n">
        <v>19</v>
      </c>
      <c r="B23" s="22" t="n">
        <f aca="false">Inputs!$C$4+A23-1</f>
        <v>92</v>
      </c>
      <c r="C23" s="19"/>
      <c r="D23" s="23" t="n">
        <f aca="false">IF(C23="",Inputs!$C$21,C23)</f>
        <v>0.08</v>
      </c>
    </row>
    <row r="24" customFormat="false" ht="15" hidden="false" customHeight="false" outlineLevel="0" collapsed="false">
      <c r="A24" s="15" t="n">
        <v>20</v>
      </c>
      <c r="B24" s="22" t="n">
        <f aca="false">Inputs!$C$4+A24-1</f>
        <v>93</v>
      </c>
      <c r="C24" s="19"/>
      <c r="D24" s="23" t="n">
        <f aca="false">IF(C24="",Inputs!$C$21,C24)</f>
        <v>0.08</v>
      </c>
    </row>
    <row r="25" customFormat="false" ht="15" hidden="false" customHeight="false" outlineLevel="0" collapsed="false">
      <c r="A25" s="15" t="n">
        <v>21</v>
      </c>
      <c r="B25" s="22" t="n">
        <f aca="false">Inputs!$C$4+A25-1</f>
        <v>94</v>
      </c>
      <c r="C25" s="19"/>
      <c r="D25" s="23" t="n">
        <f aca="false">IF(C25="",Inputs!$C$21,C25)</f>
        <v>0.08</v>
      </c>
    </row>
    <row r="26" customFormat="false" ht="15" hidden="false" customHeight="false" outlineLevel="0" collapsed="false">
      <c r="A26" s="15" t="n">
        <v>22</v>
      </c>
      <c r="B26" s="22" t="n">
        <f aca="false">Inputs!$C$4+A26-1</f>
        <v>95</v>
      </c>
      <c r="C26" s="19"/>
      <c r="D26" s="23" t="n">
        <f aca="false">IF(C26="",Inputs!$C$21,C26)</f>
        <v>0.08</v>
      </c>
    </row>
    <row r="27" customFormat="false" ht="15" hidden="false" customHeight="false" outlineLevel="0" collapsed="false">
      <c r="A27" s="15" t="n">
        <v>23</v>
      </c>
      <c r="B27" s="22" t="n">
        <f aca="false">Inputs!$C$4+A27-1</f>
        <v>96</v>
      </c>
      <c r="C27" s="19"/>
      <c r="D27" s="23" t="n">
        <f aca="false">IF(C27="",Inputs!$C$21,C27)</f>
        <v>0.08</v>
      </c>
    </row>
    <row r="28" customFormat="false" ht="15" hidden="false" customHeight="false" outlineLevel="0" collapsed="false">
      <c r="A28" s="15" t="n">
        <v>24</v>
      </c>
      <c r="B28" s="22" t="n">
        <f aca="false">Inputs!$C$4+A28-1</f>
        <v>97</v>
      </c>
      <c r="C28" s="19"/>
      <c r="D28" s="23" t="n">
        <f aca="false">IF(C28="",Inputs!$C$21,C28)</f>
        <v>0.08</v>
      </c>
    </row>
    <row r="29" customFormat="false" ht="15" hidden="false" customHeight="false" outlineLevel="0" collapsed="false">
      <c r="A29" s="15" t="n">
        <v>25</v>
      </c>
      <c r="B29" s="22" t="n">
        <f aca="false">Inputs!$C$4+A29-1</f>
        <v>98</v>
      </c>
      <c r="C29" s="19"/>
      <c r="D29" s="23" t="n">
        <f aca="false">IF(C29="",Inputs!$C$21,C29)</f>
        <v>0.08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9"/>
    <col collapsed="false" customWidth="true" hidden="false" outlineLevel="0" max="7" min="4" style="0" width="13"/>
    <col collapsed="false" customWidth="true" hidden="false" outlineLevel="0" max="8" min="8" style="0" width="12"/>
    <col collapsed="false" customWidth="true" hidden="false" outlineLevel="0" max="13" min="9" style="0" width="13"/>
    <col collapsed="false" customWidth="true" hidden="false" outlineLevel="0" max="14" min="14" style="0" width="12"/>
    <col collapsed="false" customWidth="true" hidden="false" outlineLevel="0" max="18" min="15" style="0" width="13"/>
    <col collapsed="false" customWidth="true" hidden="false" outlineLevel="0" max="19" min="19" style="0" width="15"/>
    <col collapsed="false" customWidth="true" hidden="false" outlineLevel="0" max="20" min="20" style="0" width="11"/>
  </cols>
  <sheetData>
    <row r="1" customFormat="false" ht="16.15" hidden="false" customHeight="false" outlineLevel="0" collapsed="false">
      <c r="A1" s="24" t="s">
        <v>81</v>
      </c>
    </row>
    <row r="2" customFormat="false" ht="15" hidden="false" customHeight="false" outlineLevel="0" collapsed="false">
      <c r="A2" s="2" t="s">
        <v>82</v>
      </c>
    </row>
    <row r="3" customFormat="false" ht="15" hidden="false" customHeight="false" outlineLevel="0" collapsed="false">
      <c r="E3" s="25"/>
      <c r="F3" s="26" t="s">
        <v>83</v>
      </c>
      <c r="G3" s="26"/>
      <c r="H3" s="26"/>
      <c r="I3" s="26"/>
      <c r="J3" s="26"/>
      <c r="K3" s="26"/>
      <c r="L3" s="27" t="s">
        <v>84</v>
      </c>
      <c r="M3" s="27"/>
      <c r="N3" s="27"/>
      <c r="O3" s="27"/>
      <c r="P3" s="27"/>
      <c r="Q3" s="27"/>
      <c r="R3" s="27"/>
      <c r="S3" s="27"/>
      <c r="T3" s="27"/>
    </row>
    <row r="4" customFormat="false" ht="57.75" hidden="false" customHeight="true" outlineLevel="0" collapsed="false">
      <c r="A4" s="3" t="s">
        <v>77</v>
      </c>
      <c r="B4" s="3" t="s">
        <v>85</v>
      </c>
      <c r="C4" s="3" t="s">
        <v>86</v>
      </c>
      <c r="D4" s="3" t="s">
        <v>87</v>
      </c>
      <c r="E4" s="3" t="s">
        <v>88</v>
      </c>
      <c r="F4" s="3" t="s">
        <v>89</v>
      </c>
      <c r="G4" s="3" t="s">
        <v>90</v>
      </c>
      <c r="H4" s="3" t="s">
        <v>91</v>
      </c>
      <c r="I4" s="3" t="s">
        <v>92</v>
      </c>
      <c r="J4" s="3" t="s">
        <v>93</v>
      </c>
      <c r="K4" s="3" t="s">
        <v>94</v>
      </c>
      <c r="L4" s="3" t="s">
        <v>89</v>
      </c>
      <c r="M4" s="3" t="s">
        <v>90</v>
      </c>
      <c r="N4" s="3" t="s">
        <v>91</v>
      </c>
      <c r="O4" s="3" t="s">
        <v>92</v>
      </c>
      <c r="P4" s="3" t="s">
        <v>93</v>
      </c>
      <c r="Q4" s="3" t="s">
        <v>95</v>
      </c>
      <c r="R4" s="3" t="s">
        <v>96</v>
      </c>
      <c r="S4" s="3" t="s">
        <v>97</v>
      </c>
      <c r="T4" s="3" t="s">
        <v>98</v>
      </c>
    </row>
    <row r="5" customFormat="false" ht="15" hidden="false" customHeight="false" outlineLevel="0" collapsed="false">
      <c r="A5" s="28" t="n">
        <v>1</v>
      </c>
      <c r="B5" s="28" t="n">
        <f aca="false">Inputs!$C$4+A5</f>
        <v>75</v>
      </c>
      <c r="C5" s="29" t="n">
        <f aca="false">INDEX('Return Path'!$D$5:$D$29,A5)</f>
        <v>0.08</v>
      </c>
      <c r="D5" s="6" t="n">
        <f aca="false">Calc_Reinvest!I13</f>
        <v>24000</v>
      </c>
      <c r="E5" s="30" t="n">
        <f aca="false">Inputs!$C$8*D5</f>
        <v>24240</v>
      </c>
      <c r="F5" s="6" t="n">
        <f aca="false">Calc_Reinvest!Q13</f>
        <v>26290.5486255313</v>
      </c>
      <c r="G5" s="30" t="n">
        <f aca="false">IF(Calc_Reinvest!R13=1,0,IF(A5=1,F5-SUMIFS(Calc_Reinvest!$H$2:$H$301,Calc_Reinvest!$B$2:$B$301,1),MAX(E5,F5)))</f>
        <v>25330.5486255313</v>
      </c>
      <c r="H5" s="30" t="n">
        <f aca="false">IF(OR(A5=1,Calc_Reinvest!R13=1),0,MAX(E5-F5,0))</f>
        <v>0</v>
      </c>
      <c r="I5" s="30" t="n">
        <f aca="false">SUMIFS(Calc_Reinvest!$M$2:$M$301,Calc_Reinvest!$B$2:$B$301,A5)</f>
        <v>0</v>
      </c>
      <c r="J5" s="30" t="n">
        <f aca="false">SUMIFS(Calc_Reinvest!$M$2:$M$301,Calc_Reinvest!$B$2:$B$301,A5)+SUMIFS(Calc_Reinvest!$K$2:$K$301,Calc_Reinvest!$B$2:$B$301,A5)</f>
        <v>643.214920778732</v>
      </c>
      <c r="K5" s="30" t="n">
        <f aca="false">F5*(1-INDEX(Rates!$F$4:$F$28,A5))</f>
        <v>0</v>
      </c>
      <c r="L5" s="6" t="n">
        <f aca="false">Calc_Payout!Q13</f>
        <v>24262.735358077</v>
      </c>
      <c r="M5" s="30" t="n">
        <f aca="false">IF(Calc_Payout!R13=1,0,IF(A5=1,L5-SUMIFS(Calc_Payout!$H$2:$H$301,Calc_Payout!$B$2:$B$301,1),MAX(E5,L5)))</f>
        <v>23302.735358077</v>
      </c>
      <c r="N5" s="30" t="n">
        <f aca="false">IF(OR(A5=1,Calc_Payout!R13=1),0,MAX(E5-L5,0))</f>
        <v>0</v>
      </c>
      <c r="O5" s="30" t="n">
        <f aca="false">SUMIFS(Calc_Payout!$M$2:$M$301,Calc_Payout!$B$2:$B$301,A5)</f>
        <v>0</v>
      </c>
      <c r="P5" s="30" t="n">
        <f aca="false">SUMIFS(Calc_Payout!$M$2:$M$301,Calc_Payout!$B$2:$B$301,A5)+SUMIFS(Calc_Payout!$K$2:$K$301,Calc_Payout!$B$2:$B$301,A5)</f>
        <v>619.932805531719</v>
      </c>
      <c r="Q5" s="30" t="n">
        <f aca="false">SUMIFS(Calc_Payout!$N$2:$N$301,Calc_Payout!$B$2:$B$301,A5)</f>
        <v>1979.65209233129</v>
      </c>
      <c r="R5" s="30" t="n">
        <f aca="false">Q5</f>
        <v>1979.65209233129</v>
      </c>
      <c r="S5" s="30" t="n">
        <f aca="false">L5+R5</f>
        <v>26242.3874504083</v>
      </c>
      <c r="T5" s="31" t="str">
        <f aca="false">IF(Calc_Payout!R13=1,"LAPSED",IF(N5&gt;0,"SAR active","OK"))</f>
        <v>OK</v>
      </c>
    </row>
    <row r="6" customFormat="false" ht="15" hidden="false" customHeight="false" outlineLevel="0" collapsed="false">
      <c r="A6" s="32" t="n">
        <v>2</v>
      </c>
      <c r="B6" s="32" t="n">
        <f aca="false">Inputs!$C$4+A6</f>
        <v>76</v>
      </c>
      <c r="C6" s="33" t="n">
        <f aca="false">INDEX('Return Path'!$D$5:$D$29,A6)</f>
        <v>0.08</v>
      </c>
      <c r="D6" s="34" t="n">
        <f aca="false">Calc_Reinvest!I25</f>
        <v>48000</v>
      </c>
      <c r="E6" s="35" t="n">
        <f aca="false">Inputs!$C$8*D6</f>
        <v>48480</v>
      </c>
      <c r="F6" s="6" t="n">
        <f aca="false">Calc_Reinvest!Q25</f>
        <v>52971.3987998469</v>
      </c>
      <c r="G6" s="30" t="n">
        <f aca="false">IF(Calc_Reinvest!R25=1,0,IF(A6=1,F6-SUMIFS(Calc_Reinvest!$H$2:$H$301,Calc_Reinvest!$B$2:$B$301,1),MAX(E6,F6)))</f>
        <v>52971.3987998469</v>
      </c>
      <c r="H6" s="30" t="n">
        <f aca="false">IF(OR(A6=1,Calc_Reinvest!R25=1),0,MAX(E6-F6,0))</f>
        <v>0</v>
      </c>
      <c r="I6" s="30" t="n">
        <f aca="false">SUMIFS(Calc_Reinvest!$M$2:$M$301,Calc_Reinvest!$B$2:$B$301,A6)</f>
        <v>0</v>
      </c>
      <c r="J6" s="30" t="n">
        <f aca="false">SUMIFS(Calc_Reinvest!$M$2:$M$301,Calc_Reinvest!$B$2:$B$301,A6)+SUMIFS(Calc_Reinvest!$K$2:$K$301,Calc_Reinvest!$B$2:$B$301,A6)</f>
        <v>1295.97881610938</v>
      </c>
      <c r="K6" s="30" t="n">
        <f aca="false">F6*(1-INDEX(Rates!$F$4:$F$28,A6))</f>
        <v>0</v>
      </c>
      <c r="L6" s="6" t="n">
        <f aca="false">Calc_Payout!Q25</f>
        <v>46914.5022295644</v>
      </c>
      <c r="M6" s="30" t="n">
        <f aca="false">IF(Calc_Payout!R25=1,0,IF(A6=1,L6-SUMIFS(Calc_Payout!$H$2:$H$301,Calc_Payout!$B$2:$B$301,1),MAX(E6,L6)))</f>
        <v>48480</v>
      </c>
      <c r="N6" s="30" t="n">
        <f aca="false">IF(OR(A6=1,Calc_Payout!R25=1),0,MAX(E6-L6,0))</f>
        <v>1565.49777043561</v>
      </c>
      <c r="O6" s="30" t="n">
        <f aca="false">SUMIFS(Calc_Payout!$M$2:$M$301,Calc_Payout!$B$2:$B$301,A6)</f>
        <v>0</v>
      </c>
      <c r="P6" s="30" t="n">
        <f aca="false">SUMIFS(Calc_Payout!$M$2:$M$301,Calc_Payout!$B$2:$B$301,A6)+SUMIFS(Calc_Payout!$K$2:$K$301,Calc_Payout!$B$2:$B$301,A6)</f>
        <v>1198.70404379678</v>
      </c>
      <c r="Q6" s="30" t="n">
        <f aca="false">SUMIFS(Calc_Payout!$N$2:$N$301,Calc_Payout!$B$2:$B$301,A6)</f>
        <v>3827.86157985771</v>
      </c>
      <c r="R6" s="30" t="n">
        <f aca="false">R5+Q6</f>
        <v>5807.513672189</v>
      </c>
      <c r="S6" s="30" t="n">
        <f aca="false">L6+R6</f>
        <v>52722.0159017534</v>
      </c>
      <c r="T6" s="31" t="str">
        <f aca="false">IF(Calc_Payout!R25=1,"LAPSED",IF(N6&gt;0,"SAR active","OK"))</f>
        <v>SAR active</v>
      </c>
    </row>
    <row r="7" customFormat="false" ht="15" hidden="false" customHeight="false" outlineLevel="0" collapsed="false">
      <c r="A7" s="28" t="n">
        <v>3</v>
      </c>
      <c r="B7" s="28" t="n">
        <f aca="false">Inputs!$C$4+A7</f>
        <v>77</v>
      </c>
      <c r="C7" s="29" t="n">
        <f aca="false">INDEX('Return Path'!$D$5:$D$29,A7)</f>
        <v>0.08</v>
      </c>
      <c r="D7" s="6" t="n">
        <f aca="false">Calc_Reinvest!I37</f>
        <v>72000</v>
      </c>
      <c r="E7" s="30" t="n">
        <f aca="false">Inputs!$C$8*D7</f>
        <v>72720</v>
      </c>
      <c r="F7" s="6" t="n">
        <f aca="false">Calc_Reinvest!Q37</f>
        <v>81074.5313670889</v>
      </c>
      <c r="G7" s="30" t="n">
        <f aca="false">IF(Calc_Reinvest!R37=1,0,IF(A7=1,F7-SUMIFS(Calc_Reinvest!$H$2:$H$301,Calc_Reinvest!$B$2:$B$301,1),MAX(E7,F7)))</f>
        <v>81074.5313670889</v>
      </c>
      <c r="H7" s="30" t="n">
        <f aca="false">IF(OR(A7=1,Calc_Reinvest!R37=1),0,MAX(E7-F7,0))</f>
        <v>0</v>
      </c>
      <c r="I7" s="30" t="n">
        <f aca="false">SUMIFS(Calc_Reinvest!$M$2:$M$301,Calc_Reinvest!$B$2:$B$301,A7)</f>
        <v>0</v>
      </c>
      <c r="J7" s="30" t="n">
        <f aca="false">SUMIFS(Calc_Reinvest!$M$2:$M$301,Calc_Reinvest!$B$2:$B$301,A7)+SUMIFS(Calc_Reinvest!$K$2:$K$301,Calc_Reinvest!$B$2:$B$301,A7)</f>
        <v>1983.53975085223</v>
      </c>
      <c r="K7" s="30" t="n">
        <f aca="false">F7*(1-INDEX(Rates!$F$4:$F$28,A7))</f>
        <v>20268.6328417722</v>
      </c>
      <c r="L7" s="6" t="n">
        <f aca="false">Calc_Payout!Q37</f>
        <v>68933.4856027917</v>
      </c>
      <c r="M7" s="30" t="n">
        <f aca="false">IF(Calc_Payout!R37=1,0,IF(A7=1,L7-SUMIFS(Calc_Payout!$H$2:$H$301,Calc_Payout!$B$2:$B$301,1),MAX(E7,L7)))</f>
        <v>72720</v>
      </c>
      <c r="N7" s="30" t="n">
        <f aca="false">IF(OR(A7=1,Calc_Payout!R37=1),0,MAX(E7-L7,0))</f>
        <v>3786.51439720832</v>
      </c>
      <c r="O7" s="30" t="n">
        <f aca="false">SUMIFS(Calc_Payout!$M$2:$M$301,Calc_Payout!$B$2:$B$301,A7)</f>
        <v>0</v>
      </c>
      <c r="P7" s="30" t="n">
        <f aca="false">SUMIFS(Calc_Payout!$M$2:$M$301,Calc_Payout!$B$2:$B$301,A7)+SUMIFS(Calc_Payout!$K$2:$K$301,Calc_Payout!$B$2:$B$301,A7)</f>
        <v>1761.30714423314</v>
      </c>
      <c r="Q7" s="30" t="n">
        <f aca="false">SUMIFS(Calc_Payout!$N$2:$N$301,Calc_Payout!$B$2:$B$301,A7)</f>
        <v>5624.44081391782</v>
      </c>
      <c r="R7" s="30" t="n">
        <f aca="false">R6+Q7</f>
        <v>11431.9544861068</v>
      </c>
      <c r="S7" s="30" t="n">
        <f aca="false">L7+R7</f>
        <v>80365.4400888985</v>
      </c>
      <c r="T7" s="31" t="str">
        <f aca="false">IF(Calc_Payout!R37=1,"LAPSED",IF(N7&gt;0,"SAR active","OK"))</f>
        <v>SAR active</v>
      </c>
    </row>
    <row r="8" customFormat="false" ht="15" hidden="false" customHeight="false" outlineLevel="0" collapsed="false">
      <c r="A8" s="32" t="n">
        <v>4</v>
      </c>
      <c r="B8" s="32" t="n">
        <f aca="false">Inputs!$C$4+A8</f>
        <v>78</v>
      </c>
      <c r="C8" s="33" t="n">
        <f aca="false">INDEX('Return Path'!$D$5:$D$29,A8)</f>
        <v>0.08</v>
      </c>
      <c r="D8" s="34" t="n">
        <f aca="false">Calc_Reinvest!I49</f>
        <v>96000</v>
      </c>
      <c r="E8" s="35" t="n">
        <f aca="false">Inputs!$C$8*D8</f>
        <v>96960</v>
      </c>
      <c r="F8" s="6" t="n">
        <f aca="false">Calc_Reinvest!Q49</f>
        <v>110675.764271289</v>
      </c>
      <c r="G8" s="30" t="n">
        <f aca="false">IF(Calc_Reinvest!R49=1,0,IF(A8=1,F8-SUMIFS(Calc_Reinvest!$H$2:$H$301,Calc_Reinvest!$B$2:$B$301,1),MAX(E8,F8)))</f>
        <v>110675.764271289</v>
      </c>
      <c r="H8" s="30" t="n">
        <f aca="false">IF(OR(A8=1,Calc_Reinvest!R49=1),0,MAX(E8-F8,0))</f>
        <v>0</v>
      </c>
      <c r="I8" s="30" t="n">
        <f aca="false">SUMIFS(Calc_Reinvest!$M$2:$M$301,Calc_Reinvest!$B$2:$B$301,A8)</f>
        <v>0</v>
      </c>
      <c r="J8" s="30" t="n">
        <f aca="false">SUMIFS(Calc_Reinvest!$M$2:$M$301,Calc_Reinvest!$B$2:$B$301,A8)+SUMIFS(Calc_Reinvest!$K$2:$K$301,Calc_Reinvest!$B$2:$B$301,A8)</f>
        <v>2707.75265902021</v>
      </c>
      <c r="K8" s="30" t="n">
        <f aca="false">F8*(1-INDEX(Rates!$F$4:$F$28,A8))</f>
        <v>66405.4585627732</v>
      </c>
      <c r="L8" s="6" t="n">
        <f aca="false">Calc_Payout!Q49</f>
        <v>90157.9442258853</v>
      </c>
      <c r="M8" s="30" t="n">
        <f aca="false">IF(Calc_Payout!R49=1,0,IF(A8=1,L8-SUMIFS(Calc_Payout!$H$2:$H$301,Calc_Payout!$B$2:$B$301,1),MAX(E8,L8)))</f>
        <v>96960</v>
      </c>
      <c r="N8" s="30" t="n">
        <f aca="false">IF(OR(A8=1,Calc_Payout!R49=1),0,MAX(E8-L8,0))</f>
        <v>6802.05577411469</v>
      </c>
      <c r="O8" s="30" t="n">
        <f aca="false">SUMIFS(Calc_Payout!$M$2:$M$301,Calc_Payout!$B$2:$B$301,A8)</f>
        <v>182.73345174867</v>
      </c>
      <c r="P8" s="30" t="n">
        <f aca="false">SUMIFS(Calc_Payout!$M$2:$M$301,Calc_Payout!$B$2:$B$301,A8)+SUMIFS(Calc_Payout!$K$2:$K$301,Calc_Payout!$B$2:$B$301,A8)</f>
        <v>2489.062800706</v>
      </c>
      <c r="Q8" s="30" t="n">
        <f aca="false">SUMIFS(Calc_Payout!$N$2:$N$301,Calc_Payout!$B$2:$B$301,A8)</f>
        <v>7363.66016465876</v>
      </c>
      <c r="R8" s="30" t="n">
        <f aca="false">R7+Q8</f>
        <v>18795.6146507656</v>
      </c>
      <c r="S8" s="30" t="n">
        <f aca="false">L8+R8</f>
        <v>108953.558876651</v>
      </c>
      <c r="T8" s="31" t="str">
        <f aca="false">IF(Calc_Payout!R49=1,"LAPSED",IF(N8&gt;0,"SAR active","OK"))</f>
        <v>SAR active</v>
      </c>
    </row>
    <row r="9" customFormat="false" ht="15" hidden="false" customHeight="false" outlineLevel="0" collapsed="false">
      <c r="A9" s="28" t="n">
        <v>5</v>
      </c>
      <c r="B9" s="28" t="n">
        <f aca="false">Inputs!$C$4+A9</f>
        <v>79</v>
      </c>
      <c r="C9" s="29" t="n">
        <f aca="false">INDEX('Return Path'!$D$5:$D$29,A9)</f>
        <v>0.08</v>
      </c>
      <c r="D9" s="6" t="n">
        <f aca="false">Calc_Reinvest!I61</f>
        <v>120000</v>
      </c>
      <c r="E9" s="30" t="n">
        <f aca="false">Inputs!$C$8*D9</f>
        <v>121200</v>
      </c>
      <c r="F9" s="6" t="n">
        <f aca="false">Calc_Reinvest!Q61</f>
        <v>141854.957101559</v>
      </c>
      <c r="G9" s="30" t="n">
        <f aca="false">IF(Calc_Reinvest!R61=1,0,IF(A9=1,F9-SUMIFS(Calc_Reinvest!$H$2:$H$301,Calc_Reinvest!$B$2:$B$301,1),MAX(E9,F9)))</f>
        <v>141854.957101559</v>
      </c>
      <c r="H9" s="30" t="n">
        <f aca="false">IF(OR(A9=1,Calc_Reinvest!R61=1),0,MAX(E9-F9,0))</f>
        <v>0</v>
      </c>
      <c r="I9" s="30" t="n">
        <f aca="false">SUMIFS(Calc_Reinvest!$M$2:$M$301,Calc_Reinvest!$B$2:$B$301,A9)</f>
        <v>0</v>
      </c>
      <c r="J9" s="30" t="n">
        <f aca="false">SUMIFS(Calc_Reinvest!$M$2:$M$301,Calc_Reinvest!$B$2:$B$301,A9)+SUMIFS(Calc_Reinvest!$K$2:$K$301,Calc_Reinvest!$B$2:$B$301,A9)</f>
        <v>3470.57135603254</v>
      </c>
      <c r="K9" s="30" t="n">
        <f aca="false">F9*(1-INDEX(Rates!$F$4:$F$28,A9))</f>
        <v>113483.965681247</v>
      </c>
      <c r="L9" s="6" t="n">
        <f aca="false">Calc_Payout!Q61</f>
        <v>110633.985047439</v>
      </c>
      <c r="M9" s="30" t="n">
        <f aca="false">IF(Calc_Payout!R61=1,0,IF(A9=1,L9-SUMIFS(Calc_Payout!$H$2:$H$301,Calc_Payout!$B$2:$B$301,1),MAX(E9,L9)))</f>
        <v>121200</v>
      </c>
      <c r="N9" s="30" t="n">
        <f aca="false">IF(OR(A9=1,Calc_Payout!R61=1),0,MAX(E9-L9,0))</f>
        <v>10566.0149525605</v>
      </c>
      <c r="O9" s="30" t="n">
        <f aca="false">SUMIFS(Calc_Payout!$M$2:$M$301,Calc_Payout!$B$2:$B$301,A9)</f>
        <v>341.221724605894</v>
      </c>
      <c r="P9" s="30" t="n">
        <f aca="false">SUMIFS(Calc_Payout!$M$2:$M$301,Calc_Payout!$B$2:$B$301,A9)+SUMIFS(Calc_Payout!$K$2:$K$301,Calc_Payout!$B$2:$B$301,A9)</f>
        <v>3172.99243344032</v>
      </c>
      <c r="Q9" s="30" t="n">
        <f aca="false">SUMIFS(Calc_Payout!$N$2:$N$301,Calc_Payout!$B$2:$B$301,A9)</f>
        <v>9040.51298538055</v>
      </c>
      <c r="R9" s="30" t="n">
        <f aca="false">R8+Q9</f>
        <v>27836.1276361461</v>
      </c>
      <c r="S9" s="30" t="n">
        <f aca="false">L9+R9</f>
        <v>138470.112683586</v>
      </c>
      <c r="T9" s="31" t="str">
        <f aca="false">IF(Calc_Payout!R61=1,"LAPSED",IF(N9&gt;0,"SAR active","OK"))</f>
        <v>SAR active</v>
      </c>
    </row>
    <row r="10" customFormat="false" ht="15" hidden="false" customHeight="false" outlineLevel="0" collapsed="false">
      <c r="A10" s="32" t="n">
        <v>6</v>
      </c>
      <c r="B10" s="32" t="n">
        <f aca="false">Inputs!$C$4+A10</f>
        <v>80</v>
      </c>
      <c r="C10" s="33" t="n">
        <f aca="false">INDEX('Return Path'!$D$5:$D$29,A10)</f>
        <v>0.08</v>
      </c>
      <c r="D10" s="34" t="n">
        <f aca="false">Calc_Reinvest!I73</f>
        <v>120000</v>
      </c>
      <c r="E10" s="35" t="n">
        <f aca="false">Inputs!$C$8*D10</f>
        <v>121200</v>
      </c>
      <c r="F10" s="6" t="n">
        <f aca="false">Calc_Reinvest!Q73</f>
        <v>149416.852862628</v>
      </c>
      <c r="G10" s="30" t="n">
        <f aca="false">IF(Calc_Reinvest!R73=1,0,IF(A10=1,F10-SUMIFS(Calc_Reinvest!$H$2:$H$301,Calc_Reinvest!$B$2:$B$301,1),MAX(E10,F10)))</f>
        <v>149416.852862628</v>
      </c>
      <c r="H10" s="30" t="n">
        <f aca="false">IF(OR(A10=1,Calc_Reinvest!R73=1),0,MAX(E10-F10,0))</f>
        <v>0</v>
      </c>
      <c r="I10" s="30" t="n">
        <f aca="false">SUMIFS(Calc_Reinvest!$M$2:$M$301,Calc_Reinvest!$B$2:$B$301,A10)</f>
        <v>0</v>
      </c>
      <c r="J10" s="30" t="n">
        <f aca="false">SUMIFS(Calc_Reinvest!$M$2:$M$301,Calc_Reinvest!$B$2:$B$301,A10)+SUMIFS(Calc_Reinvest!$K$2:$K$301,Calc_Reinvest!$B$2:$B$301,A10)</f>
        <v>3655.5779244451</v>
      </c>
      <c r="K10" s="30" t="n">
        <f aca="false">F10*(1-INDEX(Rates!$F$4:$F$28,A10))</f>
        <v>149416.852862628</v>
      </c>
      <c r="L10" s="6" t="n">
        <f aca="false">Calc_Payout!Q73</f>
        <v>107009.836011856</v>
      </c>
      <c r="M10" s="30" t="n">
        <f aca="false">IF(Calc_Payout!R73=1,0,IF(A10=1,L10-SUMIFS(Calc_Payout!$H$2:$H$301,Calc_Payout!$B$2:$B$301,1),MAX(E10,L10)))</f>
        <v>121200</v>
      </c>
      <c r="N10" s="30" t="n">
        <f aca="false">IF(OR(A10=1,Calc_Payout!R73=1),0,MAX(E10-L10,0))</f>
        <v>14190.1639881439</v>
      </c>
      <c r="O10" s="30" t="n">
        <f aca="false">SUMIFS(Calc_Payout!$M$2:$M$301,Calc_Payout!$B$2:$B$301,A10)</f>
        <v>543.746345381422</v>
      </c>
      <c r="P10" s="30" t="n">
        <f aca="false">SUMIFS(Calc_Payout!$M$2:$M$301,Calc_Payout!$B$2:$B$301,A10)+SUMIFS(Calc_Payout!$K$2:$K$301,Calc_Payout!$B$2:$B$301,A10)</f>
        <v>3285.73239811945</v>
      </c>
      <c r="Q10" s="30" t="n">
        <f aca="false">SUMIFS(Calc_Payout!$N$2:$N$301,Calc_Payout!$B$2:$B$301,A10)</f>
        <v>8752.45048610756</v>
      </c>
      <c r="R10" s="30" t="n">
        <f aca="false">R9+Q10</f>
        <v>36588.5781222537</v>
      </c>
      <c r="S10" s="30" t="n">
        <f aca="false">L10+R10</f>
        <v>143598.41413411</v>
      </c>
      <c r="T10" s="31" t="str">
        <f aca="false">IF(Calc_Payout!R73=1,"LAPSED",IF(N10&gt;0,"SAR active","OK"))</f>
        <v>SAR active</v>
      </c>
    </row>
    <row r="11" customFormat="false" ht="15" hidden="false" customHeight="false" outlineLevel="0" collapsed="false">
      <c r="A11" s="28" t="n">
        <v>7</v>
      </c>
      <c r="B11" s="28" t="n">
        <f aca="false">Inputs!$C$4+A11</f>
        <v>81</v>
      </c>
      <c r="C11" s="29" t="n">
        <f aca="false">INDEX('Return Path'!$D$5:$D$29,A11)</f>
        <v>0.08</v>
      </c>
      <c r="D11" s="6" t="n">
        <f aca="false">Calc_Reinvest!I85</f>
        <v>120000</v>
      </c>
      <c r="E11" s="30" t="n">
        <f aca="false">Inputs!$C$8*D11</f>
        <v>121200</v>
      </c>
      <c r="F11" s="6" t="n">
        <f aca="false">Calc_Reinvest!Q85</f>
        <v>157381.852390175</v>
      </c>
      <c r="G11" s="30" t="n">
        <f aca="false">IF(Calc_Reinvest!R85=1,0,IF(A11=1,F11-SUMIFS(Calc_Reinvest!$H$2:$H$301,Calc_Reinvest!$B$2:$B$301,1),MAX(E11,F11)))</f>
        <v>157381.852390175</v>
      </c>
      <c r="H11" s="30" t="n">
        <f aca="false">IF(OR(A11=1,Calc_Reinvest!R85=1),0,MAX(E11-F11,0))</f>
        <v>0</v>
      </c>
      <c r="I11" s="30" t="n">
        <f aca="false">SUMIFS(Calc_Reinvest!$M$2:$M$301,Calc_Reinvest!$B$2:$B$301,A11)</f>
        <v>0</v>
      </c>
      <c r="J11" s="30" t="n">
        <f aca="false">SUMIFS(Calc_Reinvest!$M$2:$M$301,Calc_Reinvest!$B$2:$B$301,A11)+SUMIFS(Calc_Reinvest!$K$2:$K$301,Calc_Reinvest!$B$2:$B$301,A11)</f>
        <v>3850.44668177255</v>
      </c>
      <c r="K11" s="30" t="n">
        <f aca="false">F11*(1-INDEX(Rates!$F$4:$F$28,A11))</f>
        <v>157381.852390175</v>
      </c>
      <c r="L11" s="6" t="n">
        <f aca="false">Calc_Payout!Q85</f>
        <v>103251.247886583</v>
      </c>
      <c r="M11" s="30" t="n">
        <f aca="false">IF(Calc_Payout!R85=1,0,IF(A11=1,L11-SUMIFS(Calc_Payout!$H$2:$H$301,Calc_Payout!$B$2:$B$301,1),MAX(E11,L11)))</f>
        <v>121200</v>
      </c>
      <c r="N11" s="30" t="n">
        <f aca="false">IF(OR(A11=1,Calc_Payout!R85=1),0,MAX(E11-L11,0))</f>
        <v>17948.7521134169</v>
      </c>
      <c r="O11" s="30" t="n">
        <f aca="false">SUMIFS(Calc_Payout!$M$2:$M$301,Calc_Payout!$B$2:$B$301,A11)</f>
        <v>784.047897679392</v>
      </c>
      <c r="P11" s="30" t="n">
        <f aca="false">SUMIFS(Calc_Payout!$M$2:$M$301,Calc_Payout!$B$2:$B$301,A11)+SUMIFS(Calc_Payout!$K$2:$K$301,Calc_Payout!$B$2:$B$301,A11)</f>
        <v>3433.33675800405</v>
      </c>
      <c r="Q11" s="30" t="n">
        <f aca="false">SUMIFS(Calc_Payout!$N$2:$N$301,Calc_Payout!$B$2:$B$301,A11)</f>
        <v>8454.83544131889</v>
      </c>
      <c r="R11" s="30" t="n">
        <f aca="false">R10+Q11</f>
        <v>45043.4135635726</v>
      </c>
      <c r="S11" s="30" t="n">
        <f aca="false">L11+R11</f>
        <v>148294.661450156</v>
      </c>
      <c r="T11" s="31" t="str">
        <f aca="false">IF(Calc_Payout!R85=1,"LAPSED",IF(N11&gt;0,"SAR active","OK"))</f>
        <v>SAR active</v>
      </c>
    </row>
    <row r="12" customFormat="false" ht="15" hidden="false" customHeight="false" outlineLevel="0" collapsed="false">
      <c r="A12" s="32" t="n">
        <v>8</v>
      </c>
      <c r="B12" s="32" t="n">
        <f aca="false">Inputs!$C$4+A12</f>
        <v>82</v>
      </c>
      <c r="C12" s="33" t="n">
        <f aca="false">INDEX('Return Path'!$D$5:$D$29,A12)</f>
        <v>0.08</v>
      </c>
      <c r="D12" s="34" t="n">
        <f aca="false">Calc_Reinvest!I97</f>
        <v>120000</v>
      </c>
      <c r="E12" s="35" t="n">
        <f aca="false">Inputs!$C$8*D12</f>
        <v>121200</v>
      </c>
      <c r="F12" s="6" t="n">
        <f aca="false">Calc_Reinvest!Q97</f>
        <v>165771.444032055</v>
      </c>
      <c r="G12" s="30" t="n">
        <f aca="false">IF(Calc_Reinvest!R97=1,0,IF(A12=1,F12-SUMIFS(Calc_Reinvest!$H$2:$H$301,Calc_Reinvest!$B$2:$B$301,1),MAX(E12,F12)))</f>
        <v>165771.444032055</v>
      </c>
      <c r="H12" s="30" t="n">
        <f aca="false">IF(OR(A12=1,Calc_Reinvest!R97=1),0,MAX(E12-F12,0))</f>
        <v>0</v>
      </c>
      <c r="I12" s="30" t="n">
        <f aca="false">SUMIFS(Calc_Reinvest!$M$2:$M$301,Calc_Reinvest!$B$2:$B$301,A12)</f>
        <v>0</v>
      </c>
      <c r="J12" s="30" t="n">
        <f aca="false">SUMIFS(Calc_Reinvest!$M$2:$M$301,Calc_Reinvest!$B$2:$B$301,A12)+SUMIFS(Calc_Reinvest!$K$2:$K$301,Calc_Reinvest!$B$2:$B$301,A12)</f>
        <v>4055.70335405276</v>
      </c>
      <c r="K12" s="30" t="n">
        <f aca="false">F12*(1-INDEX(Rates!$F$4:$F$28,A12))</f>
        <v>165771.444032055</v>
      </c>
      <c r="L12" s="6" t="n">
        <f aca="false">Calc_Payout!Q97</f>
        <v>99257.1952309215</v>
      </c>
      <c r="M12" s="30" t="n">
        <f aca="false">IF(Calc_Payout!R97=1,0,IF(A12=1,L12-SUMIFS(Calc_Payout!$H$2:$H$301,Calc_Payout!$B$2:$B$301,1),MAX(E12,L12)))</f>
        <v>121200</v>
      </c>
      <c r="N12" s="30" t="n">
        <f aca="false">IF(OR(A12=1,Calc_Payout!R97=1),0,MAX(E12-L12,0))</f>
        <v>21942.8047690785</v>
      </c>
      <c r="O12" s="30" t="n">
        <f aca="false">SUMIFS(Calc_Payout!$M$2:$M$301,Calc_Payout!$B$2:$B$301,A12)</f>
        <v>1131.16205024196</v>
      </c>
      <c r="P12" s="30" t="n">
        <f aca="false">SUMIFS(Calc_Payout!$M$2:$M$301,Calc_Payout!$B$2:$B$301,A12)+SUMIFS(Calc_Payout!$K$2:$K$301,Calc_Payout!$B$2:$B$301,A12)</f>
        <v>3683.24150622784</v>
      </c>
      <c r="Q12" s="30" t="n">
        <f aca="false">SUMIFS(Calc_Payout!$N$2:$N$301,Calc_Payout!$B$2:$B$301,A12)</f>
        <v>8142.09931577994</v>
      </c>
      <c r="R12" s="30" t="n">
        <f aca="false">R11+Q12</f>
        <v>53185.5128793525</v>
      </c>
      <c r="S12" s="30" t="n">
        <f aca="false">L12+R12</f>
        <v>152442.708110274</v>
      </c>
      <c r="T12" s="31" t="str">
        <f aca="false">IF(Calc_Payout!R97=1,"LAPSED",IF(N12&gt;0,"SAR active","OK"))</f>
        <v>SAR active</v>
      </c>
    </row>
    <row r="13" customFormat="false" ht="15" hidden="false" customHeight="false" outlineLevel="0" collapsed="false">
      <c r="A13" s="28" t="n">
        <v>9</v>
      </c>
      <c r="B13" s="28" t="n">
        <f aca="false">Inputs!$C$4+A13</f>
        <v>83</v>
      </c>
      <c r="C13" s="29" t="n">
        <f aca="false">INDEX('Return Path'!$D$5:$D$29,A13)</f>
        <v>0.08</v>
      </c>
      <c r="D13" s="6" t="n">
        <f aca="false">Calc_Reinvest!I109</f>
        <v>120000</v>
      </c>
      <c r="E13" s="30" t="n">
        <f aca="false">Inputs!$C$8*D13</f>
        <v>121200</v>
      </c>
      <c r="F13" s="6" t="n">
        <f aca="false">Calc_Reinvest!Q109</f>
        <v>174608.261620565</v>
      </c>
      <c r="G13" s="30" t="n">
        <f aca="false">IF(Calc_Reinvest!R109=1,0,IF(A13=1,F13-SUMIFS(Calc_Reinvest!$H$2:$H$301,Calc_Reinvest!$B$2:$B$301,1),MAX(E13,F13)))</f>
        <v>174608.261620565</v>
      </c>
      <c r="H13" s="30" t="n">
        <f aca="false">IF(OR(A13=1,Calc_Reinvest!R109=1),0,MAX(E13-F13,0))</f>
        <v>0</v>
      </c>
      <c r="I13" s="30" t="n">
        <f aca="false">SUMIFS(Calc_Reinvest!$M$2:$M$301,Calc_Reinvest!$B$2:$B$301,A13)</f>
        <v>0</v>
      </c>
      <c r="J13" s="30" t="n">
        <f aca="false">SUMIFS(Calc_Reinvest!$M$2:$M$301,Calc_Reinvest!$B$2:$B$301,A13)+SUMIFS(Calc_Reinvest!$K$2:$K$301,Calc_Reinvest!$B$2:$B$301,A13)</f>
        <v>4271.9016923259</v>
      </c>
      <c r="K13" s="30" t="n">
        <f aca="false">F13*(1-INDEX(Rates!$F$4:$F$28,A13))</f>
        <v>174608.261620565</v>
      </c>
      <c r="L13" s="6" t="n">
        <f aca="false">Calc_Payout!Q109</f>
        <v>94957.6777123624</v>
      </c>
      <c r="M13" s="30" t="n">
        <f aca="false">IF(Calc_Payout!R109=1,0,IF(A13=1,L13-SUMIFS(Calc_Payout!$H$2:$H$301,Calc_Payout!$B$2:$B$301,1),MAX(E13,L13)))</f>
        <v>121200</v>
      </c>
      <c r="N13" s="30" t="n">
        <f aca="false">IF(OR(A13=1,Calc_Payout!R109=1),0,MAX(E13-L13,0))</f>
        <v>26242.3222876376</v>
      </c>
      <c r="O13" s="30" t="n">
        <f aca="false">SUMIFS(Calc_Payout!$M$2:$M$301,Calc_Payout!$B$2:$B$301,A13)</f>
        <v>1556.35384928008</v>
      </c>
      <c r="P13" s="30" t="n">
        <f aca="false">SUMIFS(Calc_Payout!$M$2:$M$301,Calc_Payout!$B$2:$B$301,A13)+SUMIFS(Calc_Payout!$K$2:$K$301,Calc_Payout!$B$2:$B$301,A13)</f>
        <v>4004.50520953774</v>
      </c>
      <c r="Q13" s="30" t="n">
        <f aca="false">SUMIFS(Calc_Payout!$N$2:$N$301,Calc_Payout!$B$2:$B$301,A13)</f>
        <v>7807.3876514276</v>
      </c>
      <c r="R13" s="30" t="n">
        <f aca="false">R12+Q13</f>
        <v>60992.9005307801</v>
      </c>
      <c r="S13" s="30" t="n">
        <f aca="false">L13+R13</f>
        <v>155950.578243143</v>
      </c>
      <c r="T13" s="31" t="str">
        <f aca="false">IF(Calc_Payout!R109=1,"LAPSED",IF(N13&gt;0,"SAR active","OK"))</f>
        <v>SAR active</v>
      </c>
    </row>
    <row r="14" customFormat="false" ht="15" hidden="false" customHeight="false" outlineLevel="0" collapsed="false">
      <c r="A14" s="32" t="n">
        <v>10</v>
      </c>
      <c r="B14" s="32" t="n">
        <f aca="false">Inputs!$C$4+A14</f>
        <v>84</v>
      </c>
      <c r="C14" s="33" t="n">
        <f aca="false">INDEX('Return Path'!$D$5:$D$29,A14)</f>
        <v>0.08</v>
      </c>
      <c r="D14" s="34" t="n">
        <f aca="false">Calc_Reinvest!I121</f>
        <v>120000</v>
      </c>
      <c r="E14" s="35" t="n">
        <f aca="false">Inputs!$C$8*D14</f>
        <v>121200</v>
      </c>
      <c r="F14" s="6" t="n">
        <f aca="false">Calc_Reinvest!Q121</f>
        <v>184835.726262729</v>
      </c>
      <c r="G14" s="30" t="n">
        <f aca="false">IF(Calc_Reinvest!R121=1,0,IF(A14=1,F14-SUMIFS(Calc_Reinvest!$H$2:$H$301,Calc_Reinvest!$B$2:$B$301,1),MAX(E14,F14)))</f>
        <v>184835.726262729</v>
      </c>
      <c r="H14" s="30" t="n">
        <f aca="false">IF(OR(A14=1,Calc_Reinvest!R121=1),0,MAX(E14-F14,0))</f>
        <v>0</v>
      </c>
      <c r="I14" s="30" t="n">
        <f aca="false">SUMIFS(Calc_Reinvest!$M$2:$M$301,Calc_Reinvest!$B$2:$B$301,A14)</f>
        <v>0</v>
      </c>
      <c r="J14" s="30" t="n">
        <f aca="false">SUMIFS(Calc_Reinvest!$M$2:$M$301,Calc_Reinvest!$B$2:$B$301,A14)+SUMIFS(Calc_Reinvest!$K$2:$K$301,Calc_Reinvest!$B$2:$B$301,A14)</f>
        <v>4499.62496656985</v>
      </c>
      <c r="K14" s="30" t="n">
        <f aca="false">F14*(1-INDEX(Rates!$F$4:$F$28,A14))</f>
        <v>184835.726262729</v>
      </c>
      <c r="L14" s="6" t="n">
        <f aca="false">Calc_Payout!Q121</f>
        <v>90724.4670086854</v>
      </c>
      <c r="M14" s="30" t="n">
        <f aca="false">IF(Calc_Payout!R121=1,0,IF(A14=1,L14-SUMIFS(Calc_Payout!$H$2:$H$301,Calc_Payout!$B$2:$B$301,1),MAX(E14,L14)))</f>
        <v>121200</v>
      </c>
      <c r="N14" s="30" t="n">
        <f aca="false">IF(OR(A14=1,Calc_Payout!R121=1),0,MAX(E14-L14,0))</f>
        <v>30475.5329913146</v>
      </c>
      <c r="O14" s="30" t="n">
        <f aca="false">SUMIFS(Calc_Payout!$M$2:$M$301,Calc_Payout!$B$2:$B$301,A14)</f>
        <v>2071.395869669</v>
      </c>
      <c r="P14" s="30" t="n">
        <f aca="false">SUMIFS(Calc_Payout!$M$2:$M$301,Calc_Payout!$B$2:$B$301,A14)+SUMIFS(Calc_Payout!$K$2:$K$301,Calc_Payout!$B$2:$B$301,A14)</f>
        <v>4407.03282046757</v>
      </c>
      <c r="Q14" s="30" t="n">
        <f aca="false">SUMIFS(Calc_Payout!$N$2:$N$301,Calc_Payout!$B$2:$B$301,A14)</f>
        <v>7444.6580237523</v>
      </c>
      <c r="R14" s="30" t="n">
        <f aca="false">R13+Q14</f>
        <v>68437.5585545324</v>
      </c>
      <c r="S14" s="30" t="n">
        <f aca="false">L14+R14</f>
        <v>159162.025563218</v>
      </c>
      <c r="T14" s="31" t="str">
        <f aca="false">IF(Calc_Payout!R121=1,"LAPSED",IF(N14&gt;0,"SAR active","OK"))</f>
        <v>SAR active</v>
      </c>
    </row>
    <row r="15" customFormat="false" ht="15" hidden="false" customHeight="false" outlineLevel="0" collapsed="false">
      <c r="A15" s="28" t="n">
        <v>11</v>
      </c>
      <c r="B15" s="28" t="n">
        <f aca="false">Inputs!$C$4+A15</f>
        <v>85</v>
      </c>
      <c r="C15" s="29" t="n">
        <f aca="false">INDEX('Return Path'!$D$5:$D$29,A15)</f>
        <v>0.08</v>
      </c>
      <c r="D15" s="6" t="n">
        <f aca="false">Calc_Reinvest!I133</f>
        <v>120000</v>
      </c>
      <c r="E15" s="30" t="n">
        <f aca="false">Inputs!$C$8*D15</f>
        <v>121200</v>
      </c>
      <c r="F15" s="6" t="n">
        <f aca="false">Calc_Reinvest!Q133</f>
        <v>199420.277832491</v>
      </c>
      <c r="G15" s="30" t="n">
        <f aca="false">IF(Calc_Reinvest!R133=1,0,IF(A15=1,F15-SUMIFS(Calc_Reinvest!$H$2:$H$301,Calc_Reinvest!$B$2:$B$301,1),MAX(E15,F15)))</f>
        <v>199420.277832491</v>
      </c>
      <c r="H15" s="30" t="n">
        <f aca="false">IF(OR(A15=1,Calc_Reinvest!R133=1),0,MAX(E15-F15,0))</f>
        <v>0</v>
      </c>
      <c r="I15" s="30" t="n">
        <f aca="false">SUMIFS(Calc_Reinvest!$M$2:$M$301,Calc_Reinvest!$B$2:$B$301,A15)</f>
        <v>0</v>
      </c>
      <c r="J15" s="30" t="n">
        <f aca="false">SUMIFS(Calc_Reinvest!$M$2:$M$301,Calc_Reinvest!$B$2:$B$301,A15)+SUMIFS(Calc_Reinvest!$K$2:$K$301,Calc_Reinvest!$B$2:$B$301,A15)</f>
        <v>1153.28747053037</v>
      </c>
      <c r="K15" s="30" t="n">
        <f aca="false">F15*(1-INDEX(Rates!$F$4:$F$28,A15))</f>
        <v>199420.277832491</v>
      </c>
      <c r="L15" s="6" t="n">
        <f aca="false">Calc_Payout!Q133</f>
        <v>87772.4542647232</v>
      </c>
      <c r="M15" s="30" t="n">
        <f aca="false">IF(Calc_Payout!R133=1,0,IF(A15=1,L15-SUMIFS(Calc_Payout!$H$2:$H$301,Calc_Payout!$B$2:$B$301,1),MAX(E15,L15)))</f>
        <v>121200</v>
      </c>
      <c r="N15" s="30" t="n">
        <f aca="false">IF(OR(A15=1,Calc_Payout!R133=1),0,MAX(E15-L15,0))</f>
        <v>33427.5457352768</v>
      </c>
      <c r="O15" s="30" t="n">
        <f aca="false">SUMIFS(Calc_Payout!$M$2:$M$301,Calc_Payout!$B$2:$B$301,A15)</f>
        <v>2575.96316219241</v>
      </c>
      <c r="P15" s="30" t="n">
        <f aca="false">SUMIFS(Calc_Payout!$M$2:$M$301,Calc_Payout!$B$2:$B$301,A15)+SUMIFS(Calc_Payout!$K$2:$K$301,Calc_Payout!$B$2:$B$301,A15)</f>
        <v>3114.55577545915</v>
      </c>
      <c r="Q15" s="30" t="n">
        <f aca="false">SUMIFS(Calc_Payout!$N$2:$N$301,Calc_Payout!$B$2:$B$301,A15)</f>
        <v>7160.47113838681</v>
      </c>
      <c r="R15" s="30" t="n">
        <f aca="false">R14+Q15</f>
        <v>75598.0296929192</v>
      </c>
      <c r="S15" s="30" t="n">
        <f aca="false">L15+R15</f>
        <v>163370.483957642</v>
      </c>
      <c r="T15" s="31" t="str">
        <f aca="false">IF(Calc_Payout!R133=1,"LAPSED",IF(N15&gt;0,"SAR active","OK"))</f>
        <v>SAR active</v>
      </c>
    </row>
    <row r="16" customFormat="false" ht="15" hidden="false" customHeight="false" outlineLevel="0" collapsed="false">
      <c r="A16" s="32" t="n">
        <v>12</v>
      </c>
      <c r="B16" s="32" t="n">
        <f aca="false">Inputs!$C$4+A16</f>
        <v>86</v>
      </c>
      <c r="C16" s="33" t="n">
        <f aca="false">INDEX('Return Path'!$D$5:$D$29,A16)</f>
        <v>0.08</v>
      </c>
      <c r="D16" s="34" t="n">
        <f aca="false">Calc_Reinvest!I145</f>
        <v>120000</v>
      </c>
      <c r="E16" s="35" t="n">
        <f aca="false">Inputs!$C$8*D16</f>
        <v>121200</v>
      </c>
      <c r="F16" s="6" t="n">
        <f aca="false">Calc_Reinvest!Q145</f>
        <v>215155.630434022</v>
      </c>
      <c r="G16" s="30" t="n">
        <f aca="false">IF(Calc_Reinvest!R145=1,0,IF(A16=1,F16-SUMIFS(Calc_Reinvest!$H$2:$H$301,Calc_Reinvest!$B$2:$B$301,1),MAX(E16,F16)))</f>
        <v>215155.630434022</v>
      </c>
      <c r="H16" s="30" t="n">
        <f aca="false">IF(OR(A16=1,Calc_Reinvest!R145=1),0,MAX(E16-F16,0))</f>
        <v>0</v>
      </c>
      <c r="I16" s="30" t="n">
        <f aca="false">SUMIFS(Calc_Reinvest!$M$2:$M$301,Calc_Reinvest!$B$2:$B$301,A16)</f>
        <v>0</v>
      </c>
      <c r="J16" s="30" t="n">
        <f aca="false">SUMIFS(Calc_Reinvest!$M$2:$M$301,Calc_Reinvest!$B$2:$B$301,A16)+SUMIFS(Calc_Reinvest!$K$2:$K$301,Calc_Reinvest!$B$2:$B$301,A16)</f>
        <v>1244.28817114602</v>
      </c>
      <c r="K16" s="30" t="n">
        <f aca="false">F16*(1-INDEX(Rates!$F$4:$F$28,A16))</f>
        <v>215155.630434022</v>
      </c>
      <c r="L16" s="6" t="n">
        <f aca="false">Calc_Payout!Q145</f>
        <v>84305.5397557672</v>
      </c>
      <c r="M16" s="30" t="n">
        <f aca="false">IF(Calc_Payout!R145=1,0,IF(A16=1,L16-SUMIFS(Calc_Payout!$H$2:$H$301,Calc_Payout!$B$2:$B$301,1),MAX(E16,L16)))</f>
        <v>121200</v>
      </c>
      <c r="N16" s="30" t="n">
        <f aca="false">IF(OR(A16=1,Calc_Payout!R145=1),0,MAX(E16-L16,0))</f>
        <v>36894.4602442328</v>
      </c>
      <c r="O16" s="30" t="n">
        <f aca="false">SUMIFS(Calc_Payout!$M$2:$M$301,Calc_Payout!$B$2:$B$301,A16)</f>
        <v>3106.69397822058</v>
      </c>
      <c r="P16" s="30" t="n">
        <f aca="false">SUMIFS(Calc_Payout!$M$2:$M$301,Calc_Payout!$B$2:$B$301,A16)+SUMIFS(Calc_Payout!$K$2:$K$301,Calc_Payout!$B$2:$B$301,A16)</f>
        <v>3626.11614612012</v>
      </c>
      <c r="Q16" s="30" t="n">
        <f aca="false">SUMIFS(Calc_Payout!$N$2:$N$301,Calc_Payout!$B$2:$B$301,A16)</f>
        <v>6901.45479768635</v>
      </c>
      <c r="R16" s="30" t="n">
        <f aca="false">R15+Q16</f>
        <v>82499.4844906056</v>
      </c>
      <c r="S16" s="30" t="n">
        <f aca="false">L16+R16</f>
        <v>166805.024246373</v>
      </c>
      <c r="T16" s="31" t="str">
        <f aca="false">IF(Calc_Payout!R145=1,"LAPSED",IF(N16&gt;0,"SAR active","OK"))</f>
        <v>SAR active</v>
      </c>
    </row>
    <row r="17" customFormat="false" ht="15" hidden="false" customHeight="false" outlineLevel="0" collapsed="false">
      <c r="A17" s="28" t="n">
        <v>13</v>
      </c>
      <c r="B17" s="28" t="n">
        <f aca="false">Inputs!$C$4+A17</f>
        <v>87</v>
      </c>
      <c r="C17" s="29" t="n">
        <f aca="false">INDEX('Return Path'!$D$5:$D$29,A17)</f>
        <v>0.08</v>
      </c>
      <c r="D17" s="6" t="n">
        <f aca="false">Calc_Reinvest!I157</f>
        <v>120000</v>
      </c>
      <c r="E17" s="30" t="n">
        <f aca="false">Inputs!$C$8*D17</f>
        <v>121200</v>
      </c>
      <c r="F17" s="6" t="n">
        <f aca="false">Calc_Reinvest!Q157</f>
        <v>232132.588574296</v>
      </c>
      <c r="G17" s="30" t="n">
        <f aca="false">IF(Calc_Reinvest!R157=1,0,IF(A17=1,F17-SUMIFS(Calc_Reinvest!$H$2:$H$301,Calc_Reinvest!$B$2:$B$301,1),MAX(E17,F17)))</f>
        <v>232132.588574296</v>
      </c>
      <c r="H17" s="30" t="n">
        <f aca="false">IF(OR(A17=1,Calc_Reinvest!R157=1),0,MAX(E17-F17,0))</f>
        <v>0</v>
      </c>
      <c r="I17" s="30" t="n">
        <f aca="false">SUMIFS(Calc_Reinvest!$M$2:$M$301,Calc_Reinvest!$B$2:$B$301,A17)</f>
        <v>0</v>
      </c>
      <c r="J17" s="30" t="n">
        <f aca="false">SUMIFS(Calc_Reinvest!$M$2:$M$301,Calc_Reinvest!$B$2:$B$301,A17)+SUMIFS(Calc_Reinvest!$K$2:$K$301,Calc_Reinvest!$B$2:$B$301,A17)</f>
        <v>1342.46932565902</v>
      </c>
      <c r="K17" s="30" t="n">
        <f aca="false">F17*(1-INDEX(Rates!$F$4:$F$28,A17))</f>
        <v>232132.588574296</v>
      </c>
      <c r="L17" s="6" t="n">
        <f aca="false">Calc_Payout!Q157</f>
        <v>79991.6939518178</v>
      </c>
      <c r="M17" s="30" t="n">
        <f aca="false">IF(Calc_Payout!R157=1,0,IF(A17=1,L17-SUMIFS(Calc_Payout!$H$2:$H$301,Calc_Payout!$B$2:$B$301,1),MAX(E17,L17)))</f>
        <v>121200</v>
      </c>
      <c r="N17" s="30" t="n">
        <f aca="false">IF(OR(A17=1,Calc_Payout!R157=1),0,MAX(E17-L17,0))</f>
        <v>41208.3060481822</v>
      </c>
      <c r="O17" s="30" t="n">
        <f aca="false">SUMIFS(Calc_Payout!$M$2:$M$301,Calc_Payout!$B$2:$B$301,A17)</f>
        <v>3973.62235058968</v>
      </c>
      <c r="P17" s="30" t="n">
        <f aca="false">SUMIFS(Calc_Payout!$M$2:$M$301,Calc_Payout!$B$2:$B$301,A17)+SUMIFS(Calc_Payout!$K$2:$K$301,Calc_Payout!$B$2:$B$301,A17)</f>
        <v>4469.88911964241</v>
      </c>
      <c r="Q17" s="30" t="n">
        <f aca="false">SUMIFS(Calc_Payout!$N$2:$N$301,Calc_Payout!$B$2:$B$301,A17)</f>
        <v>6587.09099323879</v>
      </c>
      <c r="R17" s="30" t="n">
        <f aca="false">R16+Q17</f>
        <v>89086.5754838444</v>
      </c>
      <c r="S17" s="30" t="n">
        <f aca="false">L17+R17</f>
        <v>169078.269435662</v>
      </c>
      <c r="T17" s="31" t="str">
        <f aca="false">IF(Calc_Payout!R157=1,"LAPSED",IF(N17&gt;0,"SAR active","OK"))</f>
        <v>SAR active</v>
      </c>
    </row>
    <row r="18" customFormat="false" ht="15" hidden="false" customHeight="false" outlineLevel="0" collapsed="false">
      <c r="A18" s="32" t="n">
        <v>14</v>
      </c>
      <c r="B18" s="32" t="n">
        <f aca="false">Inputs!$C$4+A18</f>
        <v>88</v>
      </c>
      <c r="C18" s="33" t="n">
        <f aca="false">INDEX('Return Path'!$D$5:$D$29,A18)</f>
        <v>0.08</v>
      </c>
      <c r="D18" s="34" t="n">
        <f aca="false">Calc_Reinvest!I169</f>
        <v>120000</v>
      </c>
      <c r="E18" s="35" t="n">
        <f aca="false">Inputs!$C$8*D18</f>
        <v>121200</v>
      </c>
      <c r="F18" s="6" t="n">
        <f aca="false">Calc_Reinvest!Q169</f>
        <v>250449.12173343</v>
      </c>
      <c r="G18" s="30" t="n">
        <f aca="false">IF(Calc_Reinvest!R169=1,0,IF(A18=1,F18-SUMIFS(Calc_Reinvest!$H$2:$H$301,Calc_Reinvest!$B$2:$B$301,1),MAX(E18,F18)))</f>
        <v>250449.12173343</v>
      </c>
      <c r="H18" s="30" t="n">
        <f aca="false">IF(OR(A18=1,Calc_Reinvest!R169=1),0,MAX(E18-F18,0))</f>
        <v>0</v>
      </c>
      <c r="I18" s="30" t="n">
        <f aca="false">SUMIFS(Calc_Reinvest!$M$2:$M$301,Calc_Reinvest!$B$2:$B$301,A18)</f>
        <v>0</v>
      </c>
      <c r="J18" s="30" t="n">
        <f aca="false">SUMIFS(Calc_Reinvest!$M$2:$M$301,Calc_Reinvest!$B$2:$B$301,A18)+SUMIFS(Calc_Reinvest!$K$2:$K$301,Calc_Reinvest!$B$2:$B$301,A18)</f>
        <v>1448.39751122562</v>
      </c>
      <c r="K18" s="30" t="n">
        <f aca="false">F18*(1-INDEX(Rates!$F$4:$F$28,A18))</f>
        <v>250449.12173343</v>
      </c>
      <c r="L18" s="6" t="n">
        <f aca="false">Calc_Payout!Q169</f>
        <v>74621.4839183068</v>
      </c>
      <c r="M18" s="30" t="n">
        <f aca="false">IF(Calc_Payout!R169=1,0,IF(A18=1,L18-SUMIFS(Calc_Payout!$H$2:$H$301,Calc_Payout!$B$2:$B$301,1),MAX(E18,L18)))</f>
        <v>121200</v>
      </c>
      <c r="N18" s="30" t="n">
        <f aca="false">IF(OR(A18=1,Calc_Payout!R169=1),0,MAX(E18-L18,0))</f>
        <v>46578.5160816933</v>
      </c>
      <c r="O18" s="30" t="n">
        <f aca="false">SUMIFS(Calc_Payout!$M$2:$M$301,Calc_Payout!$B$2:$B$301,A18)</f>
        <v>5054.87436232576</v>
      </c>
      <c r="P18" s="30" t="n">
        <f aca="false">SUMIFS(Calc_Payout!$M$2:$M$301,Calc_Payout!$B$2:$B$301,A18)+SUMIFS(Calc_Payout!$K$2:$K$301,Calc_Payout!$B$2:$B$301,A18)</f>
        <v>5522.32826608241</v>
      </c>
      <c r="Q18" s="30" t="n">
        <f aca="false">SUMIFS(Calc_Payout!$N$2:$N$301,Calc_Payout!$B$2:$B$301,A18)</f>
        <v>6195.90319498154</v>
      </c>
      <c r="R18" s="30" t="n">
        <f aca="false">R17+Q18</f>
        <v>95282.4786788259</v>
      </c>
      <c r="S18" s="30" t="n">
        <f aca="false">L18+R18</f>
        <v>169903.962597133</v>
      </c>
      <c r="T18" s="31" t="str">
        <f aca="false">IF(Calc_Payout!R169=1,"LAPSED",IF(N18&gt;0,"SAR active","OK"))</f>
        <v>SAR active</v>
      </c>
    </row>
    <row r="19" customFormat="false" ht="15" hidden="false" customHeight="false" outlineLevel="0" collapsed="false">
      <c r="A19" s="28" t="n">
        <v>15</v>
      </c>
      <c r="B19" s="28" t="n">
        <f aca="false">Inputs!$C$4+A19</f>
        <v>89</v>
      </c>
      <c r="C19" s="29" t="n">
        <f aca="false">INDEX('Return Path'!$D$5:$D$29,A19)</f>
        <v>0.08</v>
      </c>
      <c r="D19" s="6" t="n">
        <f aca="false">Calc_Reinvest!I181</f>
        <v>120000</v>
      </c>
      <c r="E19" s="30" t="n">
        <f aca="false">Inputs!$C$8*D19</f>
        <v>121200</v>
      </c>
      <c r="F19" s="6" t="n">
        <f aca="false">Calc_Reinvest!Q181</f>
        <v>270210.929720327</v>
      </c>
      <c r="G19" s="30" t="n">
        <f aca="false">IF(Calc_Reinvest!R181=1,0,IF(A19=1,F19-SUMIFS(Calc_Reinvest!$H$2:$H$301,Calc_Reinvest!$B$2:$B$301,1),MAX(E19,F19)))</f>
        <v>270210.929720327</v>
      </c>
      <c r="H19" s="30" t="n">
        <f aca="false">IF(OR(A19=1,Calc_Reinvest!R181=1),0,MAX(E19-F19,0))</f>
        <v>0</v>
      </c>
      <c r="I19" s="30" t="n">
        <f aca="false">SUMIFS(Calc_Reinvest!$M$2:$M$301,Calc_Reinvest!$B$2:$B$301,A19)</f>
        <v>0</v>
      </c>
      <c r="J19" s="30" t="n">
        <f aca="false">SUMIFS(Calc_Reinvest!$M$2:$M$301,Calc_Reinvest!$B$2:$B$301,A19)+SUMIFS(Calc_Reinvest!$K$2:$K$301,Calc_Reinvest!$B$2:$B$301,A19)</f>
        <v>1562.68401104416</v>
      </c>
      <c r="K19" s="30" t="n">
        <f aca="false">F19*(1-INDEX(Rates!$F$4:$F$28,A19))</f>
        <v>270210.929720327</v>
      </c>
      <c r="L19" s="6" t="n">
        <f aca="false">Calc_Payout!Q181</f>
        <v>67917.2625181234</v>
      </c>
      <c r="M19" s="30" t="n">
        <f aca="false">IF(Calc_Payout!R181=1,0,IF(A19=1,L19-SUMIFS(Calc_Payout!$H$2:$H$301,Calc_Payout!$B$2:$B$301,1),MAX(E19,L19)))</f>
        <v>121200</v>
      </c>
      <c r="N19" s="30" t="n">
        <f aca="false">IF(OR(A19=1,Calc_Payout!R181=1),0,MAX(E19-L19,0))</f>
        <v>53282.7374818766</v>
      </c>
      <c r="O19" s="30" t="n">
        <f aca="false">SUMIFS(Calc_Payout!$M$2:$M$301,Calc_Payout!$B$2:$B$301,A19)</f>
        <v>6419.96760633733</v>
      </c>
      <c r="P19" s="30" t="n">
        <f aca="false">SUMIFS(Calc_Payout!$M$2:$M$301,Calc_Payout!$B$2:$B$301,A19)+SUMIFS(Calc_Payout!$K$2:$K$301,Calc_Payout!$B$2:$B$301,A19)</f>
        <v>6851.50961101334</v>
      </c>
      <c r="Q19" s="30" t="n">
        <f aca="false">SUMIFS(Calc_Payout!$N$2:$N$301,Calc_Payout!$B$2:$B$301,A19)</f>
        <v>5708.21666494011</v>
      </c>
      <c r="R19" s="30" t="n">
        <f aca="false">R18+Q19</f>
        <v>100990.695343766</v>
      </c>
      <c r="S19" s="30" t="n">
        <f aca="false">L19+R19</f>
        <v>168907.957861889</v>
      </c>
      <c r="T19" s="31" t="str">
        <f aca="false">IF(Calc_Payout!R181=1,"LAPSED",IF(N19&gt;0,"SAR active","OK"))</f>
        <v>SAR active</v>
      </c>
    </row>
    <row r="20" customFormat="false" ht="15" hidden="false" customHeight="false" outlineLevel="0" collapsed="false">
      <c r="A20" s="32" t="n">
        <v>16</v>
      </c>
      <c r="B20" s="32" t="n">
        <f aca="false">Inputs!$C$4+A20</f>
        <v>90</v>
      </c>
      <c r="C20" s="33" t="n">
        <f aca="false">INDEX('Return Path'!$D$5:$D$29,A20)</f>
        <v>0.08</v>
      </c>
      <c r="D20" s="34" t="n">
        <f aca="false">Calc_Reinvest!I193</f>
        <v>120000</v>
      </c>
      <c r="E20" s="35" t="n">
        <f aca="false">Inputs!$C$8*D20</f>
        <v>121200</v>
      </c>
      <c r="F20" s="6" t="n">
        <f aca="false">Calc_Reinvest!Q193</f>
        <v>291532.052637969</v>
      </c>
      <c r="G20" s="30" t="n">
        <f aca="false">IF(Calc_Reinvest!R193=1,0,IF(A20=1,F20-SUMIFS(Calc_Reinvest!$H$2:$H$301,Calc_Reinvest!$B$2:$B$301,1),MAX(E20,F20)))</f>
        <v>291532.052637969</v>
      </c>
      <c r="H20" s="30" t="n">
        <f aca="false">IF(OR(A20=1,Calc_Reinvest!R193=1),0,MAX(E20-F20,0))</f>
        <v>0</v>
      </c>
      <c r="I20" s="30" t="n">
        <f aca="false">SUMIFS(Calc_Reinvest!$M$2:$M$301,Calc_Reinvest!$B$2:$B$301,A20)</f>
        <v>0</v>
      </c>
      <c r="J20" s="30" t="n">
        <f aca="false">SUMIFS(Calc_Reinvest!$M$2:$M$301,Calc_Reinvest!$B$2:$B$301,A20)+SUMIFS(Calc_Reinvest!$K$2:$K$301,Calc_Reinvest!$B$2:$B$301,A20)</f>
        <v>1685.98834190668</v>
      </c>
      <c r="K20" s="30" t="n">
        <f aca="false">F20*(1-INDEX(Rates!$F$4:$F$28,A20))</f>
        <v>291532.052637969</v>
      </c>
      <c r="L20" s="6" t="n">
        <f aca="false">Calc_Payout!Q193</f>
        <v>59509.2703160616</v>
      </c>
      <c r="M20" s="30" t="n">
        <f aca="false">IF(Calc_Payout!R193=1,0,IF(A20=1,L20-SUMIFS(Calc_Payout!$H$2:$H$301,Calc_Payout!$B$2:$B$301,1),MAX(E20,L20)))</f>
        <v>121200</v>
      </c>
      <c r="N20" s="30" t="n">
        <f aca="false">IF(OR(A20=1,Calc_Payout!R193=1),0,MAX(E20-L20,0))</f>
        <v>61690.7296839384</v>
      </c>
      <c r="O20" s="30" t="n">
        <f aca="false">SUMIFS(Calc_Payout!$M$2:$M$301,Calc_Payout!$B$2:$B$301,A20)</f>
        <v>8162.7512427821</v>
      </c>
      <c r="P20" s="30" t="n">
        <f aca="false">SUMIFS(Calc_Payout!$M$2:$M$301,Calc_Payout!$B$2:$B$301,A20)+SUMIFS(Calc_Payout!$K$2:$K$301,Calc_Payout!$B$2:$B$301,A20)</f>
        <v>8549.36729324615</v>
      </c>
      <c r="Q20" s="30" t="n">
        <f aca="false">SUMIFS(Calc_Payout!$N$2:$N$301,Calc_Payout!$B$2:$B$301,A20)</f>
        <v>5097.88489089907</v>
      </c>
      <c r="R20" s="30" t="n">
        <f aca="false">R19+Q20</f>
        <v>106088.580234665</v>
      </c>
      <c r="S20" s="30" t="n">
        <f aca="false">L20+R20</f>
        <v>165597.850550727</v>
      </c>
      <c r="T20" s="31" t="str">
        <f aca="false">IF(Calc_Payout!R193=1,"LAPSED",IF(N20&gt;0,"SAR active","OK"))</f>
        <v>SAR active</v>
      </c>
    </row>
    <row r="21" customFormat="false" ht="15" hidden="false" customHeight="false" outlineLevel="0" collapsed="false">
      <c r="A21" s="28" t="n">
        <v>17</v>
      </c>
      <c r="B21" s="28" t="n">
        <f aca="false">Inputs!$C$4+A21</f>
        <v>91</v>
      </c>
      <c r="C21" s="29" t="n">
        <f aca="false">INDEX('Return Path'!$D$5:$D$29,A21)</f>
        <v>0.08</v>
      </c>
      <c r="D21" s="6" t="n">
        <f aca="false">Calc_Reinvest!I205</f>
        <v>120000</v>
      </c>
      <c r="E21" s="30" t="n">
        <f aca="false">Inputs!$C$8*D21</f>
        <v>121200</v>
      </c>
      <c r="F21" s="6" t="n">
        <f aca="false">Calc_Reinvest!Q205</f>
        <v>314535.528978323</v>
      </c>
      <c r="G21" s="30" t="n">
        <f aca="false">IF(Calc_Reinvest!R205=1,0,IF(A21=1,F21-SUMIFS(Calc_Reinvest!$H$2:$H$301,Calc_Reinvest!$B$2:$B$301,1),MAX(E21,F21)))</f>
        <v>314535.528978323</v>
      </c>
      <c r="H21" s="30" t="n">
        <f aca="false">IF(OR(A21=1,Calc_Reinvest!R205=1),0,MAX(E21-F21,0))</f>
        <v>0</v>
      </c>
      <c r="I21" s="30" t="n">
        <f aca="false">SUMIFS(Calc_Reinvest!$M$2:$M$301,Calc_Reinvest!$B$2:$B$301,A21)</f>
        <v>0</v>
      </c>
      <c r="J21" s="30" t="n">
        <f aca="false">SUMIFS(Calc_Reinvest!$M$2:$M$301,Calc_Reinvest!$B$2:$B$301,A21)+SUMIFS(Calc_Reinvest!$K$2:$K$301,Calc_Reinvest!$B$2:$B$301,A21)</f>
        <v>1819.02206009384</v>
      </c>
      <c r="K21" s="30" t="n">
        <f aca="false">F21*(1-INDEX(Rates!$F$4:$F$28,A21))</f>
        <v>314535.528978323</v>
      </c>
      <c r="L21" s="6" t="n">
        <f aca="false">Calc_Payout!Q205</f>
        <v>48902.1347942007</v>
      </c>
      <c r="M21" s="30" t="n">
        <f aca="false">IF(Calc_Payout!R205=1,0,IF(A21=1,L21-SUMIFS(Calc_Payout!$H$2:$H$301,Calc_Payout!$B$2:$B$301,1),MAX(E21,L21)))</f>
        <v>121200</v>
      </c>
      <c r="N21" s="30" t="n">
        <f aca="false">IF(OR(A21=1,Calc_Payout!R205=1),0,MAX(E21-L21,0))</f>
        <v>72297.8652057993</v>
      </c>
      <c r="O21" s="30" t="n">
        <f aca="false">SUMIFS(Calc_Payout!$M$2:$M$301,Calc_Payout!$B$2:$B$301,A21)</f>
        <v>10411.1674374123</v>
      </c>
      <c r="P21" s="30" t="n">
        <f aca="false">SUMIFS(Calc_Payout!$M$2:$M$301,Calc_Payout!$B$2:$B$301,A21)+SUMIFS(Calc_Payout!$K$2:$K$301,Calc_Payout!$B$2:$B$301,A21)</f>
        <v>10741.2860444139</v>
      </c>
      <c r="Q21" s="30" t="n">
        <f aca="false">SUMIFS(Calc_Payout!$N$2:$N$301,Calc_Payout!$B$2:$B$301,A21)</f>
        <v>4329.97285305859</v>
      </c>
      <c r="R21" s="30" t="n">
        <f aca="false">R20+Q21</f>
        <v>110418.553087724</v>
      </c>
      <c r="S21" s="30" t="n">
        <f aca="false">L21+R21</f>
        <v>159320.687881924</v>
      </c>
      <c r="T21" s="31" t="str">
        <f aca="false">IF(Calc_Payout!R205=1,"LAPSED",IF(N21&gt;0,"SAR active","OK"))</f>
        <v>SAR active</v>
      </c>
    </row>
    <row r="22" customFormat="false" ht="15" hidden="false" customHeight="false" outlineLevel="0" collapsed="false">
      <c r="A22" s="32" t="n">
        <v>18</v>
      </c>
      <c r="B22" s="32" t="n">
        <f aca="false">Inputs!$C$4+A22</f>
        <v>92</v>
      </c>
      <c r="C22" s="33" t="n">
        <f aca="false">INDEX('Return Path'!$D$5:$D$29,A22)</f>
        <v>0.08</v>
      </c>
      <c r="D22" s="34" t="n">
        <f aca="false">Calc_Reinvest!I217</f>
        <v>120000</v>
      </c>
      <c r="E22" s="35" t="n">
        <f aca="false">Inputs!$C$8*D22</f>
        <v>121200</v>
      </c>
      <c r="F22" s="6" t="n">
        <f aca="false">Calc_Reinvest!Q217</f>
        <v>339354.105644535</v>
      </c>
      <c r="G22" s="30" t="n">
        <f aca="false">IF(Calc_Reinvest!R217=1,0,IF(A22=1,F22-SUMIFS(Calc_Reinvest!$H$2:$H$301,Calc_Reinvest!$B$2:$B$301,1),MAX(E22,F22)))</f>
        <v>339354.105644535</v>
      </c>
      <c r="H22" s="30" t="n">
        <f aca="false">IF(OR(A22=1,Calc_Reinvest!R217=1),0,MAX(E22-F22,0))</f>
        <v>0</v>
      </c>
      <c r="I22" s="30" t="n">
        <f aca="false">SUMIFS(Calc_Reinvest!$M$2:$M$301,Calc_Reinvest!$B$2:$B$301,A22)</f>
        <v>0</v>
      </c>
      <c r="J22" s="30" t="n">
        <f aca="false">SUMIFS(Calc_Reinvest!$M$2:$M$301,Calc_Reinvest!$B$2:$B$301,A22)+SUMIFS(Calc_Reinvest!$K$2:$K$301,Calc_Reinvest!$B$2:$B$301,A22)</f>
        <v>1962.55286757563</v>
      </c>
      <c r="K22" s="30" t="n">
        <f aca="false">F22*(1-INDEX(Rates!$F$4:$F$28,A22))</f>
        <v>339354.105644535</v>
      </c>
      <c r="L22" s="6" t="n">
        <f aca="false">Calc_Payout!Q217</f>
        <v>35032.7774449568</v>
      </c>
      <c r="M22" s="30" t="n">
        <f aca="false">IF(Calc_Payout!R217=1,0,IF(A22=1,L22-SUMIFS(Calc_Payout!$H$2:$H$301,Calc_Payout!$B$2:$B$301,1),MAX(E22,L22)))</f>
        <v>121200</v>
      </c>
      <c r="N22" s="30" t="n">
        <f aca="false">IF(OR(A22=1,Calc_Payout!R217=1),0,MAX(E22-L22,0))</f>
        <v>86167.2225550432</v>
      </c>
      <c r="O22" s="30" t="n">
        <f aca="false">SUMIFS(Calc_Payout!$M$2:$M$301,Calc_Payout!$B$2:$B$301,A22)</f>
        <v>13738.3275248934</v>
      </c>
      <c r="P22" s="30" t="n">
        <f aca="false">SUMIFS(Calc_Payout!$M$2:$M$301,Calc_Payout!$B$2:$B$301,A22)+SUMIFS(Calc_Payout!$K$2:$K$301,Calc_Payout!$B$2:$B$301,A22)</f>
        <v>13995.9163765944</v>
      </c>
      <c r="Q22" s="30" t="n">
        <f aca="false">SUMIFS(Calc_Payout!$N$2:$N$301,Calc_Payout!$B$2:$B$301,A22)</f>
        <v>3341.21191350242</v>
      </c>
      <c r="R22" s="30" t="n">
        <f aca="false">R21+Q22</f>
        <v>113759.765001226</v>
      </c>
      <c r="S22" s="30" t="n">
        <f aca="false">L22+R22</f>
        <v>148792.542446183</v>
      </c>
      <c r="T22" s="31" t="str">
        <f aca="false">IF(Calc_Payout!R217=1,"LAPSED",IF(N22&gt;0,"SAR active","OK"))</f>
        <v>SAR active</v>
      </c>
    </row>
    <row r="23" customFormat="false" ht="15" hidden="false" customHeight="false" outlineLevel="0" collapsed="false">
      <c r="A23" s="28" t="n">
        <v>19</v>
      </c>
      <c r="B23" s="28" t="n">
        <f aca="false">Inputs!$C$4+A23</f>
        <v>93</v>
      </c>
      <c r="C23" s="29" t="n">
        <f aca="false">INDEX('Return Path'!$D$5:$D$29,A23)</f>
        <v>0.08</v>
      </c>
      <c r="D23" s="6" t="n">
        <f aca="false">Calc_Reinvest!I229</f>
        <v>120000</v>
      </c>
      <c r="E23" s="30" t="n">
        <f aca="false">Inputs!$C$8*D23</f>
        <v>121200</v>
      </c>
      <c r="F23" s="6" t="n">
        <f aca="false">Calc_Reinvest!Q229</f>
        <v>366131.003997767</v>
      </c>
      <c r="G23" s="30" t="n">
        <f aca="false">IF(Calc_Reinvest!R229=1,0,IF(A23=1,F23-SUMIFS(Calc_Reinvest!$H$2:$H$301,Calc_Reinvest!$B$2:$B$301,1),MAX(E23,F23)))</f>
        <v>366131.003997767</v>
      </c>
      <c r="H23" s="30" t="n">
        <f aca="false">IF(OR(A23=1,Calc_Reinvest!R229=1),0,MAX(E23-F23,0))</f>
        <v>0</v>
      </c>
      <c r="I23" s="30" t="n">
        <f aca="false">SUMIFS(Calc_Reinvest!$M$2:$M$301,Calc_Reinvest!$B$2:$B$301,A23)</f>
        <v>0</v>
      </c>
      <c r="J23" s="30" t="n">
        <f aca="false">SUMIFS(Calc_Reinvest!$M$2:$M$301,Calc_Reinvest!$B$2:$B$301,A23)+SUMIFS(Calc_Reinvest!$K$2:$K$301,Calc_Reinvest!$B$2:$B$301,A23)</f>
        <v>2117.40904221394</v>
      </c>
      <c r="K23" s="30" t="n">
        <f aca="false">F23*(1-INDEX(Rates!$F$4:$F$28,A23))</f>
        <v>366131.003997767</v>
      </c>
      <c r="L23" s="6" t="n">
        <f aca="false">Calc_Payout!Q229</f>
        <v>16750.1098845615</v>
      </c>
      <c r="M23" s="30" t="n">
        <f aca="false">IF(Calc_Payout!R229=1,0,IF(A23=1,L23-SUMIFS(Calc_Payout!$H$2:$H$301,Calc_Payout!$B$2:$B$301,1),MAX(E23,L23)))</f>
        <v>121200</v>
      </c>
      <c r="N23" s="30" t="n">
        <f aca="false">IF(OR(A23=1,Calc_Payout!R229=1),0,MAX(E23-L23,0))</f>
        <v>104449.890115439</v>
      </c>
      <c r="O23" s="30" t="n">
        <f aca="false">SUMIFS(Calc_Payout!$M$2:$M$301,Calc_Payout!$B$2:$B$301,A23)</f>
        <v>18237.3542760094</v>
      </c>
      <c r="P23" s="30" t="n">
        <f aca="false">SUMIFS(Calc_Payout!$M$2:$M$301,Calc_Payout!$B$2:$B$301,A23)+SUMIFS(Calc_Payout!$K$2:$K$301,Calc_Payout!$B$2:$B$301,A23)</f>
        <v>18399.7491709632</v>
      </c>
      <c r="Q23" s="30" t="n">
        <f aca="false">SUMIFS(Calc_Payout!$N$2:$N$301,Calc_Payout!$B$2:$B$301,A23)</f>
        <v>2042.60027157716</v>
      </c>
      <c r="R23" s="30" t="n">
        <f aca="false">R22+Q23</f>
        <v>115802.365272803</v>
      </c>
      <c r="S23" s="30" t="n">
        <f aca="false">L23+R23</f>
        <v>132552.475157365</v>
      </c>
      <c r="T23" s="31" t="str">
        <f aca="false">IF(Calc_Payout!R229=1,"LAPSED",IF(N23&gt;0,"SAR active","OK"))</f>
        <v>SAR active</v>
      </c>
    </row>
    <row r="24" customFormat="false" ht="15" hidden="false" customHeight="false" outlineLevel="0" collapsed="false">
      <c r="A24" s="32" t="n">
        <v>20</v>
      </c>
      <c r="B24" s="32" t="n">
        <f aca="false">Inputs!$C$4+A24</f>
        <v>94</v>
      </c>
      <c r="C24" s="33" t="n">
        <f aca="false">INDEX('Return Path'!$D$5:$D$29,A24)</f>
        <v>0.08</v>
      </c>
      <c r="D24" s="34" t="n">
        <f aca="false">Calc_Reinvest!I241</f>
        <v>120000</v>
      </c>
      <c r="E24" s="35" t="n">
        <f aca="false">Inputs!$C$8*D24</f>
        <v>121200</v>
      </c>
      <c r="F24" s="6" t="n">
        <f aca="false">Calc_Reinvest!Q241</f>
        <v>395020.746349329</v>
      </c>
      <c r="G24" s="30" t="n">
        <f aca="false">IF(Calc_Reinvest!R241=1,0,IF(A24=1,F24-SUMIFS(Calc_Reinvest!$H$2:$H$301,Calc_Reinvest!$B$2:$B$301,1),MAX(E24,F24)))</f>
        <v>395020.746349329</v>
      </c>
      <c r="H24" s="30" t="n">
        <f aca="false">IF(OR(A24=1,Calc_Reinvest!R241=1),0,MAX(E24-F24,0))</f>
        <v>0</v>
      </c>
      <c r="I24" s="30" t="n">
        <f aca="false">SUMIFS(Calc_Reinvest!$M$2:$M$301,Calc_Reinvest!$B$2:$B$301,A24)</f>
        <v>0</v>
      </c>
      <c r="J24" s="30" t="n">
        <f aca="false">SUMIFS(Calc_Reinvest!$M$2:$M$301,Calc_Reinvest!$B$2:$B$301,A24)+SUMIFS(Calc_Reinvest!$K$2:$K$301,Calc_Reinvest!$B$2:$B$301,A24)</f>
        <v>2284.48421753233</v>
      </c>
      <c r="K24" s="30" t="n">
        <f aca="false">F24*(1-INDEX(Rates!$F$4:$F$28,A24))</f>
        <v>395020.746349329</v>
      </c>
      <c r="L24" s="6" t="n">
        <f aca="false">Calc_Payout!Q241</f>
        <v>0</v>
      </c>
      <c r="M24" s="30" t="n">
        <f aca="false">IF(Calc_Payout!R241=1,0,IF(A24=1,L24-SUMIFS(Calc_Payout!$H$2:$H$301,Calc_Payout!$B$2:$B$301,1),MAX(E24,L24)))</f>
        <v>0</v>
      </c>
      <c r="N24" s="30" t="n">
        <f aca="false">IF(OR(A24=1,Calc_Payout!R241=1),0,MAX(E24-L24,0))</f>
        <v>0</v>
      </c>
      <c r="O24" s="30" t="n">
        <f aca="false">SUMIFS(Calc_Payout!$M$2:$M$301,Calc_Payout!$B$2:$B$301,A24)</f>
        <v>17813.8789696176</v>
      </c>
      <c r="P24" s="30" t="n">
        <f aca="false">SUMIFS(Calc_Payout!$M$2:$M$301,Calc_Payout!$B$2:$B$301,A24)+SUMIFS(Calc_Payout!$K$2:$K$301,Calc_Payout!$B$2:$B$301,A24)</f>
        <v>17854.9904104107</v>
      </c>
      <c r="Q24" s="30" t="n">
        <f aca="false">SUMIFS(Calc_Payout!$N$2:$N$301,Calc_Payout!$B$2:$B$301,A24)</f>
        <v>435.886773189878</v>
      </c>
      <c r="R24" s="30" t="n">
        <f aca="false">R23+Q24</f>
        <v>116238.252045993</v>
      </c>
      <c r="S24" s="30" t="n">
        <f aca="false">L24+R24</f>
        <v>116238.252045993</v>
      </c>
      <c r="T24" s="31" t="str">
        <f aca="false">IF(Calc_Payout!R241=1,"LAPSED",IF(N24&gt;0,"SAR active","OK"))</f>
        <v>LAPSED</v>
      </c>
    </row>
    <row r="25" customFormat="false" ht="15" hidden="false" customHeight="false" outlineLevel="0" collapsed="false">
      <c r="A25" s="28" t="n">
        <v>21</v>
      </c>
      <c r="B25" s="28" t="n">
        <f aca="false">Inputs!$C$4+A25</f>
        <v>95</v>
      </c>
      <c r="C25" s="29" t="n">
        <f aca="false">INDEX('Return Path'!$D$5:$D$29,A25)</f>
        <v>0.08</v>
      </c>
      <c r="D25" s="6" t="n">
        <f aca="false">Calc_Reinvest!I253</f>
        <v>120000</v>
      </c>
      <c r="E25" s="30" t="n">
        <f aca="false">Inputs!$C$8*D25</f>
        <v>121200</v>
      </c>
      <c r="F25" s="6" t="n">
        <f aca="false">Calc_Reinvest!Q253</f>
        <v>426190.047667562</v>
      </c>
      <c r="G25" s="30" t="n">
        <f aca="false">IF(Calc_Reinvest!R253=1,0,IF(A25=1,F25-SUMIFS(Calc_Reinvest!$H$2:$H$301,Calc_Reinvest!$B$2:$B$301,1),MAX(E25,F25)))</f>
        <v>426190.047667562</v>
      </c>
      <c r="H25" s="30" t="n">
        <f aca="false">IF(OR(A25=1,Calc_Reinvest!R253=1),0,MAX(E25-F25,0))</f>
        <v>0</v>
      </c>
      <c r="I25" s="30" t="n">
        <f aca="false">SUMIFS(Calc_Reinvest!$M$2:$M$301,Calc_Reinvest!$B$2:$B$301,A25)</f>
        <v>0</v>
      </c>
      <c r="J25" s="30" t="n">
        <f aca="false">SUMIFS(Calc_Reinvest!$M$2:$M$301,Calc_Reinvest!$B$2:$B$301,A25)+SUMIFS(Calc_Reinvest!$K$2:$K$301,Calc_Reinvest!$B$2:$B$301,A25)</f>
        <v>2464.74253963586</v>
      </c>
      <c r="K25" s="30" t="n">
        <f aca="false">F25*(1-INDEX(Rates!$F$4:$F$28,A25))</f>
        <v>426190.047667562</v>
      </c>
      <c r="L25" s="6" t="n">
        <f aca="false">Calc_Payout!Q253</f>
        <v>0</v>
      </c>
      <c r="M25" s="30" t="n">
        <f aca="false">IF(Calc_Payout!R253=1,0,IF(A25=1,L25-SUMIFS(Calc_Payout!$H$2:$H$301,Calc_Payout!$B$2:$B$301,1),MAX(E25,L25)))</f>
        <v>0</v>
      </c>
      <c r="N25" s="30" t="n">
        <f aca="false">IF(OR(A25=1,Calc_Payout!R253=1),0,MAX(E25-L25,0))</f>
        <v>0</v>
      </c>
      <c r="O25" s="30" t="n">
        <f aca="false">SUMIFS(Calc_Payout!$M$2:$M$301,Calc_Payout!$B$2:$B$301,A25)</f>
        <v>0</v>
      </c>
      <c r="P25" s="30" t="n">
        <f aca="false">SUMIFS(Calc_Payout!$M$2:$M$301,Calc_Payout!$B$2:$B$301,A25)+SUMIFS(Calc_Payout!$K$2:$K$301,Calc_Payout!$B$2:$B$301,A25)</f>
        <v>0</v>
      </c>
      <c r="Q25" s="30" t="n">
        <f aca="false">SUMIFS(Calc_Payout!$N$2:$N$301,Calc_Payout!$B$2:$B$301,A25)</f>
        <v>0</v>
      </c>
      <c r="R25" s="30" t="n">
        <f aca="false">R24+Q25</f>
        <v>116238.252045993</v>
      </c>
      <c r="S25" s="30" t="n">
        <f aca="false">L25+R25</f>
        <v>116238.252045993</v>
      </c>
      <c r="T25" s="31" t="str">
        <f aca="false">IF(Calc_Payout!R253=1,"LAPSED",IF(N25&gt;0,"SAR active","OK"))</f>
        <v>LAPSED</v>
      </c>
    </row>
    <row r="26" customFormat="false" ht="15" hidden="false" customHeight="false" outlineLevel="0" collapsed="false">
      <c r="A26" s="32" t="n">
        <v>22</v>
      </c>
      <c r="B26" s="32" t="n">
        <f aca="false">Inputs!$C$4+A26</f>
        <v>96</v>
      </c>
      <c r="C26" s="33" t="n">
        <f aca="false">INDEX('Return Path'!$D$5:$D$29,A26)</f>
        <v>0.08</v>
      </c>
      <c r="D26" s="34" t="n">
        <f aca="false">Calc_Reinvest!I265</f>
        <v>120000</v>
      </c>
      <c r="E26" s="35" t="n">
        <f aca="false">Inputs!$C$8*D26</f>
        <v>121200</v>
      </c>
      <c r="F26" s="6" t="n">
        <f aca="false">Calc_Reinvest!Q265</f>
        <v>459818.77764529</v>
      </c>
      <c r="G26" s="30" t="n">
        <f aca="false">IF(Calc_Reinvest!R265=1,0,IF(A26=1,F26-SUMIFS(Calc_Reinvest!$H$2:$H$301,Calc_Reinvest!$B$2:$B$301,1),MAX(E26,F26)))</f>
        <v>459818.77764529</v>
      </c>
      <c r="H26" s="30" t="n">
        <f aca="false">IF(OR(A26=1,Calc_Reinvest!R265=1),0,MAX(E26-F26,0))</f>
        <v>0</v>
      </c>
      <c r="I26" s="30" t="n">
        <f aca="false">SUMIFS(Calc_Reinvest!$M$2:$M$301,Calc_Reinvest!$B$2:$B$301,A26)</f>
        <v>0</v>
      </c>
      <c r="J26" s="30" t="n">
        <f aca="false">SUMIFS(Calc_Reinvest!$M$2:$M$301,Calc_Reinvest!$B$2:$B$301,A26)+SUMIFS(Calc_Reinvest!$K$2:$K$301,Calc_Reinvest!$B$2:$B$301,A26)</f>
        <v>2659.22423104008</v>
      </c>
      <c r="K26" s="30" t="n">
        <f aca="false">F26*(1-INDEX(Rates!$F$4:$F$28,A26))</f>
        <v>459818.77764529</v>
      </c>
      <c r="L26" s="6" t="n">
        <f aca="false">Calc_Payout!Q265</f>
        <v>0</v>
      </c>
      <c r="M26" s="30" t="n">
        <f aca="false">IF(Calc_Payout!R265=1,0,IF(A26=1,L26-SUMIFS(Calc_Payout!$H$2:$H$301,Calc_Payout!$B$2:$B$301,1),MAX(E26,L26)))</f>
        <v>0</v>
      </c>
      <c r="N26" s="30" t="n">
        <f aca="false">IF(OR(A26=1,Calc_Payout!R265=1),0,MAX(E26-L26,0))</f>
        <v>0</v>
      </c>
      <c r="O26" s="30" t="n">
        <f aca="false">SUMIFS(Calc_Payout!$M$2:$M$301,Calc_Payout!$B$2:$B$301,A26)</f>
        <v>0</v>
      </c>
      <c r="P26" s="30" t="n">
        <f aca="false">SUMIFS(Calc_Payout!$M$2:$M$301,Calc_Payout!$B$2:$B$301,A26)+SUMIFS(Calc_Payout!$K$2:$K$301,Calc_Payout!$B$2:$B$301,A26)</f>
        <v>0</v>
      </c>
      <c r="Q26" s="30" t="n">
        <f aca="false">SUMIFS(Calc_Payout!$N$2:$N$301,Calc_Payout!$B$2:$B$301,A26)</f>
        <v>0</v>
      </c>
      <c r="R26" s="30" t="n">
        <f aca="false">R25+Q26</f>
        <v>116238.252045993</v>
      </c>
      <c r="S26" s="30" t="n">
        <f aca="false">L26+R26</f>
        <v>116238.252045993</v>
      </c>
      <c r="T26" s="31" t="str">
        <f aca="false">IF(Calc_Payout!R265=1,"LAPSED",IF(N26&gt;0,"SAR active","OK"))</f>
        <v>LAPSED</v>
      </c>
    </row>
    <row r="27" customFormat="false" ht="15" hidden="false" customHeight="false" outlineLevel="0" collapsed="false">
      <c r="A27" s="28" t="n">
        <v>23</v>
      </c>
      <c r="B27" s="28" t="n">
        <f aca="false">Inputs!$C$4+A27</f>
        <v>97</v>
      </c>
      <c r="C27" s="29" t="n">
        <f aca="false">INDEX('Return Path'!$D$5:$D$29,A27)</f>
        <v>0.08</v>
      </c>
      <c r="D27" s="6" t="n">
        <f aca="false">Calc_Reinvest!I277</f>
        <v>120000</v>
      </c>
      <c r="E27" s="30" t="n">
        <f aca="false">Inputs!$C$8*D27</f>
        <v>121200</v>
      </c>
      <c r="F27" s="6" t="n">
        <f aca="false">Calc_Reinvest!Q277</f>
        <v>496100.998679659</v>
      </c>
      <c r="G27" s="30" t="n">
        <f aca="false">IF(Calc_Reinvest!R277=1,0,IF(A27=1,F27-SUMIFS(Calc_Reinvest!$H$2:$H$301,Calc_Reinvest!$B$2:$B$301,1),MAX(E27,F27)))</f>
        <v>496100.998679659</v>
      </c>
      <c r="H27" s="30" t="n">
        <f aca="false">IF(OR(A27=1,Calc_Reinvest!R277=1),0,MAX(E27-F27,0))</f>
        <v>0</v>
      </c>
      <c r="I27" s="30" t="n">
        <f aca="false">SUMIFS(Calc_Reinvest!$M$2:$M$301,Calc_Reinvest!$B$2:$B$301,A27)</f>
        <v>0</v>
      </c>
      <c r="J27" s="30" t="n">
        <f aca="false">SUMIFS(Calc_Reinvest!$M$2:$M$301,Calc_Reinvest!$B$2:$B$301,A27)+SUMIFS(Calc_Reinvest!$K$2:$K$301,Calc_Reinvest!$B$2:$B$301,A27)</f>
        <v>2869.05159351673</v>
      </c>
      <c r="K27" s="30" t="n">
        <f aca="false">F27*(1-INDEX(Rates!$F$4:$F$28,A27))</f>
        <v>496100.998679659</v>
      </c>
      <c r="L27" s="6" t="n">
        <f aca="false">Calc_Payout!Q277</f>
        <v>0</v>
      </c>
      <c r="M27" s="30" t="n">
        <f aca="false">IF(Calc_Payout!R277=1,0,IF(A27=1,L27-SUMIFS(Calc_Payout!$H$2:$H$301,Calc_Payout!$B$2:$B$301,1),MAX(E27,L27)))</f>
        <v>0</v>
      </c>
      <c r="N27" s="30" t="n">
        <f aca="false">IF(OR(A27=1,Calc_Payout!R277=1),0,MAX(E27-L27,0))</f>
        <v>0</v>
      </c>
      <c r="O27" s="30" t="n">
        <f aca="false">SUMIFS(Calc_Payout!$M$2:$M$301,Calc_Payout!$B$2:$B$301,A27)</f>
        <v>0</v>
      </c>
      <c r="P27" s="30" t="n">
        <f aca="false">SUMIFS(Calc_Payout!$M$2:$M$301,Calc_Payout!$B$2:$B$301,A27)+SUMIFS(Calc_Payout!$K$2:$K$301,Calc_Payout!$B$2:$B$301,A27)</f>
        <v>0</v>
      </c>
      <c r="Q27" s="30" t="n">
        <f aca="false">SUMIFS(Calc_Payout!$N$2:$N$301,Calc_Payout!$B$2:$B$301,A27)</f>
        <v>0</v>
      </c>
      <c r="R27" s="30" t="n">
        <f aca="false">R26+Q27</f>
        <v>116238.252045993</v>
      </c>
      <c r="S27" s="30" t="n">
        <f aca="false">L27+R27</f>
        <v>116238.252045993</v>
      </c>
      <c r="T27" s="31" t="str">
        <f aca="false">IF(Calc_Payout!R277=1,"LAPSED",IF(N27&gt;0,"SAR active","OK"))</f>
        <v>LAPSED</v>
      </c>
    </row>
    <row r="28" customFormat="false" ht="15" hidden="false" customHeight="false" outlineLevel="0" collapsed="false">
      <c r="A28" s="32" t="n">
        <v>24</v>
      </c>
      <c r="B28" s="32" t="n">
        <f aca="false">Inputs!$C$4+A28</f>
        <v>98</v>
      </c>
      <c r="C28" s="33" t="n">
        <f aca="false">INDEX('Return Path'!$D$5:$D$29,A28)</f>
        <v>0.08</v>
      </c>
      <c r="D28" s="34" t="n">
        <f aca="false">Calc_Reinvest!I289</f>
        <v>120000</v>
      </c>
      <c r="E28" s="35" t="n">
        <f aca="false">Inputs!$C$8*D28</f>
        <v>121200</v>
      </c>
      <c r="F28" s="6" t="n">
        <f aca="false">Calc_Reinvest!Q289</f>
        <v>535246.08575427</v>
      </c>
      <c r="G28" s="30" t="n">
        <f aca="false">IF(Calc_Reinvest!R289=1,0,IF(A28=1,F28-SUMIFS(Calc_Reinvest!$H$2:$H$301,Calc_Reinvest!$B$2:$B$301,1),MAX(E28,F28)))</f>
        <v>535246.08575427</v>
      </c>
      <c r="H28" s="30" t="n">
        <f aca="false">IF(OR(A28=1,Calc_Reinvest!R289=1),0,MAX(E28-F28,0))</f>
        <v>0</v>
      </c>
      <c r="I28" s="30" t="n">
        <f aca="false">SUMIFS(Calc_Reinvest!$M$2:$M$301,Calc_Reinvest!$B$2:$B$301,A28)</f>
        <v>0</v>
      </c>
      <c r="J28" s="30" t="n">
        <f aca="false">SUMIFS(Calc_Reinvest!$M$2:$M$301,Calc_Reinvest!$B$2:$B$301,A28)+SUMIFS(Calc_Reinvest!$K$2:$K$301,Calc_Reinvest!$B$2:$B$301,A28)</f>
        <v>3095.43548459671</v>
      </c>
      <c r="K28" s="30" t="n">
        <f aca="false">F28*(1-INDEX(Rates!$F$4:$F$28,A28))</f>
        <v>535246.08575427</v>
      </c>
      <c r="L28" s="6" t="n">
        <f aca="false">Calc_Payout!Q289</f>
        <v>0</v>
      </c>
      <c r="M28" s="30" t="n">
        <f aca="false">IF(Calc_Payout!R289=1,0,IF(A28=1,L28-SUMIFS(Calc_Payout!$H$2:$H$301,Calc_Payout!$B$2:$B$301,1),MAX(E28,L28)))</f>
        <v>0</v>
      </c>
      <c r="N28" s="30" t="n">
        <f aca="false">IF(OR(A28=1,Calc_Payout!R289=1),0,MAX(E28-L28,0))</f>
        <v>0</v>
      </c>
      <c r="O28" s="30" t="n">
        <f aca="false">SUMIFS(Calc_Payout!$M$2:$M$301,Calc_Payout!$B$2:$B$301,A28)</f>
        <v>0</v>
      </c>
      <c r="P28" s="30" t="n">
        <f aca="false">SUMIFS(Calc_Payout!$M$2:$M$301,Calc_Payout!$B$2:$B$301,A28)+SUMIFS(Calc_Payout!$K$2:$K$301,Calc_Payout!$B$2:$B$301,A28)</f>
        <v>0</v>
      </c>
      <c r="Q28" s="30" t="n">
        <f aca="false">SUMIFS(Calc_Payout!$N$2:$N$301,Calc_Payout!$B$2:$B$301,A28)</f>
        <v>0</v>
      </c>
      <c r="R28" s="30" t="n">
        <f aca="false">R27+Q28</f>
        <v>116238.252045993</v>
      </c>
      <c r="S28" s="30" t="n">
        <f aca="false">L28+R28</f>
        <v>116238.252045993</v>
      </c>
      <c r="T28" s="31" t="str">
        <f aca="false">IF(Calc_Payout!R289=1,"LAPSED",IF(N28&gt;0,"SAR active","OK"))</f>
        <v>LAPSED</v>
      </c>
    </row>
    <row r="29" customFormat="false" ht="15" hidden="false" customHeight="false" outlineLevel="0" collapsed="false">
      <c r="A29" s="28" t="n">
        <v>25</v>
      </c>
      <c r="B29" s="28" t="n">
        <f aca="false">Inputs!$C$4+A29</f>
        <v>99</v>
      </c>
      <c r="C29" s="29" t="n">
        <f aca="false">INDEX('Return Path'!$D$5:$D$29,A29)</f>
        <v>0.08</v>
      </c>
      <c r="D29" s="6" t="n">
        <f aca="false">Calc_Reinvest!I301</f>
        <v>120000</v>
      </c>
      <c r="E29" s="30" t="n">
        <f aca="false">Inputs!$C$8*D29</f>
        <v>121200</v>
      </c>
      <c r="F29" s="6" t="n">
        <f aca="false">Calc_Reinvest!Q301</f>
        <v>577479.934686159</v>
      </c>
      <c r="G29" s="30" t="n">
        <f aca="false">IF(Calc_Reinvest!R301=1,0,IF(A29=1,F29-SUMIFS(Calc_Reinvest!$H$2:$H$301,Calc_Reinvest!$B$2:$B$301,1),MAX(E29,F29)))</f>
        <v>577479.934686159</v>
      </c>
      <c r="H29" s="30" t="n">
        <f aca="false">IF(OR(A29=1,Calc_Reinvest!R301=1),0,MAX(E29-F29,0))</f>
        <v>0</v>
      </c>
      <c r="I29" s="30" t="n">
        <f aca="false">SUMIFS(Calc_Reinvest!$M$2:$M$301,Calc_Reinvest!$B$2:$B$301,A29)</f>
        <v>0</v>
      </c>
      <c r="J29" s="30" t="n">
        <f aca="false">SUMIFS(Calc_Reinvest!$M$2:$M$301,Calc_Reinvest!$B$2:$B$301,A29)+SUMIFS(Calc_Reinvest!$K$2:$K$301,Calc_Reinvest!$B$2:$B$301,A29)</f>
        <v>3339.68230510477</v>
      </c>
      <c r="K29" s="30" t="n">
        <f aca="false">F29*(1-INDEX(Rates!$F$4:$F$28,A29))</f>
        <v>577479.934686159</v>
      </c>
      <c r="L29" s="6" t="n">
        <f aca="false">Calc_Payout!Q301</f>
        <v>0</v>
      </c>
      <c r="M29" s="30" t="n">
        <f aca="false">IF(Calc_Payout!R301=1,0,IF(A29=1,L29-SUMIFS(Calc_Payout!$H$2:$H$301,Calc_Payout!$B$2:$B$301,1),MAX(E29,L29)))</f>
        <v>0</v>
      </c>
      <c r="N29" s="30" t="n">
        <f aca="false">IF(OR(A29=1,Calc_Payout!R301=1),0,MAX(E29-L29,0))</f>
        <v>0</v>
      </c>
      <c r="O29" s="30" t="n">
        <f aca="false">SUMIFS(Calc_Payout!$M$2:$M$301,Calc_Payout!$B$2:$B$301,A29)</f>
        <v>0</v>
      </c>
      <c r="P29" s="30" t="n">
        <f aca="false">SUMIFS(Calc_Payout!$M$2:$M$301,Calc_Payout!$B$2:$B$301,A29)+SUMIFS(Calc_Payout!$K$2:$K$301,Calc_Payout!$B$2:$B$301,A29)</f>
        <v>0</v>
      </c>
      <c r="Q29" s="30" t="n">
        <f aca="false">SUMIFS(Calc_Payout!$N$2:$N$301,Calc_Payout!$B$2:$B$301,A29)</f>
        <v>0</v>
      </c>
      <c r="R29" s="30" t="n">
        <f aca="false">R28+Q29</f>
        <v>116238.252045993</v>
      </c>
      <c r="S29" s="30" t="n">
        <f aca="false">L29+R29</f>
        <v>116238.252045993</v>
      </c>
      <c r="T29" s="31" t="str">
        <f aca="false">IF(Calc_Payout!R301=1,"LAPSED",IF(N29&gt;0,"SAR active","OK"))</f>
        <v>LAPSED</v>
      </c>
    </row>
    <row r="31" customFormat="false" ht="15" hidden="false" customHeight="false" outlineLevel="0" collapsed="false">
      <c r="A31" s="36" t="s">
        <v>99</v>
      </c>
      <c r="I31" s="37" t="n">
        <f aca="false">SUM(I5:I29)</f>
        <v>0</v>
      </c>
      <c r="J31" s="37" t="n">
        <f aca="false">SUM(J5:J29)</f>
        <v>61483.031294781</v>
      </c>
      <c r="O31" s="37" t="n">
        <f aca="false">SUM(O5:O29)</f>
        <v>96105.262098987</v>
      </c>
      <c r="P31" s="37" t="n">
        <f aca="false">SUM(P5:P29)</f>
        <v>121181.55613401</v>
      </c>
      <c r="Q31" s="37" t="n">
        <f aca="false">SUM(Q5:Q29)</f>
        <v>116238.252045993</v>
      </c>
    </row>
  </sheetData>
  <mergeCells count="2">
    <mergeCell ref="F3:K3"/>
    <mergeCell ref="L3:T3"/>
  </mergeCells>
  <conditionalFormatting sqref="H5:H29">
    <cfRule type="expression" priority="2" aboveAverage="0" equalAverage="0" bottom="0" percent="0" rank="0" text="" dxfId="0">
      <formula>H5&gt;0</formula>
    </cfRule>
  </conditionalFormatting>
  <conditionalFormatting sqref="N5:N29">
    <cfRule type="expression" priority="3" aboveAverage="0" equalAverage="0" bottom="0" percent="0" rank="0" text="" dxfId="0">
      <formula>N5&gt;0</formula>
    </cfRule>
  </conditionalFormatting>
  <conditionalFormatting sqref="L5:T29">
    <cfRule type="expression" priority="4" aboveAverage="0" equalAverage="0" bottom="0" percent="0" rank="0" text="" dxfId="1">
      <formula>$T5="LAPSED"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4"/>
    <col collapsed="false" customWidth="true" hidden="false" outlineLevel="0" max="4" min="4" style="0" width="16"/>
    <col collapsed="false" customWidth="true" hidden="false" outlineLevel="0" max="6" min="5" style="0" width="15"/>
    <col collapsed="false" customWidth="true" hidden="false" outlineLevel="0" max="11" min="7" style="0" width="13"/>
  </cols>
  <sheetData>
    <row r="1" customFormat="false" ht="16.15" hidden="false" customHeight="false" outlineLevel="0" collapsed="false">
      <c r="A1" s="24" t="s">
        <v>100</v>
      </c>
    </row>
    <row r="3" customFormat="false" ht="31.5" hidden="false" customHeight="true" outlineLevel="0" collapsed="false">
      <c r="A3" s="3" t="s">
        <v>86</v>
      </c>
      <c r="B3" s="3" t="s">
        <v>101</v>
      </c>
      <c r="C3" s="3" t="s">
        <v>102</v>
      </c>
      <c r="D3" s="3" t="s">
        <v>103</v>
      </c>
      <c r="E3" s="3" t="s">
        <v>104</v>
      </c>
      <c r="F3" s="3" t="s">
        <v>105</v>
      </c>
      <c r="G3" s="3" t="s">
        <v>106</v>
      </c>
      <c r="H3" s="3" t="s">
        <v>107</v>
      </c>
      <c r="I3" s="3" t="s">
        <v>108</v>
      </c>
      <c r="J3" s="3" t="s">
        <v>109</v>
      </c>
      <c r="K3" s="3" t="s">
        <v>110</v>
      </c>
    </row>
    <row r="4" customFormat="false" ht="15" hidden="false" customHeight="false" outlineLevel="0" collapsed="false">
      <c r="A4" s="5" t="n">
        <f aca="false">Inputs!$C$25</f>
        <v>0.02</v>
      </c>
      <c r="B4" s="4" t="s">
        <v>111</v>
      </c>
      <c r="C4" s="38" t="n">
        <f aca="false">IFERROR(Inputs!$C$4+INDEX(S1_R!$B$2:$B$301,MATCH(1,S1_R!$S$2:$S$301,0))-1,"Never")</f>
        <v>77</v>
      </c>
      <c r="D4" s="39" t="str">
        <f aca="false">IFERROR(Inputs!$C$4+INDEX(S1_R!$B$2:$B$301,MATCH(1,S1_R!$R$2:$R$301,0))-1,"No lapse to 99")</f>
        <v>No lapse to 99</v>
      </c>
      <c r="E4" s="30" t="n">
        <f aca="false">SUM(S1_R!M2:M301)</f>
        <v>2387.55367286194</v>
      </c>
      <c r="F4" s="30" t="n">
        <f aca="false">SUM(S1_R!N2:N301)</f>
        <v>0</v>
      </c>
      <c r="G4" s="30" t="n">
        <f aca="false">IF(80-Inputs!$C$4&lt;1,"n/a",INDEX(S1_R!$Q$2:$Q$301,(80-Inputs!$C$4)*12))</f>
        <v>118212.548980749</v>
      </c>
      <c r="H4" s="30" t="n">
        <f aca="false">IF(85-Inputs!$C$4&lt;1,"n/a",INDEX(S1_R!$Q$2:$Q$301,(85-Inputs!$C$4)*12))</f>
        <v>116876.993714147</v>
      </c>
      <c r="I4" s="30" t="n">
        <f aca="false">IF(90-Inputs!$C$4&lt;1,"n/a",INDEX(S1_R!$Q$2:$Q$301,(90-Inputs!$C$4)*12))</f>
        <v>127853.79967247</v>
      </c>
      <c r="J4" s="30" t="n">
        <f aca="false">IF(95-Inputs!$C$4&lt;1,"n/a",INDEX(S1_R!$Q$2:$Q$301,(95-Inputs!$C$4)*12))</f>
        <v>140447.079941359</v>
      </c>
      <c r="K4" s="30" t="n">
        <f aca="false">IF(99-Inputs!$C$4&lt;1,"n/a",INDEX(S1_R!$Q$2:$Q$301,(99-Inputs!$C$4)*12))</f>
        <v>151409.098629823</v>
      </c>
    </row>
    <row r="5" customFormat="false" ht="15" hidden="false" customHeight="false" outlineLevel="0" collapsed="false">
      <c r="A5" s="40" t="n">
        <f aca="false">Inputs!$C$25</f>
        <v>0.02</v>
      </c>
      <c r="B5" s="41" t="s">
        <v>112</v>
      </c>
      <c r="C5" s="42" t="n">
        <f aca="false">IFERROR(Inputs!$C$4+INDEX(S1_P!$B$2:$B$301,MATCH(1,S1_P!$S$2:$S$301,0))-1,"Never")</f>
        <v>77</v>
      </c>
      <c r="D5" s="42" t="n">
        <f aca="false">IFERROR(Inputs!$C$4+INDEX(S1_P!$B$2:$B$301,MATCH(1,S1_P!$R$2:$R$301,0))-1,"No lapse to 99")</f>
        <v>88</v>
      </c>
      <c r="E5" s="43" t="n">
        <f aca="false">SUM(S1_P!M2:M301)</f>
        <v>58230.4682386124</v>
      </c>
      <c r="F5" s="43" t="n">
        <f aca="false">SUM(S1_P!N2:N301)</f>
        <v>61827.6112380922</v>
      </c>
      <c r="G5" s="43" t="n">
        <f aca="false">IF(80-Inputs!$C$4&lt;1,"n/a",INDEX(S1_P!$Q$2:$Q$301,(80-Inputs!$C$4)*12))</f>
        <v>83682.0702639517</v>
      </c>
      <c r="H5" s="43" t="n">
        <f aca="false">IF(85-Inputs!$C$4&lt;1,"n/a",INDEX(S1_P!$Q$2:$Q$301,(85-Inputs!$C$4)*12))</f>
        <v>38369.9773804844</v>
      </c>
      <c r="I5" s="43" t="n">
        <f aca="false">IF(90-Inputs!$C$4&lt;1,"n/a",INDEX(S1_P!$Q$2:$Q$301,(90-Inputs!$C$4)*12))</f>
        <v>0</v>
      </c>
      <c r="J5" s="43" t="n">
        <f aca="false">IF(95-Inputs!$C$4&lt;1,"n/a",INDEX(S1_P!$Q$2:$Q$301,(95-Inputs!$C$4)*12))</f>
        <v>0</v>
      </c>
      <c r="K5" s="43" t="n">
        <f aca="false">IF(99-Inputs!$C$4&lt;1,"n/a",INDEX(S1_P!$Q$2:$Q$301,(99-Inputs!$C$4)*12))</f>
        <v>0</v>
      </c>
    </row>
    <row r="6" customFormat="false" ht="15" hidden="false" customHeight="false" outlineLevel="0" collapsed="false">
      <c r="A6" s="5" t="n">
        <f aca="false">Inputs!$C$26</f>
        <v>0.03</v>
      </c>
      <c r="B6" s="4" t="s">
        <v>111</v>
      </c>
      <c r="C6" s="38" t="str">
        <f aca="false">IFERROR(Inputs!$C$4+INDEX(S2_R!$B$2:$B$301,MATCH(1,S2_R!$S$2:$S$301,0))-1,"Never")</f>
        <v>Never</v>
      </c>
      <c r="D6" s="39" t="str">
        <f aca="false">IFERROR(Inputs!$C$4+INDEX(S2_R!$B$2:$B$301,MATCH(1,S2_R!$R$2:$R$301,0))-1,"No lapse to 99")</f>
        <v>No lapse to 99</v>
      </c>
      <c r="E6" s="30" t="n">
        <f aca="false">SUM(S2_R!M2:M301)</f>
        <v>0</v>
      </c>
      <c r="F6" s="30" t="n">
        <f aca="false">SUM(S2_R!N2:N301)</f>
        <v>0</v>
      </c>
      <c r="G6" s="30" t="n">
        <f aca="false">IF(80-Inputs!$C$4&lt;1,"n/a",INDEX(S2_R!$Q$2:$Q$301,(80-Inputs!$C$4)*12))</f>
        <v>123184.528554409</v>
      </c>
      <c r="H6" s="30" t="n">
        <f aca="false">IF(85-Inputs!$C$4&lt;1,"n/a",INDEX(S2_R!$Q$2:$Q$301,(85-Inputs!$C$4)*12))</f>
        <v>129715.909217121</v>
      </c>
      <c r="I6" s="30" t="n">
        <f aca="false">IF(90-Inputs!$C$4&lt;1,"n/a",INDEX(S2_R!$Q$2:$Q$301,(90-Inputs!$C$4)*12))</f>
        <v>149615.842907408</v>
      </c>
      <c r="J6" s="30" t="n">
        <f aca="false">IF(95-Inputs!$C$4&lt;1,"n/a",INDEX(S2_R!$Q$2:$Q$301,(95-Inputs!$C$4)*12))</f>
        <v>172568.65857083</v>
      </c>
      <c r="K6" s="30" t="n">
        <f aca="false">IF(99-Inputs!$C$4&lt;1,"n/a",INDEX(S2_R!$Q$2:$Q$301,(99-Inputs!$C$4)*12))</f>
        <v>193441.38583345</v>
      </c>
    </row>
    <row r="7" customFormat="false" ht="15" hidden="false" customHeight="false" outlineLevel="0" collapsed="false">
      <c r="A7" s="40" t="n">
        <f aca="false">Inputs!$C$26</f>
        <v>0.03</v>
      </c>
      <c r="B7" s="41" t="s">
        <v>112</v>
      </c>
      <c r="C7" s="42" t="n">
        <f aca="false">IFERROR(Inputs!$C$4+INDEX(S2_P!$B$2:$B$301,MATCH(1,S2_P!$S$2:$S$301,0))-1,"Never")</f>
        <v>77</v>
      </c>
      <c r="D7" s="42" t="n">
        <f aca="false">IFERROR(Inputs!$C$4+INDEX(S2_P!$B$2:$B$301,MATCH(1,S2_P!$R$2:$R$301,0))-1,"No lapse to 99")</f>
        <v>88</v>
      </c>
      <c r="E7" s="43" t="n">
        <f aca="false">SUM(S2_P!M2:M301)</f>
        <v>62457.9179907616</v>
      </c>
      <c r="F7" s="43" t="n">
        <f aca="false">SUM(S2_P!N2:N301)</f>
        <v>66712.9309181649</v>
      </c>
      <c r="G7" s="43" t="n">
        <f aca="false">IF(80-Inputs!$C$4&lt;1,"n/a",INDEX(S2_P!$Q$2:$Q$301,(80-Inputs!$C$4)*12))</f>
        <v>87248.5228703165</v>
      </c>
      <c r="H7" s="43" t="n">
        <f aca="false">IF(85-Inputs!$C$4&lt;1,"n/a",INDEX(S2_P!$Q$2:$Q$301,(85-Inputs!$C$4)*12))</f>
        <v>44911.9098355992</v>
      </c>
      <c r="I7" s="43" t="n">
        <f aca="false">IF(90-Inputs!$C$4&lt;1,"n/a",INDEX(S2_P!$Q$2:$Q$301,(90-Inputs!$C$4)*12))</f>
        <v>0</v>
      </c>
      <c r="J7" s="43" t="n">
        <f aca="false">IF(95-Inputs!$C$4&lt;1,"n/a",INDEX(S2_P!$Q$2:$Q$301,(95-Inputs!$C$4)*12))</f>
        <v>0</v>
      </c>
      <c r="K7" s="43" t="n">
        <f aca="false">IF(99-Inputs!$C$4&lt;1,"n/a",INDEX(S2_P!$Q$2:$Q$301,(99-Inputs!$C$4)*12))</f>
        <v>0</v>
      </c>
    </row>
    <row r="8" customFormat="false" ht="15" hidden="false" customHeight="false" outlineLevel="0" collapsed="false">
      <c r="A8" s="5" t="n">
        <f aca="false">Inputs!$C$27</f>
        <v>0.04</v>
      </c>
      <c r="B8" s="4" t="s">
        <v>111</v>
      </c>
      <c r="C8" s="38" t="str">
        <f aca="false">IFERROR(Inputs!$C$4+INDEX(S3_R!$B$2:$B$301,MATCH(1,S3_R!$S$2:$S$301,0))-1,"Never")</f>
        <v>Never</v>
      </c>
      <c r="D8" s="39" t="str">
        <f aca="false">IFERROR(Inputs!$C$4+INDEX(S3_R!$B$2:$B$301,MATCH(1,S3_R!$R$2:$R$301,0))-1,"No lapse to 99")</f>
        <v>No lapse to 99</v>
      </c>
      <c r="E8" s="30" t="n">
        <f aca="false">SUM(S3_R!M2:M301)</f>
        <v>0</v>
      </c>
      <c r="F8" s="30" t="n">
        <f aca="false">SUM(S3_R!N2:N301)</f>
        <v>0</v>
      </c>
      <c r="G8" s="30" t="n">
        <f aca="false">IF(80-Inputs!$C$4&lt;1,"n/a",INDEX(S3_R!$Q$2:$Q$301,(80-Inputs!$C$4)*12))</f>
        <v>128081.502819437</v>
      </c>
      <c r="H8" s="30" t="n">
        <f aca="false">IF(85-Inputs!$C$4&lt;1,"n/a",INDEX(S3_R!$Q$2:$Q$301,(85-Inputs!$C$4)*12))</f>
        <v>141548.107096276</v>
      </c>
      <c r="I8" s="30" t="n">
        <f aca="false">IF(90-Inputs!$C$4&lt;1,"n/a",INDEX(S3_R!$Q$2:$Q$301,(90-Inputs!$C$4)*12))</f>
        <v>171344.030489724</v>
      </c>
      <c r="J8" s="30" t="n">
        <f aca="false">IF(95-Inputs!$C$4&lt;1,"n/a",INDEX(S3_R!$Q$2:$Q$301,(95-Inputs!$C$4)*12))</f>
        <v>207412.005619367</v>
      </c>
      <c r="K8" s="30" t="n">
        <f aca="false">IF(99-Inputs!$C$4&lt;1,"n/a",INDEX(S3_R!$Q$2:$Q$301,(99-Inputs!$C$4)*12))</f>
        <v>241660.584209177</v>
      </c>
    </row>
    <row r="9" customFormat="false" ht="15" hidden="false" customHeight="false" outlineLevel="0" collapsed="false">
      <c r="A9" s="40" t="n">
        <f aca="false">Inputs!$C$27</f>
        <v>0.04</v>
      </c>
      <c r="B9" s="41" t="s">
        <v>112</v>
      </c>
      <c r="C9" s="42" t="n">
        <f aca="false">IFERROR(Inputs!$C$4+INDEX(S3_P!$B$2:$B$301,MATCH(1,S3_P!$S$2:$S$301,0))-1,"Never")</f>
        <v>77</v>
      </c>
      <c r="D9" s="42" t="n">
        <f aca="false">IFERROR(Inputs!$C$4+INDEX(S3_P!$B$2:$B$301,MATCH(1,S3_P!$R$2:$R$301,0))-1,"No lapse to 99")</f>
        <v>89</v>
      </c>
      <c r="E9" s="43" t="n">
        <f aca="false">SUM(S3_P!M2:M301)</f>
        <v>67495.5161399375</v>
      </c>
      <c r="F9" s="43" t="n">
        <f aca="false">SUM(S3_P!N2:N301)</f>
        <v>72505.8456971118</v>
      </c>
      <c r="G9" s="43" t="n">
        <f aca="false">IF(80-Inputs!$C$4&lt;1,"n/a",INDEX(S3_P!$Q$2:$Q$301,(80-Inputs!$C$4)*12))</f>
        <v>90938.7087508527</v>
      </c>
      <c r="H9" s="43" t="n">
        <f aca="false">IF(85-Inputs!$C$4&lt;1,"n/a",INDEX(S3_P!$Q$2:$Q$301,(85-Inputs!$C$4)*12))</f>
        <v>52064.3651455195</v>
      </c>
      <c r="I9" s="43" t="n">
        <f aca="false">IF(90-Inputs!$C$4&lt;1,"n/a",INDEX(S3_P!$Q$2:$Q$301,(90-Inputs!$C$4)*12))</f>
        <v>0</v>
      </c>
      <c r="J9" s="43" t="n">
        <f aca="false">IF(95-Inputs!$C$4&lt;1,"n/a",INDEX(S3_P!$Q$2:$Q$301,(95-Inputs!$C$4)*12))</f>
        <v>0</v>
      </c>
      <c r="K9" s="43" t="n">
        <f aca="false">IF(99-Inputs!$C$4&lt;1,"n/a",INDEX(S3_P!$Q$2:$Q$301,(99-Inputs!$C$4)*12))</f>
        <v>0</v>
      </c>
    </row>
    <row r="10" customFormat="false" ht="15" hidden="false" customHeight="false" outlineLevel="0" collapsed="false">
      <c r="A10" s="5" t="n">
        <f aca="false">Inputs!$C$28</f>
        <v>0.05</v>
      </c>
      <c r="B10" s="4" t="s">
        <v>111</v>
      </c>
      <c r="C10" s="38" t="str">
        <f aca="false">IFERROR(Inputs!$C$4+INDEX(S4_R!$B$2:$B$301,MATCH(1,S4_R!$S$2:$S$301,0))-1,"Never")</f>
        <v>Never</v>
      </c>
      <c r="D10" s="39" t="str">
        <f aca="false">IFERROR(Inputs!$C$4+INDEX(S4_R!$B$2:$B$301,MATCH(1,S4_R!$R$2:$R$301,0))-1,"No lapse to 99")</f>
        <v>No lapse to 99</v>
      </c>
      <c r="E10" s="30" t="n">
        <f aca="false">SUM(S4_R!M2:M301)</f>
        <v>0</v>
      </c>
      <c r="F10" s="30" t="n">
        <f aca="false">SUM(S4_R!N2:N301)</f>
        <v>0</v>
      </c>
      <c r="G10" s="30" t="n">
        <f aca="false">IF(80-Inputs!$C$4&lt;1,"n/a",INDEX(S4_R!$Q$2:$Q$301,(80-Inputs!$C$4)*12))</f>
        <v>133148.156200398</v>
      </c>
      <c r="H10" s="30" t="n">
        <f aca="false">IF(85-Inputs!$C$4&lt;1,"n/a",INDEX(S4_R!$Q$2:$Q$301,(85-Inputs!$C$4)*12))</f>
        <v>154359.23125165</v>
      </c>
      <c r="I10" s="30" t="n">
        <f aca="false">IF(90-Inputs!$C$4&lt;1,"n/a",INDEX(S4_R!$Q$2:$Q$301,(90-Inputs!$C$4)*12))</f>
        <v>196009.589161697</v>
      </c>
      <c r="J10" s="30" t="n">
        <f aca="false">IF(95-Inputs!$C$4&lt;1,"n/a",INDEX(S4_R!$Q$2:$Q$301,(95-Inputs!$C$4)*12))</f>
        <v>248898.356980683</v>
      </c>
      <c r="K10" s="30" t="n">
        <f aca="false">IF(99-Inputs!$C$4&lt;1,"n/a",INDEX(S4_R!$Q$2:$Q$301,(99-Inputs!$C$4)*12))</f>
        <v>301312.951000322</v>
      </c>
    </row>
    <row r="11" customFormat="false" ht="15" hidden="false" customHeight="false" outlineLevel="0" collapsed="false">
      <c r="A11" s="40" t="n">
        <f aca="false">Inputs!$C$28</f>
        <v>0.05</v>
      </c>
      <c r="B11" s="41" t="s">
        <v>112</v>
      </c>
      <c r="C11" s="42" t="n">
        <f aca="false">IFERROR(Inputs!$C$4+INDEX(S4_P!$B$2:$B$301,MATCH(1,S4_P!$S$2:$S$301,0))-1,"Never")</f>
        <v>77</v>
      </c>
      <c r="D11" s="42" t="n">
        <f aca="false">IFERROR(Inputs!$C$4+INDEX(S4_P!$B$2:$B$301,MATCH(1,S4_P!$R$2:$R$301,0))-1,"No lapse to 99")</f>
        <v>90</v>
      </c>
      <c r="E11" s="43" t="n">
        <f aca="false">SUM(S4_P!M2:M301)</f>
        <v>72717.0017060086</v>
      </c>
      <c r="F11" s="43" t="n">
        <f aca="false">SUM(S4_P!N2:N301)</f>
        <v>79534.9079998991</v>
      </c>
      <c r="G11" s="43" t="n">
        <f aca="false">IF(80-Inputs!$C$4&lt;1,"n/a",INDEX(S4_P!$Q$2:$Q$301,(80-Inputs!$C$4)*12))</f>
        <v>94756.2178613296</v>
      </c>
      <c r="H11" s="43" t="n">
        <f aca="false">IF(85-Inputs!$C$4&lt;1,"n/a",INDEX(S4_P!$Q$2:$Q$301,(85-Inputs!$C$4)*12))</f>
        <v>59874.556150987</v>
      </c>
      <c r="I11" s="43" t="n">
        <f aca="false">IF(90-Inputs!$C$4&lt;1,"n/a",INDEX(S4_P!$Q$2:$Q$301,(90-Inputs!$C$4)*12))</f>
        <v>3183.37988082573</v>
      </c>
      <c r="J11" s="43" t="n">
        <f aca="false">IF(95-Inputs!$C$4&lt;1,"n/a",INDEX(S4_P!$Q$2:$Q$301,(95-Inputs!$C$4)*12))</f>
        <v>0</v>
      </c>
      <c r="K11" s="43" t="n">
        <f aca="false">IF(99-Inputs!$C$4&lt;1,"n/a",INDEX(S4_P!$Q$2:$Q$301,(99-Inputs!$C$4)*12))</f>
        <v>0</v>
      </c>
    </row>
    <row r="12" customFormat="false" ht="15" hidden="false" customHeight="false" outlineLevel="0" collapsed="false">
      <c r="A12" s="5" t="n">
        <f aca="false">Inputs!$C$29</f>
        <v>0.06</v>
      </c>
      <c r="B12" s="4" t="s">
        <v>111</v>
      </c>
      <c r="C12" s="38" t="str">
        <f aca="false">IFERROR(Inputs!$C$4+INDEX(S5_R!$B$2:$B$301,MATCH(1,S5_R!$S$2:$S$301,0))-1,"Never")</f>
        <v>Never</v>
      </c>
      <c r="D12" s="39" t="str">
        <f aca="false">IFERROR(Inputs!$C$4+INDEX(S5_R!$B$2:$B$301,MATCH(1,S5_R!$R$2:$R$301,0))-1,"No lapse to 99")</f>
        <v>No lapse to 99</v>
      </c>
      <c r="E12" s="30" t="n">
        <f aca="false">SUM(S5_R!M2:M301)</f>
        <v>0</v>
      </c>
      <c r="F12" s="30" t="n">
        <f aca="false">SUM(S5_R!N2:N301)</f>
        <v>0</v>
      </c>
      <c r="G12" s="30" t="n">
        <f aca="false">IF(80-Inputs!$C$4&lt;1,"n/a",INDEX(S5_R!$Q$2:$Q$301,(80-Inputs!$C$4)*12))</f>
        <v>138389.496115649</v>
      </c>
      <c r="H12" s="30" t="n">
        <f aca="false">IF(85-Inputs!$C$4&lt;1,"n/a",INDEX(S5_R!$Q$2:$Q$301,(85-Inputs!$C$4)*12))</f>
        <v>168222.239060732</v>
      </c>
      <c r="I12" s="30" t="n">
        <f aca="false">IF(90-Inputs!$C$4&lt;1,"n/a",INDEX(S5_R!$Q$2:$Q$301,(90-Inputs!$C$4)*12))</f>
        <v>223980.882545112</v>
      </c>
      <c r="J12" s="30" t="n">
        <f aca="false">IF(95-Inputs!$C$4&lt;1,"n/a",INDEX(S5_R!$Q$2:$Q$301,(95-Inputs!$C$4)*12))</f>
        <v>298221.186602893</v>
      </c>
      <c r="K12" s="30" t="n">
        <f aca="false">IF(99-Inputs!$C$4&lt;1,"n/a",INDEX(S5_R!$Q$2:$Q$301,(99-Inputs!$C$4)*12))</f>
        <v>374973.457942539</v>
      </c>
    </row>
    <row r="13" customFormat="false" ht="15" hidden="false" customHeight="false" outlineLevel="0" collapsed="false">
      <c r="A13" s="40" t="n">
        <f aca="false">Inputs!$C$29</f>
        <v>0.06</v>
      </c>
      <c r="B13" s="41" t="s">
        <v>112</v>
      </c>
      <c r="C13" s="42" t="n">
        <f aca="false">IFERROR(Inputs!$C$4+INDEX(S5_P!$B$2:$B$301,MATCH(1,S5_P!$S$2:$S$301,0))-1,"Never")</f>
        <v>77</v>
      </c>
      <c r="D13" s="42" t="n">
        <f aca="false">IFERROR(Inputs!$C$4+INDEX(S5_P!$B$2:$B$301,MATCH(1,S5_P!$R$2:$R$301,0))-1,"No lapse to 99")</f>
        <v>91</v>
      </c>
      <c r="E13" s="43" t="n">
        <f aca="false">SUM(S5_P!M2:M301)</f>
        <v>77478.130174515</v>
      </c>
      <c r="F13" s="43" t="n">
        <f aca="false">SUM(S5_P!N2:N301)</f>
        <v>88342.3205254423</v>
      </c>
      <c r="G13" s="43" t="n">
        <f aca="false">IF(80-Inputs!$C$4&lt;1,"n/a",INDEX(S5_P!$Q$2:$Q$301,(80-Inputs!$C$4)*12))</f>
        <v>98704.7230861898</v>
      </c>
      <c r="H13" s="43" t="n">
        <f aca="false">IF(85-Inputs!$C$4&lt;1,"n/a",INDEX(S5_P!$Q$2:$Q$301,(85-Inputs!$C$4)*12))</f>
        <v>68392.8727215651</v>
      </c>
      <c r="I13" s="43" t="n">
        <f aca="false">IF(90-Inputs!$C$4&lt;1,"n/a",INDEX(S5_P!$Q$2:$Q$301,(90-Inputs!$C$4)*12))</f>
        <v>19136.6444307996</v>
      </c>
      <c r="J13" s="43" t="n">
        <f aca="false">IF(95-Inputs!$C$4&lt;1,"n/a",INDEX(S5_P!$Q$2:$Q$301,(95-Inputs!$C$4)*12))</f>
        <v>0</v>
      </c>
      <c r="K13" s="43" t="n">
        <f aca="false">IF(99-Inputs!$C$4&lt;1,"n/a",INDEX(S5_P!$Q$2:$Q$301,(99-Inputs!$C$4)*12))</f>
        <v>0</v>
      </c>
    </row>
    <row r="14" customFormat="false" ht="15" hidden="false" customHeight="false" outlineLevel="0" collapsed="false">
      <c r="A14" s="5" t="n">
        <f aca="false">Inputs!$C$30</f>
        <v>0.07</v>
      </c>
      <c r="B14" s="4" t="s">
        <v>111</v>
      </c>
      <c r="C14" s="38" t="str">
        <f aca="false">IFERROR(Inputs!$C$4+INDEX(S6_R!$B$2:$B$301,MATCH(1,S6_R!$S$2:$S$301,0))-1,"Never")</f>
        <v>Never</v>
      </c>
      <c r="D14" s="39" t="str">
        <f aca="false">IFERROR(Inputs!$C$4+INDEX(S6_R!$B$2:$B$301,MATCH(1,S6_R!$R$2:$R$301,0))-1,"No lapse to 99")</f>
        <v>No lapse to 99</v>
      </c>
      <c r="E14" s="30" t="n">
        <f aca="false">SUM(S6_R!M2:M301)</f>
        <v>0</v>
      </c>
      <c r="F14" s="30" t="n">
        <f aca="false">SUM(S6_R!N2:N301)</f>
        <v>0</v>
      </c>
      <c r="G14" s="30" t="n">
        <f aca="false">IF(80-Inputs!$C$4&lt;1,"n/a",INDEX(S6_R!$Q$2:$Q$301,(80-Inputs!$C$4)*12))</f>
        <v>143810.647134436</v>
      </c>
      <c r="H14" s="30" t="n">
        <f aca="false">IF(85-Inputs!$C$4&lt;1,"n/a",INDEX(S6_R!$Q$2:$Q$301,(85-Inputs!$C$4)*12))</f>
        <v>183214.939634176</v>
      </c>
      <c r="I14" s="30" t="n">
        <f aca="false">IF(90-Inputs!$C$4&lt;1,"n/a",INDEX(S6_R!$Q$2:$Q$301,(90-Inputs!$C$4)*12))</f>
        <v>255668.950255949</v>
      </c>
      <c r="J14" s="30" t="n">
        <f aca="false">IF(95-Inputs!$C$4&lt;1,"n/a",INDEX(S6_R!$Q$2:$Q$301,(95-Inputs!$C$4)*12))</f>
        <v>356775.556925085</v>
      </c>
      <c r="K14" s="30" t="n">
        <f aca="false">IF(99-Inputs!$C$4&lt;1,"n/a",INDEX(S6_R!$Q$2:$Q$301,(99-Inputs!$C$4)*12))</f>
        <v>465767.0655977</v>
      </c>
    </row>
    <row r="15" customFormat="false" ht="15" hidden="false" customHeight="false" outlineLevel="0" collapsed="false">
      <c r="A15" s="40" t="n">
        <f aca="false">Inputs!$C$30</f>
        <v>0.07</v>
      </c>
      <c r="B15" s="41" t="s">
        <v>112</v>
      </c>
      <c r="C15" s="42" t="n">
        <f aca="false">IFERROR(Inputs!$C$4+INDEX(S6_P!$B$2:$B$301,MATCH(1,S6_P!$S$2:$S$301,0))-1,"Never")</f>
        <v>77</v>
      </c>
      <c r="D15" s="42" t="n">
        <f aca="false">IFERROR(Inputs!$C$4+INDEX(S6_P!$B$2:$B$301,MATCH(1,S6_P!$R$2:$R$301,0))-1,"No lapse to 99")</f>
        <v>92</v>
      </c>
      <c r="E15" s="43" t="n">
        <f aca="false">SUM(S6_P!M2:M301)</f>
        <v>86284.3975797204</v>
      </c>
      <c r="F15" s="43" t="n">
        <f aca="false">SUM(S6_P!N2:N301)</f>
        <v>99896.8797264703</v>
      </c>
      <c r="G15" s="43" t="n">
        <f aca="false">IF(80-Inputs!$C$4&lt;1,"n/a",INDEX(S6_P!$Q$2:$Q$301,(80-Inputs!$C$4)*12))</f>
        <v>102787.981562015</v>
      </c>
      <c r="H15" s="43" t="n">
        <f aca="false">IF(85-Inputs!$C$4&lt;1,"n/a",INDEX(S6_P!$Q$2:$Q$301,(85-Inputs!$C$4)*12))</f>
        <v>77673.068037754</v>
      </c>
      <c r="I15" s="43" t="n">
        <f aca="false">IF(90-Inputs!$C$4&lt;1,"n/a",INDEX(S6_P!$Q$2:$Q$301,(90-Inputs!$C$4)*12))</f>
        <v>37791.7954287798</v>
      </c>
      <c r="J15" s="43" t="n">
        <f aca="false">IF(95-Inputs!$C$4&lt;1,"n/a",INDEX(S6_P!$Q$2:$Q$301,(95-Inputs!$C$4)*12))</f>
        <v>0</v>
      </c>
      <c r="K15" s="43" t="n">
        <f aca="false">IF(99-Inputs!$C$4&lt;1,"n/a",INDEX(S6_P!$Q$2:$Q$301,(99-Inputs!$C$4)*12))</f>
        <v>0</v>
      </c>
    </row>
    <row r="16" customFormat="false" ht="15" hidden="false" customHeight="false" outlineLevel="0" collapsed="false">
      <c r="A16" s="5" t="n">
        <f aca="false">Inputs!$C$31</f>
        <v>0.08</v>
      </c>
      <c r="B16" s="4" t="s">
        <v>111</v>
      </c>
      <c r="C16" s="38" t="str">
        <f aca="false">IFERROR(Inputs!$C$4+INDEX(S7_R!$B$2:$B$301,MATCH(1,S7_R!$S$2:$S$301,0))-1,"Never")</f>
        <v>Never</v>
      </c>
      <c r="D16" s="39" t="str">
        <f aca="false">IFERROR(Inputs!$C$4+INDEX(S7_R!$B$2:$B$301,MATCH(1,S7_R!$R$2:$R$301,0))-1,"No lapse to 99")</f>
        <v>No lapse to 99</v>
      </c>
      <c r="E16" s="30" t="n">
        <f aca="false">SUM(S7_R!M2:M301)</f>
        <v>0</v>
      </c>
      <c r="F16" s="30" t="n">
        <f aca="false">SUM(S7_R!N2:N301)</f>
        <v>0</v>
      </c>
      <c r="G16" s="30" t="n">
        <f aca="false">IF(80-Inputs!$C$4&lt;1,"n/a",INDEX(S7_R!$Q$2:$Q$301,(80-Inputs!$C$4)*12))</f>
        <v>149416.852862628</v>
      </c>
      <c r="H16" s="30" t="n">
        <f aca="false">IF(85-Inputs!$C$4&lt;1,"n/a",INDEX(S7_R!$Q$2:$Q$301,(85-Inputs!$C$4)*12))</f>
        <v>199420.277832491</v>
      </c>
      <c r="I16" s="30" t="n">
        <f aca="false">IF(90-Inputs!$C$4&lt;1,"n/a",INDEX(S7_R!$Q$2:$Q$301,(90-Inputs!$C$4)*12))</f>
        <v>291532.052637969</v>
      </c>
      <c r="J16" s="30" t="n">
        <f aca="false">IF(95-Inputs!$C$4&lt;1,"n/a",INDEX(S7_R!$Q$2:$Q$301,(95-Inputs!$C$4)*12))</f>
        <v>426190.047667562</v>
      </c>
      <c r="K16" s="30" t="n">
        <f aca="false">IF(99-Inputs!$C$4&lt;1,"n/a",INDEX(S7_R!$Q$2:$Q$301,(99-Inputs!$C$4)*12))</f>
        <v>577479.934686159</v>
      </c>
    </row>
    <row r="17" customFormat="false" ht="15" hidden="false" customHeight="false" outlineLevel="0" collapsed="false">
      <c r="A17" s="40" t="n">
        <f aca="false">Inputs!$C$31</f>
        <v>0.08</v>
      </c>
      <c r="B17" s="41" t="s">
        <v>112</v>
      </c>
      <c r="C17" s="42" t="n">
        <f aca="false">IFERROR(Inputs!$C$4+INDEX(S7_P!$B$2:$B$301,MATCH(1,S7_P!$S$2:$S$301,0))-1,"Never")</f>
        <v>77</v>
      </c>
      <c r="D17" s="42" t="n">
        <f aca="false">IFERROR(Inputs!$C$4+INDEX(S7_P!$B$2:$B$301,MATCH(1,S7_P!$R$2:$R$301,0))-1,"No lapse to 99")</f>
        <v>93</v>
      </c>
      <c r="E17" s="43" t="n">
        <f aca="false">SUM(S7_P!M2:M301)</f>
        <v>96105.262098987</v>
      </c>
      <c r="F17" s="43" t="n">
        <f aca="false">SUM(S7_P!N2:N301)</f>
        <v>116238.252045993</v>
      </c>
      <c r="G17" s="43" t="n">
        <f aca="false">IF(80-Inputs!$C$4&lt;1,"n/a",INDEX(S7_P!$Q$2:$Q$301,(80-Inputs!$C$4)*12))</f>
        <v>107009.836011856</v>
      </c>
      <c r="H17" s="43" t="n">
        <f aca="false">IF(85-Inputs!$C$4&lt;1,"n/a",INDEX(S7_P!$Q$2:$Q$301,(85-Inputs!$C$4)*12))</f>
        <v>87772.4542647232</v>
      </c>
      <c r="I17" s="43" t="n">
        <f aca="false">IF(90-Inputs!$C$4&lt;1,"n/a",INDEX(S7_P!$Q$2:$Q$301,(90-Inputs!$C$4)*12))</f>
        <v>59509.2703160616</v>
      </c>
      <c r="J17" s="43" t="n">
        <f aca="false">IF(95-Inputs!$C$4&lt;1,"n/a",INDEX(S7_P!$Q$2:$Q$301,(95-Inputs!$C$4)*12))</f>
        <v>0</v>
      </c>
      <c r="K17" s="43" t="n">
        <f aca="false">IF(99-Inputs!$C$4&lt;1,"n/a",INDEX(S7_P!$Q$2:$Q$301,(99-Inputs!$C$4)*12))</f>
        <v>0</v>
      </c>
    </row>
    <row r="18" customFormat="false" ht="15" hidden="false" customHeight="false" outlineLevel="0" collapsed="false">
      <c r="A18" s="5" t="n">
        <f aca="false">Inputs!$C$32</f>
        <v>0.1</v>
      </c>
      <c r="B18" s="4" t="s">
        <v>111</v>
      </c>
      <c r="C18" s="38" t="str">
        <f aca="false">IFERROR(Inputs!$C$4+INDEX(S8_R!$B$2:$B$301,MATCH(1,S8_R!$S$2:$S$301,0))-1,"Never")</f>
        <v>Never</v>
      </c>
      <c r="D18" s="39" t="str">
        <f aca="false">IFERROR(Inputs!$C$4+INDEX(S8_R!$B$2:$B$301,MATCH(1,S8_R!$R$2:$R$301,0))-1,"No lapse to 99")</f>
        <v>No lapse to 99</v>
      </c>
      <c r="E18" s="30" t="n">
        <f aca="false">SUM(S8_R!M2:M301)</f>
        <v>0</v>
      </c>
      <c r="F18" s="30" t="n">
        <f aca="false">SUM(S8_R!N2:N301)</f>
        <v>0</v>
      </c>
      <c r="G18" s="30" t="n">
        <f aca="false">IF(80-Inputs!$C$4&lt;1,"n/a",INDEX(S8_R!$Q$2:$Q$301,(80-Inputs!$C$4)*12))</f>
        <v>161206.009476549</v>
      </c>
      <c r="H18" s="30" t="n">
        <f aca="false">IF(85-Inputs!$C$4&lt;1,"n/a",INDEX(S8_R!$Q$2:$Q$301,(85-Inputs!$C$4)*12))</f>
        <v>235828.130467343</v>
      </c>
      <c r="I18" s="30" t="n">
        <f aca="false">IF(90-Inputs!$C$4&lt;1,"n/a",INDEX(S8_R!$Q$2:$Q$301,(90-Inputs!$C$4)*12))</f>
        <v>377882.908991254</v>
      </c>
      <c r="J18" s="30" t="n">
        <f aca="false">IF(95-Inputs!$C$4&lt;1,"n/a",INDEX(S8_R!$Q$2:$Q$301,(95-Inputs!$C$4)*12))</f>
        <v>605506.614604091</v>
      </c>
      <c r="K18" s="30" t="n">
        <f aca="false">IF(99-Inputs!$C$4&lt;1,"n/a",INDEX(S8_R!$Q$2:$Q$301,(99-Inputs!$C$4)*12))</f>
        <v>882933.927398358</v>
      </c>
    </row>
    <row r="19" customFormat="false" ht="15" hidden="false" customHeight="false" outlineLevel="0" collapsed="false">
      <c r="A19" s="40" t="n">
        <f aca="false">Inputs!$C$32</f>
        <v>0.1</v>
      </c>
      <c r="B19" s="41" t="s">
        <v>112</v>
      </c>
      <c r="C19" s="42" t="n">
        <f aca="false">IFERROR(Inputs!$C$4+INDEX(S8_P!$B$2:$B$301,MATCH(1,S8_P!$S$2:$S$301,0))-1,"Never")</f>
        <v>77</v>
      </c>
      <c r="D19" s="42" t="str">
        <f aca="false">IFERROR(Inputs!$C$4+INDEX(S8_P!$B$2:$B$301,MATCH(1,S8_P!$R$2:$R$301,0))-1,"No lapse to 99")</f>
        <v>No lapse to 99</v>
      </c>
      <c r="E19" s="43" t="n">
        <f aca="false">SUM(S8_P!M2:M301)</f>
        <v>15255.1420815764</v>
      </c>
      <c r="F19" s="43" t="n">
        <f aca="false">SUM(S8_P!N2:N301)</f>
        <v>212935.471809485</v>
      </c>
      <c r="G19" s="43" t="n">
        <f aca="false">IF(80-Inputs!$C$4&lt;1,"n/a",INDEX(S8_P!$Q$2:$Q$301,(80-Inputs!$C$4)*12))</f>
        <v>115885.139740139</v>
      </c>
      <c r="H19" s="43" t="n">
        <f aca="false">IF(85-Inputs!$C$4&lt;1,"n/a",INDEX(S8_P!$Q$2:$Q$301,(85-Inputs!$C$4)*12))</f>
        <v>110677.086007769</v>
      </c>
      <c r="I19" s="43" t="n">
        <f aca="false">IF(90-Inputs!$C$4&lt;1,"n/a",INDEX(S8_P!$Q$2:$Q$301,(90-Inputs!$C$4)*12))</f>
        <v>113789.432316355</v>
      </c>
      <c r="J19" s="43" t="n">
        <f aca="false">IF(95-Inputs!$C$4&lt;1,"n/a",INDEX(S8_P!$Q$2:$Q$301,(95-Inputs!$C$4)*12))</f>
        <v>116777.146508503</v>
      </c>
      <c r="K19" s="43" t="n">
        <f aca="false">IF(99-Inputs!$C$4&lt;1,"n/a",INDEX(S8_P!$Q$2:$Q$301,(99-Inputs!$C$4)*12))</f>
        <v>121246.544244921</v>
      </c>
    </row>
  </sheetData>
  <conditionalFormatting sqref="D4:D19">
    <cfRule type="expression" priority="2" aboveAverage="0" equalAverage="0" bottom="0" percent="0" rank="0" text="" dxfId="2">
      <formula>ISNUMBER(D4)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4" min="3" style="0" width="14"/>
    <col collapsed="false" customWidth="true" hidden="false" outlineLevel="0" max="5" min="5" style="0" width="10"/>
    <col collapsed="false" customWidth="true" hidden="false" outlineLevel="0" max="7" min="6" style="0" width="14"/>
    <col collapsed="false" customWidth="true" hidden="false" outlineLevel="0" max="8" min="8" style="0" width="10"/>
  </cols>
  <sheetData>
    <row r="1" customFormat="false" ht="15" hidden="false" customHeight="false" outlineLevel="0" collapsed="false">
      <c r="A1" s="21" t="s">
        <v>113</v>
      </c>
    </row>
    <row r="2" customFormat="false" ht="15" hidden="false" customHeight="false" outlineLevel="0" collapsed="false">
      <c r="A2" s="2" t="s">
        <v>114</v>
      </c>
    </row>
    <row r="4" customFormat="false" ht="15" hidden="false" customHeight="false" outlineLevel="0" collapsed="false">
      <c r="A4" s="3" t="s">
        <v>77</v>
      </c>
      <c r="B4" s="3" t="s">
        <v>115</v>
      </c>
      <c r="C4" s="3" t="s">
        <v>116</v>
      </c>
      <c r="D4" s="3" t="s">
        <v>117</v>
      </c>
      <c r="E4" s="3" t="s">
        <v>118</v>
      </c>
      <c r="F4" s="3" t="s">
        <v>119</v>
      </c>
      <c r="G4" s="3" t="s">
        <v>120</v>
      </c>
      <c r="H4" s="3" t="s">
        <v>118</v>
      </c>
    </row>
    <row r="5" customFormat="false" ht="15" hidden="false" customHeight="false" outlineLevel="0" collapsed="false">
      <c r="A5" s="28" t="n">
        <v>1</v>
      </c>
      <c r="B5" s="28" t="n">
        <f aca="false">Inputs!$C$4+A5</f>
        <v>75</v>
      </c>
      <c r="C5" s="44" t="n">
        <v>24942</v>
      </c>
      <c r="D5" s="30" t="n">
        <f aca="false">Calc_BI4!Q13</f>
        <v>24938.8902250301</v>
      </c>
      <c r="E5" s="45" t="n">
        <f aca="false">D5/C5-1</f>
        <v>-0.000124680256992638</v>
      </c>
      <c r="F5" s="44" t="n">
        <v>25902</v>
      </c>
      <c r="G5" s="30" t="n">
        <f aca="false">Calc_BI8!Q13</f>
        <v>25898.0783106082</v>
      </c>
      <c r="H5" s="45" t="n">
        <f aca="false">G5/F5-1</f>
        <v>-0.000151404887338669</v>
      </c>
    </row>
    <row r="6" customFormat="false" ht="15" hidden="false" customHeight="false" outlineLevel="0" collapsed="false">
      <c r="A6" s="28" t="n">
        <v>2</v>
      </c>
      <c r="B6" s="28" t="n">
        <f aca="false">Inputs!$C$4+A6</f>
        <v>76</v>
      </c>
      <c r="C6" s="44" t="n">
        <v>48907</v>
      </c>
      <c r="D6" s="30" t="n">
        <f aca="false">Calc_BI4!Q25</f>
        <v>48897.5004429817</v>
      </c>
      <c r="E6" s="45" t="n">
        <f aca="false">D6/C6-1</f>
        <v>-0.00019423716478828</v>
      </c>
      <c r="F6" s="44" t="n">
        <v>51784</v>
      </c>
      <c r="G6" s="30" t="n">
        <f aca="false">Calc_BI8!Q25</f>
        <v>51773.4110431486</v>
      </c>
      <c r="H6" s="45" t="n">
        <f aca="false">G6/F6-1</f>
        <v>-0.000204483177264181</v>
      </c>
    </row>
    <row r="7" customFormat="false" ht="15" hidden="false" customHeight="false" outlineLevel="0" collapsed="false">
      <c r="A7" s="28" t="n">
        <v>3</v>
      </c>
      <c r="B7" s="28" t="n">
        <f aca="false">Inputs!$C$4+A7</f>
        <v>77</v>
      </c>
      <c r="C7" s="44" t="n">
        <v>72855</v>
      </c>
      <c r="D7" s="30" t="n">
        <f aca="false">Calc_BI4!Q37</f>
        <v>72835.847805553</v>
      </c>
      <c r="E7" s="45" t="n">
        <f aca="false">D7/C7-1</f>
        <v>-0.000262880988909475</v>
      </c>
      <c r="F7" s="44" t="n">
        <v>78643</v>
      </c>
      <c r="G7" s="30" t="n">
        <f aca="false">Calc_BI8!Q37</f>
        <v>78621.2232795417</v>
      </c>
      <c r="H7" s="45" t="n">
        <f aca="false">G7/F7-1</f>
        <v>-0.000276906024163193</v>
      </c>
    </row>
    <row r="8" customFormat="false" ht="15" hidden="false" customHeight="false" outlineLevel="0" collapsed="false">
      <c r="A8" s="28" t="n">
        <v>4</v>
      </c>
      <c r="B8" s="28" t="n">
        <f aca="false">Inputs!$C$4+A8</f>
        <v>78</v>
      </c>
      <c r="C8" s="44" t="n">
        <v>96781</v>
      </c>
      <c r="D8" s="30" t="n">
        <f aca="false">Calc_BI4!Q49</f>
        <v>96747.5669406653</v>
      </c>
      <c r="E8" s="45" t="n">
        <f aca="false">D8/C8-1</f>
        <v>-0.00034545064976288</v>
      </c>
      <c r="F8" s="44" t="n">
        <v>106515</v>
      </c>
      <c r="G8" s="30" t="n">
        <f aca="false">Calc_BI8!Q49</f>
        <v>106478.06397532</v>
      </c>
      <c r="H8" s="45" t="n">
        <f aca="false">G8/F8-1</f>
        <v>-0.000346768292545652</v>
      </c>
    </row>
    <row r="9" customFormat="false" ht="15" hidden="false" customHeight="false" outlineLevel="0" collapsed="false">
      <c r="A9" s="28" t="n">
        <v>5</v>
      </c>
      <c r="B9" s="28" t="n">
        <f aca="false">Inputs!$C$4+A9</f>
        <v>79</v>
      </c>
      <c r="C9" s="44" t="n">
        <v>120676</v>
      </c>
      <c r="D9" s="30" t="n">
        <f aca="false">Calc_BI4!Q61</f>
        <v>120623.838237782</v>
      </c>
      <c r="E9" s="45" t="n">
        <f aca="false">D9/C9-1</f>
        <v>-0.000432246363968325</v>
      </c>
      <c r="F9" s="44" t="n">
        <v>135438</v>
      </c>
      <c r="G9" s="30" t="n">
        <f aca="false">Calc_BI8!Q61</f>
        <v>135381.855715119</v>
      </c>
      <c r="H9" s="45" t="n">
        <f aca="false">G9/F9-1</f>
        <v>-0.000414538644112228</v>
      </c>
    </row>
    <row r="10" customFormat="false" ht="15" hidden="false" customHeight="false" outlineLevel="0" collapsed="false">
      <c r="A10" s="28" t="n">
        <v>6</v>
      </c>
      <c r="B10" s="28" t="n">
        <f aca="false">Inputs!$C$4+A10</f>
        <v>80</v>
      </c>
      <c r="C10" s="44" t="n">
        <v>120563</v>
      </c>
      <c r="D10" s="30" t="n">
        <f aca="false">Calc_BI4!Q73</f>
        <v>120492.000699141</v>
      </c>
      <c r="E10" s="45" t="n">
        <f aca="false">D10/C10-1</f>
        <v>-0.000588897927715215</v>
      </c>
      <c r="F10" s="44" t="n">
        <v>140547</v>
      </c>
      <c r="G10" s="30" t="n">
        <f aca="false">Calc_BI8!Q73</f>
        <v>140469.947962564</v>
      </c>
      <c r="H10" s="45" t="n">
        <f aca="false">G10/F10-1</f>
        <v>-0.000548229684276591</v>
      </c>
    </row>
    <row r="11" customFormat="false" ht="15" hidden="false" customHeight="false" outlineLevel="0" collapsed="false">
      <c r="A11" s="28" t="n">
        <v>7</v>
      </c>
      <c r="B11" s="28" t="n">
        <f aca="false">Inputs!$C$4+A11</f>
        <v>81</v>
      </c>
      <c r="C11" s="44" t="n">
        <v>120442</v>
      </c>
      <c r="D11" s="30" t="n">
        <f aca="false">Calc_BI4!Q85</f>
        <v>120350.486181376</v>
      </c>
      <c r="E11" s="45" t="n">
        <f aca="false">D11/C11-1</f>
        <v>-0.00075981649776824</v>
      </c>
      <c r="F11" s="44" t="n">
        <v>145848</v>
      </c>
      <c r="G11" s="30" t="n">
        <f aca="false">Calc_BI8!Q85</f>
        <v>145749.267332594</v>
      </c>
      <c r="H11" s="45" t="n">
        <f aca="false">G11/F11-1</f>
        <v>-0.000676955922648492</v>
      </c>
    </row>
    <row r="12" customFormat="false" ht="15" hidden="false" customHeight="false" outlineLevel="0" collapsed="false">
      <c r="A12" s="28" t="n">
        <v>8</v>
      </c>
      <c r="B12" s="28" t="n">
        <f aca="false">Inputs!$C$4+A12</f>
        <v>82</v>
      </c>
      <c r="C12" s="44" t="n">
        <v>120308</v>
      </c>
      <c r="D12" s="30" t="n">
        <f aca="false">Calc_BI4!Q97</f>
        <v>120194.367190633</v>
      </c>
      <c r="E12" s="45" t="n">
        <f aca="false">D12/C12-1</f>
        <v>-0.000944515820784031</v>
      </c>
      <c r="F12" s="44" t="n">
        <v>151350</v>
      </c>
      <c r="G12" s="30" t="n">
        <f aca="false">Calc_BI8!Q97</f>
        <v>151227.000764955</v>
      </c>
      <c r="H12" s="45" t="n">
        <f aca="false">G12/F12-1</f>
        <v>-0.000812680773342178</v>
      </c>
    </row>
    <row r="13" customFormat="false" ht="15" hidden="false" customHeight="false" outlineLevel="0" collapsed="false">
      <c r="A13" s="28" t="n">
        <v>9</v>
      </c>
      <c r="B13" s="28" t="n">
        <f aca="false">Inputs!$C$4+A13</f>
        <v>83</v>
      </c>
      <c r="C13" s="44" t="n">
        <v>120159</v>
      </c>
      <c r="D13" s="30" t="n">
        <f aca="false">Calc_BI4!Q109</f>
        <v>120020.289310048</v>
      </c>
      <c r="E13" s="45" t="n">
        <f aca="false">D13/C13-1</f>
        <v>-0.0011543928457487</v>
      </c>
      <c r="F13" s="44" t="n">
        <v>157059</v>
      </c>
      <c r="G13" s="30" t="n">
        <f aca="false">Calc_BI8!Q109</f>
        <v>156910.605308061</v>
      </c>
      <c r="H13" s="45" t="n">
        <f aca="false">G13/F13-1</f>
        <v>-0.000944834055605748</v>
      </c>
    </row>
    <row r="14" customFormat="false" ht="15" hidden="false" customHeight="false" outlineLevel="0" collapsed="false">
      <c r="A14" s="28" t="n">
        <v>10</v>
      </c>
      <c r="B14" s="28" t="n">
        <f aca="false">Inputs!$C$4+A14</f>
        <v>84</v>
      </c>
      <c r="C14" s="44" t="n">
        <v>120590</v>
      </c>
      <c r="D14" s="30" t="n">
        <f aca="false">Calc_BI4!Q121</f>
        <v>120423.377667132</v>
      </c>
      <c r="E14" s="45" t="n">
        <f aca="false">D14/C14-1</f>
        <v>-0.00138172595461938</v>
      </c>
      <c r="F14" s="44" t="n">
        <v>163799</v>
      </c>
      <c r="G14" s="30" t="n">
        <f aca="false">Calc_BI8!Q121</f>
        <v>163621.857361909</v>
      </c>
      <c r="H14" s="45" t="n">
        <f aca="false">G14/F14-1</f>
        <v>-0.00108146348934413</v>
      </c>
    </row>
    <row r="15" customFormat="false" ht="15" hidden="false" customHeight="false" outlineLevel="0" collapsed="false">
      <c r="A15" s="28" t="n">
        <v>11</v>
      </c>
      <c r="B15" s="28" t="n">
        <f aca="false">Inputs!$C$4+A15</f>
        <v>85</v>
      </c>
      <c r="C15" s="44" t="n">
        <v>123424</v>
      </c>
      <c r="D15" s="30" t="n">
        <f aca="false">Calc_BI4!Q133</f>
        <v>123239.596275806</v>
      </c>
      <c r="E15" s="45" t="n">
        <f aca="false">D15/C15-1</f>
        <v>-0.0014940669901643</v>
      </c>
      <c r="F15" s="44" t="n">
        <v>174109</v>
      </c>
      <c r="G15" s="30" t="n">
        <f aca="false">Calc_BI8!Q133</f>
        <v>173901.353385937</v>
      </c>
      <c r="H15" s="45" t="n">
        <f aca="false">G15/F15-1</f>
        <v>-0.00119262424150068</v>
      </c>
    </row>
    <row r="16" customFormat="false" ht="15" hidden="false" customHeight="false" outlineLevel="0" collapsed="false">
      <c r="A16" s="28" t="n">
        <v>12</v>
      </c>
      <c r="B16" s="28" t="n">
        <f aca="false">Inputs!$C$4+A16</f>
        <v>86</v>
      </c>
      <c r="C16" s="44" t="n">
        <v>126333</v>
      </c>
      <c r="D16" s="30" t="n">
        <f aca="false">Calc_BI4!Q145</f>
        <v>126130.899928672</v>
      </c>
      <c r="E16" s="45" t="n">
        <f aca="false">D16/C16-1</f>
        <v>-0.00159974093331006</v>
      </c>
      <c r="F16" s="44" t="n">
        <v>185067</v>
      </c>
      <c r="G16" s="30" t="n">
        <f aca="false">Calc_BI8!Q145</f>
        <v>184826.655784563</v>
      </c>
      <c r="H16" s="45" t="n">
        <f aca="false">G16/F16-1</f>
        <v>-0.00129868758577745</v>
      </c>
    </row>
    <row r="17" customFormat="false" ht="15" hidden="false" customHeight="false" outlineLevel="0" collapsed="false">
      <c r="A17" s="28" t="n">
        <v>13</v>
      </c>
      <c r="B17" s="28" t="n">
        <f aca="false">Inputs!$C$4+A17</f>
        <v>87</v>
      </c>
      <c r="C17" s="44" t="n">
        <v>129311</v>
      </c>
      <c r="D17" s="30" t="n">
        <f aca="false">Calc_BI4!Q157</f>
        <v>129090.035975231</v>
      </c>
      <c r="E17" s="45" t="n">
        <f aca="false">D17/C17-1</f>
        <v>-0.00170877980039785</v>
      </c>
      <c r="F17" s="44" t="n">
        <v>196716</v>
      </c>
      <c r="G17" s="30" t="n">
        <f aca="false">Calc_BI8!Q157</f>
        <v>196438.337157116</v>
      </c>
      <c r="H17" s="45" t="n">
        <f aca="false">G17/F17-1</f>
        <v>-0.00141149089491666</v>
      </c>
    </row>
    <row r="18" customFormat="false" ht="15" hidden="false" customHeight="false" outlineLevel="0" collapsed="false">
      <c r="A18" s="28" t="n">
        <v>14</v>
      </c>
      <c r="B18" s="28" t="n">
        <f aca="false">Inputs!$C$4+A18</f>
        <v>88</v>
      </c>
      <c r="C18" s="44" t="n">
        <v>132360</v>
      </c>
      <c r="D18" s="30" t="n">
        <f aca="false">Calc_BI4!Q169</f>
        <v>132118.595819978</v>
      </c>
      <c r="E18" s="45" t="n">
        <f aca="false">D18/C18-1</f>
        <v>-0.00182384542174119</v>
      </c>
      <c r="F18" s="44" t="n">
        <v>209097</v>
      </c>
      <c r="G18" s="30" t="n">
        <f aca="false">Calc_BI8!Q169</f>
        <v>208779.51906478</v>
      </c>
      <c r="H18" s="45" t="n">
        <f aca="false">G18/F18-1</f>
        <v>-0.00151834285150132</v>
      </c>
    </row>
    <row r="19" customFormat="false" ht="15" hidden="false" customHeight="false" outlineLevel="0" collapsed="false">
      <c r="A19" s="28" t="n">
        <v>15</v>
      </c>
      <c r="B19" s="28" t="n">
        <f aca="false">Inputs!$C$4+A19</f>
        <v>89</v>
      </c>
      <c r="C19" s="44" t="n">
        <v>135480</v>
      </c>
      <c r="D19" s="30" t="n">
        <f aca="false">Calc_BI4!Q181</f>
        <v>135218.208203087</v>
      </c>
      <c r="E19" s="45" t="n">
        <f aca="false">D19/C19-1</f>
        <v>-0.00193232799610754</v>
      </c>
      <c r="F19" s="44" t="n">
        <v>222258</v>
      </c>
      <c r="G19" s="30" t="n">
        <f aca="false">Calc_BI8!Q181</f>
        <v>221896.032168392</v>
      </c>
      <c r="H19" s="45" t="n">
        <f aca="false">G19/F19-1</f>
        <v>-0.00162859303875862</v>
      </c>
    </row>
    <row r="20" customFormat="false" ht="15" hidden="false" customHeight="false" outlineLevel="0" collapsed="false">
      <c r="A20" s="28" t="n">
        <v>16</v>
      </c>
      <c r="B20" s="28" t="n">
        <f aca="false">Inputs!$C$4+A20</f>
        <v>90</v>
      </c>
      <c r="C20" s="44" t="n">
        <v>138673</v>
      </c>
      <c r="D20" s="30" t="n">
        <f aca="false">Calc_BI4!Q193</f>
        <v>138390.540076332</v>
      </c>
      <c r="E20" s="45" t="n">
        <f aca="false">D20/C20-1</f>
        <v>-0.0020368775729056</v>
      </c>
      <c r="F20" s="44" t="n">
        <v>236247</v>
      </c>
      <c r="G20" s="30" t="n">
        <f aca="false">Calc_BI8!Q193</f>
        <v>235836.586426844</v>
      </c>
      <c r="H20" s="45" t="n">
        <f aca="false">G20/F20-1</f>
        <v>-0.00173722236962059</v>
      </c>
    </row>
    <row r="21" customFormat="false" ht="15" hidden="false" customHeight="false" outlineLevel="0" collapsed="false">
      <c r="A21" s="28" t="n">
        <v>17</v>
      </c>
      <c r="B21" s="28" t="n">
        <f aca="false">Inputs!$C$4+A21</f>
        <v>91</v>
      </c>
      <c r="C21" s="44" t="n">
        <v>141942</v>
      </c>
      <c r="D21" s="30" t="n">
        <f aca="false">Calc_BI4!Q205</f>
        <v>141637.297499566</v>
      </c>
      <c r="E21" s="45" t="n">
        <f aca="false">D21/C21-1</f>
        <v>-0.00214666906506666</v>
      </c>
      <c r="F21" s="44" t="n">
        <v>251117</v>
      </c>
      <c r="G21" s="30" t="n">
        <f aca="false">Calc_BI8!Q205</f>
        <v>250652.951988157</v>
      </c>
      <c r="H21" s="45" t="n">
        <f aca="false">G21/F21-1</f>
        <v>-0.00184793547168494</v>
      </c>
    </row>
    <row r="22" customFormat="false" ht="15" hidden="false" customHeight="false" outlineLevel="0" collapsed="false">
      <c r="A22" s="28" t="n">
        <v>18</v>
      </c>
      <c r="B22" s="28" t="n">
        <f aca="false">Inputs!$C$4+A22</f>
        <v>92</v>
      </c>
      <c r="C22" s="44" t="n">
        <v>145288</v>
      </c>
      <c r="D22" s="30" t="n">
        <f aca="false">Calc_BI4!Q217</f>
        <v>144960.226558228</v>
      </c>
      <c r="E22" s="45" t="n">
        <f aca="false">D22/C22-1</f>
        <v>-0.00225602556145144</v>
      </c>
      <c r="F22" s="44" t="n">
        <v>266923</v>
      </c>
      <c r="G22" s="30" t="n">
        <f aca="false">Calc_BI8!Q217</f>
        <v>266400.151444975</v>
      </c>
      <c r="H22" s="45" t="n">
        <f aca="false">G22/F22-1</f>
        <v>-0.00195879918562614</v>
      </c>
    </row>
    <row r="23" customFormat="false" ht="15" hidden="false" customHeight="false" outlineLevel="0" collapsed="false">
      <c r="A23" s="28" t="n">
        <v>19</v>
      </c>
      <c r="B23" s="28" t="n">
        <f aca="false">Inputs!$C$4+A23</f>
        <v>93</v>
      </c>
      <c r="C23" s="44" t="n">
        <v>148713</v>
      </c>
      <c r="D23" s="30" t="n">
        <f aca="false">Calc_BI4!Q229</f>
        <v>148361.114302376</v>
      </c>
      <c r="E23" s="45" t="n">
        <f aca="false">D23/C23-1</f>
        <v>-0.00236620670435239</v>
      </c>
      <c r="F23" s="44" t="n">
        <v>283723</v>
      </c>
      <c r="G23" s="30" t="n">
        <f aca="false">Calc_BI8!Q229</f>
        <v>283136.664168467</v>
      </c>
      <c r="H23" s="45" t="n">
        <f aca="false">G23/F23-1</f>
        <v>-0.00206657842872415</v>
      </c>
    </row>
    <row r="24" customFormat="false" ht="15" hidden="false" customHeight="false" outlineLevel="0" collapsed="false">
      <c r="A24" s="28" t="n">
        <v>20</v>
      </c>
      <c r="B24" s="28" t="n">
        <f aca="false">Inputs!$C$4+A24</f>
        <v>94</v>
      </c>
      <c r="C24" s="44" t="n">
        <v>152219</v>
      </c>
      <c r="D24" s="30" t="n">
        <f aca="false">Calc_BI4!Q241</f>
        <v>151841.789707752</v>
      </c>
      <c r="E24" s="45" t="n">
        <f aca="false">D24/C24-1</f>
        <v>-0.00247807627331442</v>
      </c>
      <c r="F24" s="44" t="n">
        <v>301581</v>
      </c>
      <c r="G24" s="30" t="n">
        <f aca="false">Calc_BI8!Q241</f>
        <v>300924.643479438</v>
      </c>
      <c r="H24" s="45" t="n">
        <f aca="false">G24/F24-1</f>
        <v>-0.00217638551686661</v>
      </c>
    </row>
    <row r="25" customFormat="false" ht="15" hidden="false" customHeight="false" outlineLevel="0" collapsed="false">
      <c r="A25" s="28" t="n">
        <v>21</v>
      </c>
      <c r="B25" s="28" t="n">
        <f aca="false">Inputs!$C$4+A25</f>
        <v>95</v>
      </c>
      <c r="C25" s="44" t="n">
        <v>155807</v>
      </c>
      <c r="D25" s="30" t="n">
        <f aca="false">Calc_BI4!Q253</f>
        <v>155404.124659396</v>
      </c>
      <c r="E25" s="45" t="n">
        <f aca="false">D25/C25-1</f>
        <v>-0.00258573325077793</v>
      </c>
      <c r="F25" s="44" t="n">
        <v>320563</v>
      </c>
      <c r="G25" s="30" t="n">
        <f aca="false">Calc_BI8!Q253</f>
        <v>319830.147463155</v>
      </c>
      <c r="H25" s="45" t="n">
        <f aca="false">G25/F25-1</f>
        <v>-0.00228614199656418</v>
      </c>
    </row>
    <row r="26" customFormat="false" ht="15" hidden="false" customHeight="false" outlineLevel="0" collapsed="false">
      <c r="A26" s="28" t="n">
        <v>22</v>
      </c>
      <c r="B26" s="28" t="n">
        <f aca="false">Inputs!$C$4+A26</f>
        <v>96</v>
      </c>
      <c r="C26" s="44" t="n">
        <v>159480</v>
      </c>
      <c r="D26" s="30" t="n">
        <f aca="false">Calc_BI4!Q265</f>
        <v>159050.034958328</v>
      </c>
      <c r="E26" s="45" t="n">
        <f aca="false">D26/C26-1</f>
        <v>-0.00269604365232023</v>
      </c>
      <c r="F26" s="44" t="n">
        <v>340740</v>
      </c>
      <c r="G26" s="30" t="n">
        <f aca="false">Calc_BI8!Q265</f>
        <v>339923.384285054</v>
      </c>
      <c r="H26" s="45" t="n">
        <f aca="false">G26/F26-1</f>
        <v>-0.0023965948082012</v>
      </c>
    </row>
    <row r="27" customFormat="false" ht="15" hidden="false" customHeight="false" outlineLevel="0" collapsed="false">
      <c r="A27" s="28" t="n">
        <v>23</v>
      </c>
      <c r="B27" s="28" t="n">
        <f aca="false">Inputs!$C$4+A27</f>
        <v>97</v>
      </c>
      <c r="C27" s="44" t="n">
        <v>163240</v>
      </c>
      <c r="D27" s="30" t="n">
        <f aca="false">Calc_BI4!Q277</f>
        <v>162781.481351858</v>
      </c>
      <c r="E27" s="45" t="n">
        <f aca="false">D27/C27-1</f>
        <v>-0.00280886209349185</v>
      </c>
      <c r="F27" s="44" t="n">
        <v>362186</v>
      </c>
      <c r="G27" s="30" t="n">
        <f aca="false">Calc_BI8!Q277</f>
        <v>361278.972918322</v>
      </c>
      <c r="H27" s="45" t="n">
        <f aca="false">G27/F27-1</f>
        <v>-0.00250431292672282</v>
      </c>
    </row>
    <row r="28" customFormat="false" ht="15" hidden="false" customHeight="false" outlineLevel="0" collapsed="false">
      <c r="A28" s="28" t="n">
        <v>24</v>
      </c>
      <c r="B28" s="28" t="n">
        <f aca="false">Inputs!$C$4+A28</f>
        <v>98</v>
      </c>
      <c r="C28" s="44" t="n">
        <v>167088</v>
      </c>
      <c r="D28" s="30" t="n">
        <f aca="false">Calc_BI4!Q289</f>
        <v>166600.470588064</v>
      </c>
      <c r="E28" s="45" t="n">
        <f aca="false">D28/C28-1</f>
        <v>-0.00291780027252886</v>
      </c>
      <c r="F28" s="44" t="n">
        <v>384983</v>
      </c>
      <c r="G28" s="30" t="n">
        <f aca="false">Calc_BI8!Q289</f>
        <v>383976.220251631</v>
      </c>
      <c r="H28" s="45" t="n">
        <f aca="false">G28/F28-1</f>
        <v>-0.00261512780660123</v>
      </c>
    </row>
    <row r="29" customFormat="false" ht="15" hidden="false" customHeight="false" outlineLevel="0" collapsed="false">
      <c r="A29" s="28" t="n">
        <v>25</v>
      </c>
      <c r="B29" s="28" t="n">
        <f aca="false">Inputs!$C$4+A29</f>
        <v>99</v>
      </c>
      <c r="C29" s="44" t="n">
        <v>171026</v>
      </c>
      <c r="D29" s="30" t="n">
        <f aca="false">Calc_BI4!Q301</f>
        <v>170509.056495003</v>
      </c>
      <c r="E29" s="45" t="n">
        <f aca="false">D29/C29-1</f>
        <v>-0.00302260185584136</v>
      </c>
      <c r="F29" s="44" t="n">
        <v>409214</v>
      </c>
      <c r="G29" s="30" t="n">
        <f aca="false">Calc_BI8!Q301</f>
        <v>408099.415606072</v>
      </c>
      <c r="H29" s="45" t="n">
        <f aca="false">G29/F29-1</f>
        <v>-0.00272372009248889</v>
      </c>
    </row>
    <row r="31" customFormat="false" ht="15" hidden="false" customHeight="false" outlineLevel="0" collapsed="false">
      <c r="A31" s="36" t="s">
        <v>121</v>
      </c>
      <c r="E31" s="46" t="n">
        <f aca="false">MAX(MAX(E5:E29),-MIN(E5:E29))</f>
        <v>0.00302260185584136</v>
      </c>
      <c r="H31" s="46" t="n">
        <f aca="false">MAX(MAX(H5:H29),-MIN(H5:H29))</f>
        <v>0.00272372009248889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22"/>
    <col collapsed="false" customWidth="true" hidden="false" outlineLevel="0" max="4" min="4" style="0" width="3"/>
    <col collapsed="false" customWidth="true" hidden="false" outlineLevel="0" max="5" min="5" style="0" width="12"/>
    <col collapsed="false" customWidth="true" hidden="false" outlineLevel="0" max="6" min="6" style="0" width="22"/>
  </cols>
  <sheetData>
    <row r="1" customFormat="false" ht="23.85" hidden="false" customHeight="false" outlineLevel="0" collapsed="false">
      <c r="A1" s="3" t="s">
        <v>122</v>
      </c>
      <c r="B1" s="3" t="s">
        <v>123</v>
      </c>
      <c r="C1" s="3" t="s">
        <v>124</v>
      </c>
      <c r="E1" s="2" t="s">
        <v>125</v>
      </c>
    </row>
    <row r="2" customFormat="false" ht="15" hidden="false" customHeight="false" outlineLevel="0" collapsed="false">
      <c r="A2" s="15" t="n">
        <v>0</v>
      </c>
      <c r="B2" s="47" t="n">
        <v>0.46</v>
      </c>
      <c r="C2" s="47" t="n">
        <v>0.48</v>
      </c>
    </row>
    <row r="3" customFormat="false" ht="23.85" hidden="false" customHeight="false" outlineLevel="0" collapsed="false">
      <c r="A3" s="15" t="n">
        <v>1</v>
      </c>
      <c r="B3" s="47" t="n">
        <v>0.42</v>
      </c>
      <c r="C3" s="47" t="n">
        <v>0.45</v>
      </c>
      <c r="E3" s="3" t="s">
        <v>77</v>
      </c>
      <c r="F3" s="3" t="s">
        <v>126</v>
      </c>
    </row>
    <row r="4" customFormat="false" ht="15" hidden="false" customHeight="false" outlineLevel="0" collapsed="false">
      <c r="A4" s="15" t="n">
        <v>2</v>
      </c>
      <c r="B4" s="47" t="n">
        <v>0.38</v>
      </c>
      <c r="C4" s="47" t="n">
        <v>0.42</v>
      </c>
      <c r="E4" s="15" t="n">
        <v>1</v>
      </c>
      <c r="F4" s="48" t="n">
        <v>1</v>
      </c>
    </row>
    <row r="5" customFormat="false" ht="15" hidden="false" customHeight="false" outlineLevel="0" collapsed="false">
      <c r="A5" s="15" t="n">
        <v>3</v>
      </c>
      <c r="B5" s="47" t="n">
        <v>0.34</v>
      </c>
      <c r="C5" s="47" t="n">
        <v>0.39</v>
      </c>
      <c r="E5" s="15" t="n">
        <v>2</v>
      </c>
      <c r="F5" s="48" t="n">
        <v>1</v>
      </c>
    </row>
    <row r="6" customFormat="false" ht="15" hidden="false" customHeight="false" outlineLevel="0" collapsed="false">
      <c r="A6" s="15" t="n">
        <v>4</v>
      </c>
      <c r="B6" s="47" t="n">
        <v>0.3</v>
      </c>
      <c r="C6" s="47" t="n">
        <v>0.36</v>
      </c>
      <c r="E6" s="15" t="n">
        <v>3</v>
      </c>
      <c r="F6" s="48" t="n">
        <v>0.75</v>
      </c>
    </row>
    <row r="7" customFormat="false" ht="15" hidden="false" customHeight="false" outlineLevel="0" collapsed="false">
      <c r="A7" s="15" t="n">
        <v>5</v>
      </c>
      <c r="B7" s="47" t="n">
        <v>0.27</v>
      </c>
      <c r="C7" s="47" t="n">
        <v>0.33</v>
      </c>
      <c r="E7" s="15" t="n">
        <v>4</v>
      </c>
      <c r="F7" s="48" t="n">
        <v>0.4</v>
      </c>
    </row>
    <row r="8" customFormat="false" ht="15" hidden="false" customHeight="false" outlineLevel="0" collapsed="false">
      <c r="A8" s="15" t="n">
        <v>6</v>
      </c>
      <c r="B8" s="47" t="n">
        <v>0.27</v>
      </c>
      <c r="C8" s="47" t="n">
        <v>0.32</v>
      </c>
      <c r="E8" s="15" t="n">
        <v>5</v>
      </c>
      <c r="F8" s="48" t="n">
        <v>0.2</v>
      </c>
    </row>
    <row r="9" customFormat="false" ht="15" hidden="false" customHeight="false" outlineLevel="0" collapsed="false">
      <c r="A9" s="15" t="n">
        <v>7</v>
      </c>
      <c r="B9" s="47" t="n">
        <v>0.27</v>
      </c>
      <c r="C9" s="47" t="n">
        <v>0.31</v>
      </c>
      <c r="E9" s="15" t="n">
        <v>6</v>
      </c>
      <c r="F9" s="48" t="n">
        <v>0</v>
      </c>
    </row>
    <row r="10" customFormat="false" ht="15" hidden="false" customHeight="false" outlineLevel="0" collapsed="false">
      <c r="A10" s="15" t="n">
        <v>8</v>
      </c>
      <c r="B10" s="47" t="n">
        <v>0.27</v>
      </c>
      <c r="C10" s="47" t="n">
        <v>0.3</v>
      </c>
      <c r="E10" s="15" t="n">
        <v>7</v>
      </c>
      <c r="F10" s="48" t="n">
        <v>0</v>
      </c>
    </row>
    <row r="11" customFormat="false" ht="15" hidden="false" customHeight="false" outlineLevel="0" collapsed="false">
      <c r="A11" s="15" t="n">
        <v>9</v>
      </c>
      <c r="B11" s="47" t="n">
        <v>0.27</v>
      </c>
      <c r="C11" s="47" t="n">
        <v>0.29</v>
      </c>
      <c r="E11" s="15" t="n">
        <v>8</v>
      </c>
      <c r="F11" s="48" t="n">
        <v>0</v>
      </c>
    </row>
    <row r="12" customFormat="false" ht="15" hidden="false" customHeight="false" outlineLevel="0" collapsed="false">
      <c r="A12" s="15" t="n">
        <v>10</v>
      </c>
      <c r="B12" s="47" t="n">
        <v>0.27</v>
      </c>
      <c r="C12" s="47" t="n">
        <v>0.3</v>
      </c>
      <c r="E12" s="15" t="n">
        <v>9</v>
      </c>
      <c r="F12" s="48" t="n">
        <v>0</v>
      </c>
    </row>
    <row r="13" customFormat="false" ht="15" hidden="false" customHeight="false" outlineLevel="0" collapsed="false">
      <c r="A13" s="15" t="n">
        <v>11</v>
      </c>
      <c r="B13" s="47" t="n">
        <v>0.31</v>
      </c>
      <c r="C13" s="47" t="n">
        <v>0.32</v>
      </c>
      <c r="E13" s="15" t="n">
        <v>10</v>
      </c>
      <c r="F13" s="48" t="n">
        <v>0</v>
      </c>
    </row>
    <row r="14" customFormat="false" ht="15" hidden="false" customHeight="false" outlineLevel="0" collapsed="false">
      <c r="A14" s="15" t="n">
        <v>12</v>
      </c>
      <c r="B14" s="47" t="n">
        <v>0.35</v>
      </c>
      <c r="C14" s="47" t="n">
        <v>0.34</v>
      </c>
      <c r="E14" s="15" t="n">
        <v>11</v>
      </c>
      <c r="F14" s="48" t="n">
        <v>0</v>
      </c>
    </row>
    <row r="15" customFormat="false" ht="15" hidden="false" customHeight="false" outlineLevel="0" collapsed="false">
      <c r="A15" s="15" t="n">
        <v>13</v>
      </c>
      <c r="B15" s="47" t="n">
        <v>0.39</v>
      </c>
      <c r="C15" s="47" t="n">
        <v>0.36</v>
      </c>
      <c r="E15" s="15" t="n">
        <v>12</v>
      </c>
      <c r="F15" s="48" t="n">
        <v>0</v>
      </c>
    </row>
    <row r="16" customFormat="false" ht="15" hidden="false" customHeight="false" outlineLevel="0" collapsed="false">
      <c r="A16" s="15" t="n">
        <v>14</v>
      </c>
      <c r="B16" s="47" t="n">
        <v>0.43</v>
      </c>
      <c r="C16" s="47" t="n">
        <v>0.38</v>
      </c>
      <c r="E16" s="15" t="n">
        <v>13</v>
      </c>
      <c r="F16" s="48" t="n">
        <v>0</v>
      </c>
    </row>
    <row r="17" customFormat="false" ht="15" hidden="false" customHeight="false" outlineLevel="0" collapsed="false">
      <c r="A17" s="15" t="n">
        <v>15</v>
      </c>
      <c r="B17" s="47" t="n">
        <v>0.46</v>
      </c>
      <c r="C17" s="47" t="n">
        <v>0.39</v>
      </c>
      <c r="E17" s="15" t="n">
        <v>14</v>
      </c>
      <c r="F17" s="48" t="n">
        <v>0</v>
      </c>
    </row>
    <row r="18" customFormat="false" ht="15" hidden="false" customHeight="false" outlineLevel="0" collapsed="false">
      <c r="A18" s="15" t="n">
        <v>16</v>
      </c>
      <c r="B18" s="47" t="n">
        <v>0.46</v>
      </c>
      <c r="C18" s="47" t="n">
        <v>0.38</v>
      </c>
      <c r="E18" s="15" t="n">
        <v>15</v>
      </c>
      <c r="F18" s="48" t="n">
        <v>0</v>
      </c>
    </row>
    <row r="19" customFormat="false" ht="15" hidden="false" customHeight="false" outlineLevel="0" collapsed="false">
      <c r="A19" s="15" t="n">
        <v>17</v>
      </c>
      <c r="B19" s="47" t="n">
        <v>0.46</v>
      </c>
      <c r="C19" s="47" t="n">
        <v>0.37</v>
      </c>
      <c r="E19" s="15" t="n">
        <v>16</v>
      </c>
      <c r="F19" s="48" t="n">
        <v>0</v>
      </c>
    </row>
    <row r="20" customFormat="false" ht="15" hidden="false" customHeight="false" outlineLevel="0" collapsed="false">
      <c r="A20" s="15" t="n">
        <v>18</v>
      </c>
      <c r="B20" s="47" t="n">
        <v>0.46</v>
      </c>
      <c r="C20" s="47" t="n">
        <v>0.36</v>
      </c>
      <c r="E20" s="15" t="n">
        <v>17</v>
      </c>
      <c r="F20" s="48" t="n">
        <v>0</v>
      </c>
    </row>
    <row r="21" customFormat="false" ht="15" hidden="false" customHeight="false" outlineLevel="0" collapsed="false">
      <c r="A21" s="15" t="n">
        <v>19</v>
      </c>
      <c r="B21" s="47" t="n">
        <v>0.46</v>
      </c>
      <c r="C21" s="47" t="n">
        <v>0.35</v>
      </c>
      <c r="E21" s="15" t="n">
        <v>18</v>
      </c>
      <c r="F21" s="48" t="n">
        <v>0</v>
      </c>
    </row>
    <row r="22" customFormat="false" ht="15" hidden="false" customHeight="false" outlineLevel="0" collapsed="false">
      <c r="A22" s="15" t="n">
        <v>20</v>
      </c>
      <c r="B22" s="47" t="n">
        <v>0.48</v>
      </c>
      <c r="C22" s="47" t="n">
        <v>0.34</v>
      </c>
      <c r="E22" s="15" t="n">
        <v>19</v>
      </c>
      <c r="F22" s="48" t="n">
        <v>0</v>
      </c>
    </row>
    <row r="23" customFormat="false" ht="15" hidden="false" customHeight="false" outlineLevel="0" collapsed="false">
      <c r="A23" s="15" t="n">
        <v>21</v>
      </c>
      <c r="B23" s="47" t="n">
        <v>0.48</v>
      </c>
      <c r="C23" s="47" t="n">
        <v>0.33</v>
      </c>
      <c r="E23" s="15" t="n">
        <v>20</v>
      </c>
      <c r="F23" s="48" t="n">
        <v>0</v>
      </c>
    </row>
    <row r="24" customFormat="false" ht="15" hidden="false" customHeight="false" outlineLevel="0" collapsed="false">
      <c r="A24" s="15" t="n">
        <v>22</v>
      </c>
      <c r="B24" s="47" t="n">
        <v>0.48</v>
      </c>
      <c r="C24" s="47" t="n">
        <v>0.32</v>
      </c>
      <c r="E24" s="15" t="n">
        <v>21</v>
      </c>
      <c r="F24" s="48" t="n">
        <v>0</v>
      </c>
    </row>
    <row r="25" customFormat="false" ht="15" hidden="false" customHeight="false" outlineLevel="0" collapsed="false">
      <c r="A25" s="15" t="n">
        <v>23</v>
      </c>
      <c r="B25" s="47" t="n">
        <v>0.48</v>
      </c>
      <c r="C25" s="47" t="n">
        <v>0.31</v>
      </c>
      <c r="E25" s="15" t="n">
        <v>22</v>
      </c>
      <c r="F25" s="48" t="n">
        <v>0</v>
      </c>
    </row>
    <row r="26" customFormat="false" ht="15" hidden="false" customHeight="false" outlineLevel="0" collapsed="false">
      <c r="A26" s="15" t="n">
        <v>24</v>
      </c>
      <c r="B26" s="47" t="n">
        <v>0.48</v>
      </c>
      <c r="C26" s="47" t="n">
        <v>0.3</v>
      </c>
      <c r="E26" s="15" t="n">
        <v>23</v>
      </c>
      <c r="F26" s="48" t="n">
        <v>0</v>
      </c>
    </row>
    <row r="27" customFormat="false" ht="15" hidden="false" customHeight="false" outlineLevel="0" collapsed="false">
      <c r="A27" s="15" t="n">
        <v>25</v>
      </c>
      <c r="B27" s="47" t="n">
        <v>0.49</v>
      </c>
      <c r="C27" s="47" t="n">
        <v>0.31</v>
      </c>
      <c r="E27" s="15" t="n">
        <v>24</v>
      </c>
      <c r="F27" s="48" t="n">
        <v>0</v>
      </c>
    </row>
    <row r="28" customFormat="false" ht="15" hidden="false" customHeight="false" outlineLevel="0" collapsed="false">
      <c r="A28" s="15" t="n">
        <v>26</v>
      </c>
      <c r="B28" s="47" t="n">
        <v>0.48</v>
      </c>
      <c r="C28" s="47" t="n">
        <v>0.3</v>
      </c>
      <c r="E28" s="15" t="n">
        <v>25</v>
      </c>
      <c r="F28" s="48" t="n">
        <v>0</v>
      </c>
    </row>
    <row r="29" customFormat="false" ht="15" hidden="false" customHeight="false" outlineLevel="0" collapsed="false">
      <c r="A29" s="15" t="n">
        <v>27</v>
      </c>
      <c r="B29" s="47" t="n">
        <v>0.47</v>
      </c>
      <c r="C29" s="47" t="n">
        <v>0.29</v>
      </c>
    </row>
    <row r="30" customFormat="false" ht="15" hidden="false" customHeight="false" outlineLevel="0" collapsed="false">
      <c r="A30" s="15" t="n">
        <v>28</v>
      </c>
      <c r="B30" s="47" t="n">
        <v>0.46</v>
      </c>
      <c r="C30" s="47" t="n">
        <v>0.28</v>
      </c>
    </row>
    <row r="31" customFormat="false" ht="15" hidden="false" customHeight="false" outlineLevel="0" collapsed="false">
      <c r="A31" s="15" t="n">
        <v>29</v>
      </c>
      <c r="B31" s="47" t="n">
        <v>0.45</v>
      </c>
      <c r="C31" s="47" t="n">
        <v>0.27</v>
      </c>
      <c r="E31" s="2" t="s">
        <v>127</v>
      </c>
    </row>
    <row r="32" customFormat="false" ht="15" hidden="false" customHeight="false" outlineLevel="0" collapsed="false">
      <c r="A32" s="15" t="n">
        <v>30</v>
      </c>
      <c r="B32" s="47" t="n">
        <v>0.46</v>
      </c>
      <c r="C32" s="47" t="n">
        <v>0.27</v>
      </c>
    </row>
    <row r="33" customFormat="false" ht="15" hidden="false" customHeight="false" outlineLevel="0" collapsed="false">
      <c r="A33" s="15" t="n">
        <v>31</v>
      </c>
      <c r="B33" s="47" t="n">
        <v>0.48</v>
      </c>
      <c r="C33" s="47" t="n">
        <v>0.29</v>
      </c>
    </row>
    <row r="34" customFormat="false" ht="15" hidden="false" customHeight="false" outlineLevel="0" collapsed="false">
      <c r="A34" s="15" t="n">
        <v>32</v>
      </c>
      <c r="B34" s="47" t="n">
        <v>0.5</v>
      </c>
      <c r="C34" s="47" t="n">
        <v>0.31</v>
      </c>
    </row>
    <row r="35" customFormat="false" ht="15" hidden="false" customHeight="false" outlineLevel="0" collapsed="false">
      <c r="A35" s="15" t="n">
        <v>33</v>
      </c>
      <c r="B35" s="47" t="n">
        <v>0.52</v>
      </c>
      <c r="C35" s="47" t="n">
        <v>0.33</v>
      </c>
    </row>
    <row r="36" customFormat="false" ht="15" hidden="false" customHeight="false" outlineLevel="0" collapsed="false">
      <c r="A36" s="15" t="n">
        <v>34</v>
      </c>
      <c r="B36" s="47" t="n">
        <v>0.54</v>
      </c>
      <c r="C36" s="47" t="n">
        <v>0.35</v>
      </c>
    </row>
    <row r="37" customFormat="false" ht="15" hidden="false" customHeight="false" outlineLevel="0" collapsed="false">
      <c r="A37" s="15" t="n">
        <v>35</v>
      </c>
      <c r="B37" s="47" t="n">
        <v>0.58</v>
      </c>
      <c r="C37" s="47" t="n">
        <v>0.37</v>
      </c>
    </row>
    <row r="38" customFormat="false" ht="15" hidden="false" customHeight="false" outlineLevel="0" collapsed="false">
      <c r="A38" s="15" t="n">
        <v>36</v>
      </c>
      <c r="B38" s="47" t="n">
        <v>0.62</v>
      </c>
      <c r="C38" s="47" t="n">
        <v>0.43</v>
      </c>
    </row>
    <row r="39" customFormat="false" ht="15" hidden="false" customHeight="false" outlineLevel="0" collapsed="false">
      <c r="A39" s="15" t="n">
        <v>37</v>
      </c>
      <c r="B39" s="47" t="n">
        <v>0.66</v>
      </c>
      <c r="C39" s="47" t="n">
        <v>0.49</v>
      </c>
    </row>
    <row r="40" customFormat="false" ht="15" hidden="false" customHeight="false" outlineLevel="0" collapsed="false">
      <c r="A40" s="15" t="n">
        <v>38</v>
      </c>
      <c r="B40" s="47" t="n">
        <v>0.7</v>
      </c>
      <c r="C40" s="47" t="n">
        <v>0.55</v>
      </c>
    </row>
    <row r="41" customFormat="false" ht="15" hidden="false" customHeight="false" outlineLevel="0" collapsed="false">
      <c r="A41" s="15" t="n">
        <v>39</v>
      </c>
      <c r="B41" s="47" t="n">
        <v>0.74</v>
      </c>
      <c r="C41" s="47" t="n">
        <v>0.61</v>
      </c>
    </row>
    <row r="42" customFormat="false" ht="15" hidden="false" customHeight="false" outlineLevel="0" collapsed="false">
      <c r="A42" s="15" t="n">
        <v>40</v>
      </c>
      <c r="B42" s="47" t="n">
        <v>0.79</v>
      </c>
      <c r="C42" s="47" t="n">
        <v>0.65</v>
      </c>
    </row>
    <row r="43" customFormat="false" ht="15" hidden="false" customHeight="false" outlineLevel="0" collapsed="false">
      <c r="A43" s="15" t="n">
        <v>41</v>
      </c>
      <c r="B43" s="47" t="n">
        <v>0.89</v>
      </c>
      <c r="C43" s="47" t="n">
        <v>0.73</v>
      </c>
    </row>
    <row r="44" customFormat="false" ht="15" hidden="false" customHeight="false" outlineLevel="0" collapsed="false">
      <c r="A44" s="15" t="n">
        <v>42</v>
      </c>
      <c r="B44" s="47" t="n">
        <v>0.99</v>
      </c>
      <c r="C44" s="47" t="n">
        <v>0.81</v>
      </c>
    </row>
    <row r="45" customFormat="false" ht="15" hidden="false" customHeight="false" outlineLevel="0" collapsed="false">
      <c r="A45" s="15" t="n">
        <v>43</v>
      </c>
      <c r="B45" s="47" t="n">
        <v>1.09</v>
      </c>
      <c r="C45" s="47" t="n">
        <v>0.89</v>
      </c>
    </row>
    <row r="46" customFormat="false" ht="15" hidden="false" customHeight="false" outlineLevel="0" collapsed="false">
      <c r="A46" s="15" t="n">
        <v>44</v>
      </c>
      <c r="B46" s="47" t="n">
        <v>1.19</v>
      </c>
      <c r="C46" s="47" t="n">
        <v>0.97</v>
      </c>
    </row>
    <row r="47" customFormat="false" ht="15" hidden="false" customHeight="false" outlineLevel="0" collapsed="false">
      <c r="A47" s="15" t="n">
        <v>45</v>
      </c>
      <c r="B47" s="47" t="n">
        <v>1.28</v>
      </c>
      <c r="C47" s="47" t="n">
        <v>1.06</v>
      </c>
    </row>
    <row r="48" customFormat="false" ht="15" hidden="false" customHeight="false" outlineLevel="0" collapsed="false">
      <c r="A48" s="15" t="n">
        <v>46</v>
      </c>
      <c r="B48" s="47" t="n">
        <v>1.5</v>
      </c>
      <c r="C48" s="47" t="n">
        <v>1.18</v>
      </c>
    </row>
    <row r="49" customFormat="false" ht="15" hidden="false" customHeight="false" outlineLevel="0" collapsed="false">
      <c r="A49" s="15" t="n">
        <v>47</v>
      </c>
      <c r="B49" s="47" t="n">
        <v>1.72</v>
      </c>
      <c r="C49" s="47" t="n">
        <v>1.3</v>
      </c>
    </row>
    <row r="50" customFormat="false" ht="15" hidden="false" customHeight="false" outlineLevel="0" collapsed="false">
      <c r="A50" s="15" t="n">
        <v>48</v>
      </c>
      <c r="B50" s="47" t="n">
        <v>1.94</v>
      </c>
      <c r="C50" s="47" t="n">
        <v>1.42</v>
      </c>
    </row>
    <row r="51" customFormat="false" ht="15" hidden="false" customHeight="false" outlineLevel="0" collapsed="false">
      <c r="A51" s="15" t="n">
        <v>49</v>
      </c>
      <c r="B51" s="47" t="n">
        <v>2.16</v>
      </c>
      <c r="C51" s="47" t="n">
        <v>1.54</v>
      </c>
    </row>
    <row r="52" customFormat="false" ht="15" hidden="false" customHeight="false" outlineLevel="0" collapsed="false">
      <c r="A52" s="15" t="n">
        <v>50</v>
      </c>
      <c r="B52" s="47" t="n">
        <v>2.38</v>
      </c>
      <c r="C52" s="47" t="n">
        <v>1.66</v>
      </c>
    </row>
    <row r="53" customFormat="false" ht="15" hidden="false" customHeight="false" outlineLevel="0" collapsed="false">
      <c r="A53" s="15" t="n">
        <v>51</v>
      </c>
      <c r="B53" s="47" t="n">
        <v>2.66</v>
      </c>
      <c r="C53" s="47" t="n">
        <v>1.86</v>
      </c>
    </row>
    <row r="54" customFormat="false" ht="15" hidden="false" customHeight="false" outlineLevel="0" collapsed="false">
      <c r="A54" s="15" t="n">
        <v>52</v>
      </c>
      <c r="B54" s="47" t="n">
        <v>2.94</v>
      </c>
      <c r="C54" s="47" t="n">
        <v>2.06</v>
      </c>
    </row>
    <row r="55" customFormat="false" ht="15" hidden="false" customHeight="false" outlineLevel="0" collapsed="false">
      <c r="A55" s="15" t="n">
        <v>53</v>
      </c>
      <c r="B55" s="47" t="n">
        <v>3.22</v>
      </c>
      <c r="C55" s="47" t="n">
        <v>2.26</v>
      </c>
    </row>
    <row r="56" customFormat="false" ht="15" hidden="false" customHeight="false" outlineLevel="0" collapsed="false">
      <c r="A56" s="15" t="n">
        <v>54</v>
      </c>
      <c r="B56" s="47" t="n">
        <v>3.5</v>
      </c>
      <c r="C56" s="47" t="n">
        <v>2.46</v>
      </c>
    </row>
    <row r="57" customFormat="false" ht="15" hidden="false" customHeight="false" outlineLevel="0" collapsed="false">
      <c r="A57" s="15" t="n">
        <v>55</v>
      </c>
      <c r="B57" s="47" t="n">
        <v>3.76</v>
      </c>
      <c r="C57" s="47" t="n">
        <v>2.66</v>
      </c>
    </row>
    <row r="58" customFormat="false" ht="15" hidden="false" customHeight="false" outlineLevel="0" collapsed="false">
      <c r="A58" s="15" t="n">
        <v>56</v>
      </c>
      <c r="B58" s="47" t="n">
        <v>4.21</v>
      </c>
      <c r="C58" s="47" t="n">
        <v>2.88</v>
      </c>
    </row>
    <row r="59" customFormat="false" ht="15" hidden="false" customHeight="false" outlineLevel="0" collapsed="false">
      <c r="A59" s="15" t="n">
        <v>57</v>
      </c>
      <c r="B59" s="47" t="n">
        <v>4.66</v>
      </c>
      <c r="C59" s="47" t="n">
        <v>3.1</v>
      </c>
    </row>
    <row r="60" customFormat="false" ht="15" hidden="false" customHeight="false" outlineLevel="0" collapsed="false">
      <c r="A60" s="15" t="n">
        <v>58</v>
      </c>
      <c r="B60" s="47" t="n">
        <v>5.11</v>
      </c>
      <c r="C60" s="47" t="n">
        <v>3.32</v>
      </c>
    </row>
    <row r="61" customFormat="false" ht="15" hidden="false" customHeight="false" outlineLevel="0" collapsed="false">
      <c r="A61" s="15" t="n">
        <v>59</v>
      </c>
      <c r="B61" s="47" t="n">
        <v>5.56</v>
      </c>
      <c r="C61" s="47" t="n">
        <v>3.54</v>
      </c>
    </row>
    <row r="62" customFormat="false" ht="15" hidden="false" customHeight="false" outlineLevel="0" collapsed="false">
      <c r="A62" s="15" t="n">
        <v>60</v>
      </c>
      <c r="B62" s="47" t="n">
        <v>5.99</v>
      </c>
      <c r="C62" s="47" t="n">
        <v>3.75</v>
      </c>
    </row>
    <row r="63" customFormat="false" ht="15" hidden="false" customHeight="false" outlineLevel="0" collapsed="false">
      <c r="A63" s="15" t="n">
        <v>61</v>
      </c>
      <c r="B63" s="47" t="n">
        <v>7.14</v>
      </c>
      <c r="C63" s="47" t="n">
        <v>4.21</v>
      </c>
    </row>
    <row r="64" customFormat="false" ht="15" hidden="false" customHeight="false" outlineLevel="0" collapsed="false">
      <c r="A64" s="15" t="n">
        <v>62</v>
      </c>
      <c r="B64" s="47" t="n">
        <v>8.29</v>
      </c>
      <c r="C64" s="47" t="n">
        <v>4.67</v>
      </c>
    </row>
    <row r="65" customFormat="false" ht="15" hidden="false" customHeight="false" outlineLevel="0" collapsed="false">
      <c r="A65" s="15" t="n">
        <v>63</v>
      </c>
      <c r="B65" s="47" t="n">
        <v>9.44</v>
      </c>
      <c r="C65" s="47" t="n">
        <v>5.13</v>
      </c>
    </row>
    <row r="66" customFormat="false" ht="15" hidden="false" customHeight="false" outlineLevel="0" collapsed="false">
      <c r="A66" s="15" t="n">
        <v>64</v>
      </c>
      <c r="B66" s="47" t="n">
        <v>10.59</v>
      </c>
      <c r="C66" s="47" t="n">
        <v>5.59</v>
      </c>
    </row>
    <row r="67" customFormat="false" ht="15" hidden="false" customHeight="false" outlineLevel="0" collapsed="false">
      <c r="A67" s="15" t="n">
        <v>65</v>
      </c>
      <c r="B67" s="47" t="n">
        <v>11.74</v>
      </c>
      <c r="C67" s="47" t="n">
        <v>6.05</v>
      </c>
    </row>
    <row r="68" customFormat="false" ht="15" hidden="false" customHeight="false" outlineLevel="0" collapsed="false">
      <c r="A68" s="15" t="n">
        <v>66</v>
      </c>
      <c r="B68" s="47" t="n">
        <v>14.21</v>
      </c>
      <c r="C68" s="47" t="n">
        <v>7.63</v>
      </c>
    </row>
    <row r="69" customFormat="false" ht="15" hidden="false" customHeight="false" outlineLevel="0" collapsed="false">
      <c r="A69" s="15" t="n">
        <v>67</v>
      </c>
      <c r="B69" s="47" t="n">
        <v>16.68</v>
      </c>
      <c r="C69" s="47" t="n">
        <v>9.21</v>
      </c>
    </row>
    <row r="70" customFormat="false" ht="15" hidden="false" customHeight="false" outlineLevel="0" collapsed="false">
      <c r="A70" s="15" t="n">
        <v>68</v>
      </c>
      <c r="B70" s="47" t="n">
        <v>19.15</v>
      </c>
      <c r="C70" s="47" t="n">
        <v>10.79</v>
      </c>
    </row>
    <row r="71" customFormat="false" ht="15" hidden="false" customHeight="false" outlineLevel="0" collapsed="false">
      <c r="A71" s="15" t="n">
        <v>69</v>
      </c>
      <c r="B71" s="47" t="n">
        <v>21.62</v>
      </c>
      <c r="C71" s="47" t="n">
        <v>12.37</v>
      </c>
    </row>
    <row r="72" customFormat="false" ht="15" hidden="false" customHeight="false" outlineLevel="0" collapsed="false">
      <c r="A72" s="15" t="n">
        <v>70</v>
      </c>
      <c r="B72" s="47" t="n">
        <v>24.1</v>
      </c>
      <c r="C72" s="47" t="n">
        <v>13.94</v>
      </c>
    </row>
    <row r="73" customFormat="false" ht="15" hidden="false" customHeight="false" outlineLevel="0" collapsed="false">
      <c r="A73" s="15" t="n">
        <v>71</v>
      </c>
      <c r="B73" s="47" t="n">
        <v>27.03</v>
      </c>
      <c r="C73" s="47" t="n">
        <v>16.82</v>
      </c>
    </row>
    <row r="74" customFormat="false" ht="15" hidden="false" customHeight="false" outlineLevel="0" collapsed="false">
      <c r="A74" s="15" t="n">
        <v>72</v>
      </c>
      <c r="B74" s="47" t="n">
        <v>29.96</v>
      </c>
      <c r="C74" s="47" t="n">
        <v>19.7</v>
      </c>
    </row>
    <row r="75" customFormat="false" ht="15" hidden="false" customHeight="false" outlineLevel="0" collapsed="false">
      <c r="A75" s="15" t="n">
        <v>73</v>
      </c>
      <c r="B75" s="47" t="n">
        <v>32.89</v>
      </c>
      <c r="C75" s="47" t="n">
        <v>22.58</v>
      </c>
    </row>
    <row r="76" customFormat="false" ht="15" hidden="false" customHeight="false" outlineLevel="0" collapsed="false">
      <c r="A76" s="15" t="n">
        <v>74</v>
      </c>
      <c r="B76" s="47" t="n">
        <v>35.82</v>
      </c>
      <c r="C76" s="47" t="n">
        <v>25.46</v>
      </c>
    </row>
    <row r="77" customFormat="false" ht="15" hidden="false" customHeight="false" outlineLevel="0" collapsed="false">
      <c r="A77" s="15" t="n">
        <v>75</v>
      </c>
      <c r="B77" s="47" t="n">
        <v>38.73</v>
      </c>
      <c r="C77" s="47" t="n">
        <v>28.32</v>
      </c>
    </row>
    <row r="78" customFormat="false" ht="15" hidden="false" customHeight="false" outlineLevel="0" collapsed="false">
      <c r="A78" s="15" t="n">
        <v>76</v>
      </c>
      <c r="B78" s="47" t="n">
        <v>42.86</v>
      </c>
      <c r="C78" s="47" t="n">
        <v>32.81</v>
      </c>
    </row>
    <row r="79" customFormat="false" ht="15" hidden="false" customHeight="false" outlineLevel="0" collapsed="false">
      <c r="A79" s="15" t="n">
        <v>77</v>
      </c>
      <c r="B79" s="47" t="n">
        <v>46.99</v>
      </c>
      <c r="C79" s="47" t="n">
        <v>37.3</v>
      </c>
    </row>
    <row r="80" customFormat="false" ht="15" hidden="false" customHeight="false" outlineLevel="0" collapsed="false">
      <c r="A80" s="15" t="n">
        <v>78</v>
      </c>
      <c r="B80" s="47" t="n">
        <v>51.12</v>
      </c>
      <c r="C80" s="47" t="n">
        <v>41.79</v>
      </c>
    </row>
    <row r="81" customFormat="false" ht="15" hidden="false" customHeight="false" outlineLevel="0" collapsed="false">
      <c r="A81" s="15" t="n">
        <v>79</v>
      </c>
      <c r="B81" s="47" t="n">
        <v>55.25</v>
      </c>
      <c r="C81" s="47" t="n">
        <v>46.28</v>
      </c>
    </row>
    <row r="82" customFormat="false" ht="15" hidden="false" customHeight="false" outlineLevel="0" collapsed="false">
      <c r="A82" s="15" t="n">
        <v>80</v>
      </c>
      <c r="B82" s="47" t="n">
        <v>59.36</v>
      </c>
      <c r="C82" s="47" t="n">
        <v>50.75</v>
      </c>
    </row>
    <row r="83" customFormat="false" ht="15" hidden="false" customHeight="false" outlineLevel="0" collapsed="false">
      <c r="A83" s="15" t="n">
        <v>81</v>
      </c>
      <c r="B83" s="47" t="n">
        <v>67.51</v>
      </c>
      <c r="C83" s="47" t="n">
        <v>58.52</v>
      </c>
    </row>
    <row r="84" customFormat="false" ht="15" hidden="false" customHeight="false" outlineLevel="0" collapsed="false">
      <c r="A84" s="15" t="n">
        <v>82</v>
      </c>
      <c r="B84" s="47" t="n">
        <v>75.66</v>
      </c>
      <c r="C84" s="47" t="n">
        <v>66.29</v>
      </c>
    </row>
    <row r="85" customFormat="false" ht="15" hidden="false" customHeight="false" outlineLevel="0" collapsed="false">
      <c r="A85" s="15" t="n">
        <v>83</v>
      </c>
      <c r="B85" s="47" t="n">
        <v>83.81</v>
      </c>
      <c r="C85" s="47" t="n">
        <v>74.06</v>
      </c>
    </row>
    <row r="86" customFormat="false" ht="15" hidden="false" customHeight="false" outlineLevel="0" collapsed="false">
      <c r="A86" s="15" t="n">
        <v>84</v>
      </c>
      <c r="B86" s="47" t="n">
        <v>91.96</v>
      </c>
      <c r="C86" s="47" t="n">
        <v>81.83</v>
      </c>
    </row>
    <row r="87" customFormat="false" ht="15" hidden="false" customHeight="false" outlineLevel="0" collapsed="false">
      <c r="A87" s="15" t="n">
        <v>85</v>
      </c>
      <c r="B87" s="47" t="n">
        <v>100.1</v>
      </c>
      <c r="C87" s="47" t="n">
        <v>89.6</v>
      </c>
    </row>
    <row r="88" customFormat="false" ht="15" hidden="false" customHeight="false" outlineLevel="0" collapsed="false">
      <c r="A88" s="15" t="n">
        <v>86</v>
      </c>
      <c r="B88" s="47" t="n">
        <v>113.88</v>
      </c>
      <c r="C88" s="47" t="n">
        <v>103.13</v>
      </c>
    </row>
    <row r="89" customFormat="false" ht="15" hidden="false" customHeight="false" outlineLevel="0" collapsed="false">
      <c r="A89" s="15" t="n">
        <v>87</v>
      </c>
      <c r="B89" s="47" t="n">
        <v>127.66</v>
      </c>
      <c r="C89" s="47" t="n">
        <v>116.66</v>
      </c>
    </row>
    <row r="90" customFormat="false" ht="15" hidden="false" customHeight="false" outlineLevel="0" collapsed="false">
      <c r="A90" s="15" t="n">
        <v>88</v>
      </c>
      <c r="B90" s="47" t="n">
        <v>141.44</v>
      </c>
      <c r="C90" s="47" t="n">
        <v>130.19</v>
      </c>
    </row>
    <row r="91" customFormat="false" ht="15" hidden="false" customHeight="false" outlineLevel="0" collapsed="false">
      <c r="A91" s="15" t="n">
        <v>89</v>
      </c>
      <c r="B91" s="47" t="n">
        <v>155.22</v>
      </c>
      <c r="C91" s="47" t="n">
        <v>143.72</v>
      </c>
    </row>
    <row r="92" customFormat="false" ht="15" hidden="false" customHeight="false" outlineLevel="0" collapsed="false">
      <c r="A92" s="15" t="n">
        <v>90</v>
      </c>
      <c r="B92" s="47" t="n">
        <v>169.02</v>
      </c>
      <c r="C92" s="47" t="n">
        <v>157.25</v>
      </c>
    </row>
    <row r="93" customFormat="false" ht="15" hidden="false" customHeight="false" outlineLevel="0" collapsed="false">
      <c r="A93" s="15" t="n">
        <v>91</v>
      </c>
      <c r="B93" s="47" t="n">
        <v>186.65</v>
      </c>
      <c r="C93" s="47" t="n">
        <v>175.48</v>
      </c>
    </row>
    <row r="94" customFormat="false" ht="15" hidden="false" customHeight="false" outlineLevel="0" collapsed="false">
      <c r="A94" s="15" t="n">
        <v>92</v>
      </c>
      <c r="B94" s="47" t="n">
        <v>204.28</v>
      </c>
      <c r="C94" s="47" t="n">
        <v>193.71</v>
      </c>
    </row>
    <row r="95" customFormat="false" ht="15" hidden="false" customHeight="false" outlineLevel="0" collapsed="false">
      <c r="A95" s="15" t="n">
        <v>93</v>
      </c>
      <c r="B95" s="47" t="n">
        <v>221.91</v>
      </c>
      <c r="C95" s="47" t="n">
        <v>211.94</v>
      </c>
    </row>
    <row r="96" customFormat="false" ht="15" hidden="false" customHeight="false" outlineLevel="0" collapsed="false">
      <c r="A96" s="15" t="n">
        <v>94</v>
      </c>
      <c r="B96" s="47" t="n">
        <v>239.54</v>
      </c>
      <c r="C96" s="47" t="n">
        <v>230.17</v>
      </c>
    </row>
    <row r="97" customFormat="false" ht="15" hidden="false" customHeight="false" outlineLevel="0" collapsed="false">
      <c r="A97" s="15" t="n">
        <v>95</v>
      </c>
      <c r="B97" s="47" t="n">
        <v>257.15</v>
      </c>
      <c r="C97" s="47" t="n">
        <v>248.42</v>
      </c>
    </row>
    <row r="98" customFormat="false" ht="15" hidden="false" customHeight="false" outlineLevel="0" collapsed="false">
      <c r="A98" s="15" t="n">
        <v>96</v>
      </c>
      <c r="B98" s="47" t="n">
        <v>290.78</v>
      </c>
      <c r="C98" s="47" t="n">
        <v>283.73</v>
      </c>
    </row>
    <row r="99" customFormat="false" ht="15" hidden="false" customHeight="false" outlineLevel="0" collapsed="false">
      <c r="A99" s="15" t="n">
        <v>97</v>
      </c>
      <c r="B99" s="47" t="n">
        <v>324.41</v>
      </c>
      <c r="C99" s="47" t="n">
        <v>319.04</v>
      </c>
    </row>
    <row r="100" customFormat="false" ht="15" hidden="false" customHeight="false" outlineLevel="0" collapsed="false">
      <c r="A100" s="15" t="n">
        <v>98</v>
      </c>
      <c r="B100" s="47" t="n">
        <v>358.04</v>
      </c>
      <c r="C100" s="47" t="n">
        <v>354.35</v>
      </c>
    </row>
    <row r="101" customFormat="false" ht="15" hidden="false" customHeight="false" outlineLevel="0" collapsed="false">
      <c r="A101" s="15" t="n">
        <v>99</v>
      </c>
      <c r="B101" s="47" t="n">
        <v>391.65</v>
      </c>
      <c r="C101" s="47" t="n">
        <v>389.64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40"/>
  </cols>
  <sheetData>
    <row r="1" customFormat="false" ht="17.35" hidden="false" customHeight="false" outlineLevel="0" collapsed="false">
      <c r="B1" s="49" t="s">
        <v>128</v>
      </c>
    </row>
    <row r="2" customFormat="false" ht="15" hidden="false" customHeight="false" outlineLevel="0" collapsed="false">
      <c r="B2" s="50"/>
    </row>
    <row r="3" customFormat="false" ht="15" hidden="false" customHeight="false" outlineLevel="0" collapsed="false">
      <c r="B3" s="51" t="s">
        <v>129</v>
      </c>
    </row>
    <row r="4" customFormat="false" ht="23.85" hidden="false" customHeight="false" outlineLevel="0" collapsed="false">
      <c r="B4" s="50" t="s">
        <v>130</v>
      </c>
    </row>
    <row r="5" customFormat="false" ht="15" hidden="false" customHeight="false" outlineLevel="0" collapsed="false">
      <c r="B5" s="50"/>
    </row>
    <row r="6" customFormat="false" ht="15" hidden="false" customHeight="false" outlineLevel="0" collapsed="false">
      <c r="B6" s="51" t="s">
        <v>131</v>
      </c>
    </row>
    <row r="7" customFormat="false" ht="15" hidden="false" customHeight="false" outlineLevel="0" collapsed="false">
      <c r="B7" s="50" t="s">
        <v>132</v>
      </c>
    </row>
    <row r="8" customFormat="false" ht="15" hidden="false" customHeight="false" outlineLevel="0" collapsed="false">
      <c r="B8" s="50" t="s">
        <v>133</v>
      </c>
    </row>
    <row r="9" customFormat="false" ht="15" hidden="false" customHeight="false" outlineLevel="0" collapsed="false">
      <c r="B9" s="50" t="s">
        <v>134</v>
      </c>
    </row>
    <row r="10" customFormat="false" ht="15" hidden="false" customHeight="false" outlineLevel="0" collapsed="false">
      <c r="B10" s="50"/>
    </row>
    <row r="11" customFormat="false" ht="15" hidden="false" customHeight="false" outlineLevel="0" collapsed="false">
      <c r="B11" s="51" t="s">
        <v>135</v>
      </c>
    </row>
    <row r="12" customFormat="false" ht="15" hidden="false" customHeight="false" outlineLevel="0" collapsed="false">
      <c r="B12" s="50" t="s">
        <v>136</v>
      </c>
    </row>
    <row r="13" customFormat="false" ht="15" hidden="false" customHeight="false" outlineLevel="0" collapsed="false">
      <c r="B13" s="50" t="s">
        <v>137</v>
      </c>
    </row>
    <row r="14" customFormat="false" ht="23.85" hidden="false" customHeight="false" outlineLevel="0" collapsed="false">
      <c r="B14" s="50" t="s">
        <v>138</v>
      </c>
    </row>
    <row r="15" customFormat="false" ht="15" hidden="false" customHeight="false" outlineLevel="0" collapsed="false">
      <c r="B15" s="50" t="s">
        <v>139</v>
      </c>
    </row>
    <row r="16" customFormat="false" ht="15" hidden="false" customHeight="false" outlineLevel="0" collapsed="false">
      <c r="B16" s="50" t="s">
        <v>140</v>
      </c>
    </row>
    <row r="17" customFormat="false" ht="15" hidden="false" customHeight="false" outlineLevel="0" collapsed="false">
      <c r="B17" s="50" t="s">
        <v>141</v>
      </c>
    </row>
    <row r="18" customFormat="false" ht="15" hidden="false" customHeight="false" outlineLevel="0" collapsed="false">
      <c r="B18" s="50"/>
    </row>
    <row r="19" customFormat="false" ht="15" hidden="false" customHeight="false" outlineLevel="0" collapsed="false">
      <c r="B19" s="51" t="s">
        <v>142</v>
      </c>
    </row>
    <row r="20" customFormat="false" ht="15" hidden="false" customHeight="false" outlineLevel="0" collapsed="false">
      <c r="B20" s="50" t="s">
        <v>143</v>
      </c>
    </row>
    <row r="21" customFormat="false" ht="23.85" hidden="false" customHeight="false" outlineLevel="0" collapsed="false">
      <c r="B21" s="50" t="s">
        <v>144</v>
      </c>
    </row>
    <row r="22" customFormat="false" ht="23.85" hidden="false" customHeight="false" outlineLevel="0" collapsed="false">
      <c r="B22" s="50" t="s">
        <v>145</v>
      </c>
    </row>
    <row r="23" customFormat="false" ht="15" hidden="false" customHeight="false" outlineLevel="0" collapsed="false">
      <c r="B23" s="50" t="s">
        <v>146</v>
      </c>
    </row>
    <row r="24" customFormat="false" ht="15" hidden="false" customHeight="false" outlineLevel="0" collapsed="false">
      <c r="B24" s="50" t="s">
        <v>147</v>
      </c>
    </row>
    <row r="25" customFormat="false" ht="15" hidden="false" customHeight="false" outlineLevel="0" collapsed="false">
      <c r="B25" s="50" t="s">
        <v>148</v>
      </c>
    </row>
    <row r="26" customFormat="false" ht="23.85" hidden="false" customHeight="false" outlineLevel="0" collapsed="false">
      <c r="B26" s="50" t="s">
        <v>149</v>
      </c>
    </row>
    <row r="27" customFormat="false" ht="15" hidden="false" customHeight="false" outlineLevel="0" collapsed="false">
      <c r="B27" s="50"/>
    </row>
    <row r="28" customFormat="false" ht="15" hidden="false" customHeight="false" outlineLevel="0" collapsed="false">
      <c r="B28" s="51" t="s">
        <v>150</v>
      </c>
    </row>
    <row r="29" customFormat="false" ht="23.85" hidden="false" customHeight="false" outlineLevel="0" collapsed="false">
      <c r="B29" s="50" t="s">
        <v>151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9" min="1" style="0" width="14"/>
  </cols>
  <sheetData>
    <row r="1" customFormat="false" ht="23.85" hidden="false" customHeight="false" outlineLevel="0" collapsed="false">
      <c r="A1" s="52" t="s">
        <v>152</v>
      </c>
      <c r="B1" s="52" t="s">
        <v>77</v>
      </c>
      <c r="C1" s="52" t="s">
        <v>122</v>
      </c>
      <c r="D1" s="52" t="s">
        <v>153</v>
      </c>
      <c r="E1" s="52" t="s">
        <v>154</v>
      </c>
      <c r="F1" s="52" t="s">
        <v>155</v>
      </c>
      <c r="G1" s="52" t="s">
        <v>156</v>
      </c>
      <c r="H1" s="52" t="s">
        <v>157</v>
      </c>
      <c r="I1" s="52" t="s">
        <v>158</v>
      </c>
      <c r="J1" s="52" t="s">
        <v>159</v>
      </c>
      <c r="K1" s="52" t="s">
        <v>160</v>
      </c>
      <c r="L1" s="52" t="s">
        <v>161</v>
      </c>
      <c r="M1" s="52" t="s">
        <v>162</v>
      </c>
      <c r="N1" s="52" t="s">
        <v>163</v>
      </c>
      <c r="O1" s="52" t="s">
        <v>164</v>
      </c>
      <c r="P1" s="52" t="s">
        <v>165</v>
      </c>
      <c r="Q1" s="52" t="s">
        <v>166</v>
      </c>
      <c r="R1" s="52" t="s">
        <v>167</v>
      </c>
      <c r="S1" s="52" t="s">
        <v>168</v>
      </c>
      <c r="U1" s="53" t="s">
        <v>169</v>
      </c>
      <c r="V1" s="54" t="n">
        <v>0</v>
      </c>
    </row>
    <row r="2" customFormat="false" ht="15" hidden="false" customHeight="false" outlineLevel="0" collapsed="false">
      <c r="A2" s="15" t="n">
        <v>1</v>
      </c>
      <c r="B2" s="15" t="n">
        <f aca="false">INT((A2-1)/12)+1</f>
        <v>1</v>
      </c>
      <c r="C2" s="15" t="n">
        <f aca="false">MIN(Inputs!$C$4+B2-1,99)</f>
        <v>74</v>
      </c>
      <c r="D2" s="55" t="n">
        <f aca="false">INDEX('Return Path'!$D$5:$D$29,B2)</f>
        <v>0.08</v>
      </c>
      <c r="E2" s="15" t="n">
        <v>0</v>
      </c>
      <c r="F2" s="56" t="n">
        <v>0</v>
      </c>
      <c r="G2" s="56" t="n">
        <f aca="false">IF(AND(MOD(A2-1,12)=0,B2&lt;=Inputs!$C$7,E2=0),Inputs!$C$6,0)</f>
        <v>24000</v>
      </c>
      <c r="H2" s="56" t="n">
        <f aca="false">IF(B2=1,G2*Inputs!$C$9,0)</f>
        <v>960</v>
      </c>
      <c r="I2" s="56" t="n">
        <f aca="false">G2</f>
        <v>24000</v>
      </c>
      <c r="J2" s="56" t="n">
        <f aca="false">(F2+G2+H2)*((1+D2)^(1/12)-1)</f>
        <v>160.593391545686</v>
      </c>
      <c r="K2" s="56" t="n">
        <f aca="false">(F2+G2+H2+J2)*(Inputs!$C$14+IF(B2&lt;=10,Inputs!$C$12,Inputs!$C$13))/12</f>
        <v>52.3345695657202</v>
      </c>
      <c r="L2" s="56" t="n">
        <f aca="false">IF(OR(E2=1,A2&lt;=Inputs!$C$15),0,MAX(Inputs!$C$8*I2-(F2+G2+H2+J2-K2),0))</f>
        <v>0</v>
      </c>
      <c r="M2" s="56" t="n">
        <f aca="false">L2*INDEX(Rates!$B$2:$C$101,C2+1,IF(Inputs!$C$5="Male",1,2))/1000/12*Inputs!$C$16</f>
        <v>0</v>
      </c>
      <c r="N2" s="56" t="n">
        <f aca="false">IF($V$1=1,MAX(F2+G2+H2+J2-K2-M2,0)*Inputs!$C$22/12,0)</f>
        <v>0</v>
      </c>
      <c r="O2" s="56" t="n">
        <f aca="false">IF(AND(MOD(A2,12)=0,B2&gt;=Inputs!$C$18),MAX(F2+G2+H2+J2-K2-M2-N2,0)*Inputs!$C$17,0)</f>
        <v>0</v>
      </c>
      <c r="P2" s="56" t="n">
        <f aca="false">F2+G2+H2+J2-K2-M2-N2+O2</f>
        <v>25068.25882198</v>
      </c>
      <c r="Q2" s="56" t="n">
        <f aca="false">IF(OR(E2=1,P2&lt;=0),0,P2)</f>
        <v>25068.25882198</v>
      </c>
      <c r="R2" s="15" t="n">
        <f aca="false">IF(OR(E2=1,AND(P2&lt;=0,I2&gt;0)),1,0)</f>
        <v>0</v>
      </c>
      <c r="S2" s="15" t="n">
        <f aca="false">IF(L2&gt;0,1,0)</f>
        <v>0</v>
      </c>
      <c r="U2" s="36" t="s">
        <v>170</v>
      </c>
    </row>
    <row r="3" customFormat="false" ht="15" hidden="false" customHeight="false" outlineLevel="0" collapsed="false">
      <c r="A3" s="15" t="n">
        <v>2</v>
      </c>
      <c r="B3" s="15" t="n">
        <f aca="false">INT((A3-1)/12)+1</f>
        <v>1</v>
      </c>
      <c r="C3" s="15" t="n">
        <f aca="false">MIN(Inputs!$C$4+B3-1,99)</f>
        <v>74</v>
      </c>
      <c r="D3" s="55" t="n">
        <f aca="false">INDEX('Return Path'!$D$5:$D$29,B3)</f>
        <v>0.08</v>
      </c>
      <c r="E3" s="15" t="n">
        <f aca="false">R2</f>
        <v>0</v>
      </c>
      <c r="F3" s="56" t="n">
        <f aca="false">Q2</f>
        <v>25068.25882198</v>
      </c>
      <c r="G3" s="56" t="n">
        <f aca="false">IF(AND(MOD(A3-1,12)=0,B3&lt;=Inputs!$C$7,E3=0),Inputs!$C$6,0)</f>
        <v>0</v>
      </c>
      <c r="H3" s="56" t="n">
        <f aca="false">IF(B3=1,G3*Inputs!$C$9,0)</f>
        <v>0</v>
      </c>
      <c r="I3" s="56" t="n">
        <f aca="false">I2+G3</f>
        <v>24000</v>
      </c>
      <c r="J3" s="56" t="n">
        <f aca="false">(F3+G3+H3)*((1+D3)^(1/12)-1)</f>
        <v>161.289932065978</v>
      </c>
      <c r="K3" s="56" t="n">
        <f aca="false">(F3+G3+H3+J3)*(Inputs!$C$14+IF(B3&lt;=10,Inputs!$C$12,Inputs!$C$13))/12</f>
        <v>52.5615599042624</v>
      </c>
      <c r="L3" s="56" t="n">
        <f aca="false">IF(OR(E3=1,A3&lt;=Inputs!$C$15),0,MAX(Inputs!$C$8*I3-(F3+G3+H3+J3-K3),0))</f>
        <v>0</v>
      </c>
      <c r="M3" s="56" t="n">
        <f aca="false">L3*INDEX(Rates!$B$2:$C$101,C3+1,IF(Inputs!$C$5="Male",1,2))/1000/12*Inputs!$C$16</f>
        <v>0</v>
      </c>
      <c r="N3" s="56" t="n">
        <f aca="false">IF($V$1=1,MAX(F3+G3+H3+J3-K3-M3,0)*Inputs!$C$22/12,0)</f>
        <v>0</v>
      </c>
      <c r="O3" s="56" t="n">
        <f aca="false">IF(AND(MOD(A3,12)=0,B3&gt;=Inputs!$C$18),MAX(F3+G3+H3+J3-K3-M3-N3,0)*Inputs!$C$17,0)</f>
        <v>0</v>
      </c>
      <c r="P3" s="56" t="n">
        <f aca="false">F3+G3+H3+J3-K3-M3-N3+O3</f>
        <v>25176.9871941417</v>
      </c>
      <c r="Q3" s="56" t="n">
        <f aca="false">IF(OR(E3=1,P3&lt;=0),0,P3)</f>
        <v>25176.9871941417</v>
      </c>
      <c r="R3" s="15" t="n">
        <f aca="false">IF(OR(E3=1,AND(P3&lt;=0,I3&gt;0)),1,0)</f>
        <v>0</v>
      </c>
      <c r="S3" s="15" t="n">
        <f aca="false">IF(L3&gt;0,1,0)</f>
        <v>0</v>
      </c>
    </row>
    <row r="4" customFormat="false" ht="15" hidden="false" customHeight="false" outlineLevel="0" collapsed="false">
      <c r="A4" s="15" t="n">
        <v>3</v>
      </c>
      <c r="B4" s="15" t="n">
        <f aca="false">INT((A4-1)/12)+1</f>
        <v>1</v>
      </c>
      <c r="C4" s="15" t="n">
        <f aca="false">MIN(Inputs!$C$4+B4-1,99)</f>
        <v>74</v>
      </c>
      <c r="D4" s="55" t="n">
        <f aca="false">INDEX('Return Path'!$D$5:$D$29,B4)</f>
        <v>0.08</v>
      </c>
      <c r="E4" s="15" t="n">
        <f aca="false">R3</f>
        <v>0</v>
      </c>
      <c r="F4" s="56" t="n">
        <f aca="false">Q3</f>
        <v>25176.9871941417</v>
      </c>
      <c r="G4" s="56" t="n">
        <f aca="false">IF(AND(MOD(A4-1,12)=0,B4&lt;=Inputs!$C$7,E4=0),Inputs!$C$6,0)</f>
        <v>0</v>
      </c>
      <c r="H4" s="56" t="n">
        <f aca="false">IF(B4=1,G4*Inputs!$C$9,0)</f>
        <v>0</v>
      </c>
      <c r="I4" s="56" t="n">
        <f aca="false">I3+G4</f>
        <v>24000</v>
      </c>
      <c r="J4" s="56" t="n">
        <f aca="false">(F4+G4+H4)*((1+D4)^(1/12)-1)</f>
        <v>161.989493686278</v>
      </c>
      <c r="K4" s="56" t="n">
        <f aca="false">(F4+G4+H4+J4)*(Inputs!$C$14+IF(B4&lt;=10,Inputs!$C$12,Inputs!$C$13))/12</f>
        <v>52.7895347663083</v>
      </c>
      <c r="L4" s="56" t="n">
        <f aca="false">IF(OR(E4=1,A4&lt;=Inputs!$C$15),0,MAX(Inputs!$C$8*I4-(F4+G4+H4+J4-K4),0))</f>
        <v>0</v>
      </c>
      <c r="M4" s="56" t="n">
        <f aca="false">L4*INDEX(Rates!$B$2:$C$101,C4+1,IF(Inputs!$C$5="Male",1,2))/1000/12*Inputs!$C$16</f>
        <v>0</v>
      </c>
      <c r="N4" s="56" t="n">
        <f aca="false">IF($V$1=1,MAX(F4+G4+H4+J4-K4-M4,0)*Inputs!$C$22/12,0)</f>
        <v>0</v>
      </c>
      <c r="O4" s="56" t="n">
        <f aca="false">IF(AND(MOD(A4,12)=0,B4&gt;=Inputs!$C$18),MAX(F4+G4+H4+J4-K4-M4-N4,0)*Inputs!$C$17,0)</f>
        <v>0</v>
      </c>
      <c r="P4" s="56" t="n">
        <f aca="false">F4+G4+H4+J4-K4-M4-N4+O4</f>
        <v>25286.1871530617</v>
      </c>
      <c r="Q4" s="56" t="n">
        <f aca="false">IF(OR(E4=1,P4&lt;=0),0,P4)</f>
        <v>25286.1871530617</v>
      </c>
      <c r="R4" s="15" t="n">
        <f aca="false">IF(OR(E4=1,AND(P4&lt;=0,I4&gt;0)),1,0)</f>
        <v>0</v>
      </c>
      <c r="S4" s="15" t="n">
        <f aca="false">IF(L4&gt;0,1,0)</f>
        <v>0</v>
      </c>
    </row>
    <row r="5" customFormat="false" ht="15" hidden="false" customHeight="false" outlineLevel="0" collapsed="false">
      <c r="A5" s="15" t="n">
        <v>4</v>
      </c>
      <c r="B5" s="15" t="n">
        <f aca="false">INT((A5-1)/12)+1</f>
        <v>1</v>
      </c>
      <c r="C5" s="15" t="n">
        <f aca="false">MIN(Inputs!$C$4+B5-1,99)</f>
        <v>74</v>
      </c>
      <c r="D5" s="55" t="n">
        <f aca="false">INDEX('Return Path'!$D$5:$D$29,B5)</f>
        <v>0.08</v>
      </c>
      <c r="E5" s="15" t="n">
        <f aca="false">R4</f>
        <v>0</v>
      </c>
      <c r="F5" s="56" t="n">
        <f aca="false">Q4</f>
        <v>25286.1871530617</v>
      </c>
      <c r="G5" s="56" t="n">
        <f aca="false">IF(AND(MOD(A5-1,12)=0,B5&lt;=Inputs!$C$7,E5=0),Inputs!$C$6,0)</f>
        <v>0</v>
      </c>
      <c r="H5" s="56" t="n">
        <f aca="false">IF(B5=1,G5*Inputs!$C$9,0)</f>
        <v>0</v>
      </c>
      <c r="I5" s="56" t="n">
        <f aca="false">I4+G5</f>
        <v>24000</v>
      </c>
      <c r="J5" s="56" t="n">
        <f aca="false">(F5+G5+H5)*((1+D5)^(1/12)-1)</f>
        <v>162.692089509981</v>
      </c>
      <c r="K5" s="56" t="n">
        <f aca="false">(F5+G5+H5+J5)*(Inputs!$C$14+IF(B5&lt;=10,Inputs!$C$12,Inputs!$C$13))/12</f>
        <v>53.0184984220242</v>
      </c>
      <c r="L5" s="56" t="n">
        <f aca="false">IF(OR(E5=1,A5&lt;=Inputs!$C$15),0,MAX(Inputs!$C$8*I5-(F5+G5+H5+J5-K5),0))</f>
        <v>0</v>
      </c>
      <c r="M5" s="56" t="n">
        <f aca="false">L5*INDEX(Rates!$B$2:$C$101,C5+1,IF(Inputs!$C$5="Male",1,2))/1000/12*Inputs!$C$16</f>
        <v>0</v>
      </c>
      <c r="N5" s="56" t="n">
        <f aca="false">IF($V$1=1,MAX(F5+G5+H5+J5-K5-M5,0)*Inputs!$C$22/12,0)</f>
        <v>0</v>
      </c>
      <c r="O5" s="56" t="n">
        <f aca="false">IF(AND(MOD(A5,12)=0,B5&gt;=Inputs!$C$18),MAX(F5+G5+H5+J5-K5-M5-N5,0)*Inputs!$C$17,0)</f>
        <v>0</v>
      </c>
      <c r="P5" s="56" t="n">
        <f aca="false">F5+G5+H5+J5-K5-M5-N5+O5</f>
        <v>25395.8607441496</v>
      </c>
      <c r="Q5" s="56" t="n">
        <f aca="false">IF(OR(E5=1,P5&lt;=0),0,P5)</f>
        <v>25395.8607441496</v>
      </c>
      <c r="R5" s="15" t="n">
        <f aca="false">IF(OR(E5=1,AND(P5&lt;=0,I5&gt;0)),1,0)</f>
        <v>0</v>
      </c>
      <c r="S5" s="15" t="n">
        <f aca="false">IF(L5&gt;0,1,0)</f>
        <v>0</v>
      </c>
    </row>
    <row r="6" customFormat="false" ht="15" hidden="false" customHeight="false" outlineLevel="0" collapsed="false">
      <c r="A6" s="15" t="n">
        <v>5</v>
      </c>
      <c r="B6" s="15" t="n">
        <f aca="false">INT((A6-1)/12)+1</f>
        <v>1</v>
      </c>
      <c r="C6" s="15" t="n">
        <f aca="false">MIN(Inputs!$C$4+B6-1,99)</f>
        <v>74</v>
      </c>
      <c r="D6" s="55" t="n">
        <f aca="false">INDEX('Return Path'!$D$5:$D$29,B6)</f>
        <v>0.08</v>
      </c>
      <c r="E6" s="15" t="n">
        <f aca="false">R5</f>
        <v>0</v>
      </c>
      <c r="F6" s="56" t="n">
        <f aca="false">Q5</f>
        <v>25395.8607441496</v>
      </c>
      <c r="G6" s="56" t="n">
        <f aca="false">IF(AND(MOD(A6-1,12)=0,B6&lt;=Inputs!$C$7,E6=0),Inputs!$C$6,0)</f>
        <v>0</v>
      </c>
      <c r="H6" s="56" t="n">
        <f aca="false">IF(B6=1,G6*Inputs!$C$9,0)</f>
        <v>0</v>
      </c>
      <c r="I6" s="56" t="n">
        <f aca="false">I5+G6</f>
        <v>24000</v>
      </c>
      <c r="J6" s="56" t="n">
        <f aca="false">(F6+G6+H6)*((1+D6)^(1/12)-1)</f>
        <v>163.397732697313</v>
      </c>
      <c r="K6" s="56" t="n">
        <f aca="false">(F6+G6+H6+J6)*(Inputs!$C$14+IF(B6&lt;=10,Inputs!$C$12,Inputs!$C$13))/12</f>
        <v>53.2484551600978</v>
      </c>
      <c r="L6" s="56" t="n">
        <f aca="false">IF(OR(E6=1,A6&lt;=Inputs!$C$15),0,MAX(Inputs!$C$8*I6-(F6+G6+H6+J6-K6),0))</f>
        <v>0</v>
      </c>
      <c r="M6" s="56" t="n">
        <f aca="false">L6*INDEX(Rates!$B$2:$C$101,C6+1,IF(Inputs!$C$5="Male",1,2))/1000/12*Inputs!$C$16</f>
        <v>0</v>
      </c>
      <c r="N6" s="56" t="n">
        <f aca="false">IF($V$1=1,MAX(F6+G6+H6+J6-K6-M6,0)*Inputs!$C$22/12,0)</f>
        <v>0</v>
      </c>
      <c r="O6" s="56" t="n">
        <f aca="false">IF(AND(MOD(A6,12)=0,B6&gt;=Inputs!$C$18),MAX(F6+G6+H6+J6-K6-M6-N6,0)*Inputs!$C$17,0)</f>
        <v>0</v>
      </c>
      <c r="P6" s="56" t="n">
        <f aca="false">F6+G6+H6+J6-K6-M6-N6+O6</f>
        <v>25506.0100216868</v>
      </c>
      <c r="Q6" s="56" t="n">
        <f aca="false">IF(OR(E6=1,P6&lt;=0),0,P6)</f>
        <v>25506.0100216868</v>
      </c>
      <c r="R6" s="15" t="n">
        <f aca="false">IF(OR(E6=1,AND(P6&lt;=0,I6&gt;0)),1,0)</f>
        <v>0</v>
      </c>
      <c r="S6" s="15" t="n">
        <f aca="false">IF(L6&gt;0,1,0)</f>
        <v>0</v>
      </c>
    </row>
    <row r="7" customFormat="false" ht="15" hidden="false" customHeight="false" outlineLevel="0" collapsed="false">
      <c r="A7" s="15" t="n">
        <v>6</v>
      </c>
      <c r="B7" s="15" t="n">
        <f aca="false">INT((A7-1)/12)+1</f>
        <v>1</v>
      </c>
      <c r="C7" s="15" t="n">
        <f aca="false">MIN(Inputs!$C$4+B7-1,99)</f>
        <v>74</v>
      </c>
      <c r="D7" s="55" t="n">
        <f aca="false">INDEX('Return Path'!$D$5:$D$29,B7)</f>
        <v>0.08</v>
      </c>
      <c r="E7" s="15" t="n">
        <f aca="false">R6</f>
        <v>0</v>
      </c>
      <c r="F7" s="56" t="n">
        <f aca="false">Q6</f>
        <v>25506.0100216868</v>
      </c>
      <c r="G7" s="56" t="n">
        <f aca="false">IF(AND(MOD(A7-1,12)=0,B7&lt;=Inputs!$C$7,E7=0),Inputs!$C$6,0)</f>
        <v>0</v>
      </c>
      <c r="H7" s="56" t="n">
        <f aca="false">IF(B7=1,G7*Inputs!$C$9,0)</f>
        <v>0</v>
      </c>
      <c r="I7" s="56" t="n">
        <f aca="false">I6+G7</f>
        <v>24000</v>
      </c>
      <c r="J7" s="56" t="n">
        <f aca="false">(F7+G7+H7)*((1+D7)^(1/12)-1)</f>
        <v>164.106436465582</v>
      </c>
      <c r="K7" s="56" t="n">
        <f aca="false">(F7+G7+H7+J7)*(Inputs!$C$14+IF(B7&lt;=10,Inputs!$C$12,Inputs!$C$13))/12</f>
        <v>53.4794092878175</v>
      </c>
      <c r="L7" s="56" t="n">
        <f aca="false">IF(OR(E7=1,A7&lt;=Inputs!$C$15),0,MAX(Inputs!$C$8*I7-(F7+G7+H7+J7-K7),0))</f>
        <v>0</v>
      </c>
      <c r="M7" s="56" t="n">
        <f aca="false">L7*INDEX(Rates!$B$2:$C$101,C7+1,IF(Inputs!$C$5="Male",1,2))/1000/12*Inputs!$C$16</f>
        <v>0</v>
      </c>
      <c r="N7" s="56" t="n">
        <f aca="false">IF($V$1=1,MAX(F7+G7+H7+J7-K7-M7,0)*Inputs!$C$22/12,0)</f>
        <v>0</v>
      </c>
      <c r="O7" s="56" t="n">
        <f aca="false">IF(AND(MOD(A7,12)=0,B7&gt;=Inputs!$C$18),MAX(F7+G7+H7+J7-K7-M7-N7,0)*Inputs!$C$17,0)</f>
        <v>0</v>
      </c>
      <c r="P7" s="56" t="n">
        <f aca="false">F7+G7+H7+J7-K7-M7-N7+O7</f>
        <v>25616.6370488646</v>
      </c>
      <c r="Q7" s="56" t="n">
        <f aca="false">IF(OR(E7=1,P7&lt;=0),0,P7)</f>
        <v>25616.6370488646</v>
      </c>
      <c r="R7" s="15" t="n">
        <f aca="false">IF(OR(E7=1,AND(P7&lt;=0,I7&gt;0)),1,0)</f>
        <v>0</v>
      </c>
      <c r="S7" s="15" t="n">
        <f aca="false">IF(L7&gt;0,1,0)</f>
        <v>0</v>
      </c>
    </row>
    <row r="8" customFormat="false" ht="15" hidden="false" customHeight="false" outlineLevel="0" collapsed="false">
      <c r="A8" s="15" t="n">
        <v>7</v>
      </c>
      <c r="B8" s="15" t="n">
        <f aca="false">INT((A8-1)/12)+1</f>
        <v>1</v>
      </c>
      <c r="C8" s="15" t="n">
        <f aca="false">MIN(Inputs!$C$4+B8-1,99)</f>
        <v>74</v>
      </c>
      <c r="D8" s="55" t="n">
        <f aca="false">INDEX('Return Path'!$D$5:$D$29,B8)</f>
        <v>0.08</v>
      </c>
      <c r="E8" s="15" t="n">
        <f aca="false">R7</f>
        <v>0</v>
      </c>
      <c r="F8" s="56" t="n">
        <f aca="false">Q7</f>
        <v>25616.6370488646</v>
      </c>
      <c r="G8" s="56" t="n">
        <f aca="false">IF(AND(MOD(A8-1,12)=0,B8&lt;=Inputs!$C$7,E8=0),Inputs!$C$6,0)</f>
        <v>0</v>
      </c>
      <c r="H8" s="56" t="n">
        <f aca="false">IF(B8=1,G8*Inputs!$C$9,0)</f>
        <v>0</v>
      </c>
      <c r="I8" s="56" t="n">
        <f aca="false">I7+G8</f>
        <v>24000</v>
      </c>
      <c r="J8" s="56" t="n">
        <f aca="false">(F8+G8+H8)*((1+D8)^(1/12)-1)</f>
        <v>164.818214089424</v>
      </c>
      <c r="K8" s="56" t="n">
        <f aca="false">(F8+G8+H8+J8)*(Inputs!$C$14+IF(B8&lt;=10,Inputs!$C$12,Inputs!$C$13))/12</f>
        <v>53.7113651311542</v>
      </c>
      <c r="L8" s="56" t="n">
        <f aca="false">IF(OR(E8=1,A8&lt;=Inputs!$C$15),0,MAX(Inputs!$C$8*I8-(F8+G8+H8+J8-K8),0))</f>
        <v>0</v>
      </c>
      <c r="M8" s="56" t="n">
        <f aca="false">L8*INDEX(Rates!$B$2:$C$101,C8+1,IF(Inputs!$C$5="Male",1,2))/1000/12*Inputs!$C$16</f>
        <v>0</v>
      </c>
      <c r="N8" s="56" t="n">
        <f aca="false">IF($V$1=1,MAX(F8+G8+H8+J8-K8-M8,0)*Inputs!$C$22/12,0)</f>
        <v>0</v>
      </c>
      <c r="O8" s="56" t="n">
        <f aca="false">IF(AND(MOD(A8,12)=0,B8&gt;=Inputs!$C$18),MAX(F8+G8+H8+J8-K8-M8-N8,0)*Inputs!$C$17,0)</f>
        <v>0</v>
      </c>
      <c r="P8" s="56" t="n">
        <f aca="false">F8+G8+H8+J8-K8-M8-N8+O8</f>
        <v>25727.7438978229</v>
      </c>
      <c r="Q8" s="56" t="n">
        <f aca="false">IF(OR(E8=1,P8&lt;=0),0,P8)</f>
        <v>25727.7438978229</v>
      </c>
      <c r="R8" s="15" t="n">
        <f aca="false">IF(OR(E8=1,AND(P8&lt;=0,I8&gt;0)),1,0)</f>
        <v>0</v>
      </c>
      <c r="S8" s="15" t="n">
        <f aca="false">IF(L8&gt;0,1,0)</f>
        <v>0</v>
      </c>
    </row>
    <row r="9" customFormat="false" ht="15" hidden="false" customHeight="false" outlineLevel="0" collapsed="false">
      <c r="A9" s="15" t="n">
        <v>8</v>
      </c>
      <c r="B9" s="15" t="n">
        <f aca="false">INT((A9-1)/12)+1</f>
        <v>1</v>
      </c>
      <c r="C9" s="15" t="n">
        <f aca="false">MIN(Inputs!$C$4+B9-1,99)</f>
        <v>74</v>
      </c>
      <c r="D9" s="55" t="n">
        <f aca="false">INDEX('Return Path'!$D$5:$D$29,B9)</f>
        <v>0.08</v>
      </c>
      <c r="E9" s="15" t="n">
        <f aca="false">R8</f>
        <v>0</v>
      </c>
      <c r="F9" s="56" t="n">
        <f aca="false">Q8</f>
        <v>25727.7438978229</v>
      </c>
      <c r="G9" s="56" t="n">
        <f aca="false">IF(AND(MOD(A9-1,12)=0,B9&lt;=Inputs!$C$7,E9=0),Inputs!$C$6,0)</f>
        <v>0</v>
      </c>
      <c r="H9" s="56" t="n">
        <f aca="false">IF(B9=1,G9*Inputs!$C$9,0)</f>
        <v>0</v>
      </c>
      <c r="I9" s="56" t="n">
        <f aca="false">I8+G9</f>
        <v>24000</v>
      </c>
      <c r="J9" s="56" t="n">
        <f aca="false">(F9+G9+H9)*((1+D9)^(1/12)-1)</f>
        <v>165.533078901049</v>
      </c>
      <c r="K9" s="56" t="n">
        <f aca="false">(F9+G9+H9+J9)*(Inputs!$C$14+IF(B9&lt;=10,Inputs!$C$12,Inputs!$C$13))/12</f>
        <v>53.9443270348415</v>
      </c>
      <c r="L9" s="56" t="n">
        <f aca="false">IF(OR(E9=1,A9&lt;=Inputs!$C$15),0,MAX(Inputs!$C$8*I9-(F9+G9+H9+J9-K9),0))</f>
        <v>0</v>
      </c>
      <c r="M9" s="56" t="n">
        <f aca="false">L9*INDEX(Rates!$B$2:$C$101,C9+1,IF(Inputs!$C$5="Male",1,2))/1000/12*Inputs!$C$16</f>
        <v>0</v>
      </c>
      <c r="N9" s="56" t="n">
        <f aca="false">IF($V$1=1,MAX(F9+G9+H9+J9-K9-M9,0)*Inputs!$C$22/12,0)</f>
        <v>0</v>
      </c>
      <c r="O9" s="56" t="n">
        <f aca="false">IF(AND(MOD(A9,12)=0,B9&gt;=Inputs!$C$18),MAX(F9+G9+H9+J9-K9-M9-N9,0)*Inputs!$C$17,0)</f>
        <v>0</v>
      </c>
      <c r="P9" s="56" t="n">
        <f aca="false">F9+G9+H9+J9-K9-M9-N9+O9</f>
        <v>25839.3326496891</v>
      </c>
      <c r="Q9" s="56" t="n">
        <f aca="false">IF(OR(E9=1,P9&lt;=0),0,P9)</f>
        <v>25839.3326496891</v>
      </c>
      <c r="R9" s="15" t="n">
        <f aca="false">IF(OR(E9=1,AND(P9&lt;=0,I9&gt;0)),1,0)</f>
        <v>0</v>
      </c>
      <c r="S9" s="15" t="n">
        <f aca="false">IF(L9&gt;0,1,0)</f>
        <v>0</v>
      </c>
    </row>
    <row r="10" customFormat="false" ht="15" hidden="false" customHeight="false" outlineLevel="0" collapsed="false">
      <c r="A10" s="15" t="n">
        <v>9</v>
      </c>
      <c r="B10" s="15" t="n">
        <f aca="false">INT((A10-1)/12)+1</f>
        <v>1</v>
      </c>
      <c r="C10" s="15" t="n">
        <f aca="false">MIN(Inputs!$C$4+B10-1,99)</f>
        <v>74</v>
      </c>
      <c r="D10" s="55" t="n">
        <f aca="false">INDEX('Return Path'!$D$5:$D$29,B10)</f>
        <v>0.08</v>
      </c>
      <c r="E10" s="15" t="n">
        <f aca="false">R9</f>
        <v>0</v>
      </c>
      <c r="F10" s="56" t="n">
        <f aca="false">Q9</f>
        <v>25839.3326496891</v>
      </c>
      <c r="G10" s="56" t="n">
        <f aca="false">IF(AND(MOD(A10-1,12)=0,B10&lt;=Inputs!$C$7,E10=0),Inputs!$C$6,0)</f>
        <v>0</v>
      </c>
      <c r="H10" s="56" t="n">
        <f aca="false">IF(B10=1,G10*Inputs!$C$9,0)</f>
        <v>0</v>
      </c>
      <c r="I10" s="56" t="n">
        <f aca="false">I9+G10</f>
        <v>24000</v>
      </c>
      <c r="J10" s="56" t="n">
        <f aca="false">(F10+G10+H10)*((1+D10)^(1/12)-1)</f>
        <v>166.251044290494</v>
      </c>
      <c r="K10" s="56" t="n">
        <f aca="false">(F10+G10+H10+J10)*(Inputs!$C$14+IF(B10&lt;=10,Inputs!$C$12,Inputs!$C$13))/12</f>
        <v>54.1782993624574</v>
      </c>
      <c r="L10" s="56" t="n">
        <f aca="false">IF(OR(E10=1,A10&lt;=Inputs!$C$15),0,MAX(Inputs!$C$8*I10-(F10+G10+H10+J10-K10),0))</f>
        <v>0</v>
      </c>
      <c r="M10" s="56" t="n">
        <f aca="false">L10*INDEX(Rates!$B$2:$C$101,C10+1,IF(Inputs!$C$5="Male",1,2))/1000/12*Inputs!$C$16</f>
        <v>0</v>
      </c>
      <c r="N10" s="56" t="n">
        <f aca="false">IF($V$1=1,MAX(F10+G10+H10+J10-K10-M10,0)*Inputs!$C$22/12,0)</f>
        <v>0</v>
      </c>
      <c r="O10" s="56" t="n">
        <f aca="false">IF(AND(MOD(A10,12)=0,B10&gt;=Inputs!$C$18),MAX(F10+G10+H10+J10-K10-M10-N10,0)*Inputs!$C$17,0)</f>
        <v>0</v>
      </c>
      <c r="P10" s="56" t="n">
        <f aca="false">F10+G10+H10+J10-K10-M10-N10+O10</f>
        <v>25951.4053946171</v>
      </c>
      <c r="Q10" s="56" t="n">
        <f aca="false">IF(OR(E10=1,P10&lt;=0),0,P10)</f>
        <v>25951.4053946171</v>
      </c>
      <c r="R10" s="15" t="n">
        <f aca="false">IF(OR(E10=1,AND(P10&lt;=0,I10&gt;0)),1,0)</f>
        <v>0</v>
      </c>
      <c r="S10" s="15" t="n">
        <f aca="false">IF(L10&gt;0,1,0)</f>
        <v>0</v>
      </c>
    </row>
    <row r="11" customFormat="false" ht="15" hidden="false" customHeight="false" outlineLevel="0" collapsed="false">
      <c r="A11" s="15" t="n">
        <v>10</v>
      </c>
      <c r="B11" s="15" t="n">
        <f aca="false">INT((A11-1)/12)+1</f>
        <v>1</v>
      </c>
      <c r="C11" s="15" t="n">
        <f aca="false">MIN(Inputs!$C$4+B11-1,99)</f>
        <v>74</v>
      </c>
      <c r="D11" s="55" t="n">
        <f aca="false">INDEX('Return Path'!$D$5:$D$29,B11)</f>
        <v>0.08</v>
      </c>
      <c r="E11" s="15" t="n">
        <f aca="false">R10</f>
        <v>0</v>
      </c>
      <c r="F11" s="56" t="n">
        <f aca="false">Q10</f>
        <v>25951.4053946171</v>
      </c>
      <c r="G11" s="56" t="n">
        <f aca="false">IF(AND(MOD(A11-1,12)=0,B11&lt;=Inputs!$C$7,E11=0),Inputs!$C$6,0)</f>
        <v>0</v>
      </c>
      <c r="H11" s="56" t="n">
        <f aca="false">IF(B11=1,G11*Inputs!$C$9,0)</f>
        <v>0</v>
      </c>
      <c r="I11" s="56" t="n">
        <f aca="false">I10+G11</f>
        <v>24000</v>
      </c>
      <c r="J11" s="56" t="n">
        <f aca="false">(F11+G11+H11)*((1+D11)^(1/12)-1)</f>
        <v>166.972123705872</v>
      </c>
      <c r="K11" s="56" t="n">
        <f aca="false">(F11+G11+H11+J11)*(Inputs!$C$14+IF(B11&lt;=10,Inputs!$C$12,Inputs!$C$13))/12</f>
        <v>54.4132864965062</v>
      </c>
      <c r="L11" s="56" t="n">
        <f aca="false">IF(OR(E11=1,A11&lt;=Inputs!$C$15),0,MAX(Inputs!$C$8*I11-(F11+G11+H11+J11-K11),0))</f>
        <v>0</v>
      </c>
      <c r="M11" s="56" t="n">
        <f aca="false">L11*INDEX(Rates!$B$2:$C$101,C11+1,IF(Inputs!$C$5="Male",1,2))/1000/12*Inputs!$C$16</f>
        <v>0</v>
      </c>
      <c r="N11" s="56" t="n">
        <f aca="false">IF($V$1=1,MAX(F11+G11+H11+J11-K11-M11,0)*Inputs!$C$22/12,0)</f>
        <v>0</v>
      </c>
      <c r="O11" s="56" t="n">
        <f aca="false">IF(AND(MOD(A11,12)=0,B11&gt;=Inputs!$C$18),MAX(F11+G11+H11+J11-K11-M11-N11,0)*Inputs!$C$17,0)</f>
        <v>0</v>
      </c>
      <c r="P11" s="56" t="n">
        <f aca="false">F11+G11+H11+J11-K11-M11-N11+O11</f>
        <v>26063.9642318265</v>
      </c>
      <c r="Q11" s="56" t="n">
        <f aca="false">IF(OR(E11=1,P11&lt;=0),0,P11)</f>
        <v>26063.9642318265</v>
      </c>
      <c r="R11" s="15" t="n">
        <f aca="false">IF(OR(E11=1,AND(P11&lt;=0,I11&gt;0)),1,0)</f>
        <v>0</v>
      </c>
      <c r="S11" s="15" t="n">
        <f aca="false">IF(L11&gt;0,1,0)</f>
        <v>0</v>
      </c>
    </row>
    <row r="12" customFormat="false" ht="15" hidden="false" customHeight="false" outlineLevel="0" collapsed="false">
      <c r="A12" s="15" t="n">
        <v>11</v>
      </c>
      <c r="B12" s="15" t="n">
        <f aca="false">INT((A12-1)/12)+1</f>
        <v>1</v>
      </c>
      <c r="C12" s="15" t="n">
        <f aca="false">MIN(Inputs!$C$4+B12-1,99)</f>
        <v>74</v>
      </c>
      <c r="D12" s="55" t="n">
        <f aca="false">INDEX('Return Path'!$D$5:$D$29,B12)</f>
        <v>0.08</v>
      </c>
      <c r="E12" s="15" t="n">
        <f aca="false">R11</f>
        <v>0</v>
      </c>
      <c r="F12" s="56" t="n">
        <f aca="false">Q11</f>
        <v>26063.9642318265</v>
      </c>
      <c r="G12" s="56" t="n">
        <f aca="false">IF(AND(MOD(A12-1,12)=0,B12&lt;=Inputs!$C$7,E12=0),Inputs!$C$6,0)</f>
        <v>0</v>
      </c>
      <c r="H12" s="56" t="n">
        <f aca="false">IF(B12=1,G12*Inputs!$C$9,0)</f>
        <v>0</v>
      </c>
      <c r="I12" s="56" t="n">
        <f aca="false">I11+G12</f>
        <v>24000</v>
      </c>
      <c r="J12" s="56" t="n">
        <f aca="false">(F12+G12+H12)*((1+D12)^(1/12)-1)</f>
        <v>167.696330653624</v>
      </c>
      <c r="K12" s="56" t="n">
        <f aca="false">(F12+G12+H12+J12)*(Inputs!$C$14+IF(B12&lt;=10,Inputs!$C$12,Inputs!$C$13))/12</f>
        <v>54.6492928385002</v>
      </c>
      <c r="L12" s="56" t="n">
        <f aca="false">IF(OR(E12=1,A12&lt;=Inputs!$C$15),0,MAX(Inputs!$C$8*I12-(F12+G12+H12+J12-K12),0))</f>
        <v>0</v>
      </c>
      <c r="M12" s="56" t="n">
        <f aca="false">L12*INDEX(Rates!$B$2:$C$101,C12+1,IF(Inputs!$C$5="Male",1,2))/1000/12*Inputs!$C$16</f>
        <v>0</v>
      </c>
      <c r="N12" s="56" t="n">
        <f aca="false">IF($V$1=1,MAX(F12+G12+H12+J12-K12-M12,0)*Inputs!$C$22/12,0)</f>
        <v>0</v>
      </c>
      <c r="O12" s="56" t="n">
        <f aca="false">IF(AND(MOD(A12,12)=0,B12&gt;=Inputs!$C$18),MAX(F12+G12+H12+J12-K12-M12-N12,0)*Inputs!$C$17,0)</f>
        <v>0</v>
      </c>
      <c r="P12" s="56" t="n">
        <f aca="false">F12+G12+H12+J12-K12-M12-N12+O12</f>
        <v>26177.0112696416</v>
      </c>
      <c r="Q12" s="56" t="n">
        <f aca="false">IF(OR(E12=1,P12&lt;=0),0,P12)</f>
        <v>26177.0112696416</v>
      </c>
      <c r="R12" s="15" t="n">
        <f aca="false">IF(OR(E12=1,AND(P12&lt;=0,I12&gt;0)),1,0)</f>
        <v>0</v>
      </c>
      <c r="S12" s="15" t="n">
        <f aca="false">IF(L12&gt;0,1,0)</f>
        <v>0</v>
      </c>
    </row>
    <row r="13" customFormat="false" ht="15" hidden="false" customHeight="false" outlineLevel="0" collapsed="false">
      <c r="A13" s="15" t="n">
        <v>12</v>
      </c>
      <c r="B13" s="15" t="n">
        <f aca="false">INT((A13-1)/12)+1</f>
        <v>1</v>
      </c>
      <c r="C13" s="15" t="n">
        <f aca="false">MIN(Inputs!$C$4+B13-1,99)</f>
        <v>74</v>
      </c>
      <c r="D13" s="55" t="n">
        <f aca="false">INDEX('Return Path'!$D$5:$D$29,B13)</f>
        <v>0.08</v>
      </c>
      <c r="E13" s="15" t="n">
        <f aca="false">R12</f>
        <v>0</v>
      </c>
      <c r="F13" s="56" t="n">
        <f aca="false">Q12</f>
        <v>26177.0112696416</v>
      </c>
      <c r="G13" s="56" t="n">
        <f aca="false">IF(AND(MOD(A13-1,12)=0,B13&lt;=Inputs!$C$7,E13=0),Inputs!$C$6,0)</f>
        <v>0</v>
      </c>
      <c r="H13" s="56" t="n">
        <f aca="false">IF(B13=1,G13*Inputs!$C$9,0)</f>
        <v>0</v>
      </c>
      <c r="I13" s="56" t="n">
        <f aca="false">I12+G13</f>
        <v>24000</v>
      </c>
      <c r="J13" s="56" t="n">
        <f aca="false">(F13+G13+H13)*((1+D13)^(1/12)-1)</f>
        <v>168.423678698773</v>
      </c>
      <c r="K13" s="56" t="n">
        <f aca="false">(F13+G13+H13+J13)*(Inputs!$C$14+IF(B13&lt;=10,Inputs!$C$12,Inputs!$C$13))/12</f>
        <v>54.8863228090424</v>
      </c>
      <c r="L13" s="56" t="n">
        <f aca="false">IF(OR(E13=1,A13&lt;=Inputs!$C$15),0,MAX(Inputs!$C$8*I13-(F13+G13+H13+J13-K13),0))</f>
        <v>0</v>
      </c>
      <c r="M13" s="56" t="n">
        <f aca="false">L13*INDEX(Rates!$B$2:$C$101,C13+1,IF(Inputs!$C$5="Male",1,2))/1000/12*Inputs!$C$16</f>
        <v>0</v>
      </c>
      <c r="N13" s="56" t="n">
        <f aca="false">IF($V$1=1,MAX(F13+G13+H13+J13-K13-M13,0)*Inputs!$C$22/12,0)</f>
        <v>0</v>
      </c>
      <c r="O13" s="56" t="n">
        <f aca="false">IF(AND(MOD(A13,12)=0,B13&gt;=Inputs!$C$18),MAX(F13+G13+H13+J13-K13-M13-N13,0)*Inputs!$C$17,0)</f>
        <v>0</v>
      </c>
      <c r="P13" s="56" t="n">
        <f aca="false">F13+G13+H13+J13-K13-M13-N13+O13</f>
        <v>26290.5486255313</v>
      </c>
      <c r="Q13" s="56" t="n">
        <f aca="false">IF(OR(E13=1,P13&lt;=0),0,P13)</f>
        <v>26290.5486255313</v>
      </c>
      <c r="R13" s="15" t="n">
        <f aca="false">IF(OR(E13=1,AND(P13&lt;=0,I13&gt;0)),1,0)</f>
        <v>0</v>
      </c>
      <c r="S13" s="15" t="n">
        <f aca="false">IF(L13&gt;0,1,0)</f>
        <v>0</v>
      </c>
    </row>
    <row r="14" customFormat="false" ht="15" hidden="false" customHeight="false" outlineLevel="0" collapsed="false">
      <c r="A14" s="15" t="n">
        <v>13</v>
      </c>
      <c r="B14" s="15" t="n">
        <f aca="false">INT((A14-1)/12)+1</f>
        <v>2</v>
      </c>
      <c r="C14" s="15" t="n">
        <f aca="false">MIN(Inputs!$C$4+B14-1,99)</f>
        <v>75</v>
      </c>
      <c r="D14" s="55" t="n">
        <f aca="false">INDEX('Return Path'!$D$5:$D$29,B14)</f>
        <v>0.08</v>
      </c>
      <c r="E14" s="15" t="n">
        <f aca="false">R13</f>
        <v>0</v>
      </c>
      <c r="F14" s="56" t="n">
        <f aca="false">Q13</f>
        <v>26290.5486255313</v>
      </c>
      <c r="G14" s="56" t="n">
        <f aca="false">IF(AND(MOD(A14-1,12)=0,B14&lt;=Inputs!$C$7,E14=0),Inputs!$C$6,0)</f>
        <v>24000</v>
      </c>
      <c r="H14" s="56" t="n">
        <f aca="false">IF(B14=1,G14*Inputs!$C$9,0)</f>
        <v>0</v>
      </c>
      <c r="I14" s="56" t="n">
        <f aca="false">I13+G14</f>
        <v>48000</v>
      </c>
      <c r="J14" s="56" t="n">
        <f aca="false">(F14+G14+H14)*((1+D14)^(1/12)-1)</f>
        <v>323.57090410526</v>
      </c>
      <c r="K14" s="56" t="n">
        <f aca="false">(F14+G14+H14+J14)*(Inputs!$C$14+IF(B14&lt;=10,Inputs!$C$12,Inputs!$C$13))/12</f>
        <v>105.44608235341</v>
      </c>
      <c r="L14" s="56" t="n">
        <f aca="false">IF(OR(E14=1,A14&lt;=Inputs!$C$15),0,MAX(Inputs!$C$8*I14-(F14+G14+H14+J14-K14),0))</f>
        <v>0</v>
      </c>
      <c r="M14" s="56" t="n">
        <f aca="false">L14*INDEX(Rates!$B$2:$C$101,C14+1,IF(Inputs!$C$5="Male",1,2))/1000/12*Inputs!$C$16</f>
        <v>0</v>
      </c>
      <c r="N14" s="56" t="n">
        <f aca="false">IF($V$1=1,MAX(F14+G14+H14+J14-K14-M14,0)*Inputs!$C$22/12,0)</f>
        <v>0</v>
      </c>
      <c r="O14" s="56" t="n">
        <f aca="false">IF(AND(MOD(A14,12)=0,B14&gt;=Inputs!$C$18),MAX(F14+G14+H14+J14-K14-M14-N14,0)*Inputs!$C$17,0)</f>
        <v>0</v>
      </c>
      <c r="P14" s="56" t="n">
        <f aca="false">F14+G14+H14+J14-K14-M14-N14+O14</f>
        <v>50508.6734472832</v>
      </c>
      <c r="Q14" s="56" t="n">
        <f aca="false">IF(OR(E14=1,P14&lt;=0),0,P14)</f>
        <v>50508.6734472832</v>
      </c>
      <c r="R14" s="15" t="n">
        <f aca="false">IF(OR(E14=1,AND(P14&lt;=0,I14&gt;0)),1,0)</f>
        <v>0</v>
      </c>
      <c r="S14" s="15" t="n">
        <f aca="false">IF(L14&gt;0,1,0)</f>
        <v>0</v>
      </c>
    </row>
    <row r="15" customFormat="false" ht="15" hidden="false" customHeight="false" outlineLevel="0" collapsed="false">
      <c r="A15" s="15" t="n">
        <v>14</v>
      </c>
      <c r="B15" s="15" t="n">
        <f aca="false">INT((A15-1)/12)+1</f>
        <v>2</v>
      </c>
      <c r="C15" s="15" t="n">
        <f aca="false">MIN(Inputs!$C$4+B15-1,99)</f>
        <v>75</v>
      </c>
      <c r="D15" s="55" t="n">
        <f aca="false">INDEX('Return Path'!$D$5:$D$29,B15)</f>
        <v>0.08</v>
      </c>
      <c r="E15" s="15" t="n">
        <f aca="false">R14</f>
        <v>0</v>
      </c>
      <c r="F15" s="56" t="n">
        <f aca="false">Q14</f>
        <v>50508.6734472832</v>
      </c>
      <c r="G15" s="56" t="n">
        <f aca="false">IF(AND(MOD(A15-1,12)=0,B15&lt;=Inputs!$C$7,E15=0),Inputs!$C$6,0)</f>
        <v>0</v>
      </c>
      <c r="H15" s="56" t="n">
        <f aca="false">IF(B15=1,G15*Inputs!$C$9,0)</f>
        <v>0</v>
      </c>
      <c r="I15" s="56" t="n">
        <f aca="false">I14+G15</f>
        <v>48000</v>
      </c>
      <c r="J15" s="56" t="n">
        <f aca="false">(F15+G15+H15)*((1+D15)^(1/12)-1)</f>
        <v>324.974325776151</v>
      </c>
      <c r="K15" s="56" t="n">
        <f aca="false">(F15+G15+H15+J15)*(Inputs!$C$14+IF(B15&lt;=10,Inputs!$C$12,Inputs!$C$13))/12</f>
        <v>105.90343286054</v>
      </c>
      <c r="L15" s="56" t="n">
        <f aca="false">IF(OR(E15=1,A15&lt;=Inputs!$C$15),0,MAX(Inputs!$C$8*I15-(F15+G15+H15+J15-K15),0))</f>
        <v>0</v>
      </c>
      <c r="M15" s="56" t="n">
        <f aca="false">L15*INDEX(Rates!$B$2:$C$101,C15+1,IF(Inputs!$C$5="Male",1,2))/1000/12*Inputs!$C$16</f>
        <v>0</v>
      </c>
      <c r="N15" s="56" t="n">
        <f aca="false">IF($V$1=1,MAX(F15+G15+H15+J15-K15-M15,0)*Inputs!$C$22/12,0)</f>
        <v>0</v>
      </c>
      <c r="O15" s="56" t="n">
        <f aca="false">IF(AND(MOD(A15,12)=0,B15&gt;=Inputs!$C$18),MAX(F15+G15+H15+J15-K15-M15-N15,0)*Inputs!$C$17,0)</f>
        <v>0</v>
      </c>
      <c r="P15" s="56" t="n">
        <f aca="false">F15+G15+H15+J15-K15-M15-N15+O15</f>
        <v>50727.7443401988</v>
      </c>
      <c r="Q15" s="56" t="n">
        <f aca="false">IF(OR(E15=1,P15&lt;=0),0,P15)</f>
        <v>50727.7443401988</v>
      </c>
      <c r="R15" s="15" t="n">
        <f aca="false">IF(OR(E15=1,AND(P15&lt;=0,I15&gt;0)),1,0)</f>
        <v>0</v>
      </c>
      <c r="S15" s="15" t="n">
        <f aca="false">IF(L15&gt;0,1,0)</f>
        <v>0</v>
      </c>
    </row>
    <row r="16" customFormat="false" ht="15" hidden="false" customHeight="false" outlineLevel="0" collapsed="false">
      <c r="A16" s="15" t="n">
        <v>15</v>
      </c>
      <c r="B16" s="15" t="n">
        <f aca="false">INT((A16-1)/12)+1</f>
        <v>2</v>
      </c>
      <c r="C16" s="15" t="n">
        <f aca="false">MIN(Inputs!$C$4+B16-1,99)</f>
        <v>75</v>
      </c>
      <c r="D16" s="55" t="n">
        <f aca="false">INDEX('Return Path'!$D$5:$D$29,B16)</f>
        <v>0.08</v>
      </c>
      <c r="E16" s="15" t="n">
        <f aca="false">R15</f>
        <v>0</v>
      </c>
      <c r="F16" s="56" t="n">
        <f aca="false">Q15</f>
        <v>50727.7443401988</v>
      </c>
      <c r="G16" s="56" t="n">
        <f aca="false">IF(AND(MOD(A16-1,12)=0,B16&lt;=Inputs!$C$7,E16=0),Inputs!$C$6,0)</f>
        <v>0</v>
      </c>
      <c r="H16" s="56" t="n">
        <f aca="false">IF(B16=1,G16*Inputs!$C$9,0)</f>
        <v>0</v>
      </c>
      <c r="I16" s="56" t="n">
        <f aca="false">I15+G16</f>
        <v>48000</v>
      </c>
      <c r="J16" s="56" t="n">
        <f aca="false">(F16+G16+H16)*((1+D16)^(1/12)-1)</f>
        <v>326.383834497395</v>
      </c>
      <c r="K16" s="56" t="n">
        <f aca="false">(F16+G16+H16+J16)*(Inputs!$C$14+IF(B16&lt;=10,Inputs!$C$12,Inputs!$C$13))/12</f>
        <v>106.362767030617</v>
      </c>
      <c r="L16" s="56" t="n">
        <f aca="false">IF(OR(E16=1,A16&lt;=Inputs!$C$15),0,MAX(Inputs!$C$8*I16-(F16+G16+H16+J16-K16),0))</f>
        <v>0</v>
      </c>
      <c r="M16" s="56" t="n">
        <f aca="false">L16*INDEX(Rates!$B$2:$C$101,C16+1,IF(Inputs!$C$5="Male",1,2))/1000/12*Inputs!$C$16</f>
        <v>0</v>
      </c>
      <c r="N16" s="56" t="n">
        <f aca="false">IF($V$1=1,MAX(F16+G16+H16+J16-K16-M16,0)*Inputs!$C$22/12,0)</f>
        <v>0</v>
      </c>
      <c r="O16" s="56" t="n">
        <f aca="false">IF(AND(MOD(A16,12)=0,B16&gt;=Inputs!$C$18),MAX(F16+G16+H16+J16-K16-M16-N16,0)*Inputs!$C$17,0)</f>
        <v>0</v>
      </c>
      <c r="P16" s="56" t="n">
        <f aca="false">F16+G16+H16+J16-K16-M16-N16+O16</f>
        <v>50947.7654076656</v>
      </c>
      <c r="Q16" s="56" t="n">
        <f aca="false">IF(OR(E16=1,P16&lt;=0),0,P16)</f>
        <v>50947.7654076656</v>
      </c>
      <c r="R16" s="15" t="n">
        <f aca="false">IF(OR(E16=1,AND(P16&lt;=0,I16&gt;0)),1,0)</f>
        <v>0</v>
      </c>
      <c r="S16" s="15" t="n">
        <f aca="false">IF(L16&gt;0,1,0)</f>
        <v>0</v>
      </c>
    </row>
    <row r="17" customFormat="false" ht="15" hidden="false" customHeight="false" outlineLevel="0" collapsed="false">
      <c r="A17" s="15" t="n">
        <v>16</v>
      </c>
      <c r="B17" s="15" t="n">
        <f aca="false">INT((A17-1)/12)+1</f>
        <v>2</v>
      </c>
      <c r="C17" s="15" t="n">
        <f aca="false">MIN(Inputs!$C$4+B17-1,99)</f>
        <v>75</v>
      </c>
      <c r="D17" s="55" t="n">
        <f aca="false">INDEX('Return Path'!$D$5:$D$29,B17)</f>
        <v>0.08</v>
      </c>
      <c r="E17" s="15" t="n">
        <f aca="false">R16</f>
        <v>0</v>
      </c>
      <c r="F17" s="56" t="n">
        <f aca="false">Q16</f>
        <v>50947.7654076656</v>
      </c>
      <c r="G17" s="56" t="n">
        <f aca="false">IF(AND(MOD(A17-1,12)=0,B17&lt;=Inputs!$C$7,E17=0),Inputs!$C$6,0)</f>
        <v>0</v>
      </c>
      <c r="H17" s="56" t="n">
        <f aca="false">IF(B17=1,G17*Inputs!$C$9,0)</f>
        <v>0</v>
      </c>
      <c r="I17" s="56" t="n">
        <f aca="false">I16+G17</f>
        <v>48000</v>
      </c>
      <c r="J17" s="56" t="n">
        <f aca="false">(F17+G17+H17)*((1+D17)^(1/12)-1)</f>
        <v>327.799456670311</v>
      </c>
      <c r="K17" s="56" t="n">
        <f aca="false">(F17+G17+H17+J17)*(Inputs!$C$14+IF(B17&lt;=10,Inputs!$C$12,Inputs!$C$13))/12</f>
        <v>106.824093467366</v>
      </c>
      <c r="L17" s="56" t="n">
        <f aca="false">IF(OR(E17=1,A17&lt;=Inputs!$C$15),0,MAX(Inputs!$C$8*I17-(F17+G17+H17+J17-K17),0))</f>
        <v>0</v>
      </c>
      <c r="M17" s="56" t="n">
        <f aca="false">L17*INDEX(Rates!$B$2:$C$101,C17+1,IF(Inputs!$C$5="Male",1,2))/1000/12*Inputs!$C$16</f>
        <v>0</v>
      </c>
      <c r="N17" s="56" t="n">
        <f aca="false">IF($V$1=1,MAX(F17+G17+H17+J17-K17-M17,0)*Inputs!$C$22/12,0)</f>
        <v>0</v>
      </c>
      <c r="O17" s="56" t="n">
        <f aca="false">IF(AND(MOD(A17,12)=0,B17&gt;=Inputs!$C$18),MAX(F17+G17+H17+J17-K17-M17-N17,0)*Inputs!$C$17,0)</f>
        <v>0</v>
      </c>
      <c r="P17" s="56" t="n">
        <f aca="false">F17+G17+H17+J17-K17-M17-N17+O17</f>
        <v>51168.7407708685</v>
      </c>
      <c r="Q17" s="56" t="n">
        <f aca="false">IF(OR(E17=1,P17&lt;=0),0,P17)</f>
        <v>51168.7407708685</v>
      </c>
      <c r="R17" s="15" t="n">
        <f aca="false">IF(OR(E17=1,AND(P17&lt;=0,I17&gt;0)),1,0)</f>
        <v>0</v>
      </c>
      <c r="S17" s="15" t="n">
        <f aca="false">IF(L17&gt;0,1,0)</f>
        <v>0</v>
      </c>
    </row>
    <row r="18" customFormat="false" ht="15" hidden="false" customHeight="false" outlineLevel="0" collapsed="false">
      <c r="A18" s="15" t="n">
        <v>17</v>
      </c>
      <c r="B18" s="15" t="n">
        <f aca="false">INT((A18-1)/12)+1</f>
        <v>2</v>
      </c>
      <c r="C18" s="15" t="n">
        <f aca="false">MIN(Inputs!$C$4+B18-1,99)</f>
        <v>75</v>
      </c>
      <c r="D18" s="55" t="n">
        <f aca="false">INDEX('Return Path'!$D$5:$D$29,B18)</f>
        <v>0.08</v>
      </c>
      <c r="E18" s="15" t="n">
        <f aca="false">R17</f>
        <v>0</v>
      </c>
      <c r="F18" s="56" t="n">
        <f aca="false">Q17</f>
        <v>51168.7407708685</v>
      </c>
      <c r="G18" s="56" t="n">
        <f aca="false">IF(AND(MOD(A18-1,12)=0,B18&lt;=Inputs!$C$7,E18=0),Inputs!$C$6,0)</f>
        <v>0</v>
      </c>
      <c r="H18" s="56" t="n">
        <f aca="false">IF(B18=1,G18*Inputs!$C$9,0)</f>
        <v>0</v>
      </c>
      <c r="I18" s="56" t="n">
        <f aca="false">I17+G18</f>
        <v>48000</v>
      </c>
      <c r="J18" s="56" t="n">
        <f aca="false">(F18+G18+H18)*((1+D18)^(1/12)-1)</f>
        <v>329.221218810728</v>
      </c>
      <c r="K18" s="56" t="n">
        <f aca="false">(F18+G18+H18+J18)*(Inputs!$C$14+IF(B18&lt;=10,Inputs!$C$12,Inputs!$C$13))/12</f>
        <v>107.287420811832</v>
      </c>
      <c r="L18" s="56" t="n">
        <f aca="false">IF(OR(E18=1,A18&lt;=Inputs!$C$15),0,MAX(Inputs!$C$8*I18-(F18+G18+H18+J18-K18),0))</f>
        <v>0</v>
      </c>
      <c r="M18" s="56" t="n">
        <f aca="false">L18*INDEX(Rates!$B$2:$C$101,C18+1,IF(Inputs!$C$5="Male",1,2))/1000/12*Inputs!$C$16</f>
        <v>0</v>
      </c>
      <c r="N18" s="56" t="n">
        <f aca="false">IF($V$1=1,MAX(F18+G18+H18+J18-K18-M18,0)*Inputs!$C$22/12,0)</f>
        <v>0</v>
      </c>
      <c r="O18" s="56" t="n">
        <f aca="false">IF(AND(MOD(A18,12)=0,B18&gt;=Inputs!$C$18),MAX(F18+G18+H18+J18-K18-M18-N18,0)*Inputs!$C$17,0)</f>
        <v>0</v>
      </c>
      <c r="P18" s="56" t="n">
        <f aca="false">F18+G18+H18+J18-K18-M18-N18+O18</f>
        <v>51390.6745688674</v>
      </c>
      <c r="Q18" s="56" t="n">
        <f aca="false">IF(OR(E18=1,P18&lt;=0),0,P18)</f>
        <v>51390.6745688674</v>
      </c>
      <c r="R18" s="15" t="n">
        <f aca="false">IF(OR(E18=1,AND(P18&lt;=0,I18&gt;0)),1,0)</f>
        <v>0</v>
      </c>
      <c r="S18" s="15" t="n">
        <f aca="false">IF(L18&gt;0,1,0)</f>
        <v>0</v>
      </c>
    </row>
    <row r="19" customFormat="false" ht="15" hidden="false" customHeight="false" outlineLevel="0" collapsed="false">
      <c r="A19" s="15" t="n">
        <v>18</v>
      </c>
      <c r="B19" s="15" t="n">
        <f aca="false">INT((A19-1)/12)+1</f>
        <v>2</v>
      </c>
      <c r="C19" s="15" t="n">
        <f aca="false">MIN(Inputs!$C$4+B19-1,99)</f>
        <v>75</v>
      </c>
      <c r="D19" s="55" t="n">
        <f aca="false">INDEX('Return Path'!$D$5:$D$29,B19)</f>
        <v>0.08</v>
      </c>
      <c r="E19" s="15" t="n">
        <f aca="false">R18</f>
        <v>0</v>
      </c>
      <c r="F19" s="56" t="n">
        <f aca="false">Q18</f>
        <v>51390.6745688674</v>
      </c>
      <c r="G19" s="56" t="n">
        <f aca="false">IF(AND(MOD(A19-1,12)=0,B19&lt;=Inputs!$C$7,E19=0),Inputs!$C$6,0)</f>
        <v>0</v>
      </c>
      <c r="H19" s="56" t="n">
        <f aca="false">IF(B19=1,G19*Inputs!$C$9,0)</f>
        <v>0</v>
      </c>
      <c r="I19" s="56" t="n">
        <f aca="false">I18+G19</f>
        <v>48000</v>
      </c>
      <c r="J19" s="56" t="n">
        <f aca="false">(F19+G19+H19)*((1+D19)^(1/12)-1)</f>
        <v>330.64914754948</v>
      </c>
      <c r="K19" s="56" t="n">
        <f aca="false">(F19+G19+H19+J19)*(Inputs!$C$14+IF(B19&lt;=10,Inputs!$C$12,Inputs!$C$13))/12</f>
        <v>107.752757742535</v>
      </c>
      <c r="L19" s="56" t="n">
        <f aca="false">IF(OR(E19=1,A19&lt;=Inputs!$C$15),0,MAX(Inputs!$C$8*I19-(F19+G19+H19+J19-K19),0))</f>
        <v>0</v>
      </c>
      <c r="M19" s="56" t="n">
        <f aca="false">L19*INDEX(Rates!$B$2:$C$101,C19+1,IF(Inputs!$C$5="Male",1,2))/1000/12*Inputs!$C$16</f>
        <v>0</v>
      </c>
      <c r="N19" s="56" t="n">
        <f aca="false">IF($V$1=1,MAX(F19+G19+H19+J19-K19-M19,0)*Inputs!$C$22/12,0)</f>
        <v>0</v>
      </c>
      <c r="O19" s="56" t="n">
        <f aca="false">IF(AND(MOD(A19,12)=0,B19&gt;=Inputs!$C$18),MAX(F19+G19+H19+J19-K19-M19-N19,0)*Inputs!$C$17,0)</f>
        <v>0</v>
      </c>
      <c r="P19" s="56" t="n">
        <f aca="false">F19+G19+H19+J19-K19-M19-N19+O19</f>
        <v>51613.5709586744</v>
      </c>
      <c r="Q19" s="56" t="n">
        <f aca="false">IF(OR(E19=1,P19&lt;=0),0,P19)</f>
        <v>51613.5709586744</v>
      </c>
      <c r="R19" s="15" t="n">
        <f aca="false">IF(OR(E19=1,AND(P19&lt;=0,I19&gt;0)),1,0)</f>
        <v>0</v>
      </c>
      <c r="S19" s="15" t="n">
        <f aca="false">IF(L19&gt;0,1,0)</f>
        <v>0</v>
      </c>
    </row>
    <row r="20" customFormat="false" ht="15" hidden="false" customHeight="false" outlineLevel="0" collapsed="false">
      <c r="A20" s="15" t="n">
        <v>19</v>
      </c>
      <c r="B20" s="15" t="n">
        <f aca="false">INT((A20-1)/12)+1</f>
        <v>2</v>
      </c>
      <c r="C20" s="15" t="n">
        <f aca="false">MIN(Inputs!$C$4+B20-1,99)</f>
        <v>75</v>
      </c>
      <c r="D20" s="55" t="n">
        <f aca="false">INDEX('Return Path'!$D$5:$D$29,B20)</f>
        <v>0.08</v>
      </c>
      <c r="E20" s="15" t="n">
        <f aca="false">R19</f>
        <v>0</v>
      </c>
      <c r="F20" s="56" t="n">
        <f aca="false">Q19</f>
        <v>51613.5709586744</v>
      </c>
      <c r="G20" s="56" t="n">
        <f aca="false">IF(AND(MOD(A20-1,12)=0,B20&lt;=Inputs!$C$7,E20=0),Inputs!$C$6,0)</f>
        <v>0</v>
      </c>
      <c r="H20" s="56" t="n">
        <f aca="false">IF(B20=1,G20*Inputs!$C$9,0)</f>
        <v>0</v>
      </c>
      <c r="I20" s="56" t="n">
        <f aca="false">I19+G20</f>
        <v>48000</v>
      </c>
      <c r="J20" s="56" t="n">
        <f aca="false">(F20+G20+H20)*((1+D20)^(1/12)-1)</f>
        <v>332.083269632909</v>
      </c>
      <c r="K20" s="56" t="n">
        <f aca="false">(F20+G20+H20+J20)*(Inputs!$C$14+IF(B20&lt;=10,Inputs!$C$12,Inputs!$C$13))/12</f>
        <v>108.22011297564</v>
      </c>
      <c r="L20" s="56" t="n">
        <f aca="false">IF(OR(E20=1,A20&lt;=Inputs!$C$15),0,MAX(Inputs!$C$8*I20-(F20+G20+H20+J20-K20),0))</f>
        <v>0</v>
      </c>
      <c r="M20" s="56" t="n">
        <f aca="false">L20*INDEX(Rates!$B$2:$C$101,C20+1,IF(Inputs!$C$5="Male",1,2))/1000/12*Inputs!$C$16</f>
        <v>0</v>
      </c>
      <c r="N20" s="56" t="n">
        <f aca="false">IF($V$1=1,MAX(F20+G20+H20+J20-K20-M20,0)*Inputs!$C$22/12,0)</f>
        <v>0</v>
      </c>
      <c r="O20" s="56" t="n">
        <f aca="false">IF(AND(MOD(A20,12)=0,B20&gt;=Inputs!$C$18),MAX(F20+G20+H20+J20-K20-M20-N20,0)*Inputs!$C$17,0)</f>
        <v>0</v>
      </c>
      <c r="P20" s="56" t="n">
        <f aca="false">F20+G20+H20+J20-K20-M20-N20+O20</f>
        <v>51837.4341153316</v>
      </c>
      <c r="Q20" s="56" t="n">
        <f aca="false">IF(OR(E20=1,P20&lt;=0),0,P20)</f>
        <v>51837.4341153316</v>
      </c>
      <c r="R20" s="15" t="n">
        <f aca="false">IF(OR(E20=1,AND(P20&lt;=0,I20&gt;0)),1,0)</f>
        <v>0</v>
      </c>
      <c r="S20" s="15" t="n">
        <f aca="false">IF(L20&gt;0,1,0)</f>
        <v>0</v>
      </c>
    </row>
    <row r="21" customFormat="false" ht="15" hidden="false" customHeight="false" outlineLevel="0" collapsed="false">
      <c r="A21" s="15" t="n">
        <v>20</v>
      </c>
      <c r="B21" s="15" t="n">
        <f aca="false">INT((A21-1)/12)+1</f>
        <v>2</v>
      </c>
      <c r="C21" s="15" t="n">
        <f aca="false">MIN(Inputs!$C$4+B21-1,99)</f>
        <v>75</v>
      </c>
      <c r="D21" s="55" t="n">
        <f aca="false">INDEX('Return Path'!$D$5:$D$29,B21)</f>
        <v>0.08</v>
      </c>
      <c r="E21" s="15" t="n">
        <f aca="false">R20</f>
        <v>0</v>
      </c>
      <c r="F21" s="56" t="n">
        <f aca="false">Q20</f>
        <v>51837.4341153316</v>
      </c>
      <c r="G21" s="56" t="n">
        <f aca="false">IF(AND(MOD(A21-1,12)=0,B21&lt;=Inputs!$C$7,E21=0),Inputs!$C$6,0)</f>
        <v>0</v>
      </c>
      <c r="H21" s="56" t="n">
        <f aca="false">IF(B21=1,G21*Inputs!$C$9,0)</f>
        <v>0</v>
      </c>
      <c r="I21" s="56" t="n">
        <f aca="false">I20+G21</f>
        <v>48000</v>
      </c>
      <c r="J21" s="56" t="n">
        <f aca="false">(F21+G21+H21)*((1+D21)^(1/12)-1)</f>
        <v>333.523611923363</v>
      </c>
      <c r="K21" s="56" t="n">
        <f aca="false">(F21+G21+H21+J21)*(Inputs!$C$14+IF(B21&lt;=10,Inputs!$C$12,Inputs!$C$13))/12</f>
        <v>108.689495265115</v>
      </c>
      <c r="L21" s="56" t="n">
        <f aca="false">IF(OR(E21=1,A21&lt;=Inputs!$C$15),0,MAX(Inputs!$C$8*I21-(F21+G21+H21+J21-K21),0))</f>
        <v>0</v>
      </c>
      <c r="M21" s="56" t="n">
        <f aca="false">L21*INDEX(Rates!$B$2:$C$101,C21+1,IF(Inputs!$C$5="Male",1,2))/1000/12*Inputs!$C$16</f>
        <v>0</v>
      </c>
      <c r="N21" s="56" t="n">
        <f aca="false">IF($V$1=1,MAX(F21+G21+H21+J21-K21-M21,0)*Inputs!$C$22/12,0)</f>
        <v>0</v>
      </c>
      <c r="O21" s="56" t="n">
        <f aca="false">IF(AND(MOD(A21,12)=0,B21&gt;=Inputs!$C$18),MAX(F21+G21+H21+J21-K21-M21-N21,0)*Inputs!$C$17,0)</f>
        <v>0</v>
      </c>
      <c r="P21" s="56" t="n">
        <f aca="false">F21+G21+H21+J21-K21-M21-N21+O21</f>
        <v>52062.2682319899</v>
      </c>
      <c r="Q21" s="56" t="n">
        <f aca="false">IF(OR(E21=1,P21&lt;=0),0,P21)</f>
        <v>52062.2682319899</v>
      </c>
      <c r="R21" s="15" t="n">
        <f aca="false">IF(OR(E21=1,AND(P21&lt;=0,I21&gt;0)),1,0)</f>
        <v>0</v>
      </c>
      <c r="S21" s="15" t="n">
        <f aca="false">IF(L21&gt;0,1,0)</f>
        <v>0</v>
      </c>
    </row>
    <row r="22" customFormat="false" ht="15" hidden="false" customHeight="false" outlineLevel="0" collapsed="false">
      <c r="A22" s="15" t="n">
        <v>21</v>
      </c>
      <c r="B22" s="15" t="n">
        <f aca="false">INT((A22-1)/12)+1</f>
        <v>2</v>
      </c>
      <c r="C22" s="15" t="n">
        <f aca="false">MIN(Inputs!$C$4+B22-1,99)</f>
        <v>75</v>
      </c>
      <c r="D22" s="55" t="n">
        <f aca="false">INDEX('Return Path'!$D$5:$D$29,B22)</f>
        <v>0.08</v>
      </c>
      <c r="E22" s="15" t="n">
        <f aca="false">R21</f>
        <v>0</v>
      </c>
      <c r="F22" s="56" t="n">
        <f aca="false">Q21</f>
        <v>52062.2682319899</v>
      </c>
      <c r="G22" s="56" t="n">
        <f aca="false">IF(AND(MOD(A22-1,12)=0,B22&lt;=Inputs!$C$7,E22=0),Inputs!$C$6,0)</f>
        <v>0</v>
      </c>
      <c r="H22" s="56" t="n">
        <f aca="false">IF(B22=1,G22*Inputs!$C$9,0)</f>
        <v>0</v>
      </c>
      <c r="I22" s="56" t="n">
        <f aca="false">I21+G22</f>
        <v>48000</v>
      </c>
      <c r="J22" s="56" t="n">
        <f aca="false">(F22+G22+H22)*((1+D22)^(1/12)-1)</f>
        <v>334.970201399698</v>
      </c>
      <c r="K22" s="56" t="n">
        <f aca="false">(F22+G22+H22+J22)*(Inputs!$C$14+IF(B22&lt;=10,Inputs!$C$12,Inputs!$C$13))/12</f>
        <v>109.160913402895</v>
      </c>
      <c r="L22" s="56" t="n">
        <f aca="false">IF(OR(E22=1,A22&lt;=Inputs!$C$15),0,MAX(Inputs!$C$8*I22-(F22+G22+H22+J22-K22),0))</f>
        <v>0</v>
      </c>
      <c r="M22" s="56" t="n">
        <f aca="false">L22*INDEX(Rates!$B$2:$C$101,C22+1,IF(Inputs!$C$5="Male",1,2))/1000/12*Inputs!$C$16</f>
        <v>0</v>
      </c>
      <c r="N22" s="56" t="n">
        <f aca="false">IF($V$1=1,MAX(F22+G22+H22+J22-K22-M22,0)*Inputs!$C$22/12,0)</f>
        <v>0</v>
      </c>
      <c r="O22" s="56" t="n">
        <f aca="false">IF(AND(MOD(A22,12)=0,B22&gt;=Inputs!$C$18),MAX(F22+G22+H22+J22-K22-M22-N22,0)*Inputs!$C$17,0)</f>
        <v>0</v>
      </c>
      <c r="P22" s="56" t="n">
        <f aca="false">F22+G22+H22+J22-K22-M22-N22+O22</f>
        <v>52288.0775199867</v>
      </c>
      <c r="Q22" s="56" t="n">
        <f aca="false">IF(OR(E22=1,P22&lt;=0),0,P22)</f>
        <v>52288.0775199867</v>
      </c>
      <c r="R22" s="15" t="n">
        <f aca="false">IF(OR(E22=1,AND(P22&lt;=0,I22&gt;0)),1,0)</f>
        <v>0</v>
      </c>
      <c r="S22" s="15" t="n">
        <f aca="false">IF(L22&gt;0,1,0)</f>
        <v>0</v>
      </c>
    </row>
    <row r="23" customFormat="false" ht="15" hidden="false" customHeight="false" outlineLevel="0" collapsed="false">
      <c r="A23" s="15" t="n">
        <v>22</v>
      </c>
      <c r="B23" s="15" t="n">
        <f aca="false">INT((A23-1)/12)+1</f>
        <v>2</v>
      </c>
      <c r="C23" s="15" t="n">
        <f aca="false">MIN(Inputs!$C$4+B23-1,99)</f>
        <v>75</v>
      </c>
      <c r="D23" s="55" t="n">
        <f aca="false">INDEX('Return Path'!$D$5:$D$29,B23)</f>
        <v>0.08</v>
      </c>
      <c r="E23" s="15" t="n">
        <f aca="false">R22</f>
        <v>0</v>
      </c>
      <c r="F23" s="56" t="n">
        <f aca="false">Q22</f>
        <v>52288.0775199867</v>
      </c>
      <c r="G23" s="56" t="n">
        <f aca="false">IF(AND(MOD(A23-1,12)=0,B23&lt;=Inputs!$C$7,E23=0),Inputs!$C$6,0)</f>
        <v>0</v>
      </c>
      <c r="H23" s="56" t="n">
        <f aca="false">IF(B23=1,G23*Inputs!$C$9,0)</f>
        <v>0</v>
      </c>
      <c r="I23" s="56" t="n">
        <f aca="false">I22+G23</f>
        <v>48000</v>
      </c>
      <c r="J23" s="56" t="n">
        <f aca="false">(F23+G23+H23)*((1+D23)^(1/12)-1)</f>
        <v>336.423065157788</v>
      </c>
      <c r="K23" s="56" t="n">
        <f aca="false">(F23+G23+H23+J23)*(Inputs!$C$14+IF(B23&lt;=10,Inputs!$C$12,Inputs!$C$13))/12</f>
        <v>109.634376219051</v>
      </c>
      <c r="L23" s="56" t="n">
        <f aca="false">IF(OR(E23=1,A23&lt;=Inputs!$C$15),0,MAX(Inputs!$C$8*I23-(F23+G23+H23+J23-K23),0))</f>
        <v>0</v>
      </c>
      <c r="M23" s="56" t="n">
        <f aca="false">L23*INDEX(Rates!$B$2:$C$101,C23+1,IF(Inputs!$C$5="Male",1,2))/1000/12*Inputs!$C$16</f>
        <v>0</v>
      </c>
      <c r="N23" s="56" t="n">
        <f aca="false">IF($V$1=1,MAX(F23+G23+H23+J23-K23-M23,0)*Inputs!$C$22/12,0)</f>
        <v>0</v>
      </c>
      <c r="O23" s="56" t="n">
        <f aca="false">IF(AND(MOD(A23,12)=0,B23&gt;=Inputs!$C$18),MAX(F23+G23+H23+J23-K23-M23-N23,0)*Inputs!$C$17,0)</f>
        <v>0</v>
      </c>
      <c r="P23" s="56" t="n">
        <f aca="false">F23+G23+H23+J23-K23-M23-N23+O23</f>
        <v>52514.8662089254</v>
      </c>
      <c r="Q23" s="56" t="n">
        <f aca="false">IF(OR(E23=1,P23&lt;=0),0,P23)</f>
        <v>52514.8662089254</v>
      </c>
      <c r="R23" s="15" t="n">
        <f aca="false">IF(OR(E23=1,AND(P23&lt;=0,I23&gt;0)),1,0)</f>
        <v>0</v>
      </c>
      <c r="S23" s="15" t="n">
        <f aca="false">IF(L23&gt;0,1,0)</f>
        <v>0</v>
      </c>
    </row>
    <row r="24" customFormat="false" ht="15" hidden="false" customHeight="false" outlineLevel="0" collapsed="false">
      <c r="A24" s="15" t="n">
        <v>23</v>
      </c>
      <c r="B24" s="15" t="n">
        <f aca="false">INT((A24-1)/12)+1</f>
        <v>2</v>
      </c>
      <c r="C24" s="15" t="n">
        <f aca="false">MIN(Inputs!$C$4+B24-1,99)</f>
        <v>75</v>
      </c>
      <c r="D24" s="55" t="n">
        <f aca="false">INDEX('Return Path'!$D$5:$D$29,B24)</f>
        <v>0.08</v>
      </c>
      <c r="E24" s="15" t="n">
        <f aca="false">R23</f>
        <v>0</v>
      </c>
      <c r="F24" s="56" t="n">
        <f aca="false">Q23</f>
        <v>52514.8662089254</v>
      </c>
      <c r="G24" s="56" t="n">
        <f aca="false">IF(AND(MOD(A24-1,12)=0,B24&lt;=Inputs!$C$7,E24=0),Inputs!$C$6,0)</f>
        <v>0</v>
      </c>
      <c r="H24" s="56" t="n">
        <f aca="false">IF(B24=1,G24*Inputs!$C$9,0)</f>
        <v>0</v>
      </c>
      <c r="I24" s="56" t="n">
        <f aca="false">I23+G24</f>
        <v>48000</v>
      </c>
      <c r="J24" s="56" t="n">
        <f aca="false">(F24+G24+H24)*((1+D24)^(1/12)-1)</f>
        <v>337.882230411028</v>
      </c>
      <c r="K24" s="56" t="n">
        <f aca="false">(F24+G24+H24+J24)*(Inputs!$C$14+IF(B24&lt;=10,Inputs!$C$12,Inputs!$C$13))/12</f>
        <v>110.109892581951</v>
      </c>
      <c r="L24" s="56" t="n">
        <f aca="false">IF(OR(E24=1,A24&lt;=Inputs!$C$15),0,MAX(Inputs!$C$8*I24-(F24+G24+H24+J24-K24),0))</f>
        <v>0</v>
      </c>
      <c r="M24" s="56" t="n">
        <f aca="false">L24*INDEX(Rates!$B$2:$C$101,C24+1,IF(Inputs!$C$5="Male",1,2))/1000/12*Inputs!$C$16</f>
        <v>0</v>
      </c>
      <c r="N24" s="56" t="n">
        <f aca="false">IF($V$1=1,MAX(F24+G24+H24+J24-K24-M24,0)*Inputs!$C$22/12,0)</f>
        <v>0</v>
      </c>
      <c r="O24" s="56" t="n">
        <f aca="false">IF(AND(MOD(A24,12)=0,B24&gt;=Inputs!$C$18),MAX(F24+G24+H24+J24-K24-M24-N24,0)*Inputs!$C$17,0)</f>
        <v>0</v>
      </c>
      <c r="P24" s="56" t="n">
        <f aca="false">F24+G24+H24+J24-K24-M24-N24+O24</f>
        <v>52742.6385467545</v>
      </c>
      <c r="Q24" s="56" t="n">
        <f aca="false">IF(OR(E24=1,P24&lt;=0),0,P24)</f>
        <v>52742.6385467545</v>
      </c>
      <c r="R24" s="15" t="n">
        <f aca="false">IF(OR(E24=1,AND(P24&lt;=0,I24&gt;0)),1,0)</f>
        <v>0</v>
      </c>
      <c r="S24" s="15" t="n">
        <f aca="false">IF(L24&gt;0,1,0)</f>
        <v>0</v>
      </c>
    </row>
    <row r="25" customFormat="false" ht="15" hidden="false" customHeight="false" outlineLevel="0" collapsed="false">
      <c r="A25" s="15" t="n">
        <v>24</v>
      </c>
      <c r="B25" s="15" t="n">
        <f aca="false">INT((A25-1)/12)+1</f>
        <v>2</v>
      </c>
      <c r="C25" s="15" t="n">
        <f aca="false">MIN(Inputs!$C$4+B25-1,99)</f>
        <v>75</v>
      </c>
      <c r="D25" s="55" t="n">
        <f aca="false">INDEX('Return Path'!$D$5:$D$29,B25)</f>
        <v>0.08</v>
      </c>
      <c r="E25" s="15" t="n">
        <f aca="false">R24</f>
        <v>0</v>
      </c>
      <c r="F25" s="56" t="n">
        <f aca="false">Q24</f>
        <v>52742.6385467545</v>
      </c>
      <c r="G25" s="56" t="n">
        <f aca="false">IF(AND(MOD(A25-1,12)=0,B25&lt;=Inputs!$C$7,E25=0),Inputs!$C$6,0)</f>
        <v>0</v>
      </c>
      <c r="H25" s="56" t="n">
        <f aca="false">IF(B25=1,G25*Inputs!$C$9,0)</f>
        <v>0</v>
      </c>
      <c r="I25" s="56" t="n">
        <f aca="false">I24+G25</f>
        <v>48000</v>
      </c>
      <c r="J25" s="56" t="n">
        <f aca="false">(F25+G25+H25)*((1+D25)^(1/12)-1)</f>
        <v>339.347724490846</v>
      </c>
      <c r="K25" s="56" t="n">
        <f aca="false">(F25+G25+H25+J25)*(Inputs!$C$14+IF(B25&lt;=10,Inputs!$C$12,Inputs!$C$13))/12</f>
        <v>110.587471398428</v>
      </c>
      <c r="L25" s="56" t="n">
        <f aca="false">IF(OR(E25=1,A25&lt;=Inputs!$C$15),0,MAX(Inputs!$C$8*I25-(F25+G25+H25+J25-K25),0))</f>
        <v>0</v>
      </c>
      <c r="M25" s="56" t="n">
        <f aca="false">L25*INDEX(Rates!$B$2:$C$101,C25+1,IF(Inputs!$C$5="Male",1,2))/1000/12*Inputs!$C$16</f>
        <v>0</v>
      </c>
      <c r="N25" s="56" t="n">
        <f aca="false">IF($V$1=1,MAX(F25+G25+H25+J25-K25-M25,0)*Inputs!$C$22/12,0)</f>
        <v>0</v>
      </c>
      <c r="O25" s="56" t="n">
        <f aca="false">IF(AND(MOD(A25,12)=0,B25&gt;=Inputs!$C$18),MAX(F25+G25+H25+J25-K25-M25-N25,0)*Inputs!$C$17,0)</f>
        <v>0</v>
      </c>
      <c r="P25" s="56" t="n">
        <f aca="false">F25+G25+H25+J25-K25-M25-N25+O25</f>
        <v>52971.3987998469</v>
      </c>
      <c r="Q25" s="56" t="n">
        <f aca="false">IF(OR(E25=1,P25&lt;=0),0,P25)</f>
        <v>52971.3987998469</v>
      </c>
      <c r="R25" s="15" t="n">
        <f aca="false">IF(OR(E25=1,AND(P25&lt;=0,I25&gt;0)),1,0)</f>
        <v>0</v>
      </c>
      <c r="S25" s="15" t="n">
        <f aca="false">IF(L25&gt;0,1,0)</f>
        <v>0</v>
      </c>
    </row>
    <row r="26" customFormat="false" ht="15" hidden="false" customHeight="false" outlineLevel="0" collapsed="false">
      <c r="A26" s="15" t="n">
        <v>25</v>
      </c>
      <c r="B26" s="15" t="n">
        <f aca="false">INT((A26-1)/12)+1</f>
        <v>3</v>
      </c>
      <c r="C26" s="15" t="n">
        <f aca="false">MIN(Inputs!$C$4+B26-1,99)</f>
        <v>76</v>
      </c>
      <c r="D26" s="55" t="n">
        <f aca="false">INDEX('Return Path'!$D$5:$D$29,B26)</f>
        <v>0.08</v>
      </c>
      <c r="E26" s="15" t="n">
        <f aca="false">R25</f>
        <v>0</v>
      </c>
      <c r="F26" s="56" t="n">
        <f aca="false">Q25</f>
        <v>52971.3987998469</v>
      </c>
      <c r="G26" s="56" t="n">
        <f aca="false">IF(AND(MOD(A26-1,12)=0,B26&lt;=Inputs!$C$7,E26=0),Inputs!$C$6,0)</f>
        <v>24000</v>
      </c>
      <c r="H26" s="56" t="n">
        <f aca="false">IF(B26=1,G26*Inputs!$C$9,0)</f>
        <v>0</v>
      </c>
      <c r="I26" s="56" t="n">
        <f aca="false">I25+G26</f>
        <v>72000</v>
      </c>
      <c r="J26" s="56" t="n">
        <f aca="false">(F26+G26+H26)*((1+D26)^(1/12)-1)</f>
        <v>495.236297487297</v>
      </c>
      <c r="K26" s="56" t="n">
        <f aca="false">(F26+G26+H26+J26)*(Inputs!$C$14+IF(B26&lt;=10,Inputs!$C$12,Inputs!$C$13))/12</f>
        <v>161.388823119446</v>
      </c>
      <c r="L26" s="56" t="n">
        <f aca="false">IF(OR(E26=1,A26&lt;=Inputs!$C$15),0,MAX(Inputs!$C$8*I26-(F26+G26+H26+J26-K26),0))</f>
        <v>0</v>
      </c>
      <c r="M26" s="56" t="n">
        <f aca="false">L26*INDEX(Rates!$B$2:$C$101,C26+1,IF(Inputs!$C$5="Male",1,2))/1000/12*Inputs!$C$16</f>
        <v>0</v>
      </c>
      <c r="N26" s="56" t="n">
        <f aca="false">IF($V$1=1,MAX(F26+G26+H26+J26-K26-M26,0)*Inputs!$C$22/12,0)</f>
        <v>0</v>
      </c>
      <c r="O26" s="56" t="n">
        <f aca="false">IF(AND(MOD(A26,12)=0,B26&gt;=Inputs!$C$18),MAX(F26+G26+H26+J26-K26-M26-N26,0)*Inputs!$C$17,0)</f>
        <v>0</v>
      </c>
      <c r="P26" s="56" t="n">
        <f aca="false">F26+G26+H26+J26-K26-M26-N26+O26</f>
        <v>77305.2462742148</v>
      </c>
      <c r="Q26" s="56" t="n">
        <f aca="false">IF(OR(E26=1,P26&lt;=0),0,P26)</f>
        <v>77305.2462742148</v>
      </c>
      <c r="R26" s="15" t="n">
        <f aca="false">IF(OR(E26=1,AND(P26&lt;=0,I26&gt;0)),1,0)</f>
        <v>0</v>
      </c>
      <c r="S26" s="15" t="n">
        <f aca="false">IF(L26&gt;0,1,0)</f>
        <v>0</v>
      </c>
    </row>
    <row r="27" customFormat="false" ht="15" hidden="false" customHeight="false" outlineLevel="0" collapsed="false">
      <c r="A27" s="15" t="n">
        <v>26</v>
      </c>
      <c r="B27" s="15" t="n">
        <f aca="false">INT((A27-1)/12)+1</f>
        <v>3</v>
      </c>
      <c r="C27" s="15" t="n">
        <f aca="false">MIN(Inputs!$C$4+B27-1,99)</f>
        <v>76</v>
      </c>
      <c r="D27" s="55" t="n">
        <f aca="false">INDEX('Return Path'!$D$5:$D$29,B27)</f>
        <v>0.08</v>
      </c>
      <c r="E27" s="15" t="n">
        <f aca="false">R26</f>
        <v>0</v>
      </c>
      <c r="F27" s="56" t="n">
        <f aca="false">Q26</f>
        <v>77305.2462742148</v>
      </c>
      <c r="G27" s="56" t="n">
        <f aca="false">IF(AND(MOD(A27-1,12)=0,B27&lt;=Inputs!$C$7,E27=0),Inputs!$C$6,0)</f>
        <v>0</v>
      </c>
      <c r="H27" s="56" t="n">
        <f aca="false">IF(B27=1,G27*Inputs!$C$9,0)</f>
        <v>0</v>
      </c>
      <c r="I27" s="56" t="n">
        <f aca="false">I26+G27</f>
        <v>72000</v>
      </c>
      <c r="J27" s="56" t="n">
        <f aca="false">(F27+G27+H27)*((1+D27)^(1/12)-1)</f>
        <v>497.384282189528</v>
      </c>
      <c r="K27" s="56" t="n">
        <f aca="false">(F27+G27+H27+J27)*(Inputs!$C$14+IF(B27&lt;=10,Inputs!$C$12,Inputs!$C$13))/12</f>
        <v>162.088813659176</v>
      </c>
      <c r="L27" s="56" t="n">
        <f aca="false">IF(OR(E27=1,A27&lt;=Inputs!$C$15),0,MAX(Inputs!$C$8*I27-(F27+G27+H27+J27-K27),0))</f>
        <v>0</v>
      </c>
      <c r="M27" s="56" t="n">
        <f aca="false">L27*INDEX(Rates!$B$2:$C$101,C27+1,IF(Inputs!$C$5="Male",1,2))/1000/12*Inputs!$C$16</f>
        <v>0</v>
      </c>
      <c r="N27" s="56" t="n">
        <f aca="false">IF($V$1=1,MAX(F27+G27+H27+J27-K27-M27,0)*Inputs!$C$22/12,0)</f>
        <v>0</v>
      </c>
      <c r="O27" s="56" t="n">
        <f aca="false">IF(AND(MOD(A27,12)=0,B27&gt;=Inputs!$C$18),MAX(F27+G27+H27+J27-K27-M27-N27,0)*Inputs!$C$17,0)</f>
        <v>0</v>
      </c>
      <c r="P27" s="56" t="n">
        <f aca="false">F27+G27+H27+J27-K27-M27-N27+O27</f>
        <v>77640.5417427451</v>
      </c>
      <c r="Q27" s="56" t="n">
        <f aca="false">IF(OR(E27=1,P27&lt;=0),0,P27)</f>
        <v>77640.5417427451</v>
      </c>
      <c r="R27" s="15" t="n">
        <f aca="false">IF(OR(E27=1,AND(P27&lt;=0,I27&gt;0)),1,0)</f>
        <v>0</v>
      </c>
      <c r="S27" s="15" t="n">
        <f aca="false">IF(L27&gt;0,1,0)</f>
        <v>0</v>
      </c>
    </row>
    <row r="28" customFormat="false" ht="15" hidden="false" customHeight="false" outlineLevel="0" collapsed="false">
      <c r="A28" s="15" t="n">
        <v>27</v>
      </c>
      <c r="B28" s="15" t="n">
        <f aca="false">INT((A28-1)/12)+1</f>
        <v>3</v>
      </c>
      <c r="C28" s="15" t="n">
        <f aca="false">MIN(Inputs!$C$4+B28-1,99)</f>
        <v>76</v>
      </c>
      <c r="D28" s="55" t="n">
        <f aca="false">INDEX('Return Path'!$D$5:$D$29,B28)</f>
        <v>0.08</v>
      </c>
      <c r="E28" s="15" t="n">
        <f aca="false">R27</f>
        <v>0</v>
      </c>
      <c r="F28" s="56" t="n">
        <f aca="false">Q27</f>
        <v>77640.5417427451</v>
      </c>
      <c r="G28" s="56" t="n">
        <f aca="false">IF(AND(MOD(A28-1,12)=0,B28&lt;=Inputs!$C$7,E28=0),Inputs!$C$6,0)</f>
        <v>0</v>
      </c>
      <c r="H28" s="56" t="n">
        <f aca="false">IF(B28=1,G28*Inputs!$C$9,0)</f>
        <v>0</v>
      </c>
      <c r="I28" s="56" t="n">
        <f aca="false">I27+G28</f>
        <v>72000</v>
      </c>
      <c r="J28" s="56" t="n">
        <f aca="false">(F28+G28+H28)*((1+D28)^(1/12)-1)</f>
        <v>499.5415833298</v>
      </c>
      <c r="K28" s="56" t="n">
        <f aca="false">(F28+G28+H28+J28)*(Inputs!$C$14+IF(B28&lt;=10,Inputs!$C$12,Inputs!$C$13))/12</f>
        <v>162.791840262656</v>
      </c>
      <c r="L28" s="56" t="n">
        <f aca="false">IF(OR(E28=1,A28&lt;=Inputs!$C$15),0,MAX(Inputs!$C$8*I28-(F28+G28+H28+J28-K28),0))</f>
        <v>0</v>
      </c>
      <c r="M28" s="56" t="n">
        <f aca="false">L28*INDEX(Rates!$B$2:$C$101,C28+1,IF(Inputs!$C$5="Male",1,2))/1000/12*Inputs!$C$16</f>
        <v>0</v>
      </c>
      <c r="N28" s="56" t="n">
        <f aca="false">IF($V$1=1,MAX(F28+G28+H28+J28-K28-M28,0)*Inputs!$C$22/12,0)</f>
        <v>0</v>
      </c>
      <c r="O28" s="56" t="n">
        <f aca="false">IF(AND(MOD(A28,12)=0,B28&gt;=Inputs!$C$18),MAX(F28+G28+H28+J28-K28-M28-N28,0)*Inputs!$C$17,0)</f>
        <v>0</v>
      </c>
      <c r="P28" s="56" t="n">
        <f aca="false">F28+G28+H28+J28-K28-M28-N28+O28</f>
        <v>77977.2914858123</v>
      </c>
      <c r="Q28" s="56" t="n">
        <f aca="false">IF(OR(E28=1,P28&lt;=0),0,P28)</f>
        <v>77977.2914858123</v>
      </c>
      <c r="R28" s="15" t="n">
        <f aca="false">IF(OR(E28=1,AND(P28&lt;=0,I28&gt;0)),1,0)</f>
        <v>0</v>
      </c>
      <c r="S28" s="15" t="n">
        <f aca="false">IF(L28&gt;0,1,0)</f>
        <v>0</v>
      </c>
    </row>
    <row r="29" customFormat="false" ht="15" hidden="false" customHeight="false" outlineLevel="0" collapsed="false">
      <c r="A29" s="15" t="n">
        <v>28</v>
      </c>
      <c r="B29" s="15" t="n">
        <f aca="false">INT((A29-1)/12)+1</f>
        <v>3</v>
      </c>
      <c r="C29" s="15" t="n">
        <f aca="false">MIN(Inputs!$C$4+B29-1,99)</f>
        <v>76</v>
      </c>
      <c r="D29" s="55" t="n">
        <f aca="false">INDEX('Return Path'!$D$5:$D$29,B29)</f>
        <v>0.08</v>
      </c>
      <c r="E29" s="15" t="n">
        <f aca="false">R28</f>
        <v>0</v>
      </c>
      <c r="F29" s="56" t="n">
        <f aca="false">Q28</f>
        <v>77977.2914858123</v>
      </c>
      <c r="G29" s="56" t="n">
        <f aca="false">IF(AND(MOD(A29-1,12)=0,B29&lt;=Inputs!$C$7,E29=0),Inputs!$C$6,0)</f>
        <v>0</v>
      </c>
      <c r="H29" s="56" t="n">
        <f aca="false">IF(B29=1,G29*Inputs!$C$9,0)</f>
        <v>0</v>
      </c>
      <c r="I29" s="56" t="n">
        <f aca="false">I28+G29</f>
        <v>72000</v>
      </c>
      <c r="J29" s="56" t="n">
        <f aca="false">(F29+G29+H29)*((1+D29)^(1/12)-1)</f>
        <v>501.70824131623</v>
      </c>
      <c r="K29" s="56" t="n">
        <f aca="false">(F29+G29+H29+J29)*(Inputs!$C$14+IF(B29&lt;=10,Inputs!$C$12,Inputs!$C$13))/12</f>
        <v>163.497916098184</v>
      </c>
      <c r="L29" s="56" t="n">
        <f aca="false">IF(OR(E29=1,A29&lt;=Inputs!$C$15),0,MAX(Inputs!$C$8*I29-(F29+G29+H29+J29-K29),0))</f>
        <v>0</v>
      </c>
      <c r="M29" s="56" t="n">
        <f aca="false">L29*INDEX(Rates!$B$2:$C$101,C29+1,IF(Inputs!$C$5="Male",1,2))/1000/12*Inputs!$C$16</f>
        <v>0</v>
      </c>
      <c r="N29" s="56" t="n">
        <f aca="false">IF($V$1=1,MAX(F29+G29+H29+J29-K29-M29,0)*Inputs!$C$22/12,0)</f>
        <v>0</v>
      </c>
      <c r="O29" s="56" t="n">
        <f aca="false">IF(AND(MOD(A29,12)=0,B29&gt;=Inputs!$C$18),MAX(F29+G29+H29+J29-K29-M29-N29,0)*Inputs!$C$17,0)</f>
        <v>0</v>
      </c>
      <c r="P29" s="56" t="n">
        <f aca="false">F29+G29+H29+J29-K29-M29-N29+O29</f>
        <v>78315.5018110303</v>
      </c>
      <c r="Q29" s="56" t="n">
        <f aca="false">IF(OR(E29=1,P29&lt;=0),0,P29)</f>
        <v>78315.5018110303</v>
      </c>
      <c r="R29" s="15" t="n">
        <f aca="false">IF(OR(E29=1,AND(P29&lt;=0,I29&gt;0)),1,0)</f>
        <v>0</v>
      </c>
      <c r="S29" s="15" t="n">
        <f aca="false">IF(L29&gt;0,1,0)</f>
        <v>0</v>
      </c>
    </row>
    <row r="30" customFormat="false" ht="15" hidden="false" customHeight="false" outlineLevel="0" collapsed="false">
      <c r="A30" s="15" t="n">
        <v>29</v>
      </c>
      <c r="B30" s="15" t="n">
        <f aca="false">INT((A30-1)/12)+1</f>
        <v>3</v>
      </c>
      <c r="C30" s="15" t="n">
        <f aca="false">MIN(Inputs!$C$4+B30-1,99)</f>
        <v>76</v>
      </c>
      <c r="D30" s="55" t="n">
        <f aca="false">INDEX('Return Path'!$D$5:$D$29,B30)</f>
        <v>0.08</v>
      </c>
      <c r="E30" s="15" t="n">
        <f aca="false">R29</f>
        <v>0</v>
      </c>
      <c r="F30" s="56" t="n">
        <f aca="false">Q29</f>
        <v>78315.5018110303</v>
      </c>
      <c r="G30" s="56" t="n">
        <f aca="false">IF(AND(MOD(A30-1,12)=0,B30&lt;=Inputs!$C$7,E30=0),Inputs!$C$6,0)</f>
        <v>0</v>
      </c>
      <c r="H30" s="56" t="n">
        <f aca="false">IF(B30=1,G30*Inputs!$C$9,0)</f>
        <v>0</v>
      </c>
      <c r="I30" s="56" t="n">
        <f aca="false">I29+G30</f>
        <v>72000</v>
      </c>
      <c r="J30" s="56" t="n">
        <f aca="false">(F30+G30+H30)*((1+D30)^(1/12)-1)</f>
        <v>503.884296732197</v>
      </c>
      <c r="K30" s="56" t="n">
        <f aca="false">(F30+G30+H30+J30)*(Inputs!$C$14+IF(B30&lt;=10,Inputs!$C$12,Inputs!$C$13))/12</f>
        <v>164.207054391172</v>
      </c>
      <c r="L30" s="56" t="n">
        <f aca="false">IF(OR(E30=1,A30&lt;=Inputs!$C$15),0,MAX(Inputs!$C$8*I30-(F30+G30+H30+J30-K30),0))</f>
        <v>0</v>
      </c>
      <c r="M30" s="56" t="n">
        <f aca="false">L30*INDEX(Rates!$B$2:$C$101,C30+1,IF(Inputs!$C$5="Male",1,2))/1000/12*Inputs!$C$16</f>
        <v>0</v>
      </c>
      <c r="N30" s="56" t="n">
        <f aca="false">IF($V$1=1,MAX(F30+G30+H30+J30-K30-M30,0)*Inputs!$C$22/12,0)</f>
        <v>0</v>
      </c>
      <c r="O30" s="56" t="n">
        <f aca="false">IF(AND(MOD(A30,12)=0,B30&gt;=Inputs!$C$18),MAX(F30+G30+H30+J30-K30-M30-N30,0)*Inputs!$C$17,0)</f>
        <v>0</v>
      </c>
      <c r="P30" s="56" t="n">
        <f aca="false">F30+G30+H30+J30-K30-M30-N30+O30</f>
        <v>78655.1790533713</v>
      </c>
      <c r="Q30" s="56" t="n">
        <f aca="false">IF(OR(E30=1,P30&lt;=0),0,P30)</f>
        <v>78655.1790533713</v>
      </c>
      <c r="R30" s="15" t="n">
        <f aca="false">IF(OR(E30=1,AND(P30&lt;=0,I30&gt;0)),1,0)</f>
        <v>0</v>
      </c>
      <c r="S30" s="15" t="n">
        <f aca="false">IF(L30&gt;0,1,0)</f>
        <v>0</v>
      </c>
    </row>
    <row r="31" customFormat="false" ht="15" hidden="false" customHeight="false" outlineLevel="0" collapsed="false">
      <c r="A31" s="15" t="n">
        <v>30</v>
      </c>
      <c r="B31" s="15" t="n">
        <f aca="false">INT((A31-1)/12)+1</f>
        <v>3</v>
      </c>
      <c r="C31" s="15" t="n">
        <f aca="false">MIN(Inputs!$C$4+B31-1,99)</f>
        <v>76</v>
      </c>
      <c r="D31" s="55" t="n">
        <f aca="false">INDEX('Return Path'!$D$5:$D$29,B31)</f>
        <v>0.08</v>
      </c>
      <c r="E31" s="15" t="n">
        <f aca="false">R30</f>
        <v>0</v>
      </c>
      <c r="F31" s="56" t="n">
        <f aca="false">Q30</f>
        <v>78655.1790533713</v>
      </c>
      <c r="G31" s="56" t="n">
        <f aca="false">IF(AND(MOD(A31-1,12)=0,B31&lt;=Inputs!$C$7,E31=0),Inputs!$C$6,0)</f>
        <v>0</v>
      </c>
      <c r="H31" s="56" t="n">
        <f aca="false">IF(B31=1,G31*Inputs!$C$9,0)</f>
        <v>0</v>
      </c>
      <c r="I31" s="56" t="n">
        <f aca="false">I30+G31</f>
        <v>72000</v>
      </c>
      <c r="J31" s="56" t="n">
        <f aca="false">(F31+G31+H31)*((1+D31)^(1/12)-1)</f>
        <v>506.069790337102</v>
      </c>
      <c r="K31" s="56" t="n">
        <f aca="false">(F31+G31+H31+J31)*(Inputs!$C$14+IF(B31&lt;=10,Inputs!$C$12,Inputs!$C$13))/12</f>
        <v>164.919268424393</v>
      </c>
      <c r="L31" s="56" t="n">
        <f aca="false">IF(OR(E31=1,A31&lt;=Inputs!$C$15),0,MAX(Inputs!$C$8*I31-(F31+G31+H31+J31-K31),0))</f>
        <v>0</v>
      </c>
      <c r="M31" s="56" t="n">
        <f aca="false">L31*INDEX(Rates!$B$2:$C$101,C31+1,IF(Inputs!$C$5="Male",1,2))/1000/12*Inputs!$C$16</f>
        <v>0</v>
      </c>
      <c r="N31" s="56" t="n">
        <f aca="false">IF($V$1=1,MAX(F31+G31+H31+J31-K31-M31,0)*Inputs!$C$22/12,0)</f>
        <v>0</v>
      </c>
      <c r="O31" s="56" t="n">
        <f aca="false">IF(AND(MOD(A31,12)=0,B31&gt;=Inputs!$C$18),MAX(F31+G31+H31+J31-K31-M31-N31,0)*Inputs!$C$17,0)</f>
        <v>0</v>
      </c>
      <c r="P31" s="56" t="n">
        <f aca="false">F31+G31+H31+J31-K31-M31-N31+O31</f>
        <v>78996.329575284</v>
      </c>
      <c r="Q31" s="56" t="n">
        <f aca="false">IF(OR(E31=1,P31&lt;=0),0,P31)</f>
        <v>78996.329575284</v>
      </c>
      <c r="R31" s="15" t="n">
        <f aca="false">IF(OR(E31=1,AND(P31&lt;=0,I31&gt;0)),1,0)</f>
        <v>0</v>
      </c>
      <c r="S31" s="15" t="n">
        <f aca="false">IF(L31&gt;0,1,0)</f>
        <v>0</v>
      </c>
    </row>
    <row r="32" customFormat="false" ht="15" hidden="false" customHeight="false" outlineLevel="0" collapsed="false">
      <c r="A32" s="15" t="n">
        <v>31</v>
      </c>
      <c r="B32" s="15" t="n">
        <f aca="false">INT((A32-1)/12)+1</f>
        <v>3</v>
      </c>
      <c r="C32" s="15" t="n">
        <f aca="false">MIN(Inputs!$C$4+B32-1,99)</f>
        <v>76</v>
      </c>
      <c r="D32" s="55" t="n">
        <f aca="false">INDEX('Return Path'!$D$5:$D$29,B32)</f>
        <v>0.08</v>
      </c>
      <c r="E32" s="15" t="n">
        <f aca="false">R31</f>
        <v>0</v>
      </c>
      <c r="F32" s="56" t="n">
        <f aca="false">Q31</f>
        <v>78996.329575284</v>
      </c>
      <c r="G32" s="56" t="n">
        <f aca="false">IF(AND(MOD(A32-1,12)=0,B32&lt;=Inputs!$C$7,E32=0),Inputs!$C$6,0)</f>
        <v>0</v>
      </c>
      <c r="H32" s="56" t="n">
        <f aca="false">IF(B32=1,G32*Inputs!$C$9,0)</f>
        <v>0</v>
      </c>
      <c r="I32" s="56" t="n">
        <f aca="false">I31+G32</f>
        <v>72000</v>
      </c>
      <c r="J32" s="56" t="n">
        <f aca="false">(F32+G32+H32)*((1+D32)^(1/12)-1)</f>
        <v>508.264763067132</v>
      </c>
      <c r="K32" s="56" t="n">
        <f aca="false">(F32+G32+H32+J32)*(Inputs!$C$14+IF(B32&lt;=10,Inputs!$C$12,Inputs!$C$13))/12</f>
        <v>165.634571538232</v>
      </c>
      <c r="L32" s="56" t="n">
        <f aca="false">IF(OR(E32=1,A32&lt;=Inputs!$C$15),0,MAX(Inputs!$C$8*I32-(F32+G32+H32+J32-K32),0))</f>
        <v>0</v>
      </c>
      <c r="M32" s="56" t="n">
        <f aca="false">L32*INDEX(Rates!$B$2:$C$101,C32+1,IF(Inputs!$C$5="Male",1,2))/1000/12*Inputs!$C$16</f>
        <v>0</v>
      </c>
      <c r="N32" s="56" t="n">
        <f aca="false">IF($V$1=1,MAX(F32+G32+H32+J32-K32-M32,0)*Inputs!$C$22/12,0)</f>
        <v>0</v>
      </c>
      <c r="O32" s="56" t="n">
        <f aca="false">IF(AND(MOD(A32,12)=0,B32&gt;=Inputs!$C$18),MAX(F32+G32+H32+J32-K32-M32-N32,0)*Inputs!$C$17,0)</f>
        <v>0</v>
      </c>
      <c r="P32" s="56" t="n">
        <f aca="false">F32+G32+H32+J32-K32-M32-N32+O32</f>
        <v>79338.9597668129</v>
      </c>
      <c r="Q32" s="56" t="n">
        <f aca="false">IF(OR(E32=1,P32&lt;=0),0,P32)</f>
        <v>79338.9597668129</v>
      </c>
      <c r="R32" s="15" t="n">
        <f aca="false">IF(OR(E32=1,AND(P32&lt;=0,I32&gt;0)),1,0)</f>
        <v>0</v>
      </c>
      <c r="S32" s="15" t="n">
        <f aca="false">IF(L32&gt;0,1,0)</f>
        <v>0</v>
      </c>
    </row>
    <row r="33" customFormat="false" ht="15" hidden="false" customHeight="false" outlineLevel="0" collapsed="false">
      <c r="A33" s="15" t="n">
        <v>32</v>
      </c>
      <c r="B33" s="15" t="n">
        <f aca="false">INT((A33-1)/12)+1</f>
        <v>3</v>
      </c>
      <c r="C33" s="15" t="n">
        <f aca="false">MIN(Inputs!$C$4+B33-1,99)</f>
        <v>76</v>
      </c>
      <c r="D33" s="55" t="n">
        <f aca="false">INDEX('Return Path'!$D$5:$D$29,B33)</f>
        <v>0.08</v>
      </c>
      <c r="E33" s="15" t="n">
        <f aca="false">R32</f>
        <v>0</v>
      </c>
      <c r="F33" s="56" t="n">
        <f aca="false">Q32</f>
        <v>79338.9597668129</v>
      </c>
      <c r="G33" s="56" t="n">
        <f aca="false">IF(AND(MOD(A33-1,12)=0,B33&lt;=Inputs!$C$7,E33=0),Inputs!$C$6,0)</f>
        <v>0</v>
      </c>
      <c r="H33" s="56" t="n">
        <f aca="false">IF(B33=1,G33*Inputs!$C$9,0)</f>
        <v>0</v>
      </c>
      <c r="I33" s="56" t="n">
        <f aca="false">I32+G33</f>
        <v>72000</v>
      </c>
      <c r="J33" s="56" t="n">
        <f aca="false">(F33+G33+H33)*((1+D33)^(1/12)-1)</f>
        <v>510.469256036025</v>
      </c>
      <c r="K33" s="56" t="n">
        <f aca="false">(F33+G33+H33+J33)*(Inputs!$C$14+IF(B33&lt;=10,Inputs!$C$12,Inputs!$C$13))/12</f>
        <v>166.352977130935</v>
      </c>
      <c r="L33" s="56" t="n">
        <f aca="false">IF(OR(E33=1,A33&lt;=Inputs!$C$15),0,MAX(Inputs!$C$8*I33-(F33+G33+H33+J33-K33),0))</f>
        <v>0</v>
      </c>
      <c r="M33" s="56" t="n">
        <f aca="false">L33*INDEX(Rates!$B$2:$C$101,C33+1,IF(Inputs!$C$5="Male",1,2))/1000/12*Inputs!$C$16</f>
        <v>0</v>
      </c>
      <c r="N33" s="56" t="n">
        <f aca="false">IF($V$1=1,MAX(F33+G33+H33+J33-K33-M33,0)*Inputs!$C$22/12,0)</f>
        <v>0</v>
      </c>
      <c r="O33" s="56" t="n">
        <f aca="false">IF(AND(MOD(A33,12)=0,B33&gt;=Inputs!$C$18),MAX(F33+G33+H33+J33-K33-M33-N33,0)*Inputs!$C$17,0)</f>
        <v>0</v>
      </c>
      <c r="P33" s="56" t="n">
        <f aca="false">F33+G33+H33+J33-K33-M33-N33+O33</f>
        <v>79683.076045718</v>
      </c>
      <c r="Q33" s="56" t="n">
        <f aca="false">IF(OR(E33=1,P33&lt;=0),0,P33)</f>
        <v>79683.076045718</v>
      </c>
      <c r="R33" s="15" t="n">
        <f aca="false">IF(OR(E33=1,AND(P33&lt;=0,I33&gt;0)),1,0)</f>
        <v>0</v>
      </c>
      <c r="S33" s="15" t="n">
        <f aca="false">IF(L33&gt;0,1,0)</f>
        <v>0</v>
      </c>
    </row>
    <row r="34" customFormat="false" ht="15" hidden="false" customHeight="false" outlineLevel="0" collapsed="false">
      <c r="A34" s="15" t="n">
        <v>33</v>
      </c>
      <c r="B34" s="15" t="n">
        <f aca="false">INT((A34-1)/12)+1</f>
        <v>3</v>
      </c>
      <c r="C34" s="15" t="n">
        <f aca="false">MIN(Inputs!$C$4+B34-1,99)</f>
        <v>76</v>
      </c>
      <c r="D34" s="55" t="n">
        <f aca="false">INDEX('Return Path'!$D$5:$D$29,B34)</f>
        <v>0.08</v>
      </c>
      <c r="E34" s="15" t="n">
        <f aca="false">R33</f>
        <v>0</v>
      </c>
      <c r="F34" s="56" t="n">
        <f aca="false">Q33</f>
        <v>79683.076045718</v>
      </c>
      <c r="G34" s="56" t="n">
        <f aca="false">IF(AND(MOD(A34-1,12)=0,B34&lt;=Inputs!$C$7,E34=0),Inputs!$C$6,0)</f>
        <v>0</v>
      </c>
      <c r="H34" s="56" t="n">
        <f aca="false">IF(B34=1,G34*Inputs!$C$9,0)</f>
        <v>0</v>
      </c>
      <c r="I34" s="56" t="n">
        <f aca="false">I33+G34</f>
        <v>72000</v>
      </c>
      <c r="J34" s="56" t="n">
        <f aca="false">(F34+G34+H34)*((1+D34)^(1/12)-1)</f>
        <v>512.683310535843</v>
      </c>
      <c r="K34" s="56" t="n">
        <f aca="false">(F34+G34+H34+J34)*(Inputs!$C$14+IF(B34&lt;=10,Inputs!$C$12,Inputs!$C$13))/12</f>
        <v>167.074498658862</v>
      </c>
      <c r="L34" s="56" t="n">
        <f aca="false">IF(OR(E34=1,A34&lt;=Inputs!$C$15),0,MAX(Inputs!$C$8*I34-(F34+G34+H34+J34-K34),0))</f>
        <v>0</v>
      </c>
      <c r="M34" s="56" t="n">
        <f aca="false">L34*INDEX(Rates!$B$2:$C$101,C34+1,IF(Inputs!$C$5="Male",1,2))/1000/12*Inputs!$C$16</f>
        <v>0</v>
      </c>
      <c r="N34" s="56" t="n">
        <f aca="false">IF($V$1=1,MAX(F34+G34+H34+J34-K34-M34,0)*Inputs!$C$22/12,0)</f>
        <v>0</v>
      </c>
      <c r="O34" s="56" t="n">
        <f aca="false">IF(AND(MOD(A34,12)=0,B34&gt;=Inputs!$C$18),MAX(F34+G34+H34+J34-K34-M34-N34,0)*Inputs!$C$17,0)</f>
        <v>0</v>
      </c>
      <c r="P34" s="56" t="n">
        <f aca="false">F34+G34+H34+J34-K34-M34-N34+O34</f>
        <v>80028.684857595</v>
      </c>
      <c r="Q34" s="56" t="n">
        <f aca="false">IF(OR(E34=1,P34&lt;=0),0,P34)</f>
        <v>80028.684857595</v>
      </c>
      <c r="R34" s="15" t="n">
        <f aca="false">IF(OR(E34=1,AND(P34&lt;=0,I34&gt;0)),1,0)</f>
        <v>0</v>
      </c>
      <c r="S34" s="15" t="n">
        <f aca="false">IF(L34&gt;0,1,0)</f>
        <v>0</v>
      </c>
    </row>
    <row r="35" customFormat="false" ht="15" hidden="false" customHeight="false" outlineLevel="0" collapsed="false">
      <c r="A35" s="15" t="n">
        <v>34</v>
      </c>
      <c r="B35" s="15" t="n">
        <f aca="false">INT((A35-1)/12)+1</f>
        <v>3</v>
      </c>
      <c r="C35" s="15" t="n">
        <f aca="false">MIN(Inputs!$C$4+B35-1,99)</f>
        <v>76</v>
      </c>
      <c r="D35" s="55" t="n">
        <f aca="false">INDEX('Return Path'!$D$5:$D$29,B35)</f>
        <v>0.08</v>
      </c>
      <c r="E35" s="15" t="n">
        <f aca="false">R34</f>
        <v>0</v>
      </c>
      <c r="F35" s="56" t="n">
        <f aca="false">Q34</f>
        <v>80028.684857595</v>
      </c>
      <c r="G35" s="56" t="n">
        <f aca="false">IF(AND(MOD(A35-1,12)=0,B35&lt;=Inputs!$C$7,E35=0),Inputs!$C$6,0)</f>
        <v>0</v>
      </c>
      <c r="H35" s="56" t="n">
        <f aca="false">IF(B35=1,G35*Inputs!$C$9,0)</f>
        <v>0</v>
      </c>
      <c r="I35" s="56" t="n">
        <f aca="false">I34+G35</f>
        <v>72000</v>
      </c>
      <c r="J35" s="56" t="n">
        <f aca="false">(F35+G35+H35)*((1+D35)^(1/12)-1)</f>
        <v>514.906968037742</v>
      </c>
      <c r="K35" s="56" t="n">
        <f aca="false">(F35+G35+H35+J35)*(Inputs!$C$14+IF(B35&lt;=10,Inputs!$C$12,Inputs!$C$13))/12</f>
        <v>167.799149636735</v>
      </c>
      <c r="L35" s="56" t="n">
        <f aca="false">IF(OR(E35=1,A35&lt;=Inputs!$C$15),0,MAX(Inputs!$C$8*I35-(F35+G35+H35+J35-K35),0))</f>
        <v>0</v>
      </c>
      <c r="M35" s="56" t="n">
        <f aca="false">L35*INDEX(Rates!$B$2:$C$101,C35+1,IF(Inputs!$C$5="Male",1,2))/1000/12*Inputs!$C$16</f>
        <v>0</v>
      </c>
      <c r="N35" s="56" t="n">
        <f aca="false">IF($V$1=1,MAX(F35+G35+H35+J35-K35-M35,0)*Inputs!$C$22/12,0)</f>
        <v>0</v>
      </c>
      <c r="O35" s="56" t="n">
        <f aca="false">IF(AND(MOD(A35,12)=0,B35&gt;=Inputs!$C$18),MAX(F35+G35+H35+J35-K35-M35-N35,0)*Inputs!$C$17,0)</f>
        <v>0</v>
      </c>
      <c r="P35" s="56" t="n">
        <f aca="false">F35+G35+H35+J35-K35-M35-N35+O35</f>
        <v>80375.792675996</v>
      </c>
      <c r="Q35" s="56" t="n">
        <f aca="false">IF(OR(E35=1,P35&lt;=0),0,P35)</f>
        <v>80375.792675996</v>
      </c>
      <c r="R35" s="15" t="n">
        <f aca="false">IF(OR(E35=1,AND(P35&lt;=0,I35&gt;0)),1,0)</f>
        <v>0</v>
      </c>
      <c r="S35" s="15" t="n">
        <f aca="false">IF(L35&gt;0,1,0)</f>
        <v>0</v>
      </c>
    </row>
    <row r="36" customFormat="false" ht="15" hidden="false" customHeight="false" outlineLevel="0" collapsed="false">
      <c r="A36" s="15" t="n">
        <v>35</v>
      </c>
      <c r="B36" s="15" t="n">
        <f aca="false">INT((A36-1)/12)+1</f>
        <v>3</v>
      </c>
      <c r="C36" s="15" t="n">
        <f aca="false">MIN(Inputs!$C$4+B36-1,99)</f>
        <v>76</v>
      </c>
      <c r="D36" s="55" t="n">
        <f aca="false">INDEX('Return Path'!$D$5:$D$29,B36)</f>
        <v>0.08</v>
      </c>
      <c r="E36" s="15" t="n">
        <f aca="false">R35</f>
        <v>0</v>
      </c>
      <c r="F36" s="56" t="n">
        <f aca="false">Q35</f>
        <v>80375.792675996</v>
      </c>
      <c r="G36" s="56" t="n">
        <f aca="false">IF(AND(MOD(A36-1,12)=0,B36&lt;=Inputs!$C$7,E36=0),Inputs!$C$6,0)</f>
        <v>0</v>
      </c>
      <c r="H36" s="56" t="n">
        <f aca="false">IF(B36=1,G36*Inputs!$C$9,0)</f>
        <v>0</v>
      </c>
      <c r="I36" s="56" t="n">
        <f aca="false">I35+G36</f>
        <v>72000</v>
      </c>
      <c r="J36" s="56" t="n">
        <f aca="false">(F36+G36+H36)*((1+D36)^(1/12)-1)</f>
        <v>517.140270192752</v>
      </c>
      <c r="K36" s="56" t="n">
        <f aca="false">(F36+G36+H36+J36)*(Inputs!$C$14+IF(B36&lt;=10,Inputs!$C$12,Inputs!$C$13))/12</f>
        <v>168.526943637893</v>
      </c>
      <c r="L36" s="56" t="n">
        <f aca="false">IF(OR(E36=1,A36&lt;=Inputs!$C$15),0,MAX(Inputs!$C$8*I36-(F36+G36+H36+J36-K36),0))</f>
        <v>0</v>
      </c>
      <c r="M36" s="56" t="n">
        <f aca="false">L36*INDEX(Rates!$B$2:$C$101,C36+1,IF(Inputs!$C$5="Male",1,2))/1000/12*Inputs!$C$16</f>
        <v>0</v>
      </c>
      <c r="N36" s="56" t="n">
        <f aca="false">IF($V$1=1,MAX(F36+G36+H36+J36-K36-M36,0)*Inputs!$C$22/12,0)</f>
        <v>0</v>
      </c>
      <c r="O36" s="56" t="n">
        <f aca="false">IF(AND(MOD(A36,12)=0,B36&gt;=Inputs!$C$18),MAX(F36+G36+H36+J36-K36-M36-N36,0)*Inputs!$C$17,0)</f>
        <v>0</v>
      </c>
      <c r="P36" s="56" t="n">
        <f aca="false">F36+G36+H36+J36-K36-M36-N36+O36</f>
        <v>80724.4060025509</v>
      </c>
      <c r="Q36" s="56" t="n">
        <f aca="false">IF(OR(E36=1,P36&lt;=0),0,P36)</f>
        <v>80724.4060025509</v>
      </c>
      <c r="R36" s="15" t="n">
        <f aca="false">IF(OR(E36=1,AND(P36&lt;=0,I36&gt;0)),1,0)</f>
        <v>0</v>
      </c>
      <c r="S36" s="15" t="n">
        <f aca="false">IF(L36&gt;0,1,0)</f>
        <v>0</v>
      </c>
    </row>
    <row r="37" customFormat="false" ht="15" hidden="false" customHeight="false" outlineLevel="0" collapsed="false">
      <c r="A37" s="15" t="n">
        <v>36</v>
      </c>
      <c r="B37" s="15" t="n">
        <f aca="false">INT((A37-1)/12)+1</f>
        <v>3</v>
      </c>
      <c r="C37" s="15" t="n">
        <f aca="false">MIN(Inputs!$C$4+B37-1,99)</f>
        <v>76</v>
      </c>
      <c r="D37" s="55" t="n">
        <f aca="false">INDEX('Return Path'!$D$5:$D$29,B37)</f>
        <v>0.08</v>
      </c>
      <c r="E37" s="15" t="n">
        <f aca="false">R36</f>
        <v>0</v>
      </c>
      <c r="F37" s="56" t="n">
        <f aca="false">Q36</f>
        <v>80724.4060025509</v>
      </c>
      <c r="G37" s="56" t="n">
        <f aca="false">IF(AND(MOD(A37-1,12)=0,B37&lt;=Inputs!$C$7,E37=0),Inputs!$C$6,0)</f>
        <v>0</v>
      </c>
      <c r="H37" s="56" t="n">
        <f aca="false">IF(B37=1,G37*Inputs!$C$9,0)</f>
        <v>0</v>
      </c>
      <c r="I37" s="56" t="n">
        <f aca="false">I36+G37</f>
        <v>72000</v>
      </c>
      <c r="J37" s="56" t="n">
        <f aca="false">(F37+G37+H37)*((1+D37)^(1/12)-1)</f>
        <v>519.383258832554</v>
      </c>
      <c r="K37" s="56" t="n">
        <f aca="false">(F37+G37+H37+J37)*(Inputs!$C$14+IF(B37&lt;=10,Inputs!$C$12,Inputs!$C$13))/12</f>
        <v>169.257894294549</v>
      </c>
      <c r="L37" s="56" t="n">
        <f aca="false">IF(OR(E37=1,A37&lt;=Inputs!$C$15),0,MAX(Inputs!$C$8*I37-(F37+G37+H37+J37-K37),0))</f>
        <v>0</v>
      </c>
      <c r="M37" s="56" t="n">
        <f aca="false">L37*INDEX(Rates!$B$2:$C$101,C37+1,IF(Inputs!$C$5="Male",1,2))/1000/12*Inputs!$C$16</f>
        <v>0</v>
      </c>
      <c r="N37" s="56" t="n">
        <f aca="false">IF($V$1=1,MAX(F37+G37+H37+J37-K37-M37,0)*Inputs!$C$22/12,0)</f>
        <v>0</v>
      </c>
      <c r="O37" s="56" t="n">
        <f aca="false">IF(AND(MOD(A37,12)=0,B37&gt;=Inputs!$C$18),MAX(F37+G37+H37+J37-K37-M37-N37,0)*Inputs!$C$17,0)</f>
        <v>0</v>
      </c>
      <c r="P37" s="56" t="n">
        <f aca="false">F37+G37+H37+J37-K37-M37-N37+O37</f>
        <v>81074.5313670889</v>
      </c>
      <c r="Q37" s="56" t="n">
        <f aca="false">IF(OR(E37=1,P37&lt;=0),0,P37)</f>
        <v>81074.5313670889</v>
      </c>
      <c r="R37" s="15" t="n">
        <f aca="false">IF(OR(E37=1,AND(P37&lt;=0,I37&gt;0)),1,0)</f>
        <v>0</v>
      </c>
      <c r="S37" s="15" t="n">
        <f aca="false">IF(L37&gt;0,1,0)</f>
        <v>0</v>
      </c>
    </row>
    <row r="38" customFormat="false" ht="15" hidden="false" customHeight="false" outlineLevel="0" collapsed="false">
      <c r="A38" s="15" t="n">
        <v>37</v>
      </c>
      <c r="B38" s="15" t="n">
        <f aca="false">INT((A38-1)/12)+1</f>
        <v>4</v>
      </c>
      <c r="C38" s="15" t="n">
        <f aca="false">MIN(Inputs!$C$4+B38-1,99)</f>
        <v>77</v>
      </c>
      <c r="D38" s="55" t="n">
        <f aca="false">INDEX('Return Path'!$D$5:$D$29,B38)</f>
        <v>0.08</v>
      </c>
      <c r="E38" s="15" t="n">
        <f aca="false">R37</f>
        <v>0</v>
      </c>
      <c r="F38" s="56" t="n">
        <f aca="false">Q37</f>
        <v>81074.5313670889</v>
      </c>
      <c r="G38" s="56" t="n">
        <f aca="false">IF(AND(MOD(A38-1,12)=0,B38&lt;=Inputs!$C$7,E38=0),Inputs!$C$6,0)</f>
        <v>24000</v>
      </c>
      <c r="H38" s="56" t="n">
        <f aca="false">IF(B38=1,G38*Inputs!$C$9,0)</f>
        <v>0</v>
      </c>
      <c r="I38" s="56" t="n">
        <f aca="false">I37+G38</f>
        <v>96000</v>
      </c>
      <c r="J38" s="56" t="n">
        <f aca="false">(F38+G38+H38)*((1+D38)^(1/12)-1)</f>
        <v>676.05269861035</v>
      </c>
      <c r="K38" s="56" t="n">
        <f aca="false">(F38+G38+H38+J38)*(Inputs!$C$14+IF(B38&lt;=10,Inputs!$C$12,Inputs!$C$13))/12</f>
        <v>220.31371680354</v>
      </c>
      <c r="L38" s="56" t="n">
        <f aca="false">IF(OR(E38=1,A38&lt;=Inputs!$C$15),0,MAX(Inputs!$C$8*I38-(F38+G38+H38+J38-K38),0))</f>
        <v>0</v>
      </c>
      <c r="M38" s="56" t="n">
        <f aca="false">L38*INDEX(Rates!$B$2:$C$101,C38+1,IF(Inputs!$C$5="Male",1,2))/1000/12*Inputs!$C$16</f>
        <v>0</v>
      </c>
      <c r="N38" s="56" t="n">
        <f aca="false">IF($V$1=1,MAX(F38+G38+H38+J38-K38-M38,0)*Inputs!$C$22/12,0)</f>
        <v>0</v>
      </c>
      <c r="O38" s="56" t="n">
        <f aca="false">IF(AND(MOD(A38,12)=0,B38&gt;=Inputs!$C$18),MAX(F38+G38+H38+J38-K38-M38-N38,0)*Inputs!$C$17,0)</f>
        <v>0</v>
      </c>
      <c r="P38" s="56" t="n">
        <f aca="false">F38+G38+H38+J38-K38-M38-N38+O38</f>
        <v>105530.270348896</v>
      </c>
      <c r="Q38" s="56" t="n">
        <f aca="false">IF(OR(E38=1,P38&lt;=0),0,P38)</f>
        <v>105530.270348896</v>
      </c>
      <c r="R38" s="15" t="n">
        <f aca="false">IF(OR(E38=1,AND(P38&lt;=0,I38&gt;0)),1,0)</f>
        <v>0</v>
      </c>
      <c r="S38" s="15" t="n">
        <f aca="false">IF(L38&gt;0,1,0)</f>
        <v>0</v>
      </c>
    </row>
    <row r="39" customFormat="false" ht="15" hidden="false" customHeight="false" outlineLevel="0" collapsed="false">
      <c r="A39" s="15" t="n">
        <v>38</v>
      </c>
      <c r="B39" s="15" t="n">
        <f aca="false">INT((A39-1)/12)+1</f>
        <v>4</v>
      </c>
      <c r="C39" s="15" t="n">
        <f aca="false">MIN(Inputs!$C$4+B39-1,99)</f>
        <v>77</v>
      </c>
      <c r="D39" s="55" t="n">
        <f aca="false">INDEX('Return Path'!$D$5:$D$29,B39)</f>
        <v>0.08</v>
      </c>
      <c r="E39" s="15" t="n">
        <f aca="false">R38</f>
        <v>0</v>
      </c>
      <c r="F39" s="56" t="n">
        <f aca="false">Q38</f>
        <v>105530.270348896</v>
      </c>
      <c r="G39" s="56" t="n">
        <f aca="false">IF(AND(MOD(A39-1,12)=0,B39&lt;=Inputs!$C$7,E39=0),Inputs!$C$6,0)</f>
        <v>0</v>
      </c>
      <c r="H39" s="56" t="n">
        <f aca="false">IF(B39=1,G39*Inputs!$C$9,0)</f>
        <v>0</v>
      </c>
      <c r="I39" s="56" t="n">
        <f aca="false">I38+G39</f>
        <v>96000</v>
      </c>
      <c r="J39" s="56" t="n">
        <f aca="false">(F39+G39+H39)*((1+D39)^(1/12)-1)</f>
        <v>678.984936941597</v>
      </c>
      <c r="K39" s="56" t="n">
        <f aca="false">(F39+G39+H39+J39)*(Inputs!$C$14+IF(B39&lt;=10,Inputs!$C$12,Inputs!$C$13))/12</f>
        <v>221.269281845494</v>
      </c>
      <c r="L39" s="56" t="n">
        <f aca="false">IF(OR(E39=1,A39&lt;=Inputs!$C$15),0,MAX(Inputs!$C$8*I39-(F39+G39+H39+J39-K39),0))</f>
        <v>0</v>
      </c>
      <c r="M39" s="56" t="n">
        <f aca="false">L39*INDEX(Rates!$B$2:$C$101,C39+1,IF(Inputs!$C$5="Male",1,2))/1000/12*Inputs!$C$16</f>
        <v>0</v>
      </c>
      <c r="N39" s="56" t="n">
        <f aca="false">IF($V$1=1,MAX(F39+G39+H39+J39-K39-M39,0)*Inputs!$C$22/12,0)</f>
        <v>0</v>
      </c>
      <c r="O39" s="56" t="n">
        <f aca="false">IF(AND(MOD(A39,12)=0,B39&gt;=Inputs!$C$18),MAX(F39+G39+H39+J39-K39-M39-N39,0)*Inputs!$C$17,0)</f>
        <v>0</v>
      </c>
      <c r="P39" s="56" t="n">
        <f aca="false">F39+G39+H39+J39-K39-M39-N39+O39</f>
        <v>105987.986003992</v>
      </c>
      <c r="Q39" s="56" t="n">
        <f aca="false">IF(OR(E39=1,P39&lt;=0),0,P39)</f>
        <v>105987.986003992</v>
      </c>
      <c r="R39" s="15" t="n">
        <f aca="false">IF(OR(E39=1,AND(P39&lt;=0,I39&gt;0)),1,0)</f>
        <v>0</v>
      </c>
      <c r="S39" s="15" t="n">
        <f aca="false">IF(L39&gt;0,1,0)</f>
        <v>0</v>
      </c>
    </row>
    <row r="40" customFormat="false" ht="15" hidden="false" customHeight="false" outlineLevel="0" collapsed="false">
      <c r="A40" s="15" t="n">
        <v>39</v>
      </c>
      <c r="B40" s="15" t="n">
        <f aca="false">INT((A40-1)/12)+1</f>
        <v>4</v>
      </c>
      <c r="C40" s="15" t="n">
        <f aca="false">MIN(Inputs!$C$4+B40-1,99)</f>
        <v>77</v>
      </c>
      <c r="D40" s="55" t="n">
        <f aca="false">INDEX('Return Path'!$D$5:$D$29,B40)</f>
        <v>0.08</v>
      </c>
      <c r="E40" s="15" t="n">
        <f aca="false">R39</f>
        <v>0</v>
      </c>
      <c r="F40" s="56" t="n">
        <f aca="false">Q39</f>
        <v>105987.986003992</v>
      </c>
      <c r="G40" s="56" t="n">
        <f aca="false">IF(AND(MOD(A40-1,12)=0,B40&lt;=Inputs!$C$7,E40=0),Inputs!$C$6,0)</f>
        <v>0</v>
      </c>
      <c r="H40" s="56" t="n">
        <f aca="false">IF(B40=1,G40*Inputs!$C$9,0)</f>
        <v>0</v>
      </c>
      <c r="I40" s="56" t="n">
        <f aca="false">I39+G40</f>
        <v>96000</v>
      </c>
      <c r="J40" s="56" t="n">
        <f aca="false">(F40+G40+H40)*((1+D40)^(1/12)-1)</f>
        <v>681.929893248305</v>
      </c>
      <c r="K40" s="56" t="n">
        <f aca="false">(F40+G40+H40+J40)*(Inputs!$C$14+IF(B40&lt;=10,Inputs!$C$12,Inputs!$C$13))/12</f>
        <v>222.228991452584</v>
      </c>
      <c r="L40" s="56" t="n">
        <f aca="false">IF(OR(E40=1,A40&lt;=Inputs!$C$15),0,MAX(Inputs!$C$8*I40-(F40+G40+H40+J40-K40),0))</f>
        <v>0</v>
      </c>
      <c r="M40" s="56" t="n">
        <f aca="false">L40*INDEX(Rates!$B$2:$C$101,C40+1,IF(Inputs!$C$5="Male",1,2))/1000/12*Inputs!$C$16</f>
        <v>0</v>
      </c>
      <c r="N40" s="56" t="n">
        <f aca="false">IF($V$1=1,MAX(F40+G40+H40+J40-K40-M40,0)*Inputs!$C$22/12,0)</f>
        <v>0</v>
      </c>
      <c r="O40" s="56" t="n">
        <f aca="false">IF(AND(MOD(A40,12)=0,B40&gt;=Inputs!$C$18),MAX(F40+G40+H40+J40-K40-M40-N40,0)*Inputs!$C$17,0)</f>
        <v>0</v>
      </c>
      <c r="P40" s="56" t="n">
        <f aca="false">F40+G40+H40+J40-K40-M40-N40+O40</f>
        <v>106447.686905788</v>
      </c>
      <c r="Q40" s="56" t="n">
        <f aca="false">IF(OR(E40=1,P40&lt;=0),0,P40)</f>
        <v>106447.686905788</v>
      </c>
      <c r="R40" s="15" t="n">
        <f aca="false">IF(OR(E40=1,AND(P40&lt;=0,I40&gt;0)),1,0)</f>
        <v>0</v>
      </c>
      <c r="S40" s="15" t="n">
        <f aca="false">IF(L40&gt;0,1,0)</f>
        <v>0</v>
      </c>
    </row>
    <row r="41" customFormat="false" ht="15" hidden="false" customHeight="false" outlineLevel="0" collapsed="false">
      <c r="A41" s="15" t="n">
        <v>40</v>
      </c>
      <c r="B41" s="15" t="n">
        <f aca="false">INT((A41-1)/12)+1</f>
        <v>4</v>
      </c>
      <c r="C41" s="15" t="n">
        <f aca="false">MIN(Inputs!$C$4+B41-1,99)</f>
        <v>77</v>
      </c>
      <c r="D41" s="55" t="n">
        <f aca="false">INDEX('Return Path'!$D$5:$D$29,B41)</f>
        <v>0.08</v>
      </c>
      <c r="E41" s="15" t="n">
        <f aca="false">R40</f>
        <v>0</v>
      </c>
      <c r="F41" s="56" t="n">
        <f aca="false">Q40</f>
        <v>106447.686905788</v>
      </c>
      <c r="G41" s="56" t="n">
        <f aca="false">IF(AND(MOD(A41-1,12)=0,B41&lt;=Inputs!$C$7,E41=0),Inputs!$C$6,0)</f>
        <v>0</v>
      </c>
      <c r="H41" s="56" t="n">
        <f aca="false">IF(B41=1,G41*Inputs!$C$9,0)</f>
        <v>0</v>
      </c>
      <c r="I41" s="56" t="n">
        <f aca="false">I40+G41</f>
        <v>96000</v>
      </c>
      <c r="J41" s="56" t="n">
        <f aca="false">(F41+G41+H41)*((1+D41)^(1/12)-1)</f>
        <v>684.887622692055</v>
      </c>
      <c r="K41" s="56" t="n">
        <f aca="false">(F41+G41+H41+J41)*(Inputs!$C$14+IF(B41&lt;=10,Inputs!$C$12,Inputs!$C$13))/12</f>
        <v>223.192863600999</v>
      </c>
      <c r="L41" s="56" t="n">
        <f aca="false">IF(OR(E41=1,A41&lt;=Inputs!$C$15),0,MAX(Inputs!$C$8*I41-(F41+G41+H41+J41-K41),0))</f>
        <v>0</v>
      </c>
      <c r="M41" s="56" t="n">
        <f aca="false">L41*INDEX(Rates!$B$2:$C$101,C41+1,IF(Inputs!$C$5="Male",1,2))/1000/12*Inputs!$C$16</f>
        <v>0</v>
      </c>
      <c r="N41" s="56" t="n">
        <f aca="false">IF($V$1=1,MAX(F41+G41+H41+J41-K41-M41,0)*Inputs!$C$22/12,0)</f>
        <v>0</v>
      </c>
      <c r="O41" s="56" t="n">
        <f aca="false">IF(AND(MOD(A41,12)=0,B41&gt;=Inputs!$C$18),MAX(F41+G41+H41+J41-K41-M41-N41,0)*Inputs!$C$17,0)</f>
        <v>0</v>
      </c>
      <c r="P41" s="56" t="n">
        <f aca="false">F41+G41+H41+J41-K41-M41-N41+O41</f>
        <v>106909.381664879</v>
      </c>
      <c r="Q41" s="56" t="n">
        <f aca="false">IF(OR(E41=1,P41&lt;=0),0,P41)</f>
        <v>106909.381664879</v>
      </c>
      <c r="R41" s="15" t="n">
        <f aca="false">IF(OR(E41=1,AND(P41&lt;=0,I41&gt;0)),1,0)</f>
        <v>0</v>
      </c>
      <c r="S41" s="15" t="n">
        <f aca="false">IF(L41&gt;0,1,0)</f>
        <v>0</v>
      </c>
    </row>
    <row r="42" customFormat="false" ht="15" hidden="false" customHeight="false" outlineLevel="0" collapsed="false">
      <c r="A42" s="15" t="n">
        <v>41</v>
      </c>
      <c r="B42" s="15" t="n">
        <f aca="false">INT((A42-1)/12)+1</f>
        <v>4</v>
      </c>
      <c r="C42" s="15" t="n">
        <f aca="false">MIN(Inputs!$C$4+B42-1,99)</f>
        <v>77</v>
      </c>
      <c r="D42" s="55" t="n">
        <f aca="false">INDEX('Return Path'!$D$5:$D$29,B42)</f>
        <v>0.08</v>
      </c>
      <c r="E42" s="15" t="n">
        <f aca="false">R41</f>
        <v>0</v>
      </c>
      <c r="F42" s="56" t="n">
        <f aca="false">Q41</f>
        <v>106909.381664879</v>
      </c>
      <c r="G42" s="56" t="n">
        <f aca="false">IF(AND(MOD(A42-1,12)=0,B42&lt;=Inputs!$C$7,E42=0),Inputs!$C$6,0)</f>
        <v>0</v>
      </c>
      <c r="H42" s="56" t="n">
        <f aca="false">IF(B42=1,G42*Inputs!$C$9,0)</f>
        <v>0</v>
      </c>
      <c r="I42" s="56" t="n">
        <f aca="false">I41+G42</f>
        <v>96000</v>
      </c>
      <c r="J42" s="56" t="n">
        <f aca="false">(F42+G42+H42)*((1+D42)^(1/12)-1)</f>
        <v>687.858180673677</v>
      </c>
      <c r="K42" s="56" t="n">
        <f aca="false">(F42+G42+H42+J42)*(Inputs!$C$14+IF(B42&lt;=10,Inputs!$C$12,Inputs!$C$13))/12</f>
        <v>224.160916344901</v>
      </c>
      <c r="L42" s="56" t="n">
        <f aca="false">IF(OR(E42=1,A42&lt;=Inputs!$C$15),0,MAX(Inputs!$C$8*I42-(F42+G42+H42+J42-K42),0))</f>
        <v>0</v>
      </c>
      <c r="M42" s="56" t="n">
        <f aca="false">L42*INDEX(Rates!$B$2:$C$101,C42+1,IF(Inputs!$C$5="Male",1,2))/1000/12*Inputs!$C$16</f>
        <v>0</v>
      </c>
      <c r="N42" s="56" t="n">
        <f aca="false">IF($V$1=1,MAX(F42+G42+H42+J42-K42-M42,0)*Inputs!$C$22/12,0)</f>
        <v>0</v>
      </c>
      <c r="O42" s="56" t="n">
        <f aca="false">IF(AND(MOD(A42,12)=0,B42&gt;=Inputs!$C$18),MAX(F42+G42+H42+J42-K42-M42-N42,0)*Inputs!$C$17,0)</f>
        <v>0</v>
      </c>
      <c r="P42" s="56" t="n">
        <f aca="false">F42+G42+H42+J42-K42-M42-N42+O42</f>
        <v>107373.078929207</v>
      </c>
      <c r="Q42" s="56" t="n">
        <f aca="false">IF(OR(E42=1,P42&lt;=0),0,P42)</f>
        <v>107373.078929207</v>
      </c>
      <c r="R42" s="15" t="n">
        <f aca="false">IF(OR(E42=1,AND(P42&lt;=0,I42&gt;0)),1,0)</f>
        <v>0</v>
      </c>
      <c r="S42" s="15" t="n">
        <f aca="false">IF(L42&gt;0,1,0)</f>
        <v>0</v>
      </c>
    </row>
    <row r="43" customFormat="false" ht="15" hidden="false" customHeight="false" outlineLevel="0" collapsed="false">
      <c r="A43" s="15" t="n">
        <v>42</v>
      </c>
      <c r="B43" s="15" t="n">
        <f aca="false">INT((A43-1)/12)+1</f>
        <v>4</v>
      </c>
      <c r="C43" s="15" t="n">
        <f aca="false">MIN(Inputs!$C$4+B43-1,99)</f>
        <v>77</v>
      </c>
      <c r="D43" s="55" t="n">
        <f aca="false">INDEX('Return Path'!$D$5:$D$29,B43)</f>
        <v>0.08</v>
      </c>
      <c r="E43" s="15" t="n">
        <f aca="false">R42</f>
        <v>0</v>
      </c>
      <c r="F43" s="56" t="n">
        <f aca="false">Q42</f>
        <v>107373.078929207</v>
      </c>
      <c r="G43" s="56" t="n">
        <f aca="false">IF(AND(MOD(A43-1,12)=0,B43&lt;=Inputs!$C$7,E43=0),Inputs!$C$6,0)</f>
        <v>0</v>
      </c>
      <c r="H43" s="56" t="n">
        <f aca="false">IF(B43=1,G43*Inputs!$C$9,0)</f>
        <v>0</v>
      </c>
      <c r="I43" s="56" t="n">
        <f aca="false">I42+G43</f>
        <v>96000</v>
      </c>
      <c r="J43" s="56" t="n">
        <f aca="false">(F43+G43+H43)*((1+D43)^(1/12)-1)</f>
        <v>690.841622834295</v>
      </c>
      <c r="K43" s="56" t="n">
        <f aca="false">(F43+G43+H43+J43)*(Inputs!$C$14+IF(B43&lt;=10,Inputs!$C$12,Inputs!$C$13))/12</f>
        <v>225.133167816753</v>
      </c>
      <c r="L43" s="56" t="n">
        <f aca="false">IF(OR(E43=1,A43&lt;=Inputs!$C$15),0,MAX(Inputs!$C$8*I43-(F43+G43+H43+J43-K43),0))</f>
        <v>0</v>
      </c>
      <c r="M43" s="56" t="n">
        <f aca="false">L43*INDEX(Rates!$B$2:$C$101,C43+1,IF(Inputs!$C$5="Male",1,2))/1000/12*Inputs!$C$16</f>
        <v>0</v>
      </c>
      <c r="N43" s="56" t="n">
        <f aca="false">IF($V$1=1,MAX(F43+G43+H43+J43-K43-M43,0)*Inputs!$C$22/12,0)</f>
        <v>0</v>
      </c>
      <c r="O43" s="56" t="n">
        <f aca="false">IF(AND(MOD(A43,12)=0,B43&gt;=Inputs!$C$18),MAX(F43+G43+H43+J43-K43-M43-N43,0)*Inputs!$C$17,0)</f>
        <v>0</v>
      </c>
      <c r="P43" s="56" t="n">
        <f aca="false">F43+G43+H43+J43-K43-M43-N43+O43</f>
        <v>107838.787384225</v>
      </c>
      <c r="Q43" s="56" t="n">
        <f aca="false">IF(OR(E43=1,P43&lt;=0),0,P43)</f>
        <v>107838.787384225</v>
      </c>
      <c r="R43" s="15" t="n">
        <f aca="false">IF(OR(E43=1,AND(P43&lt;=0,I43&gt;0)),1,0)</f>
        <v>0</v>
      </c>
      <c r="S43" s="15" t="n">
        <f aca="false">IF(L43&gt;0,1,0)</f>
        <v>0</v>
      </c>
    </row>
    <row r="44" customFormat="false" ht="15" hidden="false" customHeight="false" outlineLevel="0" collapsed="false">
      <c r="A44" s="15" t="n">
        <v>43</v>
      </c>
      <c r="B44" s="15" t="n">
        <f aca="false">INT((A44-1)/12)+1</f>
        <v>4</v>
      </c>
      <c r="C44" s="15" t="n">
        <f aca="false">MIN(Inputs!$C$4+B44-1,99)</f>
        <v>77</v>
      </c>
      <c r="D44" s="55" t="n">
        <f aca="false">INDEX('Return Path'!$D$5:$D$29,B44)</f>
        <v>0.08</v>
      </c>
      <c r="E44" s="15" t="n">
        <f aca="false">R43</f>
        <v>0</v>
      </c>
      <c r="F44" s="56" t="n">
        <f aca="false">Q43</f>
        <v>107838.787384225</v>
      </c>
      <c r="G44" s="56" t="n">
        <f aca="false">IF(AND(MOD(A44-1,12)=0,B44&lt;=Inputs!$C$7,E44=0),Inputs!$C$6,0)</f>
        <v>0</v>
      </c>
      <c r="H44" s="56" t="n">
        <f aca="false">IF(B44=1,G44*Inputs!$C$9,0)</f>
        <v>0</v>
      </c>
      <c r="I44" s="56" t="n">
        <f aca="false">I43+G44</f>
        <v>96000</v>
      </c>
      <c r="J44" s="56" t="n">
        <f aca="false">(F44+G44+H44)*((1+D44)^(1/12)-1)</f>
        <v>693.838005056361</v>
      </c>
      <c r="K44" s="56" t="n">
        <f aca="false">(F44+G44+H44+J44)*(Inputs!$C$14+IF(B44&lt;=10,Inputs!$C$12,Inputs!$C$13))/12</f>
        <v>226.109636227669</v>
      </c>
      <c r="L44" s="56" t="n">
        <f aca="false">IF(OR(E44=1,A44&lt;=Inputs!$C$15),0,MAX(Inputs!$C$8*I44-(F44+G44+H44+J44-K44),0))</f>
        <v>0</v>
      </c>
      <c r="M44" s="56" t="n">
        <f aca="false">L44*INDEX(Rates!$B$2:$C$101,C44+1,IF(Inputs!$C$5="Male",1,2))/1000/12*Inputs!$C$16</f>
        <v>0</v>
      </c>
      <c r="N44" s="56" t="n">
        <f aca="false">IF($V$1=1,MAX(F44+G44+H44+J44-K44-M44,0)*Inputs!$C$22/12,0)</f>
        <v>0</v>
      </c>
      <c r="O44" s="56" t="n">
        <f aca="false">IF(AND(MOD(A44,12)=0,B44&gt;=Inputs!$C$18),MAX(F44+G44+H44+J44-K44-M44-N44,0)*Inputs!$C$17,0)</f>
        <v>0</v>
      </c>
      <c r="P44" s="56" t="n">
        <f aca="false">F44+G44+H44+J44-K44-M44-N44+O44</f>
        <v>108306.515753054</v>
      </c>
      <c r="Q44" s="56" t="n">
        <f aca="false">IF(OR(E44=1,P44&lt;=0),0,P44)</f>
        <v>108306.515753054</v>
      </c>
      <c r="R44" s="15" t="n">
        <f aca="false">IF(OR(E44=1,AND(P44&lt;=0,I44&gt;0)),1,0)</f>
        <v>0</v>
      </c>
      <c r="S44" s="15" t="n">
        <f aca="false">IF(L44&gt;0,1,0)</f>
        <v>0</v>
      </c>
    </row>
    <row r="45" customFormat="false" ht="15" hidden="false" customHeight="false" outlineLevel="0" collapsed="false">
      <c r="A45" s="15" t="n">
        <v>44</v>
      </c>
      <c r="B45" s="15" t="n">
        <f aca="false">INT((A45-1)/12)+1</f>
        <v>4</v>
      </c>
      <c r="C45" s="15" t="n">
        <f aca="false">MIN(Inputs!$C$4+B45-1,99)</f>
        <v>77</v>
      </c>
      <c r="D45" s="55" t="n">
        <f aca="false">INDEX('Return Path'!$D$5:$D$29,B45)</f>
        <v>0.08</v>
      </c>
      <c r="E45" s="15" t="n">
        <f aca="false">R44</f>
        <v>0</v>
      </c>
      <c r="F45" s="56" t="n">
        <f aca="false">Q44</f>
        <v>108306.515753054</v>
      </c>
      <c r="G45" s="56" t="n">
        <f aca="false">IF(AND(MOD(A45-1,12)=0,B45&lt;=Inputs!$C$7,E45=0),Inputs!$C$6,0)</f>
        <v>0</v>
      </c>
      <c r="H45" s="56" t="n">
        <f aca="false">IF(B45=1,G45*Inputs!$C$9,0)</f>
        <v>0</v>
      </c>
      <c r="I45" s="56" t="n">
        <f aca="false">I44+G45</f>
        <v>96000</v>
      </c>
      <c r="J45" s="56" t="n">
        <f aca="false">(F45+G45+H45)*((1+D45)^(1/12)-1)</f>
        <v>696.847383464708</v>
      </c>
      <c r="K45" s="56" t="n">
        <f aca="false">(F45+G45+H45+J45)*(Inputs!$C$14+IF(B45&lt;=10,Inputs!$C$12,Inputs!$C$13))/12</f>
        <v>227.090339867746</v>
      </c>
      <c r="L45" s="56" t="n">
        <f aca="false">IF(OR(E45=1,A45&lt;=Inputs!$C$15),0,MAX(Inputs!$C$8*I45-(F45+G45+H45+J45-K45),0))</f>
        <v>0</v>
      </c>
      <c r="M45" s="56" t="n">
        <f aca="false">L45*INDEX(Rates!$B$2:$C$101,C45+1,IF(Inputs!$C$5="Male",1,2))/1000/12*Inputs!$C$16</f>
        <v>0</v>
      </c>
      <c r="N45" s="56" t="n">
        <f aca="false">IF($V$1=1,MAX(F45+G45+H45+J45-K45-M45,0)*Inputs!$C$22/12,0)</f>
        <v>0</v>
      </c>
      <c r="O45" s="56" t="n">
        <f aca="false">IF(AND(MOD(A45,12)=0,B45&gt;=Inputs!$C$18),MAX(F45+G45+H45+J45-K45-M45-N45,0)*Inputs!$C$17,0)</f>
        <v>0</v>
      </c>
      <c r="P45" s="56" t="n">
        <f aca="false">F45+G45+H45+J45-K45-M45-N45+O45</f>
        <v>108776.272796651</v>
      </c>
      <c r="Q45" s="56" t="n">
        <f aca="false">IF(OR(E45=1,P45&lt;=0),0,P45)</f>
        <v>108776.272796651</v>
      </c>
      <c r="R45" s="15" t="n">
        <f aca="false">IF(OR(E45=1,AND(P45&lt;=0,I45&gt;0)),1,0)</f>
        <v>0</v>
      </c>
      <c r="S45" s="15" t="n">
        <f aca="false">IF(L45&gt;0,1,0)</f>
        <v>0</v>
      </c>
    </row>
    <row r="46" customFormat="false" ht="15" hidden="false" customHeight="false" outlineLevel="0" collapsed="false">
      <c r="A46" s="15" t="n">
        <v>45</v>
      </c>
      <c r="B46" s="15" t="n">
        <f aca="false">INT((A46-1)/12)+1</f>
        <v>4</v>
      </c>
      <c r="C46" s="15" t="n">
        <f aca="false">MIN(Inputs!$C$4+B46-1,99)</f>
        <v>77</v>
      </c>
      <c r="D46" s="55" t="n">
        <f aca="false">INDEX('Return Path'!$D$5:$D$29,B46)</f>
        <v>0.08</v>
      </c>
      <c r="E46" s="15" t="n">
        <f aca="false">R45</f>
        <v>0</v>
      </c>
      <c r="F46" s="56" t="n">
        <f aca="false">Q45</f>
        <v>108776.272796651</v>
      </c>
      <c r="G46" s="56" t="n">
        <f aca="false">IF(AND(MOD(A46-1,12)=0,B46&lt;=Inputs!$C$7,E46=0),Inputs!$C$6,0)</f>
        <v>0</v>
      </c>
      <c r="H46" s="56" t="n">
        <f aca="false">IF(B46=1,G46*Inputs!$C$9,0)</f>
        <v>0</v>
      </c>
      <c r="I46" s="56" t="n">
        <f aca="false">I45+G46</f>
        <v>96000</v>
      </c>
      <c r="J46" s="56" t="n">
        <f aca="false">(F46+G46+H46)*((1+D46)^(1/12)-1)</f>
        <v>699.869814427597</v>
      </c>
      <c r="K46" s="56" t="n">
        <f aca="false">(F46+G46+H46+J46)*(Inputs!$C$14+IF(B46&lt;=10,Inputs!$C$12,Inputs!$C$13))/12</f>
        <v>228.075297106413</v>
      </c>
      <c r="L46" s="56" t="n">
        <f aca="false">IF(OR(E46=1,A46&lt;=Inputs!$C$15),0,MAX(Inputs!$C$8*I46-(F46+G46+H46+J46-K46),0))</f>
        <v>0</v>
      </c>
      <c r="M46" s="56" t="n">
        <f aca="false">L46*INDEX(Rates!$B$2:$C$101,C46+1,IF(Inputs!$C$5="Male",1,2))/1000/12*Inputs!$C$16</f>
        <v>0</v>
      </c>
      <c r="N46" s="56" t="n">
        <f aca="false">IF($V$1=1,MAX(F46+G46+H46+J46-K46-M46,0)*Inputs!$C$22/12,0)</f>
        <v>0</v>
      </c>
      <c r="O46" s="56" t="n">
        <f aca="false">IF(AND(MOD(A46,12)=0,B46&gt;=Inputs!$C$18),MAX(F46+G46+H46+J46-K46-M46-N46,0)*Inputs!$C$17,0)</f>
        <v>0</v>
      </c>
      <c r="P46" s="56" t="n">
        <f aca="false">F46+G46+H46+J46-K46-M46-N46+O46</f>
        <v>109248.067313972</v>
      </c>
      <c r="Q46" s="56" t="n">
        <f aca="false">IF(OR(E46=1,P46&lt;=0),0,P46)</f>
        <v>109248.067313972</v>
      </c>
      <c r="R46" s="15" t="n">
        <f aca="false">IF(OR(E46=1,AND(P46&lt;=0,I46&gt;0)),1,0)</f>
        <v>0</v>
      </c>
      <c r="S46" s="15" t="n">
        <f aca="false">IF(L46&gt;0,1,0)</f>
        <v>0</v>
      </c>
    </row>
    <row r="47" customFormat="false" ht="15" hidden="false" customHeight="false" outlineLevel="0" collapsed="false">
      <c r="A47" s="15" t="n">
        <v>46</v>
      </c>
      <c r="B47" s="15" t="n">
        <f aca="false">INT((A47-1)/12)+1</f>
        <v>4</v>
      </c>
      <c r="C47" s="15" t="n">
        <f aca="false">MIN(Inputs!$C$4+B47-1,99)</f>
        <v>77</v>
      </c>
      <c r="D47" s="55" t="n">
        <f aca="false">INDEX('Return Path'!$D$5:$D$29,B47)</f>
        <v>0.08</v>
      </c>
      <c r="E47" s="15" t="n">
        <f aca="false">R46</f>
        <v>0</v>
      </c>
      <c r="F47" s="56" t="n">
        <f aca="false">Q46</f>
        <v>109248.067313972</v>
      </c>
      <c r="G47" s="56" t="n">
        <f aca="false">IF(AND(MOD(A47-1,12)=0,B47&lt;=Inputs!$C$7,E47=0),Inputs!$C$6,0)</f>
        <v>0</v>
      </c>
      <c r="H47" s="56" t="n">
        <f aca="false">IF(B47=1,G47*Inputs!$C$9,0)</f>
        <v>0</v>
      </c>
      <c r="I47" s="56" t="n">
        <f aca="false">I46+G47</f>
        <v>96000</v>
      </c>
      <c r="J47" s="56" t="n">
        <f aca="false">(F47+G47+H47)*((1+D47)^(1/12)-1)</f>
        <v>702.905354557776</v>
      </c>
      <c r="K47" s="56" t="n">
        <f aca="false">(F47+G47+H47+J47)*(Inputs!$C$14+IF(B47&lt;=10,Inputs!$C$12,Inputs!$C$13))/12</f>
        <v>229.06452639277</v>
      </c>
      <c r="L47" s="56" t="n">
        <f aca="false">IF(OR(E47=1,A47&lt;=Inputs!$C$15),0,MAX(Inputs!$C$8*I47-(F47+G47+H47+J47-K47),0))</f>
        <v>0</v>
      </c>
      <c r="M47" s="56" t="n">
        <f aca="false">L47*INDEX(Rates!$B$2:$C$101,C47+1,IF(Inputs!$C$5="Male",1,2))/1000/12*Inputs!$C$16</f>
        <v>0</v>
      </c>
      <c r="N47" s="56" t="n">
        <f aca="false">IF($V$1=1,MAX(F47+G47+H47+J47-K47-M47,0)*Inputs!$C$22/12,0)</f>
        <v>0</v>
      </c>
      <c r="O47" s="56" t="n">
        <f aca="false">IF(AND(MOD(A47,12)=0,B47&gt;=Inputs!$C$18),MAX(F47+G47+H47+J47-K47-M47-N47,0)*Inputs!$C$17,0)</f>
        <v>0</v>
      </c>
      <c r="P47" s="56" t="n">
        <f aca="false">F47+G47+H47+J47-K47-M47-N47+O47</f>
        <v>109721.908142137</v>
      </c>
      <c r="Q47" s="56" t="n">
        <f aca="false">IF(OR(E47=1,P47&lt;=0),0,P47)</f>
        <v>109721.908142137</v>
      </c>
      <c r="R47" s="15" t="n">
        <f aca="false">IF(OR(E47=1,AND(P47&lt;=0,I47&gt;0)),1,0)</f>
        <v>0</v>
      </c>
      <c r="S47" s="15" t="n">
        <f aca="false">IF(L47&gt;0,1,0)</f>
        <v>0</v>
      </c>
    </row>
    <row r="48" customFormat="false" ht="15" hidden="false" customHeight="false" outlineLevel="0" collapsed="false">
      <c r="A48" s="15" t="n">
        <v>47</v>
      </c>
      <c r="B48" s="15" t="n">
        <f aca="false">INT((A48-1)/12)+1</f>
        <v>4</v>
      </c>
      <c r="C48" s="15" t="n">
        <f aca="false">MIN(Inputs!$C$4+B48-1,99)</f>
        <v>77</v>
      </c>
      <c r="D48" s="55" t="n">
        <f aca="false">INDEX('Return Path'!$D$5:$D$29,B48)</f>
        <v>0.08</v>
      </c>
      <c r="E48" s="15" t="n">
        <f aca="false">R47</f>
        <v>0</v>
      </c>
      <c r="F48" s="56" t="n">
        <f aca="false">Q47</f>
        <v>109721.908142137</v>
      </c>
      <c r="G48" s="56" t="n">
        <f aca="false">IF(AND(MOD(A48-1,12)=0,B48&lt;=Inputs!$C$7,E48=0),Inputs!$C$6,0)</f>
        <v>0</v>
      </c>
      <c r="H48" s="56" t="n">
        <f aca="false">IF(B48=1,G48*Inputs!$C$9,0)</f>
        <v>0</v>
      </c>
      <c r="I48" s="56" t="n">
        <f aca="false">I47+G48</f>
        <v>96000</v>
      </c>
      <c r="J48" s="56" t="n">
        <f aca="false">(F48+G48+H48)*((1+D48)^(1/12)-1)</f>
        <v>705.954060713538</v>
      </c>
      <c r="K48" s="56" t="n">
        <f aca="false">(F48+G48+H48+J48)*(Inputs!$C$14+IF(B48&lt;=10,Inputs!$C$12,Inputs!$C$13))/12</f>
        <v>230.058046255938</v>
      </c>
      <c r="L48" s="56" t="n">
        <f aca="false">IF(OR(E48=1,A48&lt;=Inputs!$C$15),0,MAX(Inputs!$C$8*I48-(F48+G48+H48+J48-K48),0))</f>
        <v>0</v>
      </c>
      <c r="M48" s="56" t="n">
        <f aca="false">L48*INDEX(Rates!$B$2:$C$101,C48+1,IF(Inputs!$C$5="Male",1,2))/1000/12*Inputs!$C$16</f>
        <v>0</v>
      </c>
      <c r="N48" s="56" t="n">
        <f aca="false">IF($V$1=1,MAX(F48+G48+H48+J48-K48-M48,0)*Inputs!$C$22/12,0)</f>
        <v>0</v>
      </c>
      <c r="O48" s="56" t="n">
        <f aca="false">IF(AND(MOD(A48,12)=0,B48&gt;=Inputs!$C$18),MAX(F48+G48+H48+J48-K48-M48-N48,0)*Inputs!$C$17,0)</f>
        <v>0</v>
      </c>
      <c r="P48" s="56" t="n">
        <f aca="false">F48+G48+H48+J48-K48-M48-N48+O48</f>
        <v>110197.804156594</v>
      </c>
      <c r="Q48" s="56" t="n">
        <f aca="false">IF(OR(E48=1,P48&lt;=0),0,P48)</f>
        <v>110197.804156594</v>
      </c>
      <c r="R48" s="15" t="n">
        <f aca="false">IF(OR(E48=1,AND(P48&lt;=0,I48&gt;0)),1,0)</f>
        <v>0</v>
      </c>
      <c r="S48" s="15" t="n">
        <f aca="false">IF(L48&gt;0,1,0)</f>
        <v>0</v>
      </c>
    </row>
    <row r="49" customFormat="false" ht="15" hidden="false" customHeight="false" outlineLevel="0" collapsed="false">
      <c r="A49" s="15" t="n">
        <v>48</v>
      </c>
      <c r="B49" s="15" t="n">
        <f aca="false">INT((A49-1)/12)+1</f>
        <v>4</v>
      </c>
      <c r="C49" s="15" t="n">
        <f aca="false">MIN(Inputs!$C$4+B49-1,99)</f>
        <v>77</v>
      </c>
      <c r="D49" s="55" t="n">
        <f aca="false">INDEX('Return Path'!$D$5:$D$29,B49)</f>
        <v>0.08</v>
      </c>
      <c r="E49" s="15" t="n">
        <f aca="false">R48</f>
        <v>0</v>
      </c>
      <c r="F49" s="56" t="n">
        <f aca="false">Q48</f>
        <v>110197.804156594</v>
      </c>
      <c r="G49" s="56" t="n">
        <f aca="false">IF(AND(MOD(A49-1,12)=0,B49&lt;=Inputs!$C$7,E49=0),Inputs!$C$6,0)</f>
        <v>0</v>
      </c>
      <c r="H49" s="56" t="n">
        <f aca="false">IF(B49=1,G49*Inputs!$C$9,0)</f>
        <v>0</v>
      </c>
      <c r="I49" s="56" t="n">
        <f aca="false">I48+G49</f>
        <v>96000</v>
      </c>
      <c r="J49" s="56" t="n">
        <f aca="false">(F49+G49+H49)*((1+D49)^(1/12)-1)</f>
        <v>709.015989999789</v>
      </c>
      <c r="K49" s="56" t="n">
        <f aca="false">(F49+G49+H49+J49)*(Inputs!$C$14+IF(B49&lt;=10,Inputs!$C$12,Inputs!$C$13))/12</f>
        <v>231.055875305404</v>
      </c>
      <c r="L49" s="56" t="n">
        <f aca="false">IF(OR(E49=1,A49&lt;=Inputs!$C$15),0,MAX(Inputs!$C$8*I49-(F49+G49+H49+J49-K49),0))</f>
        <v>0</v>
      </c>
      <c r="M49" s="56" t="n">
        <f aca="false">L49*INDEX(Rates!$B$2:$C$101,C49+1,IF(Inputs!$C$5="Male",1,2))/1000/12*Inputs!$C$16</f>
        <v>0</v>
      </c>
      <c r="N49" s="56" t="n">
        <f aca="false">IF($V$1=1,MAX(F49+G49+H49+J49-K49-M49,0)*Inputs!$C$22/12,0)</f>
        <v>0</v>
      </c>
      <c r="O49" s="56" t="n">
        <f aca="false">IF(AND(MOD(A49,12)=0,B49&gt;=Inputs!$C$18),MAX(F49+G49+H49+J49-K49-M49-N49,0)*Inputs!$C$17,0)</f>
        <v>0</v>
      </c>
      <c r="P49" s="56" t="n">
        <f aca="false">F49+G49+H49+J49-K49-M49-N49+O49</f>
        <v>110675.764271289</v>
      </c>
      <c r="Q49" s="56" t="n">
        <f aca="false">IF(OR(E49=1,P49&lt;=0),0,P49)</f>
        <v>110675.764271289</v>
      </c>
      <c r="R49" s="15" t="n">
        <f aca="false">IF(OR(E49=1,AND(P49&lt;=0,I49&gt;0)),1,0)</f>
        <v>0</v>
      </c>
      <c r="S49" s="15" t="n">
        <f aca="false">IF(L49&gt;0,1,0)</f>
        <v>0</v>
      </c>
    </row>
    <row r="50" customFormat="false" ht="15" hidden="false" customHeight="false" outlineLevel="0" collapsed="false">
      <c r="A50" s="15" t="n">
        <v>49</v>
      </c>
      <c r="B50" s="15" t="n">
        <f aca="false">INT((A50-1)/12)+1</f>
        <v>5</v>
      </c>
      <c r="C50" s="15" t="n">
        <f aca="false">MIN(Inputs!$C$4+B50-1,99)</f>
        <v>78</v>
      </c>
      <c r="D50" s="55" t="n">
        <f aca="false">INDEX('Return Path'!$D$5:$D$29,B50)</f>
        <v>0.08</v>
      </c>
      <c r="E50" s="15" t="n">
        <f aca="false">R49</f>
        <v>0</v>
      </c>
      <c r="F50" s="56" t="n">
        <f aca="false">Q49</f>
        <v>110675.764271289</v>
      </c>
      <c r="G50" s="56" t="n">
        <f aca="false">IF(AND(MOD(A50-1,12)=0,B50&lt;=Inputs!$C$7,E50=0),Inputs!$C$6,0)</f>
        <v>24000</v>
      </c>
      <c r="H50" s="56" t="n">
        <f aca="false">IF(B50=1,G50*Inputs!$C$9,0)</f>
        <v>0</v>
      </c>
      <c r="I50" s="56" t="n">
        <f aca="false">I49+G50</f>
        <v>120000</v>
      </c>
      <c r="J50" s="56" t="n">
        <f aca="false">(F50+G50+H50)*((1+D50)^(1/12)-1)</f>
        <v>866.507922409196</v>
      </c>
      <c r="K50" s="56" t="n">
        <f aca="false">(F50+G50+H50+J50)*(Inputs!$C$14+IF(B50&lt;=10,Inputs!$C$12,Inputs!$C$13))/12</f>
        <v>282.379733736871</v>
      </c>
      <c r="L50" s="56" t="n">
        <f aca="false">IF(OR(E50=1,A50&lt;=Inputs!$C$15),0,MAX(Inputs!$C$8*I50-(F50+G50+H50+J50-K50),0))</f>
        <v>0</v>
      </c>
      <c r="M50" s="56" t="n">
        <f aca="false">L50*INDEX(Rates!$B$2:$C$101,C50+1,IF(Inputs!$C$5="Male",1,2))/1000/12*Inputs!$C$16</f>
        <v>0</v>
      </c>
      <c r="N50" s="56" t="n">
        <f aca="false">IF($V$1=1,MAX(F50+G50+H50+J50-K50-M50,0)*Inputs!$C$22/12,0)</f>
        <v>0</v>
      </c>
      <c r="O50" s="56" t="n">
        <f aca="false">IF(AND(MOD(A50,12)=0,B50&gt;=Inputs!$C$18),MAX(F50+G50+H50+J50-K50-M50-N50,0)*Inputs!$C$17,0)</f>
        <v>0</v>
      </c>
      <c r="P50" s="56" t="n">
        <f aca="false">F50+G50+H50+J50-K50-M50-N50+O50</f>
        <v>135259.892459961</v>
      </c>
      <c r="Q50" s="56" t="n">
        <f aca="false">IF(OR(E50=1,P50&lt;=0),0,P50)</f>
        <v>135259.892459961</v>
      </c>
      <c r="R50" s="15" t="n">
        <f aca="false">IF(OR(E50=1,AND(P50&lt;=0,I50&gt;0)),1,0)</f>
        <v>0</v>
      </c>
      <c r="S50" s="15" t="n">
        <f aca="false">IF(L50&gt;0,1,0)</f>
        <v>0</v>
      </c>
    </row>
    <row r="51" customFormat="false" ht="15" hidden="false" customHeight="false" outlineLevel="0" collapsed="false">
      <c r="A51" s="15" t="n">
        <v>50</v>
      </c>
      <c r="B51" s="15" t="n">
        <f aca="false">INT((A51-1)/12)+1</f>
        <v>5</v>
      </c>
      <c r="C51" s="15" t="n">
        <f aca="false">MIN(Inputs!$C$4+B51-1,99)</f>
        <v>78</v>
      </c>
      <c r="D51" s="55" t="n">
        <f aca="false">INDEX('Return Path'!$D$5:$D$29,B51)</f>
        <v>0.08</v>
      </c>
      <c r="E51" s="15" t="n">
        <f aca="false">R50</f>
        <v>0</v>
      </c>
      <c r="F51" s="56" t="n">
        <f aca="false">Q50</f>
        <v>135259.892459961</v>
      </c>
      <c r="G51" s="56" t="n">
        <f aca="false">IF(AND(MOD(A51-1,12)=0,B51&lt;=Inputs!$C$7,E51=0),Inputs!$C$6,0)</f>
        <v>0</v>
      </c>
      <c r="H51" s="56" t="n">
        <f aca="false">IF(B51=1,G51*Inputs!$C$9,0)</f>
        <v>0</v>
      </c>
      <c r="I51" s="56" t="n">
        <f aca="false">I50+G51</f>
        <v>120000</v>
      </c>
      <c r="J51" s="56" t="n">
        <f aca="false">(F51+G51+H51)*((1+D51)^(1/12)-1)</f>
        <v>870.266220763215</v>
      </c>
      <c r="K51" s="56" t="n">
        <f aca="false">(F51+G51+H51+J51)*(Inputs!$C$14+IF(B51&lt;=10,Inputs!$C$12,Inputs!$C$13))/12</f>
        <v>283.604497251509</v>
      </c>
      <c r="L51" s="56" t="n">
        <f aca="false">IF(OR(E51=1,A51&lt;=Inputs!$C$15),0,MAX(Inputs!$C$8*I51-(F51+G51+H51+J51-K51),0))</f>
        <v>0</v>
      </c>
      <c r="M51" s="56" t="n">
        <f aca="false">L51*INDEX(Rates!$B$2:$C$101,C51+1,IF(Inputs!$C$5="Male",1,2))/1000/12*Inputs!$C$16</f>
        <v>0</v>
      </c>
      <c r="N51" s="56" t="n">
        <f aca="false">IF($V$1=1,MAX(F51+G51+H51+J51-K51-M51,0)*Inputs!$C$22/12,0)</f>
        <v>0</v>
      </c>
      <c r="O51" s="56" t="n">
        <f aca="false">IF(AND(MOD(A51,12)=0,B51&gt;=Inputs!$C$18),MAX(F51+G51+H51+J51-K51-M51-N51,0)*Inputs!$C$17,0)</f>
        <v>0</v>
      </c>
      <c r="P51" s="56" t="n">
        <f aca="false">F51+G51+H51+J51-K51-M51-N51+O51</f>
        <v>135846.554183473</v>
      </c>
      <c r="Q51" s="56" t="n">
        <f aca="false">IF(OR(E51=1,P51&lt;=0),0,P51)</f>
        <v>135846.554183473</v>
      </c>
      <c r="R51" s="15" t="n">
        <f aca="false">IF(OR(E51=1,AND(P51&lt;=0,I51&gt;0)),1,0)</f>
        <v>0</v>
      </c>
      <c r="S51" s="15" t="n">
        <f aca="false">IF(L51&gt;0,1,0)</f>
        <v>0</v>
      </c>
    </row>
    <row r="52" customFormat="false" ht="15" hidden="false" customHeight="false" outlineLevel="0" collapsed="false">
      <c r="A52" s="15" t="n">
        <v>51</v>
      </c>
      <c r="B52" s="15" t="n">
        <f aca="false">INT((A52-1)/12)+1</f>
        <v>5</v>
      </c>
      <c r="C52" s="15" t="n">
        <f aca="false">MIN(Inputs!$C$4+B52-1,99)</f>
        <v>78</v>
      </c>
      <c r="D52" s="55" t="n">
        <f aca="false">INDEX('Return Path'!$D$5:$D$29,B52)</f>
        <v>0.08</v>
      </c>
      <c r="E52" s="15" t="n">
        <f aca="false">R51</f>
        <v>0</v>
      </c>
      <c r="F52" s="56" t="n">
        <f aca="false">Q51</f>
        <v>135846.554183473</v>
      </c>
      <c r="G52" s="56" t="n">
        <f aca="false">IF(AND(MOD(A52-1,12)=0,B52&lt;=Inputs!$C$7,E52=0),Inputs!$C$6,0)</f>
        <v>0</v>
      </c>
      <c r="H52" s="56" t="n">
        <f aca="false">IF(B52=1,G52*Inputs!$C$9,0)</f>
        <v>0</v>
      </c>
      <c r="I52" s="56" t="n">
        <f aca="false">I51+G52</f>
        <v>120000</v>
      </c>
      <c r="J52" s="56" t="n">
        <f aca="false">(F52+G52+H52)*((1+D52)^(1/12)-1)</f>
        <v>874.040819956676</v>
      </c>
      <c r="K52" s="56" t="n">
        <f aca="false">(F52+G52+H52+J52)*(Inputs!$C$14+IF(B52&lt;=10,Inputs!$C$12,Inputs!$C$13))/12</f>
        <v>284.834572923811</v>
      </c>
      <c r="L52" s="56" t="n">
        <f aca="false">IF(OR(E52=1,A52&lt;=Inputs!$C$15),0,MAX(Inputs!$C$8*I52-(F52+G52+H52+J52-K52),0))</f>
        <v>0</v>
      </c>
      <c r="M52" s="56" t="n">
        <f aca="false">L52*INDEX(Rates!$B$2:$C$101,C52+1,IF(Inputs!$C$5="Male",1,2))/1000/12*Inputs!$C$16</f>
        <v>0</v>
      </c>
      <c r="N52" s="56" t="n">
        <f aca="false">IF($V$1=1,MAX(F52+G52+H52+J52-K52-M52,0)*Inputs!$C$22/12,0)</f>
        <v>0</v>
      </c>
      <c r="O52" s="56" t="n">
        <f aca="false">IF(AND(MOD(A52,12)=0,B52&gt;=Inputs!$C$18),MAX(F52+G52+H52+J52-K52-M52-N52,0)*Inputs!$C$17,0)</f>
        <v>0</v>
      </c>
      <c r="P52" s="56" t="n">
        <f aca="false">F52+G52+H52+J52-K52-M52-N52+O52</f>
        <v>136435.760430506</v>
      </c>
      <c r="Q52" s="56" t="n">
        <f aca="false">IF(OR(E52=1,P52&lt;=0),0,P52)</f>
        <v>136435.760430506</v>
      </c>
      <c r="R52" s="15" t="n">
        <f aca="false">IF(OR(E52=1,AND(P52&lt;=0,I52&gt;0)),1,0)</f>
        <v>0</v>
      </c>
      <c r="S52" s="15" t="n">
        <f aca="false">IF(L52&gt;0,1,0)</f>
        <v>0</v>
      </c>
    </row>
    <row r="53" customFormat="false" ht="15" hidden="false" customHeight="false" outlineLevel="0" collapsed="false">
      <c r="A53" s="15" t="n">
        <v>52</v>
      </c>
      <c r="B53" s="15" t="n">
        <f aca="false">INT((A53-1)/12)+1</f>
        <v>5</v>
      </c>
      <c r="C53" s="15" t="n">
        <f aca="false">MIN(Inputs!$C$4+B53-1,99)</f>
        <v>78</v>
      </c>
      <c r="D53" s="55" t="n">
        <f aca="false">INDEX('Return Path'!$D$5:$D$29,B53)</f>
        <v>0.08</v>
      </c>
      <c r="E53" s="15" t="n">
        <f aca="false">R52</f>
        <v>0</v>
      </c>
      <c r="F53" s="56" t="n">
        <f aca="false">Q52</f>
        <v>136435.760430506</v>
      </c>
      <c r="G53" s="56" t="n">
        <f aca="false">IF(AND(MOD(A53-1,12)=0,B53&lt;=Inputs!$C$7,E53=0),Inputs!$C$6,0)</f>
        <v>0</v>
      </c>
      <c r="H53" s="56" t="n">
        <f aca="false">IF(B53=1,G53*Inputs!$C$9,0)</f>
        <v>0</v>
      </c>
      <c r="I53" s="56" t="n">
        <f aca="false">I52+G53</f>
        <v>120000</v>
      </c>
      <c r="J53" s="56" t="n">
        <f aca="false">(F53+G53+H53)*((1+D53)^(1/12)-1)</f>
        <v>877.831790691088</v>
      </c>
      <c r="K53" s="56" t="n">
        <f aca="false">(F53+G53+H53+J53)*(Inputs!$C$14+IF(B53&lt;=10,Inputs!$C$12,Inputs!$C$13))/12</f>
        <v>286.06998379416</v>
      </c>
      <c r="L53" s="56" t="n">
        <f aca="false">IF(OR(E53=1,A53&lt;=Inputs!$C$15),0,MAX(Inputs!$C$8*I53-(F53+G53+H53+J53-K53),0))</f>
        <v>0</v>
      </c>
      <c r="M53" s="56" t="n">
        <f aca="false">L53*INDEX(Rates!$B$2:$C$101,C53+1,IF(Inputs!$C$5="Male",1,2))/1000/12*Inputs!$C$16</f>
        <v>0</v>
      </c>
      <c r="N53" s="56" t="n">
        <f aca="false">IF($V$1=1,MAX(F53+G53+H53+J53-K53-M53,0)*Inputs!$C$22/12,0)</f>
        <v>0</v>
      </c>
      <c r="O53" s="56" t="n">
        <f aca="false">IF(AND(MOD(A53,12)=0,B53&gt;=Inputs!$C$18),MAX(F53+G53+H53+J53-K53-M53-N53,0)*Inputs!$C$17,0)</f>
        <v>0</v>
      </c>
      <c r="P53" s="56" t="n">
        <f aca="false">F53+G53+H53+J53-K53-M53-N53+O53</f>
        <v>137027.522237403</v>
      </c>
      <c r="Q53" s="56" t="n">
        <f aca="false">IF(OR(E53=1,P53&lt;=0),0,P53)</f>
        <v>137027.522237403</v>
      </c>
      <c r="R53" s="15" t="n">
        <f aca="false">IF(OR(E53=1,AND(P53&lt;=0,I53&gt;0)),1,0)</f>
        <v>0</v>
      </c>
      <c r="S53" s="15" t="n">
        <f aca="false">IF(L53&gt;0,1,0)</f>
        <v>0</v>
      </c>
    </row>
    <row r="54" customFormat="false" ht="15" hidden="false" customHeight="false" outlineLevel="0" collapsed="false">
      <c r="A54" s="15" t="n">
        <v>53</v>
      </c>
      <c r="B54" s="15" t="n">
        <f aca="false">INT((A54-1)/12)+1</f>
        <v>5</v>
      </c>
      <c r="C54" s="15" t="n">
        <f aca="false">MIN(Inputs!$C$4+B54-1,99)</f>
        <v>78</v>
      </c>
      <c r="D54" s="55" t="n">
        <f aca="false">INDEX('Return Path'!$D$5:$D$29,B54)</f>
        <v>0.08</v>
      </c>
      <c r="E54" s="15" t="n">
        <f aca="false">R53</f>
        <v>0</v>
      </c>
      <c r="F54" s="56" t="n">
        <f aca="false">Q53</f>
        <v>137027.522237403</v>
      </c>
      <c r="G54" s="56" t="n">
        <f aca="false">IF(AND(MOD(A54-1,12)=0,B54&lt;=Inputs!$C$7,E54=0),Inputs!$C$6,0)</f>
        <v>0</v>
      </c>
      <c r="H54" s="56" t="n">
        <f aca="false">IF(B54=1,G54*Inputs!$C$9,0)</f>
        <v>0</v>
      </c>
      <c r="I54" s="56" t="n">
        <f aca="false">I53+G54</f>
        <v>120000</v>
      </c>
      <c r="J54" s="56" t="n">
        <f aca="false">(F54+G54+H54)*((1+D54)^(1/12)-1)</f>
        <v>881.639203974613</v>
      </c>
      <c r="K54" s="56" t="n">
        <f aca="false">(F54+G54+H54+J54)*(Inputs!$C$14+IF(B54&lt;=10,Inputs!$C$12,Inputs!$C$13))/12</f>
        <v>287.310753002869</v>
      </c>
      <c r="L54" s="56" t="n">
        <f aca="false">IF(OR(E54=1,A54&lt;=Inputs!$C$15),0,MAX(Inputs!$C$8*I54-(F54+G54+H54+J54-K54),0))</f>
        <v>0</v>
      </c>
      <c r="M54" s="56" t="n">
        <f aca="false">L54*INDEX(Rates!$B$2:$C$101,C54+1,IF(Inputs!$C$5="Male",1,2))/1000/12*Inputs!$C$16</f>
        <v>0</v>
      </c>
      <c r="N54" s="56" t="n">
        <f aca="false">IF($V$1=1,MAX(F54+G54+H54+J54-K54-M54,0)*Inputs!$C$22/12,0)</f>
        <v>0</v>
      </c>
      <c r="O54" s="56" t="n">
        <f aca="false">IF(AND(MOD(A54,12)=0,B54&gt;=Inputs!$C$18),MAX(F54+G54+H54+J54-K54-M54-N54,0)*Inputs!$C$17,0)</f>
        <v>0</v>
      </c>
      <c r="P54" s="56" t="n">
        <f aca="false">F54+G54+H54+J54-K54-M54-N54+O54</f>
        <v>137621.850688374</v>
      </c>
      <c r="Q54" s="56" t="n">
        <f aca="false">IF(OR(E54=1,P54&lt;=0),0,P54)</f>
        <v>137621.850688374</v>
      </c>
      <c r="R54" s="15" t="n">
        <f aca="false">IF(OR(E54=1,AND(P54&lt;=0,I54&gt;0)),1,0)</f>
        <v>0</v>
      </c>
      <c r="S54" s="15" t="n">
        <f aca="false">IF(L54&gt;0,1,0)</f>
        <v>0</v>
      </c>
    </row>
    <row r="55" customFormat="false" ht="15" hidden="false" customHeight="false" outlineLevel="0" collapsed="false">
      <c r="A55" s="15" t="n">
        <v>54</v>
      </c>
      <c r="B55" s="15" t="n">
        <f aca="false">INT((A55-1)/12)+1</f>
        <v>5</v>
      </c>
      <c r="C55" s="15" t="n">
        <f aca="false">MIN(Inputs!$C$4+B55-1,99)</f>
        <v>78</v>
      </c>
      <c r="D55" s="55" t="n">
        <f aca="false">INDEX('Return Path'!$D$5:$D$29,B55)</f>
        <v>0.08</v>
      </c>
      <c r="E55" s="15" t="n">
        <f aca="false">R54</f>
        <v>0</v>
      </c>
      <c r="F55" s="56" t="n">
        <f aca="false">Q54</f>
        <v>137621.850688374</v>
      </c>
      <c r="G55" s="56" t="n">
        <f aca="false">IF(AND(MOD(A55-1,12)=0,B55&lt;=Inputs!$C$7,E55=0),Inputs!$C$6,0)</f>
        <v>0</v>
      </c>
      <c r="H55" s="56" t="n">
        <f aca="false">IF(B55=1,G55*Inputs!$C$9,0)</f>
        <v>0</v>
      </c>
      <c r="I55" s="56" t="n">
        <f aca="false">I54+G55</f>
        <v>120000</v>
      </c>
      <c r="J55" s="56" t="n">
        <f aca="false">(F55+G55+H55)*((1+D55)^(1/12)-1)</f>
        <v>885.463131123397</v>
      </c>
      <c r="K55" s="56" t="n">
        <f aca="false">(F55+G55+H55+J55)*(Inputs!$C$14+IF(B55&lt;=10,Inputs!$C$12,Inputs!$C$13))/12</f>
        <v>288.55690379062</v>
      </c>
      <c r="L55" s="56" t="n">
        <f aca="false">IF(OR(E55=1,A55&lt;=Inputs!$C$15),0,MAX(Inputs!$C$8*I55-(F55+G55+H55+J55-K55),0))</f>
        <v>0</v>
      </c>
      <c r="M55" s="56" t="n">
        <f aca="false">L55*INDEX(Rates!$B$2:$C$101,C55+1,IF(Inputs!$C$5="Male",1,2))/1000/12*Inputs!$C$16</f>
        <v>0</v>
      </c>
      <c r="N55" s="56" t="n">
        <f aca="false">IF($V$1=1,MAX(F55+G55+H55+J55-K55-M55,0)*Inputs!$C$22/12,0)</f>
        <v>0</v>
      </c>
      <c r="O55" s="56" t="n">
        <f aca="false">IF(AND(MOD(A55,12)=0,B55&gt;=Inputs!$C$18),MAX(F55+G55+H55+J55-K55-M55-N55,0)*Inputs!$C$17,0)</f>
        <v>0</v>
      </c>
      <c r="P55" s="56" t="n">
        <f aca="false">F55+G55+H55+J55-K55-M55-N55+O55</f>
        <v>138218.756915707</v>
      </c>
      <c r="Q55" s="56" t="n">
        <f aca="false">IF(OR(E55=1,P55&lt;=0),0,P55)</f>
        <v>138218.756915707</v>
      </c>
      <c r="R55" s="15" t="n">
        <f aca="false">IF(OR(E55=1,AND(P55&lt;=0,I55&gt;0)),1,0)</f>
        <v>0</v>
      </c>
      <c r="S55" s="15" t="n">
        <f aca="false">IF(L55&gt;0,1,0)</f>
        <v>0</v>
      </c>
    </row>
    <row r="56" customFormat="false" ht="15" hidden="false" customHeight="false" outlineLevel="0" collapsed="false">
      <c r="A56" s="15" t="n">
        <v>55</v>
      </c>
      <c r="B56" s="15" t="n">
        <f aca="false">INT((A56-1)/12)+1</f>
        <v>5</v>
      </c>
      <c r="C56" s="15" t="n">
        <f aca="false">MIN(Inputs!$C$4+B56-1,99)</f>
        <v>78</v>
      </c>
      <c r="D56" s="55" t="n">
        <f aca="false">INDEX('Return Path'!$D$5:$D$29,B56)</f>
        <v>0.08</v>
      </c>
      <c r="E56" s="15" t="n">
        <f aca="false">R55</f>
        <v>0</v>
      </c>
      <c r="F56" s="56" t="n">
        <f aca="false">Q55</f>
        <v>138218.756915707</v>
      </c>
      <c r="G56" s="56" t="n">
        <f aca="false">IF(AND(MOD(A56-1,12)=0,B56&lt;=Inputs!$C$7,E56=0),Inputs!$C$6,0)</f>
        <v>0</v>
      </c>
      <c r="H56" s="56" t="n">
        <f aca="false">IF(B56=1,G56*Inputs!$C$9,0)</f>
        <v>0</v>
      </c>
      <c r="I56" s="56" t="n">
        <f aca="false">I55+G56</f>
        <v>120000</v>
      </c>
      <c r="J56" s="56" t="n">
        <f aca="false">(F56+G56+H56)*((1+D56)^(1/12)-1)</f>
        <v>889.303643762904</v>
      </c>
      <c r="K56" s="56" t="n">
        <f aca="false">(F56+G56+H56+J56)*(Inputs!$C$14+IF(B56&lt;=10,Inputs!$C$12,Inputs!$C$13))/12</f>
        <v>289.808459498896</v>
      </c>
      <c r="L56" s="56" t="n">
        <f aca="false">IF(OR(E56=1,A56&lt;=Inputs!$C$15),0,MAX(Inputs!$C$8*I56-(F56+G56+H56+J56-K56),0))</f>
        <v>0</v>
      </c>
      <c r="M56" s="56" t="n">
        <f aca="false">L56*INDEX(Rates!$B$2:$C$101,C56+1,IF(Inputs!$C$5="Male",1,2))/1000/12*Inputs!$C$16</f>
        <v>0</v>
      </c>
      <c r="N56" s="56" t="n">
        <f aca="false">IF($V$1=1,MAX(F56+G56+H56+J56-K56-M56,0)*Inputs!$C$22/12,0)</f>
        <v>0</v>
      </c>
      <c r="O56" s="56" t="n">
        <f aca="false">IF(AND(MOD(A56,12)=0,B56&gt;=Inputs!$C$18),MAX(F56+G56+H56+J56-K56-M56-N56,0)*Inputs!$C$17,0)</f>
        <v>0</v>
      </c>
      <c r="P56" s="56" t="n">
        <f aca="false">F56+G56+H56+J56-K56-M56-N56+O56</f>
        <v>138818.252099971</v>
      </c>
      <c r="Q56" s="56" t="n">
        <f aca="false">IF(OR(E56=1,P56&lt;=0),0,P56)</f>
        <v>138818.252099971</v>
      </c>
      <c r="R56" s="15" t="n">
        <f aca="false">IF(OR(E56=1,AND(P56&lt;=0,I56&gt;0)),1,0)</f>
        <v>0</v>
      </c>
      <c r="S56" s="15" t="n">
        <f aca="false">IF(L56&gt;0,1,0)</f>
        <v>0</v>
      </c>
    </row>
    <row r="57" customFormat="false" ht="15" hidden="false" customHeight="false" outlineLevel="0" collapsed="false">
      <c r="A57" s="15" t="n">
        <v>56</v>
      </c>
      <c r="B57" s="15" t="n">
        <f aca="false">INT((A57-1)/12)+1</f>
        <v>5</v>
      </c>
      <c r="C57" s="15" t="n">
        <f aca="false">MIN(Inputs!$C$4+B57-1,99)</f>
        <v>78</v>
      </c>
      <c r="D57" s="55" t="n">
        <f aca="false">INDEX('Return Path'!$D$5:$D$29,B57)</f>
        <v>0.08</v>
      </c>
      <c r="E57" s="15" t="n">
        <f aca="false">R56</f>
        <v>0</v>
      </c>
      <c r="F57" s="56" t="n">
        <f aca="false">Q56</f>
        <v>138818.252099971</v>
      </c>
      <c r="G57" s="56" t="n">
        <f aca="false">IF(AND(MOD(A57-1,12)=0,B57&lt;=Inputs!$C$7,E57=0),Inputs!$C$6,0)</f>
        <v>0</v>
      </c>
      <c r="H57" s="56" t="n">
        <f aca="false">IF(B57=1,G57*Inputs!$C$9,0)</f>
        <v>0</v>
      </c>
      <c r="I57" s="56" t="n">
        <f aca="false">I56+G57</f>
        <v>120000</v>
      </c>
      <c r="J57" s="56" t="n">
        <f aca="false">(F57+G57+H57)*((1+D57)^(1/12)-1)</f>
        <v>893.160813829261</v>
      </c>
      <c r="K57" s="56" t="n">
        <f aca="false">(F57+G57+H57+J57)*(Inputs!$C$14+IF(B57&lt;=10,Inputs!$C$12,Inputs!$C$13))/12</f>
        <v>291.065443570417</v>
      </c>
      <c r="L57" s="56" t="n">
        <f aca="false">IF(OR(E57=1,A57&lt;=Inputs!$C$15),0,MAX(Inputs!$C$8*I57-(F57+G57+H57+J57-K57),0))</f>
        <v>0</v>
      </c>
      <c r="M57" s="56" t="n">
        <f aca="false">L57*INDEX(Rates!$B$2:$C$101,C57+1,IF(Inputs!$C$5="Male",1,2))/1000/12*Inputs!$C$16</f>
        <v>0</v>
      </c>
      <c r="N57" s="56" t="n">
        <f aca="false">IF($V$1=1,MAX(F57+G57+H57+J57-K57-M57,0)*Inputs!$C$22/12,0)</f>
        <v>0</v>
      </c>
      <c r="O57" s="56" t="n">
        <f aca="false">IF(AND(MOD(A57,12)=0,B57&gt;=Inputs!$C$18),MAX(F57+G57+H57+J57-K57-M57-N57,0)*Inputs!$C$17,0)</f>
        <v>0</v>
      </c>
      <c r="P57" s="56" t="n">
        <f aca="false">F57+G57+H57+J57-K57-M57-N57+O57</f>
        <v>139420.34747023</v>
      </c>
      <c r="Q57" s="56" t="n">
        <f aca="false">IF(OR(E57=1,P57&lt;=0),0,P57)</f>
        <v>139420.34747023</v>
      </c>
      <c r="R57" s="15" t="n">
        <f aca="false">IF(OR(E57=1,AND(P57&lt;=0,I57&gt;0)),1,0)</f>
        <v>0</v>
      </c>
      <c r="S57" s="15" t="n">
        <f aca="false">IF(L57&gt;0,1,0)</f>
        <v>0</v>
      </c>
    </row>
    <row r="58" customFormat="false" ht="15" hidden="false" customHeight="false" outlineLevel="0" collapsed="false">
      <c r="A58" s="15" t="n">
        <v>57</v>
      </c>
      <c r="B58" s="15" t="n">
        <f aca="false">INT((A58-1)/12)+1</f>
        <v>5</v>
      </c>
      <c r="C58" s="15" t="n">
        <f aca="false">MIN(Inputs!$C$4+B58-1,99)</f>
        <v>78</v>
      </c>
      <c r="D58" s="55" t="n">
        <f aca="false">INDEX('Return Path'!$D$5:$D$29,B58)</f>
        <v>0.08</v>
      </c>
      <c r="E58" s="15" t="n">
        <f aca="false">R57</f>
        <v>0</v>
      </c>
      <c r="F58" s="56" t="n">
        <f aca="false">Q57</f>
        <v>139420.34747023</v>
      </c>
      <c r="G58" s="56" t="n">
        <f aca="false">IF(AND(MOD(A58-1,12)=0,B58&lt;=Inputs!$C$7,E58=0),Inputs!$C$6,0)</f>
        <v>0</v>
      </c>
      <c r="H58" s="56" t="n">
        <f aca="false">IF(B58=1,G58*Inputs!$C$9,0)</f>
        <v>0</v>
      </c>
      <c r="I58" s="56" t="n">
        <f aca="false">I57+G58</f>
        <v>120000</v>
      </c>
      <c r="J58" s="56" t="n">
        <f aca="false">(F58+G58+H58)*((1+D58)^(1/12)-1)</f>
        <v>897.0347135706</v>
      </c>
      <c r="K58" s="56" t="n">
        <f aca="false">(F58+G58+H58+J58)*(Inputs!$C$14+IF(B58&lt;=10,Inputs!$C$12,Inputs!$C$13))/12</f>
        <v>292.327879549584</v>
      </c>
      <c r="L58" s="56" t="n">
        <f aca="false">IF(OR(E58=1,A58&lt;=Inputs!$C$15),0,MAX(Inputs!$C$8*I58-(F58+G58+H58+J58-K58),0))</f>
        <v>0</v>
      </c>
      <c r="M58" s="56" t="n">
        <f aca="false">L58*INDEX(Rates!$B$2:$C$101,C58+1,IF(Inputs!$C$5="Male",1,2))/1000/12*Inputs!$C$16</f>
        <v>0</v>
      </c>
      <c r="N58" s="56" t="n">
        <f aca="false">IF($V$1=1,MAX(F58+G58+H58+J58-K58-M58,0)*Inputs!$C$22/12,0)</f>
        <v>0</v>
      </c>
      <c r="O58" s="56" t="n">
        <f aca="false">IF(AND(MOD(A58,12)=0,B58&gt;=Inputs!$C$18),MAX(F58+G58+H58+J58-K58-M58-N58,0)*Inputs!$C$17,0)</f>
        <v>0</v>
      </c>
      <c r="P58" s="56" t="n">
        <f aca="false">F58+G58+H58+J58-K58-M58-N58+O58</f>
        <v>140025.054304251</v>
      </c>
      <c r="Q58" s="56" t="n">
        <f aca="false">IF(OR(E58=1,P58&lt;=0),0,P58)</f>
        <v>140025.054304251</v>
      </c>
      <c r="R58" s="15" t="n">
        <f aca="false">IF(OR(E58=1,AND(P58&lt;=0,I58&gt;0)),1,0)</f>
        <v>0</v>
      </c>
      <c r="S58" s="15" t="n">
        <f aca="false">IF(L58&gt;0,1,0)</f>
        <v>0</v>
      </c>
    </row>
    <row r="59" customFormat="false" ht="15" hidden="false" customHeight="false" outlineLevel="0" collapsed="false">
      <c r="A59" s="15" t="n">
        <v>58</v>
      </c>
      <c r="B59" s="15" t="n">
        <f aca="false">INT((A59-1)/12)+1</f>
        <v>5</v>
      </c>
      <c r="C59" s="15" t="n">
        <f aca="false">MIN(Inputs!$C$4+B59-1,99)</f>
        <v>78</v>
      </c>
      <c r="D59" s="55" t="n">
        <f aca="false">INDEX('Return Path'!$D$5:$D$29,B59)</f>
        <v>0.08</v>
      </c>
      <c r="E59" s="15" t="n">
        <f aca="false">R58</f>
        <v>0</v>
      </c>
      <c r="F59" s="56" t="n">
        <f aca="false">Q58</f>
        <v>140025.054304251</v>
      </c>
      <c r="G59" s="56" t="n">
        <f aca="false">IF(AND(MOD(A59-1,12)=0,B59&lt;=Inputs!$C$7,E59=0),Inputs!$C$6,0)</f>
        <v>0</v>
      </c>
      <c r="H59" s="56" t="n">
        <f aca="false">IF(B59=1,G59*Inputs!$C$9,0)</f>
        <v>0</v>
      </c>
      <c r="I59" s="56" t="n">
        <f aca="false">I58+G59</f>
        <v>120000</v>
      </c>
      <c r="J59" s="56" t="n">
        <f aca="false">(F59+G59+H59)*((1+D59)^(1/12)-1)</f>
        <v>900.925415548416</v>
      </c>
      <c r="K59" s="56" t="n">
        <f aca="false">(F59+G59+H59+J59)*(Inputs!$C$14+IF(B59&lt;=10,Inputs!$C$12,Inputs!$C$13))/12</f>
        <v>293.595791082915</v>
      </c>
      <c r="L59" s="56" t="n">
        <f aca="false">IF(OR(E59=1,A59&lt;=Inputs!$C$15),0,MAX(Inputs!$C$8*I59-(F59+G59+H59+J59-K59),0))</f>
        <v>0</v>
      </c>
      <c r="M59" s="56" t="n">
        <f aca="false">L59*INDEX(Rates!$B$2:$C$101,C59+1,IF(Inputs!$C$5="Male",1,2))/1000/12*Inputs!$C$16</f>
        <v>0</v>
      </c>
      <c r="N59" s="56" t="n">
        <f aca="false">IF($V$1=1,MAX(F59+G59+H59+J59-K59-M59,0)*Inputs!$C$22/12,0)</f>
        <v>0</v>
      </c>
      <c r="O59" s="56" t="n">
        <f aca="false">IF(AND(MOD(A59,12)=0,B59&gt;=Inputs!$C$18),MAX(F59+G59+H59+J59-K59-M59-N59,0)*Inputs!$C$17,0)</f>
        <v>0</v>
      </c>
      <c r="P59" s="56" t="n">
        <f aca="false">F59+G59+H59+J59-K59-M59-N59+O59</f>
        <v>140632.383928716</v>
      </c>
      <c r="Q59" s="56" t="n">
        <f aca="false">IF(OR(E59=1,P59&lt;=0),0,P59)</f>
        <v>140632.383928716</v>
      </c>
      <c r="R59" s="15" t="n">
        <f aca="false">IF(OR(E59=1,AND(P59&lt;=0,I59&gt;0)),1,0)</f>
        <v>0</v>
      </c>
      <c r="S59" s="15" t="n">
        <f aca="false">IF(L59&gt;0,1,0)</f>
        <v>0</v>
      </c>
    </row>
    <row r="60" customFormat="false" ht="15" hidden="false" customHeight="false" outlineLevel="0" collapsed="false">
      <c r="A60" s="15" t="n">
        <v>59</v>
      </c>
      <c r="B60" s="15" t="n">
        <f aca="false">INT((A60-1)/12)+1</f>
        <v>5</v>
      </c>
      <c r="C60" s="15" t="n">
        <f aca="false">MIN(Inputs!$C$4+B60-1,99)</f>
        <v>78</v>
      </c>
      <c r="D60" s="55" t="n">
        <f aca="false">INDEX('Return Path'!$D$5:$D$29,B60)</f>
        <v>0.08</v>
      </c>
      <c r="E60" s="15" t="n">
        <f aca="false">R59</f>
        <v>0</v>
      </c>
      <c r="F60" s="56" t="n">
        <f aca="false">Q59</f>
        <v>140632.383928716</v>
      </c>
      <c r="G60" s="56" t="n">
        <f aca="false">IF(AND(MOD(A60-1,12)=0,B60&lt;=Inputs!$C$7,E60=0),Inputs!$C$6,0)</f>
        <v>0</v>
      </c>
      <c r="H60" s="56" t="n">
        <f aca="false">IF(B60=1,G60*Inputs!$C$9,0)</f>
        <v>0</v>
      </c>
      <c r="I60" s="56" t="n">
        <f aca="false">I59+G60</f>
        <v>120000</v>
      </c>
      <c r="J60" s="56" t="n">
        <f aca="false">(F60+G60+H60)*((1+D60)^(1/12)-1)</f>
        <v>904.832992638924</v>
      </c>
      <c r="K60" s="56" t="n">
        <f aca="false">(F60+G60+H60+J60)*(Inputs!$C$14+IF(B60&lt;=10,Inputs!$C$12,Inputs!$C$13))/12</f>
        <v>294.86920191949</v>
      </c>
      <c r="L60" s="56" t="n">
        <f aca="false">IF(OR(E60=1,A60&lt;=Inputs!$C$15),0,MAX(Inputs!$C$8*I60-(F60+G60+H60+J60-K60),0))</f>
        <v>0</v>
      </c>
      <c r="M60" s="56" t="n">
        <f aca="false">L60*INDEX(Rates!$B$2:$C$101,C60+1,IF(Inputs!$C$5="Male",1,2))/1000/12*Inputs!$C$16</f>
        <v>0</v>
      </c>
      <c r="N60" s="56" t="n">
        <f aca="false">IF($V$1=1,MAX(F60+G60+H60+J60-K60-M60,0)*Inputs!$C$22/12,0)</f>
        <v>0</v>
      </c>
      <c r="O60" s="56" t="n">
        <f aca="false">IF(AND(MOD(A60,12)=0,B60&gt;=Inputs!$C$18),MAX(F60+G60+H60+J60-K60-M60-N60,0)*Inputs!$C$17,0)</f>
        <v>0</v>
      </c>
      <c r="P60" s="56" t="n">
        <f aca="false">F60+G60+H60+J60-K60-M60-N60+O60</f>
        <v>141242.347719436</v>
      </c>
      <c r="Q60" s="56" t="n">
        <f aca="false">IF(OR(E60=1,P60&lt;=0),0,P60)</f>
        <v>141242.347719436</v>
      </c>
      <c r="R60" s="15" t="n">
        <f aca="false">IF(OR(E60=1,AND(P60&lt;=0,I60&gt;0)),1,0)</f>
        <v>0</v>
      </c>
      <c r="S60" s="15" t="n">
        <f aca="false">IF(L60&gt;0,1,0)</f>
        <v>0</v>
      </c>
    </row>
    <row r="61" customFormat="false" ht="15" hidden="false" customHeight="false" outlineLevel="0" collapsed="false">
      <c r="A61" s="15" t="n">
        <v>60</v>
      </c>
      <c r="B61" s="15" t="n">
        <f aca="false">INT((A61-1)/12)+1</f>
        <v>5</v>
      </c>
      <c r="C61" s="15" t="n">
        <f aca="false">MIN(Inputs!$C$4+B61-1,99)</f>
        <v>78</v>
      </c>
      <c r="D61" s="55" t="n">
        <f aca="false">INDEX('Return Path'!$D$5:$D$29,B61)</f>
        <v>0.08</v>
      </c>
      <c r="E61" s="15" t="n">
        <f aca="false">R60</f>
        <v>0</v>
      </c>
      <c r="F61" s="56" t="n">
        <f aca="false">Q60</f>
        <v>141242.347719436</v>
      </c>
      <c r="G61" s="56" t="n">
        <f aca="false">IF(AND(MOD(A61-1,12)=0,B61&lt;=Inputs!$C$7,E61=0),Inputs!$C$6,0)</f>
        <v>0</v>
      </c>
      <c r="H61" s="56" t="n">
        <f aca="false">IF(B61=1,G61*Inputs!$C$9,0)</f>
        <v>0</v>
      </c>
      <c r="I61" s="56" t="n">
        <f aca="false">I60+G61</f>
        <v>120000</v>
      </c>
      <c r="J61" s="56" t="n">
        <f aca="false">(F61+G61+H61)*((1+D61)^(1/12)-1)</f>
        <v>908.757518034425</v>
      </c>
      <c r="K61" s="56" t="n">
        <f aca="false">(F61+G61+H61+J61)*(Inputs!$C$14+IF(B61&lt;=10,Inputs!$C$12,Inputs!$C$13))/12</f>
        <v>296.148135911396</v>
      </c>
      <c r="L61" s="56" t="n">
        <f aca="false">IF(OR(E61=1,A61&lt;=Inputs!$C$15),0,MAX(Inputs!$C$8*I61-(F61+G61+H61+J61-K61),0))</f>
        <v>0</v>
      </c>
      <c r="M61" s="56" t="n">
        <f aca="false">L61*INDEX(Rates!$B$2:$C$101,C61+1,IF(Inputs!$C$5="Male",1,2))/1000/12*Inputs!$C$16</f>
        <v>0</v>
      </c>
      <c r="N61" s="56" t="n">
        <f aca="false">IF($V$1=1,MAX(F61+G61+H61+J61-K61-M61,0)*Inputs!$C$22/12,0)</f>
        <v>0</v>
      </c>
      <c r="O61" s="56" t="n">
        <f aca="false">IF(AND(MOD(A61,12)=0,B61&gt;=Inputs!$C$18),MAX(F61+G61+H61+J61-K61-M61-N61,0)*Inputs!$C$17,0)</f>
        <v>0</v>
      </c>
      <c r="P61" s="56" t="n">
        <f aca="false">F61+G61+H61+J61-K61-M61-N61+O61</f>
        <v>141854.957101559</v>
      </c>
      <c r="Q61" s="56" t="n">
        <f aca="false">IF(OR(E61=1,P61&lt;=0),0,P61)</f>
        <v>141854.957101559</v>
      </c>
      <c r="R61" s="15" t="n">
        <f aca="false">IF(OR(E61=1,AND(P61&lt;=0,I61&gt;0)),1,0)</f>
        <v>0</v>
      </c>
      <c r="S61" s="15" t="n">
        <f aca="false">IF(L61&gt;0,1,0)</f>
        <v>0</v>
      </c>
    </row>
    <row r="62" customFormat="false" ht="15" hidden="false" customHeight="false" outlineLevel="0" collapsed="false">
      <c r="A62" s="15" t="n">
        <v>61</v>
      </c>
      <c r="B62" s="15" t="n">
        <f aca="false">INT((A62-1)/12)+1</f>
        <v>6</v>
      </c>
      <c r="C62" s="15" t="n">
        <f aca="false">MIN(Inputs!$C$4+B62-1,99)</f>
        <v>79</v>
      </c>
      <c r="D62" s="55" t="n">
        <f aca="false">INDEX('Return Path'!$D$5:$D$29,B62)</f>
        <v>0.08</v>
      </c>
      <c r="E62" s="15" t="n">
        <f aca="false">R61</f>
        <v>0</v>
      </c>
      <c r="F62" s="56" t="n">
        <f aca="false">Q61</f>
        <v>141854.957101559</v>
      </c>
      <c r="G62" s="56" t="n">
        <f aca="false">IF(AND(MOD(A62-1,12)=0,B62&lt;=Inputs!$C$7,E62=0),Inputs!$C$6,0)</f>
        <v>0</v>
      </c>
      <c r="H62" s="56" t="n">
        <f aca="false">IF(B62=1,G62*Inputs!$C$9,0)</f>
        <v>0</v>
      </c>
      <c r="I62" s="56" t="n">
        <f aca="false">I61+G62</f>
        <v>120000</v>
      </c>
      <c r="J62" s="56" t="n">
        <f aca="false">(F62+G62+H62)*((1+D62)^(1/12)-1)</f>
        <v>912.699065244675</v>
      </c>
      <c r="K62" s="56" t="n">
        <f aca="false">(F62+G62+H62+J62)*(Inputs!$C$14+IF(B62&lt;=10,Inputs!$C$12,Inputs!$C$13))/12</f>
        <v>297.432617014174</v>
      </c>
      <c r="L62" s="56" t="n">
        <f aca="false">IF(OR(E62=1,A62&lt;=Inputs!$C$15),0,MAX(Inputs!$C$8*I62-(F62+G62+H62+J62-K62),0))</f>
        <v>0</v>
      </c>
      <c r="M62" s="56" t="n">
        <f aca="false">L62*INDEX(Rates!$B$2:$C$101,C62+1,IF(Inputs!$C$5="Male",1,2))/1000/12*Inputs!$C$16</f>
        <v>0</v>
      </c>
      <c r="N62" s="56" t="n">
        <f aca="false">IF($V$1=1,MAX(F62+G62+H62+J62-K62-M62,0)*Inputs!$C$22/12,0)</f>
        <v>0</v>
      </c>
      <c r="O62" s="56" t="n">
        <f aca="false">IF(AND(MOD(A62,12)=0,B62&gt;=Inputs!$C$18),MAX(F62+G62+H62+J62-K62-M62-N62,0)*Inputs!$C$17,0)</f>
        <v>0</v>
      </c>
      <c r="P62" s="56" t="n">
        <f aca="false">F62+G62+H62+J62-K62-M62-N62+O62</f>
        <v>142470.223549789</v>
      </c>
      <c r="Q62" s="56" t="n">
        <f aca="false">IF(OR(E62=1,P62&lt;=0),0,P62)</f>
        <v>142470.223549789</v>
      </c>
      <c r="R62" s="15" t="n">
        <f aca="false">IF(OR(E62=1,AND(P62&lt;=0,I62&gt;0)),1,0)</f>
        <v>0</v>
      </c>
      <c r="S62" s="15" t="n">
        <f aca="false">IF(L62&gt;0,1,0)</f>
        <v>0</v>
      </c>
    </row>
    <row r="63" customFormat="false" ht="15" hidden="false" customHeight="false" outlineLevel="0" collapsed="false">
      <c r="A63" s="15" t="n">
        <v>62</v>
      </c>
      <c r="B63" s="15" t="n">
        <f aca="false">INT((A63-1)/12)+1</f>
        <v>6</v>
      </c>
      <c r="C63" s="15" t="n">
        <f aca="false">MIN(Inputs!$C$4+B63-1,99)</f>
        <v>79</v>
      </c>
      <c r="D63" s="55" t="n">
        <f aca="false">INDEX('Return Path'!$D$5:$D$29,B63)</f>
        <v>0.08</v>
      </c>
      <c r="E63" s="15" t="n">
        <f aca="false">R62</f>
        <v>0</v>
      </c>
      <c r="F63" s="56" t="n">
        <f aca="false">Q62</f>
        <v>142470.223549789</v>
      </c>
      <c r="G63" s="56" t="n">
        <f aca="false">IF(AND(MOD(A63-1,12)=0,B63&lt;=Inputs!$C$7,E63=0),Inputs!$C$6,0)</f>
        <v>0</v>
      </c>
      <c r="H63" s="56" t="n">
        <f aca="false">IF(B63=1,G63*Inputs!$C$9,0)</f>
        <v>0</v>
      </c>
      <c r="I63" s="56" t="n">
        <f aca="false">I62+G63</f>
        <v>120000</v>
      </c>
      <c r="J63" s="56" t="n">
        <f aca="false">(F63+G63+H63)*((1+D63)^(1/12)-1)</f>
        <v>916.657708098265</v>
      </c>
      <c r="K63" s="56" t="n">
        <f aca="false">(F63+G63+H63+J63)*(Inputs!$C$14+IF(B63&lt;=10,Inputs!$C$12,Inputs!$C$13))/12</f>
        <v>298.722669287266</v>
      </c>
      <c r="L63" s="56" t="n">
        <f aca="false">IF(OR(E63=1,A63&lt;=Inputs!$C$15),0,MAX(Inputs!$C$8*I63-(F63+G63+H63+J63-K63),0))</f>
        <v>0</v>
      </c>
      <c r="M63" s="56" t="n">
        <f aca="false">L63*INDEX(Rates!$B$2:$C$101,C63+1,IF(Inputs!$C$5="Male",1,2))/1000/12*Inputs!$C$16</f>
        <v>0</v>
      </c>
      <c r="N63" s="56" t="n">
        <f aca="false">IF($V$1=1,MAX(F63+G63+H63+J63-K63-M63,0)*Inputs!$C$22/12,0)</f>
        <v>0</v>
      </c>
      <c r="O63" s="56" t="n">
        <f aca="false">IF(AND(MOD(A63,12)=0,B63&gt;=Inputs!$C$18),MAX(F63+G63+H63+J63-K63-M63-N63,0)*Inputs!$C$17,0)</f>
        <v>0</v>
      </c>
      <c r="P63" s="56" t="n">
        <f aca="false">F63+G63+H63+J63-K63-M63-N63+O63</f>
        <v>143088.1585886</v>
      </c>
      <c r="Q63" s="56" t="n">
        <f aca="false">IF(OR(E63=1,P63&lt;=0),0,P63)</f>
        <v>143088.1585886</v>
      </c>
      <c r="R63" s="15" t="n">
        <f aca="false">IF(OR(E63=1,AND(P63&lt;=0,I63&gt;0)),1,0)</f>
        <v>0</v>
      </c>
      <c r="S63" s="15" t="n">
        <f aca="false">IF(L63&gt;0,1,0)</f>
        <v>0</v>
      </c>
    </row>
    <row r="64" customFormat="false" ht="15" hidden="false" customHeight="false" outlineLevel="0" collapsed="false">
      <c r="A64" s="15" t="n">
        <v>63</v>
      </c>
      <c r="B64" s="15" t="n">
        <f aca="false">INT((A64-1)/12)+1</f>
        <v>6</v>
      </c>
      <c r="C64" s="15" t="n">
        <f aca="false">MIN(Inputs!$C$4+B64-1,99)</f>
        <v>79</v>
      </c>
      <c r="D64" s="55" t="n">
        <f aca="false">INDEX('Return Path'!$D$5:$D$29,B64)</f>
        <v>0.08</v>
      </c>
      <c r="E64" s="15" t="n">
        <f aca="false">R63</f>
        <v>0</v>
      </c>
      <c r="F64" s="56" t="n">
        <f aca="false">Q63</f>
        <v>143088.1585886</v>
      </c>
      <c r="G64" s="56" t="n">
        <f aca="false">IF(AND(MOD(A64-1,12)=0,B64&lt;=Inputs!$C$7,E64=0),Inputs!$C$6,0)</f>
        <v>0</v>
      </c>
      <c r="H64" s="56" t="n">
        <f aca="false">IF(B64=1,G64*Inputs!$C$9,0)</f>
        <v>0</v>
      </c>
      <c r="I64" s="56" t="n">
        <f aca="false">I63+G64</f>
        <v>120000</v>
      </c>
      <c r="J64" s="56" t="n">
        <f aca="false">(F64+G64+H64)*((1+D64)^(1/12)-1)</f>
        <v>920.633520744001</v>
      </c>
      <c r="K64" s="56" t="n">
        <f aca="false">(F64+G64+H64+J64)*(Inputs!$C$14+IF(B64&lt;=10,Inputs!$C$12,Inputs!$C$13))/12</f>
        <v>300.018316894468</v>
      </c>
      <c r="L64" s="56" t="n">
        <f aca="false">IF(OR(E64=1,A64&lt;=Inputs!$C$15),0,MAX(Inputs!$C$8*I64-(F64+G64+H64+J64-K64),0))</f>
        <v>0</v>
      </c>
      <c r="M64" s="56" t="n">
        <f aca="false">L64*INDEX(Rates!$B$2:$C$101,C64+1,IF(Inputs!$C$5="Male",1,2))/1000/12*Inputs!$C$16</f>
        <v>0</v>
      </c>
      <c r="N64" s="56" t="n">
        <f aca="false">IF($V$1=1,MAX(F64+G64+H64+J64-K64-M64,0)*Inputs!$C$22/12,0)</f>
        <v>0</v>
      </c>
      <c r="O64" s="56" t="n">
        <f aca="false">IF(AND(MOD(A64,12)=0,B64&gt;=Inputs!$C$18),MAX(F64+G64+H64+J64-K64-M64-N64,0)*Inputs!$C$17,0)</f>
        <v>0</v>
      </c>
      <c r="P64" s="56" t="n">
        <f aca="false">F64+G64+H64+J64-K64-M64-N64+O64</f>
        <v>143708.77379245</v>
      </c>
      <c r="Q64" s="56" t="n">
        <f aca="false">IF(OR(E64=1,P64&lt;=0),0,P64)</f>
        <v>143708.77379245</v>
      </c>
      <c r="R64" s="15" t="n">
        <f aca="false">IF(OR(E64=1,AND(P64&lt;=0,I64&gt;0)),1,0)</f>
        <v>0</v>
      </c>
      <c r="S64" s="15" t="n">
        <f aca="false">IF(L64&gt;0,1,0)</f>
        <v>0</v>
      </c>
    </row>
    <row r="65" customFormat="false" ht="15" hidden="false" customHeight="false" outlineLevel="0" collapsed="false">
      <c r="A65" s="15" t="n">
        <v>64</v>
      </c>
      <c r="B65" s="15" t="n">
        <f aca="false">INT((A65-1)/12)+1</f>
        <v>6</v>
      </c>
      <c r="C65" s="15" t="n">
        <f aca="false">MIN(Inputs!$C$4+B65-1,99)</f>
        <v>79</v>
      </c>
      <c r="D65" s="55" t="n">
        <f aca="false">INDEX('Return Path'!$D$5:$D$29,B65)</f>
        <v>0.08</v>
      </c>
      <c r="E65" s="15" t="n">
        <f aca="false">R64</f>
        <v>0</v>
      </c>
      <c r="F65" s="56" t="n">
        <f aca="false">Q64</f>
        <v>143708.77379245</v>
      </c>
      <c r="G65" s="56" t="n">
        <f aca="false">IF(AND(MOD(A65-1,12)=0,B65&lt;=Inputs!$C$7,E65=0),Inputs!$C$6,0)</f>
        <v>0</v>
      </c>
      <c r="H65" s="56" t="n">
        <f aca="false">IF(B65=1,G65*Inputs!$C$9,0)</f>
        <v>0</v>
      </c>
      <c r="I65" s="56" t="n">
        <f aca="false">I64+G65</f>
        <v>120000</v>
      </c>
      <c r="J65" s="56" t="n">
        <f aca="false">(F65+G65+H65)*((1+D65)^(1/12)-1)</f>
        <v>924.626577652295</v>
      </c>
      <c r="K65" s="56" t="n">
        <f aca="false">(F65+G65+H65+J65)*(Inputs!$C$14+IF(B65&lt;=10,Inputs!$C$12,Inputs!$C$13))/12</f>
        <v>301.31958410438</v>
      </c>
      <c r="L65" s="56" t="n">
        <f aca="false">IF(OR(E65=1,A65&lt;=Inputs!$C$15),0,MAX(Inputs!$C$8*I65-(F65+G65+H65+J65-K65),0))</f>
        <v>0</v>
      </c>
      <c r="M65" s="56" t="n">
        <f aca="false">L65*INDEX(Rates!$B$2:$C$101,C65+1,IF(Inputs!$C$5="Male",1,2))/1000/12*Inputs!$C$16</f>
        <v>0</v>
      </c>
      <c r="N65" s="56" t="n">
        <f aca="false">IF($V$1=1,MAX(F65+G65+H65+J65-K65-M65,0)*Inputs!$C$22/12,0)</f>
        <v>0</v>
      </c>
      <c r="O65" s="56" t="n">
        <f aca="false">IF(AND(MOD(A65,12)=0,B65&gt;=Inputs!$C$18),MAX(F65+G65+H65+J65-K65-M65-N65,0)*Inputs!$C$17,0)</f>
        <v>0</v>
      </c>
      <c r="P65" s="56" t="n">
        <f aca="false">F65+G65+H65+J65-K65-M65-N65+O65</f>
        <v>144332.080785998</v>
      </c>
      <c r="Q65" s="56" t="n">
        <f aca="false">IF(OR(E65=1,P65&lt;=0),0,P65)</f>
        <v>144332.080785998</v>
      </c>
      <c r="R65" s="15" t="n">
        <f aca="false">IF(OR(E65=1,AND(P65&lt;=0,I65&gt;0)),1,0)</f>
        <v>0</v>
      </c>
      <c r="S65" s="15" t="n">
        <f aca="false">IF(L65&gt;0,1,0)</f>
        <v>0</v>
      </c>
    </row>
    <row r="66" customFormat="false" ht="15" hidden="false" customHeight="false" outlineLevel="0" collapsed="false">
      <c r="A66" s="15" t="n">
        <v>65</v>
      </c>
      <c r="B66" s="15" t="n">
        <f aca="false">INT((A66-1)/12)+1</f>
        <v>6</v>
      </c>
      <c r="C66" s="15" t="n">
        <f aca="false">MIN(Inputs!$C$4+B66-1,99)</f>
        <v>79</v>
      </c>
      <c r="D66" s="55" t="n">
        <f aca="false">INDEX('Return Path'!$D$5:$D$29,B66)</f>
        <v>0.08</v>
      </c>
      <c r="E66" s="15" t="n">
        <f aca="false">R65</f>
        <v>0</v>
      </c>
      <c r="F66" s="56" t="n">
        <f aca="false">Q65</f>
        <v>144332.080785998</v>
      </c>
      <c r="G66" s="56" t="n">
        <f aca="false">IF(AND(MOD(A66-1,12)=0,B66&lt;=Inputs!$C$7,E66=0),Inputs!$C$6,0)</f>
        <v>0</v>
      </c>
      <c r="H66" s="56" t="n">
        <f aca="false">IF(B66=1,G66*Inputs!$C$9,0)</f>
        <v>0</v>
      </c>
      <c r="I66" s="56" t="n">
        <f aca="false">I65+G66</f>
        <v>120000</v>
      </c>
      <c r="J66" s="56" t="n">
        <f aca="false">(F66+G66+H66)*((1+D66)^(1/12)-1)</f>
        <v>928.636953616558</v>
      </c>
      <c r="K66" s="56" t="n">
        <f aca="false">(F66+G66+H66+J66)*(Inputs!$C$14+IF(B66&lt;=10,Inputs!$C$12,Inputs!$C$13))/12</f>
        <v>302.626495290863</v>
      </c>
      <c r="L66" s="56" t="n">
        <f aca="false">IF(OR(E66=1,A66&lt;=Inputs!$C$15),0,MAX(Inputs!$C$8*I66-(F66+G66+H66+J66-K66),0))</f>
        <v>0</v>
      </c>
      <c r="M66" s="56" t="n">
        <f aca="false">L66*INDEX(Rates!$B$2:$C$101,C66+1,IF(Inputs!$C$5="Male",1,2))/1000/12*Inputs!$C$16</f>
        <v>0</v>
      </c>
      <c r="N66" s="56" t="n">
        <f aca="false">IF($V$1=1,MAX(F66+G66+H66+J66-K66-M66,0)*Inputs!$C$22/12,0)</f>
        <v>0</v>
      </c>
      <c r="O66" s="56" t="n">
        <f aca="false">IF(AND(MOD(A66,12)=0,B66&gt;=Inputs!$C$18),MAX(F66+G66+H66+J66-K66-M66-N66,0)*Inputs!$C$17,0)</f>
        <v>0</v>
      </c>
      <c r="P66" s="56" t="n">
        <f aca="false">F66+G66+H66+J66-K66-M66-N66+O66</f>
        <v>144958.091244324</v>
      </c>
      <c r="Q66" s="56" t="n">
        <f aca="false">IF(OR(E66=1,P66&lt;=0),0,P66)</f>
        <v>144958.091244324</v>
      </c>
      <c r="R66" s="15" t="n">
        <f aca="false">IF(OR(E66=1,AND(P66&lt;=0,I66&gt;0)),1,0)</f>
        <v>0</v>
      </c>
      <c r="S66" s="15" t="n">
        <f aca="false">IF(L66&gt;0,1,0)</f>
        <v>0</v>
      </c>
    </row>
    <row r="67" customFormat="false" ht="15" hidden="false" customHeight="false" outlineLevel="0" collapsed="false">
      <c r="A67" s="15" t="n">
        <v>66</v>
      </c>
      <c r="B67" s="15" t="n">
        <f aca="false">INT((A67-1)/12)+1</f>
        <v>6</v>
      </c>
      <c r="C67" s="15" t="n">
        <f aca="false">MIN(Inputs!$C$4+B67-1,99)</f>
        <v>79</v>
      </c>
      <c r="D67" s="55" t="n">
        <f aca="false">INDEX('Return Path'!$D$5:$D$29,B67)</f>
        <v>0.08</v>
      </c>
      <c r="E67" s="15" t="n">
        <f aca="false">R66</f>
        <v>0</v>
      </c>
      <c r="F67" s="56" t="n">
        <f aca="false">Q66</f>
        <v>144958.091244324</v>
      </c>
      <c r="G67" s="56" t="n">
        <f aca="false">IF(AND(MOD(A67-1,12)=0,B67&lt;=Inputs!$C$7,E67=0),Inputs!$C$6,0)</f>
        <v>0</v>
      </c>
      <c r="H67" s="56" t="n">
        <f aca="false">IF(B67=1,G67*Inputs!$C$9,0)</f>
        <v>0</v>
      </c>
      <c r="I67" s="56" t="n">
        <f aca="false">I66+G67</f>
        <v>120000</v>
      </c>
      <c r="J67" s="56" t="n">
        <f aca="false">(F67+G67+H67)*((1+D67)^(1/12)-1)</f>
        <v>932.664723754602</v>
      </c>
      <c r="K67" s="56" t="n">
        <f aca="false">(F67+G67+H67+J67)*(Inputs!$C$14+IF(B67&lt;=10,Inputs!$C$12,Inputs!$C$13))/12</f>
        <v>303.939074933496</v>
      </c>
      <c r="L67" s="56" t="n">
        <f aca="false">IF(OR(E67=1,A67&lt;=Inputs!$C$15),0,MAX(Inputs!$C$8*I67-(F67+G67+H67+J67-K67),0))</f>
        <v>0</v>
      </c>
      <c r="M67" s="56" t="n">
        <f aca="false">L67*INDEX(Rates!$B$2:$C$101,C67+1,IF(Inputs!$C$5="Male",1,2))/1000/12*Inputs!$C$16</f>
        <v>0</v>
      </c>
      <c r="N67" s="56" t="n">
        <f aca="false">IF($V$1=1,MAX(F67+G67+H67+J67-K67-M67,0)*Inputs!$C$22/12,0)</f>
        <v>0</v>
      </c>
      <c r="O67" s="56" t="n">
        <f aca="false">IF(AND(MOD(A67,12)=0,B67&gt;=Inputs!$C$18),MAX(F67+G67+H67+J67-K67-M67-N67,0)*Inputs!$C$17,0)</f>
        <v>0</v>
      </c>
      <c r="P67" s="56" t="n">
        <f aca="false">F67+G67+H67+J67-K67-M67-N67+O67</f>
        <v>145586.816893145</v>
      </c>
      <c r="Q67" s="56" t="n">
        <f aca="false">IF(OR(E67=1,P67&lt;=0),0,P67)</f>
        <v>145586.816893145</v>
      </c>
      <c r="R67" s="15" t="n">
        <f aca="false">IF(OR(E67=1,AND(P67&lt;=0,I67&gt;0)),1,0)</f>
        <v>0</v>
      </c>
      <c r="S67" s="15" t="n">
        <f aca="false">IF(L67&gt;0,1,0)</f>
        <v>0</v>
      </c>
    </row>
    <row r="68" customFormat="false" ht="15" hidden="false" customHeight="false" outlineLevel="0" collapsed="false">
      <c r="A68" s="15" t="n">
        <v>67</v>
      </c>
      <c r="B68" s="15" t="n">
        <f aca="false">INT((A68-1)/12)+1</f>
        <v>6</v>
      </c>
      <c r="C68" s="15" t="n">
        <f aca="false">MIN(Inputs!$C$4+B68-1,99)</f>
        <v>79</v>
      </c>
      <c r="D68" s="55" t="n">
        <f aca="false">INDEX('Return Path'!$D$5:$D$29,B68)</f>
        <v>0.08</v>
      </c>
      <c r="E68" s="15" t="n">
        <f aca="false">R67</f>
        <v>0</v>
      </c>
      <c r="F68" s="56" t="n">
        <f aca="false">Q67</f>
        <v>145586.816893145</v>
      </c>
      <c r="G68" s="56" t="n">
        <f aca="false">IF(AND(MOD(A68-1,12)=0,B68&lt;=Inputs!$C$7,E68=0),Inputs!$C$6,0)</f>
        <v>0</v>
      </c>
      <c r="H68" s="56" t="n">
        <f aca="false">IF(B68=1,G68*Inputs!$C$9,0)</f>
        <v>0</v>
      </c>
      <c r="I68" s="56" t="n">
        <f aca="false">I67+G68</f>
        <v>120000</v>
      </c>
      <c r="J68" s="56" t="n">
        <f aca="false">(F68+G68+H68)*((1+D68)^(1/12)-1)</f>
        <v>936.709963510048</v>
      </c>
      <c r="K68" s="56" t="n">
        <f aca="false">(F68+G68+H68+J68)*(Inputs!$C$14+IF(B68&lt;=10,Inputs!$C$12,Inputs!$C$13))/12</f>
        <v>305.257347618031</v>
      </c>
      <c r="L68" s="56" t="n">
        <f aca="false">IF(OR(E68=1,A68&lt;=Inputs!$C$15),0,MAX(Inputs!$C$8*I68-(F68+G68+H68+J68-K68),0))</f>
        <v>0</v>
      </c>
      <c r="M68" s="56" t="n">
        <f aca="false">L68*INDEX(Rates!$B$2:$C$101,C68+1,IF(Inputs!$C$5="Male",1,2))/1000/12*Inputs!$C$16</f>
        <v>0</v>
      </c>
      <c r="N68" s="56" t="n">
        <f aca="false">IF($V$1=1,MAX(F68+G68+H68+J68-K68-M68,0)*Inputs!$C$22/12,0)</f>
        <v>0</v>
      </c>
      <c r="O68" s="56" t="n">
        <f aca="false">IF(AND(MOD(A68,12)=0,B68&gt;=Inputs!$C$18),MAX(F68+G68+H68+J68-K68-M68-N68,0)*Inputs!$C$17,0)</f>
        <v>0</v>
      </c>
      <c r="P68" s="56" t="n">
        <f aca="false">F68+G68+H68+J68-K68-M68-N68+O68</f>
        <v>146218.269509037</v>
      </c>
      <c r="Q68" s="56" t="n">
        <f aca="false">IF(OR(E68=1,P68&lt;=0),0,P68)</f>
        <v>146218.269509037</v>
      </c>
      <c r="R68" s="15" t="n">
        <f aca="false">IF(OR(E68=1,AND(P68&lt;=0,I68&gt;0)),1,0)</f>
        <v>0</v>
      </c>
      <c r="S68" s="15" t="n">
        <f aca="false">IF(L68&gt;0,1,0)</f>
        <v>0</v>
      </c>
    </row>
    <row r="69" customFormat="false" ht="15" hidden="false" customHeight="false" outlineLevel="0" collapsed="false">
      <c r="A69" s="15" t="n">
        <v>68</v>
      </c>
      <c r="B69" s="15" t="n">
        <f aca="false">INT((A69-1)/12)+1</f>
        <v>6</v>
      </c>
      <c r="C69" s="15" t="n">
        <f aca="false">MIN(Inputs!$C$4+B69-1,99)</f>
        <v>79</v>
      </c>
      <c r="D69" s="55" t="n">
        <f aca="false">INDEX('Return Path'!$D$5:$D$29,B69)</f>
        <v>0.08</v>
      </c>
      <c r="E69" s="15" t="n">
        <f aca="false">R68</f>
        <v>0</v>
      </c>
      <c r="F69" s="56" t="n">
        <f aca="false">Q68</f>
        <v>146218.269509037</v>
      </c>
      <c r="G69" s="56" t="n">
        <f aca="false">IF(AND(MOD(A69-1,12)=0,B69&lt;=Inputs!$C$7,E69=0),Inputs!$C$6,0)</f>
        <v>0</v>
      </c>
      <c r="H69" s="56" t="n">
        <f aca="false">IF(B69=1,G69*Inputs!$C$9,0)</f>
        <v>0</v>
      </c>
      <c r="I69" s="56" t="n">
        <f aca="false">I68+G69</f>
        <v>120000</v>
      </c>
      <c r="J69" s="56" t="n">
        <f aca="false">(F69+G69+H69)*((1+D69)^(1/12)-1)</f>
        <v>940.772748653738</v>
      </c>
      <c r="K69" s="56" t="n">
        <f aca="false">(F69+G69+H69+J69)*(Inputs!$C$14+IF(B69&lt;=10,Inputs!$C$12,Inputs!$C$13))/12</f>
        <v>306.581338036855</v>
      </c>
      <c r="L69" s="56" t="n">
        <f aca="false">IF(OR(E69=1,A69&lt;=Inputs!$C$15),0,MAX(Inputs!$C$8*I69-(F69+G69+H69+J69-K69),0))</f>
        <v>0</v>
      </c>
      <c r="M69" s="56" t="n">
        <f aca="false">L69*INDEX(Rates!$B$2:$C$101,C69+1,IF(Inputs!$C$5="Male",1,2))/1000/12*Inputs!$C$16</f>
        <v>0</v>
      </c>
      <c r="N69" s="56" t="n">
        <f aca="false">IF($V$1=1,MAX(F69+G69+H69+J69-K69-M69,0)*Inputs!$C$22/12,0)</f>
        <v>0</v>
      </c>
      <c r="O69" s="56" t="n">
        <f aca="false">IF(AND(MOD(A69,12)=0,B69&gt;=Inputs!$C$18),MAX(F69+G69+H69+J69-K69-M69-N69,0)*Inputs!$C$17,0)</f>
        <v>0</v>
      </c>
      <c r="P69" s="56" t="n">
        <f aca="false">F69+G69+H69+J69-K69-M69-N69+O69</f>
        <v>146852.460919654</v>
      </c>
      <c r="Q69" s="56" t="n">
        <f aca="false">IF(OR(E69=1,P69&lt;=0),0,P69)</f>
        <v>146852.460919654</v>
      </c>
      <c r="R69" s="15" t="n">
        <f aca="false">IF(OR(E69=1,AND(P69&lt;=0,I69&gt;0)),1,0)</f>
        <v>0</v>
      </c>
      <c r="S69" s="15" t="n">
        <f aca="false">IF(L69&gt;0,1,0)</f>
        <v>0</v>
      </c>
    </row>
    <row r="70" customFormat="false" ht="15" hidden="false" customHeight="false" outlineLevel="0" collapsed="false">
      <c r="A70" s="15" t="n">
        <v>69</v>
      </c>
      <c r="B70" s="15" t="n">
        <f aca="false">INT((A70-1)/12)+1</f>
        <v>6</v>
      </c>
      <c r="C70" s="15" t="n">
        <f aca="false">MIN(Inputs!$C$4+B70-1,99)</f>
        <v>79</v>
      </c>
      <c r="D70" s="55" t="n">
        <f aca="false">INDEX('Return Path'!$D$5:$D$29,B70)</f>
        <v>0.08</v>
      </c>
      <c r="E70" s="15" t="n">
        <f aca="false">R69</f>
        <v>0</v>
      </c>
      <c r="F70" s="56" t="n">
        <f aca="false">Q69</f>
        <v>146852.460919654</v>
      </c>
      <c r="G70" s="56" t="n">
        <f aca="false">IF(AND(MOD(A70-1,12)=0,B70&lt;=Inputs!$C$7,E70=0),Inputs!$C$6,0)</f>
        <v>0</v>
      </c>
      <c r="H70" s="56" t="n">
        <f aca="false">IF(B70=1,G70*Inputs!$C$9,0)</f>
        <v>0</v>
      </c>
      <c r="I70" s="56" t="n">
        <f aca="false">I69+G70</f>
        <v>120000</v>
      </c>
      <c r="J70" s="56" t="n">
        <f aca="false">(F70+G70+H70)*((1+D70)^(1/12)-1)</f>
        <v>944.853155285153</v>
      </c>
      <c r="K70" s="56" t="n">
        <f aca="false">(F70+G70+H70+J70)*(Inputs!$C$14+IF(B70&lt;=10,Inputs!$C$12,Inputs!$C$13))/12</f>
        <v>307.911070989456</v>
      </c>
      <c r="L70" s="56" t="n">
        <f aca="false">IF(OR(E70=1,A70&lt;=Inputs!$C$15),0,MAX(Inputs!$C$8*I70-(F70+G70+H70+J70-K70),0))</f>
        <v>0</v>
      </c>
      <c r="M70" s="56" t="n">
        <f aca="false">L70*INDEX(Rates!$B$2:$C$101,C70+1,IF(Inputs!$C$5="Male",1,2))/1000/12*Inputs!$C$16</f>
        <v>0</v>
      </c>
      <c r="N70" s="56" t="n">
        <f aca="false">IF($V$1=1,MAX(F70+G70+H70+J70-K70-M70,0)*Inputs!$C$22/12,0)</f>
        <v>0</v>
      </c>
      <c r="O70" s="56" t="n">
        <f aca="false">IF(AND(MOD(A70,12)=0,B70&gt;=Inputs!$C$18),MAX(F70+G70+H70+J70-K70-M70-N70,0)*Inputs!$C$17,0)</f>
        <v>0</v>
      </c>
      <c r="P70" s="56" t="n">
        <f aca="false">F70+G70+H70+J70-K70-M70-N70+O70</f>
        <v>147489.403003949</v>
      </c>
      <c r="Q70" s="56" t="n">
        <f aca="false">IF(OR(E70=1,P70&lt;=0),0,P70)</f>
        <v>147489.403003949</v>
      </c>
      <c r="R70" s="15" t="n">
        <f aca="false">IF(OR(E70=1,AND(P70&lt;=0,I70&gt;0)),1,0)</f>
        <v>0</v>
      </c>
      <c r="S70" s="15" t="n">
        <f aca="false">IF(L70&gt;0,1,0)</f>
        <v>0</v>
      </c>
    </row>
    <row r="71" customFormat="false" ht="15" hidden="false" customHeight="false" outlineLevel="0" collapsed="false">
      <c r="A71" s="15" t="n">
        <v>70</v>
      </c>
      <c r="B71" s="15" t="n">
        <f aca="false">INT((A71-1)/12)+1</f>
        <v>6</v>
      </c>
      <c r="C71" s="15" t="n">
        <f aca="false">MIN(Inputs!$C$4+B71-1,99)</f>
        <v>79</v>
      </c>
      <c r="D71" s="55" t="n">
        <f aca="false">INDEX('Return Path'!$D$5:$D$29,B71)</f>
        <v>0.08</v>
      </c>
      <c r="E71" s="15" t="n">
        <f aca="false">R70</f>
        <v>0</v>
      </c>
      <c r="F71" s="56" t="n">
        <f aca="false">Q70</f>
        <v>147489.403003949</v>
      </c>
      <c r="G71" s="56" t="n">
        <f aca="false">IF(AND(MOD(A71-1,12)=0,B71&lt;=Inputs!$C$7,E71=0),Inputs!$C$6,0)</f>
        <v>0</v>
      </c>
      <c r="H71" s="56" t="n">
        <f aca="false">IF(B71=1,G71*Inputs!$C$9,0)</f>
        <v>0</v>
      </c>
      <c r="I71" s="56" t="n">
        <f aca="false">I70+G71</f>
        <v>120000</v>
      </c>
      <c r="J71" s="56" t="n">
        <f aca="false">(F71+G71+H71)*((1+D71)^(1/12)-1)</f>
        <v>948.95125983384</v>
      </c>
      <c r="K71" s="56" t="n">
        <f aca="false">(F71+G71+H71+J71)*(Inputs!$C$14+IF(B71&lt;=10,Inputs!$C$12,Inputs!$C$13))/12</f>
        <v>309.246571382881</v>
      </c>
      <c r="L71" s="56" t="n">
        <f aca="false">IF(OR(E71=1,A71&lt;=Inputs!$C$15),0,MAX(Inputs!$C$8*I71-(F71+G71+H71+J71-K71),0))</f>
        <v>0</v>
      </c>
      <c r="M71" s="56" t="n">
        <f aca="false">L71*INDEX(Rates!$B$2:$C$101,C71+1,IF(Inputs!$C$5="Male",1,2))/1000/12*Inputs!$C$16</f>
        <v>0</v>
      </c>
      <c r="N71" s="56" t="n">
        <f aca="false">IF($V$1=1,MAX(F71+G71+H71+J71-K71-M71,0)*Inputs!$C$22/12,0)</f>
        <v>0</v>
      </c>
      <c r="O71" s="56" t="n">
        <f aca="false">IF(AND(MOD(A71,12)=0,B71&gt;=Inputs!$C$18),MAX(F71+G71+H71+J71-K71-M71-N71,0)*Inputs!$C$17,0)</f>
        <v>0</v>
      </c>
      <c r="P71" s="56" t="n">
        <f aca="false">F71+G71+H71+J71-K71-M71-N71+O71</f>
        <v>148129.1076924</v>
      </c>
      <c r="Q71" s="56" t="n">
        <f aca="false">IF(OR(E71=1,P71&lt;=0),0,P71)</f>
        <v>148129.1076924</v>
      </c>
      <c r="R71" s="15" t="n">
        <f aca="false">IF(OR(E71=1,AND(P71&lt;=0,I71&gt;0)),1,0)</f>
        <v>0</v>
      </c>
      <c r="S71" s="15" t="n">
        <f aca="false">IF(L71&gt;0,1,0)</f>
        <v>0</v>
      </c>
    </row>
    <row r="72" customFormat="false" ht="15" hidden="false" customHeight="false" outlineLevel="0" collapsed="false">
      <c r="A72" s="15" t="n">
        <v>71</v>
      </c>
      <c r="B72" s="15" t="n">
        <f aca="false">INT((A72-1)/12)+1</f>
        <v>6</v>
      </c>
      <c r="C72" s="15" t="n">
        <f aca="false">MIN(Inputs!$C$4+B72-1,99)</f>
        <v>79</v>
      </c>
      <c r="D72" s="55" t="n">
        <f aca="false">INDEX('Return Path'!$D$5:$D$29,B72)</f>
        <v>0.08</v>
      </c>
      <c r="E72" s="15" t="n">
        <f aca="false">R71</f>
        <v>0</v>
      </c>
      <c r="F72" s="56" t="n">
        <f aca="false">Q71</f>
        <v>148129.1076924</v>
      </c>
      <c r="G72" s="56" t="n">
        <f aca="false">IF(AND(MOD(A72-1,12)=0,B72&lt;=Inputs!$C$7,E72=0),Inputs!$C$6,0)</f>
        <v>0</v>
      </c>
      <c r="H72" s="56" t="n">
        <f aca="false">IF(B72=1,G72*Inputs!$C$9,0)</f>
        <v>0</v>
      </c>
      <c r="I72" s="56" t="n">
        <f aca="false">I71+G72</f>
        <v>120000</v>
      </c>
      <c r="J72" s="56" t="n">
        <f aca="false">(F72+G72+H72)*((1+D72)^(1/12)-1)</f>
        <v>953.067139060843</v>
      </c>
      <c r="K72" s="56" t="n">
        <f aca="false">(F72+G72+H72+J72)*(Inputs!$C$14+IF(B72&lt;=10,Inputs!$C$12,Inputs!$C$13))/12</f>
        <v>310.58786423221</v>
      </c>
      <c r="L72" s="56" t="n">
        <f aca="false">IF(OR(E72=1,A72&lt;=Inputs!$C$15),0,MAX(Inputs!$C$8*I72-(F72+G72+H72+J72-K72),0))</f>
        <v>0</v>
      </c>
      <c r="M72" s="56" t="n">
        <f aca="false">L72*INDEX(Rates!$B$2:$C$101,C72+1,IF(Inputs!$C$5="Male",1,2))/1000/12*Inputs!$C$16</f>
        <v>0</v>
      </c>
      <c r="N72" s="56" t="n">
        <f aca="false">IF($V$1=1,MAX(F72+G72+H72+J72-K72-M72,0)*Inputs!$C$22/12,0)</f>
        <v>0</v>
      </c>
      <c r="O72" s="56" t="n">
        <f aca="false">IF(AND(MOD(A72,12)=0,B72&gt;=Inputs!$C$18),MAX(F72+G72+H72+J72-K72-M72-N72,0)*Inputs!$C$17,0)</f>
        <v>0</v>
      </c>
      <c r="P72" s="56" t="n">
        <f aca="false">F72+G72+H72+J72-K72-M72-N72+O72</f>
        <v>148771.586967229</v>
      </c>
      <c r="Q72" s="56" t="n">
        <f aca="false">IF(OR(E72=1,P72&lt;=0),0,P72)</f>
        <v>148771.586967229</v>
      </c>
      <c r="R72" s="15" t="n">
        <f aca="false">IF(OR(E72=1,AND(P72&lt;=0,I72&gt;0)),1,0)</f>
        <v>0</v>
      </c>
      <c r="S72" s="15" t="n">
        <f aca="false">IF(L72&gt;0,1,0)</f>
        <v>0</v>
      </c>
    </row>
    <row r="73" customFormat="false" ht="15" hidden="false" customHeight="false" outlineLevel="0" collapsed="false">
      <c r="A73" s="15" t="n">
        <v>72</v>
      </c>
      <c r="B73" s="15" t="n">
        <f aca="false">INT((A73-1)/12)+1</f>
        <v>6</v>
      </c>
      <c r="C73" s="15" t="n">
        <f aca="false">MIN(Inputs!$C$4+B73-1,99)</f>
        <v>79</v>
      </c>
      <c r="D73" s="55" t="n">
        <f aca="false">INDEX('Return Path'!$D$5:$D$29,B73)</f>
        <v>0.08</v>
      </c>
      <c r="E73" s="15" t="n">
        <f aca="false">R72</f>
        <v>0</v>
      </c>
      <c r="F73" s="56" t="n">
        <f aca="false">Q72</f>
        <v>148771.586967229</v>
      </c>
      <c r="G73" s="56" t="n">
        <f aca="false">IF(AND(MOD(A73-1,12)=0,B73&lt;=Inputs!$C$7,E73=0),Inputs!$C$6,0)</f>
        <v>0</v>
      </c>
      <c r="H73" s="56" t="n">
        <f aca="false">IF(B73=1,G73*Inputs!$C$9,0)</f>
        <v>0</v>
      </c>
      <c r="I73" s="56" t="n">
        <f aca="false">I72+G73</f>
        <v>120000</v>
      </c>
      <c r="J73" s="56" t="n">
        <f aca="false">(F73+G73+H73)*((1+D73)^(1/12)-1)</f>
        <v>957.200870060144</v>
      </c>
      <c r="K73" s="56" t="n">
        <f aca="false">(F73+G73+H73+J73)*(Inputs!$C$14+IF(B73&lt;=10,Inputs!$C$12,Inputs!$C$13))/12</f>
        <v>311.934974661019</v>
      </c>
      <c r="L73" s="56" t="n">
        <f aca="false">IF(OR(E73=1,A73&lt;=Inputs!$C$15),0,MAX(Inputs!$C$8*I73-(F73+G73+H73+J73-K73),0))</f>
        <v>0</v>
      </c>
      <c r="M73" s="56" t="n">
        <f aca="false">L73*INDEX(Rates!$B$2:$C$101,C73+1,IF(Inputs!$C$5="Male",1,2))/1000/12*Inputs!$C$16</f>
        <v>0</v>
      </c>
      <c r="N73" s="56" t="n">
        <f aca="false">IF($V$1=1,MAX(F73+G73+H73+J73-K73-M73,0)*Inputs!$C$22/12,0)</f>
        <v>0</v>
      </c>
      <c r="O73" s="56" t="n">
        <f aca="false">IF(AND(MOD(A73,12)=0,B73&gt;=Inputs!$C$18),MAX(F73+G73+H73+J73-K73-M73-N73,0)*Inputs!$C$17,0)</f>
        <v>0</v>
      </c>
      <c r="P73" s="56" t="n">
        <f aca="false">F73+G73+H73+J73-K73-M73-N73+O73</f>
        <v>149416.852862628</v>
      </c>
      <c r="Q73" s="56" t="n">
        <f aca="false">IF(OR(E73=1,P73&lt;=0),0,P73)</f>
        <v>149416.852862628</v>
      </c>
      <c r="R73" s="15" t="n">
        <f aca="false">IF(OR(E73=1,AND(P73&lt;=0,I73&gt;0)),1,0)</f>
        <v>0</v>
      </c>
      <c r="S73" s="15" t="n">
        <f aca="false">IF(L73&gt;0,1,0)</f>
        <v>0</v>
      </c>
    </row>
    <row r="74" customFormat="false" ht="15" hidden="false" customHeight="false" outlineLevel="0" collapsed="false">
      <c r="A74" s="15" t="n">
        <v>73</v>
      </c>
      <c r="B74" s="15" t="n">
        <f aca="false">INT((A74-1)/12)+1</f>
        <v>7</v>
      </c>
      <c r="C74" s="15" t="n">
        <f aca="false">MIN(Inputs!$C$4+B74-1,99)</f>
        <v>80</v>
      </c>
      <c r="D74" s="55" t="n">
        <f aca="false">INDEX('Return Path'!$D$5:$D$29,B74)</f>
        <v>0.08</v>
      </c>
      <c r="E74" s="15" t="n">
        <f aca="false">R73</f>
        <v>0</v>
      </c>
      <c r="F74" s="56" t="n">
        <f aca="false">Q73</f>
        <v>149416.852862628</v>
      </c>
      <c r="G74" s="56" t="n">
        <f aca="false">IF(AND(MOD(A74-1,12)=0,B74&lt;=Inputs!$C$7,E74=0),Inputs!$C$6,0)</f>
        <v>0</v>
      </c>
      <c r="H74" s="56" t="n">
        <f aca="false">IF(B74=1,G74*Inputs!$C$9,0)</f>
        <v>0</v>
      </c>
      <c r="I74" s="56" t="n">
        <f aca="false">I73+G74</f>
        <v>120000</v>
      </c>
      <c r="J74" s="56" t="n">
        <f aca="false">(F74+G74+H74)*((1+D74)^(1/12)-1)</f>
        <v>961.352530260101</v>
      </c>
      <c r="K74" s="56" t="n">
        <f aca="false">(F74+G74+H74+J74)*(Inputs!$C$14+IF(B74&lt;=10,Inputs!$C$12,Inputs!$C$13))/12</f>
        <v>313.28792790185</v>
      </c>
      <c r="L74" s="56" t="n">
        <f aca="false">IF(OR(E74=1,A74&lt;=Inputs!$C$15),0,MAX(Inputs!$C$8*I74-(F74+G74+H74+J74-K74),0))</f>
        <v>0</v>
      </c>
      <c r="M74" s="56" t="n">
        <f aca="false">L74*INDEX(Rates!$B$2:$C$101,C74+1,IF(Inputs!$C$5="Male",1,2))/1000/12*Inputs!$C$16</f>
        <v>0</v>
      </c>
      <c r="N74" s="56" t="n">
        <f aca="false">IF($V$1=1,MAX(F74+G74+H74+J74-K74-M74,0)*Inputs!$C$22/12,0)</f>
        <v>0</v>
      </c>
      <c r="O74" s="56" t="n">
        <f aca="false">IF(AND(MOD(A74,12)=0,B74&gt;=Inputs!$C$18),MAX(F74+G74+H74+J74-K74-M74-N74,0)*Inputs!$C$17,0)</f>
        <v>0</v>
      </c>
      <c r="P74" s="56" t="n">
        <f aca="false">F74+G74+H74+J74-K74-M74-N74+O74</f>
        <v>150064.917464986</v>
      </c>
      <c r="Q74" s="56" t="n">
        <f aca="false">IF(OR(E74=1,P74&lt;=0),0,P74)</f>
        <v>150064.917464986</v>
      </c>
      <c r="R74" s="15" t="n">
        <f aca="false">IF(OR(E74=1,AND(P74&lt;=0,I74&gt;0)),1,0)</f>
        <v>0</v>
      </c>
      <c r="S74" s="15" t="n">
        <f aca="false">IF(L74&gt;0,1,0)</f>
        <v>0</v>
      </c>
    </row>
    <row r="75" customFormat="false" ht="15" hidden="false" customHeight="false" outlineLevel="0" collapsed="false">
      <c r="A75" s="15" t="n">
        <v>74</v>
      </c>
      <c r="B75" s="15" t="n">
        <f aca="false">INT((A75-1)/12)+1</f>
        <v>7</v>
      </c>
      <c r="C75" s="15" t="n">
        <f aca="false">MIN(Inputs!$C$4+B75-1,99)</f>
        <v>80</v>
      </c>
      <c r="D75" s="55" t="n">
        <f aca="false">INDEX('Return Path'!$D$5:$D$29,B75)</f>
        <v>0.08</v>
      </c>
      <c r="E75" s="15" t="n">
        <f aca="false">R74</f>
        <v>0</v>
      </c>
      <c r="F75" s="56" t="n">
        <f aca="false">Q74</f>
        <v>150064.917464986</v>
      </c>
      <c r="G75" s="56" t="n">
        <f aca="false">IF(AND(MOD(A75-1,12)=0,B75&lt;=Inputs!$C$7,E75=0),Inputs!$C$6,0)</f>
        <v>0</v>
      </c>
      <c r="H75" s="56" t="n">
        <f aca="false">IF(B75=1,G75*Inputs!$C$9,0)</f>
        <v>0</v>
      </c>
      <c r="I75" s="56" t="n">
        <f aca="false">I74+G75</f>
        <v>120000</v>
      </c>
      <c r="J75" s="56" t="n">
        <f aca="false">(F75+G75+H75)*((1+D75)^(1/12)-1)</f>
        <v>965.522197424901</v>
      </c>
      <c r="K75" s="56" t="n">
        <f aca="false">(F75+G75+H75+J75)*(Inputs!$C$14+IF(B75&lt;=10,Inputs!$C$12,Inputs!$C$13))/12</f>
        <v>314.64674929669</v>
      </c>
      <c r="L75" s="56" t="n">
        <f aca="false">IF(OR(E75=1,A75&lt;=Inputs!$C$15),0,MAX(Inputs!$C$8*I75-(F75+G75+H75+J75-K75),0))</f>
        <v>0</v>
      </c>
      <c r="M75" s="56" t="n">
        <f aca="false">L75*INDEX(Rates!$B$2:$C$101,C75+1,IF(Inputs!$C$5="Male",1,2))/1000/12*Inputs!$C$16</f>
        <v>0</v>
      </c>
      <c r="N75" s="56" t="n">
        <f aca="false">IF($V$1=1,MAX(F75+G75+H75+J75-K75-M75,0)*Inputs!$C$22/12,0)</f>
        <v>0</v>
      </c>
      <c r="O75" s="56" t="n">
        <f aca="false">IF(AND(MOD(A75,12)=0,B75&gt;=Inputs!$C$18),MAX(F75+G75+H75+J75-K75-M75-N75,0)*Inputs!$C$17,0)</f>
        <v>0</v>
      </c>
      <c r="P75" s="56" t="n">
        <f aca="false">F75+G75+H75+J75-K75-M75-N75+O75</f>
        <v>150715.792913114</v>
      </c>
      <c r="Q75" s="56" t="n">
        <f aca="false">IF(OR(E75=1,P75&lt;=0),0,P75)</f>
        <v>150715.792913114</v>
      </c>
      <c r="R75" s="15" t="n">
        <f aca="false">IF(OR(E75=1,AND(P75&lt;=0,I75&gt;0)),1,0)</f>
        <v>0</v>
      </c>
      <c r="S75" s="15" t="n">
        <f aca="false">IF(L75&gt;0,1,0)</f>
        <v>0</v>
      </c>
    </row>
    <row r="76" customFormat="false" ht="15" hidden="false" customHeight="false" outlineLevel="0" collapsed="false">
      <c r="A76" s="15" t="n">
        <v>75</v>
      </c>
      <c r="B76" s="15" t="n">
        <f aca="false">INT((A76-1)/12)+1</f>
        <v>7</v>
      </c>
      <c r="C76" s="15" t="n">
        <f aca="false">MIN(Inputs!$C$4+B76-1,99)</f>
        <v>80</v>
      </c>
      <c r="D76" s="55" t="n">
        <f aca="false">INDEX('Return Path'!$D$5:$D$29,B76)</f>
        <v>0.08</v>
      </c>
      <c r="E76" s="15" t="n">
        <f aca="false">R75</f>
        <v>0</v>
      </c>
      <c r="F76" s="56" t="n">
        <f aca="false">Q75</f>
        <v>150715.792913114</v>
      </c>
      <c r="G76" s="56" t="n">
        <f aca="false">IF(AND(MOD(A76-1,12)=0,B76&lt;=Inputs!$C$7,E76=0),Inputs!$C$6,0)</f>
        <v>0</v>
      </c>
      <c r="H76" s="56" t="n">
        <f aca="false">IF(B76=1,G76*Inputs!$C$9,0)</f>
        <v>0</v>
      </c>
      <c r="I76" s="56" t="n">
        <f aca="false">I75+G76</f>
        <v>120000</v>
      </c>
      <c r="J76" s="56" t="n">
        <f aca="false">(F76+G76+H76)*((1+D76)^(1/12)-1)</f>
        <v>969.70994965602</v>
      </c>
      <c r="K76" s="56" t="n">
        <f aca="false">(F76+G76+H76+J76)*(Inputs!$C$14+IF(B76&lt;=10,Inputs!$C$12,Inputs!$C$13))/12</f>
        <v>316.011464297438</v>
      </c>
      <c r="L76" s="56" t="n">
        <f aca="false">IF(OR(E76=1,A76&lt;=Inputs!$C$15),0,MAX(Inputs!$C$8*I76-(F76+G76+H76+J76-K76),0))</f>
        <v>0</v>
      </c>
      <c r="M76" s="56" t="n">
        <f aca="false">L76*INDEX(Rates!$B$2:$C$101,C76+1,IF(Inputs!$C$5="Male",1,2))/1000/12*Inputs!$C$16</f>
        <v>0</v>
      </c>
      <c r="N76" s="56" t="n">
        <f aca="false">IF($V$1=1,MAX(F76+G76+H76+J76-K76-M76,0)*Inputs!$C$22/12,0)</f>
        <v>0</v>
      </c>
      <c r="O76" s="56" t="n">
        <f aca="false">IF(AND(MOD(A76,12)=0,B76&gt;=Inputs!$C$18),MAX(F76+G76+H76+J76-K76-M76-N76,0)*Inputs!$C$17,0)</f>
        <v>0</v>
      </c>
      <c r="P76" s="56" t="n">
        <f aca="false">F76+G76+H76+J76-K76-M76-N76+O76</f>
        <v>151369.491398473</v>
      </c>
      <c r="Q76" s="56" t="n">
        <f aca="false">IF(OR(E76=1,P76&lt;=0),0,P76)</f>
        <v>151369.491398473</v>
      </c>
      <c r="R76" s="15" t="n">
        <f aca="false">IF(OR(E76=1,AND(P76&lt;=0,I76&gt;0)),1,0)</f>
        <v>0</v>
      </c>
      <c r="S76" s="15" t="n">
        <f aca="false">IF(L76&gt;0,1,0)</f>
        <v>0</v>
      </c>
    </row>
    <row r="77" customFormat="false" ht="15" hidden="false" customHeight="false" outlineLevel="0" collapsed="false">
      <c r="A77" s="15" t="n">
        <v>76</v>
      </c>
      <c r="B77" s="15" t="n">
        <f aca="false">INT((A77-1)/12)+1</f>
        <v>7</v>
      </c>
      <c r="C77" s="15" t="n">
        <f aca="false">MIN(Inputs!$C$4+B77-1,99)</f>
        <v>80</v>
      </c>
      <c r="D77" s="55" t="n">
        <f aca="false">INDEX('Return Path'!$D$5:$D$29,B77)</f>
        <v>0.08</v>
      </c>
      <c r="E77" s="15" t="n">
        <f aca="false">R76</f>
        <v>0</v>
      </c>
      <c r="F77" s="56" t="n">
        <f aca="false">Q76</f>
        <v>151369.491398473</v>
      </c>
      <c r="G77" s="56" t="n">
        <f aca="false">IF(AND(MOD(A77-1,12)=0,B77&lt;=Inputs!$C$7,E77=0),Inputs!$C$6,0)</f>
        <v>0</v>
      </c>
      <c r="H77" s="56" t="n">
        <f aca="false">IF(B77=1,G77*Inputs!$C$9,0)</f>
        <v>0</v>
      </c>
      <c r="I77" s="56" t="n">
        <f aca="false">I76+G77</f>
        <v>120000</v>
      </c>
      <c r="J77" s="56" t="n">
        <f aca="false">(F77+G77+H77)*((1+D77)^(1/12)-1)</f>
        <v>973.91586539368</v>
      </c>
      <c r="K77" s="56" t="n">
        <f aca="false">(F77+G77+H77+J77)*(Inputs!$C$14+IF(B77&lt;=10,Inputs!$C$12,Inputs!$C$13))/12</f>
        <v>317.382098466389</v>
      </c>
      <c r="L77" s="56" t="n">
        <f aca="false">IF(OR(E77=1,A77&lt;=Inputs!$C$15),0,MAX(Inputs!$C$8*I77-(F77+G77+H77+J77-K77),0))</f>
        <v>0</v>
      </c>
      <c r="M77" s="56" t="n">
        <f aca="false">L77*INDEX(Rates!$B$2:$C$101,C77+1,IF(Inputs!$C$5="Male",1,2))/1000/12*Inputs!$C$16</f>
        <v>0</v>
      </c>
      <c r="N77" s="56" t="n">
        <f aca="false">IF($V$1=1,MAX(F77+G77+H77+J77-K77-M77,0)*Inputs!$C$22/12,0)</f>
        <v>0</v>
      </c>
      <c r="O77" s="56" t="n">
        <f aca="false">IF(AND(MOD(A77,12)=0,B77&gt;=Inputs!$C$18),MAX(F77+G77+H77+J77-K77-M77-N77,0)*Inputs!$C$17,0)</f>
        <v>0</v>
      </c>
      <c r="P77" s="56" t="n">
        <f aca="false">F77+G77+H77+J77-K77-M77-N77+O77</f>
        <v>152026.0251654</v>
      </c>
      <c r="Q77" s="56" t="n">
        <f aca="false">IF(OR(E77=1,P77&lt;=0),0,P77)</f>
        <v>152026.0251654</v>
      </c>
      <c r="R77" s="15" t="n">
        <f aca="false">IF(OR(E77=1,AND(P77&lt;=0,I77&gt;0)),1,0)</f>
        <v>0</v>
      </c>
      <c r="S77" s="15" t="n">
        <f aca="false">IF(L77&gt;0,1,0)</f>
        <v>0</v>
      </c>
    </row>
    <row r="78" customFormat="false" ht="15" hidden="false" customHeight="false" outlineLevel="0" collapsed="false">
      <c r="A78" s="15" t="n">
        <v>77</v>
      </c>
      <c r="B78" s="15" t="n">
        <f aca="false">INT((A78-1)/12)+1</f>
        <v>7</v>
      </c>
      <c r="C78" s="15" t="n">
        <f aca="false">MIN(Inputs!$C$4+B78-1,99)</f>
        <v>80</v>
      </c>
      <c r="D78" s="55" t="n">
        <f aca="false">INDEX('Return Path'!$D$5:$D$29,B78)</f>
        <v>0.08</v>
      </c>
      <c r="E78" s="15" t="n">
        <f aca="false">R77</f>
        <v>0</v>
      </c>
      <c r="F78" s="56" t="n">
        <f aca="false">Q77</f>
        <v>152026.0251654</v>
      </c>
      <c r="G78" s="56" t="n">
        <f aca="false">IF(AND(MOD(A78-1,12)=0,B78&lt;=Inputs!$C$7,E78=0),Inputs!$C$6,0)</f>
        <v>0</v>
      </c>
      <c r="H78" s="56" t="n">
        <f aca="false">IF(B78=1,G78*Inputs!$C$9,0)</f>
        <v>0</v>
      </c>
      <c r="I78" s="56" t="n">
        <f aca="false">I77+G78</f>
        <v>120000</v>
      </c>
      <c r="J78" s="56" t="n">
        <f aca="false">(F78+G78+H78)*((1+D78)^(1/12)-1)</f>
        <v>978.140023418325</v>
      </c>
      <c r="K78" s="56" t="n">
        <f aca="false">(F78+G78+H78+J78)*(Inputs!$C$14+IF(B78&lt;=10,Inputs!$C$12,Inputs!$C$13))/12</f>
        <v>318.758677476705</v>
      </c>
      <c r="L78" s="56" t="n">
        <f aca="false">IF(OR(E78=1,A78&lt;=Inputs!$C$15),0,MAX(Inputs!$C$8*I78-(F78+G78+H78+J78-K78),0))</f>
        <v>0</v>
      </c>
      <c r="M78" s="56" t="n">
        <f aca="false">L78*INDEX(Rates!$B$2:$C$101,C78+1,IF(Inputs!$C$5="Male",1,2))/1000/12*Inputs!$C$16</f>
        <v>0</v>
      </c>
      <c r="N78" s="56" t="n">
        <f aca="false">IF($V$1=1,MAX(F78+G78+H78+J78-K78-M78,0)*Inputs!$C$22/12,0)</f>
        <v>0</v>
      </c>
      <c r="O78" s="56" t="n">
        <f aca="false">IF(AND(MOD(A78,12)=0,B78&gt;=Inputs!$C$18),MAX(F78+G78+H78+J78-K78-M78-N78,0)*Inputs!$C$17,0)</f>
        <v>0</v>
      </c>
      <c r="P78" s="56" t="n">
        <f aca="false">F78+G78+H78+J78-K78-M78-N78+O78</f>
        <v>152685.406511342</v>
      </c>
      <c r="Q78" s="56" t="n">
        <f aca="false">IF(OR(E78=1,P78&lt;=0),0,P78)</f>
        <v>152685.406511342</v>
      </c>
      <c r="R78" s="15" t="n">
        <f aca="false">IF(OR(E78=1,AND(P78&lt;=0,I78&gt;0)),1,0)</f>
        <v>0</v>
      </c>
      <c r="S78" s="15" t="n">
        <f aca="false">IF(L78&gt;0,1,0)</f>
        <v>0</v>
      </c>
    </row>
    <row r="79" customFormat="false" ht="15" hidden="false" customHeight="false" outlineLevel="0" collapsed="false">
      <c r="A79" s="15" t="n">
        <v>78</v>
      </c>
      <c r="B79" s="15" t="n">
        <f aca="false">INT((A79-1)/12)+1</f>
        <v>7</v>
      </c>
      <c r="C79" s="15" t="n">
        <f aca="false">MIN(Inputs!$C$4+B79-1,99)</f>
        <v>80</v>
      </c>
      <c r="D79" s="55" t="n">
        <f aca="false">INDEX('Return Path'!$D$5:$D$29,B79)</f>
        <v>0.08</v>
      </c>
      <c r="E79" s="15" t="n">
        <f aca="false">R78</f>
        <v>0</v>
      </c>
      <c r="F79" s="56" t="n">
        <f aca="false">Q78</f>
        <v>152685.406511342</v>
      </c>
      <c r="G79" s="56" t="n">
        <f aca="false">IF(AND(MOD(A79-1,12)=0,B79&lt;=Inputs!$C$7,E79=0),Inputs!$C$6,0)</f>
        <v>0</v>
      </c>
      <c r="H79" s="56" t="n">
        <f aca="false">IF(B79=1,G79*Inputs!$C$9,0)</f>
        <v>0</v>
      </c>
      <c r="I79" s="56" t="n">
        <f aca="false">I78+G79</f>
        <v>120000</v>
      </c>
      <c r="J79" s="56" t="n">
        <f aca="false">(F79+G79+H79)*((1+D79)^(1/12)-1)</f>
        <v>982.382502852088</v>
      </c>
      <c r="K79" s="56" t="n">
        <f aca="false">(F79+G79+H79+J79)*(Inputs!$C$14+IF(B79&lt;=10,Inputs!$C$12,Inputs!$C$13))/12</f>
        <v>320.141227112904</v>
      </c>
      <c r="L79" s="56" t="n">
        <f aca="false">IF(OR(E79=1,A79&lt;=Inputs!$C$15),0,MAX(Inputs!$C$8*I79-(F79+G79+H79+J79-K79),0))</f>
        <v>0</v>
      </c>
      <c r="M79" s="56" t="n">
        <f aca="false">L79*INDEX(Rates!$B$2:$C$101,C79+1,IF(Inputs!$C$5="Male",1,2))/1000/12*Inputs!$C$16</f>
        <v>0</v>
      </c>
      <c r="N79" s="56" t="n">
        <f aca="false">IF($V$1=1,MAX(F79+G79+H79+J79-K79-M79,0)*Inputs!$C$22/12,0)</f>
        <v>0</v>
      </c>
      <c r="O79" s="56" t="n">
        <f aca="false">IF(AND(MOD(A79,12)=0,B79&gt;=Inputs!$C$18),MAX(F79+G79+H79+J79-K79-M79-N79,0)*Inputs!$C$17,0)</f>
        <v>0</v>
      </c>
      <c r="P79" s="56" t="n">
        <f aca="false">F79+G79+H79+J79-K79-M79-N79+O79</f>
        <v>153347.647787081</v>
      </c>
      <c r="Q79" s="56" t="n">
        <f aca="false">IF(OR(E79=1,P79&lt;=0),0,P79)</f>
        <v>153347.647787081</v>
      </c>
      <c r="R79" s="15" t="n">
        <f aca="false">IF(OR(E79=1,AND(P79&lt;=0,I79&gt;0)),1,0)</f>
        <v>0</v>
      </c>
      <c r="S79" s="15" t="n">
        <f aca="false">IF(L79&gt;0,1,0)</f>
        <v>0</v>
      </c>
    </row>
    <row r="80" customFormat="false" ht="15" hidden="false" customHeight="false" outlineLevel="0" collapsed="false">
      <c r="A80" s="15" t="n">
        <v>79</v>
      </c>
      <c r="B80" s="15" t="n">
        <f aca="false">INT((A80-1)/12)+1</f>
        <v>7</v>
      </c>
      <c r="C80" s="15" t="n">
        <f aca="false">MIN(Inputs!$C$4+B80-1,99)</f>
        <v>80</v>
      </c>
      <c r="D80" s="55" t="n">
        <f aca="false">INDEX('Return Path'!$D$5:$D$29,B80)</f>
        <v>0.08</v>
      </c>
      <c r="E80" s="15" t="n">
        <f aca="false">R79</f>
        <v>0</v>
      </c>
      <c r="F80" s="56" t="n">
        <f aca="false">Q79</f>
        <v>153347.647787081</v>
      </c>
      <c r="G80" s="56" t="n">
        <f aca="false">IF(AND(MOD(A80-1,12)=0,B80&lt;=Inputs!$C$7,E80=0),Inputs!$C$6,0)</f>
        <v>0</v>
      </c>
      <c r="H80" s="56" t="n">
        <f aca="false">IF(B80=1,G80*Inputs!$C$9,0)</f>
        <v>0</v>
      </c>
      <c r="I80" s="56" t="n">
        <f aca="false">I79+G80</f>
        <v>120000</v>
      </c>
      <c r="J80" s="56" t="n">
        <f aca="false">(F80+G80+H80)*((1+D80)^(1/12)-1)</f>
        <v>986.643383160281</v>
      </c>
      <c r="K80" s="56" t="n">
        <f aca="false">(F80+G80+H80+J80)*(Inputs!$C$14+IF(B80&lt;=10,Inputs!$C$12,Inputs!$C$13))/12</f>
        <v>321.529773271336</v>
      </c>
      <c r="L80" s="56" t="n">
        <f aca="false">IF(OR(E80=1,A80&lt;=Inputs!$C$15),0,MAX(Inputs!$C$8*I80-(F80+G80+H80+J80-K80),0))</f>
        <v>0</v>
      </c>
      <c r="M80" s="56" t="n">
        <f aca="false">L80*INDEX(Rates!$B$2:$C$101,C80+1,IF(Inputs!$C$5="Male",1,2))/1000/12*Inputs!$C$16</f>
        <v>0</v>
      </c>
      <c r="N80" s="56" t="n">
        <f aca="false">IF($V$1=1,MAX(F80+G80+H80+J80-K80-M80,0)*Inputs!$C$22/12,0)</f>
        <v>0</v>
      </c>
      <c r="O80" s="56" t="n">
        <f aca="false">IF(AND(MOD(A80,12)=0,B80&gt;=Inputs!$C$18),MAX(F80+G80+H80+J80-K80-M80-N80,0)*Inputs!$C$17,0)</f>
        <v>0</v>
      </c>
      <c r="P80" s="56" t="n">
        <f aca="false">F80+G80+H80+J80-K80-M80-N80+O80</f>
        <v>154012.76139697</v>
      </c>
      <c r="Q80" s="56" t="n">
        <f aca="false">IF(OR(E80=1,P80&lt;=0),0,P80)</f>
        <v>154012.76139697</v>
      </c>
      <c r="R80" s="15" t="n">
        <f aca="false">IF(OR(E80=1,AND(P80&lt;=0,I80&gt;0)),1,0)</f>
        <v>0</v>
      </c>
      <c r="S80" s="15" t="n">
        <f aca="false">IF(L80&gt;0,1,0)</f>
        <v>0</v>
      </c>
    </row>
    <row r="81" customFormat="false" ht="15" hidden="false" customHeight="false" outlineLevel="0" collapsed="false">
      <c r="A81" s="15" t="n">
        <v>80</v>
      </c>
      <c r="B81" s="15" t="n">
        <f aca="false">INT((A81-1)/12)+1</f>
        <v>7</v>
      </c>
      <c r="C81" s="15" t="n">
        <f aca="false">MIN(Inputs!$C$4+B81-1,99)</f>
        <v>80</v>
      </c>
      <c r="D81" s="55" t="n">
        <f aca="false">INDEX('Return Path'!$D$5:$D$29,B81)</f>
        <v>0.08</v>
      </c>
      <c r="E81" s="15" t="n">
        <f aca="false">R80</f>
        <v>0</v>
      </c>
      <c r="F81" s="56" t="n">
        <f aca="false">Q80</f>
        <v>154012.76139697</v>
      </c>
      <c r="G81" s="56" t="n">
        <f aca="false">IF(AND(MOD(A81-1,12)=0,B81&lt;=Inputs!$C$7,E81=0),Inputs!$C$6,0)</f>
        <v>0</v>
      </c>
      <c r="H81" s="56" t="n">
        <f aca="false">IF(B81=1,G81*Inputs!$C$9,0)</f>
        <v>0</v>
      </c>
      <c r="I81" s="56" t="n">
        <f aca="false">I80+G81</f>
        <v>120000</v>
      </c>
      <c r="J81" s="56" t="n">
        <f aca="false">(F81+G81+H81)*((1+D81)^(1/12)-1)</f>
        <v>990.922744152879</v>
      </c>
      <c r="K81" s="56" t="n">
        <f aca="false">(F81+G81+H81+J81)*(Inputs!$C$14+IF(B81&lt;=10,Inputs!$C$12,Inputs!$C$13))/12</f>
        <v>322.924341960673</v>
      </c>
      <c r="L81" s="56" t="n">
        <f aca="false">IF(OR(E81=1,A81&lt;=Inputs!$C$15),0,MAX(Inputs!$C$8*I81-(F81+G81+H81+J81-K81),0))</f>
        <v>0</v>
      </c>
      <c r="M81" s="56" t="n">
        <f aca="false">L81*INDEX(Rates!$B$2:$C$101,C81+1,IF(Inputs!$C$5="Male",1,2))/1000/12*Inputs!$C$16</f>
        <v>0</v>
      </c>
      <c r="N81" s="56" t="n">
        <f aca="false">IF($V$1=1,MAX(F81+G81+H81+J81-K81-M81,0)*Inputs!$C$22/12,0)</f>
        <v>0</v>
      </c>
      <c r="O81" s="56" t="n">
        <f aca="false">IF(AND(MOD(A81,12)=0,B81&gt;=Inputs!$C$18),MAX(F81+G81+H81+J81-K81-M81-N81,0)*Inputs!$C$17,0)</f>
        <v>0</v>
      </c>
      <c r="P81" s="56" t="n">
        <f aca="false">F81+G81+H81+J81-K81-M81-N81+O81</f>
        <v>154680.759799162</v>
      </c>
      <c r="Q81" s="56" t="n">
        <f aca="false">IF(OR(E81=1,P81&lt;=0),0,P81)</f>
        <v>154680.759799162</v>
      </c>
      <c r="R81" s="15" t="n">
        <f aca="false">IF(OR(E81=1,AND(P81&lt;=0,I81&gt;0)),1,0)</f>
        <v>0</v>
      </c>
      <c r="S81" s="15" t="n">
        <f aca="false">IF(L81&gt;0,1,0)</f>
        <v>0</v>
      </c>
    </row>
    <row r="82" customFormat="false" ht="15" hidden="false" customHeight="false" outlineLevel="0" collapsed="false">
      <c r="A82" s="15" t="n">
        <v>81</v>
      </c>
      <c r="B82" s="15" t="n">
        <f aca="false">INT((A82-1)/12)+1</f>
        <v>7</v>
      </c>
      <c r="C82" s="15" t="n">
        <f aca="false">MIN(Inputs!$C$4+B82-1,99)</f>
        <v>80</v>
      </c>
      <c r="D82" s="55" t="n">
        <f aca="false">INDEX('Return Path'!$D$5:$D$29,B82)</f>
        <v>0.08</v>
      </c>
      <c r="E82" s="15" t="n">
        <f aca="false">R81</f>
        <v>0</v>
      </c>
      <c r="F82" s="56" t="n">
        <f aca="false">Q81</f>
        <v>154680.759799162</v>
      </c>
      <c r="G82" s="56" t="n">
        <f aca="false">IF(AND(MOD(A82-1,12)=0,B82&lt;=Inputs!$C$7,E82=0),Inputs!$C$6,0)</f>
        <v>0</v>
      </c>
      <c r="H82" s="56" t="n">
        <f aca="false">IF(B82=1,G82*Inputs!$C$9,0)</f>
        <v>0</v>
      </c>
      <c r="I82" s="56" t="n">
        <f aca="false">I81+G82</f>
        <v>120000</v>
      </c>
      <c r="J82" s="56" t="n">
        <f aca="false">(F82+G82+H82)*((1+D82)^(1/12)-1)</f>
        <v>995.220665986018</v>
      </c>
      <c r="K82" s="56" t="n">
        <f aca="false">(F82+G82+H82+J82)*(Inputs!$C$14+IF(B82&lt;=10,Inputs!$C$12,Inputs!$C$13))/12</f>
        <v>324.324959302392</v>
      </c>
      <c r="L82" s="56" t="n">
        <f aca="false">IF(OR(E82=1,A82&lt;=Inputs!$C$15),0,MAX(Inputs!$C$8*I82-(F82+G82+H82+J82-K82),0))</f>
        <v>0</v>
      </c>
      <c r="M82" s="56" t="n">
        <f aca="false">L82*INDEX(Rates!$B$2:$C$101,C82+1,IF(Inputs!$C$5="Male",1,2))/1000/12*Inputs!$C$16</f>
        <v>0</v>
      </c>
      <c r="N82" s="56" t="n">
        <f aca="false">IF($V$1=1,MAX(F82+G82+H82+J82-K82-M82,0)*Inputs!$C$22/12,0)</f>
        <v>0</v>
      </c>
      <c r="O82" s="56" t="n">
        <f aca="false">IF(AND(MOD(A82,12)=0,B82&gt;=Inputs!$C$18),MAX(F82+G82+H82+J82-K82-M82-N82,0)*Inputs!$C$17,0)</f>
        <v>0</v>
      </c>
      <c r="P82" s="56" t="n">
        <f aca="false">F82+G82+H82+J82-K82-M82-N82+O82</f>
        <v>155351.655505846</v>
      </c>
      <c r="Q82" s="56" t="n">
        <f aca="false">IF(OR(E82=1,P82&lt;=0),0,P82)</f>
        <v>155351.655505846</v>
      </c>
      <c r="R82" s="15" t="n">
        <f aca="false">IF(OR(E82=1,AND(P82&lt;=0,I82&gt;0)),1,0)</f>
        <v>0</v>
      </c>
      <c r="S82" s="15" t="n">
        <f aca="false">IF(L82&gt;0,1,0)</f>
        <v>0</v>
      </c>
    </row>
    <row r="83" customFormat="false" ht="15" hidden="false" customHeight="false" outlineLevel="0" collapsed="false">
      <c r="A83" s="15" t="n">
        <v>82</v>
      </c>
      <c r="B83" s="15" t="n">
        <f aca="false">INT((A83-1)/12)+1</f>
        <v>7</v>
      </c>
      <c r="C83" s="15" t="n">
        <f aca="false">MIN(Inputs!$C$4+B83-1,99)</f>
        <v>80</v>
      </c>
      <c r="D83" s="55" t="n">
        <f aca="false">INDEX('Return Path'!$D$5:$D$29,B83)</f>
        <v>0.08</v>
      </c>
      <c r="E83" s="15" t="n">
        <f aca="false">R82</f>
        <v>0</v>
      </c>
      <c r="F83" s="56" t="n">
        <f aca="false">Q82</f>
        <v>155351.655505846</v>
      </c>
      <c r="G83" s="56" t="n">
        <f aca="false">IF(AND(MOD(A83-1,12)=0,B83&lt;=Inputs!$C$7,E83=0),Inputs!$C$6,0)</f>
        <v>0</v>
      </c>
      <c r="H83" s="56" t="n">
        <f aca="false">IF(B83=1,G83*Inputs!$C$9,0)</f>
        <v>0</v>
      </c>
      <c r="I83" s="56" t="n">
        <f aca="false">I82+G83</f>
        <v>120000</v>
      </c>
      <c r="J83" s="56" t="n">
        <f aca="false">(F83+G83+H83)*((1+D83)^(1/12)-1)</f>
        <v>999.537229163493</v>
      </c>
      <c r="K83" s="56" t="n">
        <f aca="false">(F83+G83+H83+J83)*(Inputs!$C$14+IF(B83&lt;=10,Inputs!$C$12,Inputs!$C$13))/12</f>
        <v>325.73165153127</v>
      </c>
      <c r="L83" s="56" t="n">
        <f aca="false">IF(OR(E83=1,A83&lt;=Inputs!$C$15),0,MAX(Inputs!$C$8*I83-(F83+G83+H83+J83-K83),0))</f>
        <v>0</v>
      </c>
      <c r="M83" s="56" t="n">
        <f aca="false">L83*INDEX(Rates!$B$2:$C$101,C83+1,IF(Inputs!$C$5="Male",1,2))/1000/12*Inputs!$C$16</f>
        <v>0</v>
      </c>
      <c r="N83" s="56" t="n">
        <f aca="false">IF($V$1=1,MAX(F83+G83+H83+J83-K83-M83,0)*Inputs!$C$22/12,0)</f>
        <v>0</v>
      </c>
      <c r="O83" s="56" t="n">
        <f aca="false">IF(AND(MOD(A83,12)=0,B83&gt;=Inputs!$C$18),MAX(F83+G83+H83+J83-K83-M83-N83,0)*Inputs!$C$17,0)</f>
        <v>0</v>
      </c>
      <c r="P83" s="56" t="n">
        <f aca="false">F83+G83+H83+J83-K83-M83-N83+O83</f>
        <v>156025.461083478</v>
      </c>
      <c r="Q83" s="56" t="n">
        <f aca="false">IF(OR(E83=1,P83&lt;=0),0,P83)</f>
        <v>156025.461083478</v>
      </c>
      <c r="R83" s="15" t="n">
        <f aca="false">IF(OR(E83=1,AND(P83&lt;=0,I83&gt;0)),1,0)</f>
        <v>0</v>
      </c>
      <c r="S83" s="15" t="n">
        <f aca="false">IF(L83&gt;0,1,0)</f>
        <v>0</v>
      </c>
    </row>
    <row r="84" customFormat="false" ht="15" hidden="false" customHeight="false" outlineLevel="0" collapsed="false">
      <c r="A84" s="15" t="n">
        <v>83</v>
      </c>
      <c r="B84" s="15" t="n">
        <f aca="false">INT((A84-1)/12)+1</f>
        <v>7</v>
      </c>
      <c r="C84" s="15" t="n">
        <f aca="false">MIN(Inputs!$C$4+B84-1,99)</f>
        <v>80</v>
      </c>
      <c r="D84" s="55" t="n">
        <f aca="false">INDEX('Return Path'!$D$5:$D$29,B84)</f>
        <v>0.08</v>
      </c>
      <c r="E84" s="15" t="n">
        <f aca="false">R83</f>
        <v>0</v>
      </c>
      <c r="F84" s="56" t="n">
        <f aca="false">Q83</f>
        <v>156025.461083478</v>
      </c>
      <c r="G84" s="56" t="n">
        <f aca="false">IF(AND(MOD(A84-1,12)=0,B84&lt;=Inputs!$C$7,E84=0),Inputs!$C$6,0)</f>
        <v>0</v>
      </c>
      <c r="H84" s="56" t="n">
        <f aca="false">IF(B84=1,G84*Inputs!$C$9,0)</f>
        <v>0</v>
      </c>
      <c r="I84" s="56" t="n">
        <f aca="false">I83+G84</f>
        <v>120000</v>
      </c>
      <c r="J84" s="56" t="n">
        <f aca="false">(F84+G84+H84)*((1+D84)^(1/12)-1)</f>
        <v>1003.87251453827</v>
      </c>
      <c r="K84" s="56" t="n">
        <f aca="false">(F84+G84+H84+J84)*(Inputs!$C$14+IF(B84&lt;=10,Inputs!$C$12,Inputs!$C$13))/12</f>
        <v>327.144444995867</v>
      </c>
      <c r="L84" s="56" t="n">
        <f aca="false">IF(OR(E84=1,A84&lt;=Inputs!$C$15),0,MAX(Inputs!$C$8*I84-(F84+G84+H84+J84-K84),0))</f>
        <v>0</v>
      </c>
      <c r="M84" s="56" t="n">
        <f aca="false">L84*INDEX(Rates!$B$2:$C$101,C84+1,IF(Inputs!$C$5="Male",1,2))/1000/12*Inputs!$C$16</f>
        <v>0</v>
      </c>
      <c r="N84" s="56" t="n">
        <f aca="false">IF($V$1=1,MAX(F84+G84+H84+J84-K84-M84,0)*Inputs!$C$22/12,0)</f>
        <v>0</v>
      </c>
      <c r="O84" s="56" t="n">
        <f aca="false">IF(AND(MOD(A84,12)=0,B84&gt;=Inputs!$C$18),MAX(F84+G84+H84+J84-K84-M84-N84,0)*Inputs!$C$17,0)</f>
        <v>0</v>
      </c>
      <c r="P84" s="56" t="n">
        <f aca="false">F84+G84+H84+J84-K84-M84-N84+O84</f>
        <v>156702.189153021</v>
      </c>
      <c r="Q84" s="56" t="n">
        <f aca="false">IF(OR(E84=1,P84&lt;=0),0,P84)</f>
        <v>156702.189153021</v>
      </c>
      <c r="R84" s="15" t="n">
        <f aca="false">IF(OR(E84=1,AND(P84&lt;=0,I84&gt;0)),1,0)</f>
        <v>0</v>
      </c>
      <c r="S84" s="15" t="n">
        <f aca="false">IF(L84&gt;0,1,0)</f>
        <v>0</v>
      </c>
    </row>
    <row r="85" customFormat="false" ht="15" hidden="false" customHeight="false" outlineLevel="0" collapsed="false">
      <c r="A85" s="15" t="n">
        <v>84</v>
      </c>
      <c r="B85" s="15" t="n">
        <f aca="false">INT((A85-1)/12)+1</f>
        <v>7</v>
      </c>
      <c r="C85" s="15" t="n">
        <f aca="false">MIN(Inputs!$C$4+B85-1,99)</f>
        <v>80</v>
      </c>
      <c r="D85" s="55" t="n">
        <f aca="false">INDEX('Return Path'!$D$5:$D$29,B85)</f>
        <v>0.08</v>
      </c>
      <c r="E85" s="15" t="n">
        <f aca="false">R84</f>
        <v>0</v>
      </c>
      <c r="F85" s="56" t="n">
        <f aca="false">Q84</f>
        <v>156702.189153021</v>
      </c>
      <c r="G85" s="56" t="n">
        <f aca="false">IF(AND(MOD(A85-1,12)=0,B85&lt;=Inputs!$C$7,E85=0),Inputs!$C$6,0)</f>
        <v>0</v>
      </c>
      <c r="H85" s="56" t="n">
        <f aca="false">IF(B85=1,G85*Inputs!$C$9,0)</f>
        <v>0</v>
      </c>
      <c r="I85" s="56" t="n">
        <f aca="false">I84+G85</f>
        <v>120000</v>
      </c>
      <c r="J85" s="56" t="n">
        <f aca="false">(F85+G85+H85)*((1+D85)^(1/12)-1)</f>
        <v>1008.22660331399</v>
      </c>
      <c r="K85" s="56" t="n">
        <f aca="false">(F85+G85+H85+J85)*(Inputs!$C$14+IF(B85&lt;=10,Inputs!$C$12,Inputs!$C$13))/12</f>
        <v>328.56336615903</v>
      </c>
      <c r="L85" s="56" t="n">
        <f aca="false">IF(OR(E85=1,A85&lt;=Inputs!$C$15),0,MAX(Inputs!$C$8*I85-(F85+G85+H85+J85-K85),0))</f>
        <v>0</v>
      </c>
      <c r="M85" s="56" t="n">
        <f aca="false">L85*INDEX(Rates!$B$2:$C$101,C85+1,IF(Inputs!$C$5="Male",1,2))/1000/12*Inputs!$C$16</f>
        <v>0</v>
      </c>
      <c r="N85" s="56" t="n">
        <f aca="false">IF($V$1=1,MAX(F85+G85+H85+J85-K85-M85,0)*Inputs!$C$22/12,0)</f>
        <v>0</v>
      </c>
      <c r="O85" s="56" t="n">
        <f aca="false">IF(AND(MOD(A85,12)=0,B85&gt;=Inputs!$C$18),MAX(F85+G85+H85+J85-K85-M85-N85,0)*Inputs!$C$17,0)</f>
        <v>0</v>
      </c>
      <c r="P85" s="56" t="n">
        <f aca="false">F85+G85+H85+J85-K85-M85-N85+O85</f>
        <v>157381.852390175</v>
      </c>
      <c r="Q85" s="56" t="n">
        <f aca="false">IF(OR(E85=1,P85&lt;=0),0,P85)</f>
        <v>157381.852390175</v>
      </c>
      <c r="R85" s="15" t="n">
        <f aca="false">IF(OR(E85=1,AND(P85&lt;=0,I85&gt;0)),1,0)</f>
        <v>0</v>
      </c>
      <c r="S85" s="15" t="n">
        <f aca="false">IF(L85&gt;0,1,0)</f>
        <v>0</v>
      </c>
    </row>
    <row r="86" customFormat="false" ht="15" hidden="false" customHeight="false" outlineLevel="0" collapsed="false">
      <c r="A86" s="15" t="n">
        <v>85</v>
      </c>
      <c r="B86" s="15" t="n">
        <f aca="false">INT((A86-1)/12)+1</f>
        <v>8</v>
      </c>
      <c r="C86" s="15" t="n">
        <f aca="false">MIN(Inputs!$C$4+B86-1,99)</f>
        <v>81</v>
      </c>
      <c r="D86" s="55" t="n">
        <f aca="false">INDEX('Return Path'!$D$5:$D$29,B86)</f>
        <v>0.08</v>
      </c>
      <c r="E86" s="15" t="n">
        <f aca="false">R85</f>
        <v>0</v>
      </c>
      <c r="F86" s="56" t="n">
        <f aca="false">Q85</f>
        <v>157381.852390175</v>
      </c>
      <c r="G86" s="56" t="n">
        <f aca="false">IF(AND(MOD(A86-1,12)=0,B86&lt;=Inputs!$C$7,E86=0),Inputs!$C$6,0)</f>
        <v>0</v>
      </c>
      <c r="H86" s="56" t="n">
        <f aca="false">IF(B86=1,G86*Inputs!$C$9,0)</f>
        <v>0</v>
      </c>
      <c r="I86" s="56" t="n">
        <f aca="false">I85+G86</f>
        <v>120000</v>
      </c>
      <c r="J86" s="56" t="n">
        <f aca="false">(F86+G86+H86)*((1+D86)^(1/12)-1)</f>
        <v>1012.5995770465</v>
      </c>
      <c r="K86" s="56" t="n">
        <f aca="false">(F86+G86+H86+J86)*(Inputs!$C$14+IF(B86&lt;=10,Inputs!$C$12,Inputs!$C$13))/12</f>
        <v>329.988441598379</v>
      </c>
      <c r="L86" s="56" t="n">
        <f aca="false">IF(OR(E86=1,A86&lt;=Inputs!$C$15),0,MAX(Inputs!$C$8*I86-(F86+G86+H86+J86-K86),0))</f>
        <v>0</v>
      </c>
      <c r="M86" s="56" t="n">
        <f aca="false">L86*INDEX(Rates!$B$2:$C$101,C86+1,IF(Inputs!$C$5="Male",1,2))/1000/12*Inputs!$C$16</f>
        <v>0</v>
      </c>
      <c r="N86" s="56" t="n">
        <f aca="false">IF($V$1=1,MAX(F86+G86+H86+J86-K86-M86,0)*Inputs!$C$22/12,0)</f>
        <v>0</v>
      </c>
      <c r="O86" s="56" t="n">
        <f aca="false">IF(AND(MOD(A86,12)=0,B86&gt;=Inputs!$C$18),MAX(F86+G86+H86+J86-K86-M86-N86,0)*Inputs!$C$17,0)</f>
        <v>0</v>
      </c>
      <c r="P86" s="56" t="n">
        <f aca="false">F86+G86+H86+J86-K86-M86-N86+O86</f>
        <v>158064.463525624</v>
      </c>
      <c r="Q86" s="56" t="n">
        <f aca="false">IF(OR(E86=1,P86&lt;=0),0,P86)</f>
        <v>158064.463525624</v>
      </c>
      <c r="R86" s="15" t="n">
        <f aca="false">IF(OR(E86=1,AND(P86&lt;=0,I86&gt;0)),1,0)</f>
        <v>0</v>
      </c>
      <c r="S86" s="15" t="n">
        <f aca="false">IF(L86&gt;0,1,0)</f>
        <v>0</v>
      </c>
    </row>
    <row r="87" customFormat="false" ht="15" hidden="false" customHeight="false" outlineLevel="0" collapsed="false">
      <c r="A87" s="15" t="n">
        <v>86</v>
      </c>
      <c r="B87" s="15" t="n">
        <f aca="false">INT((A87-1)/12)+1</f>
        <v>8</v>
      </c>
      <c r="C87" s="15" t="n">
        <f aca="false">MIN(Inputs!$C$4+B87-1,99)</f>
        <v>81</v>
      </c>
      <c r="D87" s="55" t="n">
        <f aca="false">INDEX('Return Path'!$D$5:$D$29,B87)</f>
        <v>0.08</v>
      </c>
      <c r="E87" s="15" t="n">
        <f aca="false">R86</f>
        <v>0</v>
      </c>
      <c r="F87" s="56" t="n">
        <f aca="false">Q86</f>
        <v>158064.463525624</v>
      </c>
      <c r="G87" s="56" t="n">
        <f aca="false">IF(AND(MOD(A87-1,12)=0,B87&lt;=Inputs!$C$7,E87=0),Inputs!$C$6,0)</f>
        <v>0</v>
      </c>
      <c r="H87" s="56" t="n">
        <f aca="false">IF(B87=1,G87*Inputs!$C$9,0)</f>
        <v>0</v>
      </c>
      <c r="I87" s="56" t="n">
        <f aca="false">I86+G87</f>
        <v>120000</v>
      </c>
      <c r="J87" s="56" t="n">
        <f aca="false">(F87+G87+H87)*((1+D87)^(1/12)-1)</f>
        <v>1016.9915176454</v>
      </c>
      <c r="K87" s="56" t="n">
        <f aca="false">(F87+G87+H87+J87)*(Inputs!$C$14+IF(B87&lt;=10,Inputs!$C$12,Inputs!$C$13))/12</f>
        <v>331.41969800681</v>
      </c>
      <c r="L87" s="56" t="n">
        <f aca="false">IF(OR(E87=1,A87&lt;=Inputs!$C$15),0,MAX(Inputs!$C$8*I87-(F87+G87+H87+J87-K87),0))</f>
        <v>0</v>
      </c>
      <c r="M87" s="56" t="n">
        <f aca="false">L87*INDEX(Rates!$B$2:$C$101,C87+1,IF(Inputs!$C$5="Male",1,2))/1000/12*Inputs!$C$16</f>
        <v>0</v>
      </c>
      <c r="N87" s="56" t="n">
        <f aca="false">IF($V$1=1,MAX(F87+G87+H87+J87-K87-M87,0)*Inputs!$C$22/12,0)</f>
        <v>0</v>
      </c>
      <c r="O87" s="56" t="n">
        <f aca="false">IF(AND(MOD(A87,12)=0,B87&gt;=Inputs!$C$18),MAX(F87+G87+H87+J87-K87-M87-N87,0)*Inputs!$C$17,0)</f>
        <v>0</v>
      </c>
      <c r="P87" s="56" t="n">
        <f aca="false">F87+G87+H87+J87-K87-M87-N87+O87</f>
        <v>158750.035345262</v>
      </c>
      <c r="Q87" s="56" t="n">
        <f aca="false">IF(OR(E87=1,P87&lt;=0),0,P87)</f>
        <v>158750.035345262</v>
      </c>
      <c r="R87" s="15" t="n">
        <f aca="false">IF(OR(E87=1,AND(P87&lt;=0,I87&gt;0)),1,0)</f>
        <v>0</v>
      </c>
      <c r="S87" s="15" t="n">
        <f aca="false">IF(L87&gt;0,1,0)</f>
        <v>0</v>
      </c>
    </row>
    <row r="88" customFormat="false" ht="15" hidden="false" customHeight="false" outlineLevel="0" collapsed="false">
      <c r="A88" s="15" t="n">
        <v>87</v>
      </c>
      <c r="B88" s="15" t="n">
        <f aca="false">INT((A88-1)/12)+1</f>
        <v>8</v>
      </c>
      <c r="C88" s="15" t="n">
        <f aca="false">MIN(Inputs!$C$4+B88-1,99)</f>
        <v>81</v>
      </c>
      <c r="D88" s="55" t="n">
        <f aca="false">INDEX('Return Path'!$D$5:$D$29,B88)</f>
        <v>0.08</v>
      </c>
      <c r="E88" s="15" t="n">
        <f aca="false">R87</f>
        <v>0</v>
      </c>
      <c r="F88" s="56" t="n">
        <f aca="false">Q87</f>
        <v>158750.035345262</v>
      </c>
      <c r="G88" s="56" t="n">
        <f aca="false">IF(AND(MOD(A88-1,12)=0,B88&lt;=Inputs!$C$7,E88=0),Inputs!$C$6,0)</f>
        <v>0</v>
      </c>
      <c r="H88" s="56" t="n">
        <f aca="false">IF(B88=1,G88*Inputs!$C$9,0)</f>
        <v>0</v>
      </c>
      <c r="I88" s="56" t="n">
        <f aca="false">I87+G88</f>
        <v>120000</v>
      </c>
      <c r="J88" s="56" t="n">
        <f aca="false">(F88+G88+H88)*((1+D88)^(1/12)-1)</f>
        <v>1021.40250737553</v>
      </c>
      <c r="K88" s="56" t="n">
        <f aca="false">(F88+G88+H88+J88)*(Inputs!$C$14+IF(B88&lt;=10,Inputs!$C$12,Inputs!$C$13))/12</f>
        <v>332.857162192995</v>
      </c>
      <c r="L88" s="56" t="n">
        <f aca="false">IF(OR(E88=1,A88&lt;=Inputs!$C$15),0,MAX(Inputs!$C$8*I88-(F88+G88+H88+J88-K88),0))</f>
        <v>0</v>
      </c>
      <c r="M88" s="56" t="n">
        <f aca="false">L88*INDEX(Rates!$B$2:$C$101,C88+1,IF(Inputs!$C$5="Male",1,2))/1000/12*Inputs!$C$16</f>
        <v>0</v>
      </c>
      <c r="N88" s="56" t="n">
        <f aca="false">IF($V$1=1,MAX(F88+G88+H88+J88-K88-M88,0)*Inputs!$C$22/12,0)</f>
        <v>0</v>
      </c>
      <c r="O88" s="56" t="n">
        <f aca="false">IF(AND(MOD(A88,12)=0,B88&gt;=Inputs!$C$18),MAX(F88+G88+H88+J88-K88-M88-N88,0)*Inputs!$C$17,0)</f>
        <v>0</v>
      </c>
      <c r="P88" s="56" t="n">
        <f aca="false">F88+G88+H88+J88-K88-M88-N88+O88</f>
        <v>159438.580690445</v>
      </c>
      <c r="Q88" s="56" t="n">
        <f aca="false">IF(OR(E88=1,P88&lt;=0),0,P88)</f>
        <v>159438.580690445</v>
      </c>
      <c r="R88" s="15" t="n">
        <f aca="false">IF(OR(E88=1,AND(P88&lt;=0,I88&gt;0)),1,0)</f>
        <v>0</v>
      </c>
      <c r="S88" s="15" t="n">
        <f aca="false">IF(L88&gt;0,1,0)</f>
        <v>0</v>
      </c>
    </row>
    <row r="89" customFormat="false" ht="15" hidden="false" customHeight="false" outlineLevel="0" collapsed="false">
      <c r="A89" s="15" t="n">
        <v>88</v>
      </c>
      <c r="B89" s="15" t="n">
        <f aca="false">INT((A89-1)/12)+1</f>
        <v>8</v>
      </c>
      <c r="C89" s="15" t="n">
        <f aca="false">MIN(Inputs!$C$4+B89-1,99)</f>
        <v>81</v>
      </c>
      <c r="D89" s="55" t="n">
        <f aca="false">INDEX('Return Path'!$D$5:$D$29,B89)</f>
        <v>0.08</v>
      </c>
      <c r="E89" s="15" t="n">
        <f aca="false">R88</f>
        <v>0</v>
      </c>
      <c r="F89" s="56" t="n">
        <f aca="false">Q88</f>
        <v>159438.580690445</v>
      </c>
      <c r="G89" s="56" t="n">
        <f aca="false">IF(AND(MOD(A89-1,12)=0,B89&lt;=Inputs!$C$7,E89=0),Inputs!$C$6,0)</f>
        <v>0</v>
      </c>
      <c r="H89" s="56" t="n">
        <f aca="false">IF(B89=1,G89*Inputs!$C$9,0)</f>
        <v>0</v>
      </c>
      <c r="I89" s="56" t="n">
        <f aca="false">I88+G89</f>
        <v>120000</v>
      </c>
      <c r="J89" s="56" t="n">
        <f aca="false">(F89+G89+H89)*((1+D89)^(1/12)-1)</f>
        <v>1025.83262885853</v>
      </c>
      <c r="K89" s="56" t="n">
        <f aca="false">(F89+G89+H89+J89)*(Inputs!$C$14+IF(B89&lt;=10,Inputs!$C$12,Inputs!$C$13))/12</f>
        <v>334.300861081882</v>
      </c>
      <c r="L89" s="56" t="n">
        <f aca="false">IF(OR(E89=1,A89&lt;=Inputs!$C$15),0,MAX(Inputs!$C$8*I89-(F89+G89+H89+J89-K89),0))</f>
        <v>0</v>
      </c>
      <c r="M89" s="56" t="n">
        <f aca="false">L89*INDEX(Rates!$B$2:$C$101,C89+1,IF(Inputs!$C$5="Male",1,2))/1000/12*Inputs!$C$16</f>
        <v>0</v>
      </c>
      <c r="N89" s="56" t="n">
        <f aca="false">IF($V$1=1,MAX(F89+G89+H89+J89-K89-M89,0)*Inputs!$C$22/12,0)</f>
        <v>0</v>
      </c>
      <c r="O89" s="56" t="n">
        <f aca="false">IF(AND(MOD(A89,12)=0,B89&gt;=Inputs!$C$18),MAX(F89+G89+H89+J89-K89-M89-N89,0)*Inputs!$C$17,0)</f>
        <v>0</v>
      </c>
      <c r="P89" s="56" t="n">
        <f aca="false">F89+G89+H89+J89-K89-M89-N89+O89</f>
        <v>160130.112458221</v>
      </c>
      <c r="Q89" s="56" t="n">
        <f aca="false">IF(OR(E89=1,P89&lt;=0),0,P89)</f>
        <v>160130.112458221</v>
      </c>
      <c r="R89" s="15" t="n">
        <f aca="false">IF(OR(E89=1,AND(P89&lt;=0,I89&gt;0)),1,0)</f>
        <v>0</v>
      </c>
      <c r="S89" s="15" t="n">
        <f aca="false">IF(L89&gt;0,1,0)</f>
        <v>0</v>
      </c>
    </row>
    <row r="90" customFormat="false" ht="15" hidden="false" customHeight="false" outlineLevel="0" collapsed="false">
      <c r="A90" s="15" t="n">
        <v>89</v>
      </c>
      <c r="B90" s="15" t="n">
        <f aca="false">INT((A90-1)/12)+1</f>
        <v>8</v>
      </c>
      <c r="C90" s="15" t="n">
        <f aca="false">MIN(Inputs!$C$4+B90-1,99)</f>
        <v>81</v>
      </c>
      <c r="D90" s="55" t="n">
        <f aca="false">INDEX('Return Path'!$D$5:$D$29,B90)</f>
        <v>0.08</v>
      </c>
      <c r="E90" s="15" t="n">
        <f aca="false">R89</f>
        <v>0</v>
      </c>
      <c r="F90" s="56" t="n">
        <f aca="false">Q89</f>
        <v>160130.112458221</v>
      </c>
      <c r="G90" s="56" t="n">
        <f aca="false">IF(AND(MOD(A90-1,12)=0,B90&lt;=Inputs!$C$7,E90=0),Inputs!$C$6,0)</f>
        <v>0</v>
      </c>
      <c r="H90" s="56" t="n">
        <f aca="false">IF(B90=1,G90*Inputs!$C$9,0)</f>
        <v>0</v>
      </c>
      <c r="I90" s="56" t="n">
        <f aca="false">I89+G90</f>
        <v>120000</v>
      </c>
      <c r="J90" s="56" t="n">
        <f aca="false">(F90+G90+H90)*((1+D90)^(1/12)-1)</f>
        <v>1030.28196507443</v>
      </c>
      <c r="K90" s="56" t="n">
        <f aca="false">(F90+G90+H90+J90)*(Inputs!$C$14+IF(B90&lt;=10,Inputs!$C$12,Inputs!$C$13))/12</f>
        <v>335.7508217152</v>
      </c>
      <c r="L90" s="56" t="n">
        <f aca="false">IF(OR(E90=1,A90&lt;=Inputs!$C$15),0,MAX(Inputs!$C$8*I90-(F90+G90+H90+J90-K90),0))</f>
        <v>0</v>
      </c>
      <c r="M90" s="56" t="n">
        <f aca="false">L90*INDEX(Rates!$B$2:$C$101,C90+1,IF(Inputs!$C$5="Male",1,2))/1000/12*Inputs!$C$16</f>
        <v>0</v>
      </c>
      <c r="N90" s="56" t="n">
        <f aca="false">IF($V$1=1,MAX(F90+G90+H90+J90-K90-M90,0)*Inputs!$C$22/12,0)</f>
        <v>0</v>
      </c>
      <c r="O90" s="56" t="n">
        <f aca="false">IF(AND(MOD(A90,12)=0,B90&gt;=Inputs!$C$18),MAX(F90+G90+H90+J90-K90-M90-N90,0)*Inputs!$C$17,0)</f>
        <v>0</v>
      </c>
      <c r="P90" s="56" t="n">
        <f aca="false">F90+G90+H90+J90-K90-M90-N90+O90</f>
        <v>160824.643601581</v>
      </c>
      <c r="Q90" s="56" t="n">
        <f aca="false">IF(OR(E90=1,P90&lt;=0),0,P90)</f>
        <v>160824.643601581</v>
      </c>
      <c r="R90" s="15" t="n">
        <f aca="false">IF(OR(E90=1,AND(P90&lt;=0,I90&gt;0)),1,0)</f>
        <v>0</v>
      </c>
      <c r="S90" s="15" t="n">
        <f aca="false">IF(L90&gt;0,1,0)</f>
        <v>0</v>
      </c>
    </row>
    <row r="91" customFormat="false" ht="15" hidden="false" customHeight="false" outlineLevel="0" collapsed="false">
      <c r="A91" s="15" t="n">
        <v>90</v>
      </c>
      <c r="B91" s="15" t="n">
        <f aca="false">INT((A91-1)/12)+1</f>
        <v>8</v>
      </c>
      <c r="C91" s="15" t="n">
        <f aca="false">MIN(Inputs!$C$4+B91-1,99)</f>
        <v>81</v>
      </c>
      <c r="D91" s="55" t="n">
        <f aca="false">INDEX('Return Path'!$D$5:$D$29,B91)</f>
        <v>0.08</v>
      </c>
      <c r="E91" s="15" t="n">
        <f aca="false">R90</f>
        <v>0</v>
      </c>
      <c r="F91" s="56" t="n">
        <f aca="false">Q90</f>
        <v>160824.643601581</v>
      </c>
      <c r="G91" s="56" t="n">
        <f aca="false">IF(AND(MOD(A91-1,12)=0,B91&lt;=Inputs!$C$7,E91=0),Inputs!$C$6,0)</f>
        <v>0</v>
      </c>
      <c r="H91" s="56" t="n">
        <f aca="false">IF(B91=1,G91*Inputs!$C$9,0)</f>
        <v>0</v>
      </c>
      <c r="I91" s="56" t="n">
        <f aca="false">I90+G91</f>
        <v>120000</v>
      </c>
      <c r="J91" s="56" t="n">
        <f aca="false">(F91+G91+H91)*((1+D91)^(1/12)-1)</f>
        <v>1034.75059936314</v>
      </c>
      <c r="K91" s="56" t="n">
        <f aca="false">(F91+G91+H91+J91)*(Inputs!$C$14+IF(B91&lt;=10,Inputs!$C$12,Inputs!$C$13))/12</f>
        <v>337.207071251966</v>
      </c>
      <c r="L91" s="56" t="n">
        <f aca="false">IF(OR(E91=1,A91&lt;=Inputs!$C$15),0,MAX(Inputs!$C$8*I91-(F91+G91+H91+J91-K91),0))</f>
        <v>0</v>
      </c>
      <c r="M91" s="56" t="n">
        <f aca="false">L91*INDEX(Rates!$B$2:$C$101,C91+1,IF(Inputs!$C$5="Male",1,2))/1000/12*Inputs!$C$16</f>
        <v>0</v>
      </c>
      <c r="N91" s="56" t="n">
        <f aca="false">IF($V$1=1,MAX(F91+G91+H91+J91-K91-M91,0)*Inputs!$C$22/12,0)</f>
        <v>0</v>
      </c>
      <c r="O91" s="56" t="n">
        <f aca="false">IF(AND(MOD(A91,12)=0,B91&gt;=Inputs!$C$18),MAX(F91+G91+H91+J91-K91-M91-N91,0)*Inputs!$C$17,0)</f>
        <v>0</v>
      </c>
      <c r="P91" s="56" t="n">
        <f aca="false">F91+G91+H91+J91-K91-M91-N91+O91</f>
        <v>161522.187129692</v>
      </c>
      <c r="Q91" s="56" t="n">
        <f aca="false">IF(OR(E91=1,P91&lt;=0),0,P91)</f>
        <v>161522.187129692</v>
      </c>
      <c r="R91" s="15" t="n">
        <f aca="false">IF(OR(E91=1,AND(P91&lt;=0,I91&gt;0)),1,0)</f>
        <v>0</v>
      </c>
      <c r="S91" s="15" t="n">
        <f aca="false">IF(L91&gt;0,1,0)</f>
        <v>0</v>
      </c>
    </row>
    <row r="92" customFormat="false" ht="15" hidden="false" customHeight="false" outlineLevel="0" collapsed="false">
      <c r="A92" s="15" t="n">
        <v>91</v>
      </c>
      <c r="B92" s="15" t="n">
        <f aca="false">INT((A92-1)/12)+1</f>
        <v>8</v>
      </c>
      <c r="C92" s="15" t="n">
        <f aca="false">MIN(Inputs!$C$4+B92-1,99)</f>
        <v>81</v>
      </c>
      <c r="D92" s="55" t="n">
        <f aca="false">INDEX('Return Path'!$D$5:$D$29,B92)</f>
        <v>0.08</v>
      </c>
      <c r="E92" s="15" t="n">
        <f aca="false">R91</f>
        <v>0</v>
      </c>
      <c r="F92" s="56" t="n">
        <f aca="false">Q91</f>
        <v>161522.187129692</v>
      </c>
      <c r="G92" s="56" t="n">
        <f aca="false">IF(AND(MOD(A92-1,12)=0,B92&lt;=Inputs!$C$7,E92=0),Inputs!$C$6,0)</f>
        <v>0</v>
      </c>
      <c r="H92" s="56" t="n">
        <f aca="false">IF(B92=1,G92*Inputs!$C$9,0)</f>
        <v>0</v>
      </c>
      <c r="I92" s="56" t="n">
        <f aca="false">I91+G92</f>
        <v>120000</v>
      </c>
      <c r="J92" s="56" t="n">
        <f aca="false">(F92+G92+H92)*((1+D92)^(1/12)-1)</f>
        <v>1039.23861542605</v>
      </c>
      <c r="K92" s="56" t="n">
        <f aca="false">(F92+G92+H92+J92)*(Inputs!$C$14+IF(B92&lt;=10,Inputs!$C$12,Inputs!$C$13))/12</f>
        <v>338.669636968995</v>
      </c>
      <c r="L92" s="56" t="n">
        <f aca="false">IF(OR(E92=1,A92&lt;=Inputs!$C$15),0,MAX(Inputs!$C$8*I92-(F92+G92+H92+J92-K92),0))</f>
        <v>0</v>
      </c>
      <c r="M92" s="56" t="n">
        <f aca="false">L92*INDEX(Rates!$B$2:$C$101,C92+1,IF(Inputs!$C$5="Male",1,2))/1000/12*Inputs!$C$16</f>
        <v>0</v>
      </c>
      <c r="N92" s="56" t="n">
        <f aca="false">IF($V$1=1,MAX(F92+G92+H92+J92-K92-M92,0)*Inputs!$C$22/12,0)</f>
        <v>0</v>
      </c>
      <c r="O92" s="56" t="n">
        <f aca="false">IF(AND(MOD(A92,12)=0,B92&gt;=Inputs!$C$18),MAX(F92+G92+H92+J92-K92-M92-N92,0)*Inputs!$C$17,0)</f>
        <v>0</v>
      </c>
      <c r="P92" s="56" t="n">
        <f aca="false">F92+G92+H92+J92-K92-M92-N92+O92</f>
        <v>162222.756108149</v>
      </c>
      <c r="Q92" s="56" t="n">
        <f aca="false">IF(OR(E92=1,P92&lt;=0),0,P92)</f>
        <v>162222.756108149</v>
      </c>
      <c r="R92" s="15" t="n">
        <f aca="false">IF(OR(E92=1,AND(P92&lt;=0,I92&gt;0)),1,0)</f>
        <v>0</v>
      </c>
      <c r="S92" s="15" t="n">
        <f aca="false">IF(L92&gt;0,1,0)</f>
        <v>0</v>
      </c>
    </row>
    <row r="93" customFormat="false" ht="15" hidden="false" customHeight="false" outlineLevel="0" collapsed="false">
      <c r="A93" s="15" t="n">
        <v>92</v>
      </c>
      <c r="B93" s="15" t="n">
        <f aca="false">INT((A93-1)/12)+1</f>
        <v>8</v>
      </c>
      <c r="C93" s="15" t="n">
        <f aca="false">MIN(Inputs!$C$4+B93-1,99)</f>
        <v>81</v>
      </c>
      <c r="D93" s="55" t="n">
        <f aca="false">INDEX('Return Path'!$D$5:$D$29,B93)</f>
        <v>0.08</v>
      </c>
      <c r="E93" s="15" t="n">
        <f aca="false">R92</f>
        <v>0</v>
      </c>
      <c r="F93" s="56" t="n">
        <f aca="false">Q92</f>
        <v>162222.756108149</v>
      </c>
      <c r="G93" s="56" t="n">
        <f aca="false">IF(AND(MOD(A93-1,12)=0,B93&lt;=Inputs!$C$7,E93=0),Inputs!$C$6,0)</f>
        <v>0</v>
      </c>
      <c r="H93" s="56" t="n">
        <f aca="false">IF(B93=1,G93*Inputs!$C$9,0)</f>
        <v>0</v>
      </c>
      <c r="I93" s="56" t="n">
        <f aca="false">I92+G93</f>
        <v>120000</v>
      </c>
      <c r="J93" s="56" t="n">
        <f aca="false">(F93+G93+H93)*((1+D93)^(1/12)-1)</f>
        <v>1043.74609732757</v>
      </c>
      <c r="K93" s="56" t="n">
        <f aca="false">(F93+G93+H93+J93)*(Inputs!$C$14+IF(B93&lt;=10,Inputs!$C$12,Inputs!$C$13))/12</f>
        <v>340.138546261409</v>
      </c>
      <c r="L93" s="56" t="n">
        <f aca="false">IF(OR(E93=1,A93&lt;=Inputs!$C$15),0,MAX(Inputs!$C$8*I93-(F93+G93+H93+J93-K93),0))</f>
        <v>0</v>
      </c>
      <c r="M93" s="56" t="n">
        <f aca="false">L93*INDEX(Rates!$B$2:$C$101,C93+1,IF(Inputs!$C$5="Male",1,2))/1000/12*Inputs!$C$16</f>
        <v>0</v>
      </c>
      <c r="N93" s="56" t="n">
        <f aca="false">IF($V$1=1,MAX(F93+G93+H93+J93-K93-M93,0)*Inputs!$C$22/12,0)</f>
        <v>0</v>
      </c>
      <c r="O93" s="56" t="n">
        <f aca="false">IF(AND(MOD(A93,12)=0,B93&gt;=Inputs!$C$18),MAX(F93+G93+H93+J93-K93-M93-N93,0)*Inputs!$C$17,0)</f>
        <v>0</v>
      </c>
      <c r="P93" s="56" t="n">
        <f aca="false">F93+G93+H93+J93-K93-M93-N93+O93</f>
        <v>162926.363659215</v>
      </c>
      <c r="Q93" s="56" t="n">
        <f aca="false">IF(OR(E93=1,P93&lt;=0),0,P93)</f>
        <v>162926.363659215</v>
      </c>
      <c r="R93" s="15" t="n">
        <f aca="false">IF(OR(E93=1,AND(P93&lt;=0,I93&gt;0)),1,0)</f>
        <v>0</v>
      </c>
      <c r="S93" s="15" t="n">
        <f aca="false">IF(L93&gt;0,1,0)</f>
        <v>0</v>
      </c>
    </row>
    <row r="94" customFormat="false" ht="15" hidden="false" customHeight="false" outlineLevel="0" collapsed="false">
      <c r="A94" s="15" t="n">
        <v>93</v>
      </c>
      <c r="B94" s="15" t="n">
        <f aca="false">INT((A94-1)/12)+1</f>
        <v>8</v>
      </c>
      <c r="C94" s="15" t="n">
        <f aca="false">MIN(Inputs!$C$4+B94-1,99)</f>
        <v>81</v>
      </c>
      <c r="D94" s="55" t="n">
        <f aca="false">INDEX('Return Path'!$D$5:$D$29,B94)</f>
        <v>0.08</v>
      </c>
      <c r="E94" s="15" t="n">
        <f aca="false">R93</f>
        <v>0</v>
      </c>
      <c r="F94" s="56" t="n">
        <f aca="false">Q93</f>
        <v>162926.363659215</v>
      </c>
      <c r="G94" s="56" t="n">
        <f aca="false">IF(AND(MOD(A94-1,12)=0,B94&lt;=Inputs!$C$7,E94=0),Inputs!$C$6,0)</f>
        <v>0</v>
      </c>
      <c r="H94" s="56" t="n">
        <f aca="false">IF(B94=1,G94*Inputs!$C$9,0)</f>
        <v>0</v>
      </c>
      <c r="I94" s="56" t="n">
        <f aca="false">I93+G94</f>
        <v>120000</v>
      </c>
      <c r="J94" s="56" t="n">
        <f aca="false">(F94+G94+H94)*((1+D94)^(1/12)-1)</f>
        <v>1048.27312949676</v>
      </c>
      <c r="K94" s="56" t="n">
        <f aca="false">(F94+G94+H94+J94)*(Inputs!$C$14+IF(B94&lt;=10,Inputs!$C$12,Inputs!$C$13))/12</f>
        <v>341.613826643149</v>
      </c>
      <c r="L94" s="56" t="n">
        <f aca="false">IF(OR(E94=1,A94&lt;=Inputs!$C$15),0,MAX(Inputs!$C$8*I94-(F94+G94+H94+J94-K94),0))</f>
        <v>0</v>
      </c>
      <c r="M94" s="56" t="n">
        <f aca="false">L94*INDEX(Rates!$B$2:$C$101,C94+1,IF(Inputs!$C$5="Male",1,2))/1000/12*Inputs!$C$16</f>
        <v>0</v>
      </c>
      <c r="N94" s="56" t="n">
        <f aca="false">IF($V$1=1,MAX(F94+G94+H94+J94-K94-M94,0)*Inputs!$C$22/12,0)</f>
        <v>0</v>
      </c>
      <c r="O94" s="56" t="n">
        <f aca="false">IF(AND(MOD(A94,12)=0,B94&gt;=Inputs!$C$18),MAX(F94+G94+H94+J94-K94-M94-N94,0)*Inputs!$C$17,0)</f>
        <v>0</v>
      </c>
      <c r="P94" s="56" t="n">
        <f aca="false">F94+G94+H94+J94-K94-M94-N94+O94</f>
        <v>163633.022962069</v>
      </c>
      <c r="Q94" s="56" t="n">
        <f aca="false">IF(OR(E94=1,P94&lt;=0),0,P94)</f>
        <v>163633.022962069</v>
      </c>
      <c r="R94" s="15" t="n">
        <f aca="false">IF(OR(E94=1,AND(P94&lt;=0,I94&gt;0)),1,0)</f>
        <v>0</v>
      </c>
      <c r="S94" s="15" t="n">
        <f aca="false">IF(L94&gt;0,1,0)</f>
        <v>0</v>
      </c>
    </row>
    <row r="95" customFormat="false" ht="15" hidden="false" customHeight="false" outlineLevel="0" collapsed="false">
      <c r="A95" s="15" t="n">
        <v>94</v>
      </c>
      <c r="B95" s="15" t="n">
        <f aca="false">INT((A95-1)/12)+1</f>
        <v>8</v>
      </c>
      <c r="C95" s="15" t="n">
        <f aca="false">MIN(Inputs!$C$4+B95-1,99)</f>
        <v>81</v>
      </c>
      <c r="D95" s="55" t="n">
        <f aca="false">INDEX('Return Path'!$D$5:$D$29,B95)</f>
        <v>0.08</v>
      </c>
      <c r="E95" s="15" t="n">
        <f aca="false">R94</f>
        <v>0</v>
      </c>
      <c r="F95" s="56" t="n">
        <f aca="false">Q94</f>
        <v>163633.022962069</v>
      </c>
      <c r="G95" s="56" t="n">
        <f aca="false">IF(AND(MOD(A95-1,12)=0,B95&lt;=Inputs!$C$7,E95=0),Inputs!$C$6,0)</f>
        <v>0</v>
      </c>
      <c r="H95" s="56" t="n">
        <f aca="false">IF(B95=1,G95*Inputs!$C$9,0)</f>
        <v>0</v>
      </c>
      <c r="I95" s="56" t="n">
        <f aca="false">I94+G95</f>
        <v>120000</v>
      </c>
      <c r="J95" s="56" t="n">
        <f aca="false">(F95+G95+H95)*((1+D95)^(1/12)-1)</f>
        <v>1052.81979672883</v>
      </c>
      <c r="K95" s="56" t="n">
        <f aca="false">(F95+G95+H95+J95)*(Inputs!$C$14+IF(B95&lt;=10,Inputs!$C$12,Inputs!$C$13))/12</f>
        <v>343.095505747495</v>
      </c>
      <c r="L95" s="56" t="n">
        <f aca="false">IF(OR(E95=1,A95&lt;=Inputs!$C$15),0,MAX(Inputs!$C$8*I95-(F95+G95+H95+J95-K95),0))</f>
        <v>0</v>
      </c>
      <c r="M95" s="56" t="n">
        <f aca="false">L95*INDEX(Rates!$B$2:$C$101,C95+1,IF(Inputs!$C$5="Male",1,2))/1000/12*Inputs!$C$16</f>
        <v>0</v>
      </c>
      <c r="N95" s="56" t="n">
        <f aca="false">IF($V$1=1,MAX(F95+G95+H95+J95-K95-M95,0)*Inputs!$C$22/12,0)</f>
        <v>0</v>
      </c>
      <c r="O95" s="56" t="n">
        <f aca="false">IF(AND(MOD(A95,12)=0,B95&gt;=Inputs!$C$18),MAX(F95+G95+H95+J95-K95-M95-N95,0)*Inputs!$C$17,0)</f>
        <v>0</v>
      </c>
      <c r="P95" s="56" t="n">
        <f aca="false">F95+G95+H95+J95-K95-M95-N95+O95</f>
        <v>164342.74725305</v>
      </c>
      <c r="Q95" s="56" t="n">
        <f aca="false">IF(OR(E95=1,P95&lt;=0),0,P95)</f>
        <v>164342.74725305</v>
      </c>
      <c r="R95" s="15" t="n">
        <f aca="false">IF(OR(E95=1,AND(P95&lt;=0,I95&gt;0)),1,0)</f>
        <v>0</v>
      </c>
      <c r="S95" s="15" t="n">
        <f aca="false">IF(L95&gt;0,1,0)</f>
        <v>0</v>
      </c>
    </row>
    <row r="96" customFormat="false" ht="15" hidden="false" customHeight="false" outlineLevel="0" collapsed="false">
      <c r="A96" s="15" t="n">
        <v>95</v>
      </c>
      <c r="B96" s="15" t="n">
        <f aca="false">INT((A96-1)/12)+1</f>
        <v>8</v>
      </c>
      <c r="C96" s="15" t="n">
        <f aca="false">MIN(Inputs!$C$4+B96-1,99)</f>
        <v>81</v>
      </c>
      <c r="D96" s="55" t="n">
        <f aca="false">INDEX('Return Path'!$D$5:$D$29,B96)</f>
        <v>0.08</v>
      </c>
      <c r="E96" s="15" t="n">
        <f aca="false">R95</f>
        <v>0</v>
      </c>
      <c r="F96" s="56" t="n">
        <f aca="false">Q95</f>
        <v>164342.74725305</v>
      </c>
      <c r="G96" s="56" t="n">
        <f aca="false">IF(AND(MOD(A96-1,12)=0,B96&lt;=Inputs!$C$7,E96=0),Inputs!$C$6,0)</f>
        <v>0</v>
      </c>
      <c r="H96" s="56" t="n">
        <f aca="false">IF(B96=1,G96*Inputs!$C$9,0)</f>
        <v>0</v>
      </c>
      <c r="I96" s="56" t="n">
        <f aca="false">I95+G96</f>
        <v>120000</v>
      </c>
      <c r="J96" s="56" t="n">
        <f aca="false">(F96+G96+H96)*((1+D96)^(1/12)-1)</f>
        <v>1057.38618418681</v>
      </c>
      <c r="K96" s="56" t="n">
        <f aca="false">(F96+G96+H96+J96)*(Inputs!$C$14+IF(B96&lt;=10,Inputs!$C$12,Inputs!$C$13))/12</f>
        <v>344.583611327576</v>
      </c>
      <c r="L96" s="56" t="n">
        <f aca="false">IF(OR(E96=1,A96&lt;=Inputs!$C$15),0,MAX(Inputs!$C$8*I96-(F96+G96+H96+J96-K96),0))</f>
        <v>0</v>
      </c>
      <c r="M96" s="56" t="n">
        <f aca="false">L96*INDEX(Rates!$B$2:$C$101,C96+1,IF(Inputs!$C$5="Male",1,2))/1000/12*Inputs!$C$16</f>
        <v>0</v>
      </c>
      <c r="N96" s="56" t="n">
        <f aca="false">IF($V$1=1,MAX(F96+G96+H96+J96-K96-M96,0)*Inputs!$C$22/12,0)</f>
        <v>0</v>
      </c>
      <c r="O96" s="56" t="n">
        <f aca="false">IF(AND(MOD(A96,12)=0,B96&gt;=Inputs!$C$18),MAX(F96+G96+H96+J96-K96-M96-N96,0)*Inputs!$C$17,0)</f>
        <v>0</v>
      </c>
      <c r="P96" s="56" t="n">
        <f aca="false">F96+G96+H96+J96-K96-M96-N96+O96</f>
        <v>165055.549825909</v>
      </c>
      <c r="Q96" s="56" t="n">
        <f aca="false">IF(OR(E96=1,P96&lt;=0),0,P96)</f>
        <v>165055.549825909</v>
      </c>
      <c r="R96" s="15" t="n">
        <f aca="false">IF(OR(E96=1,AND(P96&lt;=0,I96&gt;0)),1,0)</f>
        <v>0</v>
      </c>
      <c r="S96" s="15" t="n">
        <f aca="false">IF(L96&gt;0,1,0)</f>
        <v>0</v>
      </c>
    </row>
    <row r="97" customFormat="false" ht="15" hidden="false" customHeight="false" outlineLevel="0" collapsed="false">
      <c r="A97" s="15" t="n">
        <v>96</v>
      </c>
      <c r="B97" s="15" t="n">
        <f aca="false">INT((A97-1)/12)+1</f>
        <v>8</v>
      </c>
      <c r="C97" s="15" t="n">
        <f aca="false">MIN(Inputs!$C$4+B97-1,99)</f>
        <v>81</v>
      </c>
      <c r="D97" s="55" t="n">
        <f aca="false">INDEX('Return Path'!$D$5:$D$29,B97)</f>
        <v>0.08</v>
      </c>
      <c r="E97" s="15" t="n">
        <f aca="false">R96</f>
        <v>0</v>
      </c>
      <c r="F97" s="56" t="n">
        <f aca="false">Q96</f>
        <v>165055.549825909</v>
      </c>
      <c r="G97" s="56" t="n">
        <f aca="false">IF(AND(MOD(A97-1,12)=0,B97&lt;=Inputs!$C$7,E97=0),Inputs!$C$6,0)</f>
        <v>0</v>
      </c>
      <c r="H97" s="56" t="n">
        <f aca="false">IF(B97=1,G97*Inputs!$C$9,0)</f>
        <v>0</v>
      </c>
      <c r="I97" s="56" t="n">
        <f aca="false">I96+G97</f>
        <v>120000</v>
      </c>
      <c r="J97" s="56" t="n">
        <f aca="false">(F97+G97+H97)*((1+D97)^(1/12)-1)</f>
        <v>1061.97237740307</v>
      </c>
      <c r="K97" s="56" t="n">
        <f aca="false">(F97+G97+H97+J97)*(Inputs!$C$14+IF(B97&lt;=10,Inputs!$C$12,Inputs!$C$13))/12</f>
        <v>346.0781712569</v>
      </c>
      <c r="L97" s="56" t="n">
        <f aca="false">IF(OR(E97=1,A97&lt;=Inputs!$C$15),0,MAX(Inputs!$C$8*I97-(F97+G97+H97+J97-K97),0))</f>
        <v>0</v>
      </c>
      <c r="M97" s="56" t="n">
        <f aca="false">L97*INDEX(Rates!$B$2:$C$101,C97+1,IF(Inputs!$C$5="Male",1,2))/1000/12*Inputs!$C$16</f>
        <v>0</v>
      </c>
      <c r="N97" s="56" t="n">
        <f aca="false">IF($V$1=1,MAX(F97+G97+H97+J97-K97-M97,0)*Inputs!$C$22/12,0)</f>
        <v>0</v>
      </c>
      <c r="O97" s="56" t="n">
        <f aca="false">IF(AND(MOD(A97,12)=0,B97&gt;=Inputs!$C$18),MAX(F97+G97+H97+J97-K97-M97-N97,0)*Inputs!$C$17,0)</f>
        <v>0</v>
      </c>
      <c r="P97" s="56" t="n">
        <f aca="false">F97+G97+H97+J97-K97-M97-N97+O97</f>
        <v>165771.444032055</v>
      </c>
      <c r="Q97" s="56" t="n">
        <f aca="false">IF(OR(E97=1,P97&lt;=0),0,P97)</f>
        <v>165771.444032055</v>
      </c>
      <c r="R97" s="15" t="n">
        <f aca="false">IF(OR(E97=1,AND(P97&lt;=0,I97&gt;0)),1,0)</f>
        <v>0</v>
      </c>
      <c r="S97" s="15" t="n">
        <f aca="false">IF(L97&gt;0,1,0)</f>
        <v>0</v>
      </c>
    </row>
    <row r="98" customFormat="false" ht="15" hidden="false" customHeight="false" outlineLevel="0" collapsed="false">
      <c r="A98" s="15" t="n">
        <v>97</v>
      </c>
      <c r="B98" s="15" t="n">
        <f aca="false">INT((A98-1)/12)+1</f>
        <v>9</v>
      </c>
      <c r="C98" s="15" t="n">
        <f aca="false">MIN(Inputs!$C$4+B98-1,99)</f>
        <v>82</v>
      </c>
      <c r="D98" s="55" t="n">
        <f aca="false">INDEX('Return Path'!$D$5:$D$29,B98)</f>
        <v>0.08</v>
      </c>
      <c r="E98" s="15" t="n">
        <f aca="false">R97</f>
        <v>0</v>
      </c>
      <c r="F98" s="56" t="n">
        <f aca="false">Q97</f>
        <v>165771.444032055</v>
      </c>
      <c r="G98" s="56" t="n">
        <f aca="false">IF(AND(MOD(A98-1,12)=0,B98&lt;=Inputs!$C$7,E98=0),Inputs!$C$6,0)</f>
        <v>0</v>
      </c>
      <c r="H98" s="56" t="n">
        <f aca="false">IF(B98=1,G98*Inputs!$C$9,0)</f>
        <v>0</v>
      </c>
      <c r="I98" s="56" t="n">
        <f aca="false">I97+G98</f>
        <v>120000</v>
      </c>
      <c r="J98" s="56" t="n">
        <f aca="false">(F98+G98+H98)*((1+D98)^(1/12)-1)</f>
        <v>1066.57846228099</v>
      </c>
      <c r="K98" s="56" t="n">
        <f aca="false">(F98+G98+H98+J98)*(Inputs!$C$14+IF(B98&lt;=10,Inputs!$C$12,Inputs!$C$13))/12</f>
        <v>347.579213529867</v>
      </c>
      <c r="L98" s="56" t="n">
        <f aca="false">IF(OR(E98=1,A98&lt;=Inputs!$C$15),0,MAX(Inputs!$C$8*I98-(F98+G98+H98+J98-K98),0))</f>
        <v>0</v>
      </c>
      <c r="M98" s="56" t="n">
        <f aca="false">L98*INDEX(Rates!$B$2:$C$101,C98+1,IF(Inputs!$C$5="Male",1,2))/1000/12*Inputs!$C$16</f>
        <v>0</v>
      </c>
      <c r="N98" s="56" t="n">
        <f aca="false">IF($V$1=1,MAX(F98+G98+H98+J98-K98-M98,0)*Inputs!$C$22/12,0)</f>
        <v>0</v>
      </c>
      <c r="O98" s="56" t="n">
        <f aca="false">IF(AND(MOD(A98,12)=0,B98&gt;=Inputs!$C$18),MAX(F98+G98+H98+J98-K98-M98-N98,0)*Inputs!$C$17,0)</f>
        <v>0</v>
      </c>
      <c r="P98" s="56" t="n">
        <f aca="false">F98+G98+H98+J98-K98-M98-N98+O98</f>
        <v>166490.443280806</v>
      </c>
      <c r="Q98" s="56" t="n">
        <f aca="false">IF(OR(E98=1,P98&lt;=0),0,P98)</f>
        <v>166490.443280806</v>
      </c>
      <c r="R98" s="15" t="n">
        <f aca="false">IF(OR(E98=1,AND(P98&lt;=0,I98&gt;0)),1,0)</f>
        <v>0</v>
      </c>
      <c r="S98" s="15" t="n">
        <f aca="false">IF(L98&gt;0,1,0)</f>
        <v>0</v>
      </c>
    </row>
    <row r="99" customFormat="false" ht="15" hidden="false" customHeight="false" outlineLevel="0" collapsed="false">
      <c r="A99" s="15" t="n">
        <v>98</v>
      </c>
      <c r="B99" s="15" t="n">
        <f aca="false">INT((A99-1)/12)+1</f>
        <v>9</v>
      </c>
      <c r="C99" s="15" t="n">
        <f aca="false">MIN(Inputs!$C$4+B99-1,99)</f>
        <v>82</v>
      </c>
      <c r="D99" s="55" t="n">
        <f aca="false">INDEX('Return Path'!$D$5:$D$29,B99)</f>
        <v>0.08</v>
      </c>
      <c r="E99" s="15" t="n">
        <f aca="false">R98</f>
        <v>0</v>
      </c>
      <c r="F99" s="56" t="n">
        <f aca="false">Q98</f>
        <v>166490.443280806</v>
      </c>
      <c r="G99" s="56" t="n">
        <f aca="false">IF(AND(MOD(A99-1,12)=0,B99&lt;=Inputs!$C$7,E99=0),Inputs!$C$6,0)</f>
        <v>0</v>
      </c>
      <c r="H99" s="56" t="n">
        <f aca="false">IF(B99=1,G99*Inputs!$C$9,0)</f>
        <v>0</v>
      </c>
      <c r="I99" s="56" t="n">
        <f aca="false">I98+G99</f>
        <v>120000</v>
      </c>
      <c r="J99" s="56" t="n">
        <f aca="false">(F99+G99+H99)*((1+D99)^(1/12)-1)</f>
        <v>1071.20452509653</v>
      </c>
      <c r="K99" s="56" t="n">
        <f aca="false">(F99+G99+H99+J99)*(Inputs!$C$14+IF(B99&lt;=10,Inputs!$C$12,Inputs!$C$13))/12</f>
        <v>349.086766262298</v>
      </c>
      <c r="L99" s="56" t="n">
        <f aca="false">IF(OR(E99=1,A99&lt;=Inputs!$C$15),0,MAX(Inputs!$C$8*I99-(F99+G99+H99+J99-K99),0))</f>
        <v>0</v>
      </c>
      <c r="M99" s="56" t="n">
        <f aca="false">L99*INDEX(Rates!$B$2:$C$101,C99+1,IF(Inputs!$C$5="Male",1,2))/1000/12*Inputs!$C$16</f>
        <v>0</v>
      </c>
      <c r="N99" s="56" t="n">
        <f aca="false">IF($V$1=1,MAX(F99+G99+H99+J99-K99-M99,0)*Inputs!$C$22/12,0)</f>
        <v>0</v>
      </c>
      <c r="O99" s="56" t="n">
        <f aca="false">IF(AND(MOD(A99,12)=0,B99&gt;=Inputs!$C$18),MAX(F99+G99+H99+J99-K99-M99-N99,0)*Inputs!$C$17,0)</f>
        <v>0</v>
      </c>
      <c r="P99" s="56" t="n">
        <f aca="false">F99+G99+H99+J99-K99-M99-N99+O99</f>
        <v>167212.561039641</v>
      </c>
      <c r="Q99" s="56" t="n">
        <f aca="false">IF(OR(E99=1,P99&lt;=0),0,P99)</f>
        <v>167212.561039641</v>
      </c>
      <c r="R99" s="15" t="n">
        <f aca="false">IF(OR(E99=1,AND(P99&lt;=0,I99&gt;0)),1,0)</f>
        <v>0</v>
      </c>
      <c r="S99" s="15" t="n">
        <f aca="false">IF(L99&gt;0,1,0)</f>
        <v>0</v>
      </c>
    </row>
    <row r="100" customFormat="false" ht="15" hidden="false" customHeight="false" outlineLevel="0" collapsed="false">
      <c r="A100" s="15" t="n">
        <v>99</v>
      </c>
      <c r="B100" s="15" t="n">
        <f aca="false">INT((A100-1)/12)+1</f>
        <v>9</v>
      </c>
      <c r="C100" s="15" t="n">
        <f aca="false">MIN(Inputs!$C$4+B100-1,99)</f>
        <v>82</v>
      </c>
      <c r="D100" s="55" t="n">
        <f aca="false">INDEX('Return Path'!$D$5:$D$29,B100)</f>
        <v>0.08</v>
      </c>
      <c r="E100" s="15" t="n">
        <f aca="false">R99</f>
        <v>0</v>
      </c>
      <c r="F100" s="56" t="n">
        <f aca="false">Q99</f>
        <v>167212.561039641</v>
      </c>
      <c r="G100" s="56" t="n">
        <f aca="false">IF(AND(MOD(A100-1,12)=0,B100&lt;=Inputs!$C$7,E100=0),Inputs!$C$6,0)</f>
        <v>0</v>
      </c>
      <c r="H100" s="56" t="n">
        <f aca="false">IF(B100=1,G100*Inputs!$C$9,0)</f>
        <v>0</v>
      </c>
      <c r="I100" s="56" t="n">
        <f aca="false">I99+G100</f>
        <v>120000</v>
      </c>
      <c r="J100" s="56" t="n">
        <f aca="false">(F100+G100+H100)*((1+D100)^(1/12)-1)</f>
        <v>1075.85065249983</v>
      </c>
      <c r="K100" s="56" t="n">
        <f aca="false">(F100+G100+H100+J100)*(Inputs!$C$14+IF(B100&lt;=10,Inputs!$C$12,Inputs!$C$13))/12</f>
        <v>350.600857691959</v>
      </c>
      <c r="L100" s="56" t="n">
        <f aca="false">IF(OR(E100=1,A100&lt;=Inputs!$C$15),0,MAX(Inputs!$C$8*I100-(F100+G100+H100+J100-K100),0))</f>
        <v>0</v>
      </c>
      <c r="M100" s="56" t="n">
        <f aca="false">L100*INDEX(Rates!$B$2:$C$101,C100+1,IF(Inputs!$C$5="Male",1,2))/1000/12*Inputs!$C$16</f>
        <v>0</v>
      </c>
      <c r="N100" s="56" t="n">
        <f aca="false">IF($V$1=1,MAX(F100+G100+H100+J100-K100-M100,0)*Inputs!$C$22/12,0)</f>
        <v>0</v>
      </c>
      <c r="O100" s="56" t="n">
        <f aca="false">IF(AND(MOD(A100,12)=0,B100&gt;=Inputs!$C$18),MAX(F100+G100+H100+J100-K100-M100-N100,0)*Inputs!$C$17,0)</f>
        <v>0</v>
      </c>
      <c r="P100" s="56" t="n">
        <f aca="false">F100+G100+H100+J100-K100-M100-N100+O100</f>
        <v>167937.810834449</v>
      </c>
      <c r="Q100" s="56" t="n">
        <f aca="false">IF(OR(E100=1,P100&lt;=0),0,P100)</f>
        <v>167937.810834449</v>
      </c>
      <c r="R100" s="15" t="n">
        <f aca="false">IF(OR(E100=1,AND(P100&lt;=0,I100&gt;0)),1,0)</f>
        <v>0</v>
      </c>
      <c r="S100" s="15" t="n">
        <f aca="false">IF(L100&gt;0,1,0)</f>
        <v>0</v>
      </c>
    </row>
    <row r="101" customFormat="false" ht="15" hidden="false" customHeight="false" outlineLevel="0" collapsed="false">
      <c r="A101" s="15" t="n">
        <v>100</v>
      </c>
      <c r="B101" s="15" t="n">
        <f aca="false">INT((A101-1)/12)+1</f>
        <v>9</v>
      </c>
      <c r="C101" s="15" t="n">
        <f aca="false">MIN(Inputs!$C$4+B101-1,99)</f>
        <v>82</v>
      </c>
      <c r="D101" s="55" t="n">
        <f aca="false">INDEX('Return Path'!$D$5:$D$29,B101)</f>
        <v>0.08</v>
      </c>
      <c r="E101" s="15" t="n">
        <f aca="false">R100</f>
        <v>0</v>
      </c>
      <c r="F101" s="56" t="n">
        <f aca="false">Q100</f>
        <v>167937.810834449</v>
      </c>
      <c r="G101" s="56" t="n">
        <f aca="false">IF(AND(MOD(A101-1,12)=0,B101&lt;=Inputs!$C$7,E101=0),Inputs!$C$6,0)</f>
        <v>0</v>
      </c>
      <c r="H101" s="56" t="n">
        <f aca="false">IF(B101=1,G101*Inputs!$C$9,0)</f>
        <v>0</v>
      </c>
      <c r="I101" s="56" t="n">
        <f aca="false">I100+G101</f>
        <v>120000</v>
      </c>
      <c r="J101" s="56" t="n">
        <f aca="false">(F101+G101+H101)*((1+D101)^(1/12)-1)</f>
        <v>1080.5169315169</v>
      </c>
      <c r="K101" s="56" t="n">
        <f aca="false">(F101+G101+H101+J101)*(Inputs!$C$14+IF(B101&lt;=10,Inputs!$C$12,Inputs!$C$13))/12</f>
        <v>352.121516179095</v>
      </c>
      <c r="L101" s="56" t="n">
        <f aca="false">IF(OR(E101=1,A101&lt;=Inputs!$C$15),0,MAX(Inputs!$C$8*I101-(F101+G101+H101+J101-K101),0))</f>
        <v>0</v>
      </c>
      <c r="M101" s="56" t="n">
        <f aca="false">L101*INDEX(Rates!$B$2:$C$101,C101+1,IF(Inputs!$C$5="Male",1,2))/1000/12*Inputs!$C$16</f>
        <v>0</v>
      </c>
      <c r="N101" s="56" t="n">
        <f aca="false">IF($V$1=1,MAX(F101+G101+H101+J101-K101-M101,0)*Inputs!$C$22/12,0)</f>
        <v>0</v>
      </c>
      <c r="O101" s="56" t="n">
        <f aca="false">IF(AND(MOD(A101,12)=0,B101&gt;=Inputs!$C$18),MAX(F101+G101+H101+J101-K101-M101-N101,0)*Inputs!$C$17,0)</f>
        <v>0</v>
      </c>
      <c r="P101" s="56" t="n">
        <f aca="false">F101+G101+H101+J101-K101-M101-N101+O101</f>
        <v>168666.206249786</v>
      </c>
      <c r="Q101" s="56" t="n">
        <f aca="false">IF(OR(E101=1,P101&lt;=0),0,P101)</f>
        <v>168666.206249786</v>
      </c>
      <c r="R101" s="15" t="n">
        <f aca="false">IF(OR(E101=1,AND(P101&lt;=0,I101&gt;0)),1,0)</f>
        <v>0</v>
      </c>
      <c r="S101" s="15" t="n">
        <f aca="false">IF(L101&gt;0,1,0)</f>
        <v>0</v>
      </c>
    </row>
    <row r="102" customFormat="false" ht="15" hidden="false" customHeight="false" outlineLevel="0" collapsed="false">
      <c r="A102" s="15" t="n">
        <v>101</v>
      </c>
      <c r="B102" s="15" t="n">
        <f aca="false">INT((A102-1)/12)+1</f>
        <v>9</v>
      </c>
      <c r="C102" s="15" t="n">
        <f aca="false">MIN(Inputs!$C$4+B102-1,99)</f>
        <v>82</v>
      </c>
      <c r="D102" s="55" t="n">
        <f aca="false">INDEX('Return Path'!$D$5:$D$29,B102)</f>
        <v>0.08</v>
      </c>
      <c r="E102" s="15" t="n">
        <f aca="false">R101</f>
        <v>0</v>
      </c>
      <c r="F102" s="56" t="n">
        <f aca="false">Q101</f>
        <v>168666.206249786</v>
      </c>
      <c r="G102" s="56" t="n">
        <f aca="false">IF(AND(MOD(A102-1,12)=0,B102&lt;=Inputs!$C$7,E102=0),Inputs!$C$6,0)</f>
        <v>0</v>
      </c>
      <c r="H102" s="56" t="n">
        <f aca="false">IF(B102=1,G102*Inputs!$C$9,0)</f>
        <v>0</v>
      </c>
      <c r="I102" s="56" t="n">
        <f aca="false">I101+G102</f>
        <v>120000</v>
      </c>
      <c r="J102" s="56" t="n">
        <f aca="false">(F102+G102+H102)*((1+D102)^(1/12)-1)</f>
        <v>1085.20344955117</v>
      </c>
      <c r="K102" s="56" t="n">
        <f aca="false">(F102+G102+H102+J102)*(Inputs!$C$14+IF(B102&lt;=10,Inputs!$C$12,Inputs!$C$13))/12</f>
        <v>353.648770206953</v>
      </c>
      <c r="L102" s="56" t="n">
        <f aca="false">IF(OR(E102=1,A102&lt;=Inputs!$C$15),0,MAX(Inputs!$C$8*I102-(F102+G102+H102+J102-K102),0))</f>
        <v>0</v>
      </c>
      <c r="M102" s="56" t="n">
        <f aca="false">L102*INDEX(Rates!$B$2:$C$101,C102+1,IF(Inputs!$C$5="Male",1,2))/1000/12*Inputs!$C$16</f>
        <v>0</v>
      </c>
      <c r="N102" s="56" t="n">
        <f aca="false">IF($V$1=1,MAX(F102+G102+H102+J102-K102-M102,0)*Inputs!$C$22/12,0)</f>
        <v>0</v>
      </c>
      <c r="O102" s="56" t="n">
        <f aca="false">IF(AND(MOD(A102,12)=0,B102&gt;=Inputs!$C$18),MAX(F102+G102+H102+J102-K102-M102-N102,0)*Inputs!$C$17,0)</f>
        <v>0</v>
      </c>
      <c r="P102" s="56" t="n">
        <f aca="false">F102+G102+H102+J102-K102-M102-N102+O102</f>
        <v>169397.760929131</v>
      </c>
      <c r="Q102" s="56" t="n">
        <f aca="false">IF(OR(E102=1,P102&lt;=0),0,P102)</f>
        <v>169397.760929131</v>
      </c>
      <c r="R102" s="15" t="n">
        <f aca="false">IF(OR(E102=1,AND(P102&lt;=0,I102&gt;0)),1,0)</f>
        <v>0</v>
      </c>
      <c r="S102" s="15" t="n">
        <f aca="false">IF(L102&gt;0,1,0)</f>
        <v>0</v>
      </c>
    </row>
    <row r="103" customFormat="false" ht="15" hidden="false" customHeight="false" outlineLevel="0" collapsed="false">
      <c r="A103" s="15" t="n">
        <v>102</v>
      </c>
      <c r="B103" s="15" t="n">
        <f aca="false">INT((A103-1)/12)+1</f>
        <v>9</v>
      </c>
      <c r="C103" s="15" t="n">
        <f aca="false">MIN(Inputs!$C$4+B103-1,99)</f>
        <v>82</v>
      </c>
      <c r="D103" s="55" t="n">
        <f aca="false">INDEX('Return Path'!$D$5:$D$29,B103)</f>
        <v>0.08</v>
      </c>
      <c r="E103" s="15" t="n">
        <f aca="false">R102</f>
        <v>0</v>
      </c>
      <c r="F103" s="56" t="n">
        <f aca="false">Q102</f>
        <v>169397.760929131</v>
      </c>
      <c r="G103" s="56" t="n">
        <f aca="false">IF(AND(MOD(A103-1,12)=0,B103&lt;=Inputs!$C$7,E103=0),Inputs!$C$6,0)</f>
        <v>0</v>
      </c>
      <c r="H103" s="56" t="n">
        <f aca="false">IF(B103=1,G103*Inputs!$C$9,0)</f>
        <v>0</v>
      </c>
      <c r="I103" s="56" t="n">
        <f aca="false">I102+G103</f>
        <v>120000</v>
      </c>
      <c r="J103" s="56" t="n">
        <f aca="false">(F103+G103+H103)*((1+D103)^(1/12)-1)</f>
        <v>1089.91029438519</v>
      </c>
      <c r="K103" s="56" t="n">
        <f aca="false">(F103+G103+H103+J103)*(Inputs!$C$14+IF(B103&lt;=10,Inputs!$C$12,Inputs!$C$13))/12</f>
        <v>355.182648382324</v>
      </c>
      <c r="L103" s="56" t="n">
        <f aca="false">IF(OR(E103=1,A103&lt;=Inputs!$C$15),0,MAX(Inputs!$C$8*I103-(F103+G103+H103+J103-K103),0))</f>
        <v>0</v>
      </c>
      <c r="M103" s="56" t="n">
        <f aca="false">L103*INDEX(Rates!$B$2:$C$101,C103+1,IF(Inputs!$C$5="Male",1,2))/1000/12*Inputs!$C$16</f>
        <v>0</v>
      </c>
      <c r="N103" s="56" t="n">
        <f aca="false">IF($V$1=1,MAX(F103+G103+H103+J103-K103-M103,0)*Inputs!$C$22/12,0)</f>
        <v>0</v>
      </c>
      <c r="O103" s="56" t="n">
        <f aca="false">IF(AND(MOD(A103,12)=0,B103&gt;=Inputs!$C$18),MAX(F103+G103+H103+J103-K103-M103-N103,0)*Inputs!$C$17,0)</f>
        <v>0</v>
      </c>
      <c r="P103" s="56" t="n">
        <f aca="false">F103+G103+H103+J103-K103-M103-N103+O103</f>
        <v>170132.488575133</v>
      </c>
      <c r="Q103" s="56" t="n">
        <f aca="false">IF(OR(E103=1,P103&lt;=0),0,P103)</f>
        <v>170132.488575133</v>
      </c>
      <c r="R103" s="15" t="n">
        <f aca="false">IF(OR(E103=1,AND(P103&lt;=0,I103&gt;0)),1,0)</f>
        <v>0</v>
      </c>
      <c r="S103" s="15" t="n">
        <f aca="false">IF(L103&gt;0,1,0)</f>
        <v>0</v>
      </c>
    </row>
    <row r="104" customFormat="false" ht="15" hidden="false" customHeight="false" outlineLevel="0" collapsed="false">
      <c r="A104" s="15" t="n">
        <v>103</v>
      </c>
      <c r="B104" s="15" t="n">
        <f aca="false">INT((A104-1)/12)+1</f>
        <v>9</v>
      </c>
      <c r="C104" s="15" t="n">
        <f aca="false">MIN(Inputs!$C$4+B104-1,99)</f>
        <v>82</v>
      </c>
      <c r="D104" s="55" t="n">
        <f aca="false">INDEX('Return Path'!$D$5:$D$29,B104)</f>
        <v>0.08</v>
      </c>
      <c r="E104" s="15" t="n">
        <f aca="false">R103</f>
        <v>0</v>
      </c>
      <c r="F104" s="56" t="n">
        <f aca="false">Q103</f>
        <v>170132.488575133</v>
      </c>
      <c r="G104" s="56" t="n">
        <f aca="false">IF(AND(MOD(A104-1,12)=0,B104&lt;=Inputs!$C$7,E104=0),Inputs!$C$6,0)</f>
        <v>0</v>
      </c>
      <c r="H104" s="56" t="n">
        <f aca="false">IF(B104=1,G104*Inputs!$C$9,0)</f>
        <v>0</v>
      </c>
      <c r="I104" s="56" t="n">
        <f aca="false">I103+G104</f>
        <v>120000</v>
      </c>
      <c r="J104" s="56" t="n">
        <f aca="false">(F104+G104+H104)*((1+D104)^(1/12)-1)</f>
        <v>1094.63755418222</v>
      </c>
      <c r="K104" s="56" t="n">
        <f aca="false">(F104+G104+H104+J104)*(Inputs!$C$14+IF(B104&lt;=10,Inputs!$C$12,Inputs!$C$13))/12</f>
        <v>356.723179436074</v>
      </c>
      <c r="L104" s="56" t="n">
        <f aca="false">IF(OR(E104=1,A104&lt;=Inputs!$C$15),0,MAX(Inputs!$C$8*I104-(F104+G104+H104+J104-K104),0))</f>
        <v>0</v>
      </c>
      <c r="M104" s="56" t="n">
        <f aca="false">L104*INDEX(Rates!$B$2:$C$101,C104+1,IF(Inputs!$C$5="Male",1,2))/1000/12*Inputs!$C$16</f>
        <v>0</v>
      </c>
      <c r="N104" s="56" t="n">
        <f aca="false">IF($V$1=1,MAX(F104+G104+H104+J104-K104-M104,0)*Inputs!$C$22/12,0)</f>
        <v>0</v>
      </c>
      <c r="O104" s="56" t="n">
        <f aca="false">IF(AND(MOD(A104,12)=0,B104&gt;=Inputs!$C$18),MAX(F104+G104+H104+J104-K104-M104-N104,0)*Inputs!$C$17,0)</f>
        <v>0</v>
      </c>
      <c r="P104" s="56" t="n">
        <f aca="false">F104+G104+H104+J104-K104-M104-N104+O104</f>
        <v>170870.40294988</v>
      </c>
      <c r="Q104" s="56" t="n">
        <f aca="false">IF(OR(E104=1,P104&lt;=0),0,P104)</f>
        <v>170870.40294988</v>
      </c>
      <c r="R104" s="15" t="n">
        <f aca="false">IF(OR(E104=1,AND(P104&lt;=0,I104&gt;0)),1,0)</f>
        <v>0</v>
      </c>
      <c r="S104" s="15" t="n">
        <f aca="false">IF(L104&gt;0,1,0)</f>
        <v>0</v>
      </c>
    </row>
    <row r="105" customFormat="false" ht="15" hidden="false" customHeight="false" outlineLevel="0" collapsed="false">
      <c r="A105" s="15" t="n">
        <v>104</v>
      </c>
      <c r="B105" s="15" t="n">
        <f aca="false">INT((A105-1)/12)+1</f>
        <v>9</v>
      </c>
      <c r="C105" s="15" t="n">
        <f aca="false">MIN(Inputs!$C$4+B105-1,99)</f>
        <v>82</v>
      </c>
      <c r="D105" s="55" t="n">
        <f aca="false">INDEX('Return Path'!$D$5:$D$29,B105)</f>
        <v>0.08</v>
      </c>
      <c r="E105" s="15" t="n">
        <f aca="false">R104</f>
        <v>0</v>
      </c>
      <c r="F105" s="56" t="n">
        <f aca="false">Q104</f>
        <v>170870.40294988</v>
      </c>
      <c r="G105" s="56" t="n">
        <f aca="false">IF(AND(MOD(A105-1,12)=0,B105&lt;=Inputs!$C$7,E105=0),Inputs!$C$6,0)</f>
        <v>0</v>
      </c>
      <c r="H105" s="56" t="n">
        <f aca="false">IF(B105=1,G105*Inputs!$C$9,0)</f>
        <v>0</v>
      </c>
      <c r="I105" s="56" t="n">
        <f aca="false">I104+G105</f>
        <v>120000</v>
      </c>
      <c r="J105" s="56" t="n">
        <f aca="false">(F105+G105+H105)*((1+D105)^(1/12)-1)</f>
        <v>1099.38531748794</v>
      </c>
      <c r="K105" s="56" t="n">
        <f aca="false">(F105+G105+H105+J105)*(Inputs!$C$14+IF(B105&lt;=10,Inputs!$C$12,Inputs!$C$13))/12</f>
        <v>358.270392223682</v>
      </c>
      <c r="L105" s="56" t="n">
        <f aca="false">IF(OR(E105=1,A105&lt;=Inputs!$C$15),0,MAX(Inputs!$C$8*I105-(F105+G105+H105+J105-K105),0))</f>
        <v>0</v>
      </c>
      <c r="M105" s="56" t="n">
        <f aca="false">L105*INDEX(Rates!$B$2:$C$101,C105+1,IF(Inputs!$C$5="Male",1,2))/1000/12*Inputs!$C$16</f>
        <v>0</v>
      </c>
      <c r="N105" s="56" t="n">
        <f aca="false">IF($V$1=1,MAX(F105+G105+H105+J105-K105-M105,0)*Inputs!$C$22/12,0)</f>
        <v>0</v>
      </c>
      <c r="O105" s="56" t="n">
        <f aca="false">IF(AND(MOD(A105,12)=0,B105&gt;=Inputs!$C$18),MAX(F105+G105+H105+J105-K105-M105-N105,0)*Inputs!$C$17,0)</f>
        <v>0</v>
      </c>
      <c r="P105" s="56" t="n">
        <f aca="false">F105+G105+H105+J105-K105-M105-N105+O105</f>
        <v>171611.517875144</v>
      </c>
      <c r="Q105" s="56" t="n">
        <f aca="false">IF(OR(E105=1,P105&lt;=0),0,P105)</f>
        <v>171611.517875144</v>
      </c>
      <c r="R105" s="15" t="n">
        <f aca="false">IF(OR(E105=1,AND(P105&lt;=0,I105&gt;0)),1,0)</f>
        <v>0</v>
      </c>
      <c r="S105" s="15" t="n">
        <f aca="false">IF(L105&gt;0,1,0)</f>
        <v>0</v>
      </c>
    </row>
    <row r="106" customFormat="false" ht="15" hidden="false" customHeight="false" outlineLevel="0" collapsed="false">
      <c r="A106" s="15" t="n">
        <v>105</v>
      </c>
      <c r="B106" s="15" t="n">
        <f aca="false">INT((A106-1)/12)+1</f>
        <v>9</v>
      </c>
      <c r="C106" s="15" t="n">
        <f aca="false">MIN(Inputs!$C$4+B106-1,99)</f>
        <v>82</v>
      </c>
      <c r="D106" s="55" t="n">
        <f aca="false">INDEX('Return Path'!$D$5:$D$29,B106)</f>
        <v>0.08</v>
      </c>
      <c r="E106" s="15" t="n">
        <f aca="false">R105</f>
        <v>0</v>
      </c>
      <c r="F106" s="56" t="n">
        <f aca="false">Q105</f>
        <v>171611.517875144</v>
      </c>
      <c r="G106" s="56" t="n">
        <f aca="false">IF(AND(MOD(A106-1,12)=0,B106&lt;=Inputs!$C$7,E106=0),Inputs!$C$6,0)</f>
        <v>0</v>
      </c>
      <c r="H106" s="56" t="n">
        <f aca="false">IF(B106=1,G106*Inputs!$C$9,0)</f>
        <v>0</v>
      </c>
      <c r="I106" s="56" t="n">
        <f aca="false">I105+G106</f>
        <v>120000</v>
      </c>
      <c r="J106" s="56" t="n">
        <f aca="false">(F106+G106+H106)*((1+D106)^(1/12)-1)</f>
        <v>1104.15367323207</v>
      </c>
      <c r="K106" s="56" t="n">
        <f aca="false">(F106+G106+H106+J106)*(Inputs!$C$14+IF(B106&lt;=10,Inputs!$C$12,Inputs!$C$13))/12</f>
        <v>359.824315725783</v>
      </c>
      <c r="L106" s="56" t="n">
        <f aca="false">IF(OR(E106=1,A106&lt;=Inputs!$C$15),0,MAX(Inputs!$C$8*I106-(F106+G106+H106+J106-K106),0))</f>
        <v>0</v>
      </c>
      <c r="M106" s="56" t="n">
        <f aca="false">L106*INDEX(Rates!$B$2:$C$101,C106+1,IF(Inputs!$C$5="Male",1,2))/1000/12*Inputs!$C$16</f>
        <v>0</v>
      </c>
      <c r="N106" s="56" t="n">
        <f aca="false">IF($V$1=1,MAX(F106+G106+H106+J106-K106-M106,0)*Inputs!$C$22/12,0)</f>
        <v>0</v>
      </c>
      <c r="O106" s="56" t="n">
        <f aca="false">IF(AND(MOD(A106,12)=0,B106&gt;=Inputs!$C$18),MAX(F106+G106+H106+J106-K106-M106-N106,0)*Inputs!$C$17,0)</f>
        <v>0</v>
      </c>
      <c r="P106" s="56" t="n">
        <f aca="false">F106+G106+H106+J106-K106-M106-N106+O106</f>
        <v>172355.84723265</v>
      </c>
      <c r="Q106" s="56" t="n">
        <f aca="false">IF(OR(E106=1,P106&lt;=0),0,P106)</f>
        <v>172355.84723265</v>
      </c>
      <c r="R106" s="15" t="n">
        <f aca="false">IF(OR(E106=1,AND(P106&lt;=0,I106&gt;0)),1,0)</f>
        <v>0</v>
      </c>
      <c r="S106" s="15" t="n">
        <f aca="false">IF(L106&gt;0,1,0)</f>
        <v>0</v>
      </c>
    </row>
    <row r="107" customFormat="false" ht="15" hidden="false" customHeight="false" outlineLevel="0" collapsed="false">
      <c r="A107" s="15" t="n">
        <v>106</v>
      </c>
      <c r="B107" s="15" t="n">
        <f aca="false">INT((A107-1)/12)+1</f>
        <v>9</v>
      </c>
      <c r="C107" s="15" t="n">
        <f aca="false">MIN(Inputs!$C$4+B107-1,99)</f>
        <v>82</v>
      </c>
      <c r="D107" s="55" t="n">
        <f aca="false">INDEX('Return Path'!$D$5:$D$29,B107)</f>
        <v>0.08</v>
      </c>
      <c r="E107" s="15" t="n">
        <f aca="false">R106</f>
        <v>0</v>
      </c>
      <c r="F107" s="56" t="n">
        <f aca="false">Q106</f>
        <v>172355.84723265</v>
      </c>
      <c r="G107" s="56" t="n">
        <f aca="false">IF(AND(MOD(A107-1,12)=0,B107&lt;=Inputs!$C$7,E107=0),Inputs!$C$6,0)</f>
        <v>0</v>
      </c>
      <c r="H107" s="56" t="n">
        <f aca="false">IF(B107=1,G107*Inputs!$C$9,0)</f>
        <v>0</v>
      </c>
      <c r="I107" s="56" t="n">
        <f aca="false">I106+G107</f>
        <v>120000</v>
      </c>
      <c r="J107" s="56" t="n">
        <f aca="false">(F107+G107+H107)*((1+D107)^(1/12)-1)</f>
        <v>1108.94271073002</v>
      </c>
      <c r="K107" s="56" t="n">
        <f aca="false">(F107+G107+H107+J107)*(Inputs!$C$14+IF(B107&lt;=10,Inputs!$C$12,Inputs!$C$13))/12</f>
        <v>361.384979048709</v>
      </c>
      <c r="L107" s="56" t="n">
        <f aca="false">IF(OR(E107=1,A107&lt;=Inputs!$C$15),0,MAX(Inputs!$C$8*I107-(F107+G107+H107+J107-K107),0))</f>
        <v>0</v>
      </c>
      <c r="M107" s="56" t="n">
        <f aca="false">L107*INDEX(Rates!$B$2:$C$101,C107+1,IF(Inputs!$C$5="Male",1,2))/1000/12*Inputs!$C$16</f>
        <v>0</v>
      </c>
      <c r="N107" s="56" t="n">
        <f aca="false">IF($V$1=1,MAX(F107+G107+H107+J107-K107-M107,0)*Inputs!$C$22/12,0)</f>
        <v>0</v>
      </c>
      <c r="O107" s="56" t="n">
        <f aca="false">IF(AND(MOD(A107,12)=0,B107&gt;=Inputs!$C$18),MAX(F107+G107+H107+J107-K107-M107-N107,0)*Inputs!$C$17,0)</f>
        <v>0</v>
      </c>
      <c r="P107" s="56" t="n">
        <f aca="false">F107+G107+H107+J107-K107-M107-N107+O107</f>
        <v>173103.404964331</v>
      </c>
      <c r="Q107" s="56" t="n">
        <f aca="false">IF(OR(E107=1,P107&lt;=0),0,P107)</f>
        <v>173103.404964331</v>
      </c>
      <c r="R107" s="15" t="n">
        <f aca="false">IF(OR(E107=1,AND(P107&lt;=0,I107&gt;0)),1,0)</f>
        <v>0</v>
      </c>
      <c r="S107" s="15" t="n">
        <f aca="false">IF(L107&gt;0,1,0)</f>
        <v>0</v>
      </c>
    </row>
    <row r="108" customFormat="false" ht="15" hidden="false" customHeight="false" outlineLevel="0" collapsed="false">
      <c r="A108" s="15" t="n">
        <v>107</v>
      </c>
      <c r="B108" s="15" t="n">
        <f aca="false">INT((A108-1)/12)+1</f>
        <v>9</v>
      </c>
      <c r="C108" s="15" t="n">
        <f aca="false">MIN(Inputs!$C$4+B108-1,99)</f>
        <v>82</v>
      </c>
      <c r="D108" s="55" t="n">
        <f aca="false">INDEX('Return Path'!$D$5:$D$29,B108)</f>
        <v>0.08</v>
      </c>
      <c r="E108" s="15" t="n">
        <f aca="false">R107</f>
        <v>0</v>
      </c>
      <c r="F108" s="56" t="n">
        <f aca="false">Q107</f>
        <v>173103.404964331</v>
      </c>
      <c r="G108" s="56" t="n">
        <f aca="false">IF(AND(MOD(A108-1,12)=0,B108&lt;=Inputs!$C$7,E108=0),Inputs!$C$6,0)</f>
        <v>0</v>
      </c>
      <c r="H108" s="56" t="n">
        <f aca="false">IF(B108=1,G108*Inputs!$C$9,0)</f>
        <v>0</v>
      </c>
      <c r="I108" s="56" t="n">
        <f aca="false">I107+G108</f>
        <v>120000</v>
      </c>
      <c r="J108" s="56" t="n">
        <f aca="false">(F108+G108+H108)*((1+D108)^(1/12)-1)</f>
        <v>1113.75251968463</v>
      </c>
      <c r="K108" s="56" t="n">
        <f aca="false">(F108+G108+H108+J108)*(Inputs!$C$14+IF(B108&lt;=10,Inputs!$C$12,Inputs!$C$13))/12</f>
        <v>362.952411425033</v>
      </c>
      <c r="L108" s="56" t="n">
        <f aca="false">IF(OR(E108=1,A108&lt;=Inputs!$C$15),0,MAX(Inputs!$C$8*I108-(F108+G108+H108+J108-K108),0))</f>
        <v>0</v>
      </c>
      <c r="M108" s="56" t="n">
        <f aca="false">L108*INDEX(Rates!$B$2:$C$101,C108+1,IF(Inputs!$C$5="Male",1,2))/1000/12*Inputs!$C$16</f>
        <v>0</v>
      </c>
      <c r="N108" s="56" t="n">
        <f aca="false">IF($V$1=1,MAX(F108+G108+H108+J108-K108-M108,0)*Inputs!$C$22/12,0)</f>
        <v>0</v>
      </c>
      <c r="O108" s="56" t="n">
        <f aca="false">IF(AND(MOD(A108,12)=0,B108&gt;=Inputs!$C$18),MAX(F108+G108+H108+J108-K108-M108-N108,0)*Inputs!$C$17,0)</f>
        <v>0</v>
      </c>
      <c r="P108" s="56" t="n">
        <f aca="false">F108+G108+H108+J108-K108-M108-N108+O108</f>
        <v>173854.205072591</v>
      </c>
      <c r="Q108" s="56" t="n">
        <f aca="false">IF(OR(E108=1,P108&lt;=0),0,P108)</f>
        <v>173854.205072591</v>
      </c>
      <c r="R108" s="15" t="n">
        <f aca="false">IF(OR(E108=1,AND(P108&lt;=0,I108&gt;0)),1,0)</f>
        <v>0</v>
      </c>
      <c r="S108" s="15" t="n">
        <f aca="false">IF(L108&gt;0,1,0)</f>
        <v>0</v>
      </c>
    </row>
    <row r="109" customFormat="false" ht="15" hidden="false" customHeight="false" outlineLevel="0" collapsed="false">
      <c r="A109" s="15" t="n">
        <v>108</v>
      </c>
      <c r="B109" s="15" t="n">
        <f aca="false">INT((A109-1)/12)+1</f>
        <v>9</v>
      </c>
      <c r="C109" s="15" t="n">
        <f aca="false">MIN(Inputs!$C$4+B109-1,99)</f>
        <v>82</v>
      </c>
      <c r="D109" s="55" t="n">
        <f aca="false">INDEX('Return Path'!$D$5:$D$29,B109)</f>
        <v>0.08</v>
      </c>
      <c r="E109" s="15" t="n">
        <f aca="false">R108</f>
        <v>0</v>
      </c>
      <c r="F109" s="56" t="n">
        <f aca="false">Q108</f>
        <v>173854.205072591</v>
      </c>
      <c r="G109" s="56" t="n">
        <f aca="false">IF(AND(MOD(A109-1,12)=0,B109&lt;=Inputs!$C$7,E109=0),Inputs!$C$6,0)</f>
        <v>0</v>
      </c>
      <c r="H109" s="56" t="n">
        <f aca="false">IF(B109=1,G109*Inputs!$C$9,0)</f>
        <v>0</v>
      </c>
      <c r="I109" s="56" t="n">
        <f aca="false">I108+G109</f>
        <v>120000</v>
      </c>
      <c r="J109" s="56" t="n">
        <f aca="false">(F109+G109+H109)*((1+D109)^(1/12)-1)</f>
        <v>1118.58319018776</v>
      </c>
      <c r="K109" s="56" t="n">
        <f aca="false">(F109+G109+H109+J109)*(Inputs!$C$14+IF(B109&lt;=10,Inputs!$C$12,Inputs!$C$13))/12</f>
        <v>364.526642214122</v>
      </c>
      <c r="L109" s="56" t="n">
        <f aca="false">IF(OR(E109=1,A109&lt;=Inputs!$C$15),0,MAX(Inputs!$C$8*I109-(F109+G109+H109+J109-K109),0))</f>
        <v>0</v>
      </c>
      <c r="M109" s="56" t="n">
        <f aca="false">L109*INDEX(Rates!$B$2:$C$101,C109+1,IF(Inputs!$C$5="Male",1,2))/1000/12*Inputs!$C$16</f>
        <v>0</v>
      </c>
      <c r="N109" s="56" t="n">
        <f aca="false">IF($V$1=1,MAX(F109+G109+H109+J109-K109-M109,0)*Inputs!$C$22/12,0)</f>
        <v>0</v>
      </c>
      <c r="O109" s="56" t="n">
        <f aca="false">IF(AND(MOD(A109,12)=0,B109&gt;=Inputs!$C$18),MAX(F109+G109+H109+J109-K109-M109-N109,0)*Inputs!$C$17,0)</f>
        <v>0</v>
      </c>
      <c r="P109" s="56" t="n">
        <f aca="false">F109+G109+H109+J109-K109-M109-N109+O109</f>
        <v>174608.261620565</v>
      </c>
      <c r="Q109" s="56" t="n">
        <f aca="false">IF(OR(E109=1,P109&lt;=0),0,P109)</f>
        <v>174608.261620565</v>
      </c>
      <c r="R109" s="15" t="n">
        <f aca="false">IF(OR(E109=1,AND(P109&lt;=0,I109&gt;0)),1,0)</f>
        <v>0</v>
      </c>
      <c r="S109" s="15" t="n">
        <f aca="false">IF(L109&gt;0,1,0)</f>
        <v>0</v>
      </c>
    </row>
    <row r="110" customFormat="false" ht="15" hidden="false" customHeight="false" outlineLevel="0" collapsed="false">
      <c r="A110" s="15" t="n">
        <v>109</v>
      </c>
      <c r="B110" s="15" t="n">
        <f aca="false">INT((A110-1)/12)+1</f>
        <v>10</v>
      </c>
      <c r="C110" s="15" t="n">
        <f aca="false">MIN(Inputs!$C$4+B110-1,99)</f>
        <v>83</v>
      </c>
      <c r="D110" s="55" t="n">
        <f aca="false">INDEX('Return Path'!$D$5:$D$29,B110)</f>
        <v>0.08</v>
      </c>
      <c r="E110" s="15" t="n">
        <f aca="false">R109</f>
        <v>0</v>
      </c>
      <c r="F110" s="56" t="n">
        <f aca="false">Q109</f>
        <v>174608.261620565</v>
      </c>
      <c r="G110" s="56" t="n">
        <f aca="false">IF(AND(MOD(A110-1,12)=0,B110&lt;=Inputs!$C$7,E110=0),Inputs!$C$6,0)</f>
        <v>0</v>
      </c>
      <c r="H110" s="56" t="n">
        <f aca="false">IF(B110=1,G110*Inputs!$C$9,0)</f>
        <v>0</v>
      </c>
      <c r="I110" s="56" t="n">
        <f aca="false">I109+G110</f>
        <v>120000</v>
      </c>
      <c r="J110" s="56" t="n">
        <f aca="false">(F110+G110+H110)*((1+D110)^(1/12)-1)</f>
        <v>1123.43481272207</v>
      </c>
      <c r="K110" s="56" t="n">
        <f aca="false">(F110+G110+H110+J110)*(Inputs!$C$14+IF(B110&lt;=10,Inputs!$C$12,Inputs!$C$13))/12</f>
        <v>366.107700902681</v>
      </c>
      <c r="L110" s="56" t="n">
        <f aca="false">IF(OR(E110=1,A110&lt;=Inputs!$C$15),0,MAX(Inputs!$C$8*I110-(F110+G110+H110+J110-K110),0))</f>
        <v>0</v>
      </c>
      <c r="M110" s="56" t="n">
        <f aca="false">L110*INDEX(Rates!$B$2:$C$101,C110+1,IF(Inputs!$C$5="Male",1,2))/1000/12*Inputs!$C$16</f>
        <v>0</v>
      </c>
      <c r="N110" s="56" t="n">
        <f aca="false">IF($V$1=1,MAX(F110+G110+H110+J110-K110-M110,0)*Inputs!$C$22/12,0)</f>
        <v>0</v>
      </c>
      <c r="O110" s="56" t="n">
        <f aca="false">IF(AND(MOD(A110,12)=0,B110&gt;=Inputs!$C$18),MAX(F110+G110+H110+J110-K110-M110-N110,0)*Inputs!$C$17,0)</f>
        <v>0</v>
      </c>
      <c r="P110" s="56" t="n">
        <f aca="false">F110+G110+H110+J110-K110-M110-N110+O110</f>
        <v>175365.588732384</v>
      </c>
      <c r="Q110" s="56" t="n">
        <f aca="false">IF(OR(E110=1,P110&lt;=0),0,P110)</f>
        <v>175365.588732384</v>
      </c>
      <c r="R110" s="15" t="n">
        <f aca="false">IF(OR(E110=1,AND(P110&lt;=0,I110&gt;0)),1,0)</f>
        <v>0</v>
      </c>
      <c r="S110" s="15" t="n">
        <f aca="false">IF(L110&gt;0,1,0)</f>
        <v>0</v>
      </c>
    </row>
    <row r="111" customFormat="false" ht="15" hidden="false" customHeight="false" outlineLevel="0" collapsed="false">
      <c r="A111" s="15" t="n">
        <v>110</v>
      </c>
      <c r="B111" s="15" t="n">
        <f aca="false">INT((A111-1)/12)+1</f>
        <v>10</v>
      </c>
      <c r="C111" s="15" t="n">
        <f aca="false">MIN(Inputs!$C$4+B111-1,99)</f>
        <v>83</v>
      </c>
      <c r="D111" s="55" t="n">
        <f aca="false">INDEX('Return Path'!$D$5:$D$29,B111)</f>
        <v>0.08</v>
      </c>
      <c r="E111" s="15" t="n">
        <f aca="false">R110</f>
        <v>0</v>
      </c>
      <c r="F111" s="56" t="n">
        <f aca="false">Q110</f>
        <v>175365.588732384</v>
      </c>
      <c r="G111" s="56" t="n">
        <f aca="false">IF(AND(MOD(A111-1,12)=0,B111&lt;=Inputs!$C$7,E111=0),Inputs!$C$6,0)</f>
        <v>0</v>
      </c>
      <c r="H111" s="56" t="n">
        <f aca="false">IF(B111=1,G111*Inputs!$C$9,0)</f>
        <v>0</v>
      </c>
      <c r="I111" s="56" t="n">
        <f aca="false">I110+G111</f>
        <v>120000</v>
      </c>
      <c r="J111" s="56" t="n">
        <f aca="false">(F111+G111+H111)*((1+D111)^(1/12)-1)</f>
        <v>1128.30747816264</v>
      </c>
      <c r="K111" s="56" t="n">
        <f aca="false">(F111+G111+H111+J111)*(Inputs!$C$14+IF(B111&lt;=10,Inputs!$C$12,Inputs!$C$13))/12</f>
        <v>367.695617105305</v>
      </c>
      <c r="L111" s="56" t="n">
        <f aca="false">IF(OR(E111=1,A111&lt;=Inputs!$C$15),0,MAX(Inputs!$C$8*I111-(F111+G111+H111+J111-K111),0))</f>
        <v>0</v>
      </c>
      <c r="M111" s="56" t="n">
        <f aca="false">L111*INDEX(Rates!$B$2:$C$101,C111+1,IF(Inputs!$C$5="Male",1,2))/1000/12*Inputs!$C$16</f>
        <v>0</v>
      </c>
      <c r="N111" s="56" t="n">
        <f aca="false">IF($V$1=1,MAX(F111+G111+H111+J111-K111-M111,0)*Inputs!$C$22/12,0)</f>
        <v>0</v>
      </c>
      <c r="O111" s="56" t="n">
        <f aca="false">IF(AND(MOD(A111,12)=0,B111&gt;=Inputs!$C$18),MAX(F111+G111+H111+J111-K111-M111-N111,0)*Inputs!$C$17,0)</f>
        <v>0</v>
      </c>
      <c r="P111" s="56" t="n">
        <f aca="false">F111+G111+H111+J111-K111-M111-N111+O111</f>
        <v>176126.200593441</v>
      </c>
      <c r="Q111" s="56" t="n">
        <f aca="false">IF(OR(E111=1,P111&lt;=0),0,P111)</f>
        <v>176126.200593441</v>
      </c>
      <c r="R111" s="15" t="n">
        <f aca="false">IF(OR(E111=1,AND(P111&lt;=0,I111&gt;0)),1,0)</f>
        <v>0</v>
      </c>
      <c r="S111" s="15" t="n">
        <f aca="false">IF(L111&gt;0,1,0)</f>
        <v>0</v>
      </c>
    </row>
    <row r="112" customFormat="false" ht="15" hidden="false" customHeight="false" outlineLevel="0" collapsed="false">
      <c r="A112" s="15" t="n">
        <v>111</v>
      </c>
      <c r="B112" s="15" t="n">
        <f aca="false">INT((A112-1)/12)+1</f>
        <v>10</v>
      </c>
      <c r="C112" s="15" t="n">
        <f aca="false">MIN(Inputs!$C$4+B112-1,99)</f>
        <v>83</v>
      </c>
      <c r="D112" s="55" t="n">
        <f aca="false">INDEX('Return Path'!$D$5:$D$29,B112)</f>
        <v>0.08</v>
      </c>
      <c r="E112" s="15" t="n">
        <f aca="false">R111</f>
        <v>0</v>
      </c>
      <c r="F112" s="56" t="n">
        <f aca="false">Q111</f>
        <v>176126.200593441</v>
      </c>
      <c r="G112" s="56" t="n">
        <f aca="false">IF(AND(MOD(A112-1,12)=0,B112&lt;=Inputs!$C$7,E112=0),Inputs!$C$6,0)</f>
        <v>0</v>
      </c>
      <c r="H112" s="56" t="n">
        <f aca="false">IF(B112=1,G112*Inputs!$C$9,0)</f>
        <v>0</v>
      </c>
      <c r="I112" s="56" t="n">
        <f aca="false">I111+G112</f>
        <v>120000</v>
      </c>
      <c r="J112" s="56" t="n">
        <f aca="false">(F112+G112+H112)*((1+D112)^(1/12)-1)</f>
        <v>1133.20127777871</v>
      </c>
      <c r="K112" s="56" t="n">
        <f aca="false">(F112+G112+H112+J112)*(Inputs!$C$14+IF(B112&lt;=10,Inputs!$C$12,Inputs!$C$13))/12</f>
        <v>369.290420565042</v>
      </c>
      <c r="L112" s="56" t="n">
        <f aca="false">IF(OR(E112=1,A112&lt;=Inputs!$C$15),0,MAX(Inputs!$C$8*I112-(F112+G112+H112+J112-K112),0))</f>
        <v>0</v>
      </c>
      <c r="M112" s="56" t="n">
        <f aca="false">L112*INDEX(Rates!$B$2:$C$101,C112+1,IF(Inputs!$C$5="Male",1,2))/1000/12*Inputs!$C$16</f>
        <v>0</v>
      </c>
      <c r="N112" s="56" t="n">
        <f aca="false">IF($V$1=1,MAX(F112+G112+H112+J112-K112-M112,0)*Inputs!$C$22/12,0)</f>
        <v>0</v>
      </c>
      <c r="O112" s="56" t="n">
        <f aca="false">IF(AND(MOD(A112,12)=0,B112&gt;=Inputs!$C$18),MAX(F112+G112+H112+J112-K112-M112-N112,0)*Inputs!$C$17,0)</f>
        <v>0</v>
      </c>
      <c r="P112" s="56" t="n">
        <f aca="false">F112+G112+H112+J112-K112-M112-N112+O112</f>
        <v>176890.111450655</v>
      </c>
      <c r="Q112" s="56" t="n">
        <f aca="false">IF(OR(E112=1,P112&lt;=0),0,P112)</f>
        <v>176890.111450655</v>
      </c>
      <c r="R112" s="15" t="n">
        <f aca="false">IF(OR(E112=1,AND(P112&lt;=0,I112&gt;0)),1,0)</f>
        <v>0</v>
      </c>
      <c r="S112" s="15" t="n">
        <f aca="false">IF(L112&gt;0,1,0)</f>
        <v>0</v>
      </c>
    </row>
    <row r="113" customFormat="false" ht="15" hidden="false" customHeight="false" outlineLevel="0" collapsed="false">
      <c r="A113" s="15" t="n">
        <v>112</v>
      </c>
      <c r="B113" s="15" t="n">
        <f aca="false">INT((A113-1)/12)+1</f>
        <v>10</v>
      </c>
      <c r="C113" s="15" t="n">
        <f aca="false">MIN(Inputs!$C$4+B113-1,99)</f>
        <v>83</v>
      </c>
      <c r="D113" s="55" t="n">
        <f aca="false">INDEX('Return Path'!$D$5:$D$29,B113)</f>
        <v>0.08</v>
      </c>
      <c r="E113" s="15" t="n">
        <f aca="false">R112</f>
        <v>0</v>
      </c>
      <c r="F113" s="56" t="n">
        <f aca="false">Q112</f>
        <v>176890.111450655</v>
      </c>
      <c r="G113" s="56" t="n">
        <f aca="false">IF(AND(MOD(A113-1,12)=0,B113&lt;=Inputs!$C$7,E113=0),Inputs!$C$6,0)</f>
        <v>0</v>
      </c>
      <c r="H113" s="56" t="n">
        <f aca="false">IF(B113=1,G113*Inputs!$C$9,0)</f>
        <v>0</v>
      </c>
      <c r="I113" s="56" t="n">
        <f aca="false">I112+G113</f>
        <v>120000</v>
      </c>
      <c r="J113" s="56" t="n">
        <f aca="false">(F113+G113+H113)*((1+D113)^(1/12)-1)</f>
        <v>1138.11630323538</v>
      </c>
      <c r="K113" s="56" t="n">
        <f aca="false">(F113+G113+H113+J113)*(Inputs!$C$14+IF(B113&lt;=10,Inputs!$C$12,Inputs!$C$13))/12</f>
        <v>370.892141153938</v>
      </c>
      <c r="L113" s="56" t="n">
        <f aca="false">IF(OR(E113=1,A113&lt;=Inputs!$C$15),0,MAX(Inputs!$C$8*I113-(F113+G113+H113+J113-K113),0))</f>
        <v>0</v>
      </c>
      <c r="M113" s="56" t="n">
        <f aca="false">L113*INDEX(Rates!$B$2:$C$101,C113+1,IF(Inputs!$C$5="Male",1,2))/1000/12*Inputs!$C$16</f>
        <v>0</v>
      </c>
      <c r="N113" s="56" t="n">
        <f aca="false">IF($V$1=1,MAX(F113+G113+H113+J113-K113-M113,0)*Inputs!$C$22/12,0)</f>
        <v>0</v>
      </c>
      <c r="O113" s="56" t="n">
        <f aca="false">IF(AND(MOD(A113,12)=0,B113&gt;=Inputs!$C$18),MAX(F113+G113+H113+J113-K113-M113-N113,0)*Inputs!$C$17,0)</f>
        <v>0</v>
      </c>
      <c r="P113" s="56" t="n">
        <f aca="false">F113+G113+H113+J113-K113-M113-N113+O113</f>
        <v>177657.335612736</v>
      </c>
      <c r="Q113" s="56" t="n">
        <f aca="false">IF(OR(E113=1,P113&lt;=0),0,P113)</f>
        <v>177657.335612736</v>
      </c>
      <c r="R113" s="15" t="n">
        <f aca="false">IF(OR(E113=1,AND(P113&lt;=0,I113&gt;0)),1,0)</f>
        <v>0</v>
      </c>
      <c r="S113" s="15" t="n">
        <f aca="false">IF(L113&gt;0,1,0)</f>
        <v>0</v>
      </c>
    </row>
    <row r="114" customFormat="false" ht="15" hidden="false" customHeight="false" outlineLevel="0" collapsed="false">
      <c r="A114" s="15" t="n">
        <v>113</v>
      </c>
      <c r="B114" s="15" t="n">
        <f aca="false">INT((A114-1)/12)+1</f>
        <v>10</v>
      </c>
      <c r="C114" s="15" t="n">
        <f aca="false">MIN(Inputs!$C$4+B114-1,99)</f>
        <v>83</v>
      </c>
      <c r="D114" s="55" t="n">
        <f aca="false">INDEX('Return Path'!$D$5:$D$29,B114)</f>
        <v>0.08</v>
      </c>
      <c r="E114" s="15" t="n">
        <f aca="false">R113</f>
        <v>0</v>
      </c>
      <c r="F114" s="56" t="n">
        <f aca="false">Q113</f>
        <v>177657.335612736</v>
      </c>
      <c r="G114" s="56" t="n">
        <f aca="false">IF(AND(MOD(A114-1,12)=0,B114&lt;=Inputs!$C$7,E114=0),Inputs!$C$6,0)</f>
        <v>0</v>
      </c>
      <c r="H114" s="56" t="n">
        <f aca="false">IF(B114=1,G114*Inputs!$C$9,0)</f>
        <v>0</v>
      </c>
      <c r="I114" s="56" t="n">
        <f aca="false">I113+G114</f>
        <v>120000</v>
      </c>
      <c r="J114" s="56" t="n">
        <f aca="false">(F114+G114+H114)*((1+D114)^(1/12)-1)</f>
        <v>1143.05264659533</v>
      </c>
      <c r="K114" s="56" t="n">
        <f aca="false">(F114+G114+H114+J114)*(Inputs!$C$14+IF(B114&lt;=10,Inputs!$C$12,Inputs!$C$13))/12</f>
        <v>372.500808873608</v>
      </c>
      <c r="L114" s="56" t="n">
        <f aca="false">IF(OR(E114=1,A114&lt;=Inputs!$C$15),0,MAX(Inputs!$C$8*I114-(F114+G114+H114+J114-K114),0))</f>
        <v>0</v>
      </c>
      <c r="M114" s="56" t="n">
        <f aca="false">L114*INDEX(Rates!$B$2:$C$101,C114+1,IF(Inputs!$C$5="Male",1,2))/1000/12*Inputs!$C$16</f>
        <v>0</v>
      </c>
      <c r="N114" s="56" t="n">
        <f aca="false">IF($V$1=1,MAX(F114+G114+H114+J114-K114-M114,0)*Inputs!$C$22/12,0)</f>
        <v>0</v>
      </c>
      <c r="O114" s="56" t="n">
        <f aca="false">IF(AND(MOD(A114,12)=0,B114&gt;=Inputs!$C$18),MAX(F114+G114+H114+J114-K114-M114-N114,0)*Inputs!$C$17,0)</f>
        <v>0</v>
      </c>
      <c r="P114" s="56" t="n">
        <f aca="false">F114+G114+H114+J114-K114-M114-N114+O114</f>
        <v>178427.887450458</v>
      </c>
      <c r="Q114" s="56" t="n">
        <f aca="false">IF(OR(E114=1,P114&lt;=0),0,P114)</f>
        <v>178427.887450458</v>
      </c>
      <c r="R114" s="15" t="n">
        <f aca="false">IF(OR(E114=1,AND(P114&lt;=0,I114&gt;0)),1,0)</f>
        <v>0</v>
      </c>
      <c r="S114" s="15" t="n">
        <f aca="false">IF(L114&gt;0,1,0)</f>
        <v>0</v>
      </c>
    </row>
    <row r="115" customFormat="false" ht="15" hidden="false" customHeight="false" outlineLevel="0" collapsed="false">
      <c r="A115" s="15" t="n">
        <v>114</v>
      </c>
      <c r="B115" s="15" t="n">
        <f aca="false">INT((A115-1)/12)+1</f>
        <v>10</v>
      </c>
      <c r="C115" s="15" t="n">
        <f aca="false">MIN(Inputs!$C$4+B115-1,99)</f>
        <v>83</v>
      </c>
      <c r="D115" s="55" t="n">
        <f aca="false">INDEX('Return Path'!$D$5:$D$29,B115)</f>
        <v>0.08</v>
      </c>
      <c r="E115" s="15" t="n">
        <f aca="false">R114</f>
        <v>0</v>
      </c>
      <c r="F115" s="56" t="n">
        <f aca="false">Q114</f>
        <v>178427.887450458</v>
      </c>
      <c r="G115" s="56" t="n">
        <f aca="false">IF(AND(MOD(A115-1,12)=0,B115&lt;=Inputs!$C$7,E115=0),Inputs!$C$6,0)</f>
        <v>0</v>
      </c>
      <c r="H115" s="56" t="n">
        <f aca="false">IF(B115=1,G115*Inputs!$C$9,0)</f>
        <v>0</v>
      </c>
      <c r="I115" s="56" t="n">
        <f aca="false">I114+G115</f>
        <v>120000</v>
      </c>
      <c r="J115" s="56" t="n">
        <f aca="false">(F115+G115+H115)*((1+D115)^(1/12)-1)</f>
        <v>1148.01040032055</v>
      </c>
      <c r="K115" s="56" t="n">
        <f aca="false">(F115+G115+H115+J115)*(Inputs!$C$14+IF(B115&lt;=10,Inputs!$C$12,Inputs!$C$13))/12</f>
        <v>374.116453855789</v>
      </c>
      <c r="L115" s="56" t="n">
        <f aca="false">IF(OR(E115=1,A115&lt;=Inputs!$C$15),0,MAX(Inputs!$C$8*I115-(F115+G115+H115+J115-K115),0))</f>
        <v>0</v>
      </c>
      <c r="M115" s="56" t="n">
        <f aca="false">L115*INDEX(Rates!$B$2:$C$101,C115+1,IF(Inputs!$C$5="Male",1,2))/1000/12*Inputs!$C$16</f>
        <v>0</v>
      </c>
      <c r="N115" s="56" t="n">
        <f aca="false">IF($V$1=1,MAX(F115+G115+H115+J115-K115-M115,0)*Inputs!$C$22/12,0)</f>
        <v>0</v>
      </c>
      <c r="O115" s="56" t="n">
        <f aca="false">IF(AND(MOD(A115,12)=0,B115&gt;=Inputs!$C$18),MAX(F115+G115+H115+J115-K115-M115-N115,0)*Inputs!$C$17,0)</f>
        <v>0</v>
      </c>
      <c r="P115" s="56" t="n">
        <f aca="false">F115+G115+H115+J115-K115-M115-N115+O115</f>
        <v>179201.781396923</v>
      </c>
      <c r="Q115" s="56" t="n">
        <f aca="false">IF(OR(E115=1,P115&lt;=0),0,P115)</f>
        <v>179201.781396923</v>
      </c>
      <c r="R115" s="15" t="n">
        <f aca="false">IF(OR(E115=1,AND(P115&lt;=0,I115&gt;0)),1,0)</f>
        <v>0</v>
      </c>
      <c r="S115" s="15" t="n">
        <f aca="false">IF(L115&gt;0,1,0)</f>
        <v>0</v>
      </c>
    </row>
    <row r="116" customFormat="false" ht="15" hidden="false" customHeight="false" outlineLevel="0" collapsed="false">
      <c r="A116" s="15" t="n">
        <v>115</v>
      </c>
      <c r="B116" s="15" t="n">
        <f aca="false">INT((A116-1)/12)+1</f>
        <v>10</v>
      </c>
      <c r="C116" s="15" t="n">
        <f aca="false">MIN(Inputs!$C$4+B116-1,99)</f>
        <v>83</v>
      </c>
      <c r="D116" s="55" t="n">
        <f aca="false">INDEX('Return Path'!$D$5:$D$29,B116)</f>
        <v>0.08</v>
      </c>
      <c r="E116" s="15" t="n">
        <f aca="false">R115</f>
        <v>0</v>
      </c>
      <c r="F116" s="56" t="n">
        <f aca="false">Q115</f>
        <v>179201.781396923</v>
      </c>
      <c r="G116" s="56" t="n">
        <f aca="false">IF(AND(MOD(A116-1,12)=0,B116&lt;=Inputs!$C$7,E116=0),Inputs!$C$6,0)</f>
        <v>0</v>
      </c>
      <c r="H116" s="56" t="n">
        <f aca="false">IF(B116=1,G116*Inputs!$C$9,0)</f>
        <v>0</v>
      </c>
      <c r="I116" s="56" t="n">
        <f aca="false">I115+G116</f>
        <v>120000</v>
      </c>
      <c r="J116" s="56" t="n">
        <f aca="false">(F116+G116+H116)*((1+D116)^(1/12)-1)</f>
        <v>1152.98965727405</v>
      </c>
      <c r="K116" s="56" t="n">
        <f aca="false">(F116+G116+H116+J116)*(Inputs!$C$14+IF(B116&lt;=10,Inputs!$C$12,Inputs!$C$13))/12</f>
        <v>375.73910636291</v>
      </c>
      <c r="L116" s="56" t="n">
        <f aca="false">IF(OR(E116=1,A116&lt;=Inputs!$C$15),0,MAX(Inputs!$C$8*I116-(F116+G116+H116+J116-K116),0))</f>
        <v>0</v>
      </c>
      <c r="M116" s="56" t="n">
        <f aca="false">L116*INDEX(Rates!$B$2:$C$101,C116+1,IF(Inputs!$C$5="Male",1,2))/1000/12*Inputs!$C$16</f>
        <v>0</v>
      </c>
      <c r="N116" s="56" t="n">
        <f aca="false">IF($V$1=1,MAX(F116+G116+H116+J116-K116-M116,0)*Inputs!$C$22/12,0)</f>
        <v>0</v>
      </c>
      <c r="O116" s="56" t="n">
        <f aca="false">IF(AND(MOD(A116,12)=0,B116&gt;=Inputs!$C$18),MAX(F116+G116+H116+J116-K116-M116-N116,0)*Inputs!$C$17,0)</f>
        <v>0</v>
      </c>
      <c r="P116" s="56" t="n">
        <f aca="false">F116+G116+H116+J116-K116-M116-N116+O116</f>
        <v>179979.031947834</v>
      </c>
      <c r="Q116" s="56" t="n">
        <f aca="false">IF(OR(E116=1,P116&lt;=0),0,P116)</f>
        <v>179979.031947834</v>
      </c>
      <c r="R116" s="15" t="n">
        <f aca="false">IF(OR(E116=1,AND(P116&lt;=0,I116&gt;0)),1,0)</f>
        <v>0</v>
      </c>
      <c r="S116" s="15" t="n">
        <f aca="false">IF(L116&gt;0,1,0)</f>
        <v>0</v>
      </c>
    </row>
    <row r="117" customFormat="false" ht="15" hidden="false" customHeight="false" outlineLevel="0" collapsed="false">
      <c r="A117" s="15" t="n">
        <v>116</v>
      </c>
      <c r="B117" s="15" t="n">
        <f aca="false">INT((A117-1)/12)+1</f>
        <v>10</v>
      </c>
      <c r="C117" s="15" t="n">
        <f aca="false">MIN(Inputs!$C$4+B117-1,99)</f>
        <v>83</v>
      </c>
      <c r="D117" s="55" t="n">
        <f aca="false">INDEX('Return Path'!$D$5:$D$29,B117)</f>
        <v>0.08</v>
      </c>
      <c r="E117" s="15" t="n">
        <f aca="false">R116</f>
        <v>0</v>
      </c>
      <c r="F117" s="56" t="n">
        <f aca="false">Q116</f>
        <v>179979.031947834</v>
      </c>
      <c r="G117" s="56" t="n">
        <f aca="false">IF(AND(MOD(A117-1,12)=0,B117&lt;=Inputs!$C$7,E117=0),Inputs!$C$6,0)</f>
        <v>0</v>
      </c>
      <c r="H117" s="56" t="n">
        <f aca="false">IF(B117=1,G117*Inputs!$C$9,0)</f>
        <v>0</v>
      </c>
      <c r="I117" s="56" t="n">
        <f aca="false">I116+G117</f>
        <v>120000</v>
      </c>
      <c r="J117" s="56" t="n">
        <f aca="false">(F117+G117+H117)*((1+D117)^(1/12)-1)</f>
        <v>1157.99051072163</v>
      </c>
      <c r="K117" s="56" t="n">
        <f aca="false">(F117+G117+H117+J117)*(Inputs!$C$14+IF(B117&lt;=10,Inputs!$C$12,Inputs!$C$13))/12</f>
        <v>377.368796788657</v>
      </c>
      <c r="L117" s="56" t="n">
        <f aca="false">IF(OR(E117=1,A117&lt;=Inputs!$C$15),0,MAX(Inputs!$C$8*I117-(F117+G117+H117+J117-K117),0))</f>
        <v>0</v>
      </c>
      <c r="M117" s="56" t="n">
        <f aca="false">L117*INDEX(Rates!$B$2:$C$101,C117+1,IF(Inputs!$C$5="Male",1,2))/1000/12*Inputs!$C$16</f>
        <v>0</v>
      </c>
      <c r="N117" s="56" t="n">
        <f aca="false">IF($V$1=1,MAX(F117+G117+H117+J117-K117-M117,0)*Inputs!$C$22/12,0)</f>
        <v>0</v>
      </c>
      <c r="O117" s="56" t="n">
        <f aca="false">IF(AND(MOD(A117,12)=0,B117&gt;=Inputs!$C$18),MAX(F117+G117+H117+J117-K117-M117-N117,0)*Inputs!$C$17,0)</f>
        <v>0</v>
      </c>
      <c r="P117" s="56" t="n">
        <f aca="false">F117+G117+H117+J117-K117-M117-N117+O117</f>
        <v>180759.653661767</v>
      </c>
      <c r="Q117" s="56" t="n">
        <f aca="false">IF(OR(E117=1,P117&lt;=0),0,P117)</f>
        <v>180759.653661767</v>
      </c>
      <c r="R117" s="15" t="n">
        <f aca="false">IF(OR(E117=1,AND(P117&lt;=0,I117&gt;0)),1,0)</f>
        <v>0</v>
      </c>
      <c r="S117" s="15" t="n">
        <f aca="false">IF(L117&gt;0,1,0)</f>
        <v>0</v>
      </c>
    </row>
    <row r="118" customFormat="false" ht="15" hidden="false" customHeight="false" outlineLevel="0" collapsed="false">
      <c r="A118" s="15" t="n">
        <v>117</v>
      </c>
      <c r="B118" s="15" t="n">
        <f aca="false">INT((A118-1)/12)+1</f>
        <v>10</v>
      </c>
      <c r="C118" s="15" t="n">
        <f aca="false">MIN(Inputs!$C$4+B118-1,99)</f>
        <v>83</v>
      </c>
      <c r="D118" s="55" t="n">
        <f aca="false">INDEX('Return Path'!$D$5:$D$29,B118)</f>
        <v>0.08</v>
      </c>
      <c r="E118" s="15" t="n">
        <f aca="false">R117</f>
        <v>0</v>
      </c>
      <c r="F118" s="56" t="n">
        <f aca="false">Q117</f>
        <v>180759.653661767</v>
      </c>
      <c r="G118" s="56" t="n">
        <f aca="false">IF(AND(MOD(A118-1,12)=0,B118&lt;=Inputs!$C$7,E118=0),Inputs!$C$6,0)</f>
        <v>0</v>
      </c>
      <c r="H118" s="56" t="n">
        <f aca="false">IF(B118=1,G118*Inputs!$C$9,0)</f>
        <v>0</v>
      </c>
      <c r="I118" s="56" t="n">
        <f aca="false">I117+G118</f>
        <v>120000</v>
      </c>
      <c r="J118" s="56" t="n">
        <f aca="false">(F118+G118+H118)*((1+D118)^(1/12)-1)</f>
        <v>1163.0130543336</v>
      </c>
      <c r="K118" s="56" t="n">
        <f aca="false">(F118+G118+H118+J118)*(Inputs!$C$14+IF(B118&lt;=10,Inputs!$C$12,Inputs!$C$13))/12</f>
        <v>379.005555658543</v>
      </c>
      <c r="L118" s="56" t="n">
        <f aca="false">IF(OR(E118=1,A118&lt;=Inputs!$C$15),0,MAX(Inputs!$C$8*I118-(F118+G118+H118+J118-K118),0))</f>
        <v>0</v>
      </c>
      <c r="M118" s="56" t="n">
        <f aca="false">L118*INDEX(Rates!$B$2:$C$101,C118+1,IF(Inputs!$C$5="Male",1,2))/1000/12*Inputs!$C$16</f>
        <v>0</v>
      </c>
      <c r="N118" s="56" t="n">
        <f aca="false">IF($V$1=1,MAX(F118+G118+H118+J118-K118-M118,0)*Inputs!$C$22/12,0)</f>
        <v>0</v>
      </c>
      <c r="O118" s="56" t="n">
        <f aca="false">IF(AND(MOD(A118,12)=0,B118&gt;=Inputs!$C$18),MAX(F118+G118+H118+J118-K118-M118-N118,0)*Inputs!$C$17,0)</f>
        <v>0</v>
      </c>
      <c r="P118" s="56" t="n">
        <f aca="false">F118+G118+H118+J118-K118-M118-N118+O118</f>
        <v>181543.661160442</v>
      </c>
      <c r="Q118" s="56" t="n">
        <f aca="false">IF(OR(E118=1,P118&lt;=0),0,P118)</f>
        <v>181543.661160442</v>
      </c>
      <c r="R118" s="15" t="n">
        <f aca="false">IF(OR(E118=1,AND(P118&lt;=0,I118&gt;0)),1,0)</f>
        <v>0</v>
      </c>
      <c r="S118" s="15" t="n">
        <f aca="false">IF(L118&gt;0,1,0)</f>
        <v>0</v>
      </c>
    </row>
    <row r="119" customFormat="false" ht="15" hidden="false" customHeight="false" outlineLevel="0" collapsed="false">
      <c r="A119" s="15" t="n">
        <v>118</v>
      </c>
      <c r="B119" s="15" t="n">
        <f aca="false">INT((A119-1)/12)+1</f>
        <v>10</v>
      </c>
      <c r="C119" s="15" t="n">
        <f aca="false">MIN(Inputs!$C$4+B119-1,99)</f>
        <v>83</v>
      </c>
      <c r="D119" s="55" t="n">
        <f aca="false">INDEX('Return Path'!$D$5:$D$29,B119)</f>
        <v>0.08</v>
      </c>
      <c r="E119" s="15" t="n">
        <f aca="false">R118</f>
        <v>0</v>
      </c>
      <c r="F119" s="56" t="n">
        <f aca="false">Q118</f>
        <v>181543.661160442</v>
      </c>
      <c r="G119" s="56" t="n">
        <f aca="false">IF(AND(MOD(A119-1,12)=0,B119&lt;=Inputs!$C$7,E119=0),Inputs!$C$6,0)</f>
        <v>0</v>
      </c>
      <c r="H119" s="56" t="n">
        <f aca="false">IF(B119=1,G119*Inputs!$C$9,0)</f>
        <v>0</v>
      </c>
      <c r="I119" s="56" t="n">
        <f aca="false">I118+G119</f>
        <v>120000</v>
      </c>
      <c r="J119" s="56" t="n">
        <f aca="false">(F119+G119+H119)*((1+D119)^(1/12)-1)</f>
        <v>1168.05738218654</v>
      </c>
      <c r="K119" s="56" t="n">
        <f aca="false">(F119+G119+H119+J119)*(Inputs!$C$14+IF(B119&lt;=10,Inputs!$C$12,Inputs!$C$13))/12</f>
        <v>380.649413630476</v>
      </c>
      <c r="L119" s="56" t="n">
        <f aca="false">IF(OR(E119=1,A119&lt;=Inputs!$C$15),0,MAX(Inputs!$C$8*I119-(F119+G119+H119+J119-K119),0))</f>
        <v>0</v>
      </c>
      <c r="M119" s="56" t="n">
        <f aca="false">L119*INDEX(Rates!$B$2:$C$101,C119+1,IF(Inputs!$C$5="Male",1,2))/1000/12*Inputs!$C$16</f>
        <v>0</v>
      </c>
      <c r="N119" s="56" t="n">
        <f aca="false">IF($V$1=1,MAX(F119+G119+H119+J119-K119-M119,0)*Inputs!$C$22/12,0)</f>
        <v>0</v>
      </c>
      <c r="O119" s="56" t="n">
        <f aca="false">IF(AND(MOD(A119,12)=0,B119&gt;=Inputs!$C$18),MAX(F119+G119+H119+J119-K119-M119-N119,0)*Inputs!$C$17,0)</f>
        <v>0</v>
      </c>
      <c r="P119" s="56" t="n">
        <f aca="false">F119+G119+H119+J119-K119-M119-N119+O119</f>
        <v>182331.069128998</v>
      </c>
      <c r="Q119" s="56" t="n">
        <f aca="false">IF(OR(E119=1,P119&lt;=0),0,P119)</f>
        <v>182331.069128998</v>
      </c>
      <c r="R119" s="15" t="n">
        <f aca="false">IF(OR(E119=1,AND(P119&lt;=0,I119&gt;0)),1,0)</f>
        <v>0</v>
      </c>
      <c r="S119" s="15" t="n">
        <f aca="false">IF(L119&gt;0,1,0)</f>
        <v>0</v>
      </c>
    </row>
    <row r="120" customFormat="false" ht="15" hidden="false" customHeight="false" outlineLevel="0" collapsed="false">
      <c r="A120" s="15" t="n">
        <v>119</v>
      </c>
      <c r="B120" s="15" t="n">
        <f aca="false">INT((A120-1)/12)+1</f>
        <v>10</v>
      </c>
      <c r="C120" s="15" t="n">
        <f aca="false">MIN(Inputs!$C$4+B120-1,99)</f>
        <v>83</v>
      </c>
      <c r="D120" s="55" t="n">
        <f aca="false">INDEX('Return Path'!$D$5:$D$29,B120)</f>
        <v>0.08</v>
      </c>
      <c r="E120" s="15" t="n">
        <f aca="false">R119</f>
        <v>0</v>
      </c>
      <c r="F120" s="56" t="n">
        <f aca="false">Q119</f>
        <v>182331.069128998</v>
      </c>
      <c r="G120" s="56" t="n">
        <f aca="false">IF(AND(MOD(A120-1,12)=0,B120&lt;=Inputs!$C$7,E120=0),Inputs!$C$6,0)</f>
        <v>0</v>
      </c>
      <c r="H120" s="56" t="n">
        <f aca="false">IF(B120=1,G120*Inputs!$C$9,0)</f>
        <v>0</v>
      </c>
      <c r="I120" s="56" t="n">
        <f aca="false">I119+G120</f>
        <v>120000</v>
      </c>
      <c r="J120" s="56" t="n">
        <f aca="false">(F120+G120+H120)*((1+D120)^(1/12)-1)</f>
        <v>1173.12358876509</v>
      </c>
      <c r="K120" s="56" t="n">
        <f aca="false">(F120+G120+H120+J120)*(Inputs!$C$14+IF(B120&lt;=10,Inputs!$C$12,Inputs!$C$13))/12</f>
        <v>382.30040149534</v>
      </c>
      <c r="L120" s="56" t="n">
        <f aca="false">IF(OR(E120=1,A120&lt;=Inputs!$C$15),0,MAX(Inputs!$C$8*I120-(F120+G120+H120+J120-K120),0))</f>
        <v>0</v>
      </c>
      <c r="M120" s="56" t="n">
        <f aca="false">L120*INDEX(Rates!$B$2:$C$101,C120+1,IF(Inputs!$C$5="Male",1,2))/1000/12*Inputs!$C$16</f>
        <v>0</v>
      </c>
      <c r="N120" s="56" t="n">
        <f aca="false">IF($V$1=1,MAX(F120+G120+H120+J120-K120-M120,0)*Inputs!$C$22/12,0)</f>
        <v>0</v>
      </c>
      <c r="O120" s="56" t="n">
        <f aca="false">IF(AND(MOD(A120,12)=0,B120&gt;=Inputs!$C$18),MAX(F120+G120+H120+J120-K120-M120-N120,0)*Inputs!$C$17,0)</f>
        <v>0</v>
      </c>
      <c r="P120" s="56" t="n">
        <f aca="false">F120+G120+H120+J120-K120-M120-N120+O120</f>
        <v>183121.892316268</v>
      </c>
      <c r="Q120" s="56" t="n">
        <f aca="false">IF(OR(E120=1,P120&lt;=0),0,P120)</f>
        <v>183121.892316268</v>
      </c>
      <c r="R120" s="15" t="n">
        <f aca="false">IF(OR(E120=1,AND(P120&lt;=0,I120&gt;0)),1,0)</f>
        <v>0</v>
      </c>
      <c r="S120" s="15" t="n">
        <f aca="false">IF(L120&gt;0,1,0)</f>
        <v>0</v>
      </c>
    </row>
    <row r="121" customFormat="false" ht="15" hidden="false" customHeight="false" outlineLevel="0" collapsed="false">
      <c r="A121" s="15" t="n">
        <v>120</v>
      </c>
      <c r="B121" s="15" t="n">
        <f aca="false">INT((A121-1)/12)+1</f>
        <v>10</v>
      </c>
      <c r="C121" s="15" t="n">
        <f aca="false">MIN(Inputs!$C$4+B121-1,99)</f>
        <v>83</v>
      </c>
      <c r="D121" s="55" t="n">
        <f aca="false">INDEX('Return Path'!$D$5:$D$29,B121)</f>
        <v>0.08</v>
      </c>
      <c r="E121" s="15" t="n">
        <f aca="false">R120</f>
        <v>0</v>
      </c>
      <c r="F121" s="56" t="n">
        <f aca="false">Q120</f>
        <v>183121.892316268</v>
      </c>
      <c r="G121" s="56" t="n">
        <f aca="false">IF(AND(MOD(A121-1,12)=0,B121&lt;=Inputs!$C$7,E121=0),Inputs!$C$6,0)</f>
        <v>0</v>
      </c>
      <c r="H121" s="56" t="n">
        <f aca="false">IF(B121=1,G121*Inputs!$C$9,0)</f>
        <v>0</v>
      </c>
      <c r="I121" s="56" t="n">
        <f aca="false">I120+G121</f>
        <v>120000</v>
      </c>
      <c r="J121" s="56" t="n">
        <f aca="false">(F121+G121+H121)*((1+D121)^(1/12)-1)</f>
        <v>1178.21176896367</v>
      </c>
      <c r="K121" s="56" t="n">
        <f aca="false">(F121+G121+H121+J121)*(Inputs!$C$14+IF(B121&lt;=10,Inputs!$C$12,Inputs!$C$13))/12</f>
        <v>383.958550177566</v>
      </c>
      <c r="L121" s="56" t="n">
        <f aca="false">IF(OR(E121=1,A121&lt;=Inputs!$C$15),0,MAX(Inputs!$C$8*I121-(F121+G121+H121+J121-K121),0))</f>
        <v>0</v>
      </c>
      <c r="M121" s="56" t="n">
        <f aca="false">L121*INDEX(Rates!$B$2:$C$101,C121+1,IF(Inputs!$C$5="Male",1,2))/1000/12*Inputs!$C$16</f>
        <v>0</v>
      </c>
      <c r="N121" s="56" t="n">
        <f aca="false">IF($V$1=1,MAX(F121+G121+H121+J121-K121-M121,0)*Inputs!$C$22/12,0)</f>
        <v>0</v>
      </c>
      <c r="O121" s="56" t="n">
        <f aca="false">IF(AND(MOD(A121,12)=0,B121&gt;=Inputs!$C$18),MAX(F121+G121+H121+J121-K121-M121-N121,0)*Inputs!$C$17,0)</f>
        <v>919.58072767527</v>
      </c>
      <c r="P121" s="56" t="n">
        <f aca="false">F121+G121+H121+J121-K121-M121-N121+O121</f>
        <v>184835.726262729</v>
      </c>
      <c r="Q121" s="56" t="n">
        <f aca="false">IF(OR(E121=1,P121&lt;=0),0,P121)</f>
        <v>184835.726262729</v>
      </c>
      <c r="R121" s="15" t="n">
        <f aca="false">IF(OR(E121=1,AND(P121&lt;=0,I121&gt;0)),1,0)</f>
        <v>0</v>
      </c>
      <c r="S121" s="15" t="n">
        <f aca="false">IF(L121&gt;0,1,0)</f>
        <v>0</v>
      </c>
    </row>
    <row r="122" customFormat="false" ht="15" hidden="false" customHeight="false" outlineLevel="0" collapsed="false">
      <c r="A122" s="15" t="n">
        <v>121</v>
      </c>
      <c r="B122" s="15" t="n">
        <f aca="false">INT((A122-1)/12)+1</f>
        <v>11</v>
      </c>
      <c r="C122" s="15" t="n">
        <f aca="false">MIN(Inputs!$C$4+B122-1,99)</f>
        <v>84</v>
      </c>
      <c r="D122" s="55" t="n">
        <f aca="false">INDEX('Return Path'!$D$5:$D$29,B122)</f>
        <v>0.08</v>
      </c>
      <c r="E122" s="15" t="n">
        <f aca="false">R121</f>
        <v>0</v>
      </c>
      <c r="F122" s="56" t="n">
        <f aca="false">Q121</f>
        <v>184835.726262729</v>
      </c>
      <c r="G122" s="56" t="n">
        <f aca="false">IF(AND(MOD(A122-1,12)=0,B122&lt;=Inputs!$C$7,E122=0),Inputs!$C$6,0)</f>
        <v>0</v>
      </c>
      <c r="H122" s="56" t="n">
        <f aca="false">IF(B122=1,G122*Inputs!$C$9,0)</f>
        <v>0</v>
      </c>
      <c r="I122" s="56" t="n">
        <f aca="false">I121+G122</f>
        <v>120000</v>
      </c>
      <c r="J122" s="56" t="n">
        <f aca="false">(F122+G122+H122)*((1+D122)^(1/12)-1)</f>
        <v>1189.23862817875</v>
      </c>
      <c r="K122" s="56" t="n">
        <f aca="false">(F122+G122+H122+J122)*(Inputs!$C$14+IF(B122&lt;=10,Inputs!$C$12,Inputs!$C$13))/12</f>
        <v>93.012482445454</v>
      </c>
      <c r="L122" s="56" t="n">
        <f aca="false">IF(OR(E122=1,A122&lt;=Inputs!$C$15),0,MAX(Inputs!$C$8*I122-(F122+G122+H122+J122-K122),0))</f>
        <v>0</v>
      </c>
      <c r="M122" s="56" t="n">
        <f aca="false">L122*INDEX(Rates!$B$2:$C$101,C122+1,IF(Inputs!$C$5="Male",1,2))/1000/12*Inputs!$C$16</f>
        <v>0</v>
      </c>
      <c r="N122" s="56" t="n">
        <f aca="false">IF($V$1=1,MAX(F122+G122+H122+J122-K122-M122,0)*Inputs!$C$22/12,0)</f>
        <v>0</v>
      </c>
      <c r="O122" s="56" t="n">
        <f aca="false">IF(AND(MOD(A122,12)=0,B122&gt;=Inputs!$C$18),MAX(F122+G122+H122+J122-K122-M122-N122,0)*Inputs!$C$17,0)</f>
        <v>0</v>
      </c>
      <c r="P122" s="56" t="n">
        <f aca="false">F122+G122+H122+J122-K122-M122-N122+O122</f>
        <v>185931.952408462</v>
      </c>
      <c r="Q122" s="56" t="n">
        <f aca="false">IF(OR(E122=1,P122&lt;=0),0,P122)</f>
        <v>185931.952408462</v>
      </c>
      <c r="R122" s="15" t="n">
        <f aca="false">IF(OR(E122=1,AND(P122&lt;=0,I122&gt;0)),1,0)</f>
        <v>0</v>
      </c>
      <c r="S122" s="15" t="n">
        <f aca="false">IF(L122&gt;0,1,0)</f>
        <v>0</v>
      </c>
    </row>
    <row r="123" customFormat="false" ht="15" hidden="false" customHeight="false" outlineLevel="0" collapsed="false">
      <c r="A123" s="15" t="n">
        <v>122</v>
      </c>
      <c r="B123" s="15" t="n">
        <f aca="false">INT((A123-1)/12)+1</f>
        <v>11</v>
      </c>
      <c r="C123" s="15" t="n">
        <f aca="false">MIN(Inputs!$C$4+B123-1,99)</f>
        <v>84</v>
      </c>
      <c r="D123" s="55" t="n">
        <f aca="false">INDEX('Return Path'!$D$5:$D$29,B123)</f>
        <v>0.08</v>
      </c>
      <c r="E123" s="15" t="n">
        <f aca="false">R122</f>
        <v>0</v>
      </c>
      <c r="F123" s="56" t="n">
        <f aca="false">Q122</f>
        <v>185931.952408462</v>
      </c>
      <c r="G123" s="56" t="n">
        <f aca="false">IF(AND(MOD(A123-1,12)=0,B123&lt;=Inputs!$C$7,E123=0),Inputs!$C$6,0)</f>
        <v>0</v>
      </c>
      <c r="H123" s="56" t="n">
        <f aca="false">IF(B123=1,G123*Inputs!$C$9,0)</f>
        <v>0</v>
      </c>
      <c r="I123" s="56" t="n">
        <f aca="false">I122+G123</f>
        <v>120000</v>
      </c>
      <c r="J123" s="56" t="n">
        <f aca="false">(F123+G123+H123)*((1+D123)^(1/12)-1)</f>
        <v>1196.29178020777</v>
      </c>
      <c r="K123" s="56" t="n">
        <f aca="false">(F123+G123+H123+J123)*(Inputs!$C$14+IF(B123&lt;=10,Inputs!$C$12,Inputs!$C$13))/12</f>
        <v>93.5641220943351</v>
      </c>
      <c r="L123" s="56" t="n">
        <f aca="false">IF(OR(E123=1,A123&lt;=Inputs!$C$15),0,MAX(Inputs!$C$8*I123-(F123+G123+H123+J123-K123),0))</f>
        <v>0</v>
      </c>
      <c r="M123" s="56" t="n">
        <f aca="false">L123*INDEX(Rates!$B$2:$C$101,C123+1,IF(Inputs!$C$5="Male",1,2))/1000/12*Inputs!$C$16</f>
        <v>0</v>
      </c>
      <c r="N123" s="56" t="n">
        <f aca="false">IF($V$1=1,MAX(F123+G123+H123+J123-K123-M123,0)*Inputs!$C$22/12,0)</f>
        <v>0</v>
      </c>
      <c r="O123" s="56" t="n">
        <f aca="false">IF(AND(MOD(A123,12)=0,B123&gt;=Inputs!$C$18),MAX(F123+G123+H123+J123-K123-M123-N123,0)*Inputs!$C$17,0)</f>
        <v>0</v>
      </c>
      <c r="P123" s="56" t="n">
        <f aca="false">F123+G123+H123+J123-K123-M123-N123+O123</f>
        <v>187034.680066576</v>
      </c>
      <c r="Q123" s="56" t="n">
        <f aca="false">IF(OR(E123=1,P123&lt;=0),0,P123)</f>
        <v>187034.680066576</v>
      </c>
      <c r="R123" s="15" t="n">
        <f aca="false">IF(OR(E123=1,AND(P123&lt;=0,I123&gt;0)),1,0)</f>
        <v>0</v>
      </c>
      <c r="S123" s="15" t="n">
        <f aca="false">IF(L123&gt;0,1,0)</f>
        <v>0</v>
      </c>
    </row>
    <row r="124" customFormat="false" ht="15" hidden="false" customHeight="false" outlineLevel="0" collapsed="false">
      <c r="A124" s="15" t="n">
        <v>123</v>
      </c>
      <c r="B124" s="15" t="n">
        <f aca="false">INT((A124-1)/12)+1</f>
        <v>11</v>
      </c>
      <c r="C124" s="15" t="n">
        <f aca="false">MIN(Inputs!$C$4+B124-1,99)</f>
        <v>84</v>
      </c>
      <c r="D124" s="55" t="n">
        <f aca="false">INDEX('Return Path'!$D$5:$D$29,B124)</f>
        <v>0.08</v>
      </c>
      <c r="E124" s="15" t="n">
        <f aca="false">R123</f>
        <v>0</v>
      </c>
      <c r="F124" s="56" t="n">
        <f aca="false">Q123</f>
        <v>187034.680066576</v>
      </c>
      <c r="G124" s="56" t="n">
        <f aca="false">IF(AND(MOD(A124-1,12)=0,B124&lt;=Inputs!$C$7,E124=0),Inputs!$C$6,0)</f>
        <v>0</v>
      </c>
      <c r="H124" s="56" t="n">
        <f aca="false">IF(B124=1,G124*Inputs!$C$9,0)</f>
        <v>0</v>
      </c>
      <c r="I124" s="56" t="n">
        <f aca="false">I123+G124</f>
        <v>120000</v>
      </c>
      <c r="J124" s="56" t="n">
        <f aca="false">(F124+G124+H124)*((1+D124)^(1/12)-1)</f>
        <v>1203.38676316321</v>
      </c>
      <c r="K124" s="56" t="n">
        <f aca="false">(F124+G124+H124+J124)*(Inputs!$C$14+IF(B124&lt;=10,Inputs!$C$12,Inputs!$C$13))/12</f>
        <v>94.1190334148696</v>
      </c>
      <c r="L124" s="56" t="n">
        <f aca="false">IF(OR(E124=1,A124&lt;=Inputs!$C$15),0,MAX(Inputs!$C$8*I124-(F124+G124+H124+J124-K124),0))</f>
        <v>0</v>
      </c>
      <c r="M124" s="56" t="n">
        <f aca="false">L124*INDEX(Rates!$B$2:$C$101,C124+1,IF(Inputs!$C$5="Male",1,2))/1000/12*Inputs!$C$16</f>
        <v>0</v>
      </c>
      <c r="N124" s="56" t="n">
        <f aca="false">IF($V$1=1,MAX(F124+G124+H124+J124-K124-M124,0)*Inputs!$C$22/12,0)</f>
        <v>0</v>
      </c>
      <c r="O124" s="56" t="n">
        <f aca="false">IF(AND(MOD(A124,12)=0,B124&gt;=Inputs!$C$18),MAX(F124+G124+H124+J124-K124-M124-N124,0)*Inputs!$C$17,0)</f>
        <v>0</v>
      </c>
      <c r="P124" s="56" t="n">
        <f aca="false">F124+G124+H124+J124-K124-M124-N124+O124</f>
        <v>188143.947796324</v>
      </c>
      <c r="Q124" s="56" t="n">
        <f aca="false">IF(OR(E124=1,P124&lt;=0),0,P124)</f>
        <v>188143.947796324</v>
      </c>
      <c r="R124" s="15" t="n">
        <f aca="false">IF(OR(E124=1,AND(P124&lt;=0,I124&gt;0)),1,0)</f>
        <v>0</v>
      </c>
      <c r="S124" s="15" t="n">
        <f aca="false">IF(L124&gt;0,1,0)</f>
        <v>0</v>
      </c>
    </row>
    <row r="125" customFormat="false" ht="15" hidden="false" customHeight="false" outlineLevel="0" collapsed="false">
      <c r="A125" s="15" t="n">
        <v>124</v>
      </c>
      <c r="B125" s="15" t="n">
        <f aca="false">INT((A125-1)/12)+1</f>
        <v>11</v>
      </c>
      <c r="C125" s="15" t="n">
        <f aca="false">MIN(Inputs!$C$4+B125-1,99)</f>
        <v>84</v>
      </c>
      <c r="D125" s="55" t="n">
        <f aca="false">INDEX('Return Path'!$D$5:$D$29,B125)</f>
        <v>0.08</v>
      </c>
      <c r="E125" s="15" t="n">
        <f aca="false">R124</f>
        <v>0</v>
      </c>
      <c r="F125" s="56" t="n">
        <f aca="false">Q124</f>
        <v>188143.947796324</v>
      </c>
      <c r="G125" s="56" t="n">
        <f aca="false">IF(AND(MOD(A125-1,12)=0,B125&lt;=Inputs!$C$7,E125=0),Inputs!$C$6,0)</f>
        <v>0</v>
      </c>
      <c r="H125" s="56" t="n">
        <f aca="false">IF(B125=1,G125*Inputs!$C$9,0)</f>
        <v>0</v>
      </c>
      <c r="I125" s="56" t="n">
        <f aca="false">I124+G125</f>
        <v>120000</v>
      </c>
      <c r="J125" s="56" t="n">
        <f aca="false">(F125+G125+H125)*((1+D125)^(1/12)-1)</f>
        <v>1210.52382513646</v>
      </c>
      <c r="K125" s="56" t="n">
        <f aca="false">(F125+G125+H125+J125)*(Inputs!$C$14+IF(B125&lt;=10,Inputs!$C$12,Inputs!$C$13))/12</f>
        <v>94.6772358107303</v>
      </c>
      <c r="L125" s="56" t="n">
        <f aca="false">IF(OR(E125=1,A125&lt;=Inputs!$C$15),0,MAX(Inputs!$C$8*I125-(F125+G125+H125+J125-K125),0))</f>
        <v>0</v>
      </c>
      <c r="M125" s="56" t="n">
        <f aca="false">L125*INDEX(Rates!$B$2:$C$101,C125+1,IF(Inputs!$C$5="Male",1,2))/1000/12*Inputs!$C$16</f>
        <v>0</v>
      </c>
      <c r="N125" s="56" t="n">
        <f aca="false">IF($V$1=1,MAX(F125+G125+H125+J125-K125-M125,0)*Inputs!$C$22/12,0)</f>
        <v>0</v>
      </c>
      <c r="O125" s="56" t="n">
        <f aca="false">IF(AND(MOD(A125,12)=0,B125&gt;=Inputs!$C$18),MAX(F125+G125+H125+J125-K125-M125-N125,0)*Inputs!$C$17,0)</f>
        <v>0</v>
      </c>
      <c r="P125" s="56" t="n">
        <f aca="false">F125+G125+H125+J125-K125-M125-N125+O125</f>
        <v>189259.79438565</v>
      </c>
      <c r="Q125" s="56" t="n">
        <f aca="false">IF(OR(E125=1,P125&lt;=0),0,P125)</f>
        <v>189259.79438565</v>
      </c>
      <c r="R125" s="15" t="n">
        <f aca="false">IF(OR(E125=1,AND(P125&lt;=0,I125&gt;0)),1,0)</f>
        <v>0</v>
      </c>
      <c r="S125" s="15" t="n">
        <f aca="false">IF(L125&gt;0,1,0)</f>
        <v>0</v>
      </c>
    </row>
    <row r="126" customFormat="false" ht="15" hidden="false" customHeight="false" outlineLevel="0" collapsed="false">
      <c r="A126" s="15" t="n">
        <v>125</v>
      </c>
      <c r="B126" s="15" t="n">
        <f aca="false">INT((A126-1)/12)+1</f>
        <v>11</v>
      </c>
      <c r="C126" s="15" t="n">
        <f aca="false">MIN(Inputs!$C$4+B126-1,99)</f>
        <v>84</v>
      </c>
      <c r="D126" s="55" t="n">
        <f aca="false">INDEX('Return Path'!$D$5:$D$29,B126)</f>
        <v>0.08</v>
      </c>
      <c r="E126" s="15" t="n">
        <f aca="false">R125</f>
        <v>0</v>
      </c>
      <c r="F126" s="56" t="n">
        <f aca="false">Q125</f>
        <v>189259.79438565</v>
      </c>
      <c r="G126" s="56" t="n">
        <f aca="false">IF(AND(MOD(A126-1,12)=0,B126&lt;=Inputs!$C$7,E126=0),Inputs!$C$6,0)</f>
        <v>0</v>
      </c>
      <c r="H126" s="56" t="n">
        <f aca="false">IF(B126=1,G126*Inputs!$C$9,0)</f>
        <v>0</v>
      </c>
      <c r="I126" s="56" t="n">
        <f aca="false">I125+G126</f>
        <v>120000</v>
      </c>
      <c r="J126" s="56" t="n">
        <f aca="false">(F126+G126+H126)*((1+D126)^(1/12)-1)</f>
        <v>1217.70321569033</v>
      </c>
      <c r="K126" s="56" t="n">
        <f aca="false">(F126+G126+H126+J126)*(Inputs!$C$14+IF(B126&lt;=10,Inputs!$C$12,Inputs!$C$13))/12</f>
        <v>95.2387488006701</v>
      </c>
      <c r="L126" s="56" t="n">
        <f aca="false">IF(OR(E126=1,A126&lt;=Inputs!$C$15),0,MAX(Inputs!$C$8*I126-(F126+G126+H126+J126-K126),0))</f>
        <v>0</v>
      </c>
      <c r="M126" s="56" t="n">
        <f aca="false">L126*INDEX(Rates!$B$2:$C$101,C126+1,IF(Inputs!$C$5="Male",1,2))/1000/12*Inputs!$C$16</f>
        <v>0</v>
      </c>
      <c r="N126" s="56" t="n">
        <f aca="false">IF($V$1=1,MAX(F126+G126+H126+J126-K126-M126,0)*Inputs!$C$22/12,0)</f>
        <v>0</v>
      </c>
      <c r="O126" s="56" t="n">
        <f aca="false">IF(AND(MOD(A126,12)=0,B126&gt;=Inputs!$C$18),MAX(F126+G126+H126+J126-K126-M126-N126,0)*Inputs!$C$17,0)</f>
        <v>0</v>
      </c>
      <c r="P126" s="56" t="n">
        <f aca="false">F126+G126+H126+J126-K126-M126-N126+O126</f>
        <v>190382.25885254</v>
      </c>
      <c r="Q126" s="56" t="n">
        <f aca="false">IF(OR(E126=1,P126&lt;=0),0,P126)</f>
        <v>190382.25885254</v>
      </c>
      <c r="R126" s="15" t="n">
        <f aca="false">IF(OR(E126=1,AND(P126&lt;=0,I126&gt;0)),1,0)</f>
        <v>0</v>
      </c>
      <c r="S126" s="15" t="n">
        <f aca="false">IF(L126&gt;0,1,0)</f>
        <v>0</v>
      </c>
    </row>
    <row r="127" customFormat="false" ht="15" hidden="false" customHeight="false" outlineLevel="0" collapsed="false">
      <c r="A127" s="15" t="n">
        <v>126</v>
      </c>
      <c r="B127" s="15" t="n">
        <f aca="false">INT((A127-1)/12)+1</f>
        <v>11</v>
      </c>
      <c r="C127" s="15" t="n">
        <f aca="false">MIN(Inputs!$C$4+B127-1,99)</f>
        <v>84</v>
      </c>
      <c r="D127" s="55" t="n">
        <f aca="false">INDEX('Return Path'!$D$5:$D$29,B127)</f>
        <v>0.08</v>
      </c>
      <c r="E127" s="15" t="n">
        <f aca="false">R126</f>
        <v>0</v>
      </c>
      <c r="F127" s="56" t="n">
        <f aca="false">Q126</f>
        <v>190382.25885254</v>
      </c>
      <c r="G127" s="56" t="n">
        <f aca="false">IF(AND(MOD(A127-1,12)=0,B127&lt;=Inputs!$C$7,E127=0),Inputs!$C$6,0)</f>
        <v>0</v>
      </c>
      <c r="H127" s="56" t="n">
        <f aca="false">IF(B127=1,G127*Inputs!$C$9,0)</f>
        <v>0</v>
      </c>
      <c r="I127" s="56" t="n">
        <f aca="false">I126+G127</f>
        <v>120000</v>
      </c>
      <c r="J127" s="56" t="n">
        <f aca="false">(F127+G127+H127)*((1+D127)^(1/12)-1)</f>
        <v>1224.92518586771</v>
      </c>
      <c r="K127" s="56" t="n">
        <f aca="false">(F127+G127+H127+J127)*(Inputs!$C$14+IF(B127&lt;=10,Inputs!$C$12,Inputs!$C$13))/12</f>
        <v>95.8035920192037</v>
      </c>
      <c r="L127" s="56" t="n">
        <f aca="false">IF(OR(E127=1,A127&lt;=Inputs!$C$15),0,MAX(Inputs!$C$8*I127-(F127+G127+H127+J127-K127),0))</f>
        <v>0</v>
      </c>
      <c r="M127" s="56" t="n">
        <f aca="false">L127*INDEX(Rates!$B$2:$C$101,C127+1,IF(Inputs!$C$5="Male",1,2))/1000/12*Inputs!$C$16</f>
        <v>0</v>
      </c>
      <c r="N127" s="56" t="n">
        <f aca="false">IF($V$1=1,MAX(F127+G127+H127+J127-K127-M127,0)*Inputs!$C$22/12,0)</f>
        <v>0</v>
      </c>
      <c r="O127" s="56" t="n">
        <f aca="false">IF(AND(MOD(A127,12)=0,B127&gt;=Inputs!$C$18),MAX(F127+G127+H127+J127-K127-M127-N127,0)*Inputs!$C$17,0)</f>
        <v>0</v>
      </c>
      <c r="P127" s="56" t="n">
        <f aca="false">F127+G127+H127+J127-K127-M127-N127+O127</f>
        <v>191511.380446388</v>
      </c>
      <c r="Q127" s="56" t="n">
        <f aca="false">IF(OR(E127=1,P127&lt;=0),0,P127)</f>
        <v>191511.380446388</v>
      </c>
      <c r="R127" s="15" t="n">
        <f aca="false">IF(OR(E127=1,AND(P127&lt;=0,I127&gt;0)),1,0)</f>
        <v>0</v>
      </c>
      <c r="S127" s="15" t="n">
        <f aca="false">IF(L127&gt;0,1,0)</f>
        <v>0</v>
      </c>
    </row>
    <row r="128" customFormat="false" ht="15" hidden="false" customHeight="false" outlineLevel="0" collapsed="false">
      <c r="A128" s="15" t="n">
        <v>127</v>
      </c>
      <c r="B128" s="15" t="n">
        <f aca="false">INT((A128-1)/12)+1</f>
        <v>11</v>
      </c>
      <c r="C128" s="15" t="n">
        <f aca="false">MIN(Inputs!$C$4+B128-1,99)</f>
        <v>84</v>
      </c>
      <c r="D128" s="55" t="n">
        <f aca="false">INDEX('Return Path'!$D$5:$D$29,B128)</f>
        <v>0.08</v>
      </c>
      <c r="E128" s="15" t="n">
        <f aca="false">R127</f>
        <v>0</v>
      </c>
      <c r="F128" s="56" t="n">
        <f aca="false">Q127</f>
        <v>191511.380446388</v>
      </c>
      <c r="G128" s="56" t="n">
        <f aca="false">IF(AND(MOD(A128-1,12)=0,B128&lt;=Inputs!$C$7,E128=0),Inputs!$C$6,0)</f>
        <v>0</v>
      </c>
      <c r="H128" s="56" t="n">
        <f aca="false">IF(B128=1,G128*Inputs!$C$9,0)</f>
        <v>0</v>
      </c>
      <c r="I128" s="56" t="n">
        <f aca="false">I127+G128</f>
        <v>120000</v>
      </c>
      <c r="J128" s="56" t="n">
        <f aca="false">(F128+G128+H128)*((1+D128)^(1/12)-1)</f>
        <v>1232.18998820038</v>
      </c>
      <c r="K128" s="56" t="n">
        <f aca="false">(F128+G128+H128+J128)*(Inputs!$C$14+IF(B128&lt;=10,Inputs!$C$12,Inputs!$C$13))/12</f>
        <v>96.3717852172943</v>
      </c>
      <c r="L128" s="56" t="n">
        <f aca="false">IF(OR(E128=1,A128&lt;=Inputs!$C$15),0,MAX(Inputs!$C$8*I128-(F128+G128+H128+J128-K128),0))</f>
        <v>0</v>
      </c>
      <c r="M128" s="56" t="n">
        <f aca="false">L128*INDEX(Rates!$B$2:$C$101,C128+1,IF(Inputs!$C$5="Male",1,2))/1000/12*Inputs!$C$16</f>
        <v>0</v>
      </c>
      <c r="N128" s="56" t="n">
        <f aca="false">IF($V$1=1,MAX(F128+G128+H128+J128-K128-M128,0)*Inputs!$C$22/12,0)</f>
        <v>0</v>
      </c>
      <c r="O128" s="56" t="n">
        <f aca="false">IF(AND(MOD(A128,12)=0,B128&gt;=Inputs!$C$18),MAX(F128+G128+H128+J128-K128-M128-N128,0)*Inputs!$C$17,0)</f>
        <v>0</v>
      </c>
      <c r="P128" s="56" t="n">
        <f aca="false">F128+G128+H128+J128-K128-M128-N128+O128</f>
        <v>192647.198649371</v>
      </c>
      <c r="Q128" s="56" t="n">
        <f aca="false">IF(OR(E128=1,P128&lt;=0),0,P128)</f>
        <v>192647.198649371</v>
      </c>
      <c r="R128" s="15" t="n">
        <f aca="false">IF(OR(E128=1,AND(P128&lt;=0,I128&gt;0)),1,0)</f>
        <v>0</v>
      </c>
      <c r="S128" s="15" t="n">
        <f aca="false">IF(L128&gt;0,1,0)</f>
        <v>0</v>
      </c>
    </row>
    <row r="129" customFormat="false" ht="15" hidden="false" customHeight="false" outlineLevel="0" collapsed="false">
      <c r="A129" s="15" t="n">
        <v>128</v>
      </c>
      <c r="B129" s="15" t="n">
        <f aca="false">INT((A129-1)/12)+1</f>
        <v>11</v>
      </c>
      <c r="C129" s="15" t="n">
        <f aca="false">MIN(Inputs!$C$4+B129-1,99)</f>
        <v>84</v>
      </c>
      <c r="D129" s="55" t="n">
        <f aca="false">INDEX('Return Path'!$D$5:$D$29,B129)</f>
        <v>0.08</v>
      </c>
      <c r="E129" s="15" t="n">
        <f aca="false">R128</f>
        <v>0</v>
      </c>
      <c r="F129" s="56" t="n">
        <f aca="false">Q128</f>
        <v>192647.198649371</v>
      </c>
      <c r="G129" s="56" t="n">
        <f aca="false">IF(AND(MOD(A129-1,12)=0,B129&lt;=Inputs!$C$7,E129=0),Inputs!$C$6,0)</f>
        <v>0</v>
      </c>
      <c r="H129" s="56" t="n">
        <f aca="false">IF(B129=1,G129*Inputs!$C$9,0)</f>
        <v>0</v>
      </c>
      <c r="I129" s="56" t="n">
        <f aca="false">I128+G129</f>
        <v>120000</v>
      </c>
      <c r="J129" s="56" t="n">
        <f aca="false">(F129+G129+H129)*((1+D129)^(1/12)-1)</f>
        <v>1239.49787671787</v>
      </c>
      <c r="K129" s="56" t="n">
        <f aca="false">(F129+G129+H129+J129)*(Inputs!$C$14+IF(B129&lt;=10,Inputs!$C$12,Inputs!$C$13))/12</f>
        <v>96.9433482630445</v>
      </c>
      <c r="L129" s="56" t="n">
        <f aca="false">IF(OR(E129=1,A129&lt;=Inputs!$C$15),0,MAX(Inputs!$C$8*I129-(F129+G129+H129+J129-K129),0))</f>
        <v>0</v>
      </c>
      <c r="M129" s="56" t="n">
        <f aca="false">L129*INDEX(Rates!$B$2:$C$101,C129+1,IF(Inputs!$C$5="Male",1,2))/1000/12*Inputs!$C$16</f>
        <v>0</v>
      </c>
      <c r="N129" s="56" t="n">
        <f aca="false">IF($V$1=1,MAX(F129+G129+H129+J129-K129-M129,0)*Inputs!$C$22/12,0)</f>
        <v>0</v>
      </c>
      <c r="O129" s="56" t="n">
        <f aca="false">IF(AND(MOD(A129,12)=0,B129&gt;=Inputs!$C$18),MAX(F129+G129+H129+J129-K129-M129-N129,0)*Inputs!$C$17,0)</f>
        <v>0</v>
      </c>
      <c r="P129" s="56" t="n">
        <f aca="false">F129+G129+H129+J129-K129-M129-N129+O129</f>
        <v>193789.753177826</v>
      </c>
      <c r="Q129" s="56" t="n">
        <f aca="false">IF(OR(E129=1,P129&lt;=0),0,P129)</f>
        <v>193789.753177826</v>
      </c>
      <c r="R129" s="15" t="n">
        <f aca="false">IF(OR(E129=1,AND(P129&lt;=0,I129&gt;0)),1,0)</f>
        <v>0</v>
      </c>
      <c r="S129" s="15" t="n">
        <f aca="false">IF(L129&gt;0,1,0)</f>
        <v>0</v>
      </c>
    </row>
    <row r="130" customFormat="false" ht="15" hidden="false" customHeight="false" outlineLevel="0" collapsed="false">
      <c r="A130" s="15" t="n">
        <v>129</v>
      </c>
      <c r="B130" s="15" t="n">
        <f aca="false">INT((A130-1)/12)+1</f>
        <v>11</v>
      </c>
      <c r="C130" s="15" t="n">
        <f aca="false">MIN(Inputs!$C$4+B130-1,99)</f>
        <v>84</v>
      </c>
      <c r="D130" s="55" t="n">
        <f aca="false">INDEX('Return Path'!$D$5:$D$29,B130)</f>
        <v>0.08</v>
      </c>
      <c r="E130" s="15" t="n">
        <f aca="false">R129</f>
        <v>0</v>
      </c>
      <c r="F130" s="56" t="n">
        <f aca="false">Q129</f>
        <v>193789.753177826</v>
      </c>
      <c r="G130" s="56" t="n">
        <f aca="false">IF(AND(MOD(A130-1,12)=0,B130&lt;=Inputs!$C$7,E130=0),Inputs!$C$6,0)</f>
        <v>0</v>
      </c>
      <c r="H130" s="56" t="n">
        <f aca="false">IF(B130=1,G130*Inputs!$C$9,0)</f>
        <v>0</v>
      </c>
      <c r="I130" s="56" t="n">
        <f aca="false">I129+G130</f>
        <v>120000</v>
      </c>
      <c r="J130" s="56" t="n">
        <f aca="false">(F130+G130+H130)*((1+D130)^(1/12)-1)</f>
        <v>1246.84910695627</v>
      </c>
      <c r="K130" s="56" t="n">
        <f aca="false">(F130+G130+H130+J130)*(Inputs!$C$14+IF(B130&lt;=10,Inputs!$C$12,Inputs!$C$13))/12</f>
        <v>97.5183011423912</v>
      </c>
      <c r="L130" s="56" t="n">
        <f aca="false">IF(OR(E130=1,A130&lt;=Inputs!$C$15),0,MAX(Inputs!$C$8*I130-(F130+G130+H130+J130-K130),0))</f>
        <v>0</v>
      </c>
      <c r="M130" s="56" t="n">
        <f aca="false">L130*INDEX(Rates!$B$2:$C$101,C130+1,IF(Inputs!$C$5="Male",1,2))/1000/12*Inputs!$C$16</f>
        <v>0</v>
      </c>
      <c r="N130" s="56" t="n">
        <f aca="false">IF($V$1=1,MAX(F130+G130+H130+J130-K130-M130,0)*Inputs!$C$22/12,0)</f>
        <v>0</v>
      </c>
      <c r="O130" s="56" t="n">
        <f aca="false">IF(AND(MOD(A130,12)=0,B130&gt;=Inputs!$C$18),MAX(F130+G130+H130+J130-K130-M130-N130,0)*Inputs!$C$17,0)</f>
        <v>0</v>
      </c>
      <c r="P130" s="56" t="n">
        <f aca="false">F130+G130+H130+J130-K130-M130-N130+O130</f>
        <v>194939.08398364</v>
      </c>
      <c r="Q130" s="56" t="n">
        <f aca="false">IF(OR(E130=1,P130&lt;=0),0,P130)</f>
        <v>194939.08398364</v>
      </c>
      <c r="R130" s="15" t="n">
        <f aca="false">IF(OR(E130=1,AND(P130&lt;=0,I130&gt;0)),1,0)</f>
        <v>0</v>
      </c>
      <c r="S130" s="15" t="n">
        <f aca="false">IF(L130&gt;0,1,0)</f>
        <v>0</v>
      </c>
    </row>
    <row r="131" customFormat="false" ht="15" hidden="false" customHeight="false" outlineLevel="0" collapsed="false">
      <c r="A131" s="15" t="n">
        <v>130</v>
      </c>
      <c r="B131" s="15" t="n">
        <f aca="false">INT((A131-1)/12)+1</f>
        <v>11</v>
      </c>
      <c r="C131" s="15" t="n">
        <f aca="false">MIN(Inputs!$C$4+B131-1,99)</f>
        <v>84</v>
      </c>
      <c r="D131" s="55" t="n">
        <f aca="false">INDEX('Return Path'!$D$5:$D$29,B131)</f>
        <v>0.08</v>
      </c>
      <c r="E131" s="15" t="n">
        <f aca="false">R130</f>
        <v>0</v>
      </c>
      <c r="F131" s="56" t="n">
        <f aca="false">Q130</f>
        <v>194939.08398364</v>
      </c>
      <c r="G131" s="56" t="n">
        <f aca="false">IF(AND(MOD(A131-1,12)=0,B131&lt;=Inputs!$C$7,E131=0),Inputs!$C$6,0)</f>
        <v>0</v>
      </c>
      <c r="H131" s="56" t="n">
        <f aca="false">IF(B131=1,G131*Inputs!$C$9,0)</f>
        <v>0</v>
      </c>
      <c r="I131" s="56" t="n">
        <f aca="false">I130+G131</f>
        <v>120000</v>
      </c>
      <c r="J131" s="56" t="n">
        <f aca="false">(F131+G131+H131)*((1+D131)^(1/12)-1)</f>
        <v>1254.24393596723</v>
      </c>
      <c r="K131" s="56" t="n">
        <f aca="false">(F131+G131+H131+J131)*(Inputs!$C$14+IF(B131&lt;=10,Inputs!$C$12,Inputs!$C$13))/12</f>
        <v>98.0966639598036</v>
      </c>
      <c r="L131" s="56" t="n">
        <f aca="false">IF(OR(E131=1,A131&lt;=Inputs!$C$15),0,MAX(Inputs!$C$8*I131-(F131+G131+H131+J131-K131),0))</f>
        <v>0</v>
      </c>
      <c r="M131" s="56" t="n">
        <f aca="false">L131*INDEX(Rates!$B$2:$C$101,C131+1,IF(Inputs!$C$5="Male",1,2))/1000/12*Inputs!$C$16</f>
        <v>0</v>
      </c>
      <c r="N131" s="56" t="n">
        <f aca="false">IF($V$1=1,MAX(F131+G131+H131+J131-K131-M131,0)*Inputs!$C$22/12,0)</f>
        <v>0</v>
      </c>
      <c r="O131" s="56" t="n">
        <f aca="false">IF(AND(MOD(A131,12)=0,B131&gt;=Inputs!$C$18),MAX(F131+G131+H131+J131-K131-M131-N131,0)*Inputs!$C$17,0)</f>
        <v>0</v>
      </c>
      <c r="P131" s="56" t="n">
        <f aca="false">F131+G131+H131+J131-K131-M131-N131+O131</f>
        <v>196095.231255647</v>
      </c>
      <c r="Q131" s="56" t="n">
        <f aca="false">IF(OR(E131=1,P131&lt;=0),0,P131)</f>
        <v>196095.231255647</v>
      </c>
      <c r="R131" s="15" t="n">
        <f aca="false">IF(OR(E131=1,AND(P131&lt;=0,I131&gt;0)),1,0)</f>
        <v>0</v>
      </c>
      <c r="S131" s="15" t="n">
        <f aca="false">IF(L131&gt;0,1,0)</f>
        <v>0</v>
      </c>
    </row>
    <row r="132" customFormat="false" ht="15" hidden="false" customHeight="false" outlineLevel="0" collapsed="false">
      <c r="A132" s="15" t="n">
        <v>131</v>
      </c>
      <c r="B132" s="15" t="n">
        <f aca="false">INT((A132-1)/12)+1</f>
        <v>11</v>
      </c>
      <c r="C132" s="15" t="n">
        <f aca="false">MIN(Inputs!$C$4+B132-1,99)</f>
        <v>84</v>
      </c>
      <c r="D132" s="55" t="n">
        <f aca="false">INDEX('Return Path'!$D$5:$D$29,B132)</f>
        <v>0.08</v>
      </c>
      <c r="E132" s="15" t="n">
        <f aca="false">R131</f>
        <v>0</v>
      </c>
      <c r="F132" s="56" t="n">
        <f aca="false">Q131</f>
        <v>196095.231255647</v>
      </c>
      <c r="G132" s="56" t="n">
        <f aca="false">IF(AND(MOD(A132-1,12)=0,B132&lt;=Inputs!$C$7,E132=0),Inputs!$C$6,0)</f>
        <v>0</v>
      </c>
      <c r="H132" s="56" t="n">
        <f aca="false">IF(B132=1,G132*Inputs!$C$9,0)</f>
        <v>0</v>
      </c>
      <c r="I132" s="56" t="n">
        <f aca="false">I131+G132</f>
        <v>120000</v>
      </c>
      <c r="J132" s="56" t="n">
        <f aca="false">(F132+G132+H132)*((1+D132)^(1/12)-1)</f>
        <v>1261.68262232692</v>
      </c>
      <c r="K132" s="56" t="n">
        <f aca="false">(F132+G132+H132+J132)*(Inputs!$C$14+IF(B132&lt;=10,Inputs!$C$12,Inputs!$C$13))/12</f>
        <v>98.6784569389871</v>
      </c>
      <c r="L132" s="56" t="n">
        <f aca="false">IF(OR(E132=1,A132&lt;=Inputs!$C$15),0,MAX(Inputs!$C$8*I132-(F132+G132+H132+J132-K132),0))</f>
        <v>0</v>
      </c>
      <c r="M132" s="56" t="n">
        <f aca="false">L132*INDEX(Rates!$B$2:$C$101,C132+1,IF(Inputs!$C$5="Male",1,2))/1000/12*Inputs!$C$16</f>
        <v>0</v>
      </c>
      <c r="N132" s="56" t="n">
        <f aca="false">IF($V$1=1,MAX(F132+G132+H132+J132-K132-M132,0)*Inputs!$C$22/12,0)</f>
        <v>0</v>
      </c>
      <c r="O132" s="56" t="n">
        <f aca="false">IF(AND(MOD(A132,12)=0,B132&gt;=Inputs!$C$18),MAX(F132+G132+H132+J132-K132-M132-N132,0)*Inputs!$C$17,0)</f>
        <v>0</v>
      </c>
      <c r="P132" s="56" t="n">
        <f aca="false">F132+G132+H132+J132-K132-M132-N132+O132</f>
        <v>197258.235421035</v>
      </c>
      <c r="Q132" s="56" t="n">
        <f aca="false">IF(OR(E132=1,P132&lt;=0),0,P132)</f>
        <v>197258.235421035</v>
      </c>
      <c r="R132" s="15" t="n">
        <f aca="false">IF(OR(E132=1,AND(P132&lt;=0,I132&gt;0)),1,0)</f>
        <v>0</v>
      </c>
      <c r="S132" s="15" t="n">
        <f aca="false">IF(L132&gt;0,1,0)</f>
        <v>0</v>
      </c>
    </row>
    <row r="133" customFormat="false" ht="15" hidden="false" customHeight="false" outlineLevel="0" collapsed="false">
      <c r="A133" s="15" t="n">
        <v>132</v>
      </c>
      <c r="B133" s="15" t="n">
        <f aca="false">INT((A133-1)/12)+1</f>
        <v>11</v>
      </c>
      <c r="C133" s="15" t="n">
        <f aca="false">MIN(Inputs!$C$4+B133-1,99)</f>
        <v>84</v>
      </c>
      <c r="D133" s="55" t="n">
        <f aca="false">INDEX('Return Path'!$D$5:$D$29,B133)</f>
        <v>0.08</v>
      </c>
      <c r="E133" s="15" t="n">
        <f aca="false">R132</f>
        <v>0</v>
      </c>
      <c r="F133" s="56" t="n">
        <f aca="false">Q132</f>
        <v>197258.235421035</v>
      </c>
      <c r="G133" s="56" t="n">
        <f aca="false">IF(AND(MOD(A133-1,12)=0,B133&lt;=Inputs!$C$7,E133=0),Inputs!$C$6,0)</f>
        <v>0</v>
      </c>
      <c r="H133" s="56" t="n">
        <f aca="false">IF(B133=1,G133*Inputs!$C$9,0)</f>
        <v>0</v>
      </c>
      <c r="I133" s="56" t="n">
        <f aca="false">I132+G133</f>
        <v>120000</v>
      </c>
      <c r="J133" s="56" t="n">
        <f aca="false">(F133+G133+H133)*((1+D133)^(1/12)-1)</f>
        <v>1269.16542614509</v>
      </c>
      <c r="K133" s="56" t="n">
        <f aca="false">(F133+G133+H133+J133)*(Inputs!$C$14+IF(B133&lt;=10,Inputs!$C$12,Inputs!$C$13))/12</f>
        <v>99.2637004235902</v>
      </c>
      <c r="L133" s="56" t="n">
        <f aca="false">IF(OR(E133=1,A133&lt;=Inputs!$C$15),0,MAX(Inputs!$C$8*I133-(F133+G133+H133+J133-K133),0))</f>
        <v>0</v>
      </c>
      <c r="M133" s="56" t="n">
        <f aca="false">L133*INDEX(Rates!$B$2:$C$101,C133+1,IF(Inputs!$C$5="Male",1,2))/1000/12*Inputs!$C$16</f>
        <v>0</v>
      </c>
      <c r="N133" s="56" t="n">
        <f aca="false">IF($V$1=1,MAX(F133+G133+H133+J133-K133-M133,0)*Inputs!$C$22/12,0)</f>
        <v>0</v>
      </c>
      <c r="O133" s="56" t="n">
        <f aca="false">IF(AND(MOD(A133,12)=0,B133&gt;=Inputs!$C$18),MAX(F133+G133+H133+J133-K133-M133-N133,0)*Inputs!$C$17,0)</f>
        <v>992.140685733784</v>
      </c>
      <c r="P133" s="56" t="n">
        <f aca="false">F133+G133+H133+J133-K133-M133-N133+O133</f>
        <v>199420.277832491</v>
      </c>
      <c r="Q133" s="56" t="n">
        <f aca="false">IF(OR(E133=1,P133&lt;=0),0,P133)</f>
        <v>199420.277832491</v>
      </c>
      <c r="R133" s="15" t="n">
        <f aca="false">IF(OR(E133=1,AND(P133&lt;=0,I133&gt;0)),1,0)</f>
        <v>0</v>
      </c>
      <c r="S133" s="15" t="n">
        <f aca="false">IF(L133&gt;0,1,0)</f>
        <v>0</v>
      </c>
    </row>
    <row r="134" customFormat="false" ht="15" hidden="false" customHeight="false" outlineLevel="0" collapsed="false">
      <c r="A134" s="15" t="n">
        <v>133</v>
      </c>
      <c r="B134" s="15" t="n">
        <f aca="false">INT((A134-1)/12)+1</f>
        <v>12</v>
      </c>
      <c r="C134" s="15" t="n">
        <f aca="false">MIN(Inputs!$C$4+B134-1,99)</f>
        <v>85</v>
      </c>
      <c r="D134" s="55" t="n">
        <f aca="false">INDEX('Return Path'!$D$5:$D$29,B134)</f>
        <v>0.08</v>
      </c>
      <c r="E134" s="15" t="n">
        <f aca="false">R133</f>
        <v>0</v>
      </c>
      <c r="F134" s="56" t="n">
        <f aca="false">Q133</f>
        <v>199420.277832491</v>
      </c>
      <c r="G134" s="56" t="n">
        <f aca="false">IF(AND(MOD(A134-1,12)=0,B134&lt;=Inputs!$C$7,E134=0),Inputs!$C$6,0)</f>
        <v>0</v>
      </c>
      <c r="H134" s="56" t="n">
        <f aca="false">IF(B134=1,G134*Inputs!$C$9,0)</f>
        <v>0</v>
      </c>
      <c r="I134" s="56" t="n">
        <f aca="false">I133+G134</f>
        <v>120000</v>
      </c>
      <c r="J134" s="56" t="n">
        <f aca="false">(F134+G134+H134)*((1+D134)^(1/12)-1)</f>
        <v>1283.07607211949</v>
      </c>
      <c r="K134" s="56" t="n">
        <f aca="false">(F134+G134+H134+J134)*(Inputs!$C$14+IF(B134&lt;=10,Inputs!$C$12,Inputs!$C$13))/12</f>
        <v>100.351676952305</v>
      </c>
      <c r="L134" s="56" t="n">
        <f aca="false">IF(OR(E134=1,A134&lt;=Inputs!$C$15),0,MAX(Inputs!$C$8*I134-(F134+G134+H134+J134-K134),0))</f>
        <v>0</v>
      </c>
      <c r="M134" s="56" t="n">
        <f aca="false">L134*INDEX(Rates!$B$2:$C$101,C134+1,IF(Inputs!$C$5="Male",1,2))/1000/12*Inputs!$C$16</f>
        <v>0</v>
      </c>
      <c r="N134" s="56" t="n">
        <f aca="false">IF($V$1=1,MAX(F134+G134+H134+J134-K134-M134,0)*Inputs!$C$22/12,0)</f>
        <v>0</v>
      </c>
      <c r="O134" s="56" t="n">
        <f aca="false">IF(AND(MOD(A134,12)=0,B134&gt;=Inputs!$C$18),MAX(F134+G134+H134+J134-K134-M134-N134,0)*Inputs!$C$17,0)</f>
        <v>0</v>
      </c>
      <c r="P134" s="56" t="n">
        <f aca="false">F134+G134+H134+J134-K134-M134-N134+O134</f>
        <v>200603.002227658</v>
      </c>
      <c r="Q134" s="56" t="n">
        <f aca="false">IF(OR(E134=1,P134&lt;=0),0,P134)</f>
        <v>200603.002227658</v>
      </c>
      <c r="R134" s="15" t="n">
        <f aca="false">IF(OR(E134=1,AND(P134&lt;=0,I134&gt;0)),1,0)</f>
        <v>0</v>
      </c>
      <c r="S134" s="15" t="n">
        <f aca="false">IF(L134&gt;0,1,0)</f>
        <v>0</v>
      </c>
    </row>
    <row r="135" customFormat="false" ht="15" hidden="false" customHeight="false" outlineLevel="0" collapsed="false">
      <c r="A135" s="15" t="n">
        <v>134</v>
      </c>
      <c r="B135" s="15" t="n">
        <f aca="false">INT((A135-1)/12)+1</f>
        <v>12</v>
      </c>
      <c r="C135" s="15" t="n">
        <f aca="false">MIN(Inputs!$C$4+B135-1,99)</f>
        <v>85</v>
      </c>
      <c r="D135" s="55" t="n">
        <f aca="false">INDEX('Return Path'!$D$5:$D$29,B135)</f>
        <v>0.08</v>
      </c>
      <c r="E135" s="15" t="n">
        <f aca="false">R134</f>
        <v>0</v>
      </c>
      <c r="F135" s="56" t="n">
        <f aca="false">Q134</f>
        <v>200603.002227658</v>
      </c>
      <c r="G135" s="56" t="n">
        <f aca="false">IF(AND(MOD(A135-1,12)=0,B135&lt;=Inputs!$C$7,E135=0),Inputs!$C$6,0)</f>
        <v>0</v>
      </c>
      <c r="H135" s="56" t="n">
        <f aca="false">IF(B135=1,G135*Inputs!$C$9,0)</f>
        <v>0</v>
      </c>
      <c r="I135" s="56" t="n">
        <f aca="false">I134+G135</f>
        <v>120000</v>
      </c>
      <c r="J135" s="56" t="n">
        <f aca="false">(F135+G135+H135)*((1+D135)^(1/12)-1)</f>
        <v>1290.68575648984</v>
      </c>
      <c r="K135" s="56" t="n">
        <f aca="false">(F135+G135+H135+J135)*(Inputs!$C$14+IF(B135&lt;=10,Inputs!$C$12,Inputs!$C$13))/12</f>
        <v>100.946843992074</v>
      </c>
      <c r="L135" s="56" t="n">
        <f aca="false">IF(OR(E135=1,A135&lt;=Inputs!$C$15),0,MAX(Inputs!$C$8*I135-(F135+G135+H135+J135-K135),0))</f>
        <v>0</v>
      </c>
      <c r="M135" s="56" t="n">
        <f aca="false">L135*INDEX(Rates!$B$2:$C$101,C135+1,IF(Inputs!$C$5="Male",1,2))/1000/12*Inputs!$C$16</f>
        <v>0</v>
      </c>
      <c r="N135" s="56" t="n">
        <f aca="false">IF($V$1=1,MAX(F135+G135+H135+J135-K135-M135,0)*Inputs!$C$22/12,0)</f>
        <v>0</v>
      </c>
      <c r="O135" s="56" t="n">
        <f aca="false">IF(AND(MOD(A135,12)=0,B135&gt;=Inputs!$C$18),MAX(F135+G135+H135+J135-K135-M135-N135,0)*Inputs!$C$17,0)</f>
        <v>0</v>
      </c>
      <c r="P135" s="56" t="n">
        <f aca="false">F135+G135+H135+J135-K135-M135-N135+O135</f>
        <v>201792.741140156</v>
      </c>
      <c r="Q135" s="56" t="n">
        <f aca="false">IF(OR(E135=1,P135&lt;=0),0,P135)</f>
        <v>201792.741140156</v>
      </c>
      <c r="R135" s="15" t="n">
        <f aca="false">IF(OR(E135=1,AND(P135&lt;=0,I135&gt;0)),1,0)</f>
        <v>0</v>
      </c>
      <c r="S135" s="15" t="n">
        <f aca="false">IF(L135&gt;0,1,0)</f>
        <v>0</v>
      </c>
    </row>
    <row r="136" customFormat="false" ht="15" hidden="false" customHeight="false" outlineLevel="0" collapsed="false">
      <c r="A136" s="15" t="n">
        <v>135</v>
      </c>
      <c r="B136" s="15" t="n">
        <f aca="false">INT((A136-1)/12)+1</f>
        <v>12</v>
      </c>
      <c r="C136" s="15" t="n">
        <f aca="false">MIN(Inputs!$C$4+B136-1,99)</f>
        <v>85</v>
      </c>
      <c r="D136" s="55" t="n">
        <f aca="false">INDEX('Return Path'!$D$5:$D$29,B136)</f>
        <v>0.08</v>
      </c>
      <c r="E136" s="15" t="n">
        <f aca="false">R135</f>
        <v>0</v>
      </c>
      <c r="F136" s="56" t="n">
        <f aca="false">Q135</f>
        <v>201792.741140156</v>
      </c>
      <c r="G136" s="56" t="n">
        <f aca="false">IF(AND(MOD(A136-1,12)=0,B136&lt;=Inputs!$C$7,E136=0),Inputs!$C$6,0)</f>
        <v>0</v>
      </c>
      <c r="H136" s="56" t="n">
        <f aca="false">IF(B136=1,G136*Inputs!$C$9,0)</f>
        <v>0</v>
      </c>
      <c r="I136" s="56" t="n">
        <f aca="false">I135+G136</f>
        <v>120000</v>
      </c>
      <c r="J136" s="56" t="n">
        <f aca="false">(F136+G136+H136)*((1+D136)^(1/12)-1)</f>
        <v>1298.34057247589</v>
      </c>
      <c r="K136" s="56" t="n">
        <f aca="false">(F136+G136+H136+J136)*(Inputs!$C$14+IF(B136&lt;=10,Inputs!$C$12,Inputs!$C$13))/12</f>
        <v>101.545540856316</v>
      </c>
      <c r="L136" s="56" t="n">
        <f aca="false">IF(OR(E136=1,A136&lt;=Inputs!$C$15),0,MAX(Inputs!$C$8*I136-(F136+G136+H136+J136-K136),0))</f>
        <v>0</v>
      </c>
      <c r="M136" s="56" t="n">
        <f aca="false">L136*INDEX(Rates!$B$2:$C$101,C136+1,IF(Inputs!$C$5="Male",1,2))/1000/12*Inputs!$C$16</f>
        <v>0</v>
      </c>
      <c r="N136" s="56" t="n">
        <f aca="false">IF($V$1=1,MAX(F136+G136+H136+J136-K136-M136,0)*Inputs!$C$22/12,0)</f>
        <v>0</v>
      </c>
      <c r="O136" s="56" t="n">
        <f aca="false">IF(AND(MOD(A136,12)=0,B136&gt;=Inputs!$C$18),MAX(F136+G136+H136+J136-K136-M136-N136,0)*Inputs!$C$17,0)</f>
        <v>0</v>
      </c>
      <c r="P136" s="56" t="n">
        <f aca="false">F136+G136+H136+J136-K136-M136-N136+O136</f>
        <v>202989.536171775</v>
      </c>
      <c r="Q136" s="56" t="n">
        <f aca="false">IF(OR(E136=1,P136&lt;=0),0,P136)</f>
        <v>202989.536171775</v>
      </c>
      <c r="R136" s="15" t="n">
        <f aca="false">IF(OR(E136=1,AND(P136&lt;=0,I136&gt;0)),1,0)</f>
        <v>0</v>
      </c>
      <c r="S136" s="15" t="n">
        <f aca="false">IF(L136&gt;0,1,0)</f>
        <v>0</v>
      </c>
    </row>
    <row r="137" customFormat="false" ht="15" hidden="false" customHeight="false" outlineLevel="0" collapsed="false">
      <c r="A137" s="15" t="n">
        <v>136</v>
      </c>
      <c r="B137" s="15" t="n">
        <f aca="false">INT((A137-1)/12)+1</f>
        <v>12</v>
      </c>
      <c r="C137" s="15" t="n">
        <f aca="false">MIN(Inputs!$C$4+B137-1,99)</f>
        <v>85</v>
      </c>
      <c r="D137" s="55" t="n">
        <f aca="false">INDEX('Return Path'!$D$5:$D$29,B137)</f>
        <v>0.08</v>
      </c>
      <c r="E137" s="15" t="n">
        <f aca="false">R136</f>
        <v>0</v>
      </c>
      <c r="F137" s="56" t="n">
        <f aca="false">Q136</f>
        <v>202989.536171775</v>
      </c>
      <c r="G137" s="56" t="n">
        <f aca="false">IF(AND(MOD(A137-1,12)=0,B137&lt;=Inputs!$C$7,E137=0),Inputs!$C$6,0)</f>
        <v>0</v>
      </c>
      <c r="H137" s="56" t="n">
        <f aca="false">IF(B137=1,G137*Inputs!$C$9,0)</f>
        <v>0</v>
      </c>
      <c r="I137" s="56" t="n">
        <f aca="false">I136+G137</f>
        <v>120000</v>
      </c>
      <c r="J137" s="56" t="n">
        <f aca="false">(F137+G137+H137)*((1+D137)^(1/12)-1)</f>
        <v>1306.04078774483</v>
      </c>
      <c r="K137" s="56" t="n">
        <f aca="false">(F137+G137+H137+J137)*(Inputs!$C$14+IF(B137&lt;=10,Inputs!$C$12,Inputs!$C$13))/12</f>
        <v>102.14778847976</v>
      </c>
      <c r="L137" s="56" t="n">
        <f aca="false">IF(OR(E137=1,A137&lt;=Inputs!$C$15),0,MAX(Inputs!$C$8*I137-(F137+G137+H137+J137-K137),0))</f>
        <v>0</v>
      </c>
      <c r="M137" s="56" t="n">
        <f aca="false">L137*INDEX(Rates!$B$2:$C$101,C137+1,IF(Inputs!$C$5="Male",1,2))/1000/12*Inputs!$C$16</f>
        <v>0</v>
      </c>
      <c r="N137" s="56" t="n">
        <f aca="false">IF($V$1=1,MAX(F137+G137+H137+J137-K137-M137,0)*Inputs!$C$22/12,0)</f>
        <v>0</v>
      </c>
      <c r="O137" s="56" t="n">
        <f aca="false">IF(AND(MOD(A137,12)=0,B137&gt;=Inputs!$C$18),MAX(F137+G137+H137+J137-K137-M137-N137,0)*Inputs!$C$17,0)</f>
        <v>0</v>
      </c>
      <c r="P137" s="56" t="n">
        <f aca="false">F137+G137+H137+J137-K137-M137-N137+O137</f>
        <v>204193.42917104</v>
      </c>
      <c r="Q137" s="56" t="n">
        <f aca="false">IF(OR(E137=1,P137&lt;=0),0,P137)</f>
        <v>204193.42917104</v>
      </c>
      <c r="R137" s="15" t="n">
        <f aca="false">IF(OR(E137=1,AND(P137&lt;=0,I137&gt;0)),1,0)</f>
        <v>0</v>
      </c>
      <c r="S137" s="15" t="n">
        <f aca="false">IF(L137&gt;0,1,0)</f>
        <v>0</v>
      </c>
    </row>
    <row r="138" customFormat="false" ht="15" hidden="false" customHeight="false" outlineLevel="0" collapsed="false">
      <c r="A138" s="15" t="n">
        <v>137</v>
      </c>
      <c r="B138" s="15" t="n">
        <f aca="false">INT((A138-1)/12)+1</f>
        <v>12</v>
      </c>
      <c r="C138" s="15" t="n">
        <f aca="false">MIN(Inputs!$C$4+B138-1,99)</f>
        <v>85</v>
      </c>
      <c r="D138" s="55" t="n">
        <f aca="false">INDEX('Return Path'!$D$5:$D$29,B138)</f>
        <v>0.08</v>
      </c>
      <c r="E138" s="15" t="n">
        <f aca="false">R137</f>
        <v>0</v>
      </c>
      <c r="F138" s="56" t="n">
        <f aca="false">Q137</f>
        <v>204193.42917104</v>
      </c>
      <c r="G138" s="56" t="n">
        <f aca="false">IF(AND(MOD(A138-1,12)=0,B138&lt;=Inputs!$C$7,E138=0),Inputs!$C$6,0)</f>
        <v>0</v>
      </c>
      <c r="H138" s="56" t="n">
        <f aca="false">IF(B138=1,G138*Inputs!$C$9,0)</f>
        <v>0</v>
      </c>
      <c r="I138" s="56" t="n">
        <f aca="false">I137+G138</f>
        <v>120000</v>
      </c>
      <c r="J138" s="56" t="n">
        <f aca="false">(F138+G138+H138)*((1+D138)^(1/12)-1)</f>
        <v>1313.78667155133</v>
      </c>
      <c r="K138" s="56" t="n">
        <f aca="false">(F138+G138+H138+J138)*(Inputs!$C$14+IF(B138&lt;=10,Inputs!$C$12,Inputs!$C$13))/12</f>
        <v>102.753607921296</v>
      </c>
      <c r="L138" s="56" t="n">
        <f aca="false">IF(OR(E138=1,A138&lt;=Inputs!$C$15),0,MAX(Inputs!$C$8*I138-(F138+G138+H138+J138-K138),0))</f>
        <v>0</v>
      </c>
      <c r="M138" s="56" t="n">
        <f aca="false">L138*INDEX(Rates!$B$2:$C$101,C138+1,IF(Inputs!$C$5="Male",1,2))/1000/12*Inputs!$C$16</f>
        <v>0</v>
      </c>
      <c r="N138" s="56" t="n">
        <f aca="false">IF($V$1=1,MAX(F138+G138+H138+J138-K138-M138,0)*Inputs!$C$22/12,0)</f>
        <v>0</v>
      </c>
      <c r="O138" s="56" t="n">
        <f aca="false">IF(AND(MOD(A138,12)=0,B138&gt;=Inputs!$C$18),MAX(F138+G138+H138+J138-K138-M138-N138,0)*Inputs!$C$17,0)</f>
        <v>0</v>
      </c>
      <c r="P138" s="56" t="n">
        <f aca="false">F138+G138+H138+J138-K138-M138-N138+O138</f>
        <v>205404.46223467</v>
      </c>
      <c r="Q138" s="56" t="n">
        <f aca="false">IF(OR(E138=1,P138&lt;=0),0,P138)</f>
        <v>205404.46223467</v>
      </c>
      <c r="R138" s="15" t="n">
        <f aca="false">IF(OR(E138=1,AND(P138&lt;=0,I138&gt;0)),1,0)</f>
        <v>0</v>
      </c>
      <c r="S138" s="15" t="n">
        <f aca="false">IF(L138&gt;0,1,0)</f>
        <v>0</v>
      </c>
    </row>
    <row r="139" customFormat="false" ht="15" hidden="false" customHeight="false" outlineLevel="0" collapsed="false">
      <c r="A139" s="15" t="n">
        <v>138</v>
      </c>
      <c r="B139" s="15" t="n">
        <f aca="false">INT((A139-1)/12)+1</f>
        <v>12</v>
      </c>
      <c r="C139" s="15" t="n">
        <f aca="false">MIN(Inputs!$C$4+B139-1,99)</f>
        <v>85</v>
      </c>
      <c r="D139" s="55" t="n">
        <f aca="false">INDEX('Return Path'!$D$5:$D$29,B139)</f>
        <v>0.08</v>
      </c>
      <c r="E139" s="15" t="n">
        <f aca="false">R138</f>
        <v>0</v>
      </c>
      <c r="F139" s="56" t="n">
        <f aca="false">Q138</f>
        <v>205404.46223467</v>
      </c>
      <c r="G139" s="56" t="n">
        <f aca="false">IF(AND(MOD(A139-1,12)=0,B139&lt;=Inputs!$C$7,E139=0),Inputs!$C$6,0)</f>
        <v>0</v>
      </c>
      <c r="H139" s="56" t="n">
        <f aca="false">IF(B139=1,G139*Inputs!$C$9,0)</f>
        <v>0</v>
      </c>
      <c r="I139" s="56" t="n">
        <f aca="false">I138+G139</f>
        <v>120000</v>
      </c>
      <c r="J139" s="56" t="n">
        <f aca="false">(F139+G139+H139)*((1+D139)^(1/12)-1)</f>
        <v>1321.57849474693</v>
      </c>
      <c r="K139" s="56" t="n">
        <f aca="false">(F139+G139+H139+J139)*(Inputs!$C$14+IF(B139&lt;=10,Inputs!$C$12,Inputs!$C$13))/12</f>
        <v>103.363020364709</v>
      </c>
      <c r="L139" s="56" t="n">
        <f aca="false">IF(OR(E139=1,A139&lt;=Inputs!$C$15),0,MAX(Inputs!$C$8*I139-(F139+G139+H139+J139-K139),0))</f>
        <v>0</v>
      </c>
      <c r="M139" s="56" t="n">
        <f aca="false">L139*INDEX(Rates!$B$2:$C$101,C139+1,IF(Inputs!$C$5="Male",1,2))/1000/12*Inputs!$C$16</f>
        <v>0</v>
      </c>
      <c r="N139" s="56" t="n">
        <f aca="false">IF($V$1=1,MAX(F139+G139+H139+J139-K139-M139,0)*Inputs!$C$22/12,0)</f>
        <v>0</v>
      </c>
      <c r="O139" s="56" t="n">
        <f aca="false">IF(AND(MOD(A139,12)=0,B139&gt;=Inputs!$C$18),MAX(F139+G139+H139+J139-K139-M139-N139,0)*Inputs!$C$17,0)</f>
        <v>0</v>
      </c>
      <c r="P139" s="56" t="n">
        <f aca="false">F139+G139+H139+J139-K139-M139-N139+O139</f>
        <v>206622.677709052</v>
      </c>
      <c r="Q139" s="56" t="n">
        <f aca="false">IF(OR(E139=1,P139&lt;=0),0,P139)</f>
        <v>206622.677709052</v>
      </c>
      <c r="R139" s="15" t="n">
        <f aca="false">IF(OR(E139=1,AND(P139&lt;=0,I139&gt;0)),1,0)</f>
        <v>0</v>
      </c>
      <c r="S139" s="15" t="n">
        <f aca="false">IF(L139&gt;0,1,0)</f>
        <v>0</v>
      </c>
    </row>
    <row r="140" customFormat="false" ht="15" hidden="false" customHeight="false" outlineLevel="0" collapsed="false">
      <c r="A140" s="15" t="n">
        <v>139</v>
      </c>
      <c r="B140" s="15" t="n">
        <f aca="false">INT((A140-1)/12)+1</f>
        <v>12</v>
      </c>
      <c r="C140" s="15" t="n">
        <f aca="false">MIN(Inputs!$C$4+B140-1,99)</f>
        <v>85</v>
      </c>
      <c r="D140" s="55" t="n">
        <f aca="false">INDEX('Return Path'!$D$5:$D$29,B140)</f>
        <v>0.08</v>
      </c>
      <c r="E140" s="15" t="n">
        <f aca="false">R139</f>
        <v>0</v>
      </c>
      <c r="F140" s="56" t="n">
        <f aca="false">Q139</f>
        <v>206622.677709052</v>
      </c>
      <c r="G140" s="56" t="n">
        <f aca="false">IF(AND(MOD(A140-1,12)=0,B140&lt;=Inputs!$C$7,E140=0),Inputs!$C$6,0)</f>
        <v>0</v>
      </c>
      <c r="H140" s="56" t="n">
        <f aca="false">IF(B140=1,G140*Inputs!$C$9,0)</f>
        <v>0</v>
      </c>
      <c r="I140" s="56" t="n">
        <f aca="false">I139+G140</f>
        <v>120000</v>
      </c>
      <c r="J140" s="56" t="n">
        <f aca="false">(F140+G140+H140)*((1+D140)^(1/12)-1)</f>
        <v>1329.41652978958</v>
      </c>
      <c r="K140" s="56" t="n">
        <f aca="false">(F140+G140+H140+J140)*(Inputs!$C$14+IF(B140&lt;=10,Inputs!$C$12,Inputs!$C$13))/12</f>
        <v>103.976047119421</v>
      </c>
      <c r="L140" s="56" t="n">
        <f aca="false">IF(OR(E140=1,A140&lt;=Inputs!$C$15),0,MAX(Inputs!$C$8*I140-(F140+G140+H140+J140-K140),0))</f>
        <v>0</v>
      </c>
      <c r="M140" s="56" t="n">
        <f aca="false">L140*INDEX(Rates!$B$2:$C$101,C140+1,IF(Inputs!$C$5="Male",1,2))/1000/12*Inputs!$C$16</f>
        <v>0</v>
      </c>
      <c r="N140" s="56" t="n">
        <f aca="false">IF($V$1=1,MAX(F140+G140+H140+J140-K140-M140,0)*Inputs!$C$22/12,0)</f>
        <v>0</v>
      </c>
      <c r="O140" s="56" t="n">
        <f aca="false">IF(AND(MOD(A140,12)=0,B140&gt;=Inputs!$C$18),MAX(F140+G140+H140+J140-K140-M140-N140,0)*Inputs!$C$17,0)</f>
        <v>0</v>
      </c>
      <c r="P140" s="56" t="n">
        <f aca="false">F140+G140+H140+J140-K140-M140-N140+O140</f>
        <v>207848.118191723</v>
      </c>
      <c r="Q140" s="56" t="n">
        <f aca="false">IF(OR(E140=1,P140&lt;=0),0,P140)</f>
        <v>207848.118191723</v>
      </c>
      <c r="R140" s="15" t="n">
        <f aca="false">IF(OR(E140=1,AND(P140&lt;=0,I140&gt;0)),1,0)</f>
        <v>0</v>
      </c>
      <c r="S140" s="15" t="n">
        <f aca="false">IF(L140&gt;0,1,0)</f>
        <v>0</v>
      </c>
    </row>
    <row r="141" customFormat="false" ht="15" hidden="false" customHeight="false" outlineLevel="0" collapsed="false">
      <c r="A141" s="15" t="n">
        <v>140</v>
      </c>
      <c r="B141" s="15" t="n">
        <f aca="false">INT((A141-1)/12)+1</f>
        <v>12</v>
      </c>
      <c r="C141" s="15" t="n">
        <f aca="false">MIN(Inputs!$C$4+B141-1,99)</f>
        <v>85</v>
      </c>
      <c r="D141" s="55" t="n">
        <f aca="false">INDEX('Return Path'!$D$5:$D$29,B141)</f>
        <v>0.08</v>
      </c>
      <c r="E141" s="15" t="n">
        <f aca="false">R140</f>
        <v>0</v>
      </c>
      <c r="F141" s="56" t="n">
        <f aca="false">Q140</f>
        <v>207848.118191723</v>
      </c>
      <c r="G141" s="56" t="n">
        <f aca="false">IF(AND(MOD(A141-1,12)=0,B141&lt;=Inputs!$C$7,E141=0),Inputs!$C$6,0)</f>
        <v>0</v>
      </c>
      <c r="H141" s="56" t="n">
        <f aca="false">IF(B141=1,G141*Inputs!$C$9,0)</f>
        <v>0</v>
      </c>
      <c r="I141" s="56" t="n">
        <f aca="false">I140+G141</f>
        <v>120000</v>
      </c>
      <c r="J141" s="56" t="n">
        <f aca="false">(F141+G141+H141)*((1+D141)^(1/12)-1)</f>
        <v>1337.30105075309</v>
      </c>
      <c r="K141" s="56" t="n">
        <f aca="false">(F141+G141+H141+J141)*(Inputs!$C$14+IF(B141&lt;=10,Inputs!$C$12,Inputs!$C$13))/12</f>
        <v>104.592709621238</v>
      </c>
      <c r="L141" s="56" t="n">
        <f aca="false">IF(OR(E141=1,A141&lt;=Inputs!$C$15),0,MAX(Inputs!$C$8*I141-(F141+G141+H141+J141-K141),0))</f>
        <v>0</v>
      </c>
      <c r="M141" s="56" t="n">
        <f aca="false">L141*INDEX(Rates!$B$2:$C$101,C141+1,IF(Inputs!$C$5="Male",1,2))/1000/12*Inputs!$C$16</f>
        <v>0</v>
      </c>
      <c r="N141" s="56" t="n">
        <f aca="false">IF($V$1=1,MAX(F141+G141+H141+J141-K141-M141,0)*Inputs!$C$22/12,0)</f>
        <v>0</v>
      </c>
      <c r="O141" s="56" t="n">
        <f aca="false">IF(AND(MOD(A141,12)=0,B141&gt;=Inputs!$C$18),MAX(F141+G141+H141+J141-K141-M141-N141,0)*Inputs!$C$17,0)</f>
        <v>0</v>
      </c>
      <c r="P141" s="56" t="n">
        <f aca="false">F141+G141+H141+J141-K141-M141-N141+O141</f>
        <v>209080.826532854</v>
      </c>
      <c r="Q141" s="56" t="n">
        <f aca="false">IF(OR(E141=1,P141&lt;=0),0,P141)</f>
        <v>209080.826532854</v>
      </c>
      <c r="R141" s="15" t="n">
        <f aca="false">IF(OR(E141=1,AND(P141&lt;=0,I141&gt;0)),1,0)</f>
        <v>0</v>
      </c>
      <c r="S141" s="15" t="n">
        <f aca="false">IF(L141&gt;0,1,0)</f>
        <v>0</v>
      </c>
    </row>
    <row r="142" customFormat="false" ht="15" hidden="false" customHeight="false" outlineLevel="0" collapsed="false">
      <c r="A142" s="15" t="n">
        <v>141</v>
      </c>
      <c r="B142" s="15" t="n">
        <f aca="false">INT((A142-1)/12)+1</f>
        <v>12</v>
      </c>
      <c r="C142" s="15" t="n">
        <f aca="false">MIN(Inputs!$C$4+B142-1,99)</f>
        <v>85</v>
      </c>
      <c r="D142" s="55" t="n">
        <f aca="false">INDEX('Return Path'!$D$5:$D$29,B142)</f>
        <v>0.08</v>
      </c>
      <c r="E142" s="15" t="n">
        <f aca="false">R141</f>
        <v>0</v>
      </c>
      <c r="F142" s="56" t="n">
        <f aca="false">Q141</f>
        <v>209080.826532854</v>
      </c>
      <c r="G142" s="56" t="n">
        <f aca="false">IF(AND(MOD(A142-1,12)=0,B142&lt;=Inputs!$C$7,E142=0),Inputs!$C$6,0)</f>
        <v>0</v>
      </c>
      <c r="H142" s="56" t="n">
        <f aca="false">IF(B142=1,G142*Inputs!$C$9,0)</f>
        <v>0</v>
      </c>
      <c r="I142" s="56" t="n">
        <f aca="false">I141+G142</f>
        <v>120000</v>
      </c>
      <c r="J142" s="56" t="n">
        <f aca="false">(F142+G142+H142)*((1+D142)^(1/12)-1)</f>
        <v>1345.23233333679</v>
      </c>
      <c r="K142" s="56" t="n">
        <f aca="false">(F142+G142+H142+J142)*(Inputs!$C$14+IF(B142&lt;=10,Inputs!$C$12,Inputs!$C$13))/12</f>
        <v>105.213029433096</v>
      </c>
      <c r="L142" s="56" t="n">
        <f aca="false">IF(OR(E142=1,A142&lt;=Inputs!$C$15),0,MAX(Inputs!$C$8*I142-(F142+G142+H142+J142-K142),0))</f>
        <v>0</v>
      </c>
      <c r="M142" s="56" t="n">
        <f aca="false">L142*INDEX(Rates!$B$2:$C$101,C142+1,IF(Inputs!$C$5="Male",1,2))/1000/12*Inputs!$C$16</f>
        <v>0</v>
      </c>
      <c r="N142" s="56" t="n">
        <f aca="false">IF($V$1=1,MAX(F142+G142+H142+J142-K142-M142,0)*Inputs!$C$22/12,0)</f>
        <v>0</v>
      </c>
      <c r="O142" s="56" t="n">
        <f aca="false">IF(AND(MOD(A142,12)=0,B142&gt;=Inputs!$C$18),MAX(F142+G142+H142+J142-K142-M142-N142,0)*Inputs!$C$17,0)</f>
        <v>0</v>
      </c>
      <c r="P142" s="56" t="n">
        <f aca="false">F142+G142+H142+J142-K142-M142-N142+O142</f>
        <v>210320.845836758</v>
      </c>
      <c r="Q142" s="56" t="n">
        <f aca="false">IF(OR(E142=1,P142&lt;=0),0,P142)</f>
        <v>210320.845836758</v>
      </c>
      <c r="R142" s="15" t="n">
        <f aca="false">IF(OR(E142=1,AND(P142&lt;=0,I142&gt;0)),1,0)</f>
        <v>0</v>
      </c>
      <c r="S142" s="15" t="n">
        <f aca="false">IF(L142&gt;0,1,0)</f>
        <v>0</v>
      </c>
    </row>
    <row r="143" customFormat="false" ht="15" hidden="false" customHeight="false" outlineLevel="0" collapsed="false">
      <c r="A143" s="15" t="n">
        <v>142</v>
      </c>
      <c r="B143" s="15" t="n">
        <f aca="false">INT((A143-1)/12)+1</f>
        <v>12</v>
      </c>
      <c r="C143" s="15" t="n">
        <f aca="false">MIN(Inputs!$C$4+B143-1,99)</f>
        <v>85</v>
      </c>
      <c r="D143" s="55" t="n">
        <f aca="false">INDEX('Return Path'!$D$5:$D$29,B143)</f>
        <v>0.08</v>
      </c>
      <c r="E143" s="15" t="n">
        <f aca="false">R142</f>
        <v>0</v>
      </c>
      <c r="F143" s="56" t="n">
        <f aca="false">Q142</f>
        <v>210320.845836758</v>
      </c>
      <c r="G143" s="56" t="n">
        <f aca="false">IF(AND(MOD(A143-1,12)=0,B143&lt;=Inputs!$C$7,E143=0),Inputs!$C$6,0)</f>
        <v>0</v>
      </c>
      <c r="H143" s="56" t="n">
        <f aca="false">IF(B143=1,G143*Inputs!$C$9,0)</f>
        <v>0</v>
      </c>
      <c r="I143" s="56" t="n">
        <f aca="false">I142+G143</f>
        <v>120000</v>
      </c>
      <c r="J143" s="56" t="n">
        <f aca="false">(F143+G143+H143)*((1+D143)^(1/12)-1)</f>
        <v>1353.21065487509</v>
      </c>
      <c r="K143" s="56" t="n">
        <f aca="false">(F143+G143+H143+J143)*(Inputs!$C$14+IF(B143&lt;=10,Inputs!$C$12,Inputs!$C$13))/12</f>
        <v>105.837028245817</v>
      </c>
      <c r="L143" s="56" t="n">
        <f aca="false">IF(OR(E143=1,A143&lt;=Inputs!$C$15),0,MAX(Inputs!$C$8*I143-(F143+G143+H143+J143-K143),0))</f>
        <v>0</v>
      </c>
      <c r="M143" s="56" t="n">
        <f aca="false">L143*INDEX(Rates!$B$2:$C$101,C143+1,IF(Inputs!$C$5="Male",1,2))/1000/12*Inputs!$C$16</f>
        <v>0</v>
      </c>
      <c r="N143" s="56" t="n">
        <f aca="false">IF($V$1=1,MAX(F143+G143+H143+J143-K143-M143,0)*Inputs!$C$22/12,0)</f>
        <v>0</v>
      </c>
      <c r="O143" s="56" t="n">
        <f aca="false">IF(AND(MOD(A143,12)=0,B143&gt;=Inputs!$C$18),MAX(F143+G143+H143+J143-K143-M143-N143,0)*Inputs!$C$17,0)</f>
        <v>0</v>
      </c>
      <c r="P143" s="56" t="n">
        <f aca="false">F143+G143+H143+J143-K143-M143-N143+O143</f>
        <v>211568.219463387</v>
      </c>
      <c r="Q143" s="56" t="n">
        <f aca="false">IF(OR(E143=1,P143&lt;=0),0,P143)</f>
        <v>211568.219463387</v>
      </c>
      <c r="R143" s="15" t="n">
        <f aca="false">IF(OR(E143=1,AND(P143&lt;=0,I143&gt;0)),1,0)</f>
        <v>0</v>
      </c>
      <c r="S143" s="15" t="n">
        <f aca="false">IF(L143&gt;0,1,0)</f>
        <v>0</v>
      </c>
    </row>
    <row r="144" customFormat="false" ht="15" hidden="false" customHeight="false" outlineLevel="0" collapsed="false">
      <c r="A144" s="15" t="n">
        <v>143</v>
      </c>
      <c r="B144" s="15" t="n">
        <f aca="false">INT((A144-1)/12)+1</f>
        <v>12</v>
      </c>
      <c r="C144" s="15" t="n">
        <f aca="false">MIN(Inputs!$C$4+B144-1,99)</f>
        <v>85</v>
      </c>
      <c r="D144" s="55" t="n">
        <f aca="false">INDEX('Return Path'!$D$5:$D$29,B144)</f>
        <v>0.08</v>
      </c>
      <c r="E144" s="15" t="n">
        <f aca="false">R143</f>
        <v>0</v>
      </c>
      <c r="F144" s="56" t="n">
        <f aca="false">Q143</f>
        <v>211568.219463387</v>
      </c>
      <c r="G144" s="56" t="n">
        <f aca="false">IF(AND(MOD(A144-1,12)=0,B144&lt;=Inputs!$C$7,E144=0),Inputs!$C$6,0)</f>
        <v>0</v>
      </c>
      <c r="H144" s="56" t="n">
        <f aca="false">IF(B144=1,G144*Inputs!$C$9,0)</f>
        <v>0</v>
      </c>
      <c r="I144" s="56" t="n">
        <f aca="false">I143+G144</f>
        <v>120000</v>
      </c>
      <c r="J144" s="56" t="n">
        <f aca="false">(F144+G144+H144)*((1+D144)^(1/12)-1)</f>
        <v>1361.23629434725</v>
      </c>
      <c r="K144" s="56" t="n">
        <f aca="false">(F144+G144+H144+J144)*(Inputs!$C$14+IF(B144&lt;=10,Inputs!$C$12,Inputs!$C$13))/12</f>
        <v>106.464727878867</v>
      </c>
      <c r="L144" s="56" t="n">
        <f aca="false">IF(OR(E144=1,A144&lt;=Inputs!$C$15),0,MAX(Inputs!$C$8*I144-(F144+G144+H144+J144-K144),0))</f>
        <v>0</v>
      </c>
      <c r="M144" s="56" t="n">
        <f aca="false">L144*INDEX(Rates!$B$2:$C$101,C144+1,IF(Inputs!$C$5="Male",1,2))/1000/12*Inputs!$C$16</f>
        <v>0</v>
      </c>
      <c r="N144" s="56" t="n">
        <f aca="false">IF($V$1=1,MAX(F144+G144+H144+J144-K144-M144,0)*Inputs!$C$22/12,0)</f>
        <v>0</v>
      </c>
      <c r="O144" s="56" t="n">
        <f aca="false">IF(AND(MOD(A144,12)=0,B144&gt;=Inputs!$C$18),MAX(F144+G144+H144+J144-K144-M144-N144,0)*Inputs!$C$17,0)</f>
        <v>0</v>
      </c>
      <c r="P144" s="56" t="n">
        <f aca="false">F144+G144+H144+J144-K144-M144-N144+O144</f>
        <v>212822.991029856</v>
      </c>
      <c r="Q144" s="56" t="n">
        <f aca="false">IF(OR(E144=1,P144&lt;=0),0,P144)</f>
        <v>212822.991029856</v>
      </c>
      <c r="R144" s="15" t="n">
        <f aca="false">IF(OR(E144=1,AND(P144&lt;=0,I144&gt;0)),1,0)</f>
        <v>0</v>
      </c>
      <c r="S144" s="15" t="n">
        <f aca="false">IF(L144&gt;0,1,0)</f>
        <v>0</v>
      </c>
    </row>
    <row r="145" customFormat="false" ht="15" hidden="false" customHeight="false" outlineLevel="0" collapsed="false">
      <c r="A145" s="15" t="n">
        <v>144</v>
      </c>
      <c r="B145" s="15" t="n">
        <f aca="false">INT((A145-1)/12)+1</f>
        <v>12</v>
      </c>
      <c r="C145" s="15" t="n">
        <f aca="false">MIN(Inputs!$C$4+B145-1,99)</f>
        <v>85</v>
      </c>
      <c r="D145" s="55" t="n">
        <f aca="false">INDEX('Return Path'!$D$5:$D$29,B145)</f>
        <v>0.08</v>
      </c>
      <c r="E145" s="15" t="n">
        <f aca="false">R144</f>
        <v>0</v>
      </c>
      <c r="F145" s="56" t="n">
        <f aca="false">Q144</f>
        <v>212822.991029856</v>
      </c>
      <c r="G145" s="56" t="n">
        <f aca="false">IF(AND(MOD(A145-1,12)=0,B145&lt;=Inputs!$C$7,E145=0),Inputs!$C$6,0)</f>
        <v>0</v>
      </c>
      <c r="H145" s="56" t="n">
        <f aca="false">IF(B145=1,G145*Inputs!$C$9,0)</f>
        <v>0</v>
      </c>
      <c r="I145" s="56" t="n">
        <f aca="false">I144+G145</f>
        <v>120000</v>
      </c>
      <c r="J145" s="56" t="n">
        <f aca="false">(F145+G145+H145)*((1+D145)^(1/12)-1)</f>
        <v>1369.30953238708</v>
      </c>
      <c r="K145" s="56" t="n">
        <f aca="false">(F145+G145+H145+J145)*(Inputs!$C$14+IF(B145&lt;=10,Inputs!$C$12,Inputs!$C$13))/12</f>
        <v>107.096150281121</v>
      </c>
      <c r="L145" s="56" t="n">
        <f aca="false">IF(OR(E145=1,A145&lt;=Inputs!$C$15),0,MAX(Inputs!$C$8*I145-(F145+G145+H145+J145-K145),0))</f>
        <v>0</v>
      </c>
      <c r="M145" s="56" t="n">
        <f aca="false">L145*INDEX(Rates!$B$2:$C$101,C145+1,IF(Inputs!$C$5="Male",1,2))/1000/12*Inputs!$C$16</f>
        <v>0</v>
      </c>
      <c r="N145" s="56" t="n">
        <f aca="false">IF($V$1=1,MAX(F145+G145+H145+J145-K145-M145,0)*Inputs!$C$22/12,0)</f>
        <v>0</v>
      </c>
      <c r="O145" s="56" t="n">
        <f aca="false">IF(AND(MOD(A145,12)=0,B145&gt;=Inputs!$C$18),MAX(F145+G145+H145+J145-K145-M145-N145,0)*Inputs!$C$17,0)</f>
        <v>1070.42602205981</v>
      </c>
      <c r="P145" s="56" t="n">
        <f aca="false">F145+G145+H145+J145-K145-M145-N145+O145</f>
        <v>215155.630434022</v>
      </c>
      <c r="Q145" s="56" t="n">
        <f aca="false">IF(OR(E145=1,P145&lt;=0),0,P145)</f>
        <v>215155.630434022</v>
      </c>
      <c r="R145" s="15" t="n">
        <f aca="false">IF(OR(E145=1,AND(P145&lt;=0,I145&gt;0)),1,0)</f>
        <v>0</v>
      </c>
      <c r="S145" s="15" t="n">
        <f aca="false">IF(L145&gt;0,1,0)</f>
        <v>0</v>
      </c>
    </row>
    <row r="146" customFormat="false" ht="15" hidden="false" customHeight="false" outlineLevel="0" collapsed="false">
      <c r="A146" s="15" t="n">
        <v>145</v>
      </c>
      <c r="B146" s="15" t="n">
        <f aca="false">INT((A146-1)/12)+1</f>
        <v>13</v>
      </c>
      <c r="C146" s="15" t="n">
        <f aca="false">MIN(Inputs!$C$4+B146-1,99)</f>
        <v>86</v>
      </c>
      <c r="D146" s="55" t="n">
        <f aca="false">INDEX('Return Path'!$D$5:$D$29,B146)</f>
        <v>0.08</v>
      </c>
      <c r="E146" s="15" t="n">
        <f aca="false">R145</f>
        <v>0</v>
      </c>
      <c r="F146" s="56" t="n">
        <f aca="false">Q145</f>
        <v>215155.630434022</v>
      </c>
      <c r="G146" s="56" t="n">
        <f aca="false">IF(AND(MOD(A146-1,12)=0,B146&lt;=Inputs!$C$7,E146=0),Inputs!$C$6,0)</f>
        <v>0</v>
      </c>
      <c r="H146" s="56" t="n">
        <f aca="false">IF(B146=1,G146*Inputs!$C$9,0)</f>
        <v>0</v>
      </c>
      <c r="I146" s="56" t="n">
        <f aca="false">I145+G146</f>
        <v>120000</v>
      </c>
      <c r="J146" s="56" t="n">
        <f aca="false">(F146+G146+H146)*((1+D146)^(1/12)-1)</f>
        <v>1384.31780454927</v>
      </c>
      <c r="K146" s="56" t="n">
        <f aca="false">(F146+G146+H146+J146)*(Inputs!$C$14+IF(B146&lt;=10,Inputs!$C$12,Inputs!$C$13))/12</f>
        <v>108.269974119285</v>
      </c>
      <c r="L146" s="56" t="n">
        <f aca="false">IF(OR(E146=1,A146&lt;=Inputs!$C$15),0,MAX(Inputs!$C$8*I146-(F146+G146+H146+J146-K146),0))</f>
        <v>0</v>
      </c>
      <c r="M146" s="56" t="n">
        <f aca="false">L146*INDEX(Rates!$B$2:$C$101,C146+1,IF(Inputs!$C$5="Male",1,2))/1000/12*Inputs!$C$16</f>
        <v>0</v>
      </c>
      <c r="N146" s="56" t="n">
        <f aca="false">IF($V$1=1,MAX(F146+G146+H146+J146-K146-M146,0)*Inputs!$C$22/12,0)</f>
        <v>0</v>
      </c>
      <c r="O146" s="56" t="n">
        <f aca="false">IF(AND(MOD(A146,12)=0,B146&gt;=Inputs!$C$18),MAX(F146+G146+H146+J146-K146-M146-N146,0)*Inputs!$C$17,0)</f>
        <v>0</v>
      </c>
      <c r="P146" s="56" t="n">
        <f aca="false">F146+G146+H146+J146-K146-M146-N146+O146</f>
        <v>216431.678264452</v>
      </c>
      <c r="Q146" s="56" t="n">
        <f aca="false">IF(OR(E146=1,P146&lt;=0),0,P146)</f>
        <v>216431.678264452</v>
      </c>
      <c r="R146" s="15" t="n">
        <f aca="false">IF(OR(E146=1,AND(P146&lt;=0,I146&gt;0)),1,0)</f>
        <v>0</v>
      </c>
      <c r="S146" s="15" t="n">
        <f aca="false">IF(L146&gt;0,1,0)</f>
        <v>0</v>
      </c>
    </row>
    <row r="147" customFormat="false" ht="15" hidden="false" customHeight="false" outlineLevel="0" collapsed="false">
      <c r="A147" s="15" t="n">
        <v>146</v>
      </c>
      <c r="B147" s="15" t="n">
        <f aca="false">INT((A147-1)/12)+1</f>
        <v>13</v>
      </c>
      <c r="C147" s="15" t="n">
        <f aca="false">MIN(Inputs!$C$4+B147-1,99)</f>
        <v>86</v>
      </c>
      <c r="D147" s="55" t="n">
        <f aca="false">INDEX('Return Path'!$D$5:$D$29,B147)</f>
        <v>0.08</v>
      </c>
      <c r="E147" s="15" t="n">
        <f aca="false">R146</f>
        <v>0</v>
      </c>
      <c r="F147" s="56" t="n">
        <f aca="false">Q146</f>
        <v>216431.678264452</v>
      </c>
      <c r="G147" s="56" t="n">
        <f aca="false">IF(AND(MOD(A147-1,12)=0,B147&lt;=Inputs!$C$7,E147=0),Inputs!$C$6,0)</f>
        <v>0</v>
      </c>
      <c r="H147" s="56" t="n">
        <f aca="false">IF(B147=1,G147*Inputs!$C$9,0)</f>
        <v>0</v>
      </c>
      <c r="I147" s="56" t="n">
        <f aca="false">I146+G147</f>
        <v>120000</v>
      </c>
      <c r="J147" s="56" t="n">
        <f aca="false">(F147+G147+H147)*((1+D147)^(1/12)-1)</f>
        <v>1392.52793471206</v>
      </c>
      <c r="K147" s="56" t="n">
        <f aca="false">(F147+G147+H147+J147)*(Inputs!$C$14+IF(B147&lt;=10,Inputs!$C$12,Inputs!$C$13))/12</f>
        <v>108.912103099582</v>
      </c>
      <c r="L147" s="56" t="n">
        <f aca="false">IF(OR(E147=1,A147&lt;=Inputs!$C$15),0,MAX(Inputs!$C$8*I147-(F147+G147+H147+J147-K147),0))</f>
        <v>0</v>
      </c>
      <c r="M147" s="56" t="n">
        <f aca="false">L147*INDEX(Rates!$B$2:$C$101,C147+1,IF(Inputs!$C$5="Male",1,2))/1000/12*Inputs!$C$16</f>
        <v>0</v>
      </c>
      <c r="N147" s="56" t="n">
        <f aca="false">IF($V$1=1,MAX(F147+G147+H147+J147-K147-M147,0)*Inputs!$C$22/12,0)</f>
        <v>0</v>
      </c>
      <c r="O147" s="56" t="n">
        <f aca="false">IF(AND(MOD(A147,12)=0,B147&gt;=Inputs!$C$18),MAX(F147+G147+H147+J147-K147-M147-N147,0)*Inputs!$C$17,0)</f>
        <v>0</v>
      </c>
      <c r="P147" s="56" t="n">
        <f aca="false">F147+G147+H147+J147-K147-M147-N147+O147</f>
        <v>217715.294096064</v>
      </c>
      <c r="Q147" s="56" t="n">
        <f aca="false">IF(OR(E147=1,P147&lt;=0),0,P147)</f>
        <v>217715.294096064</v>
      </c>
      <c r="R147" s="15" t="n">
        <f aca="false">IF(OR(E147=1,AND(P147&lt;=0,I147&gt;0)),1,0)</f>
        <v>0</v>
      </c>
      <c r="S147" s="15" t="n">
        <f aca="false">IF(L147&gt;0,1,0)</f>
        <v>0</v>
      </c>
    </row>
    <row r="148" customFormat="false" ht="15" hidden="false" customHeight="false" outlineLevel="0" collapsed="false">
      <c r="A148" s="15" t="n">
        <v>147</v>
      </c>
      <c r="B148" s="15" t="n">
        <f aca="false">INT((A148-1)/12)+1</f>
        <v>13</v>
      </c>
      <c r="C148" s="15" t="n">
        <f aca="false">MIN(Inputs!$C$4+B148-1,99)</f>
        <v>86</v>
      </c>
      <c r="D148" s="55" t="n">
        <f aca="false">INDEX('Return Path'!$D$5:$D$29,B148)</f>
        <v>0.08</v>
      </c>
      <c r="E148" s="15" t="n">
        <f aca="false">R147</f>
        <v>0</v>
      </c>
      <c r="F148" s="56" t="n">
        <f aca="false">Q147</f>
        <v>217715.294096064</v>
      </c>
      <c r="G148" s="56" t="n">
        <f aca="false">IF(AND(MOD(A148-1,12)=0,B148&lt;=Inputs!$C$7,E148=0),Inputs!$C$6,0)</f>
        <v>0</v>
      </c>
      <c r="H148" s="56" t="n">
        <f aca="false">IF(B148=1,G148*Inputs!$C$9,0)</f>
        <v>0</v>
      </c>
      <c r="I148" s="56" t="n">
        <f aca="false">I147+G148</f>
        <v>120000</v>
      </c>
      <c r="J148" s="56" t="n">
        <f aca="false">(F148+G148+H148)*((1+D148)^(1/12)-1)</f>
        <v>1400.78675762233</v>
      </c>
      <c r="K148" s="56" t="n">
        <f aca="false">(F148+G148+H148+J148)*(Inputs!$C$14+IF(B148&lt;=10,Inputs!$C$12,Inputs!$C$13))/12</f>
        <v>109.558040426843</v>
      </c>
      <c r="L148" s="56" t="n">
        <f aca="false">IF(OR(E148=1,A148&lt;=Inputs!$C$15),0,MAX(Inputs!$C$8*I148-(F148+G148+H148+J148-K148),0))</f>
        <v>0</v>
      </c>
      <c r="M148" s="56" t="n">
        <f aca="false">L148*INDEX(Rates!$B$2:$C$101,C148+1,IF(Inputs!$C$5="Male",1,2))/1000/12*Inputs!$C$16</f>
        <v>0</v>
      </c>
      <c r="N148" s="56" t="n">
        <f aca="false">IF($V$1=1,MAX(F148+G148+H148+J148-K148-M148,0)*Inputs!$C$22/12,0)</f>
        <v>0</v>
      </c>
      <c r="O148" s="56" t="n">
        <f aca="false">IF(AND(MOD(A148,12)=0,B148&gt;=Inputs!$C$18),MAX(F148+G148+H148+J148-K148-M148-N148,0)*Inputs!$C$17,0)</f>
        <v>0</v>
      </c>
      <c r="P148" s="56" t="n">
        <f aca="false">F148+G148+H148+J148-K148-M148-N148+O148</f>
        <v>219006.522813259</v>
      </c>
      <c r="Q148" s="56" t="n">
        <f aca="false">IF(OR(E148=1,P148&lt;=0),0,P148)</f>
        <v>219006.522813259</v>
      </c>
      <c r="R148" s="15" t="n">
        <f aca="false">IF(OR(E148=1,AND(P148&lt;=0,I148&gt;0)),1,0)</f>
        <v>0</v>
      </c>
      <c r="S148" s="15" t="n">
        <f aca="false">IF(L148&gt;0,1,0)</f>
        <v>0</v>
      </c>
    </row>
    <row r="149" customFormat="false" ht="15" hidden="false" customHeight="false" outlineLevel="0" collapsed="false">
      <c r="A149" s="15" t="n">
        <v>148</v>
      </c>
      <c r="B149" s="15" t="n">
        <f aca="false">INT((A149-1)/12)+1</f>
        <v>13</v>
      </c>
      <c r="C149" s="15" t="n">
        <f aca="false">MIN(Inputs!$C$4+B149-1,99)</f>
        <v>86</v>
      </c>
      <c r="D149" s="55" t="n">
        <f aca="false">INDEX('Return Path'!$D$5:$D$29,B149)</f>
        <v>0.08</v>
      </c>
      <c r="E149" s="15" t="n">
        <f aca="false">R148</f>
        <v>0</v>
      </c>
      <c r="F149" s="56" t="n">
        <f aca="false">Q148</f>
        <v>219006.522813259</v>
      </c>
      <c r="G149" s="56" t="n">
        <f aca="false">IF(AND(MOD(A149-1,12)=0,B149&lt;=Inputs!$C$7,E149=0),Inputs!$C$6,0)</f>
        <v>0</v>
      </c>
      <c r="H149" s="56" t="n">
        <f aca="false">IF(B149=1,G149*Inputs!$C$9,0)</f>
        <v>0</v>
      </c>
      <c r="I149" s="56" t="n">
        <f aca="false">I148+G149</f>
        <v>120000</v>
      </c>
      <c r="J149" s="56" t="n">
        <f aca="false">(F149+G149+H149)*((1+D149)^(1/12)-1)</f>
        <v>1409.09456206766</v>
      </c>
      <c r="K149" s="56" t="n">
        <f aca="false">(F149+G149+H149+J149)*(Inputs!$C$14+IF(B149&lt;=10,Inputs!$C$12,Inputs!$C$13))/12</f>
        <v>110.207808687664</v>
      </c>
      <c r="L149" s="56" t="n">
        <f aca="false">IF(OR(E149=1,A149&lt;=Inputs!$C$15),0,MAX(Inputs!$C$8*I149-(F149+G149+H149+J149-K149),0))</f>
        <v>0</v>
      </c>
      <c r="M149" s="56" t="n">
        <f aca="false">L149*INDEX(Rates!$B$2:$C$101,C149+1,IF(Inputs!$C$5="Male",1,2))/1000/12*Inputs!$C$16</f>
        <v>0</v>
      </c>
      <c r="N149" s="56" t="n">
        <f aca="false">IF($V$1=1,MAX(F149+G149+H149+J149-K149-M149,0)*Inputs!$C$22/12,0)</f>
        <v>0</v>
      </c>
      <c r="O149" s="56" t="n">
        <f aca="false">IF(AND(MOD(A149,12)=0,B149&gt;=Inputs!$C$18),MAX(F149+G149+H149+J149-K149-M149-N149,0)*Inputs!$C$17,0)</f>
        <v>0</v>
      </c>
      <c r="P149" s="56" t="n">
        <f aca="false">F149+G149+H149+J149-K149-M149-N149+O149</f>
        <v>220305.409566639</v>
      </c>
      <c r="Q149" s="56" t="n">
        <f aca="false">IF(OR(E149=1,P149&lt;=0),0,P149)</f>
        <v>220305.409566639</v>
      </c>
      <c r="R149" s="15" t="n">
        <f aca="false">IF(OR(E149=1,AND(P149&lt;=0,I149&gt;0)),1,0)</f>
        <v>0</v>
      </c>
      <c r="S149" s="15" t="n">
        <f aca="false">IF(L149&gt;0,1,0)</f>
        <v>0</v>
      </c>
    </row>
    <row r="150" customFormat="false" ht="15" hidden="false" customHeight="false" outlineLevel="0" collapsed="false">
      <c r="A150" s="15" t="n">
        <v>149</v>
      </c>
      <c r="B150" s="15" t="n">
        <f aca="false">INT((A150-1)/12)+1</f>
        <v>13</v>
      </c>
      <c r="C150" s="15" t="n">
        <f aca="false">MIN(Inputs!$C$4+B150-1,99)</f>
        <v>86</v>
      </c>
      <c r="D150" s="55" t="n">
        <f aca="false">INDEX('Return Path'!$D$5:$D$29,B150)</f>
        <v>0.08</v>
      </c>
      <c r="E150" s="15" t="n">
        <f aca="false">R149</f>
        <v>0</v>
      </c>
      <c r="F150" s="56" t="n">
        <f aca="false">Q149</f>
        <v>220305.409566639</v>
      </c>
      <c r="G150" s="56" t="n">
        <f aca="false">IF(AND(MOD(A150-1,12)=0,B150&lt;=Inputs!$C$7,E150=0),Inputs!$C$6,0)</f>
        <v>0</v>
      </c>
      <c r="H150" s="56" t="n">
        <f aca="false">IF(B150=1,G150*Inputs!$C$9,0)</f>
        <v>0</v>
      </c>
      <c r="I150" s="56" t="n">
        <f aca="false">I149+G150</f>
        <v>120000</v>
      </c>
      <c r="J150" s="56" t="n">
        <f aca="false">(F150+G150+H150)*((1+D150)^(1/12)-1)</f>
        <v>1417.4516385484</v>
      </c>
      <c r="K150" s="56" t="n">
        <f aca="false">(F150+G150+H150+J150)*(Inputs!$C$14+IF(B150&lt;=10,Inputs!$C$12,Inputs!$C$13))/12</f>
        <v>110.861430602594</v>
      </c>
      <c r="L150" s="56" t="n">
        <f aca="false">IF(OR(E150=1,A150&lt;=Inputs!$C$15),0,MAX(Inputs!$C$8*I150-(F150+G150+H150+J150-K150),0))</f>
        <v>0</v>
      </c>
      <c r="M150" s="56" t="n">
        <f aca="false">L150*INDEX(Rates!$B$2:$C$101,C150+1,IF(Inputs!$C$5="Male",1,2))/1000/12*Inputs!$C$16</f>
        <v>0</v>
      </c>
      <c r="N150" s="56" t="n">
        <f aca="false">IF($V$1=1,MAX(F150+G150+H150+J150-K150-M150,0)*Inputs!$C$22/12,0)</f>
        <v>0</v>
      </c>
      <c r="O150" s="56" t="n">
        <f aca="false">IF(AND(MOD(A150,12)=0,B150&gt;=Inputs!$C$18),MAX(F150+G150+H150+J150-K150-M150-N150,0)*Inputs!$C$17,0)</f>
        <v>0</v>
      </c>
      <c r="P150" s="56" t="n">
        <f aca="false">F150+G150+H150+J150-K150-M150-N150+O150</f>
        <v>221611.999774585</v>
      </c>
      <c r="Q150" s="56" t="n">
        <f aca="false">IF(OR(E150=1,P150&lt;=0),0,P150)</f>
        <v>221611.999774585</v>
      </c>
      <c r="R150" s="15" t="n">
        <f aca="false">IF(OR(E150=1,AND(P150&lt;=0,I150&gt;0)),1,0)</f>
        <v>0</v>
      </c>
      <c r="S150" s="15" t="n">
        <f aca="false">IF(L150&gt;0,1,0)</f>
        <v>0</v>
      </c>
    </row>
    <row r="151" customFormat="false" ht="15" hidden="false" customHeight="false" outlineLevel="0" collapsed="false">
      <c r="A151" s="15" t="n">
        <v>150</v>
      </c>
      <c r="B151" s="15" t="n">
        <f aca="false">INT((A151-1)/12)+1</f>
        <v>13</v>
      </c>
      <c r="C151" s="15" t="n">
        <f aca="false">MIN(Inputs!$C$4+B151-1,99)</f>
        <v>86</v>
      </c>
      <c r="D151" s="55" t="n">
        <f aca="false">INDEX('Return Path'!$D$5:$D$29,B151)</f>
        <v>0.08</v>
      </c>
      <c r="E151" s="15" t="n">
        <f aca="false">R150</f>
        <v>0</v>
      </c>
      <c r="F151" s="56" t="n">
        <f aca="false">Q150</f>
        <v>221611.999774585</v>
      </c>
      <c r="G151" s="56" t="n">
        <f aca="false">IF(AND(MOD(A151-1,12)=0,B151&lt;=Inputs!$C$7,E151=0),Inputs!$C$6,0)</f>
        <v>0</v>
      </c>
      <c r="H151" s="56" t="n">
        <f aca="false">IF(B151=1,G151*Inputs!$C$9,0)</f>
        <v>0</v>
      </c>
      <c r="I151" s="56" t="n">
        <f aca="false">I150+G151</f>
        <v>120000</v>
      </c>
      <c r="J151" s="56" t="n">
        <f aca="false">(F151+G151+H151)*((1+D151)^(1/12)-1)</f>
        <v>1425.85827928776</v>
      </c>
      <c r="K151" s="56" t="n">
        <f aca="false">(F151+G151+H151+J151)*(Inputs!$C$14+IF(B151&lt;=10,Inputs!$C$12,Inputs!$C$13))/12</f>
        <v>111.518929026937</v>
      </c>
      <c r="L151" s="56" t="n">
        <f aca="false">IF(OR(E151=1,A151&lt;=Inputs!$C$15),0,MAX(Inputs!$C$8*I151-(F151+G151+H151+J151-K151),0))</f>
        <v>0</v>
      </c>
      <c r="M151" s="56" t="n">
        <f aca="false">L151*INDEX(Rates!$B$2:$C$101,C151+1,IF(Inputs!$C$5="Male",1,2))/1000/12*Inputs!$C$16</f>
        <v>0</v>
      </c>
      <c r="N151" s="56" t="n">
        <f aca="false">IF($V$1=1,MAX(F151+G151+H151+J151-K151-M151,0)*Inputs!$C$22/12,0)</f>
        <v>0</v>
      </c>
      <c r="O151" s="56" t="n">
        <f aca="false">IF(AND(MOD(A151,12)=0,B151&gt;=Inputs!$C$18),MAX(F151+G151+H151+J151-K151-M151-N151,0)*Inputs!$C$17,0)</f>
        <v>0</v>
      </c>
      <c r="P151" s="56" t="n">
        <f aca="false">F151+G151+H151+J151-K151-M151-N151+O151</f>
        <v>222926.339124846</v>
      </c>
      <c r="Q151" s="56" t="n">
        <f aca="false">IF(OR(E151=1,P151&lt;=0),0,P151)</f>
        <v>222926.339124846</v>
      </c>
      <c r="R151" s="15" t="n">
        <f aca="false">IF(OR(E151=1,AND(P151&lt;=0,I151&gt;0)),1,0)</f>
        <v>0</v>
      </c>
      <c r="S151" s="15" t="n">
        <f aca="false">IF(L151&gt;0,1,0)</f>
        <v>0</v>
      </c>
    </row>
    <row r="152" customFormat="false" ht="15" hidden="false" customHeight="false" outlineLevel="0" collapsed="false">
      <c r="A152" s="15" t="n">
        <v>151</v>
      </c>
      <c r="B152" s="15" t="n">
        <f aca="false">INT((A152-1)/12)+1</f>
        <v>13</v>
      </c>
      <c r="C152" s="15" t="n">
        <f aca="false">MIN(Inputs!$C$4+B152-1,99)</f>
        <v>86</v>
      </c>
      <c r="D152" s="55" t="n">
        <f aca="false">INDEX('Return Path'!$D$5:$D$29,B152)</f>
        <v>0.08</v>
      </c>
      <c r="E152" s="15" t="n">
        <f aca="false">R151</f>
        <v>0</v>
      </c>
      <c r="F152" s="56" t="n">
        <f aca="false">Q151</f>
        <v>222926.339124846</v>
      </c>
      <c r="G152" s="56" t="n">
        <f aca="false">IF(AND(MOD(A152-1,12)=0,B152&lt;=Inputs!$C$7,E152=0),Inputs!$C$6,0)</f>
        <v>0</v>
      </c>
      <c r="H152" s="56" t="n">
        <f aca="false">IF(B152=1,G152*Inputs!$C$9,0)</f>
        <v>0</v>
      </c>
      <c r="I152" s="56" t="n">
        <f aca="false">I151+G152</f>
        <v>120000</v>
      </c>
      <c r="J152" s="56" t="n">
        <f aca="false">(F152+G152+H152)*((1+D152)^(1/12)-1)</f>
        <v>1434.3147782421</v>
      </c>
      <c r="K152" s="56" t="n">
        <f aca="false">(F152+G152+H152+J152)*(Inputs!$C$14+IF(B152&lt;=10,Inputs!$C$12,Inputs!$C$13))/12</f>
        <v>112.180326951544</v>
      </c>
      <c r="L152" s="56" t="n">
        <f aca="false">IF(OR(E152=1,A152&lt;=Inputs!$C$15),0,MAX(Inputs!$C$8*I152-(F152+G152+H152+J152-K152),0))</f>
        <v>0</v>
      </c>
      <c r="M152" s="56" t="n">
        <f aca="false">L152*INDEX(Rates!$B$2:$C$101,C152+1,IF(Inputs!$C$5="Male",1,2))/1000/12*Inputs!$C$16</f>
        <v>0</v>
      </c>
      <c r="N152" s="56" t="n">
        <f aca="false">IF($V$1=1,MAX(F152+G152+H152+J152-K152-M152,0)*Inputs!$C$22/12,0)</f>
        <v>0</v>
      </c>
      <c r="O152" s="56" t="n">
        <f aca="false">IF(AND(MOD(A152,12)=0,B152&gt;=Inputs!$C$18),MAX(F152+G152+H152+J152-K152-M152-N152,0)*Inputs!$C$17,0)</f>
        <v>0</v>
      </c>
      <c r="P152" s="56" t="n">
        <f aca="false">F152+G152+H152+J152-K152-M152-N152+O152</f>
        <v>224248.473576137</v>
      </c>
      <c r="Q152" s="56" t="n">
        <f aca="false">IF(OR(E152=1,P152&lt;=0),0,P152)</f>
        <v>224248.473576137</v>
      </c>
      <c r="R152" s="15" t="n">
        <f aca="false">IF(OR(E152=1,AND(P152&lt;=0,I152&gt;0)),1,0)</f>
        <v>0</v>
      </c>
      <c r="S152" s="15" t="n">
        <f aca="false">IF(L152&gt;0,1,0)</f>
        <v>0</v>
      </c>
    </row>
    <row r="153" customFormat="false" ht="15" hidden="false" customHeight="false" outlineLevel="0" collapsed="false">
      <c r="A153" s="15" t="n">
        <v>152</v>
      </c>
      <c r="B153" s="15" t="n">
        <f aca="false">INT((A153-1)/12)+1</f>
        <v>13</v>
      </c>
      <c r="C153" s="15" t="n">
        <f aca="false">MIN(Inputs!$C$4+B153-1,99)</f>
        <v>86</v>
      </c>
      <c r="D153" s="55" t="n">
        <f aca="false">INDEX('Return Path'!$D$5:$D$29,B153)</f>
        <v>0.08</v>
      </c>
      <c r="E153" s="15" t="n">
        <f aca="false">R152</f>
        <v>0</v>
      </c>
      <c r="F153" s="56" t="n">
        <f aca="false">Q152</f>
        <v>224248.473576137</v>
      </c>
      <c r="G153" s="56" t="n">
        <f aca="false">IF(AND(MOD(A153-1,12)=0,B153&lt;=Inputs!$C$7,E153=0),Inputs!$C$6,0)</f>
        <v>0</v>
      </c>
      <c r="H153" s="56" t="n">
        <f aca="false">IF(B153=1,G153*Inputs!$C$9,0)</f>
        <v>0</v>
      </c>
      <c r="I153" s="56" t="n">
        <f aca="false">I152+G153</f>
        <v>120000</v>
      </c>
      <c r="J153" s="56" t="n">
        <f aca="false">(F153+G153+H153)*((1+D153)^(1/12)-1)</f>
        <v>1442.82143111117</v>
      </c>
      <c r="K153" s="56" t="n">
        <f aca="false">(F153+G153+H153+J153)*(Inputs!$C$14+IF(B153&lt;=10,Inputs!$C$12,Inputs!$C$13))/12</f>
        <v>112.845647503624</v>
      </c>
      <c r="L153" s="56" t="n">
        <f aca="false">IF(OR(E153=1,A153&lt;=Inputs!$C$15),0,MAX(Inputs!$C$8*I153-(F153+G153+H153+J153-K153),0))</f>
        <v>0</v>
      </c>
      <c r="M153" s="56" t="n">
        <f aca="false">L153*INDEX(Rates!$B$2:$C$101,C153+1,IF(Inputs!$C$5="Male",1,2))/1000/12*Inputs!$C$16</f>
        <v>0</v>
      </c>
      <c r="N153" s="56" t="n">
        <f aca="false">IF($V$1=1,MAX(F153+G153+H153+J153-K153-M153,0)*Inputs!$C$22/12,0)</f>
        <v>0</v>
      </c>
      <c r="O153" s="56" t="n">
        <f aca="false">IF(AND(MOD(A153,12)=0,B153&gt;=Inputs!$C$18),MAX(F153+G153+H153+J153-K153-M153-N153,0)*Inputs!$C$17,0)</f>
        <v>0</v>
      </c>
      <c r="P153" s="56" t="n">
        <f aca="false">F153+G153+H153+J153-K153-M153-N153+O153</f>
        <v>225578.449359744</v>
      </c>
      <c r="Q153" s="56" t="n">
        <f aca="false">IF(OR(E153=1,P153&lt;=0),0,P153)</f>
        <v>225578.449359744</v>
      </c>
      <c r="R153" s="15" t="n">
        <f aca="false">IF(OR(E153=1,AND(P153&lt;=0,I153&gt;0)),1,0)</f>
        <v>0</v>
      </c>
      <c r="S153" s="15" t="n">
        <f aca="false">IF(L153&gt;0,1,0)</f>
        <v>0</v>
      </c>
    </row>
    <row r="154" customFormat="false" ht="15" hidden="false" customHeight="false" outlineLevel="0" collapsed="false">
      <c r="A154" s="15" t="n">
        <v>153</v>
      </c>
      <c r="B154" s="15" t="n">
        <f aca="false">INT((A154-1)/12)+1</f>
        <v>13</v>
      </c>
      <c r="C154" s="15" t="n">
        <f aca="false">MIN(Inputs!$C$4+B154-1,99)</f>
        <v>86</v>
      </c>
      <c r="D154" s="55" t="n">
        <f aca="false">INDEX('Return Path'!$D$5:$D$29,B154)</f>
        <v>0.08</v>
      </c>
      <c r="E154" s="15" t="n">
        <f aca="false">R153</f>
        <v>0</v>
      </c>
      <c r="F154" s="56" t="n">
        <f aca="false">Q153</f>
        <v>225578.449359744</v>
      </c>
      <c r="G154" s="56" t="n">
        <f aca="false">IF(AND(MOD(A154-1,12)=0,B154&lt;=Inputs!$C$7,E154=0),Inputs!$C$6,0)</f>
        <v>0</v>
      </c>
      <c r="H154" s="56" t="n">
        <f aca="false">IF(B154=1,G154*Inputs!$C$9,0)</f>
        <v>0</v>
      </c>
      <c r="I154" s="56" t="n">
        <f aca="false">I153+G154</f>
        <v>120000</v>
      </c>
      <c r="J154" s="56" t="n">
        <f aca="false">(F154+G154+H154)*((1+D154)^(1/12)-1)</f>
        <v>1451.37853534848</v>
      </c>
      <c r="K154" s="56" t="n">
        <f aca="false">(F154+G154+H154+J154)*(Inputs!$C$14+IF(B154&lt;=10,Inputs!$C$12,Inputs!$C$13))/12</f>
        <v>113.514913947546</v>
      </c>
      <c r="L154" s="56" t="n">
        <f aca="false">IF(OR(E154=1,A154&lt;=Inputs!$C$15),0,MAX(Inputs!$C$8*I154-(F154+G154+H154+J154-K154),0))</f>
        <v>0</v>
      </c>
      <c r="M154" s="56" t="n">
        <f aca="false">L154*INDEX(Rates!$B$2:$C$101,C154+1,IF(Inputs!$C$5="Male",1,2))/1000/12*Inputs!$C$16</f>
        <v>0</v>
      </c>
      <c r="N154" s="56" t="n">
        <f aca="false">IF($V$1=1,MAX(F154+G154+H154+J154-K154-M154,0)*Inputs!$C$22/12,0)</f>
        <v>0</v>
      </c>
      <c r="O154" s="56" t="n">
        <f aca="false">IF(AND(MOD(A154,12)=0,B154&gt;=Inputs!$C$18),MAX(F154+G154+H154+J154-K154-M154-N154,0)*Inputs!$C$17,0)</f>
        <v>0</v>
      </c>
      <c r="P154" s="56" t="n">
        <f aca="false">F154+G154+H154+J154-K154-M154-N154+O154</f>
        <v>226916.312981145</v>
      </c>
      <c r="Q154" s="56" t="n">
        <f aca="false">IF(OR(E154=1,P154&lt;=0),0,P154)</f>
        <v>226916.312981145</v>
      </c>
      <c r="R154" s="15" t="n">
        <f aca="false">IF(OR(E154=1,AND(P154&lt;=0,I154&gt;0)),1,0)</f>
        <v>0</v>
      </c>
      <c r="S154" s="15" t="n">
        <f aca="false">IF(L154&gt;0,1,0)</f>
        <v>0</v>
      </c>
    </row>
    <row r="155" customFormat="false" ht="15" hidden="false" customHeight="false" outlineLevel="0" collapsed="false">
      <c r="A155" s="15" t="n">
        <v>154</v>
      </c>
      <c r="B155" s="15" t="n">
        <f aca="false">INT((A155-1)/12)+1</f>
        <v>13</v>
      </c>
      <c r="C155" s="15" t="n">
        <f aca="false">MIN(Inputs!$C$4+B155-1,99)</f>
        <v>86</v>
      </c>
      <c r="D155" s="55" t="n">
        <f aca="false">INDEX('Return Path'!$D$5:$D$29,B155)</f>
        <v>0.08</v>
      </c>
      <c r="E155" s="15" t="n">
        <f aca="false">R154</f>
        <v>0</v>
      </c>
      <c r="F155" s="56" t="n">
        <f aca="false">Q154</f>
        <v>226916.312981145</v>
      </c>
      <c r="G155" s="56" t="n">
        <f aca="false">IF(AND(MOD(A155-1,12)=0,B155&lt;=Inputs!$C$7,E155=0),Inputs!$C$6,0)</f>
        <v>0</v>
      </c>
      <c r="H155" s="56" t="n">
        <f aca="false">IF(B155=1,G155*Inputs!$C$9,0)</f>
        <v>0</v>
      </c>
      <c r="I155" s="56" t="n">
        <f aca="false">I154+G155</f>
        <v>120000</v>
      </c>
      <c r="J155" s="56" t="n">
        <f aca="false">(F155+G155+H155)*((1+D155)^(1/12)-1)</f>
        <v>1459.98639017165</v>
      </c>
      <c r="K155" s="56" t="n">
        <f aca="false">(F155+G155+H155+J155)*(Inputs!$C$14+IF(B155&lt;=10,Inputs!$C$12,Inputs!$C$13))/12</f>
        <v>114.188149685658</v>
      </c>
      <c r="L155" s="56" t="n">
        <f aca="false">IF(OR(E155=1,A155&lt;=Inputs!$C$15),0,MAX(Inputs!$C$8*I155-(F155+G155+H155+J155-K155),0))</f>
        <v>0</v>
      </c>
      <c r="M155" s="56" t="n">
        <f aca="false">L155*INDEX(Rates!$B$2:$C$101,C155+1,IF(Inputs!$C$5="Male",1,2))/1000/12*Inputs!$C$16</f>
        <v>0</v>
      </c>
      <c r="N155" s="56" t="n">
        <f aca="false">IF($V$1=1,MAX(F155+G155+H155+J155-K155-M155,0)*Inputs!$C$22/12,0)</f>
        <v>0</v>
      </c>
      <c r="O155" s="56" t="n">
        <f aca="false">IF(AND(MOD(A155,12)=0,B155&gt;=Inputs!$C$18),MAX(F155+G155+H155+J155-K155-M155-N155,0)*Inputs!$C$17,0)</f>
        <v>0</v>
      </c>
      <c r="P155" s="56" t="n">
        <f aca="false">F155+G155+H155+J155-K155-M155-N155+O155</f>
        <v>228262.111221631</v>
      </c>
      <c r="Q155" s="56" t="n">
        <f aca="false">IF(OR(E155=1,P155&lt;=0),0,P155)</f>
        <v>228262.111221631</v>
      </c>
      <c r="R155" s="15" t="n">
        <f aca="false">IF(OR(E155=1,AND(P155&lt;=0,I155&gt;0)),1,0)</f>
        <v>0</v>
      </c>
      <c r="S155" s="15" t="n">
        <f aca="false">IF(L155&gt;0,1,0)</f>
        <v>0</v>
      </c>
    </row>
    <row r="156" customFormat="false" ht="15" hidden="false" customHeight="false" outlineLevel="0" collapsed="false">
      <c r="A156" s="15" t="n">
        <v>155</v>
      </c>
      <c r="B156" s="15" t="n">
        <f aca="false">INT((A156-1)/12)+1</f>
        <v>13</v>
      </c>
      <c r="C156" s="15" t="n">
        <f aca="false">MIN(Inputs!$C$4+B156-1,99)</f>
        <v>86</v>
      </c>
      <c r="D156" s="55" t="n">
        <f aca="false">INDEX('Return Path'!$D$5:$D$29,B156)</f>
        <v>0.08</v>
      </c>
      <c r="E156" s="15" t="n">
        <f aca="false">R155</f>
        <v>0</v>
      </c>
      <c r="F156" s="56" t="n">
        <f aca="false">Q155</f>
        <v>228262.111221631</v>
      </c>
      <c r="G156" s="56" t="n">
        <f aca="false">IF(AND(MOD(A156-1,12)=0,B156&lt;=Inputs!$C$7,E156=0),Inputs!$C$6,0)</f>
        <v>0</v>
      </c>
      <c r="H156" s="56" t="n">
        <f aca="false">IF(B156=1,G156*Inputs!$C$9,0)</f>
        <v>0</v>
      </c>
      <c r="I156" s="56" t="n">
        <f aca="false">I155+G156</f>
        <v>120000</v>
      </c>
      <c r="J156" s="56" t="n">
        <f aca="false">(F156+G156+H156)*((1+D156)^(1/12)-1)</f>
        <v>1468.64529657293</v>
      </c>
      <c r="K156" s="56" t="n">
        <f aca="false">(F156+G156+H156+J156)*(Inputs!$C$14+IF(B156&lt;=10,Inputs!$C$12,Inputs!$C$13))/12</f>
        <v>114.865378259102</v>
      </c>
      <c r="L156" s="56" t="n">
        <f aca="false">IF(OR(E156=1,A156&lt;=Inputs!$C$15),0,MAX(Inputs!$C$8*I156-(F156+G156+H156+J156-K156),0))</f>
        <v>0</v>
      </c>
      <c r="M156" s="56" t="n">
        <f aca="false">L156*INDEX(Rates!$B$2:$C$101,C156+1,IF(Inputs!$C$5="Male",1,2))/1000/12*Inputs!$C$16</f>
        <v>0</v>
      </c>
      <c r="N156" s="56" t="n">
        <f aca="false">IF($V$1=1,MAX(F156+G156+H156+J156-K156-M156,0)*Inputs!$C$22/12,0)</f>
        <v>0</v>
      </c>
      <c r="O156" s="56" t="n">
        <f aca="false">IF(AND(MOD(A156,12)=0,B156&gt;=Inputs!$C$18),MAX(F156+G156+H156+J156-K156-M156-N156,0)*Inputs!$C$17,0)</f>
        <v>0</v>
      </c>
      <c r="P156" s="56" t="n">
        <f aca="false">F156+G156+H156+J156-K156-M156-N156+O156</f>
        <v>229615.891139945</v>
      </c>
      <c r="Q156" s="56" t="n">
        <f aca="false">IF(OR(E156=1,P156&lt;=0),0,P156)</f>
        <v>229615.891139945</v>
      </c>
      <c r="R156" s="15" t="n">
        <f aca="false">IF(OR(E156=1,AND(P156&lt;=0,I156&gt;0)),1,0)</f>
        <v>0</v>
      </c>
      <c r="S156" s="15" t="n">
        <f aca="false">IF(L156&gt;0,1,0)</f>
        <v>0</v>
      </c>
    </row>
    <row r="157" customFormat="false" ht="15" hidden="false" customHeight="false" outlineLevel="0" collapsed="false">
      <c r="A157" s="15" t="n">
        <v>156</v>
      </c>
      <c r="B157" s="15" t="n">
        <f aca="false">INT((A157-1)/12)+1</f>
        <v>13</v>
      </c>
      <c r="C157" s="15" t="n">
        <f aca="false">MIN(Inputs!$C$4+B157-1,99)</f>
        <v>86</v>
      </c>
      <c r="D157" s="55" t="n">
        <f aca="false">INDEX('Return Path'!$D$5:$D$29,B157)</f>
        <v>0.08</v>
      </c>
      <c r="E157" s="15" t="n">
        <f aca="false">R156</f>
        <v>0</v>
      </c>
      <c r="F157" s="56" t="n">
        <f aca="false">Q156</f>
        <v>229615.891139945</v>
      </c>
      <c r="G157" s="56" t="n">
        <f aca="false">IF(AND(MOD(A157-1,12)=0,B157&lt;=Inputs!$C$7,E157=0),Inputs!$C$6,0)</f>
        <v>0</v>
      </c>
      <c r="H157" s="56" t="n">
        <f aca="false">IF(B157=1,G157*Inputs!$C$9,0)</f>
        <v>0</v>
      </c>
      <c r="I157" s="56" t="n">
        <f aca="false">I156+G157</f>
        <v>120000</v>
      </c>
      <c r="J157" s="56" t="n">
        <f aca="false">(F157+G157+H157)*((1+D157)^(1/12)-1)</f>
        <v>1477.35555732968</v>
      </c>
      <c r="K157" s="56" t="n">
        <f aca="false">(F157+G157+H157+J157)*(Inputs!$C$14+IF(B157&lt;=10,Inputs!$C$12,Inputs!$C$13))/12</f>
        <v>115.546623348637</v>
      </c>
      <c r="L157" s="56" t="n">
        <f aca="false">IF(OR(E157=1,A157&lt;=Inputs!$C$15),0,MAX(Inputs!$C$8*I157-(F157+G157+H157+J157-K157),0))</f>
        <v>0</v>
      </c>
      <c r="M157" s="56" t="n">
        <f aca="false">L157*INDEX(Rates!$B$2:$C$101,C157+1,IF(Inputs!$C$5="Male",1,2))/1000/12*Inputs!$C$16</f>
        <v>0</v>
      </c>
      <c r="N157" s="56" t="n">
        <f aca="false">IF($V$1=1,MAX(F157+G157+H157+J157-K157-M157,0)*Inputs!$C$22/12,0)</f>
        <v>0</v>
      </c>
      <c r="O157" s="56" t="n">
        <f aca="false">IF(AND(MOD(A157,12)=0,B157&gt;=Inputs!$C$18),MAX(F157+G157+H157+J157-K157-M157-N157,0)*Inputs!$C$17,0)</f>
        <v>1154.88850036963</v>
      </c>
      <c r="P157" s="56" t="n">
        <f aca="false">F157+G157+H157+J157-K157-M157-N157+O157</f>
        <v>232132.588574296</v>
      </c>
      <c r="Q157" s="56" t="n">
        <f aca="false">IF(OR(E157=1,P157&lt;=0),0,P157)</f>
        <v>232132.588574296</v>
      </c>
      <c r="R157" s="15" t="n">
        <f aca="false">IF(OR(E157=1,AND(P157&lt;=0,I157&gt;0)),1,0)</f>
        <v>0</v>
      </c>
      <c r="S157" s="15" t="n">
        <f aca="false">IF(L157&gt;0,1,0)</f>
        <v>0</v>
      </c>
    </row>
    <row r="158" customFormat="false" ht="15" hidden="false" customHeight="false" outlineLevel="0" collapsed="false">
      <c r="A158" s="15" t="n">
        <v>157</v>
      </c>
      <c r="B158" s="15" t="n">
        <f aca="false">INT((A158-1)/12)+1</f>
        <v>14</v>
      </c>
      <c r="C158" s="15" t="n">
        <f aca="false">MIN(Inputs!$C$4+B158-1,99)</f>
        <v>87</v>
      </c>
      <c r="D158" s="55" t="n">
        <f aca="false">INDEX('Return Path'!$D$5:$D$29,B158)</f>
        <v>0.08</v>
      </c>
      <c r="E158" s="15" t="n">
        <f aca="false">R157</f>
        <v>0</v>
      </c>
      <c r="F158" s="56" t="n">
        <f aca="false">Q157</f>
        <v>232132.588574296</v>
      </c>
      <c r="G158" s="56" t="n">
        <f aca="false">IF(AND(MOD(A158-1,12)=0,B158&lt;=Inputs!$C$7,E158=0),Inputs!$C$6,0)</f>
        <v>0</v>
      </c>
      <c r="H158" s="56" t="n">
        <f aca="false">IF(B158=1,G158*Inputs!$C$9,0)</f>
        <v>0</v>
      </c>
      <c r="I158" s="56" t="n">
        <f aca="false">I157+G158</f>
        <v>120000</v>
      </c>
      <c r="J158" s="56" t="n">
        <f aca="false">(F158+G158+H158)*((1+D158)^(1/12)-1)</f>
        <v>1493.54806440006</v>
      </c>
      <c r="K158" s="56" t="n">
        <f aca="false">(F158+G158+H158+J158)*(Inputs!$C$14+IF(B158&lt;=10,Inputs!$C$12,Inputs!$C$13))/12</f>
        <v>116.813068319348</v>
      </c>
      <c r="L158" s="56" t="n">
        <f aca="false">IF(OR(E158=1,A158&lt;=Inputs!$C$15),0,MAX(Inputs!$C$8*I158-(F158+G158+H158+J158-K158),0))</f>
        <v>0</v>
      </c>
      <c r="M158" s="56" t="n">
        <f aca="false">L158*INDEX(Rates!$B$2:$C$101,C158+1,IF(Inputs!$C$5="Male",1,2))/1000/12*Inputs!$C$16</f>
        <v>0</v>
      </c>
      <c r="N158" s="56" t="n">
        <f aca="false">IF($V$1=1,MAX(F158+G158+H158+J158-K158-M158,0)*Inputs!$C$22/12,0)</f>
        <v>0</v>
      </c>
      <c r="O158" s="56" t="n">
        <f aca="false">IF(AND(MOD(A158,12)=0,B158&gt;=Inputs!$C$18),MAX(F158+G158+H158+J158-K158-M158-N158,0)*Inputs!$C$17,0)</f>
        <v>0</v>
      </c>
      <c r="P158" s="56" t="n">
        <f aca="false">F158+G158+H158+J158-K158-M158-N158+O158</f>
        <v>233509.323570376</v>
      </c>
      <c r="Q158" s="56" t="n">
        <f aca="false">IF(OR(E158=1,P158&lt;=0),0,P158)</f>
        <v>233509.323570376</v>
      </c>
      <c r="R158" s="15" t="n">
        <f aca="false">IF(OR(E158=1,AND(P158&lt;=0,I158&gt;0)),1,0)</f>
        <v>0</v>
      </c>
      <c r="S158" s="15" t="n">
        <f aca="false">IF(L158&gt;0,1,0)</f>
        <v>0</v>
      </c>
    </row>
    <row r="159" customFormat="false" ht="15" hidden="false" customHeight="false" outlineLevel="0" collapsed="false">
      <c r="A159" s="15" t="n">
        <v>158</v>
      </c>
      <c r="B159" s="15" t="n">
        <f aca="false">INT((A159-1)/12)+1</f>
        <v>14</v>
      </c>
      <c r="C159" s="15" t="n">
        <f aca="false">MIN(Inputs!$C$4+B159-1,99)</f>
        <v>87</v>
      </c>
      <c r="D159" s="55" t="n">
        <f aca="false">INDEX('Return Path'!$D$5:$D$29,B159)</f>
        <v>0.08</v>
      </c>
      <c r="E159" s="15" t="n">
        <f aca="false">R158</f>
        <v>0</v>
      </c>
      <c r="F159" s="56" t="n">
        <f aca="false">Q158</f>
        <v>233509.323570376</v>
      </c>
      <c r="G159" s="56" t="n">
        <f aca="false">IF(AND(MOD(A159-1,12)=0,B159&lt;=Inputs!$C$7,E159=0),Inputs!$C$6,0)</f>
        <v>0</v>
      </c>
      <c r="H159" s="56" t="n">
        <f aca="false">IF(B159=1,G159*Inputs!$C$9,0)</f>
        <v>0</v>
      </c>
      <c r="I159" s="56" t="n">
        <f aca="false">I158+G159</f>
        <v>120000</v>
      </c>
      <c r="J159" s="56" t="n">
        <f aca="false">(F159+G159+H159)*((1+D159)^(1/12)-1)</f>
        <v>1502.40601881834</v>
      </c>
      <c r="K159" s="56" t="n">
        <f aca="false">(F159+G159+H159+J159)*(Inputs!$C$14+IF(B159&lt;=10,Inputs!$C$12,Inputs!$C$13))/12</f>
        <v>117.505864794597</v>
      </c>
      <c r="L159" s="56" t="n">
        <f aca="false">IF(OR(E159=1,A159&lt;=Inputs!$C$15),0,MAX(Inputs!$C$8*I159-(F159+G159+H159+J159-K159),0))</f>
        <v>0</v>
      </c>
      <c r="M159" s="56" t="n">
        <f aca="false">L159*INDEX(Rates!$B$2:$C$101,C159+1,IF(Inputs!$C$5="Male",1,2))/1000/12*Inputs!$C$16</f>
        <v>0</v>
      </c>
      <c r="N159" s="56" t="n">
        <f aca="false">IF($V$1=1,MAX(F159+G159+H159+J159-K159-M159,0)*Inputs!$C$22/12,0)</f>
        <v>0</v>
      </c>
      <c r="O159" s="56" t="n">
        <f aca="false">IF(AND(MOD(A159,12)=0,B159&gt;=Inputs!$C$18),MAX(F159+G159+H159+J159-K159-M159-N159,0)*Inputs!$C$17,0)</f>
        <v>0</v>
      </c>
      <c r="P159" s="56" t="n">
        <f aca="false">F159+G159+H159+J159-K159-M159-N159+O159</f>
        <v>234894.2237244</v>
      </c>
      <c r="Q159" s="56" t="n">
        <f aca="false">IF(OR(E159=1,P159&lt;=0),0,P159)</f>
        <v>234894.2237244</v>
      </c>
      <c r="R159" s="15" t="n">
        <f aca="false">IF(OR(E159=1,AND(P159&lt;=0,I159&gt;0)),1,0)</f>
        <v>0</v>
      </c>
      <c r="S159" s="15" t="n">
        <f aca="false">IF(L159&gt;0,1,0)</f>
        <v>0</v>
      </c>
    </row>
    <row r="160" customFormat="false" ht="15" hidden="false" customHeight="false" outlineLevel="0" collapsed="false">
      <c r="A160" s="15" t="n">
        <v>159</v>
      </c>
      <c r="B160" s="15" t="n">
        <f aca="false">INT((A160-1)/12)+1</f>
        <v>14</v>
      </c>
      <c r="C160" s="15" t="n">
        <f aca="false">MIN(Inputs!$C$4+B160-1,99)</f>
        <v>87</v>
      </c>
      <c r="D160" s="55" t="n">
        <f aca="false">INDEX('Return Path'!$D$5:$D$29,B160)</f>
        <v>0.08</v>
      </c>
      <c r="E160" s="15" t="n">
        <f aca="false">R159</f>
        <v>0</v>
      </c>
      <c r="F160" s="56" t="n">
        <f aca="false">Q159</f>
        <v>234894.2237244</v>
      </c>
      <c r="G160" s="56" t="n">
        <f aca="false">IF(AND(MOD(A160-1,12)=0,B160&lt;=Inputs!$C$7,E160=0),Inputs!$C$6,0)</f>
        <v>0</v>
      </c>
      <c r="H160" s="56" t="n">
        <f aca="false">IF(B160=1,G160*Inputs!$C$9,0)</f>
        <v>0</v>
      </c>
      <c r="I160" s="56" t="n">
        <f aca="false">I159+G160</f>
        <v>120000</v>
      </c>
      <c r="J160" s="56" t="n">
        <f aca="false">(F160+G160+H160)*((1+D160)^(1/12)-1)</f>
        <v>1511.31650810867</v>
      </c>
      <c r="K160" s="56" t="n">
        <f aca="false">(F160+G160+H160+J160)*(Inputs!$C$14+IF(B160&lt;=10,Inputs!$C$12,Inputs!$C$13))/12</f>
        <v>118.202770116254</v>
      </c>
      <c r="L160" s="56" t="n">
        <f aca="false">IF(OR(E160=1,A160&lt;=Inputs!$C$15),0,MAX(Inputs!$C$8*I160-(F160+G160+H160+J160-K160),0))</f>
        <v>0</v>
      </c>
      <c r="M160" s="56" t="n">
        <f aca="false">L160*INDEX(Rates!$B$2:$C$101,C160+1,IF(Inputs!$C$5="Male",1,2))/1000/12*Inputs!$C$16</f>
        <v>0</v>
      </c>
      <c r="N160" s="56" t="n">
        <f aca="false">IF($V$1=1,MAX(F160+G160+H160+J160-K160-M160,0)*Inputs!$C$22/12,0)</f>
        <v>0</v>
      </c>
      <c r="O160" s="56" t="n">
        <f aca="false">IF(AND(MOD(A160,12)=0,B160&gt;=Inputs!$C$18),MAX(F160+G160+H160+J160-K160-M160-N160,0)*Inputs!$C$17,0)</f>
        <v>0</v>
      </c>
      <c r="P160" s="56" t="n">
        <f aca="false">F160+G160+H160+J160-K160-M160-N160+O160</f>
        <v>236287.337462392</v>
      </c>
      <c r="Q160" s="56" t="n">
        <f aca="false">IF(OR(E160=1,P160&lt;=0),0,P160)</f>
        <v>236287.337462392</v>
      </c>
      <c r="R160" s="15" t="n">
        <f aca="false">IF(OR(E160=1,AND(P160&lt;=0,I160&gt;0)),1,0)</f>
        <v>0</v>
      </c>
      <c r="S160" s="15" t="n">
        <f aca="false">IF(L160&gt;0,1,0)</f>
        <v>0</v>
      </c>
    </row>
    <row r="161" customFormat="false" ht="15" hidden="false" customHeight="false" outlineLevel="0" collapsed="false">
      <c r="A161" s="15" t="n">
        <v>160</v>
      </c>
      <c r="B161" s="15" t="n">
        <f aca="false">INT((A161-1)/12)+1</f>
        <v>14</v>
      </c>
      <c r="C161" s="15" t="n">
        <f aca="false">MIN(Inputs!$C$4+B161-1,99)</f>
        <v>87</v>
      </c>
      <c r="D161" s="55" t="n">
        <f aca="false">INDEX('Return Path'!$D$5:$D$29,B161)</f>
        <v>0.08</v>
      </c>
      <c r="E161" s="15" t="n">
        <f aca="false">R160</f>
        <v>0</v>
      </c>
      <c r="F161" s="56" t="n">
        <f aca="false">Q160</f>
        <v>236287.337462392</v>
      </c>
      <c r="G161" s="56" t="n">
        <f aca="false">IF(AND(MOD(A161-1,12)=0,B161&lt;=Inputs!$C$7,E161=0),Inputs!$C$6,0)</f>
        <v>0</v>
      </c>
      <c r="H161" s="56" t="n">
        <f aca="false">IF(B161=1,G161*Inputs!$C$9,0)</f>
        <v>0</v>
      </c>
      <c r="I161" s="56" t="n">
        <f aca="false">I160+G161</f>
        <v>120000</v>
      </c>
      <c r="J161" s="56" t="n">
        <f aca="false">(F161+G161+H161)*((1+D161)^(1/12)-1)</f>
        <v>1520.27984384557</v>
      </c>
      <c r="K161" s="56" t="n">
        <f aca="false">(F161+G161+H161+J161)*(Inputs!$C$14+IF(B161&lt;=10,Inputs!$C$12,Inputs!$C$13))/12</f>
        <v>118.903808653119</v>
      </c>
      <c r="L161" s="56" t="n">
        <f aca="false">IF(OR(E161=1,A161&lt;=Inputs!$C$15),0,MAX(Inputs!$C$8*I161-(F161+G161+H161+J161-K161),0))</f>
        <v>0</v>
      </c>
      <c r="M161" s="56" t="n">
        <f aca="false">L161*INDEX(Rates!$B$2:$C$101,C161+1,IF(Inputs!$C$5="Male",1,2))/1000/12*Inputs!$C$16</f>
        <v>0</v>
      </c>
      <c r="N161" s="56" t="n">
        <f aca="false">IF($V$1=1,MAX(F161+G161+H161+J161-K161-M161,0)*Inputs!$C$22/12,0)</f>
        <v>0</v>
      </c>
      <c r="O161" s="56" t="n">
        <f aca="false">IF(AND(MOD(A161,12)=0,B161&gt;=Inputs!$C$18),MAX(F161+G161+H161+J161-K161-M161-N161,0)*Inputs!$C$17,0)</f>
        <v>0</v>
      </c>
      <c r="P161" s="56" t="n">
        <f aca="false">F161+G161+H161+J161-K161-M161-N161+O161</f>
        <v>237688.713497585</v>
      </c>
      <c r="Q161" s="56" t="n">
        <f aca="false">IF(OR(E161=1,P161&lt;=0),0,P161)</f>
        <v>237688.713497585</v>
      </c>
      <c r="R161" s="15" t="n">
        <f aca="false">IF(OR(E161=1,AND(P161&lt;=0,I161&gt;0)),1,0)</f>
        <v>0</v>
      </c>
      <c r="S161" s="15" t="n">
        <f aca="false">IF(L161&gt;0,1,0)</f>
        <v>0</v>
      </c>
    </row>
    <row r="162" customFormat="false" ht="15" hidden="false" customHeight="false" outlineLevel="0" collapsed="false">
      <c r="A162" s="15" t="n">
        <v>161</v>
      </c>
      <c r="B162" s="15" t="n">
        <f aca="false">INT((A162-1)/12)+1</f>
        <v>14</v>
      </c>
      <c r="C162" s="15" t="n">
        <f aca="false">MIN(Inputs!$C$4+B162-1,99)</f>
        <v>87</v>
      </c>
      <c r="D162" s="55" t="n">
        <f aca="false">INDEX('Return Path'!$D$5:$D$29,B162)</f>
        <v>0.08</v>
      </c>
      <c r="E162" s="15" t="n">
        <f aca="false">R161</f>
        <v>0</v>
      </c>
      <c r="F162" s="56" t="n">
        <f aca="false">Q161</f>
        <v>237688.713497585</v>
      </c>
      <c r="G162" s="56" t="n">
        <f aca="false">IF(AND(MOD(A162-1,12)=0,B162&lt;=Inputs!$C$7,E162=0),Inputs!$C$6,0)</f>
        <v>0</v>
      </c>
      <c r="H162" s="56" t="n">
        <f aca="false">IF(B162=1,G162*Inputs!$C$9,0)</f>
        <v>0</v>
      </c>
      <c r="I162" s="56" t="n">
        <f aca="false">I161+G162</f>
        <v>120000</v>
      </c>
      <c r="J162" s="56" t="n">
        <f aca="false">(F162+G162+H162)*((1+D162)^(1/12)-1)</f>
        <v>1529.29633945144</v>
      </c>
      <c r="K162" s="56" t="n">
        <f aca="false">(F162+G162+H162+J162)*(Inputs!$C$14+IF(B162&lt;=10,Inputs!$C$12,Inputs!$C$13))/12</f>
        <v>119.609004918518</v>
      </c>
      <c r="L162" s="56" t="n">
        <f aca="false">IF(OR(E162=1,A162&lt;=Inputs!$C$15),0,MAX(Inputs!$C$8*I162-(F162+G162+H162+J162-K162),0))</f>
        <v>0</v>
      </c>
      <c r="M162" s="56" t="n">
        <f aca="false">L162*INDEX(Rates!$B$2:$C$101,C162+1,IF(Inputs!$C$5="Male",1,2))/1000/12*Inputs!$C$16</f>
        <v>0</v>
      </c>
      <c r="N162" s="56" t="n">
        <f aca="false">IF($V$1=1,MAX(F162+G162+H162+J162-K162-M162,0)*Inputs!$C$22/12,0)</f>
        <v>0</v>
      </c>
      <c r="O162" s="56" t="n">
        <f aca="false">IF(AND(MOD(A162,12)=0,B162&gt;=Inputs!$C$18),MAX(F162+G162+H162+J162-K162-M162-N162,0)*Inputs!$C$17,0)</f>
        <v>0</v>
      </c>
      <c r="P162" s="56" t="n">
        <f aca="false">F162+G162+H162+J162-K162-M162-N162+O162</f>
        <v>239098.400832118</v>
      </c>
      <c r="Q162" s="56" t="n">
        <f aca="false">IF(OR(E162=1,P162&lt;=0),0,P162)</f>
        <v>239098.400832118</v>
      </c>
      <c r="R162" s="15" t="n">
        <f aca="false">IF(OR(E162=1,AND(P162&lt;=0,I162&gt;0)),1,0)</f>
        <v>0</v>
      </c>
      <c r="S162" s="15" t="n">
        <f aca="false">IF(L162&gt;0,1,0)</f>
        <v>0</v>
      </c>
    </row>
    <row r="163" customFormat="false" ht="15" hidden="false" customHeight="false" outlineLevel="0" collapsed="false">
      <c r="A163" s="15" t="n">
        <v>162</v>
      </c>
      <c r="B163" s="15" t="n">
        <f aca="false">INT((A163-1)/12)+1</f>
        <v>14</v>
      </c>
      <c r="C163" s="15" t="n">
        <f aca="false">MIN(Inputs!$C$4+B163-1,99)</f>
        <v>87</v>
      </c>
      <c r="D163" s="55" t="n">
        <f aca="false">INDEX('Return Path'!$D$5:$D$29,B163)</f>
        <v>0.08</v>
      </c>
      <c r="E163" s="15" t="n">
        <f aca="false">R162</f>
        <v>0</v>
      </c>
      <c r="F163" s="56" t="n">
        <f aca="false">Q162</f>
        <v>239098.400832118</v>
      </c>
      <c r="G163" s="56" t="n">
        <f aca="false">IF(AND(MOD(A163-1,12)=0,B163&lt;=Inputs!$C$7,E163=0),Inputs!$C$6,0)</f>
        <v>0</v>
      </c>
      <c r="H163" s="56" t="n">
        <f aca="false">IF(B163=1,G163*Inputs!$C$9,0)</f>
        <v>0</v>
      </c>
      <c r="I163" s="56" t="n">
        <f aca="false">I162+G163</f>
        <v>120000</v>
      </c>
      <c r="J163" s="56" t="n">
        <f aca="false">(F163+G163+H163)*((1+D163)^(1/12)-1)</f>
        <v>1538.36631020752</v>
      </c>
      <c r="K163" s="56" t="n">
        <f aca="false">(F163+G163+H163+J163)*(Inputs!$C$14+IF(B163&lt;=10,Inputs!$C$12,Inputs!$C$13))/12</f>
        <v>120.318383571163</v>
      </c>
      <c r="L163" s="56" t="n">
        <f aca="false">IF(OR(E163=1,A163&lt;=Inputs!$C$15),0,MAX(Inputs!$C$8*I163-(F163+G163+H163+J163-K163),0))</f>
        <v>0</v>
      </c>
      <c r="M163" s="56" t="n">
        <f aca="false">L163*INDEX(Rates!$B$2:$C$101,C163+1,IF(Inputs!$C$5="Male",1,2))/1000/12*Inputs!$C$16</f>
        <v>0</v>
      </c>
      <c r="N163" s="56" t="n">
        <f aca="false">IF($V$1=1,MAX(F163+G163+H163+J163-K163-M163,0)*Inputs!$C$22/12,0)</f>
        <v>0</v>
      </c>
      <c r="O163" s="56" t="n">
        <f aca="false">IF(AND(MOD(A163,12)=0,B163&gt;=Inputs!$C$18),MAX(F163+G163+H163+J163-K163-M163-N163,0)*Inputs!$C$17,0)</f>
        <v>0</v>
      </c>
      <c r="P163" s="56" t="n">
        <f aca="false">F163+G163+H163+J163-K163-M163-N163+O163</f>
        <v>240516.448758754</v>
      </c>
      <c r="Q163" s="56" t="n">
        <f aca="false">IF(OR(E163=1,P163&lt;=0),0,P163)</f>
        <v>240516.448758754</v>
      </c>
      <c r="R163" s="15" t="n">
        <f aca="false">IF(OR(E163=1,AND(P163&lt;=0,I163&gt;0)),1,0)</f>
        <v>0</v>
      </c>
      <c r="S163" s="15" t="n">
        <f aca="false">IF(L163&gt;0,1,0)</f>
        <v>0</v>
      </c>
    </row>
    <row r="164" customFormat="false" ht="15" hidden="false" customHeight="false" outlineLevel="0" collapsed="false">
      <c r="A164" s="15" t="n">
        <v>163</v>
      </c>
      <c r="B164" s="15" t="n">
        <f aca="false">INT((A164-1)/12)+1</f>
        <v>14</v>
      </c>
      <c r="C164" s="15" t="n">
        <f aca="false">MIN(Inputs!$C$4+B164-1,99)</f>
        <v>87</v>
      </c>
      <c r="D164" s="55" t="n">
        <f aca="false">INDEX('Return Path'!$D$5:$D$29,B164)</f>
        <v>0.08</v>
      </c>
      <c r="E164" s="15" t="n">
        <f aca="false">R163</f>
        <v>0</v>
      </c>
      <c r="F164" s="56" t="n">
        <f aca="false">Q163</f>
        <v>240516.448758754</v>
      </c>
      <c r="G164" s="56" t="n">
        <f aca="false">IF(AND(MOD(A164-1,12)=0,B164&lt;=Inputs!$C$7,E164=0),Inputs!$C$6,0)</f>
        <v>0</v>
      </c>
      <c r="H164" s="56" t="n">
        <f aca="false">IF(B164=1,G164*Inputs!$C$9,0)</f>
        <v>0</v>
      </c>
      <c r="I164" s="56" t="n">
        <f aca="false">I163+G164</f>
        <v>120000</v>
      </c>
      <c r="J164" s="56" t="n">
        <f aca="false">(F164+G164+H164)*((1+D164)^(1/12)-1)</f>
        <v>1547.49007326492</v>
      </c>
      <c r="K164" s="56" t="n">
        <f aca="false">(F164+G164+H164+J164)*(Inputs!$C$14+IF(B164&lt;=10,Inputs!$C$12,Inputs!$C$13))/12</f>
        <v>121.03196941601</v>
      </c>
      <c r="L164" s="56" t="n">
        <f aca="false">IF(OR(E164=1,A164&lt;=Inputs!$C$15),0,MAX(Inputs!$C$8*I164-(F164+G164+H164+J164-K164),0))</f>
        <v>0</v>
      </c>
      <c r="M164" s="56" t="n">
        <f aca="false">L164*INDEX(Rates!$B$2:$C$101,C164+1,IF(Inputs!$C$5="Male",1,2))/1000/12*Inputs!$C$16</f>
        <v>0</v>
      </c>
      <c r="N164" s="56" t="n">
        <f aca="false">IF($V$1=1,MAX(F164+G164+H164+J164-K164-M164,0)*Inputs!$C$22/12,0)</f>
        <v>0</v>
      </c>
      <c r="O164" s="56" t="n">
        <f aca="false">IF(AND(MOD(A164,12)=0,B164&gt;=Inputs!$C$18),MAX(F164+G164+H164+J164-K164-M164-N164,0)*Inputs!$C$17,0)</f>
        <v>0</v>
      </c>
      <c r="P164" s="56" t="n">
        <f aca="false">F164+G164+H164+J164-K164-M164-N164+O164</f>
        <v>241942.906862603</v>
      </c>
      <c r="Q164" s="56" t="n">
        <f aca="false">IF(OR(E164=1,P164&lt;=0),0,P164)</f>
        <v>241942.906862603</v>
      </c>
      <c r="R164" s="15" t="n">
        <f aca="false">IF(OR(E164=1,AND(P164&lt;=0,I164&gt;0)),1,0)</f>
        <v>0</v>
      </c>
      <c r="S164" s="15" t="n">
        <f aca="false">IF(L164&gt;0,1,0)</f>
        <v>0</v>
      </c>
    </row>
    <row r="165" customFormat="false" ht="15" hidden="false" customHeight="false" outlineLevel="0" collapsed="false">
      <c r="A165" s="15" t="n">
        <v>164</v>
      </c>
      <c r="B165" s="15" t="n">
        <f aca="false">INT((A165-1)/12)+1</f>
        <v>14</v>
      </c>
      <c r="C165" s="15" t="n">
        <f aca="false">MIN(Inputs!$C$4+B165-1,99)</f>
        <v>87</v>
      </c>
      <c r="D165" s="55" t="n">
        <f aca="false">INDEX('Return Path'!$D$5:$D$29,B165)</f>
        <v>0.08</v>
      </c>
      <c r="E165" s="15" t="n">
        <f aca="false">R164</f>
        <v>0</v>
      </c>
      <c r="F165" s="56" t="n">
        <f aca="false">Q164</f>
        <v>241942.906862603</v>
      </c>
      <c r="G165" s="56" t="n">
        <f aca="false">IF(AND(MOD(A165-1,12)=0,B165&lt;=Inputs!$C$7,E165=0),Inputs!$C$6,0)</f>
        <v>0</v>
      </c>
      <c r="H165" s="56" t="n">
        <f aca="false">IF(B165=1,G165*Inputs!$C$9,0)</f>
        <v>0</v>
      </c>
      <c r="I165" s="56" t="n">
        <f aca="false">I164+G165</f>
        <v>120000</v>
      </c>
      <c r="J165" s="56" t="n">
        <f aca="false">(F165+G165+H165)*((1+D165)^(1/12)-1)</f>
        <v>1556.66794765574</v>
      </c>
      <c r="K165" s="56" t="n">
        <f aca="false">(F165+G165+H165+J165)*(Inputs!$C$14+IF(B165&lt;=10,Inputs!$C$12,Inputs!$C$13))/12</f>
        <v>121.749787405129</v>
      </c>
      <c r="L165" s="56" t="n">
        <f aca="false">IF(OR(E165=1,A165&lt;=Inputs!$C$15),0,MAX(Inputs!$C$8*I165-(F165+G165+H165+J165-K165),0))</f>
        <v>0</v>
      </c>
      <c r="M165" s="56" t="n">
        <f aca="false">L165*INDEX(Rates!$B$2:$C$101,C165+1,IF(Inputs!$C$5="Male",1,2))/1000/12*Inputs!$C$16</f>
        <v>0</v>
      </c>
      <c r="N165" s="56" t="n">
        <f aca="false">IF($V$1=1,MAX(F165+G165+H165+J165-K165-M165,0)*Inputs!$C$22/12,0)</f>
        <v>0</v>
      </c>
      <c r="O165" s="56" t="n">
        <f aca="false">IF(AND(MOD(A165,12)=0,B165&gt;=Inputs!$C$18),MAX(F165+G165+H165+J165-K165-M165-N165,0)*Inputs!$C$17,0)</f>
        <v>0</v>
      </c>
      <c r="P165" s="56" t="n">
        <f aca="false">F165+G165+H165+J165-K165-M165-N165+O165</f>
        <v>243377.825022854</v>
      </c>
      <c r="Q165" s="56" t="n">
        <f aca="false">IF(OR(E165=1,P165&lt;=0),0,P165)</f>
        <v>243377.825022854</v>
      </c>
      <c r="R165" s="15" t="n">
        <f aca="false">IF(OR(E165=1,AND(P165&lt;=0,I165&gt;0)),1,0)</f>
        <v>0</v>
      </c>
      <c r="S165" s="15" t="n">
        <f aca="false">IF(L165&gt;0,1,0)</f>
        <v>0</v>
      </c>
    </row>
    <row r="166" customFormat="false" ht="15" hidden="false" customHeight="false" outlineLevel="0" collapsed="false">
      <c r="A166" s="15" t="n">
        <v>165</v>
      </c>
      <c r="B166" s="15" t="n">
        <f aca="false">INT((A166-1)/12)+1</f>
        <v>14</v>
      </c>
      <c r="C166" s="15" t="n">
        <f aca="false">MIN(Inputs!$C$4+B166-1,99)</f>
        <v>87</v>
      </c>
      <c r="D166" s="55" t="n">
        <f aca="false">INDEX('Return Path'!$D$5:$D$29,B166)</f>
        <v>0.08</v>
      </c>
      <c r="E166" s="15" t="n">
        <f aca="false">R165</f>
        <v>0</v>
      </c>
      <c r="F166" s="56" t="n">
        <f aca="false">Q165</f>
        <v>243377.825022854</v>
      </c>
      <c r="G166" s="56" t="n">
        <f aca="false">IF(AND(MOD(A166-1,12)=0,B166&lt;=Inputs!$C$7,E166=0),Inputs!$C$6,0)</f>
        <v>0</v>
      </c>
      <c r="H166" s="56" t="n">
        <f aca="false">IF(B166=1,G166*Inputs!$C$9,0)</f>
        <v>0</v>
      </c>
      <c r="I166" s="56" t="n">
        <f aca="false">I165+G166</f>
        <v>120000</v>
      </c>
      <c r="J166" s="56" t="n">
        <f aca="false">(F166+G166+H166)*((1+D166)^(1/12)-1)</f>
        <v>1565.90025430419</v>
      </c>
      <c r="K166" s="56" t="n">
        <f aca="false">(F166+G166+H166+J166)*(Inputs!$C$14+IF(B166&lt;=10,Inputs!$C$12,Inputs!$C$13))/12</f>
        <v>122.471862638579</v>
      </c>
      <c r="L166" s="56" t="n">
        <f aca="false">IF(OR(E166=1,A166&lt;=Inputs!$C$15),0,MAX(Inputs!$C$8*I166-(F166+G166+H166+J166-K166),0))</f>
        <v>0</v>
      </c>
      <c r="M166" s="56" t="n">
        <f aca="false">L166*INDEX(Rates!$B$2:$C$101,C166+1,IF(Inputs!$C$5="Male",1,2))/1000/12*Inputs!$C$16</f>
        <v>0</v>
      </c>
      <c r="N166" s="56" t="n">
        <f aca="false">IF($V$1=1,MAX(F166+G166+H166+J166-K166-M166,0)*Inputs!$C$22/12,0)</f>
        <v>0</v>
      </c>
      <c r="O166" s="56" t="n">
        <f aca="false">IF(AND(MOD(A166,12)=0,B166&gt;=Inputs!$C$18),MAX(F166+G166+H166+J166-K166-M166-N166,0)*Inputs!$C$17,0)</f>
        <v>0</v>
      </c>
      <c r="P166" s="56" t="n">
        <f aca="false">F166+G166+H166+J166-K166-M166-N166+O166</f>
        <v>244821.253414519</v>
      </c>
      <c r="Q166" s="56" t="n">
        <f aca="false">IF(OR(E166=1,P166&lt;=0),0,P166)</f>
        <v>244821.253414519</v>
      </c>
      <c r="R166" s="15" t="n">
        <f aca="false">IF(OR(E166=1,AND(P166&lt;=0,I166&gt;0)),1,0)</f>
        <v>0</v>
      </c>
      <c r="S166" s="15" t="n">
        <f aca="false">IF(L166&gt;0,1,0)</f>
        <v>0</v>
      </c>
    </row>
    <row r="167" customFormat="false" ht="15" hidden="false" customHeight="false" outlineLevel="0" collapsed="false">
      <c r="A167" s="15" t="n">
        <v>166</v>
      </c>
      <c r="B167" s="15" t="n">
        <f aca="false">INT((A167-1)/12)+1</f>
        <v>14</v>
      </c>
      <c r="C167" s="15" t="n">
        <f aca="false">MIN(Inputs!$C$4+B167-1,99)</f>
        <v>87</v>
      </c>
      <c r="D167" s="55" t="n">
        <f aca="false">INDEX('Return Path'!$D$5:$D$29,B167)</f>
        <v>0.08</v>
      </c>
      <c r="E167" s="15" t="n">
        <f aca="false">R166</f>
        <v>0</v>
      </c>
      <c r="F167" s="56" t="n">
        <f aca="false">Q166</f>
        <v>244821.253414519</v>
      </c>
      <c r="G167" s="56" t="n">
        <f aca="false">IF(AND(MOD(A167-1,12)=0,B167&lt;=Inputs!$C$7,E167=0),Inputs!$C$6,0)</f>
        <v>0</v>
      </c>
      <c r="H167" s="56" t="n">
        <f aca="false">IF(B167=1,G167*Inputs!$C$9,0)</f>
        <v>0</v>
      </c>
      <c r="I167" s="56" t="n">
        <f aca="false">I166+G167</f>
        <v>120000</v>
      </c>
      <c r="J167" s="56" t="n">
        <f aca="false">(F167+G167+H167)*((1+D167)^(1/12)-1)</f>
        <v>1575.1873160378</v>
      </c>
      <c r="K167" s="56" t="n">
        <f aca="false">(F167+G167+H167+J167)*(Inputs!$C$14+IF(B167&lt;=10,Inputs!$C$12,Inputs!$C$13))/12</f>
        <v>123.198220365279</v>
      </c>
      <c r="L167" s="56" t="n">
        <f aca="false">IF(OR(E167=1,A167&lt;=Inputs!$C$15),0,MAX(Inputs!$C$8*I167-(F167+G167+H167+J167-K167),0))</f>
        <v>0</v>
      </c>
      <c r="M167" s="56" t="n">
        <f aca="false">L167*INDEX(Rates!$B$2:$C$101,C167+1,IF(Inputs!$C$5="Male",1,2))/1000/12*Inputs!$C$16</f>
        <v>0</v>
      </c>
      <c r="N167" s="56" t="n">
        <f aca="false">IF($V$1=1,MAX(F167+G167+H167+J167-K167-M167,0)*Inputs!$C$22/12,0)</f>
        <v>0</v>
      </c>
      <c r="O167" s="56" t="n">
        <f aca="false">IF(AND(MOD(A167,12)=0,B167&gt;=Inputs!$C$18),MAX(F167+G167+H167+J167-K167-M167-N167,0)*Inputs!$C$17,0)</f>
        <v>0</v>
      </c>
      <c r="P167" s="56" t="n">
        <f aca="false">F167+G167+H167+J167-K167-M167-N167+O167</f>
        <v>246273.242510192</v>
      </c>
      <c r="Q167" s="56" t="n">
        <f aca="false">IF(OR(E167=1,P167&lt;=0),0,P167)</f>
        <v>246273.242510192</v>
      </c>
      <c r="R167" s="15" t="n">
        <f aca="false">IF(OR(E167=1,AND(P167&lt;=0,I167&gt;0)),1,0)</f>
        <v>0</v>
      </c>
      <c r="S167" s="15" t="n">
        <f aca="false">IF(L167&gt;0,1,0)</f>
        <v>0</v>
      </c>
    </row>
    <row r="168" customFormat="false" ht="15" hidden="false" customHeight="false" outlineLevel="0" collapsed="false">
      <c r="A168" s="15" t="n">
        <v>167</v>
      </c>
      <c r="B168" s="15" t="n">
        <f aca="false">INT((A168-1)/12)+1</f>
        <v>14</v>
      </c>
      <c r="C168" s="15" t="n">
        <f aca="false">MIN(Inputs!$C$4+B168-1,99)</f>
        <v>87</v>
      </c>
      <c r="D168" s="55" t="n">
        <f aca="false">INDEX('Return Path'!$D$5:$D$29,B168)</f>
        <v>0.08</v>
      </c>
      <c r="E168" s="15" t="n">
        <f aca="false">R167</f>
        <v>0</v>
      </c>
      <c r="F168" s="56" t="n">
        <f aca="false">Q167</f>
        <v>246273.242510192</v>
      </c>
      <c r="G168" s="56" t="n">
        <f aca="false">IF(AND(MOD(A168-1,12)=0,B168&lt;=Inputs!$C$7,E168=0),Inputs!$C$6,0)</f>
        <v>0</v>
      </c>
      <c r="H168" s="56" t="n">
        <f aca="false">IF(B168=1,G168*Inputs!$C$9,0)</f>
        <v>0</v>
      </c>
      <c r="I168" s="56" t="n">
        <f aca="false">I167+G168</f>
        <v>120000</v>
      </c>
      <c r="J168" s="56" t="n">
        <f aca="false">(F168+G168+H168)*((1+D168)^(1/12)-1)</f>
        <v>1584.52945759875</v>
      </c>
      <c r="K168" s="56" t="n">
        <f aca="false">(F168+G168+H168+J168)*(Inputs!$C$14+IF(B168&lt;=10,Inputs!$C$12,Inputs!$C$13))/12</f>
        <v>123.928885983895</v>
      </c>
      <c r="L168" s="56" t="n">
        <f aca="false">IF(OR(E168=1,A168&lt;=Inputs!$C$15),0,MAX(Inputs!$C$8*I168-(F168+G168+H168+J168-K168),0))</f>
        <v>0</v>
      </c>
      <c r="M168" s="56" t="n">
        <f aca="false">L168*INDEX(Rates!$B$2:$C$101,C168+1,IF(Inputs!$C$5="Male",1,2))/1000/12*Inputs!$C$16</f>
        <v>0</v>
      </c>
      <c r="N168" s="56" t="n">
        <f aca="false">IF($V$1=1,MAX(F168+G168+H168+J168-K168-M168,0)*Inputs!$C$22/12,0)</f>
        <v>0</v>
      </c>
      <c r="O168" s="56" t="n">
        <f aca="false">IF(AND(MOD(A168,12)=0,B168&gt;=Inputs!$C$18),MAX(F168+G168+H168+J168-K168-M168-N168,0)*Inputs!$C$17,0)</f>
        <v>0</v>
      </c>
      <c r="P168" s="56" t="n">
        <f aca="false">F168+G168+H168+J168-K168-M168-N168+O168</f>
        <v>247733.843081807</v>
      </c>
      <c r="Q168" s="56" t="n">
        <f aca="false">IF(OR(E168=1,P168&lt;=0),0,P168)</f>
        <v>247733.843081807</v>
      </c>
      <c r="R168" s="15" t="n">
        <f aca="false">IF(OR(E168=1,AND(P168&lt;=0,I168&gt;0)),1,0)</f>
        <v>0</v>
      </c>
      <c r="S168" s="15" t="n">
        <f aca="false">IF(L168&gt;0,1,0)</f>
        <v>0</v>
      </c>
    </row>
    <row r="169" customFormat="false" ht="15" hidden="false" customHeight="false" outlineLevel="0" collapsed="false">
      <c r="A169" s="15" t="n">
        <v>168</v>
      </c>
      <c r="B169" s="15" t="n">
        <f aca="false">INT((A169-1)/12)+1</f>
        <v>14</v>
      </c>
      <c r="C169" s="15" t="n">
        <f aca="false">MIN(Inputs!$C$4+B169-1,99)</f>
        <v>87</v>
      </c>
      <c r="D169" s="55" t="n">
        <f aca="false">INDEX('Return Path'!$D$5:$D$29,B169)</f>
        <v>0.08</v>
      </c>
      <c r="E169" s="15" t="n">
        <f aca="false">R168</f>
        <v>0</v>
      </c>
      <c r="F169" s="56" t="n">
        <f aca="false">Q168</f>
        <v>247733.843081807</v>
      </c>
      <c r="G169" s="56" t="n">
        <f aca="false">IF(AND(MOD(A169-1,12)=0,B169&lt;=Inputs!$C$7,E169=0),Inputs!$C$6,0)</f>
        <v>0</v>
      </c>
      <c r="H169" s="56" t="n">
        <f aca="false">IF(B169=1,G169*Inputs!$C$9,0)</f>
        <v>0</v>
      </c>
      <c r="I169" s="56" t="n">
        <f aca="false">I168+G169</f>
        <v>120000</v>
      </c>
      <c r="J169" s="56" t="n">
        <f aca="false">(F169+G169+H169)*((1+D169)^(1/12)-1)</f>
        <v>1593.92700565521</v>
      </c>
      <c r="K169" s="56" t="n">
        <f aca="false">(F169+G169+H169+J169)*(Inputs!$C$14+IF(B169&lt;=10,Inputs!$C$12,Inputs!$C$13))/12</f>
        <v>124.663885043731</v>
      </c>
      <c r="L169" s="56" t="n">
        <f aca="false">IF(OR(E169=1,A169&lt;=Inputs!$C$15),0,MAX(Inputs!$C$8*I169-(F169+G169+H169+J169-K169),0))</f>
        <v>0</v>
      </c>
      <c r="M169" s="56" t="n">
        <f aca="false">L169*INDEX(Rates!$B$2:$C$101,C169+1,IF(Inputs!$C$5="Male",1,2))/1000/12*Inputs!$C$16</f>
        <v>0</v>
      </c>
      <c r="N169" s="56" t="n">
        <f aca="false">IF($V$1=1,MAX(F169+G169+H169+J169-K169-M169,0)*Inputs!$C$22/12,0)</f>
        <v>0</v>
      </c>
      <c r="O169" s="56" t="n">
        <f aca="false">IF(AND(MOD(A169,12)=0,B169&gt;=Inputs!$C$18),MAX(F169+G169+H169+J169-K169-M169-N169,0)*Inputs!$C$17,0)</f>
        <v>1246.01553101209</v>
      </c>
      <c r="P169" s="56" t="n">
        <f aca="false">F169+G169+H169+J169-K169-M169-N169+O169</f>
        <v>250449.12173343</v>
      </c>
      <c r="Q169" s="56" t="n">
        <f aca="false">IF(OR(E169=1,P169&lt;=0),0,P169)</f>
        <v>250449.12173343</v>
      </c>
      <c r="R169" s="15" t="n">
        <f aca="false">IF(OR(E169=1,AND(P169&lt;=0,I169&gt;0)),1,0)</f>
        <v>0</v>
      </c>
      <c r="S169" s="15" t="n">
        <f aca="false">IF(L169&gt;0,1,0)</f>
        <v>0</v>
      </c>
    </row>
    <row r="170" customFormat="false" ht="15" hidden="false" customHeight="false" outlineLevel="0" collapsed="false">
      <c r="A170" s="15" t="n">
        <v>169</v>
      </c>
      <c r="B170" s="15" t="n">
        <f aca="false">INT((A170-1)/12)+1</f>
        <v>15</v>
      </c>
      <c r="C170" s="15" t="n">
        <f aca="false">MIN(Inputs!$C$4+B170-1,99)</f>
        <v>88</v>
      </c>
      <c r="D170" s="55" t="n">
        <f aca="false">INDEX('Return Path'!$D$5:$D$29,B170)</f>
        <v>0.08</v>
      </c>
      <c r="E170" s="15" t="n">
        <f aca="false">R169</f>
        <v>0</v>
      </c>
      <c r="F170" s="56" t="n">
        <f aca="false">Q169</f>
        <v>250449.12173343</v>
      </c>
      <c r="G170" s="56" t="n">
        <f aca="false">IF(AND(MOD(A170-1,12)=0,B170&lt;=Inputs!$C$7,E170=0),Inputs!$C$6,0)</f>
        <v>0</v>
      </c>
      <c r="H170" s="56" t="n">
        <f aca="false">IF(B170=1,G170*Inputs!$C$9,0)</f>
        <v>0</v>
      </c>
      <c r="I170" s="56" t="n">
        <f aca="false">I169+G170</f>
        <v>120000</v>
      </c>
      <c r="J170" s="56" t="n">
        <f aca="false">(F170+G170+H170)*((1+D170)^(1/12)-1)</f>
        <v>1611.39719025681</v>
      </c>
      <c r="K170" s="56" t="n">
        <f aca="false">(F170+G170+H170+J170)*(Inputs!$C$14+IF(B170&lt;=10,Inputs!$C$12,Inputs!$C$13))/12</f>
        <v>126.030259461844</v>
      </c>
      <c r="L170" s="56" t="n">
        <f aca="false">IF(OR(E170=1,A170&lt;=Inputs!$C$15),0,MAX(Inputs!$C$8*I170-(F170+G170+H170+J170-K170),0))</f>
        <v>0</v>
      </c>
      <c r="M170" s="56" t="n">
        <f aca="false">L170*INDEX(Rates!$B$2:$C$101,C170+1,IF(Inputs!$C$5="Male",1,2))/1000/12*Inputs!$C$16</f>
        <v>0</v>
      </c>
      <c r="N170" s="56" t="n">
        <f aca="false">IF($V$1=1,MAX(F170+G170+H170+J170-K170-M170,0)*Inputs!$C$22/12,0)</f>
        <v>0</v>
      </c>
      <c r="O170" s="56" t="n">
        <f aca="false">IF(AND(MOD(A170,12)=0,B170&gt;=Inputs!$C$18),MAX(F170+G170+H170+J170-K170-M170-N170,0)*Inputs!$C$17,0)</f>
        <v>0</v>
      </c>
      <c r="P170" s="56" t="n">
        <f aca="false">F170+G170+H170+J170-K170-M170-N170+O170</f>
        <v>251934.488664225</v>
      </c>
      <c r="Q170" s="56" t="n">
        <f aca="false">IF(OR(E170=1,P170&lt;=0),0,P170)</f>
        <v>251934.488664225</v>
      </c>
      <c r="R170" s="15" t="n">
        <f aca="false">IF(OR(E170=1,AND(P170&lt;=0,I170&gt;0)),1,0)</f>
        <v>0</v>
      </c>
      <c r="S170" s="15" t="n">
        <f aca="false">IF(L170&gt;0,1,0)</f>
        <v>0</v>
      </c>
    </row>
    <row r="171" customFormat="false" ht="15" hidden="false" customHeight="false" outlineLevel="0" collapsed="false">
      <c r="A171" s="15" t="n">
        <v>170</v>
      </c>
      <c r="B171" s="15" t="n">
        <f aca="false">INT((A171-1)/12)+1</f>
        <v>15</v>
      </c>
      <c r="C171" s="15" t="n">
        <f aca="false">MIN(Inputs!$C$4+B171-1,99)</f>
        <v>88</v>
      </c>
      <c r="D171" s="55" t="n">
        <f aca="false">INDEX('Return Path'!$D$5:$D$29,B171)</f>
        <v>0.08</v>
      </c>
      <c r="E171" s="15" t="n">
        <f aca="false">R170</f>
        <v>0</v>
      </c>
      <c r="F171" s="56" t="n">
        <f aca="false">Q170</f>
        <v>251934.488664225</v>
      </c>
      <c r="G171" s="56" t="n">
        <f aca="false">IF(AND(MOD(A171-1,12)=0,B171&lt;=Inputs!$C$7,E171=0),Inputs!$C$6,0)</f>
        <v>0</v>
      </c>
      <c r="H171" s="56" t="n">
        <f aca="false">IF(B171=1,G171*Inputs!$C$9,0)</f>
        <v>0</v>
      </c>
      <c r="I171" s="56" t="n">
        <f aca="false">I170+G171</f>
        <v>120000</v>
      </c>
      <c r="J171" s="56" t="n">
        <f aca="false">(F171+G171+H171)*((1+D171)^(1/12)-1)</f>
        <v>1620.95408581394</v>
      </c>
      <c r="K171" s="56" t="n">
        <f aca="false">(F171+G171+H171+J171)*(Inputs!$C$14+IF(B171&lt;=10,Inputs!$C$12,Inputs!$C$13))/12</f>
        <v>126.77772137502</v>
      </c>
      <c r="L171" s="56" t="n">
        <f aca="false">IF(OR(E171=1,A171&lt;=Inputs!$C$15),0,MAX(Inputs!$C$8*I171-(F171+G171+H171+J171-K171),0))</f>
        <v>0</v>
      </c>
      <c r="M171" s="56" t="n">
        <f aca="false">L171*INDEX(Rates!$B$2:$C$101,C171+1,IF(Inputs!$C$5="Male",1,2))/1000/12*Inputs!$C$16</f>
        <v>0</v>
      </c>
      <c r="N171" s="56" t="n">
        <f aca="false">IF($V$1=1,MAX(F171+G171+H171+J171-K171-M171,0)*Inputs!$C$22/12,0)</f>
        <v>0</v>
      </c>
      <c r="O171" s="56" t="n">
        <f aca="false">IF(AND(MOD(A171,12)=0,B171&gt;=Inputs!$C$18),MAX(F171+G171+H171+J171-K171-M171-N171,0)*Inputs!$C$17,0)</f>
        <v>0</v>
      </c>
      <c r="P171" s="56" t="n">
        <f aca="false">F171+G171+H171+J171-K171-M171-N171+O171</f>
        <v>253428.665028664</v>
      </c>
      <c r="Q171" s="56" t="n">
        <f aca="false">IF(OR(E171=1,P171&lt;=0),0,P171)</f>
        <v>253428.665028664</v>
      </c>
      <c r="R171" s="15" t="n">
        <f aca="false">IF(OR(E171=1,AND(P171&lt;=0,I171&gt;0)),1,0)</f>
        <v>0</v>
      </c>
      <c r="S171" s="15" t="n">
        <f aca="false">IF(L171&gt;0,1,0)</f>
        <v>0</v>
      </c>
    </row>
    <row r="172" customFormat="false" ht="15" hidden="false" customHeight="false" outlineLevel="0" collapsed="false">
      <c r="A172" s="15" t="n">
        <v>171</v>
      </c>
      <c r="B172" s="15" t="n">
        <f aca="false">INT((A172-1)/12)+1</f>
        <v>15</v>
      </c>
      <c r="C172" s="15" t="n">
        <f aca="false">MIN(Inputs!$C$4+B172-1,99)</f>
        <v>88</v>
      </c>
      <c r="D172" s="55" t="n">
        <f aca="false">INDEX('Return Path'!$D$5:$D$29,B172)</f>
        <v>0.08</v>
      </c>
      <c r="E172" s="15" t="n">
        <f aca="false">R171</f>
        <v>0</v>
      </c>
      <c r="F172" s="56" t="n">
        <f aca="false">Q171</f>
        <v>253428.665028664</v>
      </c>
      <c r="G172" s="56" t="n">
        <f aca="false">IF(AND(MOD(A172-1,12)=0,B172&lt;=Inputs!$C$7,E172=0),Inputs!$C$6,0)</f>
        <v>0</v>
      </c>
      <c r="H172" s="56" t="n">
        <f aca="false">IF(B172=1,G172*Inputs!$C$9,0)</f>
        <v>0</v>
      </c>
      <c r="I172" s="56" t="n">
        <f aca="false">I171+G172</f>
        <v>120000</v>
      </c>
      <c r="J172" s="56" t="n">
        <f aca="false">(F172+G172+H172)*((1+D172)^(1/12)-1)</f>
        <v>1630.5676615324</v>
      </c>
      <c r="K172" s="56" t="n">
        <f aca="false">(F172+G172+H172+J172)*(Inputs!$C$14+IF(B172&lt;=10,Inputs!$C$12,Inputs!$C$13))/12</f>
        <v>127.529616345098</v>
      </c>
      <c r="L172" s="56" t="n">
        <f aca="false">IF(OR(E172=1,A172&lt;=Inputs!$C$15),0,MAX(Inputs!$C$8*I172-(F172+G172+H172+J172-K172),0))</f>
        <v>0</v>
      </c>
      <c r="M172" s="56" t="n">
        <f aca="false">L172*INDEX(Rates!$B$2:$C$101,C172+1,IF(Inputs!$C$5="Male",1,2))/1000/12*Inputs!$C$16</f>
        <v>0</v>
      </c>
      <c r="N172" s="56" t="n">
        <f aca="false">IF($V$1=1,MAX(F172+G172+H172+J172-K172-M172,0)*Inputs!$C$22/12,0)</f>
        <v>0</v>
      </c>
      <c r="O172" s="56" t="n">
        <f aca="false">IF(AND(MOD(A172,12)=0,B172&gt;=Inputs!$C$18),MAX(F172+G172+H172+J172-K172-M172-N172,0)*Inputs!$C$17,0)</f>
        <v>0</v>
      </c>
      <c r="P172" s="56" t="n">
        <f aca="false">F172+G172+H172+J172-K172-M172-N172+O172</f>
        <v>254931.703073852</v>
      </c>
      <c r="Q172" s="56" t="n">
        <f aca="false">IF(OR(E172=1,P172&lt;=0),0,P172)</f>
        <v>254931.703073852</v>
      </c>
      <c r="R172" s="15" t="n">
        <f aca="false">IF(OR(E172=1,AND(P172&lt;=0,I172&gt;0)),1,0)</f>
        <v>0</v>
      </c>
      <c r="S172" s="15" t="n">
        <f aca="false">IF(L172&gt;0,1,0)</f>
        <v>0</v>
      </c>
    </row>
    <row r="173" customFormat="false" ht="15" hidden="false" customHeight="false" outlineLevel="0" collapsed="false">
      <c r="A173" s="15" t="n">
        <v>172</v>
      </c>
      <c r="B173" s="15" t="n">
        <f aca="false">INT((A173-1)/12)+1</f>
        <v>15</v>
      </c>
      <c r="C173" s="15" t="n">
        <f aca="false">MIN(Inputs!$C$4+B173-1,99)</f>
        <v>88</v>
      </c>
      <c r="D173" s="55" t="n">
        <f aca="false">INDEX('Return Path'!$D$5:$D$29,B173)</f>
        <v>0.08</v>
      </c>
      <c r="E173" s="15" t="n">
        <f aca="false">R172</f>
        <v>0</v>
      </c>
      <c r="F173" s="56" t="n">
        <f aca="false">Q172</f>
        <v>254931.703073852</v>
      </c>
      <c r="G173" s="56" t="n">
        <f aca="false">IF(AND(MOD(A173-1,12)=0,B173&lt;=Inputs!$C$7,E173=0),Inputs!$C$6,0)</f>
        <v>0</v>
      </c>
      <c r="H173" s="56" t="n">
        <f aca="false">IF(B173=1,G173*Inputs!$C$9,0)</f>
        <v>0</v>
      </c>
      <c r="I173" s="56" t="n">
        <f aca="false">I172+G173</f>
        <v>120000</v>
      </c>
      <c r="J173" s="56" t="n">
        <f aca="false">(F173+G173+H173)*((1+D173)^(1/12)-1)</f>
        <v>1640.23825357162</v>
      </c>
      <c r="K173" s="56" t="n">
        <f aca="false">(F173+G173+H173+J173)*(Inputs!$C$14+IF(B173&lt;=10,Inputs!$C$12,Inputs!$C$13))/12</f>
        <v>128.285970663712</v>
      </c>
      <c r="L173" s="56" t="n">
        <f aca="false">IF(OR(E173=1,A173&lt;=Inputs!$C$15),0,MAX(Inputs!$C$8*I173-(F173+G173+H173+J173-K173),0))</f>
        <v>0</v>
      </c>
      <c r="M173" s="56" t="n">
        <f aca="false">L173*INDEX(Rates!$B$2:$C$101,C173+1,IF(Inputs!$C$5="Male",1,2))/1000/12*Inputs!$C$16</f>
        <v>0</v>
      </c>
      <c r="N173" s="56" t="n">
        <f aca="false">IF($V$1=1,MAX(F173+G173+H173+J173-K173-M173,0)*Inputs!$C$22/12,0)</f>
        <v>0</v>
      </c>
      <c r="O173" s="56" t="n">
        <f aca="false">IF(AND(MOD(A173,12)=0,B173&gt;=Inputs!$C$18),MAX(F173+G173+H173+J173-K173-M173-N173,0)*Inputs!$C$17,0)</f>
        <v>0</v>
      </c>
      <c r="P173" s="56" t="n">
        <f aca="false">F173+G173+H173+J173-K173-M173-N173+O173</f>
        <v>256443.655356759</v>
      </c>
      <c r="Q173" s="56" t="n">
        <f aca="false">IF(OR(E173=1,P173&lt;=0),0,P173)</f>
        <v>256443.655356759</v>
      </c>
      <c r="R173" s="15" t="n">
        <f aca="false">IF(OR(E173=1,AND(P173&lt;=0,I173&gt;0)),1,0)</f>
        <v>0</v>
      </c>
      <c r="S173" s="15" t="n">
        <f aca="false">IF(L173&gt;0,1,0)</f>
        <v>0</v>
      </c>
    </row>
    <row r="174" customFormat="false" ht="15" hidden="false" customHeight="false" outlineLevel="0" collapsed="false">
      <c r="A174" s="15" t="n">
        <v>173</v>
      </c>
      <c r="B174" s="15" t="n">
        <f aca="false">INT((A174-1)/12)+1</f>
        <v>15</v>
      </c>
      <c r="C174" s="15" t="n">
        <f aca="false">MIN(Inputs!$C$4+B174-1,99)</f>
        <v>88</v>
      </c>
      <c r="D174" s="55" t="n">
        <f aca="false">INDEX('Return Path'!$D$5:$D$29,B174)</f>
        <v>0.08</v>
      </c>
      <c r="E174" s="15" t="n">
        <f aca="false">R173</f>
        <v>0</v>
      </c>
      <c r="F174" s="56" t="n">
        <f aca="false">Q173</f>
        <v>256443.655356759</v>
      </c>
      <c r="G174" s="56" t="n">
        <f aca="false">IF(AND(MOD(A174-1,12)=0,B174&lt;=Inputs!$C$7,E174=0),Inputs!$C$6,0)</f>
        <v>0</v>
      </c>
      <c r="H174" s="56" t="n">
        <f aca="false">IF(B174=1,G174*Inputs!$C$9,0)</f>
        <v>0</v>
      </c>
      <c r="I174" s="56" t="n">
        <f aca="false">I173+G174</f>
        <v>120000</v>
      </c>
      <c r="J174" s="56" t="n">
        <f aca="false">(F174+G174+H174)*((1+D174)^(1/12)-1)</f>
        <v>1649.96620008473</v>
      </c>
      <c r="K174" s="56" t="n">
        <f aca="false">(F174+G174+H174+J174)*(Inputs!$C$14+IF(B174&lt;=10,Inputs!$C$12,Inputs!$C$13))/12</f>
        <v>129.046810778422</v>
      </c>
      <c r="L174" s="56" t="n">
        <f aca="false">IF(OR(E174=1,A174&lt;=Inputs!$C$15),0,MAX(Inputs!$C$8*I174-(F174+G174+H174+J174-K174),0))</f>
        <v>0</v>
      </c>
      <c r="M174" s="56" t="n">
        <f aca="false">L174*INDEX(Rates!$B$2:$C$101,C174+1,IF(Inputs!$C$5="Male",1,2))/1000/12*Inputs!$C$16</f>
        <v>0</v>
      </c>
      <c r="N174" s="56" t="n">
        <f aca="false">IF($V$1=1,MAX(F174+G174+H174+J174-K174-M174,0)*Inputs!$C$22/12,0)</f>
        <v>0</v>
      </c>
      <c r="O174" s="56" t="n">
        <f aca="false">IF(AND(MOD(A174,12)=0,B174&gt;=Inputs!$C$18),MAX(F174+G174+H174+J174-K174-M174-N174,0)*Inputs!$C$17,0)</f>
        <v>0</v>
      </c>
      <c r="P174" s="56" t="n">
        <f aca="false">F174+G174+H174+J174-K174-M174-N174+O174</f>
        <v>257964.574746066</v>
      </c>
      <c r="Q174" s="56" t="n">
        <f aca="false">IF(OR(E174=1,P174&lt;=0),0,P174)</f>
        <v>257964.574746066</v>
      </c>
      <c r="R174" s="15" t="n">
        <f aca="false">IF(OR(E174=1,AND(P174&lt;=0,I174&gt;0)),1,0)</f>
        <v>0</v>
      </c>
      <c r="S174" s="15" t="n">
        <f aca="false">IF(L174&gt;0,1,0)</f>
        <v>0</v>
      </c>
    </row>
    <row r="175" customFormat="false" ht="15" hidden="false" customHeight="false" outlineLevel="0" collapsed="false">
      <c r="A175" s="15" t="n">
        <v>174</v>
      </c>
      <c r="B175" s="15" t="n">
        <f aca="false">INT((A175-1)/12)+1</f>
        <v>15</v>
      </c>
      <c r="C175" s="15" t="n">
        <f aca="false">MIN(Inputs!$C$4+B175-1,99)</f>
        <v>88</v>
      </c>
      <c r="D175" s="55" t="n">
        <f aca="false">INDEX('Return Path'!$D$5:$D$29,B175)</f>
        <v>0.08</v>
      </c>
      <c r="E175" s="15" t="n">
        <f aca="false">R174</f>
        <v>0</v>
      </c>
      <c r="F175" s="56" t="n">
        <f aca="false">Q174</f>
        <v>257964.574746066</v>
      </c>
      <c r="G175" s="56" t="n">
        <f aca="false">IF(AND(MOD(A175-1,12)=0,B175&lt;=Inputs!$C$7,E175=0),Inputs!$C$6,0)</f>
        <v>0</v>
      </c>
      <c r="H175" s="56" t="n">
        <f aca="false">IF(B175=1,G175*Inputs!$C$9,0)</f>
        <v>0</v>
      </c>
      <c r="I175" s="56" t="n">
        <f aca="false">I174+G175</f>
        <v>120000</v>
      </c>
      <c r="J175" s="56" t="n">
        <f aca="false">(F175+G175+H175)*((1+D175)^(1/12)-1)</f>
        <v>1659.75184123042</v>
      </c>
      <c r="K175" s="56" t="n">
        <f aca="false">(F175+G175+H175+J175)*(Inputs!$C$14+IF(B175&lt;=10,Inputs!$C$12,Inputs!$C$13))/12</f>
        <v>129.812163293648</v>
      </c>
      <c r="L175" s="56" t="n">
        <f aca="false">IF(OR(E175=1,A175&lt;=Inputs!$C$15),0,MAX(Inputs!$C$8*I175-(F175+G175+H175+J175-K175),0))</f>
        <v>0</v>
      </c>
      <c r="M175" s="56" t="n">
        <f aca="false">L175*INDEX(Rates!$B$2:$C$101,C175+1,IF(Inputs!$C$5="Male",1,2))/1000/12*Inputs!$C$16</f>
        <v>0</v>
      </c>
      <c r="N175" s="56" t="n">
        <f aca="false">IF($V$1=1,MAX(F175+G175+H175+J175-K175-M175,0)*Inputs!$C$22/12,0)</f>
        <v>0</v>
      </c>
      <c r="O175" s="56" t="n">
        <f aca="false">IF(AND(MOD(A175,12)=0,B175&gt;=Inputs!$C$18),MAX(F175+G175+H175+J175-K175-M175-N175,0)*Inputs!$C$17,0)</f>
        <v>0</v>
      </c>
      <c r="P175" s="56" t="n">
        <f aca="false">F175+G175+H175+J175-K175-M175-N175+O175</f>
        <v>259494.514424003</v>
      </c>
      <c r="Q175" s="56" t="n">
        <f aca="false">IF(OR(E175=1,P175&lt;=0),0,P175)</f>
        <v>259494.514424003</v>
      </c>
      <c r="R175" s="15" t="n">
        <f aca="false">IF(OR(E175=1,AND(P175&lt;=0,I175&gt;0)),1,0)</f>
        <v>0</v>
      </c>
      <c r="S175" s="15" t="n">
        <f aca="false">IF(L175&gt;0,1,0)</f>
        <v>0</v>
      </c>
    </row>
    <row r="176" customFormat="false" ht="15" hidden="false" customHeight="false" outlineLevel="0" collapsed="false">
      <c r="A176" s="15" t="n">
        <v>175</v>
      </c>
      <c r="B176" s="15" t="n">
        <f aca="false">INT((A176-1)/12)+1</f>
        <v>15</v>
      </c>
      <c r="C176" s="15" t="n">
        <f aca="false">MIN(Inputs!$C$4+B176-1,99)</f>
        <v>88</v>
      </c>
      <c r="D176" s="55" t="n">
        <f aca="false">INDEX('Return Path'!$D$5:$D$29,B176)</f>
        <v>0.08</v>
      </c>
      <c r="E176" s="15" t="n">
        <f aca="false">R175</f>
        <v>0</v>
      </c>
      <c r="F176" s="56" t="n">
        <f aca="false">Q175</f>
        <v>259494.514424003</v>
      </c>
      <c r="G176" s="56" t="n">
        <f aca="false">IF(AND(MOD(A176-1,12)=0,B176&lt;=Inputs!$C$7,E176=0),Inputs!$C$6,0)</f>
        <v>0</v>
      </c>
      <c r="H176" s="56" t="n">
        <f aca="false">IF(B176=1,G176*Inputs!$C$9,0)</f>
        <v>0</v>
      </c>
      <c r="I176" s="56" t="n">
        <f aca="false">I175+G176</f>
        <v>120000</v>
      </c>
      <c r="J176" s="56" t="n">
        <f aca="false">(F176+G176+H176)*((1+D176)^(1/12)-1)</f>
        <v>1669.59551918475</v>
      </c>
      <c r="K176" s="56" t="n">
        <f aca="false">(F176+G176+H176+J176)*(Inputs!$C$14+IF(B176&lt;=10,Inputs!$C$12,Inputs!$C$13))/12</f>
        <v>130.582054971594</v>
      </c>
      <c r="L176" s="56" t="n">
        <f aca="false">IF(OR(E176=1,A176&lt;=Inputs!$C$15),0,MAX(Inputs!$C$8*I176-(F176+G176+H176+J176-K176),0))</f>
        <v>0</v>
      </c>
      <c r="M176" s="56" t="n">
        <f aca="false">L176*INDEX(Rates!$B$2:$C$101,C176+1,IF(Inputs!$C$5="Male",1,2))/1000/12*Inputs!$C$16</f>
        <v>0</v>
      </c>
      <c r="N176" s="56" t="n">
        <f aca="false">IF($V$1=1,MAX(F176+G176+H176+J176-K176-M176,0)*Inputs!$C$22/12,0)</f>
        <v>0</v>
      </c>
      <c r="O176" s="56" t="n">
        <f aca="false">IF(AND(MOD(A176,12)=0,B176&gt;=Inputs!$C$18),MAX(F176+G176+H176+J176-K176-M176-N176,0)*Inputs!$C$17,0)</f>
        <v>0</v>
      </c>
      <c r="P176" s="56" t="n">
        <f aca="false">F176+G176+H176+J176-K176-M176-N176+O176</f>
        <v>261033.527888216</v>
      </c>
      <c r="Q176" s="56" t="n">
        <f aca="false">IF(OR(E176=1,P176&lt;=0),0,P176)</f>
        <v>261033.527888216</v>
      </c>
      <c r="R176" s="15" t="n">
        <f aca="false">IF(OR(E176=1,AND(P176&lt;=0,I176&gt;0)),1,0)</f>
        <v>0</v>
      </c>
      <c r="S176" s="15" t="n">
        <f aca="false">IF(L176&gt;0,1,0)</f>
        <v>0</v>
      </c>
    </row>
    <row r="177" customFormat="false" ht="15" hidden="false" customHeight="false" outlineLevel="0" collapsed="false">
      <c r="A177" s="15" t="n">
        <v>176</v>
      </c>
      <c r="B177" s="15" t="n">
        <f aca="false">INT((A177-1)/12)+1</f>
        <v>15</v>
      </c>
      <c r="C177" s="15" t="n">
        <f aca="false">MIN(Inputs!$C$4+B177-1,99)</f>
        <v>88</v>
      </c>
      <c r="D177" s="55" t="n">
        <f aca="false">INDEX('Return Path'!$D$5:$D$29,B177)</f>
        <v>0.08</v>
      </c>
      <c r="E177" s="15" t="n">
        <f aca="false">R176</f>
        <v>0</v>
      </c>
      <c r="F177" s="56" t="n">
        <f aca="false">Q176</f>
        <v>261033.527888216</v>
      </c>
      <c r="G177" s="56" t="n">
        <f aca="false">IF(AND(MOD(A177-1,12)=0,B177&lt;=Inputs!$C$7,E177=0),Inputs!$C$6,0)</f>
        <v>0</v>
      </c>
      <c r="H177" s="56" t="n">
        <f aca="false">IF(B177=1,G177*Inputs!$C$9,0)</f>
        <v>0</v>
      </c>
      <c r="I177" s="56" t="n">
        <f aca="false">I176+G177</f>
        <v>120000</v>
      </c>
      <c r="J177" s="56" t="n">
        <f aca="false">(F177+G177+H177)*((1+D177)^(1/12)-1)</f>
        <v>1679.4975781532</v>
      </c>
      <c r="K177" s="56" t="n">
        <f aca="false">(F177+G177+H177+J177)*(Inputs!$C$14+IF(B177&lt;=10,Inputs!$C$12,Inputs!$C$13))/12</f>
        <v>131.356512733184</v>
      </c>
      <c r="L177" s="56" t="n">
        <f aca="false">IF(OR(E177=1,A177&lt;=Inputs!$C$15),0,MAX(Inputs!$C$8*I177-(F177+G177+H177+J177-K177),0))</f>
        <v>0</v>
      </c>
      <c r="M177" s="56" t="n">
        <f aca="false">L177*INDEX(Rates!$B$2:$C$101,C177+1,IF(Inputs!$C$5="Male",1,2))/1000/12*Inputs!$C$16</f>
        <v>0</v>
      </c>
      <c r="N177" s="56" t="n">
        <f aca="false">IF($V$1=1,MAX(F177+G177+H177+J177-K177-M177,0)*Inputs!$C$22/12,0)</f>
        <v>0</v>
      </c>
      <c r="O177" s="56" t="n">
        <f aca="false">IF(AND(MOD(A177,12)=0,B177&gt;=Inputs!$C$18),MAX(F177+G177+H177+J177-K177-M177-N177,0)*Inputs!$C$17,0)</f>
        <v>0</v>
      </c>
      <c r="P177" s="56" t="n">
        <f aca="false">F177+G177+H177+J177-K177-M177-N177+O177</f>
        <v>262581.668953636</v>
      </c>
      <c r="Q177" s="56" t="n">
        <f aca="false">IF(OR(E177=1,P177&lt;=0),0,P177)</f>
        <v>262581.668953636</v>
      </c>
      <c r="R177" s="15" t="n">
        <f aca="false">IF(OR(E177=1,AND(P177&lt;=0,I177&gt;0)),1,0)</f>
        <v>0</v>
      </c>
      <c r="S177" s="15" t="n">
        <f aca="false">IF(L177&gt;0,1,0)</f>
        <v>0</v>
      </c>
    </row>
    <row r="178" customFormat="false" ht="15" hidden="false" customHeight="false" outlineLevel="0" collapsed="false">
      <c r="A178" s="15" t="n">
        <v>177</v>
      </c>
      <c r="B178" s="15" t="n">
        <f aca="false">INT((A178-1)/12)+1</f>
        <v>15</v>
      </c>
      <c r="C178" s="15" t="n">
        <f aca="false">MIN(Inputs!$C$4+B178-1,99)</f>
        <v>88</v>
      </c>
      <c r="D178" s="55" t="n">
        <f aca="false">INDEX('Return Path'!$D$5:$D$29,B178)</f>
        <v>0.08</v>
      </c>
      <c r="E178" s="15" t="n">
        <f aca="false">R177</f>
        <v>0</v>
      </c>
      <c r="F178" s="56" t="n">
        <f aca="false">Q177</f>
        <v>262581.668953636</v>
      </c>
      <c r="G178" s="56" t="n">
        <f aca="false">IF(AND(MOD(A178-1,12)=0,B178&lt;=Inputs!$C$7,E178=0),Inputs!$C$6,0)</f>
        <v>0</v>
      </c>
      <c r="H178" s="56" t="n">
        <f aca="false">IF(B178=1,G178*Inputs!$C$9,0)</f>
        <v>0</v>
      </c>
      <c r="I178" s="56" t="n">
        <f aca="false">I177+G178</f>
        <v>120000</v>
      </c>
      <c r="J178" s="56" t="n">
        <f aca="false">(F178+G178+H178)*((1+D178)^(1/12)-1)</f>
        <v>1689.45836438264</v>
      </c>
      <c r="K178" s="56" t="n">
        <f aca="false">(F178+G178+H178+J178)*(Inputs!$C$14+IF(B178&lt;=10,Inputs!$C$12,Inputs!$C$13))/12</f>
        <v>132.135563659009</v>
      </c>
      <c r="L178" s="56" t="n">
        <f aca="false">IF(OR(E178=1,A178&lt;=Inputs!$C$15),0,MAX(Inputs!$C$8*I178-(F178+G178+H178+J178-K178),0))</f>
        <v>0</v>
      </c>
      <c r="M178" s="56" t="n">
        <f aca="false">L178*INDEX(Rates!$B$2:$C$101,C178+1,IF(Inputs!$C$5="Male",1,2))/1000/12*Inputs!$C$16</f>
        <v>0</v>
      </c>
      <c r="N178" s="56" t="n">
        <f aca="false">IF($V$1=1,MAX(F178+G178+H178+J178-K178-M178,0)*Inputs!$C$22/12,0)</f>
        <v>0</v>
      </c>
      <c r="O178" s="56" t="n">
        <f aca="false">IF(AND(MOD(A178,12)=0,B178&gt;=Inputs!$C$18),MAX(F178+G178+H178+J178-K178-M178-N178,0)*Inputs!$C$17,0)</f>
        <v>0</v>
      </c>
      <c r="P178" s="56" t="n">
        <f aca="false">F178+G178+H178+J178-K178-M178-N178+O178</f>
        <v>264138.991754359</v>
      </c>
      <c r="Q178" s="56" t="n">
        <f aca="false">IF(OR(E178=1,P178&lt;=0),0,P178)</f>
        <v>264138.991754359</v>
      </c>
      <c r="R178" s="15" t="n">
        <f aca="false">IF(OR(E178=1,AND(P178&lt;=0,I178&gt;0)),1,0)</f>
        <v>0</v>
      </c>
      <c r="S178" s="15" t="n">
        <f aca="false">IF(L178&gt;0,1,0)</f>
        <v>0</v>
      </c>
    </row>
    <row r="179" customFormat="false" ht="15" hidden="false" customHeight="false" outlineLevel="0" collapsed="false">
      <c r="A179" s="15" t="n">
        <v>178</v>
      </c>
      <c r="B179" s="15" t="n">
        <f aca="false">INT((A179-1)/12)+1</f>
        <v>15</v>
      </c>
      <c r="C179" s="15" t="n">
        <f aca="false">MIN(Inputs!$C$4+B179-1,99)</f>
        <v>88</v>
      </c>
      <c r="D179" s="55" t="n">
        <f aca="false">INDEX('Return Path'!$D$5:$D$29,B179)</f>
        <v>0.08</v>
      </c>
      <c r="E179" s="15" t="n">
        <f aca="false">R178</f>
        <v>0</v>
      </c>
      <c r="F179" s="56" t="n">
        <f aca="false">Q178</f>
        <v>264138.991754359</v>
      </c>
      <c r="G179" s="56" t="n">
        <f aca="false">IF(AND(MOD(A179-1,12)=0,B179&lt;=Inputs!$C$7,E179=0),Inputs!$C$6,0)</f>
        <v>0</v>
      </c>
      <c r="H179" s="56" t="n">
        <f aca="false">IF(B179=1,G179*Inputs!$C$9,0)</f>
        <v>0</v>
      </c>
      <c r="I179" s="56" t="n">
        <f aca="false">I178+G179</f>
        <v>120000</v>
      </c>
      <c r="J179" s="56" t="n">
        <f aca="false">(F179+G179+H179)*((1+D179)^(1/12)-1)</f>
        <v>1699.4782261735</v>
      </c>
      <c r="K179" s="56" t="n">
        <f aca="false">(F179+G179+H179+J179)*(Inputs!$C$14+IF(B179&lt;=10,Inputs!$C$12,Inputs!$C$13))/12</f>
        <v>132.919234990266</v>
      </c>
      <c r="L179" s="56" t="n">
        <f aca="false">IF(OR(E179=1,A179&lt;=Inputs!$C$15),0,MAX(Inputs!$C$8*I179-(F179+G179+H179+J179-K179),0))</f>
        <v>0</v>
      </c>
      <c r="M179" s="56" t="n">
        <f aca="false">L179*INDEX(Rates!$B$2:$C$101,C179+1,IF(Inputs!$C$5="Male",1,2))/1000/12*Inputs!$C$16</f>
        <v>0</v>
      </c>
      <c r="N179" s="56" t="n">
        <f aca="false">IF($V$1=1,MAX(F179+G179+H179+J179-K179-M179,0)*Inputs!$C$22/12,0)</f>
        <v>0</v>
      </c>
      <c r="O179" s="56" t="n">
        <f aca="false">IF(AND(MOD(A179,12)=0,B179&gt;=Inputs!$C$18),MAX(F179+G179+H179+J179-K179-M179-N179,0)*Inputs!$C$17,0)</f>
        <v>0</v>
      </c>
      <c r="P179" s="56" t="n">
        <f aca="false">F179+G179+H179+J179-K179-M179-N179+O179</f>
        <v>265705.550745543</v>
      </c>
      <c r="Q179" s="56" t="n">
        <f aca="false">IF(OR(E179=1,P179&lt;=0),0,P179)</f>
        <v>265705.550745543</v>
      </c>
      <c r="R179" s="15" t="n">
        <f aca="false">IF(OR(E179=1,AND(P179&lt;=0,I179&gt;0)),1,0)</f>
        <v>0</v>
      </c>
      <c r="S179" s="15" t="n">
        <f aca="false">IF(L179&gt;0,1,0)</f>
        <v>0</v>
      </c>
    </row>
    <row r="180" customFormat="false" ht="15" hidden="false" customHeight="false" outlineLevel="0" collapsed="false">
      <c r="A180" s="15" t="n">
        <v>179</v>
      </c>
      <c r="B180" s="15" t="n">
        <f aca="false">INT((A180-1)/12)+1</f>
        <v>15</v>
      </c>
      <c r="C180" s="15" t="n">
        <f aca="false">MIN(Inputs!$C$4+B180-1,99)</f>
        <v>88</v>
      </c>
      <c r="D180" s="55" t="n">
        <f aca="false">INDEX('Return Path'!$D$5:$D$29,B180)</f>
        <v>0.08</v>
      </c>
      <c r="E180" s="15" t="n">
        <f aca="false">R179</f>
        <v>0</v>
      </c>
      <c r="F180" s="56" t="n">
        <f aca="false">Q179</f>
        <v>265705.550745543</v>
      </c>
      <c r="G180" s="56" t="n">
        <f aca="false">IF(AND(MOD(A180-1,12)=0,B180&lt;=Inputs!$C$7,E180=0),Inputs!$C$6,0)</f>
        <v>0</v>
      </c>
      <c r="H180" s="56" t="n">
        <f aca="false">IF(B180=1,G180*Inputs!$C$9,0)</f>
        <v>0</v>
      </c>
      <c r="I180" s="56" t="n">
        <f aca="false">I179+G180</f>
        <v>120000</v>
      </c>
      <c r="J180" s="56" t="n">
        <f aca="false">(F180+G180+H180)*((1+D180)^(1/12)-1)</f>
        <v>1709.55751389186</v>
      </c>
      <c r="K180" s="56" t="n">
        <f aca="false">(F180+G180+H180+J180)*(Inputs!$C$14+IF(B180&lt;=10,Inputs!$C$12,Inputs!$C$13))/12</f>
        <v>133.707554129717</v>
      </c>
      <c r="L180" s="56" t="n">
        <f aca="false">IF(OR(E180=1,A180&lt;=Inputs!$C$15),0,MAX(Inputs!$C$8*I180-(F180+G180+H180+J180-K180),0))</f>
        <v>0</v>
      </c>
      <c r="M180" s="56" t="n">
        <f aca="false">L180*INDEX(Rates!$B$2:$C$101,C180+1,IF(Inputs!$C$5="Male",1,2))/1000/12*Inputs!$C$16</f>
        <v>0</v>
      </c>
      <c r="N180" s="56" t="n">
        <f aca="false">IF($V$1=1,MAX(F180+G180+H180+J180-K180-M180,0)*Inputs!$C$22/12,0)</f>
        <v>0</v>
      </c>
      <c r="O180" s="56" t="n">
        <f aca="false">IF(AND(MOD(A180,12)=0,B180&gt;=Inputs!$C$18),MAX(F180+G180+H180+J180-K180-M180-N180,0)*Inputs!$C$17,0)</f>
        <v>0</v>
      </c>
      <c r="P180" s="56" t="n">
        <f aca="false">F180+G180+H180+J180-K180-M180-N180+O180</f>
        <v>267281.400705305</v>
      </c>
      <c r="Q180" s="56" t="n">
        <f aca="false">IF(OR(E180=1,P180&lt;=0),0,P180)</f>
        <v>267281.400705305</v>
      </c>
      <c r="R180" s="15" t="n">
        <f aca="false">IF(OR(E180=1,AND(P180&lt;=0,I180&gt;0)),1,0)</f>
        <v>0</v>
      </c>
      <c r="S180" s="15" t="n">
        <f aca="false">IF(L180&gt;0,1,0)</f>
        <v>0</v>
      </c>
    </row>
    <row r="181" customFormat="false" ht="15" hidden="false" customHeight="false" outlineLevel="0" collapsed="false">
      <c r="A181" s="15" t="n">
        <v>180</v>
      </c>
      <c r="B181" s="15" t="n">
        <f aca="false">INT((A181-1)/12)+1</f>
        <v>15</v>
      </c>
      <c r="C181" s="15" t="n">
        <f aca="false">MIN(Inputs!$C$4+B181-1,99)</f>
        <v>88</v>
      </c>
      <c r="D181" s="55" t="n">
        <f aca="false">INDEX('Return Path'!$D$5:$D$29,B181)</f>
        <v>0.08</v>
      </c>
      <c r="E181" s="15" t="n">
        <f aca="false">R180</f>
        <v>0</v>
      </c>
      <c r="F181" s="56" t="n">
        <f aca="false">Q180</f>
        <v>267281.400705305</v>
      </c>
      <c r="G181" s="56" t="n">
        <f aca="false">IF(AND(MOD(A181-1,12)=0,B181&lt;=Inputs!$C$7,E181=0),Inputs!$C$6,0)</f>
        <v>0</v>
      </c>
      <c r="H181" s="56" t="n">
        <f aca="false">IF(B181=1,G181*Inputs!$C$9,0)</f>
        <v>0</v>
      </c>
      <c r="I181" s="56" t="n">
        <f aca="false">I180+G181</f>
        <v>120000</v>
      </c>
      <c r="J181" s="56" t="n">
        <f aca="false">(F181+G181+H181)*((1+D181)^(1/12)-1)</f>
        <v>1719.69657998182</v>
      </c>
      <c r="K181" s="56" t="n">
        <f aca="false">(F181+G181+H181+J181)*(Inputs!$C$14+IF(B181&lt;=10,Inputs!$C$12,Inputs!$C$13))/12</f>
        <v>134.500548642643</v>
      </c>
      <c r="L181" s="56" t="n">
        <f aca="false">IF(OR(E181=1,A181&lt;=Inputs!$C$15),0,MAX(Inputs!$C$8*I181-(F181+G181+H181+J181-K181),0))</f>
        <v>0</v>
      </c>
      <c r="M181" s="56" t="n">
        <f aca="false">L181*INDEX(Rates!$B$2:$C$101,C181+1,IF(Inputs!$C$5="Male",1,2))/1000/12*Inputs!$C$16</f>
        <v>0</v>
      </c>
      <c r="N181" s="56" t="n">
        <f aca="false">IF($V$1=1,MAX(F181+G181+H181+J181-K181-M181,0)*Inputs!$C$22/12,0)</f>
        <v>0</v>
      </c>
      <c r="O181" s="56" t="n">
        <f aca="false">IF(AND(MOD(A181,12)=0,B181&gt;=Inputs!$C$18),MAX(F181+G181+H181+J181-K181-M181-N181,0)*Inputs!$C$17,0)</f>
        <v>1344.33298368322</v>
      </c>
      <c r="P181" s="56" t="n">
        <f aca="false">F181+G181+H181+J181-K181-M181-N181+O181</f>
        <v>270210.929720327</v>
      </c>
      <c r="Q181" s="56" t="n">
        <f aca="false">IF(OR(E181=1,P181&lt;=0),0,P181)</f>
        <v>270210.929720327</v>
      </c>
      <c r="R181" s="15" t="n">
        <f aca="false">IF(OR(E181=1,AND(P181&lt;=0,I181&gt;0)),1,0)</f>
        <v>0</v>
      </c>
      <c r="S181" s="15" t="n">
        <f aca="false">IF(L181&gt;0,1,0)</f>
        <v>0</v>
      </c>
    </row>
    <row r="182" customFormat="false" ht="15" hidden="false" customHeight="false" outlineLevel="0" collapsed="false">
      <c r="A182" s="15" t="n">
        <v>181</v>
      </c>
      <c r="B182" s="15" t="n">
        <f aca="false">INT((A182-1)/12)+1</f>
        <v>16</v>
      </c>
      <c r="C182" s="15" t="n">
        <f aca="false">MIN(Inputs!$C$4+B182-1,99)</f>
        <v>89</v>
      </c>
      <c r="D182" s="55" t="n">
        <f aca="false">INDEX('Return Path'!$D$5:$D$29,B182)</f>
        <v>0.08</v>
      </c>
      <c r="E182" s="15" t="n">
        <f aca="false">R181</f>
        <v>0</v>
      </c>
      <c r="F182" s="56" t="n">
        <f aca="false">Q181</f>
        <v>270210.929720327</v>
      </c>
      <c r="G182" s="56" t="n">
        <f aca="false">IF(AND(MOD(A182-1,12)=0,B182&lt;=Inputs!$C$7,E182=0),Inputs!$C$6,0)</f>
        <v>0</v>
      </c>
      <c r="H182" s="56" t="n">
        <f aca="false">IF(B182=1,G182*Inputs!$C$9,0)</f>
        <v>0</v>
      </c>
      <c r="I182" s="56" t="n">
        <f aca="false">I181+G182</f>
        <v>120000</v>
      </c>
      <c r="J182" s="56" t="n">
        <f aca="false">(F182+G182+H182)*((1+D182)^(1/12)-1)</f>
        <v>1738.54525787261</v>
      </c>
      <c r="K182" s="56" t="n">
        <f aca="false">(F182+G182+H182+J182)*(Inputs!$C$14+IF(B182&lt;=10,Inputs!$C$12,Inputs!$C$13))/12</f>
        <v>135.9747374891</v>
      </c>
      <c r="L182" s="56" t="n">
        <f aca="false">IF(OR(E182=1,A182&lt;=Inputs!$C$15),0,MAX(Inputs!$C$8*I182-(F182+G182+H182+J182-K182),0))</f>
        <v>0</v>
      </c>
      <c r="M182" s="56" t="n">
        <f aca="false">L182*INDEX(Rates!$B$2:$C$101,C182+1,IF(Inputs!$C$5="Male",1,2))/1000/12*Inputs!$C$16</f>
        <v>0</v>
      </c>
      <c r="N182" s="56" t="n">
        <f aca="false">IF($V$1=1,MAX(F182+G182+H182+J182-K182-M182,0)*Inputs!$C$22/12,0)</f>
        <v>0</v>
      </c>
      <c r="O182" s="56" t="n">
        <f aca="false">IF(AND(MOD(A182,12)=0,B182&gt;=Inputs!$C$18),MAX(F182+G182+H182+J182-K182-M182-N182,0)*Inputs!$C$17,0)</f>
        <v>0</v>
      </c>
      <c r="P182" s="56" t="n">
        <f aca="false">F182+G182+H182+J182-K182-M182-N182+O182</f>
        <v>271813.500240711</v>
      </c>
      <c r="Q182" s="56" t="n">
        <f aca="false">IF(OR(E182=1,P182&lt;=0),0,P182)</f>
        <v>271813.500240711</v>
      </c>
      <c r="R182" s="15" t="n">
        <f aca="false">IF(OR(E182=1,AND(P182&lt;=0,I182&gt;0)),1,0)</f>
        <v>0</v>
      </c>
      <c r="S182" s="15" t="n">
        <f aca="false">IF(L182&gt;0,1,0)</f>
        <v>0</v>
      </c>
    </row>
    <row r="183" customFormat="false" ht="15" hidden="false" customHeight="false" outlineLevel="0" collapsed="false">
      <c r="A183" s="15" t="n">
        <v>182</v>
      </c>
      <c r="B183" s="15" t="n">
        <f aca="false">INT((A183-1)/12)+1</f>
        <v>16</v>
      </c>
      <c r="C183" s="15" t="n">
        <f aca="false">MIN(Inputs!$C$4+B183-1,99)</f>
        <v>89</v>
      </c>
      <c r="D183" s="55" t="n">
        <f aca="false">INDEX('Return Path'!$D$5:$D$29,B183)</f>
        <v>0.08</v>
      </c>
      <c r="E183" s="15" t="n">
        <f aca="false">R182</f>
        <v>0</v>
      </c>
      <c r="F183" s="56" t="n">
        <f aca="false">Q182</f>
        <v>271813.500240711</v>
      </c>
      <c r="G183" s="56" t="n">
        <f aca="false">IF(AND(MOD(A183-1,12)=0,B183&lt;=Inputs!$C$7,E183=0),Inputs!$C$6,0)</f>
        <v>0</v>
      </c>
      <c r="H183" s="56" t="n">
        <f aca="false">IF(B183=1,G183*Inputs!$C$9,0)</f>
        <v>0</v>
      </c>
      <c r="I183" s="56" t="n">
        <f aca="false">I182+G183</f>
        <v>120000</v>
      </c>
      <c r="J183" s="56" t="n">
        <f aca="false">(F183+G183+H183)*((1+D183)^(1/12)-1)</f>
        <v>1748.85624485416</v>
      </c>
      <c r="K183" s="56" t="n">
        <f aca="false">(F183+G183+H183+J183)*(Inputs!$C$14+IF(B183&lt;=10,Inputs!$C$12,Inputs!$C$13))/12</f>
        <v>136.781178242782</v>
      </c>
      <c r="L183" s="56" t="n">
        <f aca="false">IF(OR(E183=1,A183&lt;=Inputs!$C$15),0,MAX(Inputs!$C$8*I183-(F183+G183+H183+J183-K183),0))</f>
        <v>0</v>
      </c>
      <c r="M183" s="56" t="n">
        <f aca="false">L183*INDEX(Rates!$B$2:$C$101,C183+1,IF(Inputs!$C$5="Male",1,2))/1000/12*Inputs!$C$16</f>
        <v>0</v>
      </c>
      <c r="N183" s="56" t="n">
        <f aca="false">IF($V$1=1,MAX(F183+G183+H183+J183-K183-M183,0)*Inputs!$C$22/12,0)</f>
        <v>0</v>
      </c>
      <c r="O183" s="56" t="n">
        <f aca="false">IF(AND(MOD(A183,12)=0,B183&gt;=Inputs!$C$18),MAX(F183+G183+H183+J183-K183-M183-N183,0)*Inputs!$C$17,0)</f>
        <v>0</v>
      </c>
      <c r="P183" s="56" t="n">
        <f aca="false">F183+G183+H183+J183-K183-M183-N183+O183</f>
        <v>273425.575307322</v>
      </c>
      <c r="Q183" s="56" t="n">
        <f aca="false">IF(OR(E183=1,P183&lt;=0),0,P183)</f>
        <v>273425.575307322</v>
      </c>
      <c r="R183" s="15" t="n">
        <f aca="false">IF(OR(E183=1,AND(P183&lt;=0,I183&gt;0)),1,0)</f>
        <v>0</v>
      </c>
      <c r="S183" s="15" t="n">
        <f aca="false">IF(L183&gt;0,1,0)</f>
        <v>0</v>
      </c>
    </row>
    <row r="184" customFormat="false" ht="15" hidden="false" customHeight="false" outlineLevel="0" collapsed="false">
      <c r="A184" s="15" t="n">
        <v>183</v>
      </c>
      <c r="B184" s="15" t="n">
        <f aca="false">INT((A184-1)/12)+1</f>
        <v>16</v>
      </c>
      <c r="C184" s="15" t="n">
        <f aca="false">MIN(Inputs!$C$4+B184-1,99)</f>
        <v>89</v>
      </c>
      <c r="D184" s="55" t="n">
        <f aca="false">INDEX('Return Path'!$D$5:$D$29,B184)</f>
        <v>0.08</v>
      </c>
      <c r="E184" s="15" t="n">
        <f aca="false">R183</f>
        <v>0</v>
      </c>
      <c r="F184" s="56" t="n">
        <f aca="false">Q183</f>
        <v>273425.575307322</v>
      </c>
      <c r="G184" s="56" t="n">
        <f aca="false">IF(AND(MOD(A184-1,12)=0,B184&lt;=Inputs!$C$7,E184=0),Inputs!$C$6,0)</f>
        <v>0</v>
      </c>
      <c r="H184" s="56" t="n">
        <f aca="false">IF(B184=1,G184*Inputs!$C$9,0)</f>
        <v>0</v>
      </c>
      <c r="I184" s="56" t="n">
        <f aca="false">I183+G184</f>
        <v>120000</v>
      </c>
      <c r="J184" s="56" t="n">
        <f aca="false">(F184+G184+H184)*((1+D184)^(1/12)-1)</f>
        <v>1759.22838437232</v>
      </c>
      <c r="K184" s="56" t="n">
        <f aca="false">(F184+G184+H184+J184)*(Inputs!$C$14+IF(B184&lt;=10,Inputs!$C$12,Inputs!$C$13))/12</f>
        <v>137.592401845847</v>
      </c>
      <c r="L184" s="56" t="n">
        <f aca="false">IF(OR(E184=1,A184&lt;=Inputs!$C$15),0,MAX(Inputs!$C$8*I184-(F184+G184+H184+J184-K184),0))</f>
        <v>0</v>
      </c>
      <c r="M184" s="56" t="n">
        <f aca="false">L184*INDEX(Rates!$B$2:$C$101,C184+1,IF(Inputs!$C$5="Male",1,2))/1000/12*Inputs!$C$16</f>
        <v>0</v>
      </c>
      <c r="N184" s="56" t="n">
        <f aca="false">IF($V$1=1,MAX(F184+G184+H184+J184-K184-M184,0)*Inputs!$C$22/12,0)</f>
        <v>0</v>
      </c>
      <c r="O184" s="56" t="n">
        <f aca="false">IF(AND(MOD(A184,12)=0,B184&gt;=Inputs!$C$18),MAX(F184+G184+H184+J184-K184-M184-N184,0)*Inputs!$C$17,0)</f>
        <v>0</v>
      </c>
      <c r="P184" s="56" t="n">
        <f aca="false">F184+G184+H184+J184-K184-M184-N184+O184</f>
        <v>275047.211289848</v>
      </c>
      <c r="Q184" s="56" t="n">
        <f aca="false">IF(OR(E184=1,P184&lt;=0),0,P184)</f>
        <v>275047.211289848</v>
      </c>
      <c r="R184" s="15" t="n">
        <f aca="false">IF(OR(E184=1,AND(P184&lt;=0,I184&gt;0)),1,0)</f>
        <v>0</v>
      </c>
      <c r="S184" s="15" t="n">
        <f aca="false">IF(L184&gt;0,1,0)</f>
        <v>0</v>
      </c>
    </row>
    <row r="185" customFormat="false" ht="15" hidden="false" customHeight="false" outlineLevel="0" collapsed="false">
      <c r="A185" s="15" t="n">
        <v>184</v>
      </c>
      <c r="B185" s="15" t="n">
        <f aca="false">INT((A185-1)/12)+1</f>
        <v>16</v>
      </c>
      <c r="C185" s="15" t="n">
        <f aca="false">MIN(Inputs!$C$4+B185-1,99)</f>
        <v>89</v>
      </c>
      <c r="D185" s="55" t="n">
        <f aca="false">INDEX('Return Path'!$D$5:$D$29,B185)</f>
        <v>0.08</v>
      </c>
      <c r="E185" s="15" t="n">
        <f aca="false">R184</f>
        <v>0</v>
      </c>
      <c r="F185" s="56" t="n">
        <f aca="false">Q184</f>
        <v>275047.211289848</v>
      </c>
      <c r="G185" s="56" t="n">
        <f aca="false">IF(AND(MOD(A185-1,12)=0,B185&lt;=Inputs!$C$7,E185=0),Inputs!$C$6,0)</f>
        <v>0</v>
      </c>
      <c r="H185" s="56" t="n">
        <f aca="false">IF(B185=1,G185*Inputs!$C$9,0)</f>
        <v>0</v>
      </c>
      <c r="I185" s="56" t="n">
        <f aca="false">I184+G185</f>
        <v>120000</v>
      </c>
      <c r="J185" s="56" t="n">
        <f aca="false">(F185+G185+H185)*((1+D185)^(1/12)-1)</f>
        <v>1769.66203911136</v>
      </c>
      <c r="K185" s="56" t="n">
        <f aca="false">(F185+G185+H185+J185)*(Inputs!$C$14+IF(B185&lt;=10,Inputs!$C$12,Inputs!$C$13))/12</f>
        <v>138.40843666448</v>
      </c>
      <c r="L185" s="56" t="n">
        <f aca="false">IF(OR(E185=1,A185&lt;=Inputs!$C$15),0,MAX(Inputs!$C$8*I185-(F185+G185+H185+J185-K185),0))</f>
        <v>0</v>
      </c>
      <c r="M185" s="56" t="n">
        <f aca="false">L185*INDEX(Rates!$B$2:$C$101,C185+1,IF(Inputs!$C$5="Male",1,2))/1000/12*Inputs!$C$16</f>
        <v>0</v>
      </c>
      <c r="N185" s="56" t="n">
        <f aca="false">IF($V$1=1,MAX(F185+G185+H185+J185-K185-M185,0)*Inputs!$C$22/12,0)</f>
        <v>0</v>
      </c>
      <c r="O185" s="56" t="n">
        <f aca="false">IF(AND(MOD(A185,12)=0,B185&gt;=Inputs!$C$18),MAX(F185+G185+H185+J185-K185-M185-N185,0)*Inputs!$C$17,0)</f>
        <v>0</v>
      </c>
      <c r="P185" s="56" t="n">
        <f aca="false">F185+G185+H185+J185-K185-M185-N185+O185</f>
        <v>276678.464892295</v>
      </c>
      <c r="Q185" s="56" t="n">
        <f aca="false">IF(OR(E185=1,P185&lt;=0),0,P185)</f>
        <v>276678.464892295</v>
      </c>
      <c r="R185" s="15" t="n">
        <f aca="false">IF(OR(E185=1,AND(P185&lt;=0,I185&gt;0)),1,0)</f>
        <v>0</v>
      </c>
      <c r="S185" s="15" t="n">
        <f aca="false">IF(L185&gt;0,1,0)</f>
        <v>0</v>
      </c>
    </row>
    <row r="186" customFormat="false" ht="15" hidden="false" customHeight="false" outlineLevel="0" collapsed="false">
      <c r="A186" s="15" t="n">
        <v>185</v>
      </c>
      <c r="B186" s="15" t="n">
        <f aca="false">INT((A186-1)/12)+1</f>
        <v>16</v>
      </c>
      <c r="C186" s="15" t="n">
        <f aca="false">MIN(Inputs!$C$4+B186-1,99)</f>
        <v>89</v>
      </c>
      <c r="D186" s="55" t="n">
        <f aca="false">INDEX('Return Path'!$D$5:$D$29,B186)</f>
        <v>0.08</v>
      </c>
      <c r="E186" s="15" t="n">
        <f aca="false">R185</f>
        <v>0</v>
      </c>
      <c r="F186" s="56" t="n">
        <f aca="false">Q185</f>
        <v>276678.464892295</v>
      </c>
      <c r="G186" s="56" t="n">
        <f aca="false">IF(AND(MOD(A186-1,12)=0,B186&lt;=Inputs!$C$7,E186=0),Inputs!$C$6,0)</f>
        <v>0</v>
      </c>
      <c r="H186" s="56" t="n">
        <f aca="false">IF(B186=1,G186*Inputs!$C$9,0)</f>
        <v>0</v>
      </c>
      <c r="I186" s="56" t="n">
        <f aca="false">I185+G186</f>
        <v>120000</v>
      </c>
      <c r="J186" s="56" t="n">
        <f aca="false">(F186+G186+H186)*((1+D186)^(1/12)-1)</f>
        <v>1780.15757390656</v>
      </c>
      <c r="K186" s="56" t="n">
        <f aca="false">(F186+G186+H186+J186)*(Inputs!$C$14+IF(B186&lt;=10,Inputs!$C$12,Inputs!$C$13))/12</f>
        <v>139.229311233101</v>
      </c>
      <c r="L186" s="56" t="n">
        <f aca="false">IF(OR(E186=1,A186&lt;=Inputs!$C$15),0,MAX(Inputs!$C$8*I186-(F186+G186+H186+J186-K186),0))</f>
        <v>0</v>
      </c>
      <c r="M186" s="56" t="n">
        <f aca="false">L186*INDEX(Rates!$B$2:$C$101,C186+1,IF(Inputs!$C$5="Male",1,2))/1000/12*Inputs!$C$16</f>
        <v>0</v>
      </c>
      <c r="N186" s="56" t="n">
        <f aca="false">IF($V$1=1,MAX(F186+G186+H186+J186-K186-M186,0)*Inputs!$C$22/12,0)</f>
        <v>0</v>
      </c>
      <c r="O186" s="56" t="n">
        <f aca="false">IF(AND(MOD(A186,12)=0,B186&gt;=Inputs!$C$18),MAX(F186+G186+H186+J186-K186-M186-N186,0)*Inputs!$C$17,0)</f>
        <v>0</v>
      </c>
      <c r="P186" s="56" t="n">
        <f aca="false">F186+G186+H186+J186-K186-M186-N186+O186</f>
        <v>278319.393154969</v>
      </c>
      <c r="Q186" s="56" t="n">
        <f aca="false">IF(OR(E186=1,P186&lt;=0),0,P186)</f>
        <v>278319.393154969</v>
      </c>
      <c r="R186" s="15" t="n">
        <f aca="false">IF(OR(E186=1,AND(P186&lt;=0,I186&gt;0)),1,0)</f>
        <v>0</v>
      </c>
      <c r="S186" s="15" t="n">
        <f aca="false">IF(L186&gt;0,1,0)</f>
        <v>0</v>
      </c>
    </row>
    <row r="187" customFormat="false" ht="15" hidden="false" customHeight="false" outlineLevel="0" collapsed="false">
      <c r="A187" s="15" t="n">
        <v>186</v>
      </c>
      <c r="B187" s="15" t="n">
        <f aca="false">INT((A187-1)/12)+1</f>
        <v>16</v>
      </c>
      <c r="C187" s="15" t="n">
        <f aca="false">MIN(Inputs!$C$4+B187-1,99)</f>
        <v>89</v>
      </c>
      <c r="D187" s="55" t="n">
        <f aca="false">INDEX('Return Path'!$D$5:$D$29,B187)</f>
        <v>0.08</v>
      </c>
      <c r="E187" s="15" t="n">
        <f aca="false">R186</f>
        <v>0</v>
      </c>
      <c r="F187" s="56" t="n">
        <f aca="false">Q186</f>
        <v>278319.393154969</v>
      </c>
      <c r="G187" s="56" t="n">
        <f aca="false">IF(AND(MOD(A187-1,12)=0,B187&lt;=Inputs!$C$7,E187=0),Inputs!$C$6,0)</f>
        <v>0</v>
      </c>
      <c r="H187" s="56" t="n">
        <f aca="false">IF(B187=1,G187*Inputs!$C$9,0)</f>
        <v>0</v>
      </c>
      <c r="I187" s="56" t="n">
        <f aca="false">I186+G187</f>
        <v>120000</v>
      </c>
      <c r="J187" s="56" t="n">
        <f aca="false">(F187+G187+H187)*((1+D187)^(1/12)-1)</f>
        <v>1790.71535575695</v>
      </c>
      <c r="K187" s="56" t="n">
        <f aca="false">(F187+G187+H187+J187)*(Inputs!$C$14+IF(B187&lt;=10,Inputs!$C$12,Inputs!$C$13))/12</f>
        <v>140.055054255363</v>
      </c>
      <c r="L187" s="56" t="n">
        <f aca="false">IF(OR(E187=1,A187&lt;=Inputs!$C$15),0,MAX(Inputs!$C$8*I187-(F187+G187+H187+J187-K187),0))</f>
        <v>0</v>
      </c>
      <c r="M187" s="56" t="n">
        <f aca="false">L187*INDEX(Rates!$B$2:$C$101,C187+1,IF(Inputs!$C$5="Male",1,2))/1000/12*Inputs!$C$16</f>
        <v>0</v>
      </c>
      <c r="N187" s="56" t="n">
        <f aca="false">IF($V$1=1,MAX(F187+G187+H187+J187-K187-M187,0)*Inputs!$C$22/12,0)</f>
        <v>0</v>
      </c>
      <c r="O187" s="56" t="n">
        <f aca="false">IF(AND(MOD(A187,12)=0,B187&gt;=Inputs!$C$18),MAX(F187+G187+H187+J187-K187-M187-N187,0)*Inputs!$C$17,0)</f>
        <v>0</v>
      </c>
      <c r="P187" s="56" t="n">
        <f aca="false">F187+G187+H187+J187-K187-M187-N187+O187</f>
        <v>279970.05345647</v>
      </c>
      <c r="Q187" s="56" t="n">
        <f aca="false">IF(OR(E187=1,P187&lt;=0),0,P187)</f>
        <v>279970.05345647</v>
      </c>
      <c r="R187" s="15" t="n">
        <f aca="false">IF(OR(E187=1,AND(P187&lt;=0,I187&gt;0)),1,0)</f>
        <v>0</v>
      </c>
      <c r="S187" s="15" t="n">
        <f aca="false">IF(L187&gt;0,1,0)</f>
        <v>0</v>
      </c>
    </row>
    <row r="188" customFormat="false" ht="15" hidden="false" customHeight="false" outlineLevel="0" collapsed="false">
      <c r="A188" s="15" t="n">
        <v>187</v>
      </c>
      <c r="B188" s="15" t="n">
        <f aca="false">INT((A188-1)/12)+1</f>
        <v>16</v>
      </c>
      <c r="C188" s="15" t="n">
        <f aca="false">MIN(Inputs!$C$4+B188-1,99)</f>
        <v>89</v>
      </c>
      <c r="D188" s="55" t="n">
        <f aca="false">INDEX('Return Path'!$D$5:$D$29,B188)</f>
        <v>0.08</v>
      </c>
      <c r="E188" s="15" t="n">
        <f aca="false">R187</f>
        <v>0</v>
      </c>
      <c r="F188" s="56" t="n">
        <f aca="false">Q187</f>
        <v>279970.05345647</v>
      </c>
      <c r="G188" s="56" t="n">
        <f aca="false">IF(AND(MOD(A188-1,12)=0,B188&lt;=Inputs!$C$7,E188=0),Inputs!$C$6,0)</f>
        <v>0</v>
      </c>
      <c r="H188" s="56" t="n">
        <f aca="false">IF(B188=1,G188*Inputs!$C$9,0)</f>
        <v>0</v>
      </c>
      <c r="I188" s="56" t="n">
        <f aca="false">I187+G188</f>
        <v>120000</v>
      </c>
      <c r="J188" s="56" t="n">
        <f aca="false">(F188+G188+H188)*((1+D188)^(1/12)-1)</f>
        <v>1801.3357538382</v>
      </c>
      <c r="K188" s="56" t="n">
        <f aca="false">(F188+G188+H188+J188)*(Inputs!$C$14+IF(B188&lt;=10,Inputs!$C$12,Inputs!$C$13))/12</f>
        <v>140.885694605154</v>
      </c>
      <c r="L188" s="56" t="n">
        <f aca="false">IF(OR(E188=1,A188&lt;=Inputs!$C$15),0,MAX(Inputs!$C$8*I188-(F188+G188+H188+J188-K188),0))</f>
        <v>0</v>
      </c>
      <c r="M188" s="56" t="n">
        <f aca="false">L188*INDEX(Rates!$B$2:$C$101,C188+1,IF(Inputs!$C$5="Male",1,2))/1000/12*Inputs!$C$16</f>
        <v>0</v>
      </c>
      <c r="N188" s="56" t="n">
        <f aca="false">IF($V$1=1,MAX(F188+G188+H188+J188-K188-M188,0)*Inputs!$C$22/12,0)</f>
        <v>0</v>
      </c>
      <c r="O188" s="56" t="n">
        <f aca="false">IF(AND(MOD(A188,12)=0,B188&gt;=Inputs!$C$18),MAX(F188+G188+H188+J188-K188-M188-N188,0)*Inputs!$C$17,0)</f>
        <v>0</v>
      </c>
      <c r="P188" s="56" t="n">
        <f aca="false">F188+G188+H188+J188-K188-M188-N188+O188</f>
        <v>281630.503515703</v>
      </c>
      <c r="Q188" s="56" t="n">
        <f aca="false">IF(OR(E188=1,P188&lt;=0),0,P188)</f>
        <v>281630.503515703</v>
      </c>
      <c r="R188" s="15" t="n">
        <f aca="false">IF(OR(E188=1,AND(P188&lt;=0,I188&gt;0)),1,0)</f>
        <v>0</v>
      </c>
      <c r="S188" s="15" t="n">
        <f aca="false">IF(L188&gt;0,1,0)</f>
        <v>0</v>
      </c>
    </row>
    <row r="189" customFormat="false" ht="15" hidden="false" customHeight="false" outlineLevel="0" collapsed="false">
      <c r="A189" s="15" t="n">
        <v>188</v>
      </c>
      <c r="B189" s="15" t="n">
        <f aca="false">INT((A189-1)/12)+1</f>
        <v>16</v>
      </c>
      <c r="C189" s="15" t="n">
        <f aca="false">MIN(Inputs!$C$4+B189-1,99)</f>
        <v>89</v>
      </c>
      <c r="D189" s="55" t="n">
        <f aca="false">INDEX('Return Path'!$D$5:$D$29,B189)</f>
        <v>0.08</v>
      </c>
      <c r="E189" s="15" t="n">
        <f aca="false">R188</f>
        <v>0</v>
      </c>
      <c r="F189" s="56" t="n">
        <f aca="false">Q188</f>
        <v>281630.503515703</v>
      </c>
      <c r="G189" s="56" t="n">
        <f aca="false">IF(AND(MOD(A189-1,12)=0,B189&lt;=Inputs!$C$7,E189=0),Inputs!$C$6,0)</f>
        <v>0</v>
      </c>
      <c r="H189" s="56" t="n">
        <f aca="false">IF(B189=1,G189*Inputs!$C$9,0)</f>
        <v>0</v>
      </c>
      <c r="I189" s="56" t="n">
        <f aca="false">I188+G189</f>
        <v>120000</v>
      </c>
      <c r="J189" s="56" t="n">
        <f aca="false">(F189+G189+H189)*((1+D189)^(1/12)-1)</f>
        <v>1812.01913951546</v>
      </c>
      <c r="K189" s="56" t="n">
        <f aca="false">(F189+G189+H189+J189)*(Inputs!$C$14+IF(B189&lt;=10,Inputs!$C$12,Inputs!$C$13))/12</f>
        <v>141.721261327609</v>
      </c>
      <c r="L189" s="56" t="n">
        <f aca="false">IF(OR(E189=1,A189&lt;=Inputs!$C$15),0,MAX(Inputs!$C$8*I189-(F189+G189+H189+J189-K189),0))</f>
        <v>0</v>
      </c>
      <c r="M189" s="56" t="n">
        <f aca="false">L189*INDEX(Rates!$B$2:$C$101,C189+1,IF(Inputs!$C$5="Male",1,2))/1000/12*Inputs!$C$16</f>
        <v>0</v>
      </c>
      <c r="N189" s="56" t="n">
        <f aca="false">IF($V$1=1,MAX(F189+G189+H189+J189-K189-M189,0)*Inputs!$C$22/12,0)</f>
        <v>0</v>
      </c>
      <c r="O189" s="56" t="n">
        <f aca="false">IF(AND(MOD(A189,12)=0,B189&gt;=Inputs!$C$18),MAX(F189+G189+H189+J189-K189-M189-N189,0)*Inputs!$C$17,0)</f>
        <v>0</v>
      </c>
      <c r="P189" s="56" t="n">
        <f aca="false">F189+G189+H189+J189-K189-M189-N189+O189</f>
        <v>283300.801393891</v>
      </c>
      <c r="Q189" s="56" t="n">
        <f aca="false">IF(OR(E189=1,P189&lt;=0),0,P189)</f>
        <v>283300.801393891</v>
      </c>
      <c r="R189" s="15" t="n">
        <f aca="false">IF(OR(E189=1,AND(P189&lt;=0,I189&gt;0)),1,0)</f>
        <v>0</v>
      </c>
      <c r="S189" s="15" t="n">
        <f aca="false">IF(L189&gt;0,1,0)</f>
        <v>0</v>
      </c>
    </row>
    <row r="190" customFormat="false" ht="15" hidden="false" customHeight="false" outlineLevel="0" collapsed="false">
      <c r="A190" s="15" t="n">
        <v>189</v>
      </c>
      <c r="B190" s="15" t="n">
        <f aca="false">INT((A190-1)/12)+1</f>
        <v>16</v>
      </c>
      <c r="C190" s="15" t="n">
        <f aca="false">MIN(Inputs!$C$4+B190-1,99)</f>
        <v>89</v>
      </c>
      <c r="D190" s="55" t="n">
        <f aca="false">INDEX('Return Path'!$D$5:$D$29,B190)</f>
        <v>0.08</v>
      </c>
      <c r="E190" s="15" t="n">
        <f aca="false">R189</f>
        <v>0</v>
      </c>
      <c r="F190" s="56" t="n">
        <f aca="false">Q189</f>
        <v>283300.801393891</v>
      </c>
      <c r="G190" s="56" t="n">
        <f aca="false">IF(AND(MOD(A190-1,12)=0,B190&lt;=Inputs!$C$7,E190=0),Inputs!$C$6,0)</f>
        <v>0</v>
      </c>
      <c r="H190" s="56" t="n">
        <f aca="false">IF(B190=1,G190*Inputs!$C$9,0)</f>
        <v>0</v>
      </c>
      <c r="I190" s="56" t="n">
        <f aca="false">I189+G190</f>
        <v>120000</v>
      </c>
      <c r="J190" s="56" t="n">
        <f aca="false">(F190+G190+H190)*((1+D190)^(1/12)-1)</f>
        <v>1822.7658863564</v>
      </c>
      <c r="K190" s="56" t="n">
        <f aca="false">(F190+G190+H190+J190)*(Inputs!$C$14+IF(B190&lt;=10,Inputs!$C$12,Inputs!$C$13))/12</f>
        <v>142.561783640124</v>
      </c>
      <c r="L190" s="56" t="n">
        <f aca="false">IF(OR(E190=1,A190&lt;=Inputs!$C$15),0,MAX(Inputs!$C$8*I190-(F190+G190+H190+J190-K190),0))</f>
        <v>0</v>
      </c>
      <c r="M190" s="56" t="n">
        <f aca="false">L190*INDEX(Rates!$B$2:$C$101,C190+1,IF(Inputs!$C$5="Male",1,2))/1000/12*Inputs!$C$16</f>
        <v>0</v>
      </c>
      <c r="N190" s="56" t="n">
        <f aca="false">IF($V$1=1,MAX(F190+G190+H190+J190-K190-M190,0)*Inputs!$C$22/12,0)</f>
        <v>0</v>
      </c>
      <c r="O190" s="56" t="n">
        <f aca="false">IF(AND(MOD(A190,12)=0,B190&gt;=Inputs!$C$18),MAX(F190+G190+H190+J190-K190-M190-N190,0)*Inputs!$C$17,0)</f>
        <v>0</v>
      </c>
      <c r="P190" s="56" t="n">
        <f aca="false">F190+G190+H190+J190-K190-M190-N190+O190</f>
        <v>284981.005496607</v>
      </c>
      <c r="Q190" s="56" t="n">
        <f aca="false">IF(OR(E190=1,P190&lt;=0),0,P190)</f>
        <v>284981.005496607</v>
      </c>
      <c r="R190" s="15" t="n">
        <f aca="false">IF(OR(E190=1,AND(P190&lt;=0,I190&gt;0)),1,0)</f>
        <v>0</v>
      </c>
      <c r="S190" s="15" t="n">
        <f aca="false">IF(L190&gt;0,1,0)</f>
        <v>0</v>
      </c>
    </row>
    <row r="191" customFormat="false" ht="15" hidden="false" customHeight="false" outlineLevel="0" collapsed="false">
      <c r="A191" s="15" t="n">
        <v>190</v>
      </c>
      <c r="B191" s="15" t="n">
        <f aca="false">INT((A191-1)/12)+1</f>
        <v>16</v>
      </c>
      <c r="C191" s="15" t="n">
        <f aca="false">MIN(Inputs!$C$4+B191-1,99)</f>
        <v>89</v>
      </c>
      <c r="D191" s="55" t="n">
        <f aca="false">INDEX('Return Path'!$D$5:$D$29,B191)</f>
        <v>0.08</v>
      </c>
      <c r="E191" s="15" t="n">
        <f aca="false">R190</f>
        <v>0</v>
      </c>
      <c r="F191" s="56" t="n">
        <f aca="false">Q190</f>
        <v>284981.005496607</v>
      </c>
      <c r="G191" s="56" t="n">
        <f aca="false">IF(AND(MOD(A191-1,12)=0,B191&lt;=Inputs!$C$7,E191=0),Inputs!$C$6,0)</f>
        <v>0</v>
      </c>
      <c r="H191" s="56" t="n">
        <f aca="false">IF(B191=1,G191*Inputs!$C$9,0)</f>
        <v>0</v>
      </c>
      <c r="I191" s="56" t="n">
        <f aca="false">I190+G191</f>
        <v>120000</v>
      </c>
      <c r="J191" s="56" t="n">
        <f aca="false">(F191+G191+H191)*((1+D191)^(1/12)-1)</f>
        <v>1833.57637014423</v>
      </c>
      <c r="K191" s="56" t="n">
        <f aca="false">(F191+G191+H191+J191)*(Inputs!$C$14+IF(B191&lt;=10,Inputs!$C$12,Inputs!$C$13))/12</f>
        <v>143.407290933376</v>
      </c>
      <c r="L191" s="56" t="n">
        <f aca="false">IF(OR(E191=1,A191&lt;=Inputs!$C$15),0,MAX(Inputs!$C$8*I191-(F191+G191+H191+J191-K191),0))</f>
        <v>0</v>
      </c>
      <c r="M191" s="56" t="n">
        <f aca="false">L191*INDEX(Rates!$B$2:$C$101,C191+1,IF(Inputs!$C$5="Male",1,2))/1000/12*Inputs!$C$16</f>
        <v>0</v>
      </c>
      <c r="N191" s="56" t="n">
        <f aca="false">IF($V$1=1,MAX(F191+G191+H191+J191-K191-M191,0)*Inputs!$C$22/12,0)</f>
        <v>0</v>
      </c>
      <c r="O191" s="56" t="n">
        <f aca="false">IF(AND(MOD(A191,12)=0,B191&gt;=Inputs!$C$18),MAX(F191+G191+H191+J191-K191-M191-N191,0)*Inputs!$C$17,0)</f>
        <v>0</v>
      </c>
      <c r="P191" s="56" t="n">
        <f aca="false">F191+G191+H191+J191-K191-M191-N191+O191</f>
        <v>286671.174575818</v>
      </c>
      <c r="Q191" s="56" t="n">
        <f aca="false">IF(OR(E191=1,P191&lt;=0),0,P191)</f>
        <v>286671.174575818</v>
      </c>
      <c r="R191" s="15" t="n">
        <f aca="false">IF(OR(E191=1,AND(P191&lt;=0,I191&gt;0)),1,0)</f>
        <v>0</v>
      </c>
      <c r="S191" s="15" t="n">
        <f aca="false">IF(L191&gt;0,1,0)</f>
        <v>0</v>
      </c>
    </row>
    <row r="192" customFormat="false" ht="15" hidden="false" customHeight="false" outlineLevel="0" collapsed="false">
      <c r="A192" s="15" t="n">
        <v>191</v>
      </c>
      <c r="B192" s="15" t="n">
        <f aca="false">INT((A192-1)/12)+1</f>
        <v>16</v>
      </c>
      <c r="C192" s="15" t="n">
        <f aca="false">MIN(Inputs!$C$4+B192-1,99)</f>
        <v>89</v>
      </c>
      <c r="D192" s="55" t="n">
        <f aca="false">INDEX('Return Path'!$D$5:$D$29,B192)</f>
        <v>0.08</v>
      </c>
      <c r="E192" s="15" t="n">
        <f aca="false">R191</f>
        <v>0</v>
      </c>
      <c r="F192" s="56" t="n">
        <f aca="false">Q191</f>
        <v>286671.174575818</v>
      </c>
      <c r="G192" s="56" t="n">
        <f aca="false">IF(AND(MOD(A192-1,12)=0,B192&lt;=Inputs!$C$7,E192=0),Inputs!$C$6,0)</f>
        <v>0</v>
      </c>
      <c r="H192" s="56" t="n">
        <f aca="false">IF(B192=1,G192*Inputs!$C$9,0)</f>
        <v>0</v>
      </c>
      <c r="I192" s="56" t="n">
        <f aca="false">I191+G192</f>
        <v>120000</v>
      </c>
      <c r="J192" s="56" t="n">
        <f aca="false">(F192+G192+H192)*((1+D192)^(1/12)-1)</f>
        <v>1844.45096889086</v>
      </c>
      <c r="K192" s="56" t="n">
        <f aca="false">(F192+G192+H192+J192)*(Inputs!$C$14+IF(B192&lt;=10,Inputs!$C$12,Inputs!$C$13))/12</f>
        <v>144.257812772355</v>
      </c>
      <c r="L192" s="56" t="n">
        <f aca="false">IF(OR(E192=1,A192&lt;=Inputs!$C$15),0,MAX(Inputs!$C$8*I192-(F192+G192+H192+J192-K192),0))</f>
        <v>0</v>
      </c>
      <c r="M192" s="56" t="n">
        <f aca="false">L192*INDEX(Rates!$B$2:$C$101,C192+1,IF(Inputs!$C$5="Male",1,2))/1000/12*Inputs!$C$16</f>
        <v>0</v>
      </c>
      <c r="N192" s="56" t="n">
        <f aca="false">IF($V$1=1,MAX(F192+G192+H192+J192-K192-M192,0)*Inputs!$C$22/12,0)</f>
        <v>0</v>
      </c>
      <c r="O192" s="56" t="n">
        <f aca="false">IF(AND(MOD(A192,12)=0,B192&gt;=Inputs!$C$18),MAX(F192+G192+H192+J192-K192-M192-N192,0)*Inputs!$C$17,0)</f>
        <v>0</v>
      </c>
      <c r="P192" s="56" t="n">
        <f aca="false">F192+G192+H192+J192-K192-M192-N192+O192</f>
        <v>288371.367731937</v>
      </c>
      <c r="Q192" s="56" t="n">
        <f aca="false">IF(OR(E192=1,P192&lt;=0),0,P192)</f>
        <v>288371.367731937</v>
      </c>
      <c r="R192" s="15" t="n">
        <f aca="false">IF(OR(E192=1,AND(P192&lt;=0,I192&gt;0)),1,0)</f>
        <v>0</v>
      </c>
      <c r="S192" s="15" t="n">
        <f aca="false">IF(L192&gt;0,1,0)</f>
        <v>0</v>
      </c>
    </row>
    <row r="193" customFormat="false" ht="15" hidden="false" customHeight="false" outlineLevel="0" collapsed="false">
      <c r="A193" s="15" t="n">
        <v>192</v>
      </c>
      <c r="B193" s="15" t="n">
        <f aca="false">INT((A193-1)/12)+1</f>
        <v>16</v>
      </c>
      <c r="C193" s="15" t="n">
        <f aca="false">MIN(Inputs!$C$4+B193-1,99)</f>
        <v>89</v>
      </c>
      <c r="D193" s="55" t="n">
        <f aca="false">INDEX('Return Path'!$D$5:$D$29,B193)</f>
        <v>0.08</v>
      </c>
      <c r="E193" s="15" t="n">
        <f aca="false">R192</f>
        <v>0</v>
      </c>
      <c r="F193" s="56" t="n">
        <f aca="false">Q192</f>
        <v>288371.367731937</v>
      </c>
      <c r="G193" s="56" t="n">
        <f aca="false">IF(AND(MOD(A193-1,12)=0,B193&lt;=Inputs!$C$7,E193=0),Inputs!$C$6,0)</f>
        <v>0</v>
      </c>
      <c r="H193" s="56" t="n">
        <f aca="false">IF(B193=1,G193*Inputs!$C$9,0)</f>
        <v>0</v>
      </c>
      <c r="I193" s="56" t="n">
        <f aca="false">I192+G193</f>
        <v>120000</v>
      </c>
      <c r="J193" s="56" t="n">
        <f aca="false">(F193+G193+H193)*((1+D193)^(1/12)-1)</f>
        <v>1855.39006285015</v>
      </c>
      <c r="K193" s="56" t="n">
        <f aca="false">(F193+G193+H193+J193)*(Inputs!$C$14+IF(B193&lt;=10,Inputs!$C$12,Inputs!$C$13))/12</f>
        <v>145.113378897393</v>
      </c>
      <c r="L193" s="56" t="n">
        <f aca="false">IF(OR(E193=1,A193&lt;=Inputs!$C$15),0,MAX(Inputs!$C$8*I193-(F193+G193+H193+J193-K193),0))</f>
        <v>0</v>
      </c>
      <c r="M193" s="56" t="n">
        <f aca="false">L193*INDEX(Rates!$B$2:$C$101,C193+1,IF(Inputs!$C$5="Male",1,2))/1000/12*Inputs!$C$16</f>
        <v>0</v>
      </c>
      <c r="N193" s="56" t="n">
        <f aca="false">IF($V$1=1,MAX(F193+G193+H193+J193-K193-M193,0)*Inputs!$C$22/12,0)</f>
        <v>0</v>
      </c>
      <c r="O193" s="56" t="n">
        <f aca="false">IF(AND(MOD(A193,12)=0,B193&gt;=Inputs!$C$18),MAX(F193+G193+H193+J193-K193-M193-N193,0)*Inputs!$C$17,0)</f>
        <v>1450.40822207945</v>
      </c>
      <c r="P193" s="56" t="n">
        <f aca="false">F193+G193+H193+J193-K193-M193-N193+O193</f>
        <v>291532.052637969</v>
      </c>
      <c r="Q193" s="56" t="n">
        <f aca="false">IF(OR(E193=1,P193&lt;=0),0,P193)</f>
        <v>291532.052637969</v>
      </c>
      <c r="R193" s="15" t="n">
        <f aca="false">IF(OR(E193=1,AND(P193&lt;=0,I193&gt;0)),1,0)</f>
        <v>0</v>
      </c>
      <c r="S193" s="15" t="n">
        <f aca="false">IF(L193&gt;0,1,0)</f>
        <v>0</v>
      </c>
    </row>
    <row r="194" customFormat="false" ht="15" hidden="false" customHeight="false" outlineLevel="0" collapsed="false">
      <c r="A194" s="15" t="n">
        <v>193</v>
      </c>
      <c r="B194" s="15" t="n">
        <f aca="false">INT((A194-1)/12)+1</f>
        <v>17</v>
      </c>
      <c r="C194" s="15" t="n">
        <f aca="false">MIN(Inputs!$C$4+B194-1,99)</f>
        <v>90</v>
      </c>
      <c r="D194" s="55" t="n">
        <f aca="false">INDEX('Return Path'!$D$5:$D$29,B194)</f>
        <v>0.08</v>
      </c>
      <c r="E194" s="15" t="n">
        <f aca="false">R193</f>
        <v>0</v>
      </c>
      <c r="F194" s="56" t="n">
        <f aca="false">Q193</f>
        <v>291532.052637969</v>
      </c>
      <c r="G194" s="56" t="n">
        <f aca="false">IF(AND(MOD(A194-1,12)=0,B194&lt;=Inputs!$C$7,E194=0),Inputs!$C$6,0)</f>
        <v>0</v>
      </c>
      <c r="H194" s="56" t="n">
        <f aca="false">IF(B194=1,G194*Inputs!$C$9,0)</f>
        <v>0</v>
      </c>
      <c r="I194" s="56" t="n">
        <f aca="false">I193+G194</f>
        <v>120000</v>
      </c>
      <c r="J194" s="56" t="n">
        <f aca="false">(F194+G194+H194)*((1+D194)^(1/12)-1)</f>
        <v>1875.7260047038</v>
      </c>
      <c r="K194" s="56" t="n">
        <f aca="false">(F194+G194+H194+J194)*(Inputs!$C$14+IF(B194&lt;=10,Inputs!$C$12,Inputs!$C$13))/12</f>
        <v>146.703889321336</v>
      </c>
      <c r="L194" s="56" t="n">
        <f aca="false">IF(OR(E194=1,A194&lt;=Inputs!$C$15),0,MAX(Inputs!$C$8*I194-(F194+G194+H194+J194-K194),0))</f>
        <v>0</v>
      </c>
      <c r="M194" s="56" t="n">
        <f aca="false">L194*INDEX(Rates!$B$2:$C$101,C194+1,IF(Inputs!$C$5="Male",1,2))/1000/12*Inputs!$C$16</f>
        <v>0</v>
      </c>
      <c r="N194" s="56" t="n">
        <f aca="false">IF($V$1=1,MAX(F194+G194+H194+J194-K194-M194,0)*Inputs!$C$22/12,0)</f>
        <v>0</v>
      </c>
      <c r="O194" s="56" t="n">
        <f aca="false">IF(AND(MOD(A194,12)=0,B194&gt;=Inputs!$C$18),MAX(F194+G194+H194+J194-K194-M194-N194,0)*Inputs!$C$17,0)</f>
        <v>0</v>
      </c>
      <c r="P194" s="56" t="n">
        <f aca="false">F194+G194+H194+J194-K194-M194-N194+O194</f>
        <v>293261.074753351</v>
      </c>
      <c r="Q194" s="56" t="n">
        <f aca="false">IF(OR(E194=1,P194&lt;=0),0,P194)</f>
        <v>293261.074753351</v>
      </c>
      <c r="R194" s="15" t="n">
        <f aca="false">IF(OR(E194=1,AND(P194&lt;=0,I194&gt;0)),1,0)</f>
        <v>0</v>
      </c>
      <c r="S194" s="15" t="n">
        <f aca="false">IF(L194&gt;0,1,0)</f>
        <v>0</v>
      </c>
    </row>
    <row r="195" customFormat="false" ht="15" hidden="false" customHeight="false" outlineLevel="0" collapsed="false">
      <c r="A195" s="15" t="n">
        <v>194</v>
      </c>
      <c r="B195" s="15" t="n">
        <f aca="false">INT((A195-1)/12)+1</f>
        <v>17</v>
      </c>
      <c r="C195" s="15" t="n">
        <f aca="false">MIN(Inputs!$C$4+B195-1,99)</f>
        <v>90</v>
      </c>
      <c r="D195" s="55" t="n">
        <f aca="false">INDEX('Return Path'!$D$5:$D$29,B195)</f>
        <v>0.08</v>
      </c>
      <c r="E195" s="15" t="n">
        <f aca="false">R194</f>
        <v>0</v>
      </c>
      <c r="F195" s="56" t="n">
        <f aca="false">Q194</f>
        <v>293261.074753351</v>
      </c>
      <c r="G195" s="56" t="n">
        <f aca="false">IF(AND(MOD(A195-1,12)=0,B195&lt;=Inputs!$C$7,E195=0),Inputs!$C$6,0)</f>
        <v>0</v>
      </c>
      <c r="H195" s="56" t="n">
        <f aca="false">IF(B195=1,G195*Inputs!$C$9,0)</f>
        <v>0</v>
      </c>
      <c r="I195" s="56" t="n">
        <f aca="false">I194+G195</f>
        <v>120000</v>
      </c>
      <c r="J195" s="56" t="n">
        <f aca="false">(F195+G195+H195)*((1+D195)^(1/12)-1)</f>
        <v>1886.85058505503</v>
      </c>
      <c r="K195" s="56" t="n">
        <f aca="false">(F195+G195+H195+J195)*(Inputs!$C$14+IF(B195&lt;=10,Inputs!$C$12,Inputs!$C$13))/12</f>
        <v>147.573962669203</v>
      </c>
      <c r="L195" s="56" t="n">
        <f aca="false">IF(OR(E195=1,A195&lt;=Inputs!$C$15),0,MAX(Inputs!$C$8*I195-(F195+G195+H195+J195-K195),0))</f>
        <v>0</v>
      </c>
      <c r="M195" s="56" t="n">
        <f aca="false">L195*INDEX(Rates!$B$2:$C$101,C195+1,IF(Inputs!$C$5="Male",1,2))/1000/12*Inputs!$C$16</f>
        <v>0</v>
      </c>
      <c r="N195" s="56" t="n">
        <f aca="false">IF($V$1=1,MAX(F195+G195+H195+J195-K195-M195,0)*Inputs!$C$22/12,0)</f>
        <v>0</v>
      </c>
      <c r="O195" s="56" t="n">
        <f aca="false">IF(AND(MOD(A195,12)=0,B195&gt;=Inputs!$C$18),MAX(F195+G195+H195+J195-K195-M195-N195,0)*Inputs!$C$17,0)</f>
        <v>0</v>
      </c>
      <c r="P195" s="56" t="n">
        <f aca="false">F195+G195+H195+J195-K195-M195-N195+O195</f>
        <v>295000.351375737</v>
      </c>
      <c r="Q195" s="56" t="n">
        <f aca="false">IF(OR(E195=1,P195&lt;=0),0,P195)</f>
        <v>295000.351375737</v>
      </c>
      <c r="R195" s="15" t="n">
        <f aca="false">IF(OR(E195=1,AND(P195&lt;=0,I195&gt;0)),1,0)</f>
        <v>0</v>
      </c>
      <c r="S195" s="15" t="n">
        <f aca="false">IF(L195&gt;0,1,0)</f>
        <v>0</v>
      </c>
    </row>
    <row r="196" customFormat="false" ht="15" hidden="false" customHeight="false" outlineLevel="0" collapsed="false">
      <c r="A196" s="15" t="n">
        <v>195</v>
      </c>
      <c r="B196" s="15" t="n">
        <f aca="false">INT((A196-1)/12)+1</f>
        <v>17</v>
      </c>
      <c r="C196" s="15" t="n">
        <f aca="false">MIN(Inputs!$C$4+B196-1,99)</f>
        <v>90</v>
      </c>
      <c r="D196" s="55" t="n">
        <f aca="false">INDEX('Return Path'!$D$5:$D$29,B196)</f>
        <v>0.08</v>
      </c>
      <c r="E196" s="15" t="n">
        <f aca="false">R195</f>
        <v>0</v>
      </c>
      <c r="F196" s="56" t="n">
        <f aca="false">Q195</f>
        <v>295000.351375737</v>
      </c>
      <c r="G196" s="56" t="n">
        <f aca="false">IF(AND(MOD(A196-1,12)=0,B196&lt;=Inputs!$C$7,E196=0),Inputs!$C$6,0)</f>
        <v>0</v>
      </c>
      <c r="H196" s="56" t="n">
        <f aca="false">IF(B196=1,G196*Inputs!$C$9,0)</f>
        <v>0</v>
      </c>
      <c r="I196" s="56" t="n">
        <f aca="false">I195+G196</f>
        <v>120000</v>
      </c>
      <c r="J196" s="56" t="n">
        <f aca="false">(F196+G196+H196)*((1+D196)^(1/12)-1)</f>
        <v>1898.04114321309</v>
      </c>
      <c r="K196" s="56" t="n">
        <f aca="false">(F196+G196+H196+J196)*(Inputs!$C$14+IF(B196&lt;=10,Inputs!$C$12,Inputs!$C$13))/12</f>
        <v>148.449196259475</v>
      </c>
      <c r="L196" s="56" t="n">
        <f aca="false">IF(OR(E196=1,A196&lt;=Inputs!$C$15),0,MAX(Inputs!$C$8*I196-(F196+G196+H196+J196-K196),0))</f>
        <v>0</v>
      </c>
      <c r="M196" s="56" t="n">
        <f aca="false">L196*INDEX(Rates!$B$2:$C$101,C196+1,IF(Inputs!$C$5="Male",1,2))/1000/12*Inputs!$C$16</f>
        <v>0</v>
      </c>
      <c r="N196" s="56" t="n">
        <f aca="false">IF($V$1=1,MAX(F196+G196+H196+J196-K196-M196,0)*Inputs!$C$22/12,0)</f>
        <v>0</v>
      </c>
      <c r="O196" s="56" t="n">
        <f aca="false">IF(AND(MOD(A196,12)=0,B196&gt;=Inputs!$C$18),MAX(F196+G196+H196+J196-K196-M196-N196,0)*Inputs!$C$17,0)</f>
        <v>0</v>
      </c>
      <c r="P196" s="56" t="n">
        <f aca="false">F196+G196+H196+J196-K196-M196-N196+O196</f>
        <v>296749.943322691</v>
      </c>
      <c r="Q196" s="56" t="n">
        <f aca="false">IF(OR(E196=1,P196&lt;=0),0,P196)</f>
        <v>296749.943322691</v>
      </c>
      <c r="R196" s="15" t="n">
        <f aca="false">IF(OR(E196=1,AND(P196&lt;=0,I196&gt;0)),1,0)</f>
        <v>0</v>
      </c>
      <c r="S196" s="15" t="n">
        <f aca="false">IF(L196&gt;0,1,0)</f>
        <v>0</v>
      </c>
    </row>
    <row r="197" customFormat="false" ht="15" hidden="false" customHeight="false" outlineLevel="0" collapsed="false">
      <c r="A197" s="15" t="n">
        <v>196</v>
      </c>
      <c r="B197" s="15" t="n">
        <f aca="false">INT((A197-1)/12)+1</f>
        <v>17</v>
      </c>
      <c r="C197" s="15" t="n">
        <f aca="false">MIN(Inputs!$C$4+B197-1,99)</f>
        <v>90</v>
      </c>
      <c r="D197" s="55" t="n">
        <f aca="false">INDEX('Return Path'!$D$5:$D$29,B197)</f>
        <v>0.08</v>
      </c>
      <c r="E197" s="15" t="n">
        <f aca="false">R196</f>
        <v>0</v>
      </c>
      <c r="F197" s="56" t="n">
        <f aca="false">Q196</f>
        <v>296749.943322691</v>
      </c>
      <c r="G197" s="56" t="n">
        <f aca="false">IF(AND(MOD(A197-1,12)=0,B197&lt;=Inputs!$C$7,E197=0),Inputs!$C$6,0)</f>
        <v>0</v>
      </c>
      <c r="H197" s="56" t="n">
        <f aca="false">IF(B197=1,G197*Inputs!$C$9,0)</f>
        <v>0</v>
      </c>
      <c r="I197" s="56" t="n">
        <f aca="false">I196+G197</f>
        <v>120000</v>
      </c>
      <c r="J197" s="56" t="n">
        <f aca="false">(F197+G197+H197)*((1+D197)^(1/12)-1)</f>
        <v>1909.29807048</v>
      </c>
      <c r="K197" s="56" t="n">
        <f aca="false">(F197+G197+H197+J197)*(Inputs!$C$14+IF(B197&lt;=10,Inputs!$C$12,Inputs!$C$13))/12</f>
        <v>149.329620696585</v>
      </c>
      <c r="L197" s="56" t="n">
        <f aca="false">IF(OR(E197=1,A197&lt;=Inputs!$C$15),0,MAX(Inputs!$C$8*I197-(F197+G197+H197+J197-K197),0))</f>
        <v>0</v>
      </c>
      <c r="M197" s="56" t="n">
        <f aca="false">L197*INDEX(Rates!$B$2:$C$101,C197+1,IF(Inputs!$C$5="Male",1,2))/1000/12*Inputs!$C$16</f>
        <v>0</v>
      </c>
      <c r="N197" s="56" t="n">
        <f aca="false">IF($V$1=1,MAX(F197+G197+H197+J197-K197-M197,0)*Inputs!$C$22/12,0)</f>
        <v>0</v>
      </c>
      <c r="O197" s="56" t="n">
        <f aca="false">IF(AND(MOD(A197,12)=0,B197&gt;=Inputs!$C$18),MAX(F197+G197+H197+J197-K197-M197-N197,0)*Inputs!$C$17,0)</f>
        <v>0</v>
      </c>
      <c r="P197" s="56" t="n">
        <f aca="false">F197+G197+H197+J197-K197-M197-N197+O197</f>
        <v>298509.911772474</v>
      </c>
      <c r="Q197" s="56" t="n">
        <f aca="false">IF(OR(E197=1,P197&lt;=0),0,P197)</f>
        <v>298509.911772474</v>
      </c>
      <c r="R197" s="15" t="n">
        <f aca="false">IF(OR(E197=1,AND(P197&lt;=0,I197&gt;0)),1,0)</f>
        <v>0</v>
      </c>
      <c r="S197" s="15" t="n">
        <f aca="false">IF(L197&gt;0,1,0)</f>
        <v>0</v>
      </c>
    </row>
    <row r="198" customFormat="false" ht="15" hidden="false" customHeight="false" outlineLevel="0" collapsed="false">
      <c r="A198" s="15" t="n">
        <v>197</v>
      </c>
      <c r="B198" s="15" t="n">
        <f aca="false">INT((A198-1)/12)+1</f>
        <v>17</v>
      </c>
      <c r="C198" s="15" t="n">
        <f aca="false">MIN(Inputs!$C$4+B198-1,99)</f>
        <v>90</v>
      </c>
      <c r="D198" s="55" t="n">
        <f aca="false">INDEX('Return Path'!$D$5:$D$29,B198)</f>
        <v>0.08</v>
      </c>
      <c r="E198" s="15" t="n">
        <f aca="false">R197</f>
        <v>0</v>
      </c>
      <c r="F198" s="56" t="n">
        <f aca="false">Q197</f>
        <v>298509.911772474</v>
      </c>
      <c r="G198" s="56" t="n">
        <f aca="false">IF(AND(MOD(A198-1,12)=0,B198&lt;=Inputs!$C$7,E198=0),Inputs!$C$6,0)</f>
        <v>0</v>
      </c>
      <c r="H198" s="56" t="n">
        <f aca="false">IF(B198=1,G198*Inputs!$C$9,0)</f>
        <v>0</v>
      </c>
      <c r="I198" s="56" t="n">
        <f aca="false">I197+G198</f>
        <v>120000</v>
      </c>
      <c r="J198" s="56" t="n">
        <f aca="false">(F198+G198+H198)*((1+D198)^(1/12)-1)</f>
        <v>1920.62176047857</v>
      </c>
      <c r="K198" s="56" t="n">
        <f aca="false">(F198+G198+H198+J198)*(Inputs!$C$14+IF(B198&lt;=10,Inputs!$C$12,Inputs!$C$13))/12</f>
        <v>150.215266766476</v>
      </c>
      <c r="L198" s="56" t="n">
        <f aca="false">IF(OR(E198=1,A198&lt;=Inputs!$C$15),0,MAX(Inputs!$C$8*I198-(F198+G198+H198+J198-K198),0))</f>
        <v>0</v>
      </c>
      <c r="M198" s="56" t="n">
        <f aca="false">L198*INDEX(Rates!$B$2:$C$101,C198+1,IF(Inputs!$C$5="Male",1,2))/1000/12*Inputs!$C$16</f>
        <v>0</v>
      </c>
      <c r="N198" s="56" t="n">
        <f aca="false">IF($V$1=1,MAX(F198+G198+H198+J198-K198-M198,0)*Inputs!$C$22/12,0)</f>
        <v>0</v>
      </c>
      <c r="O198" s="56" t="n">
        <f aca="false">IF(AND(MOD(A198,12)=0,B198&gt;=Inputs!$C$18),MAX(F198+G198+H198+J198-K198-M198-N198,0)*Inputs!$C$17,0)</f>
        <v>0</v>
      </c>
      <c r="P198" s="56" t="n">
        <f aca="false">F198+G198+H198+J198-K198-M198-N198+O198</f>
        <v>300280.318266186</v>
      </c>
      <c r="Q198" s="56" t="n">
        <f aca="false">IF(OR(E198=1,P198&lt;=0),0,P198)</f>
        <v>300280.318266186</v>
      </c>
      <c r="R198" s="15" t="n">
        <f aca="false">IF(OR(E198=1,AND(P198&lt;=0,I198&gt;0)),1,0)</f>
        <v>0</v>
      </c>
      <c r="S198" s="15" t="n">
        <f aca="false">IF(L198&gt;0,1,0)</f>
        <v>0</v>
      </c>
    </row>
    <row r="199" customFormat="false" ht="15" hidden="false" customHeight="false" outlineLevel="0" collapsed="false">
      <c r="A199" s="15" t="n">
        <v>198</v>
      </c>
      <c r="B199" s="15" t="n">
        <f aca="false">INT((A199-1)/12)+1</f>
        <v>17</v>
      </c>
      <c r="C199" s="15" t="n">
        <f aca="false">MIN(Inputs!$C$4+B199-1,99)</f>
        <v>90</v>
      </c>
      <c r="D199" s="55" t="n">
        <f aca="false">INDEX('Return Path'!$D$5:$D$29,B199)</f>
        <v>0.08</v>
      </c>
      <c r="E199" s="15" t="n">
        <f aca="false">R198</f>
        <v>0</v>
      </c>
      <c r="F199" s="56" t="n">
        <f aca="false">Q198</f>
        <v>300280.318266186</v>
      </c>
      <c r="G199" s="56" t="n">
        <f aca="false">IF(AND(MOD(A199-1,12)=0,B199&lt;=Inputs!$C$7,E199=0),Inputs!$C$6,0)</f>
        <v>0</v>
      </c>
      <c r="H199" s="56" t="n">
        <f aca="false">IF(B199=1,G199*Inputs!$C$9,0)</f>
        <v>0</v>
      </c>
      <c r="I199" s="56" t="n">
        <f aca="false">I198+G199</f>
        <v>120000</v>
      </c>
      <c r="J199" s="56" t="n">
        <f aca="false">(F199+G199+H199)*((1+D199)^(1/12)-1)</f>
        <v>1932.01260916606</v>
      </c>
      <c r="K199" s="56" t="n">
        <f aca="false">(F199+G199+H199+J199)*(Inputs!$C$14+IF(B199&lt;=10,Inputs!$C$12,Inputs!$C$13))/12</f>
        <v>151.106165437676</v>
      </c>
      <c r="L199" s="56" t="n">
        <f aca="false">IF(OR(E199=1,A199&lt;=Inputs!$C$15),0,MAX(Inputs!$C$8*I199-(F199+G199+H199+J199-K199),0))</f>
        <v>0</v>
      </c>
      <c r="M199" s="56" t="n">
        <f aca="false">L199*INDEX(Rates!$B$2:$C$101,C199+1,IF(Inputs!$C$5="Male",1,2))/1000/12*Inputs!$C$16</f>
        <v>0</v>
      </c>
      <c r="N199" s="56" t="n">
        <f aca="false">IF($V$1=1,MAX(F199+G199+H199+J199-K199-M199,0)*Inputs!$C$22/12,0)</f>
        <v>0</v>
      </c>
      <c r="O199" s="56" t="n">
        <f aca="false">IF(AND(MOD(A199,12)=0,B199&gt;=Inputs!$C$18),MAX(F199+G199+H199+J199-K199-M199-N199,0)*Inputs!$C$17,0)</f>
        <v>0</v>
      </c>
      <c r="P199" s="56" t="n">
        <f aca="false">F199+G199+H199+J199-K199-M199-N199+O199</f>
        <v>302061.224709915</v>
      </c>
      <c r="Q199" s="56" t="n">
        <f aca="false">IF(OR(E199=1,P199&lt;=0),0,P199)</f>
        <v>302061.224709915</v>
      </c>
      <c r="R199" s="15" t="n">
        <f aca="false">IF(OR(E199=1,AND(P199&lt;=0,I199&gt;0)),1,0)</f>
        <v>0</v>
      </c>
      <c r="S199" s="15" t="n">
        <f aca="false">IF(L199&gt;0,1,0)</f>
        <v>0</v>
      </c>
    </row>
    <row r="200" customFormat="false" ht="15" hidden="false" customHeight="false" outlineLevel="0" collapsed="false">
      <c r="A200" s="15" t="n">
        <v>199</v>
      </c>
      <c r="B200" s="15" t="n">
        <f aca="false">INT((A200-1)/12)+1</f>
        <v>17</v>
      </c>
      <c r="C200" s="15" t="n">
        <f aca="false">MIN(Inputs!$C$4+B200-1,99)</f>
        <v>90</v>
      </c>
      <c r="D200" s="55" t="n">
        <f aca="false">INDEX('Return Path'!$D$5:$D$29,B200)</f>
        <v>0.08</v>
      </c>
      <c r="E200" s="15" t="n">
        <f aca="false">R199</f>
        <v>0</v>
      </c>
      <c r="F200" s="56" t="n">
        <f aca="false">Q199</f>
        <v>302061.224709915</v>
      </c>
      <c r="G200" s="56" t="n">
        <f aca="false">IF(AND(MOD(A200-1,12)=0,B200&lt;=Inputs!$C$7,E200=0),Inputs!$C$6,0)</f>
        <v>0</v>
      </c>
      <c r="H200" s="56" t="n">
        <f aca="false">IF(B200=1,G200*Inputs!$C$9,0)</f>
        <v>0</v>
      </c>
      <c r="I200" s="56" t="n">
        <f aca="false">I199+G200</f>
        <v>120000</v>
      </c>
      <c r="J200" s="56" t="n">
        <f aca="false">(F200+G200+H200)*((1+D200)^(1/12)-1)</f>
        <v>1943.4710148481</v>
      </c>
      <c r="K200" s="56" t="n">
        <f aca="false">(F200+G200+H200+J200)*(Inputs!$C$14+IF(B200&lt;=10,Inputs!$C$12,Inputs!$C$13))/12</f>
        <v>152.002347862381</v>
      </c>
      <c r="L200" s="56" t="n">
        <f aca="false">IF(OR(E200=1,A200&lt;=Inputs!$C$15),0,MAX(Inputs!$C$8*I200-(F200+G200+H200+J200-K200),0))</f>
        <v>0</v>
      </c>
      <c r="M200" s="56" t="n">
        <f aca="false">L200*INDEX(Rates!$B$2:$C$101,C200+1,IF(Inputs!$C$5="Male",1,2))/1000/12*Inputs!$C$16</f>
        <v>0</v>
      </c>
      <c r="N200" s="56" t="n">
        <f aca="false">IF($V$1=1,MAX(F200+G200+H200+J200-K200-M200,0)*Inputs!$C$22/12,0)</f>
        <v>0</v>
      </c>
      <c r="O200" s="56" t="n">
        <f aca="false">IF(AND(MOD(A200,12)=0,B200&gt;=Inputs!$C$18),MAX(F200+G200+H200+J200-K200-M200-N200,0)*Inputs!$C$17,0)</f>
        <v>0</v>
      </c>
      <c r="P200" s="56" t="n">
        <f aca="false">F200+G200+H200+J200-K200-M200-N200+O200</f>
        <v>303852.6933769</v>
      </c>
      <c r="Q200" s="56" t="n">
        <f aca="false">IF(OR(E200=1,P200&lt;=0),0,P200)</f>
        <v>303852.6933769</v>
      </c>
      <c r="R200" s="15" t="n">
        <f aca="false">IF(OR(E200=1,AND(P200&lt;=0,I200&gt;0)),1,0)</f>
        <v>0</v>
      </c>
      <c r="S200" s="15" t="n">
        <f aca="false">IF(L200&gt;0,1,0)</f>
        <v>0</v>
      </c>
    </row>
    <row r="201" customFormat="false" ht="15" hidden="false" customHeight="false" outlineLevel="0" collapsed="false">
      <c r="A201" s="15" t="n">
        <v>200</v>
      </c>
      <c r="B201" s="15" t="n">
        <f aca="false">INT((A201-1)/12)+1</f>
        <v>17</v>
      </c>
      <c r="C201" s="15" t="n">
        <f aca="false">MIN(Inputs!$C$4+B201-1,99)</f>
        <v>90</v>
      </c>
      <c r="D201" s="55" t="n">
        <f aca="false">INDEX('Return Path'!$D$5:$D$29,B201)</f>
        <v>0.08</v>
      </c>
      <c r="E201" s="15" t="n">
        <f aca="false">R200</f>
        <v>0</v>
      </c>
      <c r="F201" s="56" t="n">
        <f aca="false">Q200</f>
        <v>303852.6933769</v>
      </c>
      <c r="G201" s="56" t="n">
        <f aca="false">IF(AND(MOD(A201-1,12)=0,B201&lt;=Inputs!$C$7,E201=0),Inputs!$C$6,0)</f>
        <v>0</v>
      </c>
      <c r="H201" s="56" t="n">
        <f aca="false">IF(B201=1,G201*Inputs!$C$9,0)</f>
        <v>0</v>
      </c>
      <c r="I201" s="56" t="n">
        <f aca="false">I200+G201</f>
        <v>120000</v>
      </c>
      <c r="J201" s="56" t="n">
        <f aca="false">(F201+G201+H201)*((1+D201)^(1/12)-1)</f>
        <v>1954.99737819262</v>
      </c>
      <c r="K201" s="56" t="n">
        <f aca="false">(F201+G201+H201+J201)*(Inputs!$C$14+IF(B201&lt;=10,Inputs!$C$12,Inputs!$C$13))/12</f>
        <v>152.903845377547</v>
      </c>
      <c r="L201" s="56" t="n">
        <f aca="false">IF(OR(E201=1,A201&lt;=Inputs!$C$15),0,MAX(Inputs!$C$8*I201-(F201+G201+H201+J201-K201),0))</f>
        <v>0</v>
      </c>
      <c r="M201" s="56" t="n">
        <f aca="false">L201*INDEX(Rates!$B$2:$C$101,C201+1,IF(Inputs!$C$5="Male",1,2))/1000/12*Inputs!$C$16</f>
        <v>0</v>
      </c>
      <c r="N201" s="56" t="n">
        <f aca="false">IF($V$1=1,MAX(F201+G201+H201+J201-K201-M201,0)*Inputs!$C$22/12,0)</f>
        <v>0</v>
      </c>
      <c r="O201" s="56" t="n">
        <f aca="false">IF(AND(MOD(A201,12)=0,B201&gt;=Inputs!$C$18),MAX(F201+G201+H201+J201-K201-M201-N201,0)*Inputs!$C$17,0)</f>
        <v>0</v>
      </c>
      <c r="P201" s="56" t="n">
        <f aca="false">F201+G201+H201+J201-K201-M201-N201+O201</f>
        <v>305654.786909716</v>
      </c>
      <c r="Q201" s="56" t="n">
        <f aca="false">IF(OR(E201=1,P201&lt;=0),0,P201)</f>
        <v>305654.786909716</v>
      </c>
      <c r="R201" s="15" t="n">
        <f aca="false">IF(OR(E201=1,AND(P201&lt;=0,I201&gt;0)),1,0)</f>
        <v>0</v>
      </c>
      <c r="S201" s="15" t="n">
        <f aca="false">IF(L201&gt;0,1,0)</f>
        <v>0</v>
      </c>
    </row>
    <row r="202" customFormat="false" ht="15" hidden="false" customHeight="false" outlineLevel="0" collapsed="false">
      <c r="A202" s="15" t="n">
        <v>201</v>
      </c>
      <c r="B202" s="15" t="n">
        <f aca="false">INT((A202-1)/12)+1</f>
        <v>17</v>
      </c>
      <c r="C202" s="15" t="n">
        <f aca="false">MIN(Inputs!$C$4+B202-1,99)</f>
        <v>90</v>
      </c>
      <c r="D202" s="55" t="n">
        <f aca="false">INDEX('Return Path'!$D$5:$D$29,B202)</f>
        <v>0.08</v>
      </c>
      <c r="E202" s="15" t="n">
        <f aca="false">R201</f>
        <v>0</v>
      </c>
      <c r="F202" s="56" t="n">
        <f aca="false">Q201</f>
        <v>305654.786909716</v>
      </c>
      <c r="G202" s="56" t="n">
        <f aca="false">IF(AND(MOD(A202-1,12)=0,B202&lt;=Inputs!$C$7,E202=0),Inputs!$C$6,0)</f>
        <v>0</v>
      </c>
      <c r="H202" s="56" t="n">
        <f aca="false">IF(B202=1,G202*Inputs!$C$9,0)</f>
        <v>0</v>
      </c>
      <c r="I202" s="56" t="n">
        <f aca="false">I201+G202</f>
        <v>120000</v>
      </c>
      <c r="J202" s="56" t="n">
        <f aca="false">(F202+G202+H202)*((1+D202)^(1/12)-1)</f>
        <v>1966.59210224379</v>
      </c>
      <c r="K202" s="56" t="n">
        <f aca="false">(F202+G202+H202+J202)*(Inputs!$C$14+IF(B202&lt;=10,Inputs!$C$12,Inputs!$C$13))/12</f>
        <v>153.81068950598</v>
      </c>
      <c r="L202" s="56" t="n">
        <f aca="false">IF(OR(E202=1,A202&lt;=Inputs!$C$15),0,MAX(Inputs!$C$8*I202-(F202+G202+H202+J202-K202),0))</f>
        <v>0</v>
      </c>
      <c r="M202" s="56" t="n">
        <f aca="false">L202*INDEX(Rates!$B$2:$C$101,C202+1,IF(Inputs!$C$5="Male",1,2))/1000/12*Inputs!$C$16</f>
        <v>0</v>
      </c>
      <c r="N202" s="56" t="n">
        <f aca="false">IF($V$1=1,MAX(F202+G202+H202+J202-K202-M202,0)*Inputs!$C$22/12,0)</f>
        <v>0</v>
      </c>
      <c r="O202" s="56" t="n">
        <f aca="false">IF(AND(MOD(A202,12)=0,B202&gt;=Inputs!$C$18),MAX(F202+G202+H202+J202-K202-M202-N202,0)*Inputs!$C$17,0)</f>
        <v>0</v>
      </c>
      <c r="P202" s="56" t="n">
        <f aca="false">F202+G202+H202+J202-K202-M202-N202+O202</f>
        <v>307467.568322453</v>
      </c>
      <c r="Q202" s="56" t="n">
        <f aca="false">IF(OR(E202=1,P202&lt;=0),0,P202)</f>
        <v>307467.568322453</v>
      </c>
      <c r="R202" s="15" t="n">
        <f aca="false">IF(OR(E202=1,AND(P202&lt;=0,I202&gt;0)),1,0)</f>
        <v>0</v>
      </c>
      <c r="S202" s="15" t="n">
        <f aca="false">IF(L202&gt;0,1,0)</f>
        <v>0</v>
      </c>
    </row>
    <row r="203" customFormat="false" ht="15" hidden="false" customHeight="false" outlineLevel="0" collapsed="false">
      <c r="A203" s="15" t="n">
        <v>202</v>
      </c>
      <c r="B203" s="15" t="n">
        <f aca="false">INT((A203-1)/12)+1</f>
        <v>17</v>
      </c>
      <c r="C203" s="15" t="n">
        <f aca="false">MIN(Inputs!$C$4+B203-1,99)</f>
        <v>90</v>
      </c>
      <c r="D203" s="55" t="n">
        <f aca="false">INDEX('Return Path'!$D$5:$D$29,B203)</f>
        <v>0.08</v>
      </c>
      <c r="E203" s="15" t="n">
        <f aca="false">R202</f>
        <v>0</v>
      </c>
      <c r="F203" s="56" t="n">
        <f aca="false">Q202</f>
        <v>307467.568322453</v>
      </c>
      <c r="G203" s="56" t="n">
        <f aca="false">IF(AND(MOD(A203-1,12)=0,B203&lt;=Inputs!$C$7,E203=0),Inputs!$C$6,0)</f>
        <v>0</v>
      </c>
      <c r="H203" s="56" t="n">
        <f aca="false">IF(B203=1,G203*Inputs!$C$9,0)</f>
        <v>0</v>
      </c>
      <c r="I203" s="56" t="n">
        <f aca="false">I202+G203</f>
        <v>120000</v>
      </c>
      <c r="J203" s="56" t="n">
        <f aca="false">(F203+G203+H203)*((1+D203)^(1/12)-1)</f>
        <v>1978.2555924362</v>
      </c>
      <c r="K203" s="56" t="n">
        <f aca="false">(F203+G203+H203+J203)*(Inputs!$C$14+IF(B203&lt;=10,Inputs!$C$12,Inputs!$C$13))/12</f>
        <v>154.722911957445</v>
      </c>
      <c r="L203" s="56" t="n">
        <f aca="false">IF(OR(E203=1,A203&lt;=Inputs!$C$15),0,MAX(Inputs!$C$8*I203-(F203+G203+H203+J203-K203),0))</f>
        <v>0</v>
      </c>
      <c r="M203" s="56" t="n">
        <f aca="false">L203*INDEX(Rates!$B$2:$C$101,C203+1,IF(Inputs!$C$5="Male",1,2))/1000/12*Inputs!$C$16</f>
        <v>0</v>
      </c>
      <c r="N203" s="56" t="n">
        <f aca="false">IF($V$1=1,MAX(F203+G203+H203+J203-K203-M203,0)*Inputs!$C$22/12,0)</f>
        <v>0</v>
      </c>
      <c r="O203" s="56" t="n">
        <f aca="false">IF(AND(MOD(A203,12)=0,B203&gt;=Inputs!$C$18),MAX(F203+G203+H203+J203-K203-M203-N203,0)*Inputs!$C$17,0)</f>
        <v>0</v>
      </c>
      <c r="P203" s="56" t="n">
        <f aca="false">F203+G203+H203+J203-K203-M203-N203+O203</f>
        <v>309291.101002932</v>
      </c>
      <c r="Q203" s="56" t="n">
        <f aca="false">IF(OR(E203=1,P203&lt;=0),0,P203)</f>
        <v>309291.101002932</v>
      </c>
      <c r="R203" s="15" t="n">
        <f aca="false">IF(OR(E203=1,AND(P203&lt;=0,I203&gt;0)),1,0)</f>
        <v>0</v>
      </c>
      <c r="S203" s="15" t="n">
        <f aca="false">IF(L203&gt;0,1,0)</f>
        <v>0</v>
      </c>
    </row>
    <row r="204" customFormat="false" ht="15" hidden="false" customHeight="false" outlineLevel="0" collapsed="false">
      <c r="A204" s="15" t="n">
        <v>203</v>
      </c>
      <c r="B204" s="15" t="n">
        <f aca="false">INT((A204-1)/12)+1</f>
        <v>17</v>
      </c>
      <c r="C204" s="15" t="n">
        <f aca="false">MIN(Inputs!$C$4+B204-1,99)</f>
        <v>90</v>
      </c>
      <c r="D204" s="55" t="n">
        <f aca="false">INDEX('Return Path'!$D$5:$D$29,B204)</f>
        <v>0.08</v>
      </c>
      <c r="E204" s="15" t="n">
        <f aca="false">R203</f>
        <v>0</v>
      </c>
      <c r="F204" s="56" t="n">
        <f aca="false">Q203</f>
        <v>309291.101002932</v>
      </c>
      <c r="G204" s="56" t="n">
        <f aca="false">IF(AND(MOD(A204-1,12)=0,B204&lt;=Inputs!$C$7,E204=0),Inputs!$C$6,0)</f>
        <v>0</v>
      </c>
      <c r="H204" s="56" t="n">
        <f aca="false">IF(B204=1,G204*Inputs!$C$9,0)</f>
        <v>0</v>
      </c>
      <c r="I204" s="56" t="n">
        <f aca="false">I203+G204</f>
        <v>120000</v>
      </c>
      <c r="J204" s="56" t="n">
        <f aca="false">(F204+G204+H204)*((1+D204)^(1/12)-1)</f>
        <v>1989.98825660898</v>
      </c>
      <c r="K204" s="56" t="n">
        <f aca="false">(F204+G204+H204+J204)*(Inputs!$C$14+IF(B204&lt;=10,Inputs!$C$12,Inputs!$C$13))/12</f>
        <v>155.640544629771</v>
      </c>
      <c r="L204" s="56" t="n">
        <f aca="false">IF(OR(E204=1,A204&lt;=Inputs!$C$15),0,MAX(Inputs!$C$8*I204-(F204+G204+H204+J204-K204),0))</f>
        <v>0</v>
      </c>
      <c r="M204" s="56" t="n">
        <f aca="false">L204*INDEX(Rates!$B$2:$C$101,C204+1,IF(Inputs!$C$5="Male",1,2))/1000/12*Inputs!$C$16</f>
        <v>0</v>
      </c>
      <c r="N204" s="56" t="n">
        <f aca="false">IF($V$1=1,MAX(F204+G204+H204+J204-K204-M204,0)*Inputs!$C$22/12,0)</f>
        <v>0</v>
      </c>
      <c r="O204" s="56" t="n">
        <f aca="false">IF(AND(MOD(A204,12)=0,B204&gt;=Inputs!$C$18),MAX(F204+G204+H204+J204-K204-M204-N204,0)*Inputs!$C$17,0)</f>
        <v>0</v>
      </c>
      <c r="P204" s="56" t="n">
        <f aca="false">F204+G204+H204+J204-K204-M204-N204+O204</f>
        <v>311125.448714911</v>
      </c>
      <c r="Q204" s="56" t="n">
        <f aca="false">IF(OR(E204=1,P204&lt;=0),0,P204)</f>
        <v>311125.448714911</v>
      </c>
      <c r="R204" s="15" t="n">
        <f aca="false">IF(OR(E204=1,AND(P204&lt;=0,I204&gt;0)),1,0)</f>
        <v>0</v>
      </c>
      <c r="S204" s="15" t="n">
        <f aca="false">IF(L204&gt;0,1,0)</f>
        <v>0</v>
      </c>
    </row>
    <row r="205" customFormat="false" ht="15" hidden="false" customHeight="false" outlineLevel="0" collapsed="false">
      <c r="A205" s="15" t="n">
        <v>204</v>
      </c>
      <c r="B205" s="15" t="n">
        <f aca="false">INT((A205-1)/12)+1</f>
        <v>17</v>
      </c>
      <c r="C205" s="15" t="n">
        <f aca="false">MIN(Inputs!$C$4+B205-1,99)</f>
        <v>90</v>
      </c>
      <c r="D205" s="55" t="n">
        <f aca="false">INDEX('Return Path'!$D$5:$D$29,B205)</f>
        <v>0.08</v>
      </c>
      <c r="E205" s="15" t="n">
        <f aca="false">R204</f>
        <v>0</v>
      </c>
      <c r="F205" s="56" t="n">
        <f aca="false">Q204</f>
        <v>311125.448714911</v>
      </c>
      <c r="G205" s="56" t="n">
        <f aca="false">IF(AND(MOD(A205-1,12)=0,B205&lt;=Inputs!$C$7,E205=0),Inputs!$C$6,0)</f>
        <v>0</v>
      </c>
      <c r="H205" s="56" t="n">
        <f aca="false">IF(B205=1,G205*Inputs!$C$9,0)</f>
        <v>0</v>
      </c>
      <c r="I205" s="56" t="n">
        <f aca="false">I204+G205</f>
        <v>120000</v>
      </c>
      <c r="J205" s="56" t="n">
        <f aca="false">(F205+G205+H205)*((1+D205)^(1/12)-1)</f>
        <v>2001.79050502007</v>
      </c>
      <c r="K205" s="56" t="n">
        <f aca="false">(F205+G205+H205+J205)*(Inputs!$C$14+IF(B205&lt;=10,Inputs!$C$12,Inputs!$C$13))/12</f>
        <v>156.563619609966</v>
      </c>
      <c r="L205" s="56" t="n">
        <f aca="false">IF(OR(E205=1,A205&lt;=Inputs!$C$15),0,MAX(Inputs!$C$8*I205-(F205+G205+H205+J205-K205),0))</f>
        <v>0</v>
      </c>
      <c r="M205" s="56" t="n">
        <f aca="false">L205*INDEX(Rates!$B$2:$C$101,C205+1,IF(Inputs!$C$5="Male",1,2))/1000/12*Inputs!$C$16</f>
        <v>0</v>
      </c>
      <c r="N205" s="56" t="n">
        <f aca="false">IF($V$1=1,MAX(F205+G205+H205+J205-K205-M205,0)*Inputs!$C$22/12,0)</f>
        <v>0</v>
      </c>
      <c r="O205" s="56" t="n">
        <f aca="false">IF(AND(MOD(A205,12)=0,B205&gt;=Inputs!$C$18),MAX(F205+G205+H205+J205-K205-M205-N205,0)*Inputs!$C$17,0)</f>
        <v>1564.85337800161</v>
      </c>
      <c r="P205" s="56" t="n">
        <f aca="false">F205+G205+H205+J205-K205-M205-N205+O205</f>
        <v>314535.528978323</v>
      </c>
      <c r="Q205" s="56" t="n">
        <f aca="false">IF(OR(E205=1,P205&lt;=0),0,P205)</f>
        <v>314535.528978323</v>
      </c>
      <c r="R205" s="15" t="n">
        <f aca="false">IF(OR(E205=1,AND(P205&lt;=0,I205&gt;0)),1,0)</f>
        <v>0</v>
      </c>
      <c r="S205" s="15" t="n">
        <f aca="false">IF(L205&gt;0,1,0)</f>
        <v>0</v>
      </c>
    </row>
    <row r="206" customFormat="false" ht="15" hidden="false" customHeight="false" outlineLevel="0" collapsed="false">
      <c r="A206" s="15" t="n">
        <v>205</v>
      </c>
      <c r="B206" s="15" t="n">
        <f aca="false">INT((A206-1)/12)+1</f>
        <v>18</v>
      </c>
      <c r="C206" s="15" t="n">
        <f aca="false">MIN(Inputs!$C$4+B206-1,99)</f>
        <v>91</v>
      </c>
      <c r="D206" s="55" t="n">
        <f aca="false">INDEX('Return Path'!$D$5:$D$29,B206)</f>
        <v>0.08</v>
      </c>
      <c r="E206" s="15" t="n">
        <f aca="false">R205</f>
        <v>0</v>
      </c>
      <c r="F206" s="56" t="n">
        <f aca="false">Q205</f>
        <v>314535.528978323</v>
      </c>
      <c r="G206" s="56" t="n">
        <f aca="false">IF(AND(MOD(A206-1,12)=0,B206&lt;=Inputs!$C$7,E206=0),Inputs!$C$6,0)</f>
        <v>0</v>
      </c>
      <c r="H206" s="56" t="n">
        <f aca="false">IF(B206=1,G206*Inputs!$C$9,0)</f>
        <v>0</v>
      </c>
      <c r="I206" s="56" t="n">
        <f aca="false">I205+G206</f>
        <v>120000</v>
      </c>
      <c r="J206" s="56" t="n">
        <f aca="false">(F206+G206+H206)*((1+D206)^(1/12)-1)</f>
        <v>2023.73106411239</v>
      </c>
      <c r="K206" s="56" t="n">
        <f aca="false">(F206+G206+H206+J206)*(Inputs!$C$14+IF(B206&lt;=10,Inputs!$C$12,Inputs!$C$13))/12</f>
        <v>158.279630021218</v>
      </c>
      <c r="L206" s="56" t="n">
        <f aca="false">IF(OR(E206=1,A206&lt;=Inputs!$C$15),0,MAX(Inputs!$C$8*I206-(F206+G206+H206+J206-K206),0))</f>
        <v>0</v>
      </c>
      <c r="M206" s="56" t="n">
        <f aca="false">L206*INDEX(Rates!$B$2:$C$101,C206+1,IF(Inputs!$C$5="Male",1,2))/1000/12*Inputs!$C$16</f>
        <v>0</v>
      </c>
      <c r="N206" s="56" t="n">
        <f aca="false">IF($V$1=1,MAX(F206+G206+H206+J206-K206-M206,0)*Inputs!$C$22/12,0)</f>
        <v>0</v>
      </c>
      <c r="O206" s="56" t="n">
        <f aca="false">IF(AND(MOD(A206,12)=0,B206&gt;=Inputs!$C$18),MAX(F206+G206+H206+J206-K206-M206-N206,0)*Inputs!$C$17,0)</f>
        <v>0</v>
      </c>
      <c r="P206" s="56" t="n">
        <f aca="false">F206+G206+H206+J206-K206-M206-N206+O206</f>
        <v>316400.980412414</v>
      </c>
      <c r="Q206" s="56" t="n">
        <f aca="false">IF(OR(E206=1,P206&lt;=0),0,P206)</f>
        <v>316400.980412414</v>
      </c>
      <c r="R206" s="15" t="n">
        <f aca="false">IF(OR(E206=1,AND(P206&lt;=0,I206&gt;0)),1,0)</f>
        <v>0</v>
      </c>
      <c r="S206" s="15" t="n">
        <f aca="false">IF(L206&gt;0,1,0)</f>
        <v>0</v>
      </c>
    </row>
    <row r="207" customFormat="false" ht="15" hidden="false" customHeight="false" outlineLevel="0" collapsed="false">
      <c r="A207" s="15" t="n">
        <v>206</v>
      </c>
      <c r="B207" s="15" t="n">
        <f aca="false">INT((A207-1)/12)+1</f>
        <v>18</v>
      </c>
      <c r="C207" s="15" t="n">
        <f aca="false">MIN(Inputs!$C$4+B207-1,99)</f>
        <v>91</v>
      </c>
      <c r="D207" s="55" t="n">
        <f aca="false">INDEX('Return Path'!$D$5:$D$29,B207)</f>
        <v>0.08</v>
      </c>
      <c r="E207" s="15" t="n">
        <f aca="false">R206</f>
        <v>0</v>
      </c>
      <c r="F207" s="56" t="n">
        <f aca="false">Q206</f>
        <v>316400.980412414</v>
      </c>
      <c r="G207" s="56" t="n">
        <f aca="false">IF(AND(MOD(A207-1,12)=0,B207&lt;=Inputs!$C$7,E207=0),Inputs!$C$6,0)</f>
        <v>0</v>
      </c>
      <c r="H207" s="56" t="n">
        <f aca="false">IF(B207=1,G207*Inputs!$C$9,0)</f>
        <v>0</v>
      </c>
      <c r="I207" s="56" t="n">
        <f aca="false">I206+G207</f>
        <v>120000</v>
      </c>
      <c r="J207" s="56" t="n">
        <f aca="false">(F207+G207+H207)*((1+D207)^(1/12)-1)</f>
        <v>2035.73343480808</v>
      </c>
      <c r="K207" s="56" t="n">
        <f aca="false">(F207+G207+H207+J207)*(Inputs!$C$14+IF(B207&lt;=10,Inputs!$C$12,Inputs!$C$13))/12</f>
        <v>159.218356923611</v>
      </c>
      <c r="L207" s="56" t="n">
        <f aca="false">IF(OR(E207=1,A207&lt;=Inputs!$C$15),0,MAX(Inputs!$C$8*I207-(F207+G207+H207+J207-K207),0))</f>
        <v>0</v>
      </c>
      <c r="M207" s="56" t="n">
        <f aca="false">L207*INDEX(Rates!$B$2:$C$101,C207+1,IF(Inputs!$C$5="Male",1,2))/1000/12*Inputs!$C$16</f>
        <v>0</v>
      </c>
      <c r="N207" s="56" t="n">
        <f aca="false">IF($V$1=1,MAX(F207+G207+H207+J207-K207-M207,0)*Inputs!$C$22/12,0)</f>
        <v>0</v>
      </c>
      <c r="O207" s="56" t="n">
        <f aca="false">IF(AND(MOD(A207,12)=0,B207&gt;=Inputs!$C$18),MAX(F207+G207+H207+J207-K207-M207-N207,0)*Inputs!$C$17,0)</f>
        <v>0</v>
      </c>
      <c r="P207" s="56" t="n">
        <f aca="false">F207+G207+H207+J207-K207-M207-N207+O207</f>
        <v>318277.495490299</v>
      </c>
      <c r="Q207" s="56" t="n">
        <f aca="false">IF(OR(E207=1,P207&lt;=0),0,P207)</f>
        <v>318277.495490299</v>
      </c>
      <c r="R207" s="15" t="n">
        <f aca="false">IF(OR(E207=1,AND(P207&lt;=0,I207&gt;0)),1,0)</f>
        <v>0</v>
      </c>
      <c r="S207" s="15" t="n">
        <f aca="false">IF(L207&gt;0,1,0)</f>
        <v>0</v>
      </c>
    </row>
    <row r="208" customFormat="false" ht="15" hidden="false" customHeight="false" outlineLevel="0" collapsed="false">
      <c r="A208" s="15" t="n">
        <v>207</v>
      </c>
      <c r="B208" s="15" t="n">
        <f aca="false">INT((A208-1)/12)+1</f>
        <v>18</v>
      </c>
      <c r="C208" s="15" t="n">
        <f aca="false">MIN(Inputs!$C$4+B208-1,99)</f>
        <v>91</v>
      </c>
      <c r="D208" s="55" t="n">
        <f aca="false">INDEX('Return Path'!$D$5:$D$29,B208)</f>
        <v>0.08</v>
      </c>
      <c r="E208" s="15" t="n">
        <f aca="false">R207</f>
        <v>0</v>
      </c>
      <c r="F208" s="56" t="n">
        <f aca="false">Q207</f>
        <v>318277.495490299</v>
      </c>
      <c r="G208" s="56" t="n">
        <f aca="false">IF(AND(MOD(A208-1,12)=0,B208&lt;=Inputs!$C$7,E208=0),Inputs!$C$6,0)</f>
        <v>0</v>
      </c>
      <c r="H208" s="56" t="n">
        <f aca="false">IF(B208=1,G208*Inputs!$C$9,0)</f>
        <v>0</v>
      </c>
      <c r="I208" s="56" t="n">
        <f aca="false">I207+G208</f>
        <v>120000</v>
      </c>
      <c r="J208" s="56" t="n">
        <f aca="false">(F208+G208+H208)*((1+D208)^(1/12)-1)</f>
        <v>2047.80698932106</v>
      </c>
      <c r="K208" s="56" t="n">
        <f aca="false">(F208+G208+H208+J208)*(Inputs!$C$14+IF(B208&lt;=10,Inputs!$C$12,Inputs!$C$13))/12</f>
        <v>160.16265123981</v>
      </c>
      <c r="L208" s="56" t="n">
        <f aca="false">IF(OR(E208=1,A208&lt;=Inputs!$C$15),0,MAX(Inputs!$C$8*I208-(F208+G208+H208+J208-K208),0))</f>
        <v>0</v>
      </c>
      <c r="M208" s="56" t="n">
        <f aca="false">L208*INDEX(Rates!$B$2:$C$101,C208+1,IF(Inputs!$C$5="Male",1,2))/1000/12*Inputs!$C$16</f>
        <v>0</v>
      </c>
      <c r="N208" s="56" t="n">
        <f aca="false">IF($V$1=1,MAX(F208+G208+H208+J208-K208-M208,0)*Inputs!$C$22/12,0)</f>
        <v>0</v>
      </c>
      <c r="O208" s="56" t="n">
        <f aca="false">IF(AND(MOD(A208,12)=0,B208&gt;=Inputs!$C$18),MAX(F208+G208+H208+J208-K208-M208-N208,0)*Inputs!$C$17,0)</f>
        <v>0</v>
      </c>
      <c r="P208" s="56" t="n">
        <f aca="false">F208+G208+H208+J208-K208-M208-N208+O208</f>
        <v>320165.13982838</v>
      </c>
      <c r="Q208" s="56" t="n">
        <f aca="false">IF(OR(E208=1,P208&lt;=0),0,P208)</f>
        <v>320165.13982838</v>
      </c>
      <c r="R208" s="15" t="n">
        <f aca="false">IF(OR(E208=1,AND(P208&lt;=0,I208&gt;0)),1,0)</f>
        <v>0</v>
      </c>
      <c r="S208" s="15" t="n">
        <f aca="false">IF(L208&gt;0,1,0)</f>
        <v>0</v>
      </c>
    </row>
    <row r="209" customFormat="false" ht="15" hidden="false" customHeight="false" outlineLevel="0" collapsed="false">
      <c r="A209" s="15" t="n">
        <v>208</v>
      </c>
      <c r="B209" s="15" t="n">
        <f aca="false">INT((A209-1)/12)+1</f>
        <v>18</v>
      </c>
      <c r="C209" s="15" t="n">
        <f aca="false">MIN(Inputs!$C$4+B209-1,99)</f>
        <v>91</v>
      </c>
      <c r="D209" s="55" t="n">
        <f aca="false">INDEX('Return Path'!$D$5:$D$29,B209)</f>
        <v>0.08</v>
      </c>
      <c r="E209" s="15" t="n">
        <f aca="false">R208</f>
        <v>0</v>
      </c>
      <c r="F209" s="56" t="n">
        <f aca="false">Q208</f>
        <v>320165.13982838</v>
      </c>
      <c r="G209" s="56" t="n">
        <f aca="false">IF(AND(MOD(A209-1,12)=0,B209&lt;=Inputs!$C$7,E209=0),Inputs!$C$6,0)</f>
        <v>0</v>
      </c>
      <c r="H209" s="56" t="n">
        <f aca="false">IF(B209=1,G209*Inputs!$C$9,0)</f>
        <v>0</v>
      </c>
      <c r="I209" s="56" t="n">
        <f aca="false">I208+G209</f>
        <v>120000</v>
      </c>
      <c r="J209" s="56" t="n">
        <f aca="false">(F209+G209+H209)*((1+D209)^(1/12)-1)</f>
        <v>2059.95214982925</v>
      </c>
      <c r="K209" s="56" t="n">
        <f aca="false">(F209+G209+H209+J209)*(Inputs!$C$14+IF(B209&lt;=10,Inputs!$C$12,Inputs!$C$13))/12</f>
        <v>161.112545989105</v>
      </c>
      <c r="L209" s="56" t="n">
        <f aca="false">IF(OR(E209=1,A209&lt;=Inputs!$C$15),0,MAX(Inputs!$C$8*I209-(F209+G209+H209+J209-K209),0))</f>
        <v>0</v>
      </c>
      <c r="M209" s="56" t="n">
        <f aca="false">L209*INDEX(Rates!$B$2:$C$101,C209+1,IF(Inputs!$C$5="Male",1,2))/1000/12*Inputs!$C$16</f>
        <v>0</v>
      </c>
      <c r="N209" s="56" t="n">
        <f aca="false">IF($V$1=1,MAX(F209+G209+H209+J209-K209-M209,0)*Inputs!$C$22/12,0)</f>
        <v>0</v>
      </c>
      <c r="O209" s="56" t="n">
        <f aca="false">IF(AND(MOD(A209,12)=0,B209&gt;=Inputs!$C$18),MAX(F209+G209+H209+J209-K209-M209-N209,0)*Inputs!$C$17,0)</f>
        <v>0</v>
      </c>
      <c r="P209" s="56" t="n">
        <f aca="false">F209+G209+H209+J209-K209-M209-N209+O209</f>
        <v>322063.97943222</v>
      </c>
      <c r="Q209" s="56" t="n">
        <f aca="false">IF(OR(E209=1,P209&lt;=0),0,P209)</f>
        <v>322063.97943222</v>
      </c>
      <c r="R209" s="15" t="n">
        <f aca="false">IF(OR(E209=1,AND(P209&lt;=0,I209&gt;0)),1,0)</f>
        <v>0</v>
      </c>
      <c r="S209" s="15" t="n">
        <f aca="false">IF(L209&gt;0,1,0)</f>
        <v>0</v>
      </c>
    </row>
    <row r="210" customFormat="false" ht="15" hidden="false" customHeight="false" outlineLevel="0" collapsed="false">
      <c r="A210" s="15" t="n">
        <v>209</v>
      </c>
      <c r="B210" s="15" t="n">
        <f aca="false">INT((A210-1)/12)+1</f>
        <v>18</v>
      </c>
      <c r="C210" s="15" t="n">
        <f aca="false">MIN(Inputs!$C$4+B210-1,99)</f>
        <v>91</v>
      </c>
      <c r="D210" s="55" t="n">
        <f aca="false">INDEX('Return Path'!$D$5:$D$29,B210)</f>
        <v>0.08</v>
      </c>
      <c r="E210" s="15" t="n">
        <f aca="false">R209</f>
        <v>0</v>
      </c>
      <c r="F210" s="56" t="n">
        <f aca="false">Q209</f>
        <v>322063.97943222</v>
      </c>
      <c r="G210" s="56" t="n">
        <f aca="false">IF(AND(MOD(A210-1,12)=0,B210&lt;=Inputs!$C$7,E210=0),Inputs!$C$6,0)</f>
        <v>0</v>
      </c>
      <c r="H210" s="56" t="n">
        <f aca="false">IF(B210=1,G210*Inputs!$C$9,0)</f>
        <v>0</v>
      </c>
      <c r="I210" s="56" t="n">
        <f aca="false">I209+G210</f>
        <v>120000</v>
      </c>
      <c r="J210" s="56" t="n">
        <f aca="false">(F210+G210+H210)*((1+D210)^(1/12)-1)</f>
        <v>2072.16934101443</v>
      </c>
      <c r="K210" s="56" t="n">
        <f aca="false">(F210+G210+H210+J210)*(Inputs!$C$14+IF(B210&lt;=10,Inputs!$C$12,Inputs!$C$13))/12</f>
        <v>162.068074386617</v>
      </c>
      <c r="L210" s="56" t="n">
        <f aca="false">IF(OR(E210=1,A210&lt;=Inputs!$C$15),0,MAX(Inputs!$C$8*I210-(F210+G210+H210+J210-K210),0))</f>
        <v>0</v>
      </c>
      <c r="M210" s="56" t="n">
        <f aca="false">L210*INDEX(Rates!$B$2:$C$101,C210+1,IF(Inputs!$C$5="Male",1,2))/1000/12*Inputs!$C$16</f>
        <v>0</v>
      </c>
      <c r="N210" s="56" t="n">
        <f aca="false">IF($V$1=1,MAX(F210+G210+H210+J210-K210-M210,0)*Inputs!$C$22/12,0)</f>
        <v>0</v>
      </c>
      <c r="O210" s="56" t="n">
        <f aca="false">IF(AND(MOD(A210,12)=0,B210&gt;=Inputs!$C$18),MAX(F210+G210+H210+J210-K210-M210-N210,0)*Inputs!$C$17,0)</f>
        <v>0</v>
      </c>
      <c r="P210" s="56" t="n">
        <f aca="false">F210+G210+H210+J210-K210-M210-N210+O210</f>
        <v>323974.080698848</v>
      </c>
      <c r="Q210" s="56" t="n">
        <f aca="false">IF(OR(E210=1,P210&lt;=0),0,P210)</f>
        <v>323974.080698848</v>
      </c>
      <c r="R210" s="15" t="n">
        <f aca="false">IF(OR(E210=1,AND(P210&lt;=0,I210&gt;0)),1,0)</f>
        <v>0</v>
      </c>
      <c r="S210" s="15" t="n">
        <f aca="false">IF(L210&gt;0,1,0)</f>
        <v>0</v>
      </c>
    </row>
    <row r="211" customFormat="false" ht="15" hidden="false" customHeight="false" outlineLevel="0" collapsed="false">
      <c r="A211" s="15" t="n">
        <v>210</v>
      </c>
      <c r="B211" s="15" t="n">
        <f aca="false">INT((A211-1)/12)+1</f>
        <v>18</v>
      </c>
      <c r="C211" s="15" t="n">
        <f aca="false">MIN(Inputs!$C$4+B211-1,99)</f>
        <v>91</v>
      </c>
      <c r="D211" s="55" t="n">
        <f aca="false">INDEX('Return Path'!$D$5:$D$29,B211)</f>
        <v>0.08</v>
      </c>
      <c r="E211" s="15" t="n">
        <f aca="false">R210</f>
        <v>0</v>
      </c>
      <c r="F211" s="56" t="n">
        <f aca="false">Q210</f>
        <v>323974.080698848</v>
      </c>
      <c r="G211" s="56" t="n">
        <f aca="false">IF(AND(MOD(A211-1,12)=0,B211&lt;=Inputs!$C$7,E211=0),Inputs!$C$6,0)</f>
        <v>0</v>
      </c>
      <c r="H211" s="56" t="n">
        <f aca="false">IF(B211=1,G211*Inputs!$C$9,0)</f>
        <v>0</v>
      </c>
      <c r="I211" s="56" t="n">
        <f aca="false">I210+G211</f>
        <v>120000</v>
      </c>
      <c r="J211" s="56" t="n">
        <f aca="false">(F211+G211+H211)*((1+D211)^(1/12)-1)</f>
        <v>2084.45899007707</v>
      </c>
      <c r="K211" s="56" t="n">
        <f aca="false">(F211+G211+H211+J211)*(Inputs!$C$14+IF(B211&lt;=10,Inputs!$C$12,Inputs!$C$13))/12</f>
        <v>163.029269844462</v>
      </c>
      <c r="L211" s="56" t="n">
        <f aca="false">IF(OR(E211=1,A211&lt;=Inputs!$C$15),0,MAX(Inputs!$C$8*I211-(F211+G211+H211+J211-K211),0))</f>
        <v>0</v>
      </c>
      <c r="M211" s="56" t="n">
        <f aca="false">L211*INDEX(Rates!$B$2:$C$101,C211+1,IF(Inputs!$C$5="Male",1,2))/1000/12*Inputs!$C$16</f>
        <v>0</v>
      </c>
      <c r="N211" s="56" t="n">
        <f aca="false">IF($V$1=1,MAX(F211+G211+H211+J211-K211-M211,0)*Inputs!$C$22/12,0)</f>
        <v>0</v>
      </c>
      <c r="O211" s="56" t="n">
        <f aca="false">IF(AND(MOD(A211,12)=0,B211&gt;=Inputs!$C$18),MAX(F211+G211+H211+J211-K211-M211-N211,0)*Inputs!$C$17,0)</f>
        <v>0</v>
      </c>
      <c r="P211" s="56" t="n">
        <f aca="false">F211+G211+H211+J211-K211-M211-N211+O211</f>
        <v>325895.51041908</v>
      </c>
      <c r="Q211" s="56" t="n">
        <f aca="false">IF(OR(E211=1,P211&lt;=0),0,P211)</f>
        <v>325895.51041908</v>
      </c>
      <c r="R211" s="15" t="n">
        <f aca="false">IF(OR(E211=1,AND(P211&lt;=0,I211&gt;0)),1,0)</f>
        <v>0</v>
      </c>
      <c r="S211" s="15" t="n">
        <f aca="false">IF(L211&gt;0,1,0)</f>
        <v>0</v>
      </c>
    </row>
    <row r="212" customFormat="false" ht="15" hidden="false" customHeight="false" outlineLevel="0" collapsed="false">
      <c r="A212" s="15" t="n">
        <v>211</v>
      </c>
      <c r="B212" s="15" t="n">
        <f aca="false">INT((A212-1)/12)+1</f>
        <v>18</v>
      </c>
      <c r="C212" s="15" t="n">
        <f aca="false">MIN(Inputs!$C$4+B212-1,99)</f>
        <v>91</v>
      </c>
      <c r="D212" s="55" t="n">
        <f aca="false">INDEX('Return Path'!$D$5:$D$29,B212)</f>
        <v>0.08</v>
      </c>
      <c r="E212" s="15" t="n">
        <f aca="false">R211</f>
        <v>0</v>
      </c>
      <c r="F212" s="56" t="n">
        <f aca="false">Q211</f>
        <v>325895.51041908</v>
      </c>
      <c r="G212" s="56" t="n">
        <f aca="false">IF(AND(MOD(A212-1,12)=0,B212&lt;=Inputs!$C$7,E212=0),Inputs!$C$6,0)</f>
        <v>0</v>
      </c>
      <c r="H212" s="56" t="n">
        <f aca="false">IF(B212=1,G212*Inputs!$C$9,0)</f>
        <v>0</v>
      </c>
      <c r="I212" s="56" t="n">
        <f aca="false">I211+G212</f>
        <v>120000</v>
      </c>
      <c r="J212" s="56" t="n">
        <f aca="false">(F212+G212+H212)*((1+D212)^(1/12)-1)</f>
        <v>2096.8215267513</v>
      </c>
      <c r="K212" s="56" t="n">
        <f aca="false">(F212+G212+H212+J212)*(Inputs!$C$14+IF(B212&lt;=10,Inputs!$C$12,Inputs!$C$13))/12</f>
        <v>163.996165972916</v>
      </c>
      <c r="L212" s="56" t="n">
        <f aca="false">IF(OR(E212=1,A212&lt;=Inputs!$C$15),0,MAX(Inputs!$C$8*I212-(F212+G212+H212+J212-K212),0))</f>
        <v>0</v>
      </c>
      <c r="M212" s="56" t="n">
        <f aca="false">L212*INDEX(Rates!$B$2:$C$101,C212+1,IF(Inputs!$C$5="Male",1,2))/1000/12*Inputs!$C$16</f>
        <v>0</v>
      </c>
      <c r="N212" s="56" t="n">
        <f aca="false">IF($V$1=1,MAX(F212+G212+H212+J212-K212-M212,0)*Inputs!$C$22/12,0)</f>
        <v>0</v>
      </c>
      <c r="O212" s="56" t="n">
        <f aca="false">IF(AND(MOD(A212,12)=0,B212&gt;=Inputs!$C$18),MAX(F212+G212+H212+J212-K212-M212-N212,0)*Inputs!$C$17,0)</f>
        <v>0</v>
      </c>
      <c r="P212" s="56" t="n">
        <f aca="false">F212+G212+H212+J212-K212-M212-N212+O212</f>
        <v>327828.335779859</v>
      </c>
      <c r="Q212" s="56" t="n">
        <f aca="false">IF(OR(E212=1,P212&lt;=0),0,P212)</f>
        <v>327828.335779859</v>
      </c>
      <c r="R212" s="15" t="n">
        <f aca="false">IF(OR(E212=1,AND(P212&lt;=0,I212&gt;0)),1,0)</f>
        <v>0</v>
      </c>
      <c r="S212" s="15" t="n">
        <f aca="false">IF(L212&gt;0,1,0)</f>
        <v>0</v>
      </c>
    </row>
    <row r="213" customFormat="false" ht="15" hidden="false" customHeight="false" outlineLevel="0" collapsed="false">
      <c r="A213" s="15" t="n">
        <v>212</v>
      </c>
      <c r="B213" s="15" t="n">
        <f aca="false">INT((A213-1)/12)+1</f>
        <v>18</v>
      </c>
      <c r="C213" s="15" t="n">
        <f aca="false">MIN(Inputs!$C$4+B213-1,99)</f>
        <v>91</v>
      </c>
      <c r="D213" s="55" t="n">
        <f aca="false">INDEX('Return Path'!$D$5:$D$29,B213)</f>
        <v>0.08</v>
      </c>
      <c r="E213" s="15" t="n">
        <f aca="false">R212</f>
        <v>0</v>
      </c>
      <c r="F213" s="56" t="n">
        <f aca="false">Q212</f>
        <v>327828.335779859</v>
      </c>
      <c r="G213" s="56" t="n">
        <f aca="false">IF(AND(MOD(A213-1,12)=0,B213&lt;=Inputs!$C$7,E213=0),Inputs!$C$6,0)</f>
        <v>0</v>
      </c>
      <c r="H213" s="56" t="n">
        <f aca="false">IF(B213=1,G213*Inputs!$C$9,0)</f>
        <v>0</v>
      </c>
      <c r="I213" s="56" t="n">
        <f aca="false">I212+G213</f>
        <v>120000</v>
      </c>
      <c r="J213" s="56" t="n">
        <f aca="false">(F213+G213+H213)*((1+D213)^(1/12)-1)</f>
        <v>2109.25738331993</v>
      </c>
      <c r="K213" s="56" t="n">
        <f aca="false">(F213+G213+H213+J213)*(Inputs!$C$14+IF(B213&lt;=10,Inputs!$C$12,Inputs!$C$13))/12</f>
        <v>164.968796581589</v>
      </c>
      <c r="L213" s="56" t="n">
        <f aca="false">IF(OR(E213=1,A213&lt;=Inputs!$C$15),0,MAX(Inputs!$C$8*I213-(F213+G213+H213+J213-K213),0))</f>
        <v>0</v>
      </c>
      <c r="M213" s="56" t="n">
        <f aca="false">L213*INDEX(Rates!$B$2:$C$101,C213+1,IF(Inputs!$C$5="Male",1,2))/1000/12*Inputs!$C$16</f>
        <v>0</v>
      </c>
      <c r="N213" s="56" t="n">
        <f aca="false">IF($V$1=1,MAX(F213+G213+H213+J213-K213-M213,0)*Inputs!$C$22/12,0)</f>
        <v>0</v>
      </c>
      <c r="O213" s="56" t="n">
        <f aca="false">IF(AND(MOD(A213,12)=0,B213&gt;=Inputs!$C$18),MAX(F213+G213+H213+J213-K213-M213-N213,0)*Inputs!$C$17,0)</f>
        <v>0</v>
      </c>
      <c r="P213" s="56" t="n">
        <f aca="false">F213+G213+H213+J213-K213-M213-N213+O213</f>
        <v>329772.624366597</v>
      </c>
      <c r="Q213" s="56" t="n">
        <f aca="false">IF(OR(E213=1,P213&lt;=0),0,P213)</f>
        <v>329772.624366597</v>
      </c>
      <c r="R213" s="15" t="n">
        <f aca="false">IF(OR(E213=1,AND(P213&lt;=0,I213&gt;0)),1,0)</f>
        <v>0</v>
      </c>
      <c r="S213" s="15" t="n">
        <f aca="false">IF(L213&gt;0,1,0)</f>
        <v>0</v>
      </c>
    </row>
    <row r="214" customFormat="false" ht="15" hidden="false" customHeight="false" outlineLevel="0" collapsed="false">
      <c r="A214" s="15" t="n">
        <v>213</v>
      </c>
      <c r="B214" s="15" t="n">
        <f aca="false">INT((A214-1)/12)+1</f>
        <v>18</v>
      </c>
      <c r="C214" s="15" t="n">
        <f aca="false">MIN(Inputs!$C$4+B214-1,99)</f>
        <v>91</v>
      </c>
      <c r="D214" s="55" t="n">
        <f aca="false">INDEX('Return Path'!$D$5:$D$29,B214)</f>
        <v>0.08</v>
      </c>
      <c r="E214" s="15" t="n">
        <f aca="false">R213</f>
        <v>0</v>
      </c>
      <c r="F214" s="56" t="n">
        <f aca="false">Q213</f>
        <v>329772.624366597</v>
      </c>
      <c r="G214" s="56" t="n">
        <f aca="false">IF(AND(MOD(A214-1,12)=0,B214&lt;=Inputs!$C$7,E214=0),Inputs!$C$6,0)</f>
        <v>0</v>
      </c>
      <c r="H214" s="56" t="n">
        <f aca="false">IF(B214=1,G214*Inputs!$C$9,0)</f>
        <v>0</v>
      </c>
      <c r="I214" s="56" t="n">
        <f aca="false">I213+G214</f>
        <v>120000</v>
      </c>
      <c r="J214" s="56" t="n">
        <f aca="false">(F214+G214+H214)*((1+D214)^(1/12)-1)</f>
        <v>2121.76699462954</v>
      </c>
      <c r="K214" s="56" t="n">
        <f aca="false">(F214+G214+H214+J214)*(Inputs!$C$14+IF(B214&lt;=10,Inputs!$C$12,Inputs!$C$13))/12</f>
        <v>165.947195680613</v>
      </c>
      <c r="L214" s="56" t="n">
        <f aca="false">IF(OR(E214=1,A214&lt;=Inputs!$C$15),0,MAX(Inputs!$C$8*I214-(F214+G214+H214+J214-K214),0))</f>
        <v>0</v>
      </c>
      <c r="M214" s="56" t="n">
        <f aca="false">L214*INDEX(Rates!$B$2:$C$101,C214+1,IF(Inputs!$C$5="Male",1,2))/1000/12*Inputs!$C$16</f>
        <v>0</v>
      </c>
      <c r="N214" s="56" t="n">
        <f aca="false">IF($V$1=1,MAX(F214+G214+H214+J214-K214-M214,0)*Inputs!$C$22/12,0)</f>
        <v>0</v>
      </c>
      <c r="O214" s="56" t="n">
        <f aca="false">IF(AND(MOD(A214,12)=0,B214&gt;=Inputs!$C$18),MAX(F214+G214+H214+J214-K214-M214-N214,0)*Inputs!$C$17,0)</f>
        <v>0</v>
      </c>
      <c r="P214" s="56" t="n">
        <f aca="false">F214+G214+H214+J214-K214-M214-N214+O214</f>
        <v>331728.444165546</v>
      </c>
      <c r="Q214" s="56" t="n">
        <f aca="false">IF(OR(E214=1,P214&lt;=0),0,P214)</f>
        <v>331728.444165546</v>
      </c>
      <c r="R214" s="15" t="n">
        <f aca="false">IF(OR(E214=1,AND(P214&lt;=0,I214&gt;0)),1,0)</f>
        <v>0</v>
      </c>
      <c r="S214" s="15" t="n">
        <f aca="false">IF(L214&gt;0,1,0)</f>
        <v>0</v>
      </c>
    </row>
    <row r="215" customFormat="false" ht="15" hidden="false" customHeight="false" outlineLevel="0" collapsed="false">
      <c r="A215" s="15" t="n">
        <v>214</v>
      </c>
      <c r="B215" s="15" t="n">
        <f aca="false">INT((A215-1)/12)+1</f>
        <v>18</v>
      </c>
      <c r="C215" s="15" t="n">
        <f aca="false">MIN(Inputs!$C$4+B215-1,99)</f>
        <v>91</v>
      </c>
      <c r="D215" s="55" t="n">
        <f aca="false">INDEX('Return Path'!$D$5:$D$29,B215)</f>
        <v>0.08</v>
      </c>
      <c r="E215" s="15" t="n">
        <f aca="false">R214</f>
        <v>0</v>
      </c>
      <c r="F215" s="56" t="n">
        <f aca="false">Q214</f>
        <v>331728.444165546</v>
      </c>
      <c r="G215" s="56" t="n">
        <f aca="false">IF(AND(MOD(A215-1,12)=0,B215&lt;=Inputs!$C$7,E215=0),Inputs!$C$6,0)</f>
        <v>0</v>
      </c>
      <c r="H215" s="56" t="n">
        <f aca="false">IF(B215=1,G215*Inputs!$C$9,0)</f>
        <v>0</v>
      </c>
      <c r="I215" s="56" t="n">
        <f aca="false">I214+G215</f>
        <v>120000</v>
      </c>
      <c r="J215" s="56" t="n">
        <f aca="false">(F215+G215+H215)*((1+D215)^(1/12)-1)</f>
        <v>2134.35079810571</v>
      </c>
      <c r="K215" s="56" t="n">
        <f aca="false">(F215+G215+H215+J215)*(Inputs!$C$14+IF(B215&lt;=10,Inputs!$C$12,Inputs!$C$13))/12</f>
        <v>166.931397481826</v>
      </c>
      <c r="L215" s="56" t="n">
        <f aca="false">IF(OR(E215=1,A215&lt;=Inputs!$C$15),0,MAX(Inputs!$C$8*I215-(F215+G215+H215+J215-K215),0))</f>
        <v>0</v>
      </c>
      <c r="M215" s="56" t="n">
        <f aca="false">L215*INDEX(Rates!$B$2:$C$101,C215+1,IF(Inputs!$C$5="Male",1,2))/1000/12*Inputs!$C$16</f>
        <v>0</v>
      </c>
      <c r="N215" s="56" t="n">
        <f aca="false">IF($V$1=1,MAX(F215+G215+H215+J215-K215-M215,0)*Inputs!$C$22/12,0)</f>
        <v>0</v>
      </c>
      <c r="O215" s="56" t="n">
        <f aca="false">IF(AND(MOD(A215,12)=0,B215&gt;=Inputs!$C$18),MAX(F215+G215+H215+J215-K215-M215-N215,0)*Inputs!$C$17,0)</f>
        <v>0</v>
      </c>
      <c r="P215" s="56" t="n">
        <f aca="false">F215+G215+H215+J215-K215-M215-N215+O215</f>
        <v>333695.86356617</v>
      </c>
      <c r="Q215" s="56" t="n">
        <f aca="false">IF(OR(E215=1,P215&lt;=0),0,P215)</f>
        <v>333695.86356617</v>
      </c>
      <c r="R215" s="15" t="n">
        <f aca="false">IF(OR(E215=1,AND(P215&lt;=0,I215&gt;0)),1,0)</f>
        <v>0</v>
      </c>
      <c r="S215" s="15" t="n">
        <f aca="false">IF(L215&gt;0,1,0)</f>
        <v>0</v>
      </c>
    </row>
    <row r="216" customFormat="false" ht="15" hidden="false" customHeight="false" outlineLevel="0" collapsed="false">
      <c r="A216" s="15" t="n">
        <v>215</v>
      </c>
      <c r="B216" s="15" t="n">
        <f aca="false">INT((A216-1)/12)+1</f>
        <v>18</v>
      </c>
      <c r="C216" s="15" t="n">
        <f aca="false">MIN(Inputs!$C$4+B216-1,99)</f>
        <v>91</v>
      </c>
      <c r="D216" s="55" t="n">
        <f aca="false">INDEX('Return Path'!$D$5:$D$29,B216)</f>
        <v>0.08</v>
      </c>
      <c r="E216" s="15" t="n">
        <f aca="false">R215</f>
        <v>0</v>
      </c>
      <c r="F216" s="56" t="n">
        <f aca="false">Q215</f>
        <v>333695.86356617</v>
      </c>
      <c r="G216" s="56" t="n">
        <f aca="false">IF(AND(MOD(A216-1,12)=0,B216&lt;=Inputs!$C$7,E216=0),Inputs!$C$6,0)</f>
        <v>0</v>
      </c>
      <c r="H216" s="56" t="n">
        <f aca="false">IF(B216=1,G216*Inputs!$C$9,0)</f>
        <v>0</v>
      </c>
      <c r="I216" s="56" t="n">
        <f aca="false">I215+G216</f>
        <v>120000</v>
      </c>
      <c r="J216" s="56" t="n">
        <f aca="false">(F216+G216+H216)*((1+D216)^(1/12)-1)</f>
        <v>2147.00923376833</v>
      </c>
      <c r="K216" s="56" t="n">
        <f aca="false">(F216+G216+H216+J216)*(Inputs!$C$14+IF(B216&lt;=10,Inputs!$C$12,Inputs!$C$13))/12</f>
        <v>167.921436399969</v>
      </c>
      <c r="L216" s="56" t="n">
        <f aca="false">IF(OR(E216=1,A216&lt;=Inputs!$C$15),0,MAX(Inputs!$C$8*I216-(F216+G216+H216+J216-K216),0))</f>
        <v>0</v>
      </c>
      <c r="M216" s="56" t="n">
        <f aca="false">L216*INDEX(Rates!$B$2:$C$101,C216+1,IF(Inputs!$C$5="Male",1,2))/1000/12*Inputs!$C$16</f>
        <v>0</v>
      </c>
      <c r="N216" s="56" t="n">
        <f aca="false">IF($V$1=1,MAX(F216+G216+H216+J216-K216-M216,0)*Inputs!$C$22/12,0)</f>
        <v>0</v>
      </c>
      <c r="O216" s="56" t="n">
        <f aca="false">IF(AND(MOD(A216,12)=0,B216&gt;=Inputs!$C$18),MAX(F216+G216+H216+J216-K216-M216-N216,0)*Inputs!$C$17,0)</f>
        <v>0</v>
      </c>
      <c r="P216" s="56" t="n">
        <f aca="false">F216+G216+H216+J216-K216-M216-N216+O216</f>
        <v>335674.951363538</v>
      </c>
      <c r="Q216" s="56" t="n">
        <f aca="false">IF(OR(E216=1,P216&lt;=0),0,P216)</f>
        <v>335674.951363538</v>
      </c>
      <c r="R216" s="15" t="n">
        <f aca="false">IF(OR(E216=1,AND(P216&lt;=0,I216&gt;0)),1,0)</f>
        <v>0</v>
      </c>
      <c r="S216" s="15" t="n">
        <f aca="false">IF(L216&gt;0,1,0)</f>
        <v>0</v>
      </c>
    </row>
    <row r="217" customFormat="false" ht="15" hidden="false" customHeight="false" outlineLevel="0" collapsed="false">
      <c r="A217" s="15" t="n">
        <v>216</v>
      </c>
      <c r="B217" s="15" t="n">
        <f aca="false">INT((A217-1)/12)+1</f>
        <v>18</v>
      </c>
      <c r="C217" s="15" t="n">
        <f aca="false">MIN(Inputs!$C$4+B217-1,99)</f>
        <v>91</v>
      </c>
      <c r="D217" s="55" t="n">
        <f aca="false">INDEX('Return Path'!$D$5:$D$29,B217)</f>
        <v>0.08</v>
      </c>
      <c r="E217" s="15" t="n">
        <f aca="false">R216</f>
        <v>0</v>
      </c>
      <c r="F217" s="56" t="n">
        <f aca="false">Q216</f>
        <v>335674.951363538</v>
      </c>
      <c r="G217" s="56" t="n">
        <f aca="false">IF(AND(MOD(A217-1,12)=0,B217&lt;=Inputs!$C$7,E217=0),Inputs!$C$6,0)</f>
        <v>0</v>
      </c>
      <c r="H217" s="56" t="n">
        <f aca="false">IF(B217=1,G217*Inputs!$C$9,0)</f>
        <v>0</v>
      </c>
      <c r="I217" s="56" t="n">
        <f aca="false">I216+G217</f>
        <v>120000</v>
      </c>
      <c r="J217" s="56" t="n">
        <f aca="false">(F217+G217+H217)*((1+D217)^(1/12)-1)</f>
        <v>2159.74274424694</v>
      </c>
      <c r="K217" s="56" t="n">
        <f aca="false">(F217+G217+H217+J217)*(Inputs!$C$14+IF(B217&lt;=10,Inputs!$C$12,Inputs!$C$13))/12</f>
        <v>168.917347053893</v>
      </c>
      <c r="L217" s="56" t="n">
        <f aca="false">IF(OR(E217=1,A217&lt;=Inputs!$C$15),0,MAX(Inputs!$C$8*I217-(F217+G217+H217+J217-K217),0))</f>
        <v>0</v>
      </c>
      <c r="M217" s="56" t="n">
        <f aca="false">L217*INDEX(Rates!$B$2:$C$101,C217+1,IF(Inputs!$C$5="Male",1,2))/1000/12*Inputs!$C$16</f>
        <v>0</v>
      </c>
      <c r="N217" s="56" t="n">
        <f aca="false">IF($V$1=1,MAX(F217+G217+H217+J217-K217-M217,0)*Inputs!$C$22/12,0)</f>
        <v>0</v>
      </c>
      <c r="O217" s="56" t="n">
        <f aca="false">IF(AND(MOD(A217,12)=0,B217&gt;=Inputs!$C$18),MAX(F217+G217+H217+J217-K217-M217-N217,0)*Inputs!$C$17,0)</f>
        <v>1688.32888380366</v>
      </c>
      <c r="P217" s="56" t="n">
        <f aca="false">F217+G217+H217+J217-K217-M217-N217+O217</f>
        <v>339354.105644535</v>
      </c>
      <c r="Q217" s="56" t="n">
        <f aca="false">IF(OR(E217=1,P217&lt;=0),0,P217)</f>
        <v>339354.105644535</v>
      </c>
      <c r="R217" s="15" t="n">
        <f aca="false">IF(OR(E217=1,AND(P217&lt;=0,I217&gt;0)),1,0)</f>
        <v>0</v>
      </c>
      <c r="S217" s="15" t="n">
        <f aca="false">IF(L217&gt;0,1,0)</f>
        <v>0</v>
      </c>
    </row>
    <row r="218" customFormat="false" ht="15" hidden="false" customHeight="false" outlineLevel="0" collapsed="false">
      <c r="A218" s="15" t="n">
        <v>217</v>
      </c>
      <c r="B218" s="15" t="n">
        <f aca="false">INT((A218-1)/12)+1</f>
        <v>19</v>
      </c>
      <c r="C218" s="15" t="n">
        <f aca="false">MIN(Inputs!$C$4+B218-1,99)</f>
        <v>92</v>
      </c>
      <c r="D218" s="55" t="n">
        <f aca="false">INDEX('Return Path'!$D$5:$D$29,B218)</f>
        <v>0.08</v>
      </c>
      <c r="E218" s="15" t="n">
        <f aca="false">R217</f>
        <v>0</v>
      </c>
      <c r="F218" s="56" t="n">
        <f aca="false">Q217</f>
        <v>339354.105644535</v>
      </c>
      <c r="G218" s="56" t="n">
        <f aca="false">IF(AND(MOD(A218-1,12)=0,B218&lt;=Inputs!$C$7,E218=0),Inputs!$C$6,0)</f>
        <v>0</v>
      </c>
      <c r="H218" s="56" t="n">
        <f aca="false">IF(B218=1,G218*Inputs!$C$9,0)</f>
        <v>0</v>
      </c>
      <c r="I218" s="56" t="n">
        <f aca="false">I217+G218</f>
        <v>120000</v>
      </c>
      <c r="J218" s="56" t="n">
        <f aca="false">(F218+G218+H218)*((1+D218)^(1/12)-1)</f>
        <v>2183.41453367022</v>
      </c>
      <c r="K218" s="56" t="n">
        <f aca="false">(F218+G218+H218+J218)*(Inputs!$C$14+IF(B218&lt;=10,Inputs!$C$12,Inputs!$C$13))/12</f>
        <v>170.768760089103</v>
      </c>
      <c r="L218" s="56" t="n">
        <f aca="false">IF(OR(E218=1,A218&lt;=Inputs!$C$15),0,MAX(Inputs!$C$8*I218-(F218+G218+H218+J218-K218),0))</f>
        <v>0</v>
      </c>
      <c r="M218" s="56" t="n">
        <f aca="false">L218*INDEX(Rates!$B$2:$C$101,C218+1,IF(Inputs!$C$5="Male",1,2))/1000/12*Inputs!$C$16</f>
        <v>0</v>
      </c>
      <c r="N218" s="56" t="n">
        <f aca="false">IF($V$1=1,MAX(F218+G218+H218+J218-K218-M218,0)*Inputs!$C$22/12,0)</f>
        <v>0</v>
      </c>
      <c r="O218" s="56" t="n">
        <f aca="false">IF(AND(MOD(A218,12)=0,B218&gt;=Inputs!$C$18),MAX(F218+G218+H218+J218-K218-M218-N218,0)*Inputs!$C$17,0)</f>
        <v>0</v>
      </c>
      <c r="P218" s="56" t="n">
        <f aca="false">F218+G218+H218+J218-K218-M218-N218+O218</f>
        <v>341366.751418116</v>
      </c>
      <c r="Q218" s="56" t="n">
        <f aca="false">IF(OR(E218=1,P218&lt;=0),0,P218)</f>
        <v>341366.751418116</v>
      </c>
      <c r="R218" s="15" t="n">
        <f aca="false">IF(OR(E218=1,AND(P218&lt;=0,I218&gt;0)),1,0)</f>
        <v>0</v>
      </c>
      <c r="S218" s="15" t="n">
        <f aca="false">IF(L218&gt;0,1,0)</f>
        <v>0</v>
      </c>
    </row>
    <row r="219" customFormat="false" ht="15" hidden="false" customHeight="false" outlineLevel="0" collapsed="false">
      <c r="A219" s="15" t="n">
        <v>218</v>
      </c>
      <c r="B219" s="15" t="n">
        <f aca="false">INT((A219-1)/12)+1</f>
        <v>19</v>
      </c>
      <c r="C219" s="15" t="n">
        <f aca="false">MIN(Inputs!$C$4+B219-1,99)</f>
        <v>92</v>
      </c>
      <c r="D219" s="55" t="n">
        <f aca="false">INDEX('Return Path'!$D$5:$D$29,B219)</f>
        <v>0.08</v>
      </c>
      <c r="E219" s="15" t="n">
        <f aca="false">R218</f>
        <v>0</v>
      </c>
      <c r="F219" s="56" t="n">
        <f aca="false">Q218</f>
        <v>341366.751418116</v>
      </c>
      <c r="G219" s="56" t="n">
        <f aca="false">IF(AND(MOD(A219-1,12)=0,B219&lt;=Inputs!$C$7,E219=0),Inputs!$C$6,0)</f>
        <v>0</v>
      </c>
      <c r="H219" s="56" t="n">
        <f aca="false">IF(B219=1,G219*Inputs!$C$9,0)</f>
        <v>0</v>
      </c>
      <c r="I219" s="56" t="n">
        <f aca="false">I218+G219</f>
        <v>120000</v>
      </c>
      <c r="J219" s="56" t="n">
        <f aca="false">(F219+G219+H219)*((1+D219)^(1/12)-1)</f>
        <v>2196.36395717821</v>
      </c>
      <c r="K219" s="56" t="n">
        <f aca="false">(F219+G219+H219+J219)*(Inputs!$C$14+IF(B219&lt;=10,Inputs!$C$12,Inputs!$C$13))/12</f>
        <v>171.781557687647</v>
      </c>
      <c r="L219" s="56" t="n">
        <f aca="false">IF(OR(E219=1,A219&lt;=Inputs!$C$15),0,MAX(Inputs!$C$8*I219-(F219+G219+H219+J219-K219),0))</f>
        <v>0</v>
      </c>
      <c r="M219" s="56" t="n">
        <f aca="false">L219*INDEX(Rates!$B$2:$C$101,C219+1,IF(Inputs!$C$5="Male",1,2))/1000/12*Inputs!$C$16</f>
        <v>0</v>
      </c>
      <c r="N219" s="56" t="n">
        <f aca="false">IF($V$1=1,MAX(F219+G219+H219+J219-K219-M219,0)*Inputs!$C$22/12,0)</f>
        <v>0</v>
      </c>
      <c r="O219" s="56" t="n">
        <f aca="false">IF(AND(MOD(A219,12)=0,B219&gt;=Inputs!$C$18),MAX(F219+G219+H219+J219-K219-M219-N219,0)*Inputs!$C$17,0)</f>
        <v>0</v>
      </c>
      <c r="P219" s="56" t="n">
        <f aca="false">F219+G219+H219+J219-K219-M219-N219+O219</f>
        <v>343391.333817607</v>
      </c>
      <c r="Q219" s="56" t="n">
        <f aca="false">IF(OR(E219=1,P219&lt;=0),0,P219)</f>
        <v>343391.333817607</v>
      </c>
      <c r="R219" s="15" t="n">
        <f aca="false">IF(OR(E219=1,AND(P219&lt;=0,I219&gt;0)),1,0)</f>
        <v>0</v>
      </c>
      <c r="S219" s="15" t="n">
        <f aca="false">IF(L219&gt;0,1,0)</f>
        <v>0</v>
      </c>
    </row>
    <row r="220" customFormat="false" ht="15" hidden="false" customHeight="false" outlineLevel="0" collapsed="false">
      <c r="A220" s="15" t="n">
        <v>219</v>
      </c>
      <c r="B220" s="15" t="n">
        <f aca="false">INT((A220-1)/12)+1</f>
        <v>19</v>
      </c>
      <c r="C220" s="15" t="n">
        <f aca="false">MIN(Inputs!$C$4+B220-1,99)</f>
        <v>92</v>
      </c>
      <c r="D220" s="55" t="n">
        <f aca="false">INDEX('Return Path'!$D$5:$D$29,B220)</f>
        <v>0.08</v>
      </c>
      <c r="E220" s="15" t="n">
        <f aca="false">R219</f>
        <v>0</v>
      </c>
      <c r="F220" s="56" t="n">
        <f aca="false">Q219</f>
        <v>343391.333817607</v>
      </c>
      <c r="G220" s="56" t="n">
        <f aca="false">IF(AND(MOD(A220-1,12)=0,B220&lt;=Inputs!$C$7,E220=0),Inputs!$C$6,0)</f>
        <v>0</v>
      </c>
      <c r="H220" s="56" t="n">
        <f aca="false">IF(B220=1,G220*Inputs!$C$9,0)</f>
        <v>0</v>
      </c>
      <c r="I220" s="56" t="n">
        <f aca="false">I219+G220</f>
        <v>120000</v>
      </c>
      <c r="J220" s="56" t="n">
        <f aca="false">(F220+G220+H220)*((1+D220)^(1/12)-1)</f>
        <v>2209.39018129672</v>
      </c>
      <c r="K220" s="56" t="n">
        <f aca="false">(F220+G220+H220+J220)*(Inputs!$C$14+IF(B220&lt;=10,Inputs!$C$12,Inputs!$C$13))/12</f>
        <v>172.800361999452</v>
      </c>
      <c r="L220" s="56" t="n">
        <f aca="false">IF(OR(E220=1,A220&lt;=Inputs!$C$15),0,MAX(Inputs!$C$8*I220-(F220+G220+H220+J220-K220),0))</f>
        <v>0</v>
      </c>
      <c r="M220" s="56" t="n">
        <f aca="false">L220*INDEX(Rates!$B$2:$C$101,C220+1,IF(Inputs!$C$5="Male",1,2))/1000/12*Inputs!$C$16</f>
        <v>0</v>
      </c>
      <c r="N220" s="56" t="n">
        <f aca="false">IF($V$1=1,MAX(F220+G220+H220+J220-K220-M220,0)*Inputs!$C$22/12,0)</f>
        <v>0</v>
      </c>
      <c r="O220" s="56" t="n">
        <f aca="false">IF(AND(MOD(A220,12)=0,B220&gt;=Inputs!$C$18),MAX(F220+G220+H220+J220-K220-M220-N220,0)*Inputs!$C$17,0)</f>
        <v>0</v>
      </c>
      <c r="P220" s="56" t="n">
        <f aca="false">F220+G220+H220+J220-K220-M220-N220+O220</f>
        <v>345427.923636904</v>
      </c>
      <c r="Q220" s="56" t="n">
        <f aca="false">IF(OR(E220=1,P220&lt;=0),0,P220)</f>
        <v>345427.923636904</v>
      </c>
      <c r="R220" s="15" t="n">
        <f aca="false">IF(OR(E220=1,AND(P220&lt;=0,I220&gt;0)),1,0)</f>
        <v>0</v>
      </c>
      <c r="S220" s="15" t="n">
        <f aca="false">IF(L220&gt;0,1,0)</f>
        <v>0</v>
      </c>
    </row>
    <row r="221" customFormat="false" ht="15" hidden="false" customHeight="false" outlineLevel="0" collapsed="false">
      <c r="A221" s="15" t="n">
        <v>220</v>
      </c>
      <c r="B221" s="15" t="n">
        <f aca="false">INT((A221-1)/12)+1</f>
        <v>19</v>
      </c>
      <c r="C221" s="15" t="n">
        <f aca="false">MIN(Inputs!$C$4+B221-1,99)</f>
        <v>92</v>
      </c>
      <c r="D221" s="55" t="n">
        <f aca="false">INDEX('Return Path'!$D$5:$D$29,B221)</f>
        <v>0.08</v>
      </c>
      <c r="E221" s="15" t="n">
        <f aca="false">R220</f>
        <v>0</v>
      </c>
      <c r="F221" s="56" t="n">
        <f aca="false">Q220</f>
        <v>345427.923636904</v>
      </c>
      <c r="G221" s="56" t="n">
        <f aca="false">IF(AND(MOD(A221-1,12)=0,B221&lt;=Inputs!$C$7,E221=0),Inputs!$C$6,0)</f>
        <v>0</v>
      </c>
      <c r="H221" s="56" t="n">
        <f aca="false">IF(B221=1,G221*Inputs!$C$9,0)</f>
        <v>0</v>
      </c>
      <c r="I221" s="56" t="n">
        <f aca="false">I220+G221</f>
        <v>120000</v>
      </c>
      <c r="J221" s="56" t="n">
        <f aca="false">(F221+G221+H221)*((1+D221)^(1/12)-1)</f>
        <v>2222.49366151581</v>
      </c>
      <c r="K221" s="56" t="n">
        <f aca="false">(F221+G221+H221+J221)*(Inputs!$C$14+IF(B221&lt;=10,Inputs!$C$12,Inputs!$C$13))/12</f>
        <v>173.82520864921</v>
      </c>
      <c r="L221" s="56" t="n">
        <f aca="false">IF(OR(E221=1,A221&lt;=Inputs!$C$15),0,MAX(Inputs!$C$8*I221-(F221+G221+H221+J221-K221),0))</f>
        <v>0</v>
      </c>
      <c r="M221" s="56" t="n">
        <f aca="false">L221*INDEX(Rates!$B$2:$C$101,C221+1,IF(Inputs!$C$5="Male",1,2))/1000/12*Inputs!$C$16</f>
        <v>0</v>
      </c>
      <c r="N221" s="56" t="n">
        <f aca="false">IF($V$1=1,MAX(F221+G221+H221+J221-K221-M221,0)*Inputs!$C$22/12,0)</f>
        <v>0</v>
      </c>
      <c r="O221" s="56" t="n">
        <f aca="false">IF(AND(MOD(A221,12)=0,B221&gt;=Inputs!$C$18),MAX(F221+G221+H221+J221-K221-M221-N221,0)*Inputs!$C$17,0)</f>
        <v>0</v>
      </c>
      <c r="P221" s="56" t="n">
        <f aca="false">F221+G221+H221+J221-K221-M221-N221+O221</f>
        <v>347476.592089771</v>
      </c>
      <c r="Q221" s="56" t="n">
        <f aca="false">IF(OR(E221=1,P221&lt;=0),0,P221)</f>
        <v>347476.592089771</v>
      </c>
      <c r="R221" s="15" t="n">
        <f aca="false">IF(OR(E221=1,AND(P221&lt;=0,I221&gt;0)),1,0)</f>
        <v>0</v>
      </c>
      <c r="S221" s="15" t="n">
        <f aca="false">IF(L221&gt;0,1,0)</f>
        <v>0</v>
      </c>
    </row>
    <row r="222" customFormat="false" ht="15" hidden="false" customHeight="false" outlineLevel="0" collapsed="false">
      <c r="A222" s="15" t="n">
        <v>221</v>
      </c>
      <c r="B222" s="15" t="n">
        <f aca="false">INT((A222-1)/12)+1</f>
        <v>19</v>
      </c>
      <c r="C222" s="15" t="n">
        <f aca="false">MIN(Inputs!$C$4+B222-1,99)</f>
        <v>92</v>
      </c>
      <c r="D222" s="55" t="n">
        <f aca="false">INDEX('Return Path'!$D$5:$D$29,B222)</f>
        <v>0.08</v>
      </c>
      <c r="E222" s="15" t="n">
        <f aca="false">R221</f>
        <v>0</v>
      </c>
      <c r="F222" s="56" t="n">
        <f aca="false">Q221</f>
        <v>347476.592089771</v>
      </c>
      <c r="G222" s="56" t="n">
        <f aca="false">IF(AND(MOD(A222-1,12)=0,B222&lt;=Inputs!$C$7,E222=0),Inputs!$C$6,0)</f>
        <v>0</v>
      </c>
      <c r="H222" s="56" t="n">
        <f aca="false">IF(B222=1,G222*Inputs!$C$9,0)</f>
        <v>0</v>
      </c>
      <c r="I222" s="56" t="n">
        <f aca="false">I221+G222</f>
        <v>120000</v>
      </c>
      <c r="J222" s="56" t="n">
        <f aca="false">(F222+G222+H222)*((1+D222)^(1/12)-1)</f>
        <v>2235.67485602696</v>
      </c>
      <c r="K222" s="56" t="n">
        <f aca="false">(F222+G222+H222+J222)*(Inputs!$C$14+IF(B222&lt;=10,Inputs!$C$12,Inputs!$C$13))/12</f>
        <v>174.856133472899</v>
      </c>
      <c r="L222" s="56" t="n">
        <f aca="false">IF(OR(E222=1,A222&lt;=Inputs!$C$15),0,MAX(Inputs!$C$8*I222-(F222+G222+H222+J222-K222),0))</f>
        <v>0</v>
      </c>
      <c r="M222" s="56" t="n">
        <f aca="false">L222*INDEX(Rates!$B$2:$C$101,C222+1,IF(Inputs!$C$5="Male",1,2))/1000/12*Inputs!$C$16</f>
        <v>0</v>
      </c>
      <c r="N222" s="56" t="n">
        <f aca="false">IF($V$1=1,MAX(F222+G222+H222+J222-K222-M222,0)*Inputs!$C$22/12,0)</f>
        <v>0</v>
      </c>
      <c r="O222" s="56" t="n">
        <f aca="false">IF(AND(MOD(A222,12)=0,B222&gt;=Inputs!$C$18),MAX(F222+G222+H222+J222-K222-M222-N222,0)*Inputs!$C$17,0)</f>
        <v>0</v>
      </c>
      <c r="P222" s="56" t="n">
        <f aca="false">F222+G222+H222+J222-K222-M222-N222+O222</f>
        <v>349537.410812325</v>
      </c>
      <c r="Q222" s="56" t="n">
        <f aca="false">IF(OR(E222=1,P222&lt;=0),0,P222)</f>
        <v>349537.410812325</v>
      </c>
      <c r="R222" s="15" t="n">
        <f aca="false">IF(OR(E222=1,AND(P222&lt;=0,I222&gt;0)),1,0)</f>
        <v>0</v>
      </c>
      <c r="S222" s="15" t="n">
        <f aca="false">IF(L222&gt;0,1,0)</f>
        <v>0</v>
      </c>
    </row>
    <row r="223" customFormat="false" ht="15" hidden="false" customHeight="false" outlineLevel="0" collapsed="false">
      <c r="A223" s="15" t="n">
        <v>222</v>
      </c>
      <c r="B223" s="15" t="n">
        <f aca="false">INT((A223-1)/12)+1</f>
        <v>19</v>
      </c>
      <c r="C223" s="15" t="n">
        <f aca="false">MIN(Inputs!$C$4+B223-1,99)</f>
        <v>92</v>
      </c>
      <c r="D223" s="55" t="n">
        <f aca="false">INDEX('Return Path'!$D$5:$D$29,B223)</f>
        <v>0.08</v>
      </c>
      <c r="E223" s="15" t="n">
        <f aca="false">R222</f>
        <v>0</v>
      </c>
      <c r="F223" s="56" t="n">
        <f aca="false">Q222</f>
        <v>349537.410812325</v>
      </c>
      <c r="G223" s="56" t="n">
        <f aca="false">IF(AND(MOD(A223-1,12)=0,B223&lt;=Inputs!$C$7,E223=0),Inputs!$C$6,0)</f>
        <v>0</v>
      </c>
      <c r="H223" s="56" t="n">
        <f aca="false">IF(B223=1,G223*Inputs!$C$9,0)</f>
        <v>0</v>
      </c>
      <c r="I223" s="56" t="n">
        <f aca="false">I222+G223</f>
        <v>120000</v>
      </c>
      <c r="J223" s="56" t="n">
        <f aca="false">(F223+G223+H223)*((1+D223)^(1/12)-1)</f>
        <v>2248.93422573914</v>
      </c>
      <c r="K223" s="56" t="n">
        <f aca="false">(F223+G223+H223+J223)*(Inputs!$C$14+IF(B223&lt;=10,Inputs!$C$12,Inputs!$C$13))/12</f>
        <v>175.893172519032</v>
      </c>
      <c r="L223" s="56" t="n">
        <f aca="false">IF(OR(E223=1,A223&lt;=Inputs!$C$15),0,MAX(Inputs!$C$8*I223-(F223+G223+H223+J223-K223),0))</f>
        <v>0</v>
      </c>
      <c r="M223" s="56" t="n">
        <f aca="false">L223*INDEX(Rates!$B$2:$C$101,C223+1,IF(Inputs!$C$5="Male",1,2))/1000/12*Inputs!$C$16</f>
        <v>0</v>
      </c>
      <c r="N223" s="56" t="n">
        <f aca="false">IF($V$1=1,MAX(F223+G223+H223+J223-K223-M223,0)*Inputs!$C$22/12,0)</f>
        <v>0</v>
      </c>
      <c r="O223" s="56" t="n">
        <f aca="false">IF(AND(MOD(A223,12)=0,B223&gt;=Inputs!$C$18),MAX(F223+G223+H223+J223-K223-M223-N223,0)*Inputs!$C$17,0)</f>
        <v>0</v>
      </c>
      <c r="P223" s="56" t="n">
        <f aca="false">F223+G223+H223+J223-K223-M223-N223+O223</f>
        <v>351610.451865545</v>
      </c>
      <c r="Q223" s="56" t="n">
        <f aca="false">IF(OR(E223=1,P223&lt;=0),0,P223)</f>
        <v>351610.451865545</v>
      </c>
      <c r="R223" s="15" t="n">
        <f aca="false">IF(OR(E223=1,AND(P223&lt;=0,I223&gt;0)),1,0)</f>
        <v>0</v>
      </c>
      <c r="S223" s="15" t="n">
        <f aca="false">IF(L223&gt;0,1,0)</f>
        <v>0</v>
      </c>
    </row>
    <row r="224" customFormat="false" ht="15" hidden="false" customHeight="false" outlineLevel="0" collapsed="false">
      <c r="A224" s="15" t="n">
        <v>223</v>
      </c>
      <c r="B224" s="15" t="n">
        <f aca="false">INT((A224-1)/12)+1</f>
        <v>19</v>
      </c>
      <c r="C224" s="15" t="n">
        <f aca="false">MIN(Inputs!$C$4+B224-1,99)</f>
        <v>92</v>
      </c>
      <c r="D224" s="55" t="n">
        <f aca="false">INDEX('Return Path'!$D$5:$D$29,B224)</f>
        <v>0.08</v>
      </c>
      <c r="E224" s="15" t="n">
        <f aca="false">R223</f>
        <v>0</v>
      </c>
      <c r="F224" s="56" t="n">
        <f aca="false">Q223</f>
        <v>351610.451865545</v>
      </c>
      <c r="G224" s="56" t="n">
        <f aca="false">IF(AND(MOD(A224-1,12)=0,B224&lt;=Inputs!$C$7,E224=0),Inputs!$C$6,0)</f>
        <v>0</v>
      </c>
      <c r="H224" s="56" t="n">
        <f aca="false">IF(B224=1,G224*Inputs!$C$9,0)</f>
        <v>0</v>
      </c>
      <c r="I224" s="56" t="n">
        <f aca="false">I223+G224</f>
        <v>120000</v>
      </c>
      <c r="J224" s="56" t="n">
        <f aca="false">(F224+G224+H224)*((1+D224)^(1/12)-1)</f>
        <v>2262.27223429483</v>
      </c>
      <c r="K224" s="56" t="n">
        <f aca="false">(F224+G224+H224+J224)*(Inputs!$C$14+IF(B224&lt;=10,Inputs!$C$12,Inputs!$C$13))/12</f>
        <v>176.93636204992</v>
      </c>
      <c r="L224" s="56" t="n">
        <f aca="false">IF(OR(E224=1,A224&lt;=Inputs!$C$15),0,MAX(Inputs!$C$8*I224-(F224+G224+H224+J224-K224),0))</f>
        <v>0</v>
      </c>
      <c r="M224" s="56" t="n">
        <f aca="false">L224*INDEX(Rates!$B$2:$C$101,C224+1,IF(Inputs!$C$5="Male",1,2))/1000/12*Inputs!$C$16</f>
        <v>0</v>
      </c>
      <c r="N224" s="56" t="n">
        <f aca="false">IF($V$1=1,MAX(F224+G224+H224+J224-K224-M224,0)*Inputs!$C$22/12,0)</f>
        <v>0</v>
      </c>
      <c r="O224" s="56" t="n">
        <f aca="false">IF(AND(MOD(A224,12)=0,B224&gt;=Inputs!$C$18),MAX(F224+G224+H224+J224-K224-M224-N224,0)*Inputs!$C$17,0)</f>
        <v>0</v>
      </c>
      <c r="P224" s="56" t="n">
        <f aca="false">F224+G224+H224+J224-K224-M224-N224+O224</f>
        <v>353695.78773779</v>
      </c>
      <c r="Q224" s="56" t="n">
        <f aca="false">IF(OR(E224=1,P224&lt;=0),0,P224)</f>
        <v>353695.78773779</v>
      </c>
      <c r="R224" s="15" t="n">
        <f aca="false">IF(OR(E224=1,AND(P224&lt;=0,I224&gt;0)),1,0)</f>
        <v>0</v>
      </c>
      <c r="S224" s="15" t="n">
        <f aca="false">IF(L224&gt;0,1,0)</f>
        <v>0</v>
      </c>
    </row>
    <row r="225" customFormat="false" ht="15" hidden="false" customHeight="false" outlineLevel="0" collapsed="false">
      <c r="A225" s="15" t="n">
        <v>224</v>
      </c>
      <c r="B225" s="15" t="n">
        <f aca="false">INT((A225-1)/12)+1</f>
        <v>19</v>
      </c>
      <c r="C225" s="15" t="n">
        <f aca="false">MIN(Inputs!$C$4+B225-1,99)</f>
        <v>92</v>
      </c>
      <c r="D225" s="55" t="n">
        <f aca="false">INDEX('Return Path'!$D$5:$D$29,B225)</f>
        <v>0.08</v>
      </c>
      <c r="E225" s="15" t="n">
        <f aca="false">R224</f>
        <v>0</v>
      </c>
      <c r="F225" s="56" t="n">
        <f aca="false">Q224</f>
        <v>353695.78773779</v>
      </c>
      <c r="G225" s="56" t="n">
        <f aca="false">IF(AND(MOD(A225-1,12)=0,B225&lt;=Inputs!$C$7,E225=0),Inputs!$C$6,0)</f>
        <v>0</v>
      </c>
      <c r="H225" s="56" t="n">
        <f aca="false">IF(B225=1,G225*Inputs!$C$9,0)</f>
        <v>0</v>
      </c>
      <c r="I225" s="56" t="n">
        <f aca="false">I224+G225</f>
        <v>120000</v>
      </c>
      <c r="J225" s="56" t="n">
        <f aca="false">(F225+G225+H225)*((1+D225)^(1/12)-1)</f>
        <v>2275.68934808632</v>
      </c>
      <c r="K225" s="56" t="n">
        <f aca="false">(F225+G225+H225+J225)*(Inputs!$C$14+IF(B225&lt;=10,Inputs!$C$12,Inputs!$C$13))/12</f>
        <v>177.985738542938</v>
      </c>
      <c r="L225" s="56" t="n">
        <f aca="false">IF(OR(E225=1,A225&lt;=Inputs!$C$15),0,MAX(Inputs!$C$8*I225-(F225+G225+H225+J225-K225),0))</f>
        <v>0</v>
      </c>
      <c r="M225" s="56" t="n">
        <f aca="false">L225*INDEX(Rates!$B$2:$C$101,C225+1,IF(Inputs!$C$5="Male",1,2))/1000/12*Inputs!$C$16</f>
        <v>0</v>
      </c>
      <c r="N225" s="56" t="n">
        <f aca="false">IF($V$1=1,MAX(F225+G225+H225+J225-K225-M225,0)*Inputs!$C$22/12,0)</f>
        <v>0</v>
      </c>
      <c r="O225" s="56" t="n">
        <f aca="false">IF(AND(MOD(A225,12)=0,B225&gt;=Inputs!$C$18),MAX(F225+G225+H225+J225-K225-M225-N225,0)*Inputs!$C$17,0)</f>
        <v>0</v>
      </c>
      <c r="P225" s="56" t="n">
        <f aca="false">F225+G225+H225+J225-K225-M225-N225+O225</f>
        <v>355793.491347333</v>
      </c>
      <c r="Q225" s="56" t="n">
        <f aca="false">IF(OR(E225=1,P225&lt;=0),0,P225)</f>
        <v>355793.491347333</v>
      </c>
      <c r="R225" s="15" t="n">
        <f aca="false">IF(OR(E225=1,AND(P225&lt;=0,I225&gt;0)),1,0)</f>
        <v>0</v>
      </c>
      <c r="S225" s="15" t="n">
        <f aca="false">IF(L225&gt;0,1,0)</f>
        <v>0</v>
      </c>
    </row>
    <row r="226" customFormat="false" ht="15" hidden="false" customHeight="false" outlineLevel="0" collapsed="false">
      <c r="A226" s="15" t="n">
        <v>225</v>
      </c>
      <c r="B226" s="15" t="n">
        <f aca="false">INT((A226-1)/12)+1</f>
        <v>19</v>
      </c>
      <c r="C226" s="15" t="n">
        <f aca="false">MIN(Inputs!$C$4+B226-1,99)</f>
        <v>92</v>
      </c>
      <c r="D226" s="55" t="n">
        <f aca="false">INDEX('Return Path'!$D$5:$D$29,B226)</f>
        <v>0.08</v>
      </c>
      <c r="E226" s="15" t="n">
        <f aca="false">R225</f>
        <v>0</v>
      </c>
      <c r="F226" s="56" t="n">
        <f aca="false">Q225</f>
        <v>355793.491347333</v>
      </c>
      <c r="G226" s="56" t="n">
        <f aca="false">IF(AND(MOD(A226-1,12)=0,B226&lt;=Inputs!$C$7,E226=0),Inputs!$C$6,0)</f>
        <v>0</v>
      </c>
      <c r="H226" s="56" t="n">
        <f aca="false">IF(B226=1,G226*Inputs!$C$9,0)</f>
        <v>0</v>
      </c>
      <c r="I226" s="56" t="n">
        <f aca="false">I225+G226</f>
        <v>120000</v>
      </c>
      <c r="J226" s="56" t="n">
        <f aca="false">(F226+G226+H226)*((1+D226)^(1/12)-1)</f>
        <v>2289.18603627199</v>
      </c>
      <c r="K226" s="56" t="n">
        <f aca="false">(F226+G226+H226+J226)*(Inputs!$C$14+IF(B226&lt;=10,Inputs!$C$12,Inputs!$C$13))/12</f>
        <v>179.041338691802</v>
      </c>
      <c r="L226" s="56" t="n">
        <f aca="false">IF(OR(E226=1,A226&lt;=Inputs!$C$15),0,MAX(Inputs!$C$8*I226-(F226+G226+H226+J226-K226),0))</f>
        <v>0</v>
      </c>
      <c r="M226" s="56" t="n">
        <f aca="false">L226*INDEX(Rates!$B$2:$C$101,C226+1,IF(Inputs!$C$5="Male",1,2))/1000/12*Inputs!$C$16</f>
        <v>0</v>
      </c>
      <c r="N226" s="56" t="n">
        <f aca="false">IF($V$1=1,MAX(F226+G226+H226+J226-K226-M226,0)*Inputs!$C$22/12,0)</f>
        <v>0</v>
      </c>
      <c r="O226" s="56" t="n">
        <f aca="false">IF(AND(MOD(A226,12)=0,B226&gt;=Inputs!$C$18),MAX(F226+G226+H226+J226-K226-M226-N226,0)*Inputs!$C$17,0)</f>
        <v>0</v>
      </c>
      <c r="P226" s="56" t="n">
        <f aca="false">F226+G226+H226+J226-K226-M226-N226+O226</f>
        <v>357903.636044913</v>
      </c>
      <c r="Q226" s="56" t="n">
        <f aca="false">IF(OR(E226=1,P226&lt;=0),0,P226)</f>
        <v>357903.636044913</v>
      </c>
      <c r="R226" s="15" t="n">
        <f aca="false">IF(OR(E226=1,AND(P226&lt;=0,I226&gt;0)),1,0)</f>
        <v>0</v>
      </c>
      <c r="S226" s="15" t="n">
        <f aca="false">IF(L226&gt;0,1,0)</f>
        <v>0</v>
      </c>
    </row>
    <row r="227" customFormat="false" ht="15" hidden="false" customHeight="false" outlineLevel="0" collapsed="false">
      <c r="A227" s="15" t="n">
        <v>226</v>
      </c>
      <c r="B227" s="15" t="n">
        <f aca="false">INT((A227-1)/12)+1</f>
        <v>19</v>
      </c>
      <c r="C227" s="15" t="n">
        <f aca="false">MIN(Inputs!$C$4+B227-1,99)</f>
        <v>92</v>
      </c>
      <c r="D227" s="55" t="n">
        <f aca="false">INDEX('Return Path'!$D$5:$D$29,B227)</f>
        <v>0.08</v>
      </c>
      <c r="E227" s="15" t="n">
        <f aca="false">R226</f>
        <v>0</v>
      </c>
      <c r="F227" s="56" t="n">
        <f aca="false">Q226</f>
        <v>357903.636044913</v>
      </c>
      <c r="G227" s="56" t="n">
        <f aca="false">IF(AND(MOD(A227-1,12)=0,B227&lt;=Inputs!$C$7,E227=0),Inputs!$C$6,0)</f>
        <v>0</v>
      </c>
      <c r="H227" s="56" t="n">
        <f aca="false">IF(B227=1,G227*Inputs!$C$9,0)</f>
        <v>0</v>
      </c>
      <c r="I227" s="56" t="n">
        <f aca="false">I226+G227</f>
        <v>120000</v>
      </c>
      <c r="J227" s="56" t="n">
        <f aca="false">(F227+G227+H227)*((1+D227)^(1/12)-1)</f>
        <v>2302.76277079268</v>
      </c>
      <c r="K227" s="56" t="n">
        <f aca="false">(F227+G227+H227+J227)*(Inputs!$C$14+IF(B227&lt;=10,Inputs!$C$12,Inputs!$C$13))/12</f>
        <v>180.103199407853</v>
      </c>
      <c r="L227" s="56" t="n">
        <f aca="false">IF(OR(E227=1,A227&lt;=Inputs!$C$15),0,MAX(Inputs!$C$8*I227-(F227+G227+H227+J227-K227),0))</f>
        <v>0</v>
      </c>
      <c r="M227" s="56" t="n">
        <f aca="false">L227*INDEX(Rates!$B$2:$C$101,C227+1,IF(Inputs!$C$5="Male",1,2))/1000/12*Inputs!$C$16</f>
        <v>0</v>
      </c>
      <c r="N227" s="56" t="n">
        <f aca="false">IF($V$1=1,MAX(F227+G227+H227+J227-K227-M227,0)*Inputs!$C$22/12,0)</f>
        <v>0</v>
      </c>
      <c r="O227" s="56" t="n">
        <f aca="false">IF(AND(MOD(A227,12)=0,B227&gt;=Inputs!$C$18),MAX(F227+G227+H227+J227-K227-M227-N227,0)*Inputs!$C$17,0)</f>
        <v>0</v>
      </c>
      <c r="P227" s="56" t="n">
        <f aca="false">F227+G227+H227+J227-K227-M227-N227+O227</f>
        <v>360026.295616298</v>
      </c>
      <c r="Q227" s="56" t="n">
        <f aca="false">IF(OR(E227=1,P227&lt;=0),0,P227)</f>
        <v>360026.295616298</v>
      </c>
      <c r="R227" s="15" t="n">
        <f aca="false">IF(OR(E227=1,AND(P227&lt;=0,I227&gt;0)),1,0)</f>
        <v>0</v>
      </c>
      <c r="S227" s="15" t="n">
        <f aca="false">IF(L227&gt;0,1,0)</f>
        <v>0</v>
      </c>
    </row>
    <row r="228" customFormat="false" ht="15" hidden="false" customHeight="false" outlineLevel="0" collapsed="false">
      <c r="A228" s="15" t="n">
        <v>227</v>
      </c>
      <c r="B228" s="15" t="n">
        <f aca="false">INT((A228-1)/12)+1</f>
        <v>19</v>
      </c>
      <c r="C228" s="15" t="n">
        <f aca="false">MIN(Inputs!$C$4+B228-1,99)</f>
        <v>92</v>
      </c>
      <c r="D228" s="55" t="n">
        <f aca="false">INDEX('Return Path'!$D$5:$D$29,B228)</f>
        <v>0.08</v>
      </c>
      <c r="E228" s="15" t="n">
        <f aca="false">R227</f>
        <v>0</v>
      </c>
      <c r="F228" s="56" t="n">
        <f aca="false">Q227</f>
        <v>360026.295616298</v>
      </c>
      <c r="G228" s="56" t="n">
        <f aca="false">IF(AND(MOD(A228-1,12)=0,B228&lt;=Inputs!$C$7,E228=0),Inputs!$C$6,0)</f>
        <v>0</v>
      </c>
      <c r="H228" s="56" t="n">
        <f aca="false">IF(B228=1,G228*Inputs!$C$9,0)</f>
        <v>0</v>
      </c>
      <c r="I228" s="56" t="n">
        <f aca="false">I227+G228</f>
        <v>120000</v>
      </c>
      <c r="J228" s="56" t="n">
        <f aca="false">(F228+G228+H228)*((1+D228)^(1/12)-1)</f>
        <v>2316.42002638826</v>
      </c>
      <c r="K228" s="56" t="n">
        <f aca="false">(F228+G228+H228+J228)*(Inputs!$C$14+IF(B228&lt;=10,Inputs!$C$12,Inputs!$C$13))/12</f>
        <v>181.171357821343</v>
      </c>
      <c r="L228" s="56" t="n">
        <f aca="false">IF(OR(E228=1,A228&lt;=Inputs!$C$15),0,MAX(Inputs!$C$8*I228-(F228+G228+H228+J228-K228),0))</f>
        <v>0</v>
      </c>
      <c r="M228" s="56" t="n">
        <f aca="false">L228*INDEX(Rates!$B$2:$C$101,C228+1,IF(Inputs!$C$5="Male",1,2))/1000/12*Inputs!$C$16</f>
        <v>0</v>
      </c>
      <c r="N228" s="56" t="n">
        <f aca="false">IF($V$1=1,MAX(F228+G228+H228+J228-K228-M228,0)*Inputs!$C$22/12,0)</f>
        <v>0</v>
      </c>
      <c r="O228" s="56" t="n">
        <f aca="false">IF(AND(MOD(A228,12)=0,B228&gt;=Inputs!$C$18),MAX(F228+G228+H228+J228-K228-M228-N228,0)*Inputs!$C$17,0)</f>
        <v>0</v>
      </c>
      <c r="P228" s="56" t="n">
        <f aca="false">F228+G228+H228+J228-K228-M228-N228+O228</f>
        <v>362161.544284865</v>
      </c>
      <c r="Q228" s="56" t="n">
        <f aca="false">IF(OR(E228=1,P228&lt;=0),0,P228)</f>
        <v>362161.544284865</v>
      </c>
      <c r="R228" s="15" t="n">
        <f aca="false">IF(OR(E228=1,AND(P228&lt;=0,I228&gt;0)),1,0)</f>
        <v>0</v>
      </c>
      <c r="S228" s="15" t="n">
        <f aca="false">IF(L228&gt;0,1,0)</f>
        <v>0</v>
      </c>
    </row>
    <row r="229" customFormat="false" ht="15" hidden="false" customHeight="false" outlineLevel="0" collapsed="false">
      <c r="A229" s="15" t="n">
        <v>228</v>
      </c>
      <c r="B229" s="15" t="n">
        <f aca="false">INT((A229-1)/12)+1</f>
        <v>19</v>
      </c>
      <c r="C229" s="15" t="n">
        <f aca="false">MIN(Inputs!$C$4+B229-1,99)</f>
        <v>92</v>
      </c>
      <c r="D229" s="55" t="n">
        <f aca="false">INDEX('Return Path'!$D$5:$D$29,B229)</f>
        <v>0.08</v>
      </c>
      <c r="E229" s="15" t="n">
        <f aca="false">R228</f>
        <v>0</v>
      </c>
      <c r="F229" s="56" t="n">
        <f aca="false">Q228</f>
        <v>362161.544284865</v>
      </c>
      <c r="G229" s="56" t="n">
        <f aca="false">IF(AND(MOD(A229-1,12)=0,B229&lt;=Inputs!$C$7,E229=0),Inputs!$C$6,0)</f>
        <v>0</v>
      </c>
      <c r="H229" s="56" t="n">
        <f aca="false">IF(B229=1,G229*Inputs!$C$9,0)</f>
        <v>0</v>
      </c>
      <c r="I229" s="56" t="n">
        <f aca="false">I228+G229</f>
        <v>120000</v>
      </c>
      <c r="J229" s="56" t="n">
        <f aca="false">(F229+G229+H229)*((1+D229)^(1/12)-1)</f>
        <v>2330.15828061416</v>
      </c>
      <c r="K229" s="56" t="n">
        <f aca="false">(F229+G229+H229+J229)*(Inputs!$C$14+IF(B229&lt;=10,Inputs!$C$12,Inputs!$C$13))/12</f>
        <v>182.24585128274</v>
      </c>
      <c r="L229" s="56" t="n">
        <f aca="false">IF(OR(E229=1,A229&lt;=Inputs!$C$15),0,MAX(Inputs!$C$8*I229-(F229+G229+H229+J229-K229),0))</f>
        <v>0</v>
      </c>
      <c r="M229" s="56" t="n">
        <f aca="false">L229*INDEX(Rates!$B$2:$C$101,C229+1,IF(Inputs!$C$5="Male",1,2))/1000/12*Inputs!$C$16</f>
        <v>0</v>
      </c>
      <c r="N229" s="56" t="n">
        <f aca="false">IF($V$1=1,MAX(F229+G229+H229+J229-K229-M229,0)*Inputs!$C$22/12,0)</f>
        <v>0</v>
      </c>
      <c r="O229" s="56" t="n">
        <f aca="false">IF(AND(MOD(A229,12)=0,B229&gt;=Inputs!$C$18),MAX(F229+G229+H229+J229-K229-M229-N229,0)*Inputs!$C$17,0)</f>
        <v>1821.54728357098</v>
      </c>
      <c r="P229" s="56" t="n">
        <f aca="false">F229+G229+H229+J229-K229-M229-N229+O229</f>
        <v>366131.003997767</v>
      </c>
      <c r="Q229" s="56" t="n">
        <f aca="false">IF(OR(E229=1,P229&lt;=0),0,P229)</f>
        <v>366131.003997767</v>
      </c>
      <c r="R229" s="15" t="n">
        <f aca="false">IF(OR(E229=1,AND(P229&lt;=0,I229&gt;0)),1,0)</f>
        <v>0</v>
      </c>
      <c r="S229" s="15" t="n">
        <f aca="false">IF(L229&gt;0,1,0)</f>
        <v>0</v>
      </c>
    </row>
    <row r="230" customFormat="false" ht="15" hidden="false" customHeight="false" outlineLevel="0" collapsed="false">
      <c r="A230" s="15" t="n">
        <v>229</v>
      </c>
      <c r="B230" s="15" t="n">
        <f aca="false">INT((A230-1)/12)+1</f>
        <v>20</v>
      </c>
      <c r="C230" s="15" t="n">
        <f aca="false">MIN(Inputs!$C$4+B230-1,99)</f>
        <v>93</v>
      </c>
      <c r="D230" s="55" t="n">
        <f aca="false">INDEX('Return Path'!$D$5:$D$29,B230)</f>
        <v>0.08</v>
      </c>
      <c r="E230" s="15" t="n">
        <f aca="false">R229</f>
        <v>0</v>
      </c>
      <c r="F230" s="56" t="n">
        <f aca="false">Q229</f>
        <v>366131.003997767</v>
      </c>
      <c r="G230" s="56" t="n">
        <f aca="false">IF(AND(MOD(A230-1,12)=0,B230&lt;=Inputs!$C$7,E230=0),Inputs!$C$6,0)</f>
        <v>0</v>
      </c>
      <c r="H230" s="56" t="n">
        <f aca="false">IF(B230=1,G230*Inputs!$C$9,0)</f>
        <v>0</v>
      </c>
      <c r="I230" s="56" t="n">
        <f aca="false">I229+G230</f>
        <v>120000</v>
      </c>
      <c r="J230" s="56" t="n">
        <f aca="false">(F230+G230+H230)*((1+D230)^(1/12)-1)</f>
        <v>2355.69790392742</v>
      </c>
      <c r="K230" s="56" t="n">
        <f aca="false">(F230+G230+H230+J230)*(Inputs!$C$14+IF(B230&lt;=10,Inputs!$C$12,Inputs!$C$13))/12</f>
        <v>184.243350950847</v>
      </c>
      <c r="L230" s="56" t="n">
        <f aca="false">IF(OR(E230=1,A230&lt;=Inputs!$C$15),0,MAX(Inputs!$C$8*I230-(F230+G230+H230+J230-K230),0))</f>
        <v>0</v>
      </c>
      <c r="M230" s="56" t="n">
        <f aca="false">L230*INDEX(Rates!$B$2:$C$101,C230+1,IF(Inputs!$C$5="Male",1,2))/1000/12*Inputs!$C$16</f>
        <v>0</v>
      </c>
      <c r="N230" s="56" t="n">
        <f aca="false">IF($V$1=1,MAX(F230+G230+H230+J230-K230-M230,0)*Inputs!$C$22/12,0)</f>
        <v>0</v>
      </c>
      <c r="O230" s="56" t="n">
        <f aca="false">IF(AND(MOD(A230,12)=0,B230&gt;=Inputs!$C$18),MAX(F230+G230+H230+J230-K230-M230-N230,0)*Inputs!$C$17,0)</f>
        <v>0</v>
      </c>
      <c r="P230" s="56" t="n">
        <f aca="false">F230+G230+H230+J230-K230-M230-N230+O230</f>
        <v>368302.458550744</v>
      </c>
      <c r="Q230" s="56" t="n">
        <f aca="false">IF(OR(E230=1,P230&lt;=0),0,P230)</f>
        <v>368302.458550744</v>
      </c>
      <c r="R230" s="15" t="n">
        <f aca="false">IF(OR(E230=1,AND(P230&lt;=0,I230&gt;0)),1,0)</f>
        <v>0</v>
      </c>
      <c r="S230" s="15" t="n">
        <f aca="false">IF(L230&gt;0,1,0)</f>
        <v>0</v>
      </c>
    </row>
    <row r="231" customFormat="false" ht="15" hidden="false" customHeight="false" outlineLevel="0" collapsed="false">
      <c r="A231" s="15" t="n">
        <v>230</v>
      </c>
      <c r="B231" s="15" t="n">
        <f aca="false">INT((A231-1)/12)+1</f>
        <v>20</v>
      </c>
      <c r="C231" s="15" t="n">
        <f aca="false">MIN(Inputs!$C$4+B231-1,99)</f>
        <v>93</v>
      </c>
      <c r="D231" s="55" t="n">
        <f aca="false">INDEX('Return Path'!$D$5:$D$29,B231)</f>
        <v>0.08</v>
      </c>
      <c r="E231" s="15" t="n">
        <f aca="false">R230</f>
        <v>0</v>
      </c>
      <c r="F231" s="56" t="n">
        <f aca="false">Q230</f>
        <v>368302.458550744</v>
      </c>
      <c r="G231" s="56" t="n">
        <f aca="false">IF(AND(MOD(A231-1,12)=0,B231&lt;=Inputs!$C$7,E231=0),Inputs!$C$6,0)</f>
        <v>0</v>
      </c>
      <c r="H231" s="56" t="n">
        <f aca="false">IF(B231=1,G231*Inputs!$C$9,0)</f>
        <v>0</v>
      </c>
      <c r="I231" s="56" t="n">
        <f aca="false">I230+G231</f>
        <v>120000</v>
      </c>
      <c r="J231" s="56" t="n">
        <f aca="false">(F231+G231+H231)*((1+D231)^(1/12)-1)</f>
        <v>2369.66910790378</v>
      </c>
      <c r="K231" s="56" t="n">
        <f aca="false">(F231+G231+H231+J231)*(Inputs!$C$14+IF(B231&lt;=10,Inputs!$C$12,Inputs!$C$13))/12</f>
        <v>185.336063829324</v>
      </c>
      <c r="L231" s="56" t="n">
        <f aca="false">IF(OR(E231=1,A231&lt;=Inputs!$C$15),0,MAX(Inputs!$C$8*I231-(F231+G231+H231+J231-K231),0))</f>
        <v>0</v>
      </c>
      <c r="M231" s="56" t="n">
        <f aca="false">L231*INDEX(Rates!$B$2:$C$101,C231+1,IF(Inputs!$C$5="Male",1,2))/1000/12*Inputs!$C$16</f>
        <v>0</v>
      </c>
      <c r="N231" s="56" t="n">
        <f aca="false">IF($V$1=1,MAX(F231+G231+H231+J231-K231-M231,0)*Inputs!$C$22/12,0)</f>
        <v>0</v>
      </c>
      <c r="O231" s="56" t="n">
        <f aca="false">IF(AND(MOD(A231,12)=0,B231&gt;=Inputs!$C$18),MAX(F231+G231+H231+J231-K231-M231-N231,0)*Inputs!$C$17,0)</f>
        <v>0</v>
      </c>
      <c r="P231" s="56" t="n">
        <f aca="false">F231+G231+H231+J231-K231-M231-N231+O231</f>
        <v>370486.791594818</v>
      </c>
      <c r="Q231" s="56" t="n">
        <f aca="false">IF(OR(E231=1,P231&lt;=0),0,P231)</f>
        <v>370486.791594818</v>
      </c>
      <c r="R231" s="15" t="n">
        <f aca="false">IF(OR(E231=1,AND(P231&lt;=0,I231&gt;0)),1,0)</f>
        <v>0</v>
      </c>
      <c r="S231" s="15" t="n">
        <f aca="false">IF(L231&gt;0,1,0)</f>
        <v>0</v>
      </c>
    </row>
    <row r="232" customFormat="false" ht="15" hidden="false" customHeight="false" outlineLevel="0" collapsed="false">
      <c r="A232" s="15" t="n">
        <v>231</v>
      </c>
      <c r="B232" s="15" t="n">
        <f aca="false">INT((A232-1)/12)+1</f>
        <v>20</v>
      </c>
      <c r="C232" s="15" t="n">
        <f aca="false">MIN(Inputs!$C$4+B232-1,99)</f>
        <v>93</v>
      </c>
      <c r="D232" s="55" t="n">
        <f aca="false">INDEX('Return Path'!$D$5:$D$29,B232)</f>
        <v>0.08</v>
      </c>
      <c r="E232" s="15" t="n">
        <f aca="false">R231</f>
        <v>0</v>
      </c>
      <c r="F232" s="56" t="n">
        <f aca="false">Q231</f>
        <v>370486.791594818</v>
      </c>
      <c r="G232" s="56" t="n">
        <f aca="false">IF(AND(MOD(A232-1,12)=0,B232&lt;=Inputs!$C$7,E232=0),Inputs!$C$6,0)</f>
        <v>0</v>
      </c>
      <c r="H232" s="56" t="n">
        <f aca="false">IF(B232=1,G232*Inputs!$C$9,0)</f>
        <v>0</v>
      </c>
      <c r="I232" s="56" t="n">
        <f aca="false">I231+G232</f>
        <v>120000</v>
      </c>
      <c r="J232" s="56" t="n">
        <f aca="false">(F232+G232+H232)*((1+D232)^(1/12)-1)</f>
        <v>2383.72317247963</v>
      </c>
      <c r="K232" s="56" t="n">
        <f aca="false">(F232+G232+H232+J232)*(Inputs!$C$14+IF(B232&lt;=10,Inputs!$C$12,Inputs!$C$13))/12</f>
        <v>186.435257383649</v>
      </c>
      <c r="L232" s="56" t="n">
        <f aca="false">IF(OR(E232=1,A232&lt;=Inputs!$C$15),0,MAX(Inputs!$C$8*I232-(F232+G232+H232+J232-K232),0))</f>
        <v>0</v>
      </c>
      <c r="M232" s="56" t="n">
        <f aca="false">L232*INDEX(Rates!$B$2:$C$101,C232+1,IF(Inputs!$C$5="Male",1,2))/1000/12*Inputs!$C$16</f>
        <v>0</v>
      </c>
      <c r="N232" s="56" t="n">
        <f aca="false">IF($V$1=1,MAX(F232+G232+H232+J232-K232-M232,0)*Inputs!$C$22/12,0)</f>
        <v>0</v>
      </c>
      <c r="O232" s="56" t="n">
        <f aca="false">IF(AND(MOD(A232,12)=0,B232&gt;=Inputs!$C$18),MAX(F232+G232+H232+J232-K232-M232-N232,0)*Inputs!$C$17,0)</f>
        <v>0</v>
      </c>
      <c r="P232" s="56" t="n">
        <f aca="false">F232+G232+H232+J232-K232-M232-N232+O232</f>
        <v>372684.079509914</v>
      </c>
      <c r="Q232" s="56" t="n">
        <f aca="false">IF(OR(E232=1,P232&lt;=0),0,P232)</f>
        <v>372684.079509914</v>
      </c>
      <c r="R232" s="15" t="n">
        <f aca="false">IF(OR(E232=1,AND(P232&lt;=0,I232&gt;0)),1,0)</f>
        <v>0</v>
      </c>
      <c r="S232" s="15" t="n">
        <f aca="false">IF(L232&gt;0,1,0)</f>
        <v>0</v>
      </c>
    </row>
    <row r="233" customFormat="false" ht="15" hidden="false" customHeight="false" outlineLevel="0" collapsed="false">
      <c r="A233" s="15" t="n">
        <v>232</v>
      </c>
      <c r="B233" s="15" t="n">
        <f aca="false">INT((A233-1)/12)+1</f>
        <v>20</v>
      </c>
      <c r="C233" s="15" t="n">
        <f aca="false">MIN(Inputs!$C$4+B233-1,99)</f>
        <v>93</v>
      </c>
      <c r="D233" s="55" t="n">
        <f aca="false">INDEX('Return Path'!$D$5:$D$29,B233)</f>
        <v>0.08</v>
      </c>
      <c r="E233" s="15" t="n">
        <f aca="false">R232</f>
        <v>0</v>
      </c>
      <c r="F233" s="56" t="n">
        <f aca="false">Q232</f>
        <v>372684.079509914</v>
      </c>
      <c r="G233" s="56" t="n">
        <f aca="false">IF(AND(MOD(A233-1,12)=0,B233&lt;=Inputs!$C$7,E233=0),Inputs!$C$6,0)</f>
        <v>0</v>
      </c>
      <c r="H233" s="56" t="n">
        <f aca="false">IF(B233=1,G233*Inputs!$C$9,0)</f>
        <v>0</v>
      </c>
      <c r="I233" s="56" t="n">
        <f aca="false">I232+G233</f>
        <v>120000</v>
      </c>
      <c r="J233" s="56" t="n">
        <f aca="false">(F233+G233+H233)*((1+D233)^(1/12)-1)</f>
        <v>2397.8605890857</v>
      </c>
      <c r="K233" s="56" t="n">
        <f aca="false">(F233+G233+H233+J233)*(Inputs!$C$14+IF(B233&lt;=10,Inputs!$C$12,Inputs!$C$13))/12</f>
        <v>187.5409700495</v>
      </c>
      <c r="L233" s="56" t="n">
        <f aca="false">IF(OR(E233=1,A233&lt;=Inputs!$C$15),0,MAX(Inputs!$C$8*I233-(F233+G233+H233+J233-K233),0))</f>
        <v>0</v>
      </c>
      <c r="M233" s="56" t="n">
        <f aca="false">L233*INDEX(Rates!$B$2:$C$101,C233+1,IF(Inputs!$C$5="Male",1,2))/1000/12*Inputs!$C$16</f>
        <v>0</v>
      </c>
      <c r="N233" s="56" t="n">
        <f aca="false">IF($V$1=1,MAX(F233+G233+H233+J233-K233-M233,0)*Inputs!$C$22/12,0)</f>
        <v>0</v>
      </c>
      <c r="O233" s="56" t="n">
        <f aca="false">IF(AND(MOD(A233,12)=0,B233&gt;=Inputs!$C$18),MAX(F233+G233+H233+J233-K233-M233-N233,0)*Inputs!$C$17,0)</f>
        <v>0</v>
      </c>
      <c r="P233" s="56" t="n">
        <f aca="false">F233+G233+H233+J233-K233-M233-N233+O233</f>
        <v>374894.399128951</v>
      </c>
      <c r="Q233" s="56" t="n">
        <f aca="false">IF(OR(E233=1,P233&lt;=0),0,P233)</f>
        <v>374894.399128951</v>
      </c>
      <c r="R233" s="15" t="n">
        <f aca="false">IF(OR(E233=1,AND(P233&lt;=0,I233&gt;0)),1,0)</f>
        <v>0</v>
      </c>
      <c r="S233" s="15" t="n">
        <f aca="false">IF(L233&gt;0,1,0)</f>
        <v>0</v>
      </c>
    </row>
    <row r="234" customFormat="false" ht="15" hidden="false" customHeight="false" outlineLevel="0" collapsed="false">
      <c r="A234" s="15" t="n">
        <v>233</v>
      </c>
      <c r="B234" s="15" t="n">
        <f aca="false">INT((A234-1)/12)+1</f>
        <v>20</v>
      </c>
      <c r="C234" s="15" t="n">
        <f aca="false">MIN(Inputs!$C$4+B234-1,99)</f>
        <v>93</v>
      </c>
      <c r="D234" s="55" t="n">
        <f aca="false">INDEX('Return Path'!$D$5:$D$29,B234)</f>
        <v>0.08</v>
      </c>
      <c r="E234" s="15" t="n">
        <f aca="false">R233</f>
        <v>0</v>
      </c>
      <c r="F234" s="56" t="n">
        <f aca="false">Q233</f>
        <v>374894.399128951</v>
      </c>
      <c r="G234" s="56" t="n">
        <f aca="false">IF(AND(MOD(A234-1,12)=0,B234&lt;=Inputs!$C$7,E234=0),Inputs!$C$6,0)</f>
        <v>0</v>
      </c>
      <c r="H234" s="56" t="n">
        <f aca="false">IF(B234=1,G234*Inputs!$C$9,0)</f>
        <v>0</v>
      </c>
      <c r="I234" s="56" t="n">
        <f aca="false">I233+G234</f>
        <v>120000</v>
      </c>
      <c r="J234" s="56" t="n">
        <f aca="false">(F234+G234+H234)*((1+D234)^(1/12)-1)</f>
        <v>2412.08185206731</v>
      </c>
      <c r="K234" s="56" t="n">
        <f aca="false">(F234+G234+H234+J234)*(Inputs!$C$14+IF(B234&lt;=10,Inputs!$C$12,Inputs!$C$13))/12</f>
        <v>188.653240490509</v>
      </c>
      <c r="L234" s="56" t="n">
        <f aca="false">IF(OR(E234=1,A234&lt;=Inputs!$C$15),0,MAX(Inputs!$C$8*I234-(F234+G234+H234+J234-K234),0))</f>
        <v>0</v>
      </c>
      <c r="M234" s="56" t="n">
        <f aca="false">L234*INDEX(Rates!$B$2:$C$101,C234+1,IF(Inputs!$C$5="Male",1,2))/1000/12*Inputs!$C$16</f>
        <v>0</v>
      </c>
      <c r="N234" s="56" t="n">
        <f aca="false">IF($V$1=1,MAX(F234+G234+H234+J234-K234-M234,0)*Inputs!$C$22/12,0)</f>
        <v>0</v>
      </c>
      <c r="O234" s="56" t="n">
        <f aca="false">IF(AND(MOD(A234,12)=0,B234&gt;=Inputs!$C$18),MAX(F234+G234+H234+J234-K234-M234-N234,0)*Inputs!$C$17,0)</f>
        <v>0</v>
      </c>
      <c r="P234" s="56" t="n">
        <f aca="false">F234+G234+H234+J234-K234-M234-N234+O234</f>
        <v>377117.827740527</v>
      </c>
      <c r="Q234" s="56" t="n">
        <f aca="false">IF(OR(E234=1,P234&lt;=0),0,P234)</f>
        <v>377117.827740527</v>
      </c>
      <c r="R234" s="15" t="n">
        <f aca="false">IF(OR(E234=1,AND(P234&lt;=0,I234&gt;0)),1,0)</f>
        <v>0</v>
      </c>
      <c r="S234" s="15" t="n">
        <f aca="false">IF(L234&gt;0,1,0)</f>
        <v>0</v>
      </c>
    </row>
    <row r="235" customFormat="false" ht="15" hidden="false" customHeight="false" outlineLevel="0" collapsed="false">
      <c r="A235" s="15" t="n">
        <v>234</v>
      </c>
      <c r="B235" s="15" t="n">
        <f aca="false">INT((A235-1)/12)+1</f>
        <v>20</v>
      </c>
      <c r="C235" s="15" t="n">
        <f aca="false">MIN(Inputs!$C$4+B235-1,99)</f>
        <v>93</v>
      </c>
      <c r="D235" s="55" t="n">
        <f aca="false">INDEX('Return Path'!$D$5:$D$29,B235)</f>
        <v>0.08</v>
      </c>
      <c r="E235" s="15" t="n">
        <f aca="false">R234</f>
        <v>0</v>
      </c>
      <c r="F235" s="56" t="n">
        <f aca="false">Q234</f>
        <v>377117.827740527</v>
      </c>
      <c r="G235" s="56" t="n">
        <f aca="false">IF(AND(MOD(A235-1,12)=0,B235&lt;=Inputs!$C$7,E235=0),Inputs!$C$6,0)</f>
        <v>0</v>
      </c>
      <c r="H235" s="56" t="n">
        <f aca="false">IF(B235=1,G235*Inputs!$C$9,0)</f>
        <v>0</v>
      </c>
      <c r="I235" s="56" t="n">
        <f aca="false">I234+G235</f>
        <v>120000</v>
      </c>
      <c r="J235" s="56" t="n">
        <f aca="false">(F235+G235+H235)*((1+D235)^(1/12)-1)</f>
        <v>2426.38745870164</v>
      </c>
      <c r="K235" s="56" t="n">
        <f aca="false">(F235+G235+H235+J235)*(Inputs!$C$14+IF(B235&lt;=10,Inputs!$C$12,Inputs!$C$13))/12</f>
        <v>189.772107599615</v>
      </c>
      <c r="L235" s="56" t="n">
        <f aca="false">IF(OR(E235=1,A235&lt;=Inputs!$C$15),0,MAX(Inputs!$C$8*I235-(F235+G235+H235+J235-K235),0))</f>
        <v>0</v>
      </c>
      <c r="M235" s="56" t="n">
        <f aca="false">L235*INDEX(Rates!$B$2:$C$101,C235+1,IF(Inputs!$C$5="Male",1,2))/1000/12*Inputs!$C$16</f>
        <v>0</v>
      </c>
      <c r="N235" s="56" t="n">
        <f aca="false">IF($V$1=1,MAX(F235+G235+H235+J235-K235-M235,0)*Inputs!$C$22/12,0)</f>
        <v>0</v>
      </c>
      <c r="O235" s="56" t="n">
        <f aca="false">IF(AND(MOD(A235,12)=0,B235&gt;=Inputs!$C$18),MAX(F235+G235+H235+J235-K235-M235-N235,0)*Inputs!$C$17,0)</f>
        <v>0</v>
      </c>
      <c r="P235" s="56" t="n">
        <f aca="false">F235+G235+H235+J235-K235-M235-N235+O235</f>
        <v>379354.44309163</v>
      </c>
      <c r="Q235" s="56" t="n">
        <f aca="false">IF(OR(E235=1,P235&lt;=0),0,P235)</f>
        <v>379354.44309163</v>
      </c>
      <c r="R235" s="15" t="n">
        <f aca="false">IF(OR(E235=1,AND(P235&lt;=0,I235&gt;0)),1,0)</f>
        <v>0</v>
      </c>
      <c r="S235" s="15" t="n">
        <f aca="false">IF(L235&gt;0,1,0)</f>
        <v>0</v>
      </c>
    </row>
    <row r="236" customFormat="false" ht="15" hidden="false" customHeight="false" outlineLevel="0" collapsed="false">
      <c r="A236" s="15" t="n">
        <v>235</v>
      </c>
      <c r="B236" s="15" t="n">
        <f aca="false">INT((A236-1)/12)+1</f>
        <v>20</v>
      </c>
      <c r="C236" s="15" t="n">
        <f aca="false">MIN(Inputs!$C$4+B236-1,99)</f>
        <v>93</v>
      </c>
      <c r="D236" s="55" t="n">
        <f aca="false">INDEX('Return Path'!$D$5:$D$29,B236)</f>
        <v>0.08</v>
      </c>
      <c r="E236" s="15" t="n">
        <f aca="false">R235</f>
        <v>0</v>
      </c>
      <c r="F236" s="56" t="n">
        <f aca="false">Q235</f>
        <v>379354.44309163</v>
      </c>
      <c r="G236" s="56" t="n">
        <f aca="false">IF(AND(MOD(A236-1,12)=0,B236&lt;=Inputs!$C$7,E236=0),Inputs!$C$6,0)</f>
        <v>0</v>
      </c>
      <c r="H236" s="56" t="n">
        <f aca="false">IF(B236=1,G236*Inputs!$C$9,0)</f>
        <v>0</v>
      </c>
      <c r="I236" s="56" t="n">
        <f aca="false">I235+G236</f>
        <v>120000</v>
      </c>
      <c r="J236" s="56" t="n">
        <f aca="false">(F236+G236+H236)*((1+D236)^(1/12)-1)</f>
        <v>2440.77790921513</v>
      </c>
      <c r="K236" s="56" t="n">
        <f aca="false">(F236+G236+H236+J236)*(Inputs!$C$14+IF(B236&lt;=10,Inputs!$C$12,Inputs!$C$13))/12</f>
        <v>190.897610500422</v>
      </c>
      <c r="L236" s="56" t="n">
        <f aca="false">IF(OR(E236=1,A236&lt;=Inputs!$C$15),0,MAX(Inputs!$C$8*I236-(F236+G236+H236+J236-K236),0))</f>
        <v>0</v>
      </c>
      <c r="M236" s="56" t="n">
        <f aca="false">L236*INDEX(Rates!$B$2:$C$101,C236+1,IF(Inputs!$C$5="Male",1,2))/1000/12*Inputs!$C$16</f>
        <v>0</v>
      </c>
      <c r="N236" s="56" t="n">
        <f aca="false">IF($V$1=1,MAX(F236+G236+H236+J236-K236-M236,0)*Inputs!$C$22/12,0)</f>
        <v>0</v>
      </c>
      <c r="O236" s="56" t="n">
        <f aca="false">IF(AND(MOD(A236,12)=0,B236&gt;=Inputs!$C$18),MAX(F236+G236+H236+J236-K236-M236-N236,0)*Inputs!$C$17,0)</f>
        <v>0</v>
      </c>
      <c r="P236" s="56" t="n">
        <f aca="false">F236+G236+H236+J236-K236-M236-N236+O236</f>
        <v>381604.323390344</v>
      </c>
      <c r="Q236" s="56" t="n">
        <f aca="false">IF(OR(E236=1,P236&lt;=0),0,P236)</f>
        <v>381604.323390344</v>
      </c>
      <c r="R236" s="15" t="n">
        <f aca="false">IF(OR(E236=1,AND(P236&lt;=0,I236&gt;0)),1,0)</f>
        <v>0</v>
      </c>
      <c r="S236" s="15" t="n">
        <f aca="false">IF(L236&gt;0,1,0)</f>
        <v>0</v>
      </c>
    </row>
    <row r="237" customFormat="false" ht="15" hidden="false" customHeight="false" outlineLevel="0" collapsed="false">
      <c r="A237" s="15" t="n">
        <v>236</v>
      </c>
      <c r="B237" s="15" t="n">
        <f aca="false">INT((A237-1)/12)+1</f>
        <v>20</v>
      </c>
      <c r="C237" s="15" t="n">
        <f aca="false">MIN(Inputs!$C$4+B237-1,99)</f>
        <v>93</v>
      </c>
      <c r="D237" s="55" t="n">
        <f aca="false">INDEX('Return Path'!$D$5:$D$29,B237)</f>
        <v>0.08</v>
      </c>
      <c r="E237" s="15" t="n">
        <f aca="false">R236</f>
        <v>0</v>
      </c>
      <c r="F237" s="56" t="n">
        <f aca="false">Q236</f>
        <v>381604.323390344</v>
      </c>
      <c r="G237" s="56" t="n">
        <f aca="false">IF(AND(MOD(A237-1,12)=0,B237&lt;=Inputs!$C$7,E237=0),Inputs!$C$6,0)</f>
        <v>0</v>
      </c>
      <c r="H237" s="56" t="n">
        <f aca="false">IF(B237=1,G237*Inputs!$C$9,0)</f>
        <v>0</v>
      </c>
      <c r="I237" s="56" t="n">
        <f aca="false">I236+G237</f>
        <v>120000</v>
      </c>
      <c r="J237" s="56" t="n">
        <f aca="false">(F237+G237+H237)*((1+D237)^(1/12)-1)</f>
        <v>2455.25370680096</v>
      </c>
      <c r="K237" s="56" t="n">
        <f aca="false">(F237+G237+H237+J237)*(Inputs!$C$14+IF(B237&lt;=10,Inputs!$C$12,Inputs!$C$13))/12</f>
        <v>192.029788548573</v>
      </c>
      <c r="L237" s="56" t="n">
        <f aca="false">IF(OR(E237=1,A237&lt;=Inputs!$C$15),0,MAX(Inputs!$C$8*I237-(F237+G237+H237+J237-K237),0))</f>
        <v>0</v>
      </c>
      <c r="M237" s="56" t="n">
        <f aca="false">L237*INDEX(Rates!$B$2:$C$101,C237+1,IF(Inputs!$C$5="Male",1,2))/1000/12*Inputs!$C$16</f>
        <v>0</v>
      </c>
      <c r="N237" s="56" t="n">
        <f aca="false">IF($V$1=1,MAX(F237+G237+H237+J237-K237-M237,0)*Inputs!$C$22/12,0)</f>
        <v>0</v>
      </c>
      <c r="O237" s="56" t="n">
        <f aca="false">IF(AND(MOD(A237,12)=0,B237&gt;=Inputs!$C$18),MAX(F237+G237+H237+J237-K237-M237-N237,0)*Inputs!$C$17,0)</f>
        <v>0</v>
      </c>
      <c r="P237" s="56" t="n">
        <f aca="false">F237+G237+H237+J237-K237-M237-N237+O237</f>
        <v>383867.547308597</v>
      </c>
      <c r="Q237" s="56" t="n">
        <f aca="false">IF(OR(E237=1,P237&lt;=0),0,P237)</f>
        <v>383867.547308597</v>
      </c>
      <c r="R237" s="15" t="n">
        <f aca="false">IF(OR(E237=1,AND(P237&lt;=0,I237&gt;0)),1,0)</f>
        <v>0</v>
      </c>
      <c r="S237" s="15" t="n">
        <f aca="false">IF(L237&gt;0,1,0)</f>
        <v>0</v>
      </c>
    </row>
    <row r="238" customFormat="false" ht="15" hidden="false" customHeight="false" outlineLevel="0" collapsed="false">
      <c r="A238" s="15" t="n">
        <v>237</v>
      </c>
      <c r="B238" s="15" t="n">
        <f aca="false">INT((A238-1)/12)+1</f>
        <v>20</v>
      </c>
      <c r="C238" s="15" t="n">
        <f aca="false">MIN(Inputs!$C$4+B238-1,99)</f>
        <v>93</v>
      </c>
      <c r="D238" s="55" t="n">
        <f aca="false">INDEX('Return Path'!$D$5:$D$29,B238)</f>
        <v>0.08</v>
      </c>
      <c r="E238" s="15" t="n">
        <f aca="false">R237</f>
        <v>0</v>
      </c>
      <c r="F238" s="56" t="n">
        <f aca="false">Q237</f>
        <v>383867.547308597</v>
      </c>
      <c r="G238" s="56" t="n">
        <f aca="false">IF(AND(MOD(A238-1,12)=0,B238&lt;=Inputs!$C$7,E238=0),Inputs!$C$6,0)</f>
        <v>0</v>
      </c>
      <c r="H238" s="56" t="n">
        <f aca="false">IF(B238=1,G238*Inputs!$C$9,0)</f>
        <v>0</v>
      </c>
      <c r="I238" s="56" t="n">
        <f aca="false">I237+G238</f>
        <v>120000</v>
      </c>
      <c r="J238" s="56" t="n">
        <f aca="false">(F238+G238+H238)*((1+D238)^(1/12)-1)</f>
        <v>2469.81535763668</v>
      </c>
      <c r="K238" s="56" t="n">
        <f aca="false">(F238+G238+H238+J238)*(Inputs!$C$14+IF(B238&lt;=10,Inputs!$C$12,Inputs!$C$13))/12</f>
        <v>193.168681333117</v>
      </c>
      <c r="L238" s="56" t="n">
        <f aca="false">IF(OR(E238=1,A238&lt;=Inputs!$C$15),0,MAX(Inputs!$C$8*I238-(F238+G238+H238+J238-K238),0))</f>
        <v>0</v>
      </c>
      <c r="M238" s="56" t="n">
        <f aca="false">L238*INDEX(Rates!$B$2:$C$101,C238+1,IF(Inputs!$C$5="Male",1,2))/1000/12*Inputs!$C$16</f>
        <v>0</v>
      </c>
      <c r="N238" s="56" t="n">
        <f aca="false">IF($V$1=1,MAX(F238+G238+H238+J238-K238-M238,0)*Inputs!$C$22/12,0)</f>
        <v>0</v>
      </c>
      <c r="O238" s="56" t="n">
        <f aca="false">IF(AND(MOD(A238,12)=0,B238&gt;=Inputs!$C$18),MAX(F238+G238+H238+J238-K238-M238-N238,0)*Inputs!$C$17,0)</f>
        <v>0</v>
      </c>
      <c r="P238" s="56" t="n">
        <f aca="false">F238+G238+H238+J238-K238-M238-N238+O238</f>
        <v>386144.1939849</v>
      </c>
      <c r="Q238" s="56" t="n">
        <f aca="false">IF(OR(E238=1,P238&lt;=0),0,P238)</f>
        <v>386144.1939849</v>
      </c>
      <c r="R238" s="15" t="n">
        <f aca="false">IF(OR(E238=1,AND(P238&lt;=0,I238&gt;0)),1,0)</f>
        <v>0</v>
      </c>
      <c r="S238" s="15" t="n">
        <f aca="false">IF(L238&gt;0,1,0)</f>
        <v>0</v>
      </c>
    </row>
    <row r="239" customFormat="false" ht="15" hidden="false" customHeight="false" outlineLevel="0" collapsed="false">
      <c r="A239" s="15" t="n">
        <v>238</v>
      </c>
      <c r="B239" s="15" t="n">
        <f aca="false">INT((A239-1)/12)+1</f>
        <v>20</v>
      </c>
      <c r="C239" s="15" t="n">
        <f aca="false">MIN(Inputs!$C$4+B239-1,99)</f>
        <v>93</v>
      </c>
      <c r="D239" s="55" t="n">
        <f aca="false">INDEX('Return Path'!$D$5:$D$29,B239)</f>
        <v>0.08</v>
      </c>
      <c r="E239" s="15" t="n">
        <f aca="false">R238</f>
        <v>0</v>
      </c>
      <c r="F239" s="56" t="n">
        <f aca="false">Q238</f>
        <v>386144.1939849</v>
      </c>
      <c r="G239" s="56" t="n">
        <f aca="false">IF(AND(MOD(A239-1,12)=0,B239&lt;=Inputs!$C$7,E239=0),Inputs!$C$6,0)</f>
        <v>0</v>
      </c>
      <c r="H239" s="56" t="n">
        <f aca="false">IF(B239=1,G239*Inputs!$C$9,0)</f>
        <v>0</v>
      </c>
      <c r="I239" s="56" t="n">
        <f aca="false">I238+G239</f>
        <v>120000</v>
      </c>
      <c r="J239" s="56" t="n">
        <f aca="false">(F239+G239+H239)*((1+D239)^(1/12)-1)</f>
        <v>2484.46337090185</v>
      </c>
      <c r="K239" s="56" t="n">
        <f aca="false">(F239+G239+H239+J239)*(Inputs!$C$14+IF(B239&lt;=10,Inputs!$C$12,Inputs!$C$13))/12</f>
        <v>194.314328677901</v>
      </c>
      <c r="L239" s="56" t="n">
        <f aca="false">IF(OR(E239=1,A239&lt;=Inputs!$C$15),0,MAX(Inputs!$C$8*I239-(F239+G239+H239+J239-K239),0))</f>
        <v>0</v>
      </c>
      <c r="M239" s="56" t="n">
        <f aca="false">L239*INDEX(Rates!$B$2:$C$101,C239+1,IF(Inputs!$C$5="Male",1,2))/1000/12*Inputs!$C$16</f>
        <v>0</v>
      </c>
      <c r="N239" s="56" t="n">
        <f aca="false">IF($V$1=1,MAX(F239+G239+H239+J239-K239-M239,0)*Inputs!$C$22/12,0)</f>
        <v>0</v>
      </c>
      <c r="O239" s="56" t="n">
        <f aca="false">IF(AND(MOD(A239,12)=0,B239&gt;=Inputs!$C$18),MAX(F239+G239+H239+J239-K239-M239-N239,0)*Inputs!$C$17,0)</f>
        <v>0</v>
      </c>
      <c r="P239" s="56" t="n">
        <f aca="false">F239+G239+H239+J239-K239-M239-N239+O239</f>
        <v>388434.343027124</v>
      </c>
      <c r="Q239" s="56" t="n">
        <f aca="false">IF(OR(E239=1,P239&lt;=0),0,P239)</f>
        <v>388434.343027124</v>
      </c>
      <c r="R239" s="15" t="n">
        <f aca="false">IF(OR(E239=1,AND(P239&lt;=0,I239&gt;0)),1,0)</f>
        <v>0</v>
      </c>
      <c r="S239" s="15" t="n">
        <f aca="false">IF(L239&gt;0,1,0)</f>
        <v>0</v>
      </c>
    </row>
    <row r="240" customFormat="false" ht="15" hidden="false" customHeight="false" outlineLevel="0" collapsed="false">
      <c r="A240" s="15" t="n">
        <v>239</v>
      </c>
      <c r="B240" s="15" t="n">
        <f aca="false">INT((A240-1)/12)+1</f>
        <v>20</v>
      </c>
      <c r="C240" s="15" t="n">
        <f aca="false">MIN(Inputs!$C$4+B240-1,99)</f>
        <v>93</v>
      </c>
      <c r="D240" s="55" t="n">
        <f aca="false">INDEX('Return Path'!$D$5:$D$29,B240)</f>
        <v>0.08</v>
      </c>
      <c r="E240" s="15" t="n">
        <f aca="false">R239</f>
        <v>0</v>
      </c>
      <c r="F240" s="56" t="n">
        <f aca="false">Q239</f>
        <v>388434.343027124</v>
      </c>
      <c r="G240" s="56" t="n">
        <f aca="false">IF(AND(MOD(A240-1,12)=0,B240&lt;=Inputs!$C$7,E240=0),Inputs!$C$6,0)</f>
        <v>0</v>
      </c>
      <c r="H240" s="56" t="n">
        <f aca="false">IF(B240=1,G240*Inputs!$C$9,0)</f>
        <v>0</v>
      </c>
      <c r="I240" s="56" t="n">
        <f aca="false">I239+G240</f>
        <v>120000</v>
      </c>
      <c r="J240" s="56" t="n">
        <f aca="false">(F240+G240+H240)*((1+D240)^(1/12)-1)</f>
        <v>2499.19825879592</v>
      </c>
      <c r="K240" s="56" t="n">
        <f aca="false">(F240+G240+H240+J240)*(Inputs!$C$14+IF(B240&lt;=10,Inputs!$C$12,Inputs!$C$13))/12</f>
        <v>195.46677064296</v>
      </c>
      <c r="L240" s="56" t="n">
        <f aca="false">IF(OR(E240=1,A240&lt;=Inputs!$C$15),0,MAX(Inputs!$C$8*I240-(F240+G240+H240+J240-K240),0))</f>
        <v>0</v>
      </c>
      <c r="M240" s="56" t="n">
        <f aca="false">L240*INDEX(Rates!$B$2:$C$101,C240+1,IF(Inputs!$C$5="Male",1,2))/1000/12*Inputs!$C$16</f>
        <v>0</v>
      </c>
      <c r="N240" s="56" t="n">
        <f aca="false">IF($V$1=1,MAX(F240+G240+H240+J240-K240-M240,0)*Inputs!$C$22/12,0)</f>
        <v>0</v>
      </c>
      <c r="O240" s="56" t="n">
        <f aca="false">IF(AND(MOD(A240,12)=0,B240&gt;=Inputs!$C$18),MAX(F240+G240+H240+J240-K240-M240-N240,0)*Inputs!$C$17,0)</f>
        <v>0</v>
      </c>
      <c r="P240" s="56" t="n">
        <f aca="false">F240+G240+H240+J240-K240-M240-N240+O240</f>
        <v>390738.074515277</v>
      </c>
      <c r="Q240" s="56" t="n">
        <f aca="false">IF(OR(E240=1,P240&lt;=0),0,P240)</f>
        <v>390738.074515277</v>
      </c>
      <c r="R240" s="15" t="n">
        <f aca="false">IF(OR(E240=1,AND(P240&lt;=0,I240&gt;0)),1,0)</f>
        <v>0</v>
      </c>
      <c r="S240" s="15" t="n">
        <f aca="false">IF(L240&gt;0,1,0)</f>
        <v>0</v>
      </c>
    </row>
    <row r="241" customFormat="false" ht="15" hidden="false" customHeight="false" outlineLevel="0" collapsed="false">
      <c r="A241" s="15" t="n">
        <v>240</v>
      </c>
      <c r="B241" s="15" t="n">
        <f aca="false">INT((A241-1)/12)+1</f>
        <v>20</v>
      </c>
      <c r="C241" s="15" t="n">
        <f aca="false">MIN(Inputs!$C$4+B241-1,99)</f>
        <v>93</v>
      </c>
      <c r="D241" s="55" t="n">
        <f aca="false">INDEX('Return Path'!$D$5:$D$29,B241)</f>
        <v>0.08</v>
      </c>
      <c r="E241" s="15" t="n">
        <f aca="false">R240</f>
        <v>0</v>
      </c>
      <c r="F241" s="56" t="n">
        <f aca="false">Q240</f>
        <v>390738.074515277</v>
      </c>
      <c r="G241" s="56" t="n">
        <f aca="false">IF(AND(MOD(A241-1,12)=0,B241&lt;=Inputs!$C$7,E241=0),Inputs!$C$6,0)</f>
        <v>0</v>
      </c>
      <c r="H241" s="56" t="n">
        <f aca="false">IF(B241=1,G241*Inputs!$C$9,0)</f>
        <v>0</v>
      </c>
      <c r="I241" s="56" t="n">
        <f aca="false">I240+G241</f>
        <v>120000</v>
      </c>
      <c r="J241" s="56" t="n">
        <f aca="false">(F241+G241+H241)*((1+D241)^(1/12)-1)</f>
        <v>2514.02053655606</v>
      </c>
      <c r="K241" s="56" t="n">
        <f aca="false">(F241+G241+H241+J241)*(Inputs!$C$14+IF(B241&lt;=10,Inputs!$C$12,Inputs!$C$13))/12</f>
        <v>196.626047525917</v>
      </c>
      <c r="L241" s="56" t="n">
        <f aca="false">IF(OR(E241=1,A241&lt;=Inputs!$C$15),0,MAX(Inputs!$C$8*I241-(F241+G241+H241+J241-K241),0))</f>
        <v>0</v>
      </c>
      <c r="M241" s="56" t="n">
        <f aca="false">L241*INDEX(Rates!$B$2:$C$101,C241+1,IF(Inputs!$C$5="Male",1,2))/1000/12*Inputs!$C$16</f>
        <v>0</v>
      </c>
      <c r="N241" s="56" t="n">
        <f aca="false">IF($V$1=1,MAX(F241+G241+H241+J241-K241-M241,0)*Inputs!$C$22/12,0)</f>
        <v>0</v>
      </c>
      <c r="O241" s="56" t="n">
        <f aca="false">IF(AND(MOD(A241,12)=0,B241&gt;=Inputs!$C$18),MAX(F241+G241+H241+J241-K241-M241-N241,0)*Inputs!$C$17,0)</f>
        <v>1965.27734502154</v>
      </c>
      <c r="P241" s="56" t="n">
        <f aca="false">F241+G241+H241+J241-K241-M241-N241+O241</f>
        <v>395020.746349329</v>
      </c>
      <c r="Q241" s="56" t="n">
        <f aca="false">IF(OR(E241=1,P241&lt;=0),0,P241)</f>
        <v>395020.746349329</v>
      </c>
      <c r="R241" s="15" t="n">
        <f aca="false">IF(OR(E241=1,AND(P241&lt;=0,I241&gt;0)),1,0)</f>
        <v>0</v>
      </c>
      <c r="S241" s="15" t="n">
        <f aca="false">IF(L241&gt;0,1,0)</f>
        <v>0</v>
      </c>
    </row>
    <row r="242" customFormat="false" ht="15" hidden="false" customHeight="false" outlineLevel="0" collapsed="false">
      <c r="A242" s="15" t="n">
        <v>241</v>
      </c>
      <c r="B242" s="15" t="n">
        <f aca="false">INT((A242-1)/12)+1</f>
        <v>21</v>
      </c>
      <c r="C242" s="15" t="n">
        <f aca="false">MIN(Inputs!$C$4+B242-1,99)</f>
        <v>94</v>
      </c>
      <c r="D242" s="55" t="n">
        <f aca="false">INDEX('Return Path'!$D$5:$D$29,B242)</f>
        <v>0.08</v>
      </c>
      <c r="E242" s="15" t="n">
        <f aca="false">R241</f>
        <v>0</v>
      </c>
      <c r="F242" s="56" t="n">
        <f aca="false">Q241</f>
        <v>395020.746349329</v>
      </c>
      <c r="G242" s="56" t="n">
        <f aca="false">IF(AND(MOD(A242-1,12)=0,B242&lt;=Inputs!$C$7,E242=0),Inputs!$C$6,0)</f>
        <v>0</v>
      </c>
      <c r="H242" s="56" t="n">
        <f aca="false">IF(B242=1,G242*Inputs!$C$9,0)</f>
        <v>0</v>
      </c>
      <c r="I242" s="56" t="n">
        <f aca="false">I241+G242</f>
        <v>120000</v>
      </c>
      <c r="J242" s="56" t="n">
        <f aca="false">(F242+G242+H242)*((1+D242)^(1/12)-1)</f>
        <v>2541.57537608761</v>
      </c>
      <c r="K242" s="56" t="n">
        <f aca="false">(F242+G242+H242+J242)*(Inputs!$C$14+IF(B242&lt;=10,Inputs!$C$12,Inputs!$C$13))/12</f>
        <v>198.781160862708</v>
      </c>
      <c r="L242" s="56" t="n">
        <f aca="false">IF(OR(E242=1,A242&lt;=Inputs!$C$15),0,MAX(Inputs!$C$8*I242-(F242+G242+H242+J242-K242),0))</f>
        <v>0</v>
      </c>
      <c r="M242" s="56" t="n">
        <f aca="false">L242*INDEX(Rates!$B$2:$C$101,C242+1,IF(Inputs!$C$5="Male",1,2))/1000/12*Inputs!$C$16</f>
        <v>0</v>
      </c>
      <c r="N242" s="56" t="n">
        <f aca="false">IF($V$1=1,MAX(F242+G242+H242+J242-K242-M242,0)*Inputs!$C$22/12,0)</f>
        <v>0</v>
      </c>
      <c r="O242" s="56" t="n">
        <f aca="false">IF(AND(MOD(A242,12)=0,B242&gt;=Inputs!$C$18),MAX(F242+G242+H242+J242-K242-M242-N242,0)*Inputs!$C$17,0)</f>
        <v>0</v>
      </c>
      <c r="P242" s="56" t="n">
        <f aca="false">F242+G242+H242+J242-K242-M242-N242+O242</f>
        <v>397363.540564554</v>
      </c>
      <c r="Q242" s="56" t="n">
        <f aca="false">IF(OR(E242=1,P242&lt;=0),0,P242)</f>
        <v>397363.540564554</v>
      </c>
      <c r="R242" s="15" t="n">
        <f aca="false">IF(OR(E242=1,AND(P242&lt;=0,I242&gt;0)),1,0)</f>
        <v>0</v>
      </c>
      <c r="S242" s="15" t="n">
        <f aca="false">IF(L242&gt;0,1,0)</f>
        <v>0</v>
      </c>
    </row>
    <row r="243" customFormat="false" ht="15" hidden="false" customHeight="false" outlineLevel="0" collapsed="false">
      <c r="A243" s="15" t="n">
        <v>242</v>
      </c>
      <c r="B243" s="15" t="n">
        <f aca="false">INT((A243-1)/12)+1</f>
        <v>21</v>
      </c>
      <c r="C243" s="15" t="n">
        <f aca="false">MIN(Inputs!$C$4+B243-1,99)</f>
        <v>94</v>
      </c>
      <c r="D243" s="55" t="n">
        <f aca="false">INDEX('Return Path'!$D$5:$D$29,B243)</f>
        <v>0.08</v>
      </c>
      <c r="E243" s="15" t="n">
        <f aca="false">R242</f>
        <v>0</v>
      </c>
      <c r="F243" s="56" t="n">
        <f aca="false">Q242</f>
        <v>397363.540564554</v>
      </c>
      <c r="G243" s="56" t="n">
        <f aca="false">IF(AND(MOD(A243-1,12)=0,B243&lt;=Inputs!$C$7,E243=0),Inputs!$C$6,0)</f>
        <v>0</v>
      </c>
      <c r="H243" s="56" t="n">
        <f aca="false">IF(B243=1,G243*Inputs!$C$9,0)</f>
        <v>0</v>
      </c>
      <c r="I243" s="56" t="n">
        <f aca="false">I242+G243</f>
        <v>120000</v>
      </c>
      <c r="J243" s="56" t="n">
        <f aca="false">(F243+G243+H243)*((1+D243)^(1/12)-1)</f>
        <v>2556.64898460991</v>
      </c>
      <c r="K243" s="56" t="n">
        <f aca="false">(F243+G243+H243+J243)*(Inputs!$C$14+IF(B243&lt;=10,Inputs!$C$12,Inputs!$C$13))/12</f>
        <v>199.960094774582</v>
      </c>
      <c r="L243" s="56" t="n">
        <f aca="false">IF(OR(E243=1,A243&lt;=Inputs!$C$15),0,MAX(Inputs!$C$8*I243-(F243+G243+H243+J243-K243),0))</f>
        <v>0</v>
      </c>
      <c r="M243" s="56" t="n">
        <f aca="false">L243*INDEX(Rates!$B$2:$C$101,C243+1,IF(Inputs!$C$5="Male",1,2))/1000/12*Inputs!$C$16</f>
        <v>0</v>
      </c>
      <c r="N243" s="56" t="n">
        <f aca="false">IF($V$1=1,MAX(F243+G243+H243+J243-K243-M243,0)*Inputs!$C$22/12,0)</f>
        <v>0</v>
      </c>
      <c r="O243" s="56" t="n">
        <f aca="false">IF(AND(MOD(A243,12)=0,B243&gt;=Inputs!$C$18),MAX(F243+G243+H243+J243-K243-M243-N243,0)*Inputs!$C$17,0)</f>
        <v>0</v>
      </c>
      <c r="P243" s="56" t="n">
        <f aca="false">F243+G243+H243+J243-K243-M243-N243+O243</f>
        <v>399720.229454389</v>
      </c>
      <c r="Q243" s="56" t="n">
        <f aca="false">IF(OR(E243=1,P243&lt;=0),0,P243)</f>
        <v>399720.229454389</v>
      </c>
      <c r="R243" s="15" t="n">
        <f aca="false">IF(OR(E243=1,AND(P243&lt;=0,I243&gt;0)),1,0)</f>
        <v>0</v>
      </c>
      <c r="S243" s="15" t="n">
        <f aca="false">IF(L243&gt;0,1,0)</f>
        <v>0</v>
      </c>
    </row>
    <row r="244" customFormat="false" ht="15" hidden="false" customHeight="false" outlineLevel="0" collapsed="false">
      <c r="A244" s="15" t="n">
        <v>243</v>
      </c>
      <c r="B244" s="15" t="n">
        <f aca="false">INT((A244-1)/12)+1</f>
        <v>21</v>
      </c>
      <c r="C244" s="15" t="n">
        <f aca="false">MIN(Inputs!$C$4+B244-1,99)</f>
        <v>94</v>
      </c>
      <c r="D244" s="55" t="n">
        <f aca="false">INDEX('Return Path'!$D$5:$D$29,B244)</f>
        <v>0.08</v>
      </c>
      <c r="E244" s="15" t="n">
        <f aca="false">R243</f>
        <v>0</v>
      </c>
      <c r="F244" s="56" t="n">
        <f aca="false">Q243</f>
        <v>399720.229454389</v>
      </c>
      <c r="G244" s="56" t="n">
        <f aca="false">IF(AND(MOD(A244-1,12)=0,B244&lt;=Inputs!$C$7,E244=0),Inputs!$C$6,0)</f>
        <v>0</v>
      </c>
      <c r="H244" s="56" t="n">
        <f aca="false">IF(B244=1,G244*Inputs!$C$9,0)</f>
        <v>0</v>
      </c>
      <c r="I244" s="56" t="n">
        <f aca="false">I243+G244</f>
        <v>120000</v>
      </c>
      <c r="J244" s="56" t="n">
        <f aca="false">(F244+G244+H244)*((1+D244)^(1/12)-1)</f>
        <v>2571.81199188702</v>
      </c>
      <c r="K244" s="56" t="n">
        <f aca="false">(F244+G244+H244+J244)*(Inputs!$C$14+IF(B244&lt;=10,Inputs!$C$12,Inputs!$C$13))/12</f>
        <v>201.146020723138</v>
      </c>
      <c r="L244" s="56" t="n">
        <f aca="false">IF(OR(E244=1,A244&lt;=Inputs!$C$15),0,MAX(Inputs!$C$8*I244-(F244+G244+H244+J244-K244),0))</f>
        <v>0</v>
      </c>
      <c r="M244" s="56" t="n">
        <f aca="false">L244*INDEX(Rates!$B$2:$C$101,C244+1,IF(Inputs!$C$5="Male",1,2))/1000/12*Inputs!$C$16</f>
        <v>0</v>
      </c>
      <c r="N244" s="56" t="n">
        <f aca="false">IF($V$1=1,MAX(F244+G244+H244+J244-K244-M244,0)*Inputs!$C$22/12,0)</f>
        <v>0</v>
      </c>
      <c r="O244" s="56" t="n">
        <f aca="false">IF(AND(MOD(A244,12)=0,B244&gt;=Inputs!$C$18),MAX(F244+G244+H244+J244-K244-M244-N244,0)*Inputs!$C$17,0)</f>
        <v>0</v>
      </c>
      <c r="P244" s="56" t="n">
        <f aca="false">F244+G244+H244+J244-K244-M244-N244+O244</f>
        <v>402090.895425553</v>
      </c>
      <c r="Q244" s="56" t="n">
        <f aca="false">IF(OR(E244=1,P244&lt;=0),0,P244)</f>
        <v>402090.895425553</v>
      </c>
      <c r="R244" s="15" t="n">
        <f aca="false">IF(OR(E244=1,AND(P244&lt;=0,I244&gt;0)),1,0)</f>
        <v>0</v>
      </c>
      <c r="S244" s="15" t="n">
        <f aca="false">IF(L244&gt;0,1,0)</f>
        <v>0</v>
      </c>
    </row>
    <row r="245" customFormat="false" ht="15" hidden="false" customHeight="false" outlineLevel="0" collapsed="false">
      <c r="A245" s="15" t="n">
        <v>244</v>
      </c>
      <c r="B245" s="15" t="n">
        <f aca="false">INT((A245-1)/12)+1</f>
        <v>21</v>
      </c>
      <c r="C245" s="15" t="n">
        <f aca="false">MIN(Inputs!$C$4+B245-1,99)</f>
        <v>94</v>
      </c>
      <c r="D245" s="55" t="n">
        <f aca="false">INDEX('Return Path'!$D$5:$D$29,B245)</f>
        <v>0.08</v>
      </c>
      <c r="E245" s="15" t="n">
        <f aca="false">R244</f>
        <v>0</v>
      </c>
      <c r="F245" s="56" t="n">
        <f aca="false">Q244</f>
        <v>402090.895425553</v>
      </c>
      <c r="G245" s="56" t="n">
        <f aca="false">IF(AND(MOD(A245-1,12)=0,B245&lt;=Inputs!$C$7,E245=0),Inputs!$C$6,0)</f>
        <v>0</v>
      </c>
      <c r="H245" s="56" t="n">
        <f aca="false">IF(B245=1,G245*Inputs!$C$9,0)</f>
        <v>0</v>
      </c>
      <c r="I245" s="56" t="n">
        <f aca="false">I244+G245</f>
        <v>120000</v>
      </c>
      <c r="J245" s="56" t="n">
        <f aca="false">(F245+G245+H245)*((1+D245)^(1/12)-1)</f>
        <v>2587.06492812625</v>
      </c>
      <c r="K245" s="56" t="n">
        <f aca="false">(F245+G245+H245+J245)*(Inputs!$C$14+IF(B245&lt;=10,Inputs!$C$12,Inputs!$C$13))/12</f>
        <v>202.33898017684</v>
      </c>
      <c r="L245" s="56" t="n">
        <f aca="false">IF(OR(E245=1,A245&lt;=Inputs!$C$15),0,MAX(Inputs!$C$8*I245-(F245+G245+H245+J245-K245),0))</f>
        <v>0</v>
      </c>
      <c r="M245" s="56" t="n">
        <f aca="false">L245*INDEX(Rates!$B$2:$C$101,C245+1,IF(Inputs!$C$5="Male",1,2))/1000/12*Inputs!$C$16</f>
        <v>0</v>
      </c>
      <c r="N245" s="56" t="n">
        <f aca="false">IF($V$1=1,MAX(F245+G245+H245+J245-K245-M245,0)*Inputs!$C$22/12,0)</f>
        <v>0</v>
      </c>
      <c r="O245" s="56" t="n">
        <f aca="false">IF(AND(MOD(A245,12)=0,B245&gt;=Inputs!$C$18),MAX(F245+G245+H245+J245-K245-M245-N245,0)*Inputs!$C$17,0)</f>
        <v>0</v>
      </c>
      <c r="P245" s="56" t="n">
        <f aca="false">F245+G245+H245+J245-K245-M245-N245+O245</f>
        <v>404475.621373502</v>
      </c>
      <c r="Q245" s="56" t="n">
        <f aca="false">IF(OR(E245=1,P245&lt;=0),0,P245)</f>
        <v>404475.621373502</v>
      </c>
      <c r="R245" s="15" t="n">
        <f aca="false">IF(OR(E245=1,AND(P245&lt;=0,I245&gt;0)),1,0)</f>
        <v>0</v>
      </c>
      <c r="S245" s="15" t="n">
        <f aca="false">IF(L245&gt;0,1,0)</f>
        <v>0</v>
      </c>
    </row>
    <row r="246" customFormat="false" ht="15" hidden="false" customHeight="false" outlineLevel="0" collapsed="false">
      <c r="A246" s="15" t="n">
        <v>245</v>
      </c>
      <c r="B246" s="15" t="n">
        <f aca="false">INT((A246-1)/12)+1</f>
        <v>21</v>
      </c>
      <c r="C246" s="15" t="n">
        <f aca="false">MIN(Inputs!$C$4+B246-1,99)</f>
        <v>94</v>
      </c>
      <c r="D246" s="55" t="n">
        <f aca="false">INDEX('Return Path'!$D$5:$D$29,B246)</f>
        <v>0.08</v>
      </c>
      <c r="E246" s="15" t="n">
        <f aca="false">R245</f>
        <v>0</v>
      </c>
      <c r="F246" s="56" t="n">
        <f aca="false">Q245</f>
        <v>404475.621373502</v>
      </c>
      <c r="G246" s="56" t="n">
        <f aca="false">IF(AND(MOD(A246-1,12)=0,B246&lt;=Inputs!$C$7,E246=0),Inputs!$C$6,0)</f>
        <v>0</v>
      </c>
      <c r="H246" s="56" t="n">
        <f aca="false">IF(B246=1,G246*Inputs!$C$9,0)</f>
        <v>0</v>
      </c>
      <c r="I246" s="56" t="n">
        <f aca="false">I245+G246</f>
        <v>120000</v>
      </c>
      <c r="J246" s="56" t="n">
        <f aca="false">(F246+G246+H246)*((1+D246)^(1/12)-1)</f>
        <v>2602.40832667946</v>
      </c>
      <c r="K246" s="56" t="n">
        <f aca="false">(F246+G246+H246+J246)*(Inputs!$C$14+IF(B246&lt;=10,Inputs!$C$12,Inputs!$C$13))/12</f>
        <v>203.539014850091</v>
      </c>
      <c r="L246" s="56" t="n">
        <f aca="false">IF(OR(E246=1,A246&lt;=Inputs!$C$15),0,MAX(Inputs!$C$8*I246-(F246+G246+H246+J246-K246),0))</f>
        <v>0</v>
      </c>
      <c r="M246" s="56" t="n">
        <f aca="false">L246*INDEX(Rates!$B$2:$C$101,C246+1,IF(Inputs!$C$5="Male",1,2))/1000/12*Inputs!$C$16</f>
        <v>0</v>
      </c>
      <c r="N246" s="56" t="n">
        <f aca="false">IF($V$1=1,MAX(F246+G246+H246+J246-K246-M246,0)*Inputs!$C$22/12,0)</f>
        <v>0</v>
      </c>
      <c r="O246" s="56" t="n">
        <f aca="false">IF(AND(MOD(A246,12)=0,B246&gt;=Inputs!$C$18),MAX(F246+G246+H246+J246-K246-M246-N246,0)*Inputs!$C$17,0)</f>
        <v>0</v>
      </c>
      <c r="P246" s="56" t="n">
        <f aca="false">F246+G246+H246+J246-K246-M246-N246+O246</f>
        <v>406874.490685332</v>
      </c>
      <c r="Q246" s="56" t="n">
        <f aca="false">IF(OR(E246=1,P246&lt;=0),0,P246)</f>
        <v>406874.490685332</v>
      </c>
      <c r="R246" s="15" t="n">
        <f aca="false">IF(OR(E246=1,AND(P246&lt;=0,I246&gt;0)),1,0)</f>
        <v>0</v>
      </c>
      <c r="S246" s="15" t="n">
        <f aca="false">IF(L246&gt;0,1,0)</f>
        <v>0</v>
      </c>
    </row>
    <row r="247" customFormat="false" ht="15" hidden="false" customHeight="false" outlineLevel="0" collapsed="false">
      <c r="A247" s="15" t="n">
        <v>246</v>
      </c>
      <c r="B247" s="15" t="n">
        <f aca="false">INT((A247-1)/12)+1</f>
        <v>21</v>
      </c>
      <c r="C247" s="15" t="n">
        <f aca="false">MIN(Inputs!$C$4+B247-1,99)</f>
        <v>94</v>
      </c>
      <c r="D247" s="55" t="n">
        <f aca="false">INDEX('Return Path'!$D$5:$D$29,B247)</f>
        <v>0.08</v>
      </c>
      <c r="E247" s="15" t="n">
        <f aca="false">R246</f>
        <v>0</v>
      </c>
      <c r="F247" s="56" t="n">
        <f aca="false">Q246</f>
        <v>406874.490685332</v>
      </c>
      <c r="G247" s="56" t="n">
        <f aca="false">IF(AND(MOD(A247-1,12)=0,B247&lt;=Inputs!$C$7,E247=0),Inputs!$C$6,0)</f>
        <v>0</v>
      </c>
      <c r="H247" s="56" t="n">
        <f aca="false">IF(B247=1,G247*Inputs!$C$9,0)</f>
        <v>0</v>
      </c>
      <c r="I247" s="56" t="n">
        <f aca="false">I246+G247</f>
        <v>120000</v>
      </c>
      <c r="J247" s="56" t="n">
        <f aca="false">(F247+G247+H247)*((1+D247)^(1/12)-1)</f>
        <v>2617.84272406173</v>
      </c>
      <c r="K247" s="56" t="n">
        <f aca="false">(F247+G247+H247+J247)*(Inputs!$C$14+IF(B247&lt;=10,Inputs!$C$12,Inputs!$C$13))/12</f>
        <v>204.746166704697</v>
      </c>
      <c r="L247" s="56" t="n">
        <f aca="false">IF(OR(E247=1,A247&lt;=Inputs!$C$15),0,MAX(Inputs!$C$8*I247-(F247+G247+H247+J247-K247),0))</f>
        <v>0</v>
      </c>
      <c r="M247" s="56" t="n">
        <f aca="false">L247*INDEX(Rates!$B$2:$C$101,C247+1,IF(Inputs!$C$5="Male",1,2))/1000/12*Inputs!$C$16</f>
        <v>0</v>
      </c>
      <c r="N247" s="56" t="n">
        <f aca="false">IF($V$1=1,MAX(F247+G247+H247+J247-K247-M247,0)*Inputs!$C$22/12,0)</f>
        <v>0</v>
      </c>
      <c r="O247" s="56" t="n">
        <f aca="false">IF(AND(MOD(A247,12)=0,B247&gt;=Inputs!$C$18),MAX(F247+G247+H247+J247-K247-M247-N247,0)*Inputs!$C$17,0)</f>
        <v>0</v>
      </c>
      <c r="P247" s="56" t="n">
        <f aca="false">F247+G247+H247+J247-K247-M247-N247+O247</f>
        <v>409287.587242689</v>
      </c>
      <c r="Q247" s="56" t="n">
        <f aca="false">IF(OR(E247=1,P247&lt;=0),0,P247)</f>
        <v>409287.587242689</v>
      </c>
      <c r="R247" s="15" t="n">
        <f aca="false">IF(OR(E247=1,AND(P247&lt;=0,I247&gt;0)),1,0)</f>
        <v>0</v>
      </c>
      <c r="S247" s="15" t="n">
        <f aca="false">IF(L247&gt;0,1,0)</f>
        <v>0</v>
      </c>
    </row>
    <row r="248" customFormat="false" ht="15" hidden="false" customHeight="false" outlineLevel="0" collapsed="false">
      <c r="A248" s="15" t="n">
        <v>247</v>
      </c>
      <c r="B248" s="15" t="n">
        <f aca="false">INT((A248-1)/12)+1</f>
        <v>21</v>
      </c>
      <c r="C248" s="15" t="n">
        <f aca="false">MIN(Inputs!$C$4+B248-1,99)</f>
        <v>94</v>
      </c>
      <c r="D248" s="55" t="n">
        <f aca="false">INDEX('Return Path'!$D$5:$D$29,B248)</f>
        <v>0.08</v>
      </c>
      <c r="E248" s="15" t="n">
        <f aca="false">R247</f>
        <v>0</v>
      </c>
      <c r="F248" s="56" t="n">
        <f aca="false">Q247</f>
        <v>409287.587242689</v>
      </c>
      <c r="G248" s="56" t="n">
        <f aca="false">IF(AND(MOD(A248-1,12)=0,B248&lt;=Inputs!$C$7,E248=0),Inputs!$C$6,0)</f>
        <v>0</v>
      </c>
      <c r="H248" s="56" t="n">
        <f aca="false">IF(B248=1,G248*Inputs!$C$9,0)</f>
        <v>0</v>
      </c>
      <c r="I248" s="56" t="n">
        <f aca="false">I247+G248</f>
        <v>120000</v>
      </c>
      <c r="J248" s="56" t="n">
        <f aca="false">(F248+G248+H248)*((1+D248)^(1/12)-1)</f>
        <v>2633.36865997011</v>
      </c>
      <c r="K248" s="56" t="n">
        <f aca="false">(F248+G248+H248+J248)*(Inputs!$C$14+IF(B248&lt;=10,Inputs!$C$12,Inputs!$C$13))/12</f>
        <v>205.960477951329</v>
      </c>
      <c r="L248" s="56" t="n">
        <f aca="false">IF(OR(E248=1,A248&lt;=Inputs!$C$15),0,MAX(Inputs!$C$8*I248-(F248+G248+H248+J248-K248),0))</f>
        <v>0</v>
      </c>
      <c r="M248" s="56" t="n">
        <f aca="false">L248*INDEX(Rates!$B$2:$C$101,C248+1,IF(Inputs!$C$5="Male",1,2))/1000/12*Inputs!$C$16</f>
        <v>0</v>
      </c>
      <c r="N248" s="56" t="n">
        <f aca="false">IF($V$1=1,MAX(F248+G248+H248+J248-K248-M248,0)*Inputs!$C$22/12,0)</f>
        <v>0</v>
      </c>
      <c r="O248" s="56" t="n">
        <f aca="false">IF(AND(MOD(A248,12)=0,B248&gt;=Inputs!$C$18),MAX(F248+G248+H248+J248-K248-M248-N248,0)*Inputs!$C$17,0)</f>
        <v>0</v>
      </c>
      <c r="P248" s="56" t="n">
        <f aca="false">F248+G248+H248+J248-K248-M248-N248+O248</f>
        <v>411714.995424707</v>
      </c>
      <c r="Q248" s="56" t="n">
        <f aca="false">IF(OR(E248=1,P248&lt;=0),0,P248)</f>
        <v>411714.995424707</v>
      </c>
      <c r="R248" s="15" t="n">
        <f aca="false">IF(OR(E248=1,AND(P248&lt;=0,I248&gt;0)),1,0)</f>
        <v>0</v>
      </c>
      <c r="S248" s="15" t="n">
        <f aca="false">IF(L248&gt;0,1,0)</f>
        <v>0</v>
      </c>
    </row>
    <row r="249" customFormat="false" ht="15" hidden="false" customHeight="false" outlineLevel="0" collapsed="false">
      <c r="A249" s="15" t="n">
        <v>248</v>
      </c>
      <c r="B249" s="15" t="n">
        <f aca="false">INT((A249-1)/12)+1</f>
        <v>21</v>
      </c>
      <c r="C249" s="15" t="n">
        <f aca="false">MIN(Inputs!$C$4+B249-1,99)</f>
        <v>94</v>
      </c>
      <c r="D249" s="55" t="n">
        <f aca="false">INDEX('Return Path'!$D$5:$D$29,B249)</f>
        <v>0.08</v>
      </c>
      <c r="E249" s="15" t="n">
        <f aca="false">R248</f>
        <v>0</v>
      </c>
      <c r="F249" s="56" t="n">
        <f aca="false">Q248</f>
        <v>411714.995424707</v>
      </c>
      <c r="G249" s="56" t="n">
        <f aca="false">IF(AND(MOD(A249-1,12)=0,B249&lt;=Inputs!$C$7,E249=0),Inputs!$C$6,0)</f>
        <v>0</v>
      </c>
      <c r="H249" s="56" t="n">
        <f aca="false">IF(B249=1,G249*Inputs!$C$9,0)</f>
        <v>0</v>
      </c>
      <c r="I249" s="56" t="n">
        <f aca="false">I248+G249</f>
        <v>120000</v>
      </c>
      <c r="J249" s="56" t="n">
        <f aca="false">(F249+G249+H249)*((1+D249)^(1/12)-1)</f>
        <v>2648.98667730249</v>
      </c>
      <c r="K249" s="56" t="n">
        <f aca="false">(F249+G249+H249+J249)*(Inputs!$C$14+IF(B249&lt;=10,Inputs!$C$12,Inputs!$C$13))/12</f>
        <v>207.181991051005</v>
      </c>
      <c r="L249" s="56" t="n">
        <f aca="false">IF(OR(E249=1,A249&lt;=Inputs!$C$15),0,MAX(Inputs!$C$8*I249-(F249+G249+H249+J249-K249),0))</f>
        <v>0</v>
      </c>
      <c r="M249" s="56" t="n">
        <f aca="false">L249*INDEX(Rates!$B$2:$C$101,C249+1,IF(Inputs!$C$5="Male",1,2))/1000/12*Inputs!$C$16</f>
        <v>0</v>
      </c>
      <c r="N249" s="56" t="n">
        <f aca="false">IF($V$1=1,MAX(F249+G249+H249+J249-K249-M249,0)*Inputs!$C$22/12,0)</f>
        <v>0</v>
      </c>
      <c r="O249" s="56" t="n">
        <f aca="false">IF(AND(MOD(A249,12)=0,B249&gt;=Inputs!$C$18),MAX(F249+G249+H249+J249-K249-M249-N249,0)*Inputs!$C$17,0)</f>
        <v>0</v>
      </c>
      <c r="P249" s="56" t="n">
        <f aca="false">F249+G249+H249+J249-K249-M249-N249+O249</f>
        <v>414156.800110959</v>
      </c>
      <c r="Q249" s="56" t="n">
        <f aca="false">IF(OR(E249=1,P249&lt;=0),0,P249)</f>
        <v>414156.800110959</v>
      </c>
      <c r="R249" s="15" t="n">
        <f aca="false">IF(OR(E249=1,AND(P249&lt;=0,I249&gt;0)),1,0)</f>
        <v>0</v>
      </c>
      <c r="S249" s="15" t="n">
        <f aca="false">IF(L249&gt;0,1,0)</f>
        <v>0</v>
      </c>
    </row>
    <row r="250" customFormat="false" ht="15" hidden="false" customHeight="false" outlineLevel="0" collapsed="false">
      <c r="A250" s="15" t="n">
        <v>249</v>
      </c>
      <c r="B250" s="15" t="n">
        <f aca="false">INT((A250-1)/12)+1</f>
        <v>21</v>
      </c>
      <c r="C250" s="15" t="n">
        <f aca="false">MIN(Inputs!$C$4+B250-1,99)</f>
        <v>94</v>
      </c>
      <c r="D250" s="55" t="n">
        <f aca="false">INDEX('Return Path'!$D$5:$D$29,B250)</f>
        <v>0.08</v>
      </c>
      <c r="E250" s="15" t="n">
        <f aca="false">R249</f>
        <v>0</v>
      </c>
      <c r="F250" s="56" t="n">
        <f aca="false">Q249</f>
        <v>414156.800110959</v>
      </c>
      <c r="G250" s="56" t="n">
        <f aca="false">IF(AND(MOD(A250-1,12)=0,B250&lt;=Inputs!$C$7,E250=0),Inputs!$C$6,0)</f>
        <v>0</v>
      </c>
      <c r="H250" s="56" t="n">
        <f aca="false">IF(B250=1,G250*Inputs!$C$9,0)</f>
        <v>0</v>
      </c>
      <c r="I250" s="56" t="n">
        <f aca="false">I249+G250</f>
        <v>120000</v>
      </c>
      <c r="J250" s="56" t="n">
        <f aca="false">(F250+G250+H250)*((1+D250)^(1/12)-1)</f>
        <v>2664.69732217658</v>
      </c>
      <c r="K250" s="56" t="n">
        <f aca="false">(F250+G250+H250+J250)*(Inputs!$C$14+IF(B250&lt;=10,Inputs!$C$12,Inputs!$C$13))/12</f>
        <v>208.410748716568</v>
      </c>
      <c r="L250" s="56" t="n">
        <f aca="false">IF(OR(E250=1,A250&lt;=Inputs!$C$15),0,MAX(Inputs!$C$8*I250-(F250+G250+H250+J250-K250),0))</f>
        <v>0</v>
      </c>
      <c r="M250" s="56" t="n">
        <f aca="false">L250*INDEX(Rates!$B$2:$C$101,C250+1,IF(Inputs!$C$5="Male",1,2))/1000/12*Inputs!$C$16</f>
        <v>0</v>
      </c>
      <c r="N250" s="56" t="n">
        <f aca="false">IF($V$1=1,MAX(F250+G250+H250+J250-K250-M250,0)*Inputs!$C$22/12,0)</f>
        <v>0</v>
      </c>
      <c r="O250" s="56" t="n">
        <f aca="false">IF(AND(MOD(A250,12)=0,B250&gt;=Inputs!$C$18),MAX(F250+G250+H250+J250-K250-M250-N250,0)*Inputs!$C$17,0)</f>
        <v>0</v>
      </c>
      <c r="P250" s="56" t="n">
        <f aca="false">F250+G250+H250+J250-K250-M250-N250+O250</f>
        <v>416613.086684419</v>
      </c>
      <c r="Q250" s="56" t="n">
        <f aca="false">IF(OR(E250=1,P250&lt;=0),0,P250)</f>
        <v>416613.086684419</v>
      </c>
      <c r="R250" s="15" t="n">
        <f aca="false">IF(OR(E250=1,AND(P250&lt;=0,I250&gt;0)),1,0)</f>
        <v>0</v>
      </c>
      <c r="S250" s="15" t="n">
        <f aca="false">IF(L250&gt;0,1,0)</f>
        <v>0</v>
      </c>
    </row>
    <row r="251" customFormat="false" ht="15" hidden="false" customHeight="false" outlineLevel="0" collapsed="false">
      <c r="A251" s="15" t="n">
        <v>250</v>
      </c>
      <c r="B251" s="15" t="n">
        <f aca="false">INT((A251-1)/12)+1</f>
        <v>21</v>
      </c>
      <c r="C251" s="15" t="n">
        <f aca="false">MIN(Inputs!$C$4+B251-1,99)</f>
        <v>94</v>
      </c>
      <c r="D251" s="55" t="n">
        <f aca="false">INDEX('Return Path'!$D$5:$D$29,B251)</f>
        <v>0.08</v>
      </c>
      <c r="E251" s="15" t="n">
        <f aca="false">R250</f>
        <v>0</v>
      </c>
      <c r="F251" s="56" t="n">
        <f aca="false">Q250</f>
        <v>416613.086684419</v>
      </c>
      <c r="G251" s="56" t="n">
        <f aca="false">IF(AND(MOD(A251-1,12)=0,B251&lt;=Inputs!$C$7,E251=0),Inputs!$C$6,0)</f>
        <v>0</v>
      </c>
      <c r="H251" s="56" t="n">
        <f aca="false">IF(B251=1,G251*Inputs!$C$9,0)</f>
        <v>0</v>
      </c>
      <c r="I251" s="56" t="n">
        <f aca="false">I250+G251</f>
        <v>120000</v>
      </c>
      <c r="J251" s="56" t="n">
        <f aca="false">(F251+G251+H251)*((1+D251)^(1/12)-1)</f>
        <v>2680.50114394902</v>
      </c>
      <c r="K251" s="56" t="n">
        <f aca="false">(F251+G251+H251+J251)*(Inputs!$C$14+IF(B251&lt;=10,Inputs!$C$12,Inputs!$C$13))/12</f>
        <v>209.646793914184</v>
      </c>
      <c r="L251" s="56" t="n">
        <f aca="false">IF(OR(E251=1,A251&lt;=Inputs!$C$15),0,MAX(Inputs!$C$8*I251-(F251+G251+H251+J251-K251),0))</f>
        <v>0</v>
      </c>
      <c r="M251" s="56" t="n">
        <f aca="false">L251*INDEX(Rates!$B$2:$C$101,C251+1,IF(Inputs!$C$5="Male",1,2))/1000/12*Inputs!$C$16</f>
        <v>0</v>
      </c>
      <c r="N251" s="56" t="n">
        <f aca="false">IF($V$1=1,MAX(F251+G251+H251+J251-K251-M251,0)*Inputs!$C$22/12,0)</f>
        <v>0</v>
      </c>
      <c r="O251" s="56" t="n">
        <f aca="false">IF(AND(MOD(A251,12)=0,B251&gt;=Inputs!$C$18),MAX(F251+G251+H251+J251-K251-M251-N251,0)*Inputs!$C$17,0)</f>
        <v>0</v>
      </c>
      <c r="P251" s="56" t="n">
        <f aca="false">F251+G251+H251+J251-K251-M251-N251+O251</f>
        <v>419083.941034454</v>
      </c>
      <c r="Q251" s="56" t="n">
        <f aca="false">IF(OR(E251=1,P251&lt;=0),0,P251)</f>
        <v>419083.941034454</v>
      </c>
      <c r="R251" s="15" t="n">
        <f aca="false">IF(OR(E251=1,AND(P251&lt;=0,I251&gt;0)),1,0)</f>
        <v>0</v>
      </c>
      <c r="S251" s="15" t="n">
        <f aca="false">IF(L251&gt;0,1,0)</f>
        <v>0</v>
      </c>
    </row>
    <row r="252" customFormat="false" ht="15" hidden="false" customHeight="false" outlineLevel="0" collapsed="false">
      <c r="A252" s="15" t="n">
        <v>251</v>
      </c>
      <c r="B252" s="15" t="n">
        <f aca="false">INT((A252-1)/12)+1</f>
        <v>21</v>
      </c>
      <c r="C252" s="15" t="n">
        <f aca="false">MIN(Inputs!$C$4+B252-1,99)</f>
        <v>94</v>
      </c>
      <c r="D252" s="55" t="n">
        <f aca="false">INDEX('Return Path'!$D$5:$D$29,B252)</f>
        <v>0.08</v>
      </c>
      <c r="E252" s="15" t="n">
        <f aca="false">R251</f>
        <v>0</v>
      </c>
      <c r="F252" s="56" t="n">
        <f aca="false">Q251</f>
        <v>419083.941034454</v>
      </c>
      <c r="G252" s="56" t="n">
        <f aca="false">IF(AND(MOD(A252-1,12)=0,B252&lt;=Inputs!$C$7,E252=0),Inputs!$C$6,0)</f>
        <v>0</v>
      </c>
      <c r="H252" s="56" t="n">
        <f aca="false">IF(B252=1,G252*Inputs!$C$9,0)</f>
        <v>0</v>
      </c>
      <c r="I252" s="56" t="n">
        <f aca="false">I251+G252</f>
        <v>120000</v>
      </c>
      <c r="J252" s="56" t="n">
        <f aca="false">(F252+G252+H252)*((1+D252)^(1/12)-1)</f>
        <v>2696.39869523458</v>
      </c>
      <c r="K252" s="56" t="n">
        <f aca="false">(F252+G252+H252+J252)*(Inputs!$C$14+IF(B252&lt;=10,Inputs!$C$12,Inputs!$C$13))/12</f>
        <v>210.890169864844</v>
      </c>
      <c r="L252" s="56" t="n">
        <f aca="false">IF(OR(E252=1,A252&lt;=Inputs!$C$15),0,MAX(Inputs!$C$8*I252-(F252+G252+H252+J252-K252),0))</f>
        <v>0</v>
      </c>
      <c r="M252" s="56" t="n">
        <f aca="false">L252*INDEX(Rates!$B$2:$C$101,C252+1,IF(Inputs!$C$5="Male",1,2))/1000/12*Inputs!$C$16</f>
        <v>0</v>
      </c>
      <c r="N252" s="56" t="n">
        <f aca="false">IF($V$1=1,MAX(F252+G252+H252+J252-K252-M252,0)*Inputs!$C$22/12,0)</f>
        <v>0</v>
      </c>
      <c r="O252" s="56" t="n">
        <f aca="false">IF(AND(MOD(A252,12)=0,B252&gt;=Inputs!$C$18),MAX(F252+G252+H252+J252-K252-M252-N252,0)*Inputs!$C$17,0)</f>
        <v>0</v>
      </c>
      <c r="P252" s="56" t="n">
        <f aca="false">F252+G252+H252+J252-K252-M252-N252+O252</f>
        <v>421569.449559824</v>
      </c>
      <c r="Q252" s="56" t="n">
        <f aca="false">IF(OR(E252=1,P252&lt;=0),0,P252)</f>
        <v>421569.449559824</v>
      </c>
      <c r="R252" s="15" t="n">
        <f aca="false">IF(OR(E252=1,AND(P252&lt;=0,I252&gt;0)),1,0)</f>
        <v>0</v>
      </c>
      <c r="S252" s="15" t="n">
        <f aca="false">IF(L252&gt;0,1,0)</f>
        <v>0</v>
      </c>
    </row>
    <row r="253" customFormat="false" ht="15" hidden="false" customHeight="false" outlineLevel="0" collapsed="false">
      <c r="A253" s="15" t="n">
        <v>252</v>
      </c>
      <c r="B253" s="15" t="n">
        <f aca="false">INT((A253-1)/12)+1</f>
        <v>21</v>
      </c>
      <c r="C253" s="15" t="n">
        <f aca="false">MIN(Inputs!$C$4+B253-1,99)</f>
        <v>94</v>
      </c>
      <c r="D253" s="55" t="n">
        <f aca="false">INDEX('Return Path'!$D$5:$D$29,B253)</f>
        <v>0.08</v>
      </c>
      <c r="E253" s="15" t="n">
        <f aca="false">R252</f>
        <v>0</v>
      </c>
      <c r="F253" s="56" t="n">
        <f aca="false">Q252</f>
        <v>421569.449559824</v>
      </c>
      <c r="G253" s="56" t="n">
        <f aca="false">IF(AND(MOD(A253-1,12)=0,B253&lt;=Inputs!$C$7,E253=0),Inputs!$C$6,0)</f>
        <v>0</v>
      </c>
      <c r="H253" s="56" t="n">
        <f aca="false">IF(B253=1,G253*Inputs!$C$9,0)</f>
        <v>0</v>
      </c>
      <c r="I253" s="56" t="n">
        <f aca="false">I252+G253</f>
        <v>120000</v>
      </c>
      <c r="J253" s="56" t="n">
        <f aca="false">(F253+G253+H253)*((1+D253)^(1/12)-1)</f>
        <v>2712.39053192548</v>
      </c>
      <c r="K253" s="56" t="n">
        <f aca="false">(F253+G253+H253+J253)*(Inputs!$C$14+IF(B253&lt;=10,Inputs!$C$12,Inputs!$C$13))/12</f>
        <v>212.140920045875</v>
      </c>
      <c r="L253" s="56" t="n">
        <f aca="false">IF(OR(E253=1,A253&lt;=Inputs!$C$15),0,MAX(Inputs!$C$8*I253-(F253+G253+H253+J253-K253),0))</f>
        <v>0</v>
      </c>
      <c r="M253" s="56" t="n">
        <f aca="false">L253*INDEX(Rates!$B$2:$C$101,C253+1,IF(Inputs!$C$5="Male",1,2))/1000/12*Inputs!$C$16</f>
        <v>0</v>
      </c>
      <c r="N253" s="56" t="n">
        <f aca="false">IF($V$1=1,MAX(F253+G253+H253+J253-K253-M253,0)*Inputs!$C$22/12,0)</f>
        <v>0</v>
      </c>
      <c r="O253" s="56" t="n">
        <f aca="false">IF(AND(MOD(A253,12)=0,B253&gt;=Inputs!$C$18),MAX(F253+G253+H253+J253-K253-M253-N253,0)*Inputs!$C$17,0)</f>
        <v>2120.34849585852</v>
      </c>
      <c r="P253" s="56" t="n">
        <f aca="false">F253+G253+H253+J253-K253-M253-N253+O253</f>
        <v>426190.047667562</v>
      </c>
      <c r="Q253" s="56" t="n">
        <f aca="false">IF(OR(E253=1,P253&lt;=0),0,P253)</f>
        <v>426190.047667562</v>
      </c>
      <c r="R253" s="15" t="n">
        <f aca="false">IF(OR(E253=1,AND(P253&lt;=0,I253&gt;0)),1,0)</f>
        <v>0</v>
      </c>
      <c r="S253" s="15" t="n">
        <f aca="false">IF(L253&gt;0,1,0)</f>
        <v>0</v>
      </c>
    </row>
    <row r="254" customFormat="false" ht="15" hidden="false" customHeight="false" outlineLevel="0" collapsed="false">
      <c r="A254" s="15" t="n">
        <v>253</v>
      </c>
      <c r="B254" s="15" t="n">
        <f aca="false">INT((A254-1)/12)+1</f>
        <v>22</v>
      </c>
      <c r="C254" s="15" t="n">
        <f aca="false">MIN(Inputs!$C$4+B254-1,99)</f>
        <v>95</v>
      </c>
      <c r="D254" s="55" t="n">
        <f aca="false">INDEX('Return Path'!$D$5:$D$29,B254)</f>
        <v>0.08</v>
      </c>
      <c r="E254" s="15" t="n">
        <f aca="false">R253</f>
        <v>0</v>
      </c>
      <c r="F254" s="56" t="n">
        <f aca="false">Q253</f>
        <v>426190.047667562</v>
      </c>
      <c r="G254" s="56" t="n">
        <f aca="false">IF(AND(MOD(A254-1,12)=0,B254&lt;=Inputs!$C$7,E254=0),Inputs!$C$6,0)</f>
        <v>0</v>
      </c>
      <c r="H254" s="56" t="n">
        <f aca="false">IF(B254=1,G254*Inputs!$C$9,0)</f>
        <v>0</v>
      </c>
      <c r="I254" s="56" t="n">
        <f aca="false">I253+G254</f>
        <v>120000</v>
      </c>
      <c r="J254" s="56" t="n">
        <f aca="false">(F254+G254+H254)*((1+D254)^(1/12)-1)</f>
        <v>2742.11959927689</v>
      </c>
      <c r="K254" s="56" t="n">
        <f aca="false">(F254+G254+H254+J254)*(Inputs!$C$14+IF(B254&lt;=10,Inputs!$C$12,Inputs!$C$13))/12</f>
        <v>214.466083633419</v>
      </c>
      <c r="L254" s="56" t="n">
        <f aca="false">IF(OR(E254=1,A254&lt;=Inputs!$C$15),0,MAX(Inputs!$C$8*I254-(F254+G254+H254+J254-K254),0))</f>
        <v>0</v>
      </c>
      <c r="M254" s="56" t="n">
        <f aca="false">L254*INDEX(Rates!$B$2:$C$101,C254+1,IF(Inputs!$C$5="Male",1,2))/1000/12*Inputs!$C$16</f>
        <v>0</v>
      </c>
      <c r="N254" s="56" t="n">
        <f aca="false">IF($V$1=1,MAX(F254+G254+H254+J254-K254-M254,0)*Inputs!$C$22/12,0)</f>
        <v>0</v>
      </c>
      <c r="O254" s="56" t="n">
        <f aca="false">IF(AND(MOD(A254,12)=0,B254&gt;=Inputs!$C$18),MAX(F254+G254+H254+J254-K254-M254-N254,0)*Inputs!$C$17,0)</f>
        <v>0</v>
      </c>
      <c r="P254" s="56" t="n">
        <f aca="false">F254+G254+H254+J254-K254-M254-N254+O254</f>
        <v>428717.701183205</v>
      </c>
      <c r="Q254" s="56" t="n">
        <f aca="false">IF(OR(E254=1,P254&lt;=0),0,P254)</f>
        <v>428717.701183205</v>
      </c>
      <c r="R254" s="15" t="n">
        <f aca="false">IF(OR(E254=1,AND(P254&lt;=0,I254&gt;0)),1,0)</f>
        <v>0</v>
      </c>
      <c r="S254" s="15" t="n">
        <f aca="false">IF(L254&gt;0,1,0)</f>
        <v>0</v>
      </c>
    </row>
    <row r="255" customFormat="false" ht="15" hidden="false" customHeight="false" outlineLevel="0" collapsed="false">
      <c r="A255" s="15" t="n">
        <v>254</v>
      </c>
      <c r="B255" s="15" t="n">
        <f aca="false">INT((A255-1)/12)+1</f>
        <v>22</v>
      </c>
      <c r="C255" s="15" t="n">
        <f aca="false">MIN(Inputs!$C$4+B255-1,99)</f>
        <v>95</v>
      </c>
      <c r="D255" s="55" t="n">
        <f aca="false">INDEX('Return Path'!$D$5:$D$29,B255)</f>
        <v>0.08</v>
      </c>
      <c r="E255" s="15" t="n">
        <f aca="false">R254</f>
        <v>0</v>
      </c>
      <c r="F255" s="56" t="n">
        <f aca="false">Q254</f>
        <v>428717.701183205</v>
      </c>
      <c r="G255" s="56" t="n">
        <f aca="false">IF(AND(MOD(A255-1,12)=0,B255&lt;=Inputs!$C$7,E255=0),Inputs!$C$6,0)</f>
        <v>0</v>
      </c>
      <c r="H255" s="56" t="n">
        <f aca="false">IF(B255=1,G255*Inputs!$C$9,0)</f>
        <v>0</v>
      </c>
      <c r="I255" s="56" t="n">
        <f aca="false">I254+G255</f>
        <v>120000</v>
      </c>
      <c r="J255" s="56" t="n">
        <f aca="false">(F255+G255+H255)*((1+D255)^(1/12)-1)</f>
        <v>2758.38259810419</v>
      </c>
      <c r="K255" s="56" t="n">
        <f aca="false">(F255+G255+H255+J255)*(Inputs!$C$14+IF(B255&lt;=10,Inputs!$C$12,Inputs!$C$13))/12</f>
        <v>215.738041890655</v>
      </c>
      <c r="L255" s="56" t="n">
        <f aca="false">IF(OR(E255=1,A255&lt;=Inputs!$C$15),0,MAX(Inputs!$C$8*I255-(F255+G255+H255+J255-K255),0))</f>
        <v>0</v>
      </c>
      <c r="M255" s="56" t="n">
        <f aca="false">L255*INDEX(Rates!$B$2:$C$101,C255+1,IF(Inputs!$C$5="Male",1,2))/1000/12*Inputs!$C$16</f>
        <v>0</v>
      </c>
      <c r="N255" s="56" t="n">
        <f aca="false">IF($V$1=1,MAX(F255+G255+H255+J255-K255-M255,0)*Inputs!$C$22/12,0)</f>
        <v>0</v>
      </c>
      <c r="O255" s="56" t="n">
        <f aca="false">IF(AND(MOD(A255,12)=0,B255&gt;=Inputs!$C$18),MAX(F255+G255+H255+J255-K255-M255-N255,0)*Inputs!$C$17,0)</f>
        <v>0</v>
      </c>
      <c r="P255" s="56" t="n">
        <f aca="false">F255+G255+H255+J255-K255-M255-N255+O255</f>
        <v>431260.345739419</v>
      </c>
      <c r="Q255" s="56" t="n">
        <f aca="false">IF(OR(E255=1,P255&lt;=0),0,P255)</f>
        <v>431260.345739419</v>
      </c>
      <c r="R255" s="15" t="n">
        <f aca="false">IF(OR(E255=1,AND(P255&lt;=0,I255&gt;0)),1,0)</f>
        <v>0</v>
      </c>
      <c r="S255" s="15" t="n">
        <f aca="false">IF(L255&gt;0,1,0)</f>
        <v>0</v>
      </c>
    </row>
    <row r="256" customFormat="false" ht="15" hidden="false" customHeight="false" outlineLevel="0" collapsed="false">
      <c r="A256" s="15" t="n">
        <v>255</v>
      </c>
      <c r="B256" s="15" t="n">
        <f aca="false">INT((A256-1)/12)+1</f>
        <v>22</v>
      </c>
      <c r="C256" s="15" t="n">
        <f aca="false">MIN(Inputs!$C$4+B256-1,99)</f>
        <v>95</v>
      </c>
      <c r="D256" s="55" t="n">
        <f aca="false">INDEX('Return Path'!$D$5:$D$29,B256)</f>
        <v>0.08</v>
      </c>
      <c r="E256" s="15" t="n">
        <f aca="false">R255</f>
        <v>0</v>
      </c>
      <c r="F256" s="56" t="n">
        <f aca="false">Q255</f>
        <v>431260.345739419</v>
      </c>
      <c r="G256" s="56" t="n">
        <f aca="false">IF(AND(MOD(A256-1,12)=0,B256&lt;=Inputs!$C$7,E256=0),Inputs!$C$6,0)</f>
        <v>0</v>
      </c>
      <c r="H256" s="56" t="n">
        <f aca="false">IF(B256=1,G256*Inputs!$C$9,0)</f>
        <v>0</v>
      </c>
      <c r="I256" s="56" t="n">
        <f aca="false">I255+G256</f>
        <v>120000</v>
      </c>
      <c r="J256" s="56" t="n">
        <f aca="false">(F256+G256+H256)*((1+D256)^(1/12)-1)</f>
        <v>2774.74204973791</v>
      </c>
      <c r="K256" s="56" t="n">
        <f aca="false">(F256+G256+H256+J256)*(Inputs!$C$14+IF(B256&lt;=10,Inputs!$C$12,Inputs!$C$13))/12</f>
        <v>217.017543894578</v>
      </c>
      <c r="L256" s="56" t="n">
        <f aca="false">IF(OR(E256=1,A256&lt;=Inputs!$C$15),0,MAX(Inputs!$C$8*I256-(F256+G256+H256+J256-K256),0))</f>
        <v>0</v>
      </c>
      <c r="M256" s="56" t="n">
        <f aca="false">L256*INDEX(Rates!$B$2:$C$101,C256+1,IF(Inputs!$C$5="Male",1,2))/1000/12*Inputs!$C$16</f>
        <v>0</v>
      </c>
      <c r="N256" s="56" t="n">
        <f aca="false">IF($V$1=1,MAX(F256+G256+H256+J256-K256-M256,0)*Inputs!$C$22/12,0)</f>
        <v>0</v>
      </c>
      <c r="O256" s="56" t="n">
        <f aca="false">IF(AND(MOD(A256,12)=0,B256&gt;=Inputs!$C$18),MAX(F256+G256+H256+J256-K256-M256-N256,0)*Inputs!$C$17,0)</f>
        <v>0</v>
      </c>
      <c r="P256" s="56" t="n">
        <f aca="false">F256+G256+H256+J256-K256-M256-N256+O256</f>
        <v>433818.070245262</v>
      </c>
      <c r="Q256" s="56" t="n">
        <f aca="false">IF(OR(E256=1,P256&lt;=0),0,P256)</f>
        <v>433818.070245262</v>
      </c>
      <c r="R256" s="15" t="n">
        <f aca="false">IF(OR(E256=1,AND(P256&lt;=0,I256&gt;0)),1,0)</f>
        <v>0</v>
      </c>
      <c r="S256" s="15" t="n">
        <f aca="false">IF(L256&gt;0,1,0)</f>
        <v>0</v>
      </c>
    </row>
    <row r="257" customFormat="false" ht="15" hidden="false" customHeight="false" outlineLevel="0" collapsed="false">
      <c r="A257" s="15" t="n">
        <v>256</v>
      </c>
      <c r="B257" s="15" t="n">
        <f aca="false">INT((A257-1)/12)+1</f>
        <v>22</v>
      </c>
      <c r="C257" s="15" t="n">
        <f aca="false">MIN(Inputs!$C$4+B257-1,99)</f>
        <v>95</v>
      </c>
      <c r="D257" s="55" t="n">
        <f aca="false">INDEX('Return Path'!$D$5:$D$29,B257)</f>
        <v>0.08</v>
      </c>
      <c r="E257" s="15" t="n">
        <f aca="false">R256</f>
        <v>0</v>
      </c>
      <c r="F257" s="56" t="n">
        <f aca="false">Q256</f>
        <v>433818.070245262</v>
      </c>
      <c r="G257" s="56" t="n">
        <f aca="false">IF(AND(MOD(A257-1,12)=0,B257&lt;=Inputs!$C$7,E257=0),Inputs!$C$6,0)</f>
        <v>0</v>
      </c>
      <c r="H257" s="56" t="n">
        <f aca="false">IF(B257=1,G257*Inputs!$C$9,0)</f>
        <v>0</v>
      </c>
      <c r="I257" s="56" t="n">
        <f aca="false">I256+G257</f>
        <v>120000</v>
      </c>
      <c r="J257" s="56" t="n">
        <f aca="false">(F257+G257+H257)*((1+D257)^(1/12)-1)</f>
        <v>2791.1985262216</v>
      </c>
      <c r="K257" s="56" t="n">
        <f aca="false">(F257+G257+H257+J257)*(Inputs!$C$14+IF(B257&lt;=10,Inputs!$C$12,Inputs!$C$13))/12</f>
        <v>218.304634385742</v>
      </c>
      <c r="L257" s="56" t="n">
        <f aca="false">IF(OR(E257=1,A257&lt;=Inputs!$C$15),0,MAX(Inputs!$C$8*I257-(F257+G257+H257+J257-K257),0))</f>
        <v>0</v>
      </c>
      <c r="M257" s="56" t="n">
        <f aca="false">L257*INDEX(Rates!$B$2:$C$101,C257+1,IF(Inputs!$C$5="Male",1,2))/1000/12*Inputs!$C$16</f>
        <v>0</v>
      </c>
      <c r="N257" s="56" t="n">
        <f aca="false">IF($V$1=1,MAX(F257+G257+H257+J257-K257-M257,0)*Inputs!$C$22/12,0)</f>
        <v>0</v>
      </c>
      <c r="O257" s="56" t="n">
        <f aca="false">IF(AND(MOD(A257,12)=0,B257&gt;=Inputs!$C$18),MAX(F257+G257+H257+J257-K257-M257-N257,0)*Inputs!$C$17,0)</f>
        <v>0</v>
      </c>
      <c r="P257" s="56" t="n">
        <f aca="false">F257+G257+H257+J257-K257-M257-N257+O257</f>
        <v>436390.964137098</v>
      </c>
      <c r="Q257" s="56" t="n">
        <f aca="false">IF(OR(E257=1,P257&lt;=0),0,P257)</f>
        <v>436390.964137098</v>
      </c>
      <c r="R257" s="15" t="n">
        <f aca="false">IF(OR(E257=1,AND(P257&lt;=0,I257&gt;0)),1,0)</f>
        <v>0</v>
      </c>
      <c r="S257" s="15" t="n">
        <f aca="false">IF(L257&gt;0,1,0)</f>
        <v>0</v>
      </c>
    </row>
    <row r="258" customFormat="false" ht="15" hidden="false" customHeight="false" outlineLevel="0" collapsed="false">
      <c r="A258" s="15" t="n">
        <v>257</v>
      </c>
      <c r="B258" s="15" t="n">
        <f aca="false">INT((A258-1)/12)+1</f>
        <v>22</v>
      </c>
      <c r="C258" s="15" t="n">
        <f aca="false">MIN(Inputs!$C$4+B258-1,99)</f>
        <v>95</v>
      </c>
      <c r="D258" s="55" t="n">
        <f aca="false">INDEX('Return Path'!$D$5:$D$29,B258)</f>
        <v>0.08</v>
      </c>
      <c r="E258" s="15" t="n">
        <f aca="false">R257</f>
        <v>0</v>
      </c>
      <c r="F258" s="56" t="n">
        <f aca="false">Q257</f>
        <v>436390.964137098</v>
      </c>
      <c r="G258" s="56" t="n">
        <f aca="false">IF(AND(MOD(A258-1,12)=0,B258&lt;=Inputs!$C$7,E258=0),Inputs!$C$6,0)</f>
        <v>0</v>
      </c>
      <c r="H258" s="56" t="n">
        <f aca="false">IF(B258=1,G258*Inputs!$C$9,0)</f>
        <v>0</v>
      </c>
      <c r="I258" s="56" t="n">
        <f aca="false">I257+G258</f>
        <v>120000</v>
      </c>
      <c r="J258" s="56" t="n">
        <f aca="false">(F258+G258+H258)*((1+D258)^(1/12)-1)</f>
        <v>2807.75260299151</v>
      </c>
      <c r="K258" s="56" t="n">
        <f aca="false">(F258+G258+H258+J258)*(Inputs!$C$14+IF(B258&lt;=10,Inputs!$C$12,Inputs!$C$13))/12</f>
        <v>219.599358370045</v>
      </c>
      <c r="L258" s="56" t="n">
        <f aca="false">IF(OR(E258=1,A258&lt;=Inputs!$C$15),0,MAX(Inputs!$C$8*I258-(F258+G258+H258+J258-K258),0))</f>
        <v>0</v>
      </c>
      <c r="M258" s="56" t="n">
        <f aca="false">L258*INDEX(Rates!$B$2:$C$101,C258+1,IF(Inputs!$C$5="Male",1,2))/1000/12*Inputs!$C$16</f>
        <v>0</v>
      </c>
      <c r="N258" s="56" t="n">
        <f aca="false">IF($V$1=1,MAX(F258+G258+H258+J258-K258-M258,0)*Inputs!$C$22/12,0)</f>
        <v>0</v>
      </c>
      <c r="O258" s="56" t="n">
        <f aca="false">IF(AND(MOD(A258,12)=0,B258&gt;=Inputs!$C$18),MAX(F258+G258+H258+J258-K258-M258-N258,0)*Inputs!$C$17,0)</f>
        <v>0</v>
      </c>
      <c r="P258" s="56" t="n">
        <f aca="false">F258+G258+H258+J258-K258-M258-N258+O258</f>
        <v>438979.117381719</v>
      </c>
      <c r="Q258" s="56" t="n">
        <f aca="false">IF(OR(E258=1,P258&lt;=0),0,P258)</f>
        <v>438979.117381719</v>
      </c>
      <c r="R258" s="15" t="n">
        <f aca="false">IF(OR(E258=1,AND(P258&lt;=0,I258&gt;0)),1,0)</f>
        <v>0</v>
      </c>
      <c r="S258" s="15" t="n">
        <f aca="false">IF(L258&gt;0,1,0)</f>
        <v>0</v>
      </c>
    </row>
    <row r="259" customFormat="false" ht="15" hidden="false" customHeight="false" outlineLevel="0" collapsed="false">
      <c r="A259" s="15" t="n">
        <v>258</v>
      </c>
      <c r="B259" s="15" t="n">
        <f aca="false">INT((A259-1)/12)+1</f>
        <v>22</v>
      </c>
      <c r="C259" s="15" t="n">
        <f aca="false">MIN(Inputs!$C$4+B259-1,99)</f>
        <v>95</v>
      </c>
      <c r="D259" s="55" t="n">
        <f aca="false">INDEX('Return Path'!$D$5:$D$29,B259)</f>
        <v>0.08</v>
      </c>
      <c r="E259" s="15" t="n">
        <f aca="false">R258</f>
        <v>0</v>
      </c>
      <c r="F259" s="56" t="n">
        <f aca="false">Q258</f>
        <v>438979.117381719</v>
      </c>
      <c r="G259" s="56" t="n">
        <f aca="false">IF(AND(MOD(A259-1,12)=0,B259&lt;=Inputs!$C$7,E259=0),Inputs!$C$6,0)</f>
        <v>0</v>
      </c>
      <c r="H259" s="56" t="n">
        <f aca="false">IF(B259=1,G259*Inputs!$C$9,0)</f>
        <v>0</v>
      </c>
      <c r="I259" s="56" t="n">
        <f aca="false">I258+G259</f>
        <v>120000</v>
      </c>
      <c r="J259" s="56" t="n">
        <f aca="false">(F259+G259+H259)*((1+D259)^(1/12)-1)</f>
        <v>2824.40485889671</v>
      </c>
      <c r="K259" s="56" t="n">
        <f aca="false">(F259+G259+H259+J259)*(Inputs!$C$14+IF(B259&lt;=10,Inputs!$C$12,Inputs!$C$13))/12</f>
        <v>220.901761120308</v>
      </c>
      <c r="L259" s="56" t="n">
        <f aca="false">IF(OR(E259=1,A259&lt;=Inputs!$C$15),0,MAX(Inputs!$C$8*I259-(F259+G259+H259+J259-K259),0))</f>
        <v>0</v>
      </c>
      <c r="M259" s="56" t="n">
        <f aca="false">L259*INDEX(Rates!$B$2:$C$101,C259+1,IF(Inputs!$C$5="Male",1,2))/1000/12*Inputs!$C$16</f>
        <v>0</v>
      </c>
      <c r="N259" s="56" t="n">
        <f aca="false">IF($V$1=1,MAX(F259+G259+H259+J259-K259-M259,0)*Inputs!$C$22/12,0)</f>
        <v>0</v>
      </c>
      <c r="O259" s="56" t="n">
        <f aca="false">IF(AND(MOD(A259,12)=0,B259&gt;=Inputs!$C$18),MAX(F259+G259+H259+J259-K259-M259-N259,0)*Inputs!$C$17,0)</f>
        <v>0</v>
      </c>
      <c r="P259" s="56" t="n">
        <f aca="false">F259+G259+H259+J259-K259-M259-N259+O259</f>
        <v>441582.620479496</v>
      </c>
      <c r="Q259" s="56" t="n">
        <f aca="false">IF(OR(E259=1,P259&lt;=0),0,P259)</f>
        <v>441582.620479496</v>
      </c>
      <c r="R259" s="15" t="n">
        <f aca="false">IF(OR(E259=1,AND(P259&lt;=0,I259&gt;0)),1,0)</f>
        <v>0</v>
      </c>
      <c r="S259" s="15" t="n">
        <f aca="false">IF(L259&gt;0,1,0)</f>
        <v>0</v>
      </c>
    </row>
    <row r="260" customFormat="false" ht="15" hidden="false" customHeight="false" outlineLevel="0" collapsed="false">
      <c r="A260" s="15" t="n">
        <v>259</v>
      </c>
      <c r="B260" s="15" t="n">
        <f aca="false">INT((A260-1)/12)+1</f>
        <v>22</v>
      </c>
      <c r="C260" s="15" t="n">
        <f aca="false">MIN(Inputs!$C$4+B260-1,99)</f>
        <v>95</v>
      </c>
      <c r="D260" s="55" t="n">
        <f aca="false">INDEX('Return Path'!$D$5:$D$29,B260)</f>
        <v>0.08</v>
      </c>
      <c r="E260" s="15" t="n">
        <f aca="false">R259</f>
        <v>0</v>
      </c>
      <c r="F260" s="56" t="n">
        <f aca="false">Q259</f>
        <v>441582.620479496</v>
      </c>
      <c r="G260" s="56" t="n">
        <f aca="false">IF(AND(MOD(A260-1,12)=0,B260&lt;=Inputs!$C$7,E260=0),Inputs!$C$6,0)</f>
        <v>0</v>
      </c>
      <c r="H260" s="56" t="n">
        <f aca="false">IF(B260=1,G260*Inputs!$C$9,0)</f>
        <v>0</v>
      </c>
      <c r="I260" s="56" t="n">
        <f aca="false">I259+G260</f>
        <v>120000</v>
      </c>
      <c r="J260" s="56" t="n">
        <f aca="false">(F260+G260+H260)*((1+D260)^(1/12)-1)</f>
        <v>2841.15587621929</v>
      </c>
      <c r="K260" s="56" t="n">
        <f aca="false">(F260+G260+H260+J260)*(Inputs!$C$14+IF(B260&lt;=10,Inputs!$C$12,Inputs!$C$13))/12</f>
        <v>222.211888177857</v>
      </c>
      <c r="L260" s="56" t="n">
        <f aca="false">IF(OR(E260=1,A260&lt;=Inputs!$C$15),0,MAX(Inputs!$C$8*I260-(F260+G260+H260+J260-K260),0))</f>
        <v>0</v>
      </c>
      <c r="M260" s="56" t="n">
        <f aca="false">L260*INDEX(Rates!$B$2:$C$101,C260+1,IF(Inputs!$C$5="Male",1,2))/1000/12*Inputs!$C$16</f>
        <v>0</v>
      </c>
      <c r="N260" s="56" t="n">
        <f aca="false">IF($V$1=1,MAX(F260+G260+H260+J260-K260-M260,0)*Inputs!$C$22/12,0)</f>
        <v>0</v>
      </c>
      <c r="O260" s="56" t="n">
        <f aca="false">IF(AND(MOD(A260,12)=0,B260&gt;=Inputs!$C$18),MAX(F260+G260+H260+J260-K260-M260-N260,0)*Inputs!$C$17,0)</f>
        <v>0</v>
      </c>
      <c r="P260" s="56" t="n">
        <f aca="false">F260+G260+H260+J260-K260-M260-N260+O260</f>
        <v>444201.564467537</v>
      </c>
      <c r="Q260" s="56" t="n">
        <f aca="false">IF(OR(E260=1,P260&lt;=0),0,P260)</f>
        <v>444201.564467537</v>
      </c>
      <c r="R260" s="15" t="n">
        <f aca="false">IF(OR(E260=1,AND(P260&lt;=0,I260&gt;0)),1,0)</f>
        <v>0</v>
      </c>
      <c r="S260" s="15" t="n">
        <f aca="false">IF(L260&gt;0,1,0)</f>
        <v>0</v>
      </c>
    </row>
    <row r="261" customFormat="false" ht="15" hidden="false" customHeight="false" outlineLevel="0" collapsed="false">
      <c r="A261" s="15" t="n">
        <v>260</v>
      </c>
      <c r="B261" s="15" t="n">
        <f aca="false">INT((A261-1)/12)+1</f>
        <v>22</v>
      </c>
      <c r="C261" s="15" t="n">
        <f aca="false">MIN(Inputs!$C$4+B261-1,99)</f>
        <v>95</v>
      </c>
      <c r="D261" s="55" t="n">
        <f aca="false">INDEX('Return Path'!$D$5:$D$29,B261)</f>
        <v>0.08</v>
      </c>
      <c r="E261" s="15" t="n">
        <f aca="false">R260</f>
        <v>0</v>
      </c>
      <c r="F261" s="56" t="n">
        <f aca="false">Q260</f>
        <v>444201.564467537</v>
      </c>
      <c r="G261" s="56" t="n">
        <f aca="false">IF(AND(MOD(A261-1,12)=0,B261&lt;=Inputs!$C$7,E261=0),Inputs!$C$6,0)</f>
        <v>0</v>
      </c>
      <c r="H261" s="56" t="n">
        <f aca="false">IF(B261=1,G261*Inputs!$C$9,0)</f>
        <v>0</v>
      </c>
      <c r="I261" s="56" t="n">
        <f aca="false">I260+G261</f>
        <v>120000</v>
      </c>
      <c r="J261" s="56" t="n">
        <f aca="false">(F261+G261+H261)*((1+D261)^(1/12)-1)</f>
        <v>2858.00624069476</v>
      </c>
      <c r="K261" s="56" t="n">
        <f aca="false">(F261+G261+H261+J261)*(Inputs!$C$14+IF(B261&lt;=10,Inputs!$C$12,Inputs!$C$13))/12</f>
        <v>223.529785354116</v>
      </c>
      <c r="L261" s="56" t="n">
        <f aca="false">IF(OR(E261=1,A261&lt;=Inputs!$C$15),0,MAX(Inputs!$C$8*I261-(F261+G261+H261+J261-K261),0))</f>
        <v>0</v>
      </c>
      <c r="M261" s="56" t="n">
        <f aca="false">L261*INDEX(Rates!$B$2:$C$101,C261+1,IF(Inputs!$C$5="Male",1,2))/1000/12*Inputs!$C$16</f>
        <v>0</v>
      </c>
      <c r="N261" s="56" t="n">
        <f aca="false">IF($V$1=1,MAX(F261+G261+H261+J261-K261-M261,0)*Inputs!$C$22/12,0)</f>
        <v>0</v>
      </c>
      <c r="O261" s="56" t="n">
        <f aca="false">IF(AND(MOD(A261,12)=0,B261&gt;=Inputs!$C$18),MAX(F261+G261+H261+J261-K261-M261-N261,0)*Inputs!$C$17,0)</f>
        <v>0</v>
      </c>
      <c r="P261" s="56" t="n">
        <f aca="false">F261+G261+H261+J261-K261-M261-N261+O261</f>
        <v>446836.040922878</v>
      </c>
      <c r="Q261" s="56" t="n">
        <f aca="false">IF(OR(E261=1,P261&lt;=0),0,P261)</f>
        <v>446836.040922878</v>
      </c>
      <c r="R261" s="15" t="n">
        <f aca="false">IF(OR(E261=1,AND(P261&lt;=0,I261&gt;0)),1,0)</f>
        <v>0</v>
      </c>
      <c r="S261" s="15" t="n">
        <f aca="false">IF(L261&gt;0,1,0)</f>
        <v>0</v>
      </c>
    </row>
    <row r="262" customFormat="false" ht="15" hidden="false" customHeight="false" outlineLevel="0" collapsed="false">
      <c r="A262" s="15" t="n">
        <v>261</v>
      </c>
      <c r="B262" s="15" t="n">
        <f aca="false">INT((A262-1)/12)+1</f>
        <v>22</v>
      </c>
      <c r="C262" s="15" t="n">
        <f aca="false">MIN(Inputs!$C$4+B262-1,99)</f>
        <v>95</v>
      </c>
      <c r="D262" s="55" t="n">
        <f aca="false">INDEX('Return Path'!$D$5:$D$29,B262)</f>
        <v>0.08</v>
      </c>
      <c r="E262" s="15" t="n">
        <f aca="false">R261</f>
        <v>0</v>
      </c>
      <c r="F262" s="56" t="n">
        <f aca="false">Q261</f>
        <v>446836.040922878</v>
      </c>
      <c r="G262" s="56" t="n">
        <f aca="false">IF(AND(MOD(A262-1,12)=0,B262&lt;=Inputs!$C$7,E262=0),Inputs!$C$6,0)</f>
        <v>0</v>
      </c>
      <c r="H262" s="56" t="n">
        <f aca="false">IF(B262=1,G262*Inputs!$C$9,0)</f>
        <v>0</v>
      </c>
      <c r="I262" s="56" t="n">
        <f aca="false">I261+G262</f>
        <v>120000</v>
      </c>
      <c r="J262" s="56" t="n">
        <f aca="false">(F262+G262+H262)*((1+D262)^(1/12)-1)</f>
        <v>2874.95654153252</v>
      </c>
      <c r="K262" s="56" t="n">
        <f aca="false">(F262+G262+H262+J262)*(Inputs!$C$14+IF(B262&lt;=10,Inputs!$C$12,Inputs!$C$13))/12</f>
        <v>224.855498732205</v>
      </c>
      <c r="L262" s="56" t="n">
        <f aca="false">IF(OR(E262=1,A262&lt;=Inputs!$C$15),0,MAX(Inputs!$C$8*I262-(F262+G262+H262+J262-K262),0))</f>
        <v>0</v>
      </c>
      <c r="M262" s="56" t="n">
        <f aca="false">L262*INDEX(Rates!$B$2:$C$101,C262+1,IF(Inputs!$C$5="Male",1,2))/1000/12*Inputs!$C$16</f>
        <v>0</v>
      </c>
      <c r="N262" s="56" t="n">
        <f aca="false">IF($V$1=1,MAX(F262+G262+H262+J262-K262-M262,0)*Inputs!$C$22/12,0)</f>
        <v>0</v>
      </c>
      <c r="O262" s="56" t="n">
        <f aca="false">IF(AND(MOD(A262,12)=0,B262&gt;=Inputs!$C$18),MAX(F262+G262+H262+J262-K262-M262-N262,0)*Inputs!$C$17,0)</f>
        <v>0</v>
      </c>
      <c r="P262" s="56" t="n">
        <f aca="false">F262+G262+H262+J262-K262-M262-N262+O262</f>
        <v>449486.141965678</v>
      </c>
      <c r="Q262" s="56" t="n">
        <f aca="false">IF(OR(E262=1,P262&lt;=0),0,P262)</f>
        <v>449486.141965678</v>
      </c>
      <c r="R262" s="15" t="n">
        <f aca="false">IF(OR(E262=1,AND(P262&lt;=0,I262&gt;0)),1,0)</f>
        <v>0</v>
      </c>
      <c r="S262" s="15" t="n">
        <f aca="false">IF(L262&gt;0,1,0)</f>
        <v>0</v>
      </c>
    </row>
    <row r="263" customFormat="false" ht="15" hidden="false" customHeight="false" outlineLevel="0" collapsed="false">
      <c r="A263" s="15" t="n">
        <v>262</v>
      </c>
      <c r="B263" s="15" t="n">
        <f aca="false">INT((A263-1)/12)+1</f>
        <v>22</v>
      </c>
      <c r="C263" s="15" t="n">
        <f aca="false">MIN(Inputs!$C$4+B263-1,99)</f>
        <v>95</v>
      </c>
      <c r="D263" s="55" t="n">
        <f aca="false">INDEX('Return Path'!$D$5:$D$29,B263)</f>
        <v>0.08</v>
      </c>
      <c r="E263" s="15" t="n">
        <f aca="false">R262</f>
        <v>0</v>
      </c>
      <c r="F263" s="56" t="n">
        <f aca="false">Q262</f>
        <v>449486.141965678</v>
      </c>
      <c r="G263" s="56" t="n">
        <f aca="false">IF(AND(MOD(A263-1,12)=0,B263&lt;=Inputs!$C$7,E263=0),Inputs!$C$6,0)</f>
        <v>0</v>
      </c>
      <c r="H263" s="56" t="n">
        <f aca="false">IF(B263=1,G263*Inputs!$C$9,0)</f>
        <v>0</v>
      </c>
      <c r="I263" s="56" t="n">
        <f aca="false">I262+G263</f>
        <v>120000</v>
      </c>
      <c r="J263" s="56" t="n">
        <f aca="false">(F263+G263+H263)*((1+D263)^(1/12)-1)</f>
        <v>2892.00737143645</v>
      </c>
      <c r="K263" s="56" t="n">
        <f aca="false">(F263+G263+H263+J263)*(Inputs!$C$14+IF(B263&lt;=10,Inputs!$C$12,Inputs!$C$13))/12</f>
        <v>226.189074668557</v>
      </c>
      <c r="L263" s="56" t="n">
        <f aca="false">IF(OR(E263=1,A263&lt;=Inputs!$C$15),0,MAX(Inputs!$C$8*I263-(F263+G263+H263+J263-K263),0))</f>
        <v>0</v>
      </c>
      <c r="M263" s="56" t="n">
        <f aca="false">L263*INDEX(Rates!$B$2:$C$101,C263+1,IF(Inputs!$C$5="Male",1,2))/1000/12*Inputs!$C$16</f>
        <v>0</v>
      </c>
      <c r="N263" s="56" t="n">
        <f aca="false">IF($V$1=1,MAX(F263+G263+H263+J263-K263-M263,0)*Inputs!$C$22/12,0)</f>
        <v>0</v>
      </c>
      <c r="O263" s="56" t="n">
        <f aca="false">IF(AND(MOD(A263,12)=0,B263&gt;=Inputs!$C$18),MAX(F263+G263+H263+J263-K263-M263-N263,0)*Inputs!$C$17,0)</f>
        <v>0</v>
      </c>
      <c r="P263" s="56" t="n">
        <f aca="false">F263+G263+H263+J263-K263-M263-N263+O263</f>
        <v>452151.960262446</v>
      </c>
      <c r="Q263" s="56" t="n">
        <f aca="false">IF(OR(E263=1,P263&lt;=0),0,P263)</f>
        <v>452151.960262446</v>
      </c>
      <c r="R263" s="15" t="n">
        <f aca="false">IF(OR(E263=1,AND(P263&lt;=0,I263&gt;0)),1,0)</f>
        <v>0</v>
      </c>
      <c r="S263" s="15" t="n">
        <f aca="false">IF(L263&gt;0,1,0)</f>
        <v>0</v>
      </c>
    </row>
    <row r="264" customFormat="false" ht="15" hidden="false" customHeight="false" outlineLevel="0" collapsed="false">
      <c r="A264" s="15" t="n">
        <v>263</v>
      </c>
      <c r="B264" s="15" t="n">
        <f aca="false">INT((A264-1)/12)+1</f>
        <v>22</v>
      </c>
      <c r="C264" s="15" t="n">
        <f aca="false">MIN(Inputs!$C$4+B264-1,99)</f>
        <v>95</v>
      </c>
      <c r="D264" s="55" t="n">
        <f aca="false">INDEX('Return Path'!$D$5:$D$29,B264)</f>
        <v>0.08</v>
      </c>
      <c r="E264" s="15" t="n">
        <f aca="false">R263</f>
        <v>0</v>
      </c>
      <c r="F264" s="56" t="n">
        <f aca="false">Q263</f>
        <v>452151.960262446</v>
      </c>
      <c r="G264" s="56" t="n">
        <f aca="false">IF(AND(MOD(A264-1,12)=0,B264&lt;=Inputs!$C$7,E264=0),Inputs!$C$6,0)</f>
        <v>0</v>
      </c>
      <c r="H264" s="56" t="n">
        <f aca="false">IF(B264=1,G264*Inputs!$C$9,0)</f>
        <v>0</v>
      </c>
      <c r="I264" s="56" t="n">
        <f aca="false">I263+G264</f>
        <v>120000</v>
      </c>
      <c r="J264" s="56" t="n">
        <f aca="false">(F264+G264+H264)*((1+D264)^(1/12)-1)</f>
        <v>2909.15932662565</v>
      </c>
      <c r="K264" s="56" t="n">
        <f aca="false">(F264+G264+H264+J264)*(Inputs!$C$14+IF(B264&lt;=10,Inputs!$C$12,Inputs!$C$13))/12</f>
        <v>227.530559794536</v>
      </c>
      <c r="L264" s="56" t="n">
        <f aca="false">IF(OR(E264=1,A264&lt;=Inputs!$C$15),0,MAX(Inputs!$C$8*I264-(F264+G264+H264+J264-K264),0))</f>
        <v>0</v>
      </c>
      <c r="M264" s="56" t="n">
        <f aca="false">L264*INDEX(Rates!$B$2:$C$101,C264+1,IF(Inputs!$C$5="Male",1,2))/1000/12*Inputs!$C$16</f>
        <v>0</v>
      </c>
      <c r="N264" s="56" t="n">
        <f aca="false">IF($V$1=1,MAX(F264+G264+H264+J264-K264-M264,0)*Inputs!$C$22/12,0)</f>
        <v>0</v>
      </c>
      <c r="O264" s="56" t="n">
        <f aca="false">IF(AND(MOD(A264,12)=0,B264&gt;=Inputs!$C$18),MAX(F264+G264+H264+J264-K264-M264-N264,0)*Inputs!$C$17,0)</f>
        <v>0</v>
      </c>
      <c r="P264" s="56" t="n">
        <f aca="false">F264+G264+H264+J264-K264-M264-N264+O264</f>
        <v>454833.589029277</v>
      </c>
      <c r="Q264" s="56" t="n">
        <f aca="false">IF(OR(E264=1,P264&lt;=0),0,P264)</f>
        <v>454833.589029277</v>
      </c>
      <c r="R264" s="15" t="n">
        <f aca="false">IF(OR(E264=1,AND(P264&lt;=0,I264&gt;0)),1,0)</f>
        <v>0</v>
      </c>
      <c r="S264" s="15" t="n">
        <f aca="false">IF(L264&gt;0,1,0)</f>
        <v>0</v>
      </c>
    </row>
    <row r="265" customFormat="false" ht="15" hidden="false" customHeight="false" outlineLevel="0" collapsed="false">
      <c r="A265" s="15" t="n">
        <v>264</v>
      </c>
      <c r="B265" s="15" t="n">
        <f aca="false">INT((A265-1)/12)+1</f>
        <v>22</v>
      </c>
      <c r="C265" s="15" t="n">
        <f aca="false">MIN(Inputs!$C$4+B265-1,99)</f>
        <v>95</v>
      </c>
      <c r="D265" s="55" t="n">
        <f aca="false">INDEX('Return Path'!$D$5:$D$29,B265)</f>
        <v>0.08</v>
      </c>
      <c r="E265" s="15" t="n">
        <f aca="false">R264</f>
        <v>0</v>
      </c>
      <c r="F265" s="56" t="n">
        <f aca="false">Q264</f>
        <v>454833.589029277</v>
      </c>
      <c r="G265" s="56" t="n">
        <f aca="false">IF(AND(MOD(A265-1,12)=0,B265&lt;=Inputs!$C$7,E265=0),Inputs!$C$6,0)</f>
        <v>0</v>
      </c>
      <c r="H265" s="56" t="n">
        <f aca="false">IF(B265=1,G265*Inputs!$C$9,0)</f>
        <v>0</v>
      </c>
      <c r="I265" s="56" t="n">
        <f aca="false">I264+G265</f>
        <v>120000</v>
      </c>
      <c r="J265" s="56" t="n">
        <f aca="false">(F265+G265+H265)*((1+D265)^(1/12)-1)</f>
        <v>2926.41300685529</v>
      </c>
      <c r="K265" s="56" t="n">
        <f aca="false">(F265+G265+H265+J265)*(Inputs!$C$14+IF(B265&lt;=10,Inputs!$C$12,Inputs!$C$13))/12</f>
        <v>228.880001018066</v>
      </c>
      <c r="L265" s="56" t="n">
        <f aca="false">IF(OR(E265=1,A265&lt;=Inputs!$C$15),0,MAX(Inputs!$C$8*I265-(F265+G265+H265+J265-K265),0))</f>
        <v>0</v>
      </c>
      <c r="M265" s="56" t="n">
        <f aca="false">L265*INDEX(Rates!$B$2:$C$101,C265+1,IF(Inputs!$C$5="Male",1,2))/1000/12*Inputs!$C$16</f>
        <v>0</v>
      </c>
      <c r="N265" s="56" t="n">
        <f aca="false">IF($V$1=1,MAX(F265+G265+H265+J265-K265-M265,0)*Inputs!$C$22/12,0)</f>
        <v>0</v>
      </c>
      <c r="O265" s="56" t="n">
        <f aca="false">IF(AND(MOD(A265,12)=0,B265&gt;=Inputs!$C$18),MAX(F265+G265+H265+J265-K265-M265-N265,0)*Inputs!$C$17,0)</f>
        <v>2287.65561017557</v>
      </c>
      <c r="P265" s="56" t="n">
        <f aca="false">F265+G265+H265+J265-K265-M265-N265+O265</f>
        <v>459818.77764529</v>
      </c>
      <c r="Q265" s="56" t="n">
        <f aca="false">IF(OR(E265=1,P265&lt;=0),0,P265)</f>
        <v>459818.77764529</v>
      </c>
      <c r="R265" s="15" t="n">
        <f aca="false">IF(OR(E265=1,AND(P265&lt;=0,I265&gt;0)),1,0)</f>
        <v>0</v>
      </c>
      <c r="S265" s="15" t="n">
        <f aca="false">IF(L265&gt;0,1,0)</f>
        <v>0</v>
      </c>
    </row>
    <row r="266" customFormat="false" ht="15" hidden="false" customHeight="false" outlineLevel="0" collapsed="false">
      <c r="A266" s="15" t="n">
        <v>265</v>
      </c>
      <c r="B266" s="15" t="n">
        <f aca="false">INT((A266-1)/12)+1</f>
        <v>23</v>
      </c>
      <c r="C266" s="15" t="n">
        <f aca="false">MIN(Inputs!$C$4+B266-1,99)</f>
        <v>96</v>
      </c>
      <c r="D266" s="55" t="n">
        <f aca="false">INDEX('Return Path'!$D$5:$D$29,B266)</f>
        <v>0.08</v>
      </c>
      <c r="E266" s="15" t="n">
        <f aca="false">R265</f>
        <v>0</v>
      </c>
      <c r="F266" s="56" t="n">
        <f aca="false">Q265</f>
        <v>459818.77764529</v>
      </c>
      <c r="G266" s="56" t="n">
        <f aca="false">IF(AND(MOD(A266-1,12)=0,B266&lt;=Inputs!$C$7,E266=0),Inputs!$C$6,0)</f>
        <v>0</v>
      </c>
      <c r="H266" s="56" t="n">
        <f aca="false">IF(B266=1,G266*Inputs!$C$9,0)</f>
        <v>0</v>
      </c>
      <c r="I266" s="56" t="n">
        <f aca="false">I265+G266</f>
        <v>120000</v>
      </c>
      <c r="J266" s="56" t="n">
        <f aca="false">(F266+G266+H266)*((1+D266)^(1/12)-1)</f>
        <v>2958.48786051477</v>
      </c>
      <c r="K266" s="56" t="n">
        <f aca="false">(F266+G266+H266+J266)*(Inputs!$C$14+IF(B266&lt;=10,Inputs!$C$12,Inputs!$C$13))/12</f>
        <v>231.388632752902</v>
      </c>
      <c r="L266" s="56" t="n">
        <f aca="false">IF(OR(E266=1,A266&lt;=Inputs!$C$15),0,MAX(Inputs!$C$8*I266-(F266+G266+H266+J266-K266),0))</f>
        <v>0</v>
      </c>
      <c r="M266" s="56" t="n">
        <f aca="false">L266*INDEX(Rates!$B$2:$C$101,C266+1,IF(Inputs!$C$5="Male",1,2))/1000/12*Inputs!$C$16</f>
        <v>0</v>
      </c>
      <c r="N266" s="56" t="n">
        <f aca="false">IF($V$1=1,MAX(F266+G266+H266+J266-K266-M266,0)*Inputs!$C$22/12,0)</f>
        <v>0</v>
      </c>
      <c r="O266" s="56" t="n">
        <f aca="false">IF(AND(MOD(A266,12)=0,B266&gt;=Inputs!$C$18),MAX(F266+G266+H266+J266-K266-M266-N266,0)*Inputs!$C$17,0)</f>
        <v>0</v>
      </c>
      <c r="P266" s="56" t="n">
        <f aca="false">F266+G266+H266+J266-K266-M266-N266+O266</f>
        <v>462545.876873052</v>
      </c>
      <c r="Q266" s="56" t="n">
        <f aca="false">IF(OR(E266=1,P266&lt;=0),0,P266)</f>
        <v>462545.876873052</v>
      </c>
      <c r="R266" s="15" t="n">
        <f aca="false">IF(OR(E266=1,AND(P266&lt;=0,I266&gt;0)),1,0)</f>
        <v>0</v>
      </c>
      <c r="S266" s="15" t="n">
        <f aca="false">IF(L266&gt;0,1,0)</f>
        <v>0</v>
      </c>
    </row>
    <row r="267" customFormat="false" ht="15" hidden="false" customHeight="false" outlineLevel="0" collapsed="false">
      <c r="A267" s="15" t="n">
        <v>266</v>
      </c>
      <c r="B267" s="15" t="n">
        <f aca="false">INT((A267-1)/12)+1</f>
        <v>23</v>
      </c>
      <c r="C267" s="15" t="n">
        <f aca="false">MIN(Inputs!$C$4+B267-1,99)</f>
        <v>96</v>
      </c>
      <c r="D267" s="55" t="n">
        <f aca="false">INDEX('Return Path'!$D$5:$D$29,B267)</f>
        <v>0.08</v>
      </c>
      <c r="E267" s="15" t="n">
        <f aca="false">R266</f>
        <v>0</v>
      </c>
      <c r="F267" s="56" t="n">
        <f aca="false">Q266</f>
        <v>462545.876873052</v>
      </c>
      <c r="G267" s="56" t="n">
        <f aca="false">IF(AND(MOD(A267-1,12)=0,B267&lt;=Inputs!$C$7,E267=0),Inputs!$C$6,0)</f>
        <v>0</v>
      </c>
      <c r="H267" s="56" t="n">
        <f aca="false">IF(B267=1,G267*Inputs!$C$9,0)</f>
        <v>0</v>
      </c>
      <c r="I267" s="56" t="n">
        <f aca="false">I266+G267</f>
        <v>120000</v>
      </c>
      <c r="J267" s="56" t="n">
        <f aca="false">(F267+G267+H267)*((1+D267)^(1/12)-1)</f>
        <v>2976.03409905915</v>
      </c>
      <c r="K267" s="56" t="n">
        <f aca="false">(F267+G267+H267+J267)*(Inputs!$C$14+IF(B267&lt;=10,Inputs!$C$12,Inputs!$C$13))/12</f>
        <v>232.760955486055</v>
      </c>
      <c r="L267" s="56" t="n">
        <f aca="false">IF(OR(E267=1,A267&lt;=Inputs!$C$15),0,MAX(Inputs!$C$8*I267-(F267+G267+H267+J267-K267),0))</f>
        <v>0</v>
      </c>
      <c r="M267" s="56" t="n">
        <f aca="false">L267*INDEX(Rates!$B$2:$C$101,C267+1,IF(Inputs!$C$5="Male",1,2))/1000/12*Inputs!$C$16</f>
        <v>0</v>
      </c>
      <c r="N267" s="56" t="n">
        <f aca="false">IF($V$1=1,MAX(F267+G267+H267+J267-K267-M267,0)*Inputs!$C$22/12,0)</f>
        <v>0</v>
      </c>
      <c r="O267" s="56" t="n">
        <f aca="false">IF(AND(MOD(A267,12)=0,B267&gt;=Inputs!$C$18),MAX(F267+G267+H267+J267-K267-M267-N267,0)*Inputs!$C$17,0)</f>
        <v>0</v>
      </c>
      <c r="P267" s="56" t="n">
        <f aca="false">F267+G267+H267+J267-K267-M267-N267+O267</f>
        <v>465289.150016625</v>
      </c>
      <c r="Q267" s="56" t="n">
        <f aca="false">IF(OR(E267=1,P267&lt;=0),0,P267)</f>
        <v>465289.150016625</v>
      </c>
      <c r="R267" s="15" t="n">
        <f aca="false">IF(OR(E267=1,AND(P267&lt;=0,I267&gt;0)),1,0)</f>
        <v>0</v>
      </c>
      <c r="S267" s="15" t="n">
        <f aca="false">IF(L267&gt;0,1,0)</f>
        <v>0</v>
      </c>
    </row>
    <row r="268" customFormat="false" ht="15" hidden="false" customHeight="false" outlineLevel="0" collapsed="false">
      <c r="A268" s="15" t="n">
        <v>267</v>
      </c>
      <c r="B268" s="15" t="n">
        <f aca="false">INT((A268-1)/12)+1</f>
        <v>23</v>
      </c>
      <c r="C268" s="15" t="n">
        <f aca="false">MIN(Inputs!$C$4+B268-1,99)</f>
        <v>96</v>
      </c>
      <c r="D268" s="55" t="n">
        <f aca="false">INDEX('Return Path'!$D$5:$D$29,B268)</f>
        <v>0.08</v>
      </c>
      <c r="E268" s="15" t="n">
        <f aca="false">R267</f>
        <v>0</v>
      </c>
      <c r="F268" s="56" t="n">
        <f aca="false">Q267</f>
        <v>465289.150016625</v>
      </c>
      <c r="G268" s="56" t="n">
        <f aca="false">IF(AND(MOD(A268-1,12)=0,B268&lt;=Inputs!$C$7,E268=0),Inputs!$C$6,0)</f>
        <v>0</v>
      </c>
      <c r="H268" s="56" t="n">
        <f aca="false">IF(B268=1,G268*Inputs!$C$9,0)</f>
        <v>0</v>
      </c>
      <c r="I268" s="56" t="n">
        <f aca="false">I267+G268</f>
        <v>120000</v>
      </c>
      <c r="J268" s="56" t="n">
        <f aca="false">(F268+G268+H268)*((1+D268)^(1/12)-1)</f>
        <v>2993.68440106487</v>
      </c>
      <c r="K268" s="56" t="n">
        <f aca="false">(F268+G268+H268+J268)*(Inputs!$C$14+IF(B268&lt;=10,Inputs!$C$12,Inputs!$C$13))/12</f>
        <v>234.141417208845</v>
      </c>
      <c r="L268" s="56" t="n">
        <f aca="false">IF(OR(E268=1,A268&lt;=Inputs!$C$15),0,MAX(Inputs!$C$8*I268-(F268+G268+H268+J268-K268),0))</f>
        <v>0</v>
      </c>
      <c r="M268" s="56" t="n">
        <f aca="false">L268*INDEX(Rates!$B$2:$C$101,C268+1,IF(Inputs!$C$5="Male",1,2))/1000/12*Inputs!$C$16</f>
        <v>0</v>
      </c>
      <c r="N268" s="56" t="n">
        <f aca="false">IF($V$1=1,MAX(F268+G268+H268+J268-K268-M268,0)*Inputs!$C$22/12,0)</f>
        <v>0</v>
      </c>
      <c r="O268" s="56" t="n">
        <f aca="false">IF(AND(MOD(A268,12)=0,B268&gt;=Inputs!$C$18),MAX(F268+G268+H268+J268-K268-M268-N268,0)*Inputs!$C$17,0)</f>
        <v>0</v>
      </c>
      <c r="P268" s="56" t="n">
        <f aca="false">F268+G268+H268+J268-K268-M268-N268+O268</f>
        <v>468048.693000481</v>
      </c>
      <c r="Q268" s="56" t="n">
        <f aca="false">IF(OR(E268=1,P268&lt;=0),0,P268)</f>
        <v>468048.693000481</v>
      </c>
      <c r="R268" s="15" t="n">
        <f aca="false">IF(OR(E268=1,AND(P268&lt;=0,I268&gt;0)),1,0)</f>
        <v>0</v>
      </c>
      <c r="S268" s="15" t="n">
        <f aca="false">IF(L268&gt;0,1,0)</f>
        <v>0</v>
      </c>
    </row>
    <row r="269" customFormat="false" ht="15" hidden="false" customHeight="false" outlineLevel="0" collapsed="false">
      <c r="A269" s="15" t="n">
        <v>268</v>
      </c>
      <c r="B269" s="15" t="n">
        <f aca="false">INT((A269-1)/12)+1</f>
        <v>23</v>
      </c>
      <c r="C269" s="15" t="n">
        <f aca="false">MIN(Inputs!$C$4+B269-1,99)</f>
        <v>96</v>
      </c>
      <c r="D269" s="55" t="n">
        <f aca="false">INDEX('Return Path'!$D$5:$D$29,B269)</f>
        <v>0.08</v>
      </c>
      <c r="E269" s="15" t="n">
        <f aca="false">R268</f>
        <v>0</v>
      </c>
      <c r="F269" s="56" t="n">
        <f aca="false">Q268</f>
        <v>468048.693000481</v>
      </c>
      <c r="G269" s="56" t="n">
        <f aca="false">IF(AND(MOD(A269-1,12)=0,B269&lt;=Inputs!$C$7,E269=0),Inputs!$C$6,0)</f>
        <v>0</v>
      </c>
      <c r="H269" s="56" t="n">
        <f aca="false">IF(B269=1,G269*Inputs!$C$9,0)</f>
        <v>0</v>
      </c>
      <c r="I269" s="56" t="n">
        <f aca="false">I268+G269</f>
        <v>120000</v>
      </c>
      <c r="J269" s="56" t="n">
        <f aca="false">(F269+G269+H269)*((1+D269)^(1/12)-1)</f>
        <v>3011.43938371285</v>
      </c>
      <c r="K269" s="56" t="n">
        <f aca="false">(F269+G269+H269+J269)*(Inputs!$C$14+IF(B269&lt;=10,Inputs!$C$12,Inputs!$C$13))/12</f>
        <v>235.530066192097</v>
      </c>
      <c r="L269" s="56" t="n">
        <f aca="false">IF(OR(E269=1,A269&lt;=Inputs!$C$15),0,MAX(Inputs!$C$8*I269-(F269+G269+H269+J269-K269),0))</f>
        <v>0</v>
      </c>
      <c r="M269" s="56" t="n">
        <f aca="false">L269*INDEX(Rates!$B$2:$C$101,C269+1,IF(Inputs!$C$5="Male",1,2))/1000/12*Inputs!$C$16</f>
        <v>0</v>
      </c>
      <c r="N269" s="56" t="n">
        <f aca="false">IF($V$1=1,MAX(F269+G269+H269+J269-K269-M269,0)*Inputs!$C$22/12,0)</f>
        <v>0</v>
      </c>
      <c r="O269" s="56" t="n">
        <f aca="false">IF(AND(MOD(A269,12)=0,B269&gt;=Inputs!$C$18),MAX(F269+G269+H269+J269-K269-M269-N269,0)*Inputs!$C$17,0)</f>
        <v>0</v>
      </c>
      <c r="P269" s="56" t="n">
        <f aca="false">F269+G269+H269+J269-K269-M269-N269+O269</f>
        <v>470824.602318002</v>
      </c>
      <c r="Q269" s="56" t="n">
        <f aca="false">IF(OR(E269=1,P269&lt;=0),0,P269)</f>
        <v>470824.602318002</v>
      </c>
      <c r="R269" s="15" t="n">
        <f aca="false">IF(OR(E269=1,AND(P269&lt;=0,I269&gt;0)),1,0)</f>
        <v>0</v>
      </c>
      <c r="S269" s="15" t="n">
        <f aca="false">IF(L269&gt;0,1,0)</f>
        <v>0</v>
      </c>
    </row>
    <row r="270" customFormat="false" ht="15" hidden="false" customHeight="false" outlineLevel="0" collapsed="false">
      <c r="A270" s="15" t="n">
        <v>269</v>
      </c>
      <c r="B270" s="15" t="n">
        <f aca="false">INT((A270-1)/12)+1</f>
        <v>23</v>
      </c>
      <c r="C270" s="15" t="n">
        <f aca="false">MIN(Inputs!$C$4+B270-1,99)</f>
        <v>96</v>
      </c>
      <c r="D270" s="55" t="n">
        <f aca="false">INDEX('Return Path'!$D$5:$D$29,B270)</f>
        <v>0.08</v>
      </c>
      <c r="E270" s="15" t="n">
        <f aca="false">R269</f>
        <v>0</v>
      </c>
      <c r="F270" s="56" t="n">
        <f aca="false">Q269</f>
        <v>470824.602318002</v>
      </c>
      <c r="G270" s="56" t="n">
        <f aca="false">IF(AND(MOD(A270-1,12)=0,B270&lt;=Inputs!$C$7,E270=0),Inputs!$C$6,0)</f>
        <v>0</v>
      </c>
      <c r="H270" s="56" t="n">
        <f aca="false">IF(B270=1,G270*Inputs!$C$9,0)</f>
        <v>0</v>
      </c>
      <c r="I270" s="56" t="n">
        <f aca="false">I269+G270</f>
        <v>120000</v>
      </c>
      <c r="J270" s="56" t="n">
        <f aca="false">(F270+G270+H270)*((1+D270)^(1/12)-1)</f>
        <v>3029.29966784441</v>
      </c>
      <c r="K270" s="56" t="n">
        <f aca="false">(F270+G270+H270+J270)*(Inputs!$C$14+IF(B270&lt;=10,Inputs!$C$12,Inputs!$C$13))/12</f>
        <v>236.926950992923</v>
      </c>
      <c r="L270" s="56" t="n">
        <f aca="false">IF(OR(E270=1,A270&lt;=Inputs!$C$15),0,MAX(Inputs!$C$8*I270-(F270+G270+H270+J270-K270),0))</f>
        <v>0</v>
      </c>
      <c r="M270" s="56" t="n">
        <f aca="false">L270*INDEX(Rates!$B$2:$C$101,C270+1,IF(Inputs!$C$5="Male",1,2))/1000/12*Inputs!$C$16</f>
        <v>0</v>
      </c>
      <c r="N270" s="56" t="n">
        <f aca="false">IF($V$1=1,MAX(F270+G270+H270+J270-K270-M270,0)*Inputs!$C$22/12,0)</f>
        <v>0</v>
      </c>
      <c r="O270" s="56" t="n">
        <f aca="false">IF(AND(MOD(A270,12)=0,B270&gt;=Inputs!$C$18),MAX(F270+G270+H270+J270-K270-M270-N270,0)*Inputs!$C$17,0)</f>
        <v>0</v>
      </c>
      <c r="P270" s="56" t="n">
        <f aca="false">F270+G270+H270+J270-K270-M270-N270+O270</f>
        <v>473616.975034853</v>
      </c>
      <c r="Q270" s="56" t="n">
        <f aca="false">IF(OR(E270=1,P270&lt;=0),0,P270)</f>
        <v>473616.975034853</v>
      </c>
      <c r="R270" s="15" t="n">
        <f aca="false">IF(OR(E270=1,AND(P270&lt;=0,I270&gt;0)),1,0)</f>
        <v>0</v>
      </c>
      <c r="S270" s="15" t="n">
        <f aca="false">IF(L270&gt;0,1,0)</f>
        <v>0</v>
      </c>
    </row>
    <row r="271" customFormat="false" ht="15" hidden="false" customHeight="false" outlineLevel="0" collapsed="false">
      <c r="A271" s="15" t="n">
        <v>270</v>
      </c>
      <c r="B271" s="15" t="n">
        <f aca="false">INT((A271-1)/12)+1</f>
        <v>23</v>
      </c>
      <c r="C271" s="15" t="n">
        <f aca="false">MIN(Inputs!$C$4+B271-1,99)</f>
        <v>96</v>
      </c>
      <c r="D271" s="55" t="n">
        <f aca="false">INDEX('Return Path'!$D$5:$D$29,B271)</f>
        <v>0.08</v>
      </c>
      <c r="E271" s="15" t="n">
        <f aca="false">R270</f>
        <v>0</v>
      </c>
      <c r="F271" s="56" t="n">
        <f aca="false">Q270</f>
        <v>473616.975034853</v>
      </c>
      <c r="G271" s="56" t="n">
        <f aca="false">IF(AND(MOD(A271-1,12)=0,B271&lt;=Inputs!$C$7,E271=0),Inputs!$C$6,0)</f>
        <v>0</v>
      </c>
      <c r="H271" s="56" t="n">
        <f aca="false">IF(B271=1,G271*Inputs!$C$9,0)</f>
        <v>0</v>
      </c>
      <c r="I271" s="56" t="n">
        <f aca="false">I270+G271</f>
        <v>120000</v>
      </c>
      <c r="J271" s="56" t="n">
        <f aca="false">(F271+G271+H271)*((1+D271)^(1/12)-1)</f>
        <v>3047.26587798299</v>
      </c>
      <c r="K271" s="56" t="n">
        <f aca="false">(F271+G271+H271+J271)*(Inputs!$C$14+IF(B271&lt;=10,Inputs!$C$12,Inputs!$C$13))/12</f>
        <v>238.332120456418</v>
      </c>
      <c r="L271" s="56" t="n">
        <f aca="false">IF(OR(E271=1,A271&lt;=Inputs!$C$15),0,MAX(Inputs!$C$8*I271-(F271+G271+H271+J271-K271),0))</f>
        <v>0</v>
      </c>
      <c r="M271" s="56" t="n">
        <f aca="false">L271*INDEX(Rates!$B$2:$C$101,C271+1,IF(Inputs!$C$5="Male",1,2))/1000/12*Inputs!$C$16</f>
        <v>0</v>
      </c>
      <c r="N271" s="56" t="n">
        <f aca="false">IF($V$1=1,MAX(F271+G271+H271+J271-K271-M271,0)*Inputs!$C$22/12,0)</f>
        <v>0</v>
      </c>
      <c r="O271" s="56" t="n">
        <f aca="false">IF(AND(MOD(A271,12)=0,B271&gt;=Inputs!$C$18),MAX(F271+G271+H271+J271-K271-M271-N271,0)*Inputs!$C$17,0)</f>
        <v>0</v>
      </c>
      <c r="P271" s="56" t="n">
        <f aca="false">F271+G271+H271+J271-K271-M271-N271+O271</f>
        <v>476425.90879238</v>
      </c>
      <c r="Q271" s="56" t="n">
        <f aca="false">IF(OR(E271=1,P271&lt;=0),0,P271)</f>
        <v>476425.90879238</v>
      </c>
      <c r="R271" s="15" t="n">
        <f aca="false">IF(OR(E271=1,AND(P271&lt;=0,I271&gt;0)),1,0)</f>
        <v>0</v>
      </c>
      <c r="S271" s="15" t="n">
        <f aca="false">IF(L271&gt;0,1,0)</f>
        <v>0</v>
      </c>
    </row>
    <row r="272" customFormat="false" ht="15" hidden="false" customHeight="false" outlineLevel="0" collapsed="false">
      <c r="A272" s="15" t="n">
        <v>271</v>
      </c>
      <c r="B272" s="15" t="n">
        <f aca="false">INT((A272-1)/12)+1</f>
        <v>23</v>
      </c>
      <c r="C272" s="15" t="n">
        <f aca="false">MIN(Inputs!$C$4+B272-1,99)</f>
        <v>96</v>
      </c>
      <c r="D272" s="55" t="n">
        <f aca="false">INDEX('Return Path'!$D$5:$D$29,B272)</f>
        <v>0.08</v>
      </c>
      <c r="E272" s="15" t="n">
        <f aca="false">R271</f>
        <v>0</v>
      </c>
      <c r="F272" s="56" t="n">
        <f aca="false">Q271</f>
        <v>476425.90879238</v>
      </c>
      <c r="G272" s="56" t="n">
        <f aca="false">IF(AND(MOD(A272-1,12)=0,B272&lt;=Inputs!$C$7,E272=0),Inputs!$C$6,0)</f>
        <v>0</v>
      </c>
      <c r="H272" s="56" t="n">
        <f aca="false">IF(B272=1,G272*Inputs!$C$9,0)</f>
        <v>0</v>
      </c>
      <c r="I272" s="56" t="n">
        <f aca="false">I271+G272</f>
        <v>120000</v>
      </c>
      <c r="J272" s="56" t="n">
        <f aca="false">(F272+G272+H272)*((1+D272)^(1/12)-1)</f>
        <v>3065.33864235592</v>
      </c>
      <c r="K272" s="56" t="n">
        <f aca="false">(F272+G272+H272+J272)*(Inputs!$C$14+IF(B272&lt;=10,Inputs!$C$12,Inputs!$C$13))/12</f>
        <v>239.745623717368</v>
      </c>
      <c r="L272" s="56" t="n">
        <f aca="false">IF(OR(E272=1,A272&lt;=Inputs!$C$15),0,MAX(Inputs!$C$8*I272-(F272+G272+H272+J272-K272),0))</f>
        <v>0</v>
      </c>
      <c r="M272" s="56" t="n">
        <f aca="false">L272*INDEX(Rates!$B$2:$C$101,C272+1,IF(Inputs!$C$5="Male",1,2))/1000/12*Inputs!$C$16</f>
        <v>0</v>
      </c>
      <c r="N272" s="56" t="n">
        <f aca="false">IF($V$1=1,MAX(F272+G272+H272+J272-K272-M272,0)*Inputs!$C$22/12,0)</f>
        <v>0</v>
      </c>
      <c r="O272" s="56" t="n">
        <f aca="false">IF(AND(MOD(A272,12)=0,B272&gt;=Inputs!$C$18),MAX(F272+G272+H272+J272-K272-M272-N272,0)*Inputs!$C$17,0)</f>
        <v>0</v>
      </c>
      <c r="P272" s="56" t="n">
        <f aca="false">F272+G272+H272+J272-K272-M272-N272+O272</f>
        <v>479251.501811018</v>
      </c>
      <c r="Q272" s="56" t="n">
        <f aca="false">IF(OR(E272=1,P272&lt;=0),0,P272)</f>
        <v>479251.501811018</v>
      </c>
      <c r="R272" s="15" t="n">
        <f aca="false">IF(OR(E272=1,AND(P272&lt;=0,I272&gt;0)),1,0)</f>
        <v>0</v>
      </c>
      <c r="S272" s="15" t="n">
        <f aca="false">IF(L272&gt;0,1,0)</f>
        <v>0</v>
      </c>
    </row>
    <row r="273" customFormat="false" ht="15" hidden="false" customHeight="false" outlineLevel="0" collapsed="false">
      <c r="A273" s="15" t="n">
        <v>272</v>
      </c>
      <c r="B273" s="15" t="n">
        <f aca="false">INT((A273-1)/12)+1</f>
        <v>23</v>
      </c>
      <c r="C273" s="15" t="n">
        <f aca="false">MIN(Inputs!$C$4+B273-1,99)</f>
        <v>96</v>
      </c>
      <c r="D273" s="55" t="n">
        <f aca="false">INDEX('Return Path'!$D$5:$D$29,B273)</f>
        <v>0.08</v>
      </c>
      <c r="E273" s="15" t="n">
        <f aca="false">R272</f>
        <v>0</v>
      </c>
      <c r="F273" s="56" t="n">
        <f aca="false">Q272</f>
        <v>479251.501811018</v>
      </c>
      <c r="G273" s="56" t="n">
        <f aca="false">IF(AND(MOD(A273-1,12)=0,B273&lt;=Inputs!$C$7,E273=0),Inputs!$C$6,0)</f>
        <v>0</v>
      </c>
      <c r="H273" s="56" t="n">
        <f aca="false">IF(B273=1,G273*Inputs!$C$9,0)</f>
        <v>0</v>
      </c>
      <c r="I273" s="56" t="n">
        <f aca="false">I272+G273</f>
        <v>120000</v>
      </c>
      <c r="J273" s="56" t="n">
        <f aca="false">(F273+G273+H273)*((1+D273)^(1/12)-1)</f>
        <v>3083.51859291646</v>
      </c>
      <c r="K273" s="56" t="n">
        <f aca="false">(F273+G273+H273+J273)*(Inputs!$C$14+IF(B273&lt;=10,Inputs!$C$12,Inputs!$C$13))/12</f>
        <v>241.167510201967</v>
      </c>
      <c r="L273" s="56" t="n">
        <f aca="false">IF(OR(E273=1,A273&lt;=Inputs!$C$15),0,MAX(Inputs!$C$8*I273-(F273+G273+H273+J273-K273),0))</f>
        <v>0</v>
      </c>
      <c r="M273" s="56" t="n">
        <f aca="false">L273*INDEX(Rates!$B$2:$C$101,C273+1,IF(Inputs!$C$5="Male",1,2))/1000/12*Inputs!$C$16</f>
        <v>0</v>
      </c>
      <c r="N273" s="56" t="n">
        <f aca="false">IF($V$1=1,MAX(F273+G273+H273+J273-K273-M273,0)*Inputs!$C$22/12,0)</f>
        <v>0</v>
      </c>
      <c r="O273" s="56" t="n">
        <f aca="false">IF(AND(MOD(A273,12)=0,B273&gt;=Inputs!$C$18),MAX(F273+G273+H273+J273-K273-M273-N273,0)*Inputs!$C$17,0)</f>
        <v>0</v>
      </c>
      <c r="P273" s="56" t="n">
        <f aca="false">F273+G273+H273+J273-K273-M273-N273+O273</f>
        <v>482093.852893733</v>
      </c>
      <c r="Q273" s="56" t="n">
        <f aca="false">IF(OR(E273=1,P273&lt;=0),0,P273)</f>
        <v>482093.852893733</v>
      </c>
      <c r="R273" s="15" t="n">
        <f aca="false">IF(OR(E273=1,AND(P273&lt;=0,I273&gt;0)),1,0)</f>
        <v>0</v>
      </c>
      <c r="S273" s="15" t="n">
        <f aca="false">IF(L273&gt;0,1,0)</f>
        <v>0</v>
      </c>
    </row>
    <row r="274" customFormat="false" ht="15" hidden="false" customHeight="false" outlineLevel="0" collapsed="false">
      <c r="A274" s="15" t="n">
        <v>273</v>
      </c>
      <c r="B274" s="15" t="n">
        <f aca="false">INT((A274-1)/12)+1</f>
        <v>23</v>
      </c>
      <c r="C274" s="15" t="n">
        <f aca="false">MIN(Inputs!$C$4+B274-1,99)</f>
        <v>96</v>
      </c>
      <c r="D274" s="55" t="n">
        <f aca="false">INDEX('Return Path'!$D$5:$D$29,B274)</f>
        <v>0.08</v>
      </c>
      <c r="E274" s="15" t="n">
        <f aca="false">R273</f>
        <v>0</v>
      </c>
      <c r="F274" s="56" t="n">
        <f aca="false">Q273</f>
        <v>482093.852893733</v>
      </c>
      <c r="G274" s="56" t="n">
        <f aca="false">IF(AND(MOD(A274-1,12)=0,B274&lt;=Inputs!$C$7,E274=0),Inputs!$C$6,0)</f>
        <v>0</v>
      </c>
      <c r="H274" s="56" t="n">
        <f aca="false">IF(B274=1,G274*Inputs!$C$9,0)</f>
        <v>0</v>
      </c>
      <c r="I274" s="56" t="n">
        <f aca="false">I273+G274</f>
        <v>120000</v>
      </c>
      <c r="J274" s="56" t="n">
        <f aca="false">(F274+G274+H274)*((1+D274)^(1/12)-1)</f>
        <v>3101.80636536584</v>
      </c>
      <c r="K274" s="56" t="n">
        <f aca="false">(F274+G274+H274+J274)*(Inputs!$C$14+IF(B274&lt;=10,Inputs!$C$12,Inputs!$C$13))/12</f>
        <v>242.597829629549</v>
      </c>
      <c r="L274" s="56" t="n">
        <f aca="false">IF(OR(E274=1,A274&lt;=Inputs!$C$15),0,MAX(Inputs!$C$8*I274-(F274+G274+H274+J274-K274),0))</f>
        <v>0</v>
      </c>
      <c r="M274" s="56" t="n">
        <f aca="false">L274*INDEX(Rates!$B$2:$C$101,C274+1,IF(Inputs!$C$5="Male",1,2))/1000/12*Inputs!$C$16</f>
        <v>0</v>
      </c>
      <c r="N274" s="56" t="n">
        <f aca="false">IF($V$1=1,MAX(F274+G274+H274+J274-K274-M274,0)*Inputs!$C$22/12,0)</f>
        <v>0</v>
      </c>
      <c r="O274" s="56" t="n">
        <f aca="false">IF(AND(MOD(A274,12)=0,B274&gt;=Inputs!$C$18),MAX(F274+G274+H274+J274-K274-M274-N274,0)*Inputs!$C$17,0)</f>
        <v>0</v>
      </c>
      <c r="P274" s="56" t="n">
        <f aca="false">F274+G274+H274+J274-K274-M274-N274+O274</f>
        <v>484953.061429469</v>
      </c>
      <c r="Q274" s="56" t="n">
        <f aca="false">IF(OR(E274=1,P274&lt;=0),0,P274)</f>
        <v>484953.061429469</v>
      </c>
      <c r="R274" s="15" t="n">
        <f aca="false">IF(OR(E274=1,AND(P274&lt;=0,I274&gt;0)),1,0)</f>
        <v>0</v>
      </c>
      <c r="S274" s="15" t="n">
        <f aca="false">IF(L274&gt;0,1,0)</f>
        <v>0</v>
      </c>
    </row>
    <row r="275" customFormat="false" ht="15" hidden="false" customHeight="false" outlineLevel="0" collapsed="false">
      <c r="A275" s="15" t="n">
        <v>274</v>
      </c>
      <c r="B275" s="15" t="n">
        <f aca="false">INT((A275-1)/12)+1</f>
        <v>23</v>
      </c>
      <c r="C275" s="15" t="n">
        <f aca="false">MIN(Inputs!$C$4+B275-1,99)</f>
        <v>96</v>
      </c>
      <c r="D275" s="55" t="n">
        <f aca="false">INDEX('Return Path'!$D$5:$D$29,B275)</f>
        <v>0.08</v>
      </c>
      <c r="E275" s="15" t="n">
        <f aca="false">R274</f>
        <v>0</v>
      </c>
      <c r="F275" s="56" t="n">
        <f aca="false">Q274</f>
        <v>484953.061429469</v>
      </c>
      <c r="G275" s="56" t="n">
        <f aca="false">IF(AND(MOD(A275-1,12)=0,B275&lt;=Inputs!$C$7,E275=0),Inputs!$C$6,0)</f>
        <v>0</v>
      </c>
      <c r="H275" s="56" t="n">
        <f aca="false">IF(B275=1,G275*Inputs!$C$9,0)</f>
        <v>0</v>
      </c>
      <c r="I275" s="56" t="n">
        <f aca="false">I274+G275</f>
        <v>120000</v>
      </c>
      <c r="J275" s="56" t="n">
        <f aca="false">(F275+G275+H275)*((1+D275)^(1/12)-1)</f>
        <v>3120.20259917555</v>
      </c>
      <c r="K275" s="56" t="n">
        <f aca="false">(F275+G275+H275+J275)*(Inputs!$C$14+IF(B275&lt;=10,Inputs!$C$12,Inputs!$C$13))/12</f>
        <v>244.036632014322</v>
      </c>
      <c r="L275" s="56" t="n">
        <f aca="false">IF(OR(E275=1,A275&lt;=Inputs!$C$15),0,MAX(Inputs!$C$8*I275-(F275+G275+H275+J275-K275),0))</f>
        <v>0</v>
      </c>
      <c r="M275" s="56" t="n">
        <f aca="false">L275*INDEX(Rates!$B$2:$C$101,C275+1,IF(Inputs!$C$5="Male",1,2))/1000/12*Inputs!$C$16</f>
        <v>0</v>
      </c>
      <c r="N275" s="56" t="n">
        <f aca="false">IF($V$1=1,MAX(F275+G275+H275+J275-K275-M275,0)*Inputs!$C$22/12,0)</f>
        <v>0</v>
      </c>
      <c r="O275" s="56" t="n">
        <f aca="false">IF(AND(MOD(A275,12)=0,B275&gt;=Inputs!$C$18),MAX(F275+G275+H275+J275-K275-M275-N275,0)*Inputs!$C$17,0)</f>
        <v>0</v>
      </c>
      <c r="P275" s="56" t="n">
        <f aca="false">F275+G275+H275+J275-K275-M275-N275+O275</f>
        <v>487829.22739663</v>
      </c>
      <c r="Q275" s="56" t="n">
        <f aca="false">IF(OR(E275=1,P275&lt;=0),0,P275)</f>
        <v>487829.22739663</v>
      </c>
      <c r="R275" s="15" t="n">
        <f aca="false">IF(OR(E275=1,AND(P275&lt;=0,I275&gt;0)),1,0)</f>
        <v>0</v>
      </c>
      <c r="S275" s="15" t="n">
        <f aca="false">IF(L275&gt;0,1,0)</f>
        <v>0</v>
      </c>
    </row>
    <row r="276" customFormat="false" ht="15" hidden="false" customHeight="false" outlineLevel="0" collapsed="false">
      <c r="A276" s="15" t="n">
        <v>275</v>
      </c>
      <c r="B276" s="15" t="n">
        <f aca="false">INT((A276-1)/12)+1</f>
        <v>23</v>
      </c>
      <c r="C276" s="15" t="n">
        <f aca="false">MIN(Inputs!$C$4+B276-1,99)</f>
        <v>96</v>
      </c>
      <c r="D276" s="55" t="n">
        <f aca="false">INDEX('Return Path'!$D$5:$D$29,B276)</f>
        <v>0.08</v>
      </c>
      <c r="E276" s="15" t="n">
        <f aca="false">R275</f>
        <v>0</v>
      </c>
      <c r="F276" s="56" t="n">
        <f aca="false">Q275</f>
        <v>487829.22739663</v>
      </c>
      <c r="G276" s="56" t="n">
        <f aca="false">IF(AND(MOD(A276-1,12)=0,B276&lt;=Inputs!$C$7,E276=0),Inputs!$C$6,0)</f>
        <v>0</v>
      </c>
      <c r="H276" s="56" t="n">
        <f aca="false">IF(B276=1,G276*Inputs!$C$9,0)</f>
        <v>0</v>
      </c>
      <c r="I276" s="56" t="n">
        <f aca="false">I275+G276</f>
        <v>120000</v>
      </c>
      <c r="J276" s="56" t="n">
        <f aca="false">(F276+G276+H276)*((1+D276)^(1/12)-1)</f>
        <v>3138.70793760963</v>
      </c>
      <c r="K276" s="56" t="n">
        <f aca="false">(F276+G276+H276+J276)*(Inputs!$C$14+IF(B276&lt;=10,Inputs!$C$12,Inputs!$C$13))/12</f>
        <v>245.48396766712</v>
      </c>
      <c r="L276" s="56" t="n">
        <f aca="false">IF(OR(E276=1,A276&lt;=Inputs!$C$15),0,MAX(Inputs!$C$8*I276-(F276+G276+H276+J276-K276),0))</f>
        <v>0</v>
      </c>
      <c r="M276" s="56" t="n">
        <f aca="false">L276*INDEX(Rates!$B$2:$C$101,C276+1,IF(Inputs!$C$5="Male",1,2))/1000/12*Inputs!$C$16</f>
        <v>0</v>
      </c>
      <c r="N276" s="56" t="n">
        <f aca="false">IF($V$1=1,MAX(F276+G276+H276+J276-K276-M276,0)*Inputs!$C$22/12,0)</f>
        <v>0</v>
      </c>
      <c r="O276" s="56" t="n">
        <f aca="false">IF(AND(MOD(A276,12)=0,B276&gt;=Inputs!$C$18),MAX(F276+G276+H276+J276-K276-M276-N276,0)*Inputs!$C$17,0)</f>
        <v>0</v>
      </c>
      <c r="P276" s="56" t="n">
        <f aca="false">F276+G276+H276+J276-K276-M276-N276+O276</f>
        <v>490722.451366573</v>
      </c>
      <c r="Q276" s="56" t="n">
        <f aca="false">IF(OR(E276=1,P276&lt;=0),0,P276)</f>
        <v>490722.451366573</v>
      </c>
      <c r="R276" s="15" t="n">
        <f aca="false">IF(OR(E276=1,AND(P276&lt;=0,I276&gt;0)),1,0)</f>
        <v>0</v>
      </c>
      <c r="S276" s="15" t="n">
        <f aca="false">IF(L276&gt;0,1,0)</f>
        <v>0</v>
      </c>
    </row>
    <row r="277" customFormat="false" ht="15" hidden="false" customHeight="false" outlineLevel="0" collapsed="false">
      <c r="A277" s="15" t="n">
        <v>276</v>
      </c>
      <c r="B277" s="15" t="n">
        <f aca="false">INT((A277-1)/12)+1</f>
        <v>23</v>
      </c>
      <c r="C277" s="15" t="n">
        <f aca="false">MIN(Inputs!$C$4+B277-1,99)</f>
        <v>96</v>
      </c>
      <c r="D277" s="55" t="n">
        <f aca="false">INDEX('Return Path'!$D$5:$D$29,B277)</f>
        <v>0.08</v>
      </c>
      <c r="E277" s="15" t="n">
        <f aca="false">R276</f>
        <v>0</v>
      </c>
      <c r="F277" s="56" t="n">
        <f aca="false">Q276</f>
        <v>490722.451366573</v>
      </c>
      <c r="G277" s="56" t="n">
        <f aca="false">IF(AND(MOD(A277-1,12)=0,B277&lt;=Inputs!$C$7,E277=0),Inputs!$C$6,0)</f>
        <v>0</v>
      </c>
      <c r="H277" s="56" t="n">
        <f aca="false">IF(B277=1,G277*Inputs!$C$9,0)</f>
        <v>0</v>
      </c>
      <c r="I277" s="56" t="n">
        <f aca="false">I276+G277</f>
        <v>120000</v>
      </c>
      <c r="J277" s="56" t="n">
        <f aca="false">(F277+G277+H277)*((1+D277)^(1/12)-1)</f>
        <v>3157.32302774722</v>
      </c>
      <c r="K277" s="56" t="n">
        <f aca="false">(F277+G277+H277+J277)*(Inputs!$C$14+IF(B277&lt;=10,Inputs!$C$12,Inputs!$C$13))/12</f>
        <v>246.93988719716</v>
      </c>
      <c r="L277" s="56" t="n">
        <f aca="false">IF(OR(E277=1,A277&lt;=Inputs!$C$15),0,MAX(Inputs!$C$8*I277-(F277+G277+H277+J277-K277),0))</f>
        <v>0</v>
      </c>
      <c r="M277" s="56" t="n">
        <f aca="false">L277*INDEX(Rates!$B$2:$C$101,C277+1,IF(Inputs!$C$5="Male",1,2))/1000/12*Inputs!$C$16</f>
        <v>0</v>
      </c>
      <c r="N277" s="56" t="n">
        <f aca="false">IF($V$1=1,MAX(F277+G277+H277+J277-K277-M277,0)*Inputs!$C$22/12,0)</f>
        <v>0</v>
      </c>
      <c r="O277" s="56" t="n">
        <f aca="false">IF(AND(MOD(A277,12)=0,B277&gt;=Inputs!$C$18),MAX(F277+G277+H277+J277-K277-M277-N277,0)*Inputs!$C$17,0)</f>
        <v>2468.16417253562</v>
      </c>
      <c r="P277" s="56" t="n">
        <f aca="false">F277+G277+H277+J277-K277-M277-N277+O277</f>
        <v>496100.998679659</v>
      </c>
      <c r="Q277" s="56" t="n">
        <f aca="false">IF(OR(E277=1,P277&lt;=0),0,P277)</f>
        <v>496100.998679659</v>
      </c>
      <c r="R277" s="15" t="n">
        <f aca="false">IF(OR(E277=1,AND(P277&lt;=0,I277&gt;0)),1,0)</f>
        <v>0</v>
      </c>
      <c r="S277" s="15" t="n">
        <f aca="false">IF(L277&gt;0,1,0)</f>
        <v>0</v>
      </c>
    </row>
    <row r="278" customFormat="false" ht="15" hidden="false" customHeight="false" outlineLevel="0" collapsed="false">
      <c r="A278" s="15" t="n">
        <v>277</v>
      </c>
      <c r="B278" s="15" t="n">
        <f aca="false">INT((A278-1)/12)+1</f>
        <v>24</v>
      </c>
      <c r="C278" s="15" t="n">
        <f aca="false">MIN(Inputs!$C$4+B278-1,99)</f>
        <v>97</v>
      </c>
      <c r="D278" s="55" t="n">
        <f aca="false">INDEX('Return Path'!$D$5:$D$29,B278)</f>
        <v>0.08</v>
      </c>
      <c r="E278" s="15" t="n">
        <f aca="false">R277</f>
        <v>0</v>
      </c>
      <c r="F278" s="56" t="n">
        <f aca="false">Q277</f>
        <v>496100.998679659</v>
      </c>
      <c r="G278" s="56" t="n">
        <f aca="false">IF(AND(MOD(A278-1,12)=0,B278&lt;=Inputs!$C$7,E278=0),Inputs!$C$6,0)</f>
        <v>0</v>
      </c>
      <c r="H278" s="56" t="n">
        <f aca="false">IF(B278=1,G278*Inputs!$C$9,0)</f>
        <v>0</v>
      </c>
      <c r="I278" s="56" t="n">
        <f aca="false">I277+G278</f>
        <v>120000</v>
      </c>
      <c r="J278" s="56" t="n">
        <f aca="false">(F278+G278+H278)*((1+D278)^(1/12)-1)</f>
        <v>3191.9287631077</v>
      </c>
      <c r="K278" s="56" t="n">
        <f aca="false">(F278+G278+H278+J278)*(Inputs!$C$14+IF(B278&lt;=10,Inputs!$C$12,Inputs!$C$13))/12</f>
        <v>249.646463721383</v>
      </c>
      <c r="L278" s="56" t="n">
        <f aca="false">IF(OR(E278=1,A278&lt;=Inputs!$C$15),0,MAX(Inputs!$C$8*I278-(F278+G278+H278+J278-K278),0))</f>
        <v>0</v>
      </c>
      <c r="M278" s="56" t="n">
        <f aca="false">L278*INDEX(Rates!$B$2:$C$101,C278+1,IF(Inputs!$C$5="Male",1,2))/1000/12*Inputs!$C$16</f>
        <v>0</v>
      </c>
      <c r="N278" s="56" t="n">
        <f aca="false">IF($V$1=1,MAX(F278+G278+H278+J278-K278-M278,0)*Inputs!$C$22/12,0)</f>
        <v>0</v>
      </c>
      <c r="O278" s="56" t="n">
        <f aca="false">IF(AND(MOD(A278,12)=0,B278&gt;=Inputs!$C$18),MAX(F278+G278+H278+J278-K278-M278-N278,0)*Inputs!$C$17,0)</f>
        <v>0</v>
      </c>
      <c r="P278" s="56" t="n">
        <f aca="false">F278+G278+H278+J278-K278-M278-N278+O278</f>
        <v>499043.280979045</v>
      </c>
      <c r="Q278" s="56" t="n">
        <f aca="false">IF(OR(E278=1,P278&lt;=0),0,P278)</f>
        <v>499043.280979045</v>
      </c>
      <c r="R278" s="15" t="n">
        <f aca="false">IF(OR(E278=1,AND(P278&lt;=0,I278&gt;0)),1,0)</f>
        <v>0</v>
      </c>
      <c r="S278" s="15" t="n">
        <f aca="false">IF(L278&gt;0,1,0)</f>
        <v>0</v>
      </c>
    </row>
    <row r="279" customFormat="false" ht="15" hidden="false" customHeight="false" outlineLevel="0" collapsed="false">
      <c r="A279" s="15" t="n">
        <v>278</v>
      </c>
      <c r="B279" s="15" t="n">
        <f aca="false">INT((A279-1)/12)+1</f>
        <v>24</v>
      </c>
      <c r="C279" s="15" t="n">
        <f aca="false">MIN(Inputs!$C$4+B279-1,99)</f>
        <v>97</v>
      </c>
      <c r="D279" s="55" t="n">
        <f aca="false">INDEX('Return Path'!$D$5:$D$29,B279)</f>
        <v>0.08</v>
      </c>
      <c r="E279" s="15" t="n">
        <f aca="false">R278</f>
        <v>0</v>
      </c>
      <c r="F279" s="56" t="n">
        <f aca="false">Q278</f>
        <v>499043.280979045</v>
      </c>
      <c r="G279" s="56" t="n">
        <f aca="false">IF(AND(MOD(A279-1,12)=0,B279&lt;=Inputs!$C$7,E279=0),Inputs!$C$6,0)</f>
        <v>0</v>
      </c>
      <c r="H279" s="56" t="n">
        <f aca="false">IF(B279=1,G279*Inputs!$C$9,0)</f>
        <v>0</v>
      </c>
      <c r="I279" s="56" t="n">
        <f aca="false">I278+G279</f>
        <v>120000</v>
      </c>
      <c r="J279" s="56" t="n">
        <f aca="false">(F279+G279+H279)*((1+D279)^(1/12)-1)</f>
        <v>3210.85949601408</v>
      </c>
      <c r="K279" s="56" t="n">
        <f aca="false">(F279+G279+H279+J279)*(Inputs!$C$14+IF(B279&lt;=10,Inputs!$C$12,Inputs!$C$13))/12</f>
        <v>251.127070237529</v>
      </c>
      <c r="L279" s="56" t="n">
        <f aca="false">IF(OR(E279=1,A279&lt;=Inputs!$C$15),0,MAX(Inputs!$C$8*I279-(F279+G279+H279+J279-K279),0))</f>
        <v>0</v>
      </c>
      <c r="M279" s="56" t="n">
        <f aca="false">L279*INDEX(Rates!$B$2:$C$101,C279+1,IF(Inputs!$C$5="Male",1,2))/1000/12*Inputs!$C$16</f>
        <v>0</v>
      </c>
      <c r="N279" s="56" t="n">
        <f aca="false">IF($V$1=1,MAX(F279+G279+H279+J279-K279-M279,0)*Inputs!$C$22/12,0)</f>
        <v>0</v>
      </c>
      <c r="O279" s="56" t="n">
        <f aca="false">IF(AND(MOD(A279,12)=0,B279&gt;=Inputs!$C$18),MAX(F279+G279+H279+J279-K279-M279-N279,0)*Inputs!$C$17,0)</f>
        <v>0</v>
      </c>
      <c r="P279" s="56" t="n">
        <f aca="false">F279+G279+H279+J279-K279-M279-N279+O279</f>
        <v>502003.013404821</v>
      </c>
      <c r="Q279" s="56" t="n">
        <f aca="false">IF(OR(E279=1,P279&lt;=0),0,P279)</f>
        <v>502003.013404821</v>
      </c>
      <c r="R279" s="15" t="n">
        <f aca="false">IF(OR(E279=1,AND(P279&lt;=0,I279&gt;0)),1,0)</f>
        <v>0</v>
      </c>
      <c r="S279" s="15" t="n">
        <f aca="false">IF(L279&gt;0,1,0)</f>
        <v>0</v>
      </c>
    </row>
    <row r="280" customFormat="false" ht="15" hidden="false" customHeight="false" outlineLevel="0" collapsed="false">
      <c r="A280" s="15" t="n">
        <v>279</v>
      </c>
      <c r="B280" s="15" t="n">
        <f aca="false">INT((A280-1)/12)+1</f>
        <v>24</v>
      </c>
      <c r="C280" s="15" t="n">
        <f aca="false">MIN(Inputs!$C$4+B280-1,99)</f>
        <v>97</v>
      </c>
      <c r="D280" s="55" t="n">
        <f aca="false">INDEX('Return Path'!$D$5:$D$29,B280)</f>
        <v>0.08</v>
      </c>
      <c r="E280" s="15" t="n">
        <f aca="false">R279</f>
        <v>0</v>
      </c>
      <c r="F280" s="56" t="n">
        <f aca="false">Q279</f>
        <v>502003.013404821</v>
      </c>
      <c r="G280" s="56" t="n">
        <f aca="false">IF(AND(MOD(A280-1,12)=0,B280&lt;=Inputs!$C$7,E280=0),Inputs!$C$6,0)</f>
        <v>0</v>
      </c>
      <c r="H280" s="56" t="n">
        <f aca="false">IF(B280=1,G280*Inputs!$C$9,0)</f>
        <v>0</v>
      </c>
      <c r="I280" s="56" t="n">
        <f aca="false">I279+G280</f>
        <v>120000</v>
      </c>
      <c r="J280" s="56" t="n">
        <f aca="false">(F280+G280+H280)*((1+D280)^(1/12)-1)</f>
        <v>3229.90250355908</v>
      </c>
      <c r="K280" s="56" t="n">
        <f aca="false">(F280+G280+H280+J280)*(Inputs!$C$14+IF(B280&lt;=10,Inputs!$C$12,Inputs!$C$13))/12</f>
        <v>252.61645795419</v>
      </c>
      <c r="L280" s="56" t="n">
        <f aca="false">IF(OR(E280=1,A280&lt;=Inputs!$C$15),0,MAX(Inputs!$C$8*I280-(F280+G280+H280+J280-K280),0))</f>
        <v>0</v>
      </c>
      <c r="M280" s="56" t="n">
        <f aca="false">L280*INDEX(Rates!$B$2:$C$101,C280+1,IF(Inputs!$C$5="Male",1,2))/1000/12*Inputs!$C$16</f>
        <v>0</v>
      </c>
      <c r="N280" s="56" t="n">
        <f aca="false">IF($V$1=1,MAX(F280+G280+H280+J280-K280-M280,0)*Inputs!$C$22/12,0)</f>
        <v>0</v>
      </c>
      <c r="O280" s="56" t="n">
        <f aca="false">IF(AND(MOD(A280,12)=0,B280&gt;=Inputs!$C$18),MAX(F280+G280+H280+J280-K280-M280-N280,0)*Inputs!$C$17,0)</f>
        <v>0</v>
      </c>
      <c r="P280" s="56" t="n">
        <f aca="false">F280+G280+H280+J280-K280-M280-N280+O280</f>
        <v>504980.299450426</v>
      </c>
      <c r="Q280" s="56" t="n">
        <f aca="false">IF(OR(E280=1,P280&lt;=0),0,P280)</f>
        <v>504980.299450426</v>
      </c>
      <c r="R280" s="15" t="n">
        <f aca="false">IF(OR(E280=1,AND(P280&lt;=0,I280&gt;0)),1,0)</f>
        <v>0</v>
      </c>
      <c r="S280" s="15" t="n">
        <f aca="false">IF(L280&gt;0,1,0)</f>
        <v>0</v>
      </c>
    </row>
    <row r="281" customFormat="false" ht="15" hidden="false" customHeight="false" outlineLevel="0" collapsed="false">
      <c r="A281" s="15" t="n">
        <v>280</v>
      </c>
      <c r="B281" s="15" t="n">
        <f aca="false">INT((A281-1)/12)+1</f>
        <v>24</v>
      </c>
      <c r="C281" s="15" t="n">
        <f aca="false">MIN(Inputs!$C$4+B281-1,99)</f>
        <v>97</v>
      </c>
      <c r="D281" s="55" t="n">
        <f aca="false">INDEX('Return Path'!$D$5:$D$29,B281)</f>
        <v>0.08</v>
      </c>
      <c r="E281" s="15" t="n">
        <f aca="false">R280</f>
        <v>0</v>
      </c>
      <c r="F281" s="56" t="n">
        <f aca="false">Q280</f>
        <v>504980.299450426</v>
      </c>
      <c r="G281" s="56" t="n">
        <f aca="false">IF(AND(MOD(A281-1,12)=0,B281&lt;=Inputs!$C$7,E281=0),Inputs!$C$6,0)</f>
        <v>0</v>
      </c>
      <c r="H281" s="56" t="n">
        <f aca="false">IF(B281=1,G281*Inputs!$C$9,0)</f>
        <v>0</v>
      </c>
      <c r="I281" s="56" t="n">
        <f aca="false">I280+G281</f>
        <v>120000</v>
      </c>
      <c r="J281" s="56" t="n">
        <f aca="false">(F281+G281+H281)*((1+D281)^(1/12)-1)</f>
        <v>3249.05845162259</v>
      </c>
      <c r="K281" s="56" t="n">
        <f aca="false">(F281+G281+H281+J281)*(Inputs!$C$14+IF(B281&lt;=10,Inputs!$C$12,Inputs!$C$13))/12</f>
        <v>254.114678951024</v>
      </c>
      <c r="L281" s="56" t="n">
        <f aca="false">IF(OR(E281=1,A281&lt;=Inputs!$C$15),0,MAX(Inputs!$C$8*I281-(F281+G281+H281+J281-K281),0))</f>
        <v>0</v>
      </c>
      <c r="M281" s="56" t="n">
        <f aca="false">L281*INDEX(Rates!$B$2:$C$101,C281+1,IF(Inputs!$C$5="Male",1,2))/1000/12*Inputs!$C$16</f>
        <v>0</v>
      </c>
      <c r="N281" s="56" t="n">
        <f aca="false">IF($V$1=1,MAX(F281+G281+H281+J281-K281-M281,0)*Inputs!$C$22/12,0)</f>
        <v>0</v>
      </c>
      <c r="O281" s="56" t="n">
        <f aca="false">IF(AND(MOD(A281,12)=0,B281&gt;=Inputs!$C$18),MAX(F281+G281+H281+J281-K281-M281-N281,0)*Inputs!$C$17,0)</f>
        <v>0</v>
      </c>
      <c r="P281" s="56" t="n">
        <f aca="false">F281+G281+H281+J281-K281-M281-N281+O281</f>
        <v>507975.243223098</v>
      </c>
      <c r="Q281" s="56" t="n">
        <f aca="false">IF(OR(E281=1,P281&lt;=0),0,P281)</f>
        <v>507975.243223098</v>
      </c>
      <c r="R281" s="15" t="n">
        <f aca="false">IF(OR(E281=1,AND(P281&lt;=0,I281&gt;0)),1,0)</f>
        <v>0</v>
      </c>
      <c r="S281" s="15" t="n">
        <f aca="false">IF(L281&gt;0,1,0)</f>
        <v>0</v>
      </c>
    </row>
    <row r="282" customFormat="false" ht="15" hidden="false" customHeight="false" outlineLevel="0" collapsed="false">
      <c r="A282" s="15" t="n">
        <v>281</v>
      </c>
      <c r="B282" s="15" t="n">
        <f aca="false">INT((A282-1)/12)+1</f>
        <v>24</v>
      </c>
      <c r="C282" s="15" t="n">
        <f aca="false">MIN(Inputs!$C$4+B282-1,99)</f>
        <v>97</v>
      </c>
      <c r="D282" s="55" t="n">
        <f aca="false">INDEX('Return Path'!$D$5:$D$29,B282)</f>
        <v>0.08</v>
      </c>
      <c r="E282" s="15" t="n">
        <f aca="false">R281</f>
        <v>0</v>
      </c>
      <c r="F282" s="56" t="n">
        <f aca="false">Q281</f>
        <v>507975.243223098</v>
      </c>
      <c r="G282" s="56" t="n">
        <f aca="false">IF(AND(MOD(A282-1,12)=0,B282&lt;=Inputs!$C$7,E282=0),Inputs!$C$6,0)</f>
        <v>0</v>
      </c>
      <c r="H282" s="56" t="n">
        <f aca="false">IF(B282=1,G282*Inputs!$C$9,0)</f>
        <v>0</v>
      </c>
      <c r="I282" s="56" t="n">
        <f aca="false">I281+G282</f>
        <v>120000</v>
      </c>
      <c r="J282" s="56" t="n">
        <f aca="false">(F282+G282+H282)*((1+D282)^(1/12)-1)</f>
        <v>3268.32801003373</v>
      </c>
      <c r="K282" s="56" t="n">
        <f aca="false">(F282+G282+H282+J282)*(Inputs!$C$14+IF(B282&lt;=10,Inputs!$C$12,Inputs!$C$13))/12</f>
        <v>255.621785616566</v>
      </c>
      <c r="L282" s="56" t="n">
        <f aca="false">IF(OR(E282=1,A282&lt;=Inputs!$C$15),0,MAX(Inputs!$C$8*I282-(F282+G282+H282+J282-K282),0))</f>
        <v>0</v>
      </c>
      <c r="M282" s="56" t="n">
        <f aca="false">L282*INDEX(Rates!$B$2:$C$101,C282+1,IF(Inputs!$C$5="Male",1,2))/1000/12*Inputs!$C$16</f>
        <v>0</v>
      </c>
      <c r="N282" s="56" t="n">
        <f aca="false">IF($V$1=1,MAX(F282+G282+H282+J282-K282-M282,0)*Inputs!$C$22/12,0)</f>
        <v>0</v>
      </c>
      <c r="O282" s="56" t="n">
        <f aca="false">IF(AND(MOD(A282,12)=0,B282&gt;=Inputs!$C$18),MAX(F282+G282+H282+J282-K282-M282-N282,0)*Inputs!$C$17,0)</f>
        <v>0</v>
      </c>
      <c r="P282" s="56" t="n">
        <f aca="false">F282+G282+H282+J282-K282-M282-N282+O282</f>
        <v>510987.949447515</v>
      </c>
      <c r="Q282" s="56" t="n">
        <f aca="false">IF(OR(E282=1,P282&lt;=0),0,P282)</f>
        <v>510987.949447515</v>
      </c>
      <c r="R282" s="15" t="n">
        <f aca="false">IF(OR(E282=1,AND(P282&lt;=0,I282&gt;0)),1,0)</f>
        <v>0</v>
      </c>
      <c r="S282" s="15" t="n">
        <f aca="false">IF(L282&gt;0,1,0)</f>
        <v>0</v>
      </c>
    </row>
    <row r="283" customFormat="false" ht="15" hidden="false" customHeight="false" outlineLevel="0" collapsed="false">
      <c r="A283" s="15" t="n">
        <v>282</v>
      </c>
      <c r="B283" s="15" t="n">
        <f aca="false">INT((A283-1)/12)+1</f>
        <v>24</v>
      </c>
      <c r="C283" s="15" t="n">
        <f aca="false">MIN(Inputs!$C$4+B283-1,99)</f>
        <v>97</v>
      </c>
      <c r="D283" s="55" t="n">
        <f aca="false">INDEX('Return Path'!$D$5:$D$29,B283)</f>
        <v>0.08</v>
      </c>
      <c r="E283" s="15" t="n">
        <f aca="false">R282</f>
        <v>0</v>
      </c>
      <c r="F283" s="56" t="n">
        <f aca="false">Q282</f>
        <v>510987.949447515</v>
      </c>
      <c r="G283" s="56" t="n">
        <f aca="false">IF(AND(MOD(A283-1,12)=0,B283&lt;=Inputs!$C$7,E283=0),Inputs!$C$6,0)</f>
        <v>0</v>
      </c>
      <c r="H283" s="56" t="n">
        <f aca="false">IF(B283=1,G283*Inputs!$C$9,0)</f>
        <v>0</v>
      </c>
      <c r="I283" s="56" t="n">
        <f aca="false">I282+G283</f>
        <v>120000</v>
      </c>
      <c r="J283" s="56" t="n">
        <f aca="false">(F283+G283+H283)*((1+D283)^(1/12)-1)</f>
        <v>3287.71185259422</v>
      </c>
      <c r="K283" s="56" t="n">
        <f aca="false">(F283+G283+H283+J283)*(Inputs!$C$14+IF(B283&lt;=10,Inputs!$C$12,Inputs!$C$13))/12</f>
        <v>257.137830650055</v>
      </c>
      <c r="L283" s="56" t="n">
        <f aca="false">IF(OR(E283=1,A283&lt;=Inputs!$C$15),0,MAX(Inputs!$C$8*I283-(F283+G283+H283+J283-K283),0))</f>
        <v>0</v>
      </c>
      <c r="M283" s="56" t="n">
        <f aca="false">L283*INDEX(Rates!$B$2:$C$101,C283+1,IF(Inputs!$C$5="Male",1,2))/1000/12*Inputs!$C$16</f>
        <v>0</v>
      </c>
      <c r="N283" s="56" t="n">
        <f aca="false">IF($V$1=1,MAX(F283+G283+H283+J283-K283-M283,0)*Inputs!$C$22/12,0)</f>
        <v>0</v>
      </c>
      <c r="O283" s="56" t="n">
        <f aca="false">IF(AND(MOD(A283,12)=0,B283&gt;=Inputs!$C$18),MAX(F283+G283+H283+J283-K283-M283-N283,0)*Inputs!$C$17,0)</f>
        <v>0</v>
      </c>
      <c r="P283" s="56" t="n">
        <f aca="false">F283+G283+H283+J283-K283-M283-N283+O283</f>
        <v>514018.523469459</v>
      </c>
      <c r="Q283" s="56" t="n">
        <f aca="false">IF(OR(E283=1,P283&lt;=0),0,P283)</f>
        <v>514018.523469459</v>
      </c>
      <c r="R283" s="15" t="n">
        <f aca="false">IF(OR(E283=1,AND(P283&lt;=0,I283&gt;0)),1,0)</f>
        <v>0</v>
      </c>
      <c r="S283" s="15" t="n">
        <f aca="false">IF(L283&gt;0,1,0)</f>
        <v>0</v>
      </c>
    </row>
    <row r="284" customFormat="false" ht="15" hidden="false" customHeight="false" outlineLevel="0" collapsed="false">
      <c r="A284" s="15" t="n">
        <v>283</v>
      </c>
      <c r="B284" s="15" t="n">
        <f aca="false">INT((A284-1)/12)+1</f>
        <v>24</v>
      </c>
      <c r="C284" s="15" t="n">
        <f aca="false">MIN(Inputs!$C$4+B284-1,99)</f>
        <v>97</v>
      </c>
      <c r="D284" s="55" t="n">
        <f aca="false">INDEX('Return Path'!$D$5:$D$29,B284)</f>
        <v>0.08</v>
      </c>
      <c r="E284" s="15" t="n">
        <f aca="false">R283</f>
        <v>0</v>
      </c>
      <c r="F284" s="56" t="n">
        <f aca="false">Q283</f>
        <v>514018.523469459</v>
      </c>
      <c r="G284" s="56" t="n">
        <f aca="false">IF(AND(MOD(A284-1,12)=0,B284&lt;=Inputs!$C$7,E284=0),Inputs!$C$6,0)</f>
        <v>0</v>
      </c>
      <c r="H284" s="56" t="n">
        <f aca="false">IF(B284=1,G284*Inputs!$C$9,0)</f>
        <v>0</v>
      </c>
      <c r="I284" s="56" t="n">
        <f aca="false">I283+G284</f>
        <v>120000</v>
      </c>
      <c r="J284" s="56" t="n">
        <f aca="false">(F284+G284+H284)*((1+D284)^(1/12)-1)</f>
        <v>3307.21065710201</v>
      </c>
      <c r="K284" s="56" t="n">
        <f aca="false">(F284+G284+H284+J284)*(Inputs!$C$14+IF(B284&lt;=10,Inputs!$C$12,Inputs!$C$13))/12</f>
        <v>258.662867063281</v>
      </c>
      <c r="L284" s="56" t="n">
        <f aca="false">IF(OR(E284=1,A284&lt;=Inputs!$C$15),0,MAX(Inputs!$C$8*I284-(F284+G284+H284+J284-K284),0))</f>
        <v>0</v>
      </c>
      <c r="M284" s="56" t="n">
        <f aca="false">L284*INDEX(Rates!$B$2:$C$101,C284+1,IF(Inputs!$C$5="Male",1,2))/1000/12*Inputs!$C$16</f>
        <v>0</v>
      </c>
      <c r="N284" s="56" t="n">
        <f aca="false">IF($V$1=1,MAX(F284+G284+H284+J284-K284-M284,0)*Inputs!$C$22/12,0)</f>
        <v>0</v>
      </c>
      <c r="O284" s="56" t="n">
        <f aca="false">IF(AND(MOD(A284,12)=0,B284&gt;=Inputs!$C$18),MAX(F284+G284+H284+J284-K284-M284-N284,0)*Inputs!$C$17,0)</f>
        <v>0</v>
      </c>
      <c r="P284" s="56" t="n">
        <f aca="false">F284+G284+H284+J284-K284-M284-N284+O284</f>
        <v>517067.071259498</v>
      </c>
      <c r="Q284" s="56" t="n">
        <f aca="false">IF(OR(E284=1,P284&lt;=0),0,P284)</f>
        <v>517067.071259498</v>
      </c>
      <c r="R284" s="15" t="n">
        <f aca="false">IF(OR(E284=1,AND(P284&lt;=0,I284&gt;0)),1,0)</f>
        <v>0</v>
      </c>
      <c r="S284" s="15" t="n">
        <f aca="false">IF(L284&gt;0,1,0)</f>
        <v>0</v>
      </c>
    </row>
    <row r="285" customFormat="false" ht="15" hidden="false" customHeight="false" outlineLevel="0" collapsed="false">
      <c r="A285" s="15" t="n">
        <v>284</v>
      </c>
      <c r="B285" s="15" t="n">
        <f aca="false">INT((A285-1)/12)+1</f>
        <v>24</v>
      </c>
      <c r="C285" s="15" t="n">
        <f aca="false">MIN(Inputs!$C$4+B285-1,99)</f>
        <v>97</v>
      </c>
      <c r="D285" s="55" t="n">
        <f aca="false">INDEX('Return Path'!$D$5:$D$29,B285)</f>
        <v>0.08</v>
      </c>
      <c r="E285" s="15" t="n">
        <f aca="false">R284</f>
        <v>0</v>
      </c>
      <c r="F285" s="56" t="n">
        <f aca="false">Q284</f>
        <v>517067.071259498</v>
      </c>
      <c r="G285" s="56" t="n">
        <f aca="false">IF(AND(MOD(A285-1,12)=0,B285&lt;=Inputs!$C$7,E285=0),Inputs!$C$6,0)</f>
        <v>0</v>
      </c>
      <c r="H285" s="56" t="n">
        <f aca="false">IF(B285=1,G285*Inputs!$C$9,0)</f>
        <v>0</v>
      </c>
      <c r="I285" s="56" t="n">
        <f aca="false">I284+G285</f>
        <v>120000</v>
      </c>
      <c r="J285" s="56" t="n">
        <f aca="false">(F285+G285+H285)*((1+D285)^(1/12)-1)</f>
        <v>3326.8251053749</v>
      </c>
      <c r="K285" s="56" t="n">
        <f aca="false">(F285+G285+H285+J285)*(Inputs!$C$14+IF(B285&lt;=10,Inputs!$C$12,Inputs!$C$13))/12</f>
        <v>260.196948182436</v>
      </c>
      <c r="L285" s="56" t="n">
        <f aca="false">IF(OR(E285=1,A285&lt;=Inputs!$C$15),0,MAX(Inputs!$C$8*I285-(F285+G285+H285+J285-K285),0))</f>
        <v>0</v>
      </c>
      <c r="M285" s="56" t="n">
        <f aca="false">L285*INDEX(Rates!$B$2:$C$101,C285+1,IF(Inputs!$C$5="Male",1,2))/1000/12*Inputs!$C$16</f>
        <v>0</v>
      </c>
      <c r="N285" s="56" t="n">
        <f aca="false">IF($V$1=1,MAX(F285+G285+H285+J285-K285-M285,0)*Inputs!$C$22/12,0)</f>
        <v>0</v>
      </c>
      <c r="O285" s="56" t="n">
        <f aca="false">IF(AND(MOD(A285,12)=0,B285&gt;=Inputs!$C$18),MAX(F285+G285+H285+J285-K285-M285-N285,0)*Inputs!$C$17,0)</f>
        <v>0</v>
      </c>
      <c r="P285" s="56" t="n">
        <f aca="false">F285+G285+H285+J285-K285-M285-N285+O285</f>
        <v>520133.69941669</v>
      </c>
      <c r="Q285" s="56" t="n">
        <f aca="false">IF(OR(E285=1,P285&lt;=0),0,P285)</f>
        <v>520133.69941669</v>
      </c>
      <c r="R285" s="15" t="n">
        <f aca="false">IF(OR(E285=1,AND(P285&lt;=0,I285&gt;0)),1,0)</f>
        <v>0</v>
      </c>
      <c r="S285" s="15" t="n">
        <f aca="false">IF(L285&gt;0,1,0)</f>
        <v>0</v>
      </c>
    </row>
    <row r="286" customFormat="false" ht="15" hidden="false" customHeight="false" outlineLevel="0" collapsed="false">
      <c r="A286" s="15" t="n">
        <v>285</v>
      </c>
      <c r="B286" s="15" t="n">
        <f aca="false">INT((A286-1)/12)+1</f>
        <v>24</v>
      </c>
      <c r="C286" s="15" t="n">
        <f aca="false">MIN(Inputs!$C$4+B286-1,99)</f>
        <v>97</v>
      </c>
      <c r="D286" s="55" t="n">
        <f aca="false">INDEX('Return Path'!$D$5:$D$29,B286)</f>
        <v>0.08</v>
      </c>
      <c r="E286" s="15" t="n">
        <f aca="false">R285</f>
        <v>0</v>
      </c>
      <c r="F286" s="56" t="n">
        <f aca="false">Q285</f>
        <v>520133.69941669</v>
      </c>
      <c r="G286" s="56" t="n">
        <f aca="false">IF(AND(MOD(A286-1,12)=0,B286&lt;=Inputs!$C$7,E286=0),Inputs!$C$6,0)</f>
        <v>0</v>
      </c>
      <c r="H286" s="56" t="n">
        <f aca="false">IF(B286=1,G286*Inputs!$C$9,0)</f>
        <v>0</v>
      </c>
      <c r="I286" s="56" t="n">
        <f aca="false">I285+G286</f>
        <v>120000</v>
      </c>
      <c r="J286" s="56" t="n">
        <f aca="false">(F286+G286+H286)*((1+D286)^(1/12)-1)</f>
        <v>3346.55588327446</v>
      </c>
      <c r="K286" s="56" t="n">
        <f aca="false">(F286+G286+H286+J286)*(Inputs!$C$14+IF(B286&lt;=10,Inputs!$C$12,Inputs!$C$13))/12</f>
        <v>261.740127649982</v>
      </c>
      <c r="L286" s="56" t="n">
        <f aca="false">IF(OR(E286=1,A286&lt;=Inputs!$C$15),0,MAX(Inputs!$C$8*I286-(F286+G286+H286+J286-K286),0))</f>
        <v>0</v>
      </c>
      <c r="M286" s="56" t="n">
        <f aca="false">L286*INDEX(Rates!$B$2:$C$101,C286+1,IF(Inputs!$C$5="Male",1,2))/1000/12*Inputs!$C$16</f>
        <v>0</v>
      </c>
      <c r="N286" s="56" t="n">
        <f aca="false">IF($V$1=1,MAX(F286+G286+H286+J286-K286-M286,0)*Inputs!$C$22/12,0)</f>
        <v>0</v>
      </c>
      <c r="O286" s="56" t="n">
        <f aca="false">IF(AND(MOD(A286,12)=0,B286&gt;=Inputs!$C$18),MAX(F286+G286+H286+J286-K286-M286-N286,0)*Inputs!$C$17,0)</f>
        <v>0</v>
      </c>
      <c r="P286" s="56" t="n">
        <f aca="false">F286+G286+H286+J286-K286-M286-N286+O286</f>
        <v>523218.515172315</v>
      </c>
      <c r="Q286" s="56" t="n">
        <f aca="false">IF(OR(E286=1,P286&lt;=0),0,P286)</f>
        <v>523218.515172315</v>
      </c>
      <c r="R286" s="15" t="n">
        <f aca="false">IF(OR(E286=1,AND(P286&lt;=0,I286&gt;0)),1,0)</f>
        <v>0</v>
      </c>
      <c r="S286" s="15" t="n">
        <f aca="false">IF(L286&gt;0,1,0)</f>
        <v>0</v>
      </c>
    </row>
    <row r="287" customFormat="false" ht="15" hidden="false" customHeight="false" outlineLevel="0" collapsed="false">
      <c r="A287" s="15" t="n">
        <v>286</v>
      </c>
      <c r="B287" s="15" t="n">
        <f aca="false">INT((A287-1)/12)+1</f>
        <v>24</v>
      </c>
      <c r="C287" s="15" t="n">
        <f aca="false">MIN(Inputs!$C$4+B287-1,99)</f>
        <v>97</v>
      </c>
      <c r="D287" s="55" t="n">
        <f aca="false">INDEX('Return Path'!$D$5:$D$29,B287)</f>
        <v>0.08</v>
      </c>
      <c r="E287" s="15" t="n">
        <f aca="false">R286</f>
        <v>0</v>
      </c>
      <c r="F287" s="56" t="n">
        <f aca="false">Q286</f>
        <v>523218.515172315</v>
      </c>
      <c r="G287" s="56" t="n">
        <f aca="false">IF(AND(MOD(A287-1,12)=0,B287&lt;=Inputs!$C$7,E287=0),Inputs!$C$6,0)</f>
        <v>0</v>
      </c>
      <c r="H287" s="56" t="n">
        <f aca="false">IF(B287=1,G287*Inputs!$C$9,0)</f>
        <v>0</v>
      </c>
      <c r="I287" s="56" t="n">
        <f aca="false">I286+G287</f>
        <v>120000</v>
      </c>
      <c r="J287" s="56" t="n">
        <f aca="false">(F287+G287+H287)*((1+D287)^(1/12)-1)</f>
        <v>3366.40368072996</v>
      </c>
      <c r="K287" s="56" t="n">
        <f aca="false">(F287+G287+H287+J287)*(Inputs!$C$14+IF(B287&lt;=10,Inputs!$C$12,Inputs!$C$13))/12</f>
        <v>263.292459426522</v>
      </c>
      <c r="L287" s="56" t="n">
        <f aca="false">IF(OR(E287=1,A287&lt;=Inputs!$C$15),0,MAX(Inputs!$C$8*I287-(F287+G287+H287+J287-K287),0))</f>
        <v>0</v>
      </c>
      <c r="M287" s="56" t="n">
        <f aca="false">L287*INDEX(Rates!$B$2:$C$101,C287+1,IF(Inputs!$C$5="Male",1,2))/1000/12*Inputs!$C$16</f>
        <v>0</v>
      </c>
      <c r="N287" s="56" t="n">
        <f aca="false">IF($V$1=1,MAX(F287+G287+H287+J287-K287-M287,0)*Inputs!$C$22/12,0)</f>
        <v>0</v>
      </c>
      <c r="O287" s="56" t="n">
        <f aca="false">IF(AND(MOD(A287,12)=0,B287&gt;=Inputs!$C$18),MAX(F287+G287+H287+J287-K287-M287-N287,0)*Inputs!$C$17,0)</f>
        <v>0</v>
      </c>
      <c r="P287" s="56" t="n">
        <f aca="false">F287+G287+H287+J287-K287-M287-N287+O287</f>
        <v>526321.626393618</v>
      </c>
      <c r="Q287" s="56" t="n">
        <f aca="false">IF(OR(E287=1,P287&lt;=0),0,P287)</f>
        <v>526321.626393618</v>
      </c>
      <c r="R287" s="15" t="n">
        <f aca="false">IF(OR(E287=1,AND(P287&lt;=0,I287&gt;0)),1,0)</f>
        <v>0</v>
      </c>
      <c r="S287" s="15" t="n">
        <f aca="false">IF(L287&gt;0,1,0)</f>
        <v>0</v>
      </c>
    </row>
    <row r="288" customFormat="false" ht="15" hidden="false" customHeight="false" outlineLevel="0" collapsed="false">
      <c r="A288" s="15" t="n">
        <v>287</v>
      </c>
      <c r="B288" s="15" t="n">
        <f aca="false">INT((A288-1)/12)+1</f>
        <v>24</v>
      </c>
      <c r="C288" s="15" t="n">
        <f aca="false">MIN(Inputs!$C$4+B288-1,99)</f>
        <v>97</v>
      </c>
      <c r="D288" s="55" t="n">
        <f aca="false">INDEX('Return Path'!$D$5:$D$29,B288)</f>
        <v>0.08</v>
      </c>
      <c r="E288" s="15" t="n">
        <f aca="false">R287</f>
        <v>0</v>
      </c>
      <c r="F288" s="56" t="n">
        <f aca="false">Q287</f>
        <v>526321.626393618</v>
      </c>
      <c r="G288" s="56" t="n">
        <f aca="false">IF(AND(MOD(A288-1,12)=0,B288&lt;=Inputs!$C$7,E288=0),Inputs!$C$6,0)</f>
        <v>0</v>
      </c>
      <c r="H288" s="56" t="n">
        <f aca="false">IF(B288=1,G288*Inputs!$C$9,0)</f>
        <v>0</v>
      </c>
      <c r="I288" s="56" t="n">
        <f aca="false">I287+G288</f>
        <v>120000</v>
      </c>
      <c r="J288" s="56" t="n">
        <f aca="false">(F288+G288+H288)*((1+D288)^(1/12)-1)</f>
        <v>3386.36919176252</v>
      </c>
      <c r="K288" s="56" t="n">
        <f aca="false">(F288+G288+H288+J288)*(Inputs!$C$14+IF(B288&lt;=10,Inputs!$C$12,Inputs!$C$13))/12</f>
        <v>264.85399779269</v>
      </c>
      <c r="L288" s="56" t="n">
        <f aca="false">IF(OR(E288=1,A288&lt;=Inputs!$C$15),0,MAX(Inputs!$C$8*I288-(F288+G288+H288+J288-K288),0))</f>
        <v>0</v>
      </c>
      <c r="M288" s="56" t="n">
        <f aca="false">L288*INDEX(Rates!$B$2:$C$101,C288+1,IF(Inputs!$C$5="Male",1,2))/1000/12*Inputs!$C$16</f>
        <v>0</v>
      </c>
      <c r="N288" s="56" t="n">
        <f aca="false">IF($V$1=1,MAX(F288+G288+H288+J288-K288-M288,0)*Inputs!$C$22/12,0)</f>
        <v>0</v>
      </c>
      <c r="O288" s="56" t="n">
        <f aca="false">IF(AND(MOD(A288,12)=0,B288&gt;=Inputs!$C$18),MAX(F288+G288+H288+J288-K288-M288-N288,0)*Inputs!$C$17,0)</f>
        <v>0</v>
      </c>
      <c r="P288" s="56" t="n">
        <f aca="false">F288+G288+H288+J288-K288-M288-N288+O288</f>
        <v>529443.141587588</v>
      </c>
      <c r="Q288" s="56" t="n">
        <f aca="false">IF(OR(E288=1,P288&lt;=0),0,P288)</f>
        <v>529443.141587588</v>
      </c>
      <c r="R288" s="15" t="n">
        <f aca="false">IF(OR(E288=1,AND(P288&lt;=0,I288&gt;0)),1,0)</f>
        <v>0</v>
      </c>
      <c r="S288" s="15" t="n">
        <f aca="false">IF(L288&gt;0,1,0)</f>
        <v>0</v>
      </c>
    </row>
    <row r="289" customFormat="false" ht="15" hidden="false" customHeight="false" outlineLevel="0" collapsed="false">
      <c r="A289" s="15" t="n">
        <v>288</v>
      </c>
      <c r="B289" s="15" t="n">
        <f aca="false">INT((A289-1)/12)+1</f>
        <v>24</v>
      </c>
      <c r="C289" s="15" t="n">
        <f aca="false">MIN(Inputs!$C$4+B289-1,99)</f>
        <v>97</v>
      </c>
      <c r="D289" s="55" t="n">
        <f aca="false">INDEX('Return Path'!$D$5:$D$29,B289)</f>
        <v>0.08</v>
      </c>
      <c r="E289" s="15" t="n">
        <f aca="false">R288</f>
        <v>0</v>
      </c>
      <c r="F289" s="56" t="n">
        <f aca="false">Q288</f>
        <v>529443.141587588</v>
      </c>
      <c r="G289" s="56" t="n">
        <f aca="false">IF(AND(MOD(A289-1,12)=0,B289&lt;=Inputs!$C$7,E289=0),Inputs!$C$6,0)</f>
        <v>0</v>
      </c>
      <c r="H289" s="56" t="n">
        <f aca="false">IF(B289=1,G289*Inputs!$C$9,0)</f>
        <v>0</v>
      </c>
      <c r="I289" s="56" t="n">
        <f aca="false">I288+G289</f>
        <v>120000</v>
      </c>
      <c r="J289" s="56" t="n">
        <f aca="false">(F289+G289+H289)*((1+D289)^(1/12)-1)</f>
        <v>3406.45311450935</v>
      </c>
      <c r="K289" s="56" t="n">
        <f aca="false">(F289+G289+H289+J289)*(Inputs!$C$14+IF(B289&lt;=10,Inputs!$C$12,Inputs!$C$13))/12</f>
        <v>266.424797351049</v>
      </c>
      <c r="L289" s="56" t="n">
        <f aca="false">IF(OR(E289=1,A289&lt;=Inputs!$C$15),0,MAX(Inputs!$C$8*I289-(F289+G289+H289+J289-K289),0))</f>
        <v>0</v>
      </c>
      <c r="M289" s="56" t="n">
        <f aca="false">L289*INDEX(Rates!$B$2:$C$101,C289+1,IF(Inputs!$C$5="Male",1,2))/1000/12*Inputs!$C$16</f>
        <v>0</v>
      </c>
      <c r="N289" s="56" t="n">
        <f aca="false">IF($V$1=1,MAX(F289+G289+H289+J289-K289-M289,0)*Inputs!$C$22/12,0)</f>
        <v>0</v>
      </c>
      <c r="O289" s="56" t="n">
        <f aca="false">IF(AND(MOD(A289,12)=0,B289&gt;=Inputs!$C$18),MAX(F289+G289+H289+J289-K289-M289-N289,0)*Inputs!$C$17,0)</f>
        <v>2662.91584952373</v>
      </c>
      <c r="P289" s="56" t="n">
        <f aca="false">F289+G289+H289+J289-K289-M289-N289+O289</f>
        <v>535246.08575427</v>
      </c>
      <c r="Q289" s="56" t="n">
        <f aca="false">IF(OR(E289=1,P289&lt;=0),0,P289)</f>
        <v>535246.08575427</v>
      </c>
      <c r="R289" s="15" t="n">
        <f aca="false">IF(OR(E289=1,AND(P289&lt;=0,I289&gt;0)),1,0)</f>
        <v>0</v>
      </c>
      <c r="S289" s="15" t="n">
        <f aca="false">IF(L289&gt;0,1,0)</f>
        <v>0</v>
      </c>
    </row>
    <row r="290" customFormat="false" ht="15" hidden="false" customHeight="false" outlineLevel="0" collapsed="false">
      <c r="A290" s="15" t="n">
        <v>289</v>
      </c>
      <c r="B290" s="15" t="n">
        <f aca="false">INT((A290-1)/12)+1</f>
        <v>25</v>
      </c>
      <c r="C290" s="15" t="n">
        <f aca="false">MIN(Inputs!$C$4+B290-1,99)</f>
        <v>98</v>
      </c>
      <c r="D290" s="55" t="n">
        <f aca="false">INDEX('Return Path'!$D$5:$D$29,B290)</f>
        <v>0.08</v>
      </c>
      <c r="E290" s="15" t="n">
        <f aca="false">R289</f>
        <v>0</v>
      </c>
      <c r="F290" s="56" t="n">
        <f aca="false">Q289</f>
        <v>535246.08575427</v>
      </c>
      <c r="G290" s="56" t="n">
        <f aca="false">IF(AND(MOD(A290-1,12)=0,B290&lt;=Inputs!$C$7,E290=0),Inputs!$C$6,0)</f>
        <v>0</v>
      </c>
      <c r="H290" s="56" t="n">
        <f aca="false">IF(B290=1,G290*Inputs!$C$9,0)</f>
        <v>0</v>
      </c>
      <c r="I290" s="56" t="n">
        <f aca="false">I289+G290</f>
        <v>120000</v>
      </c>
      <c r="J290" s="56" t="n">
        <f aca="false">(F290+G290+H290)*((1+D290)^(1/12)-1)</f>
        <v>3443.78943200445</v>
      </c>
      <c r="K290" s="56" t="n">
        <f aca="false">(F290+G290+H290+J290)*(Inputs!$C$14+IF(B290&lt;=10,Inputs!$C$12,Inputs!$C$13))/12</f>
        <v>269.344937593137</v>
      </c>
      <c r="L290" s="56" t="n">
        <f aca="false">IF(OR(E290=1,A290&lt;=Inputs!$C$15),0,MAX(Inputs!$C$8*I290-(F290+G290+H290+J290-K290),0))</f>
        <v>0</v>
      </c>
      <c r="M290" s="56" t="n">
        <f aca="false">L290*INDEX(Rates!$B$2:$C$101,C290+1,IF(Inputs!$C$5="Male",1,2))/1000/12*Inputs!$C$16</f>
        <v>0</v>
      </c>
      <c r="N290" s="56" t="n">
        <f aca="false">IF($V$1=1,MAX(F290+G290+H290+J290-K290-M290,0)*Inputs!$C$22/12,0)</f>
        <v>0</v>
      </c>
      <c r="O290" s="56" t="n">
        <f aca="false">IF(AND(MOD(A290,12)=0,B290&gt;=Inputs!$C$18),MAX(F290+G290+H290+J290-K290-M290-N290,0)*Inputs!$C$17,0)</f>
        <v>0</v>
      </c>
      <c r="P290" s="56" t="n">
        <f aca="false">F290+G290+H290+J290-K290-M290-N290+O290</f>
        <v>538420.530248681</v>
      </c>
      <c r="Q290" s="56" t="n">
        <f aca="false">IF(OR(E290=1,P290&lt;=0),0,P290)</f>
        <v>538420.530248681</v>
      </c>
      <c r="R290" s="15" t="n">
        <f aca="false">IF(OR(E290=1,AND(P290&lt;=0,I290&gt;0)),1,0)</f>
        <v>0</v>
      </c>
      <c r="S290" s="15" t="n">
        <f aca="false">IF(L290&gt;0,1,0)</f>
        <v>0</v>
      </c>
    </row>
    <row r="291" customFormat="false" ht="15" hidden="false" customHeight="false" outlineLevel="0" collapsed="false">
      <c r="A291" s="15" t="n">
        <v>290</v>
      </c>
      <c r="B291" s="15" t="n">
        <f aca="false">INT((A291-1)/12)+1</f>
        <v>25</v>
      </c>
      <c r="C291" s="15" t="n">
        <f aca="false">MIN(Inputs!$C$4+B291-1,99)</f>
        <v>98</v>
      </c>
      <c r="D291" s="55" t="n">
        <f aca="false">INDEX('Return Path'!$D$5:$D$29,B291)</f>
        <v>0.08</v>
      </c>
      <c r="E291" s="15" t="n">
        <f aca="false">R290</f>
        <v>0</v>
      </c>
      <c r="F291" s="56" t="n">
        <f aca="false">Q290</f>
        <v>538420.530248681</v>
      </c>
      <c r="G291" s="56" t="n">
        <f aca="false">IF(AND(MOD(A291-1,12)=0,B291&lt;=Inputs!$C$7,E291=0),Inputs!$C$6,0)</f>
        <v>0</v>
      </c>
      <c r="H291" s="56" t="n">
        <f aca="false">IF(B291=1,G291*Inputs!$C$9,0)</f>
        <v>0</v>
      </c>
      <c r="I291" s="56" t="n">
        <f aca="false">I290+G291</f>
        <v>120000</v>
      </c>
      <c r="J291" s="56" t="n">
        <f aca="false">(F291+G291+H291)*((1+D291)^(1/12)-1)</f>
        <v>3464.21390346403</v>
      </c>
      <c r="K291" s="56" t="n">
        <f aca="false">(F291+G291+H291+J291)*(Inputs!$C$14+IF(B291&lt;=10,Inputs!$C$12,Inputs!$C$13))/12</f>
        <v>270.942372076073</v>
      </c>
      <c r="L291" s="56" t="n">
        <f aca="false">IF(OR(E291=1,A291&lt;=Inputs!$C$15),0,MAX(Inputs!$C$8*I291-(F291+G291+H291+J291-K291),0))</f>
        <v>0</v>
      </c>
      <c r="M291" s="56" t="n">
        <f aca="false">L291*INDEX(Rates!$B$2:$C$101,C291+1,IF(Inputs!$C$5="Male",1,2))/1000/12*Inputs!$C$16</f>
        <v>0</v>
      </c>
      <c r="N291" s="56" t="n">
        <f aca="false">IF($V$1=1,MAX(F291+G291+H291+J291-K291-M291,0)*Inputs!$C$22/12,0)</f>
        <v>0</v>
      </c>
      <c r="O291" s="56" t="n">
        <f aca="false">IF(AND(MOD(A291,12)=0,B291&gt;=Inputs!$C$18),MAX(F291+G291+H291+J291-K291-M291-N291,0)*Inputs!$C$17,0)</f>
        <v>0</v>
      </c>
      <c r="P291" s="56" t="n">
        <f aca="false">F291+G291+H291+J291-K291-M291-N291+O291</f>
        <v>541613.801780069</v>
      </c>
      <c r="Q291" s="56" t="n">
        <f aca="false">IF(OR(E291=1,P291&lt;=0),0,P291)</f>
        <v>541613.801780069</v>
      </c>
      <c r="R291" s="15" t="n">
        <f aca="false">IF(OR(E291=1,AND(P291&lt;=0,I291&gt;0)),1,0)</f>
        <v>0</v>
      </c>
      <c r="S291" s="15" t="n">
        <f aca="false">IF(L291&gt;0,1,0)</f>
        <v>0</v>
      </c>
    </row>
    <row r="292" customFormat="false" ht="15" hidden="false" customHeight="false" outlineLevel="0" collapsed="false">
      <c r="A292" s="15" t="n">
        <v>291</v>
      </c>
      <c r="B292" s="15" t="n">
        <f aca="false">INT((A292-1)/12)+1</f>
        <v>25</v>
      </c>
      <c r="C292" s="15" t="n">
        <f aca="false">MIN(Inputs!$C$4+B292-1,99)</f>
        <v>98</v>
      </c>
      <c r="D292" s="55" t="n">
        <f aca="false">INDEX('Return Path'!$D$5:$D$29,B292)</f>
        <v>0.08</v>
      </c>
      <c r="E292" s="15" t="n">
        <f aca="false">R291</f>
        <v>0</v>
      </c>
      <c r="F292" s="56" t="n">
        <f aca="false">Q291</f>
        <v>541613.801780069</v>
      </c>
      <c r="G292" s="56" t="n">
        <f aca="false">IF(AND(MOD(A292-1,12)=0,B292&lt;=Inputs!$C$7,E292=0),Inputs!$C$6,0)</f>
        <v>0</v>
      </c>
      <c r="H292" s="56" t="n">
        <f aca="false">IF(B292=1,G292*Inputs!$C$9,0)</f>
        <v>0</v>
      </c>
      <c r="I292" s="56" t="n">
        <f aca="false">I291+G292</f>
        <v>120000</v>
      </c>
      <c r="J292" s="56" t="n">
        <f aca="false">(F292+G292+H292)*((1+D292)^(1/12)-1)</f>
        <v>3484.7595086464</v>
      </c>
      <c r="K292" s="56" t="n">
        <f aca="false">(F292+G292+H292+J292)*(Inputs!$C$14+IF(B292&lt;=10,Inputs!$C$12,Inputs!$C$13))/12</f>
        <v>272.549280644358</v>
      </c>
      <c r="L292" s="56" t="n">
        <f aca="false">IF(OR(E292=1,A292&lt;=Inputs!$C$15),0,MAX(Inputs!$C$8*I292-(F292+G292+H292+J292-K292),0))</f>
        <v>0</v>
      </c>
      <c r="M292" s="56" t="n">
        <f aca="false">L292*INDEX(Rates!$B$2:$C$101,C292+1,IF(Inputs!$C$5="Male",1,2))/1000/12*Inputs!$C$16</f>
        <v>0</v>
      </c>
      <c r="N292" s="56" t="n">
        <f aca="false">IF($V$1=1,MAX(F292+G292+H292+J292-K292-M292,0)*Inputs!$C$22/12,0)</f>
        <v>0</v>
      </c>
      <c r="O292" s="56" t="n">
        <f aca="false">IF(AND(MOD(A292,12)=0,B292&gt;=Inputs!$C$18),MAX(F292+G292+H292+J292-K292-M292-N292,0)*Inputs!$C$17,0)</f>
        <v>0</v>
      </c>
      <c r="P292" s="56" t="n">
        <f aca="false">F292+G292+H292+J292-K292-M292-N292+O292</f>
        <v>544826.012008071</v>
      </c>
      <c r="Q292" s="56" t="n">
        <f aca="false">IF(OR(E292=1,P292&lt;=0),0,P292)</f>
        <v>544826.012008071</v>
      </c>
      <c r="R292" s="15" t="n">
        <f aca="false">IF(OR(E292=1,AND(P292&lt;=0,I292&gt;0)),1,0)</f>
        <v>0</v>
      </c>
      <c r="S292" s="15" t="n">
        <f aca="false">IF(L292&gt;0,1,0)</f>
        <v>0</v>
      </c>
    </row>
    <row r="293" customFormat="false" ht="15" hidden="false" customHeight="false" outlineLevel="0" collapsed="false">
      <c r="A293" s="15" t="n">
        <v>292</v>
      </c>
      <c r="B293" s="15" t="n">
        <f aca="false">INT((A293-1)/12)+1</f>
        <v>25</v>
      </c>
      <c r="C293" s="15" t="n">
        <f aca="false">MIN(Inputs!$C$4+B293-1,99)</f>
        <v>98</v>
      </c>
      <c r="D293" s="55" t="n">
        <f aca="false">INDEX('Return Path'!$D$5:$D$29,B293)</f>
        <v>0.08</v>
      </c>
      <c r="E293" s="15" t="n">
        <f aca="false">R292</f>
        <v>0</v>
      </c>
      <c r="F293" s="56" t="n">
        <f aca="false">Q292</f>
        <v>544826.012008071</v>
      </c>
      <c r="G293" s="56" t="n">
        <f aca="false">IF(AND(MOD(A293-1,12)=0,B293&lt;=Inputs!$C$7,E293=0),Inputs!$C$6,0)</f>
        <v>0</v>
      </c>
      <c r="H293" s="56" t="n">
        <f aca="false">IF(B293=1,G293*Inputs!$C$9,0)</f>
        <v>0</v>
      </c>
      <c r="I293" s="56" t="n">
        <f aca="false">I292+G293</f>
        <v>120000</v>
      </c>
      <c r="J293" s="56" t="n">
        <f aca="false">(F293+G293+H293)*((1+D293)^(1/12)-1)</f>
        <v>3505.42696597302</v>
      </c>
      <c r="K293" s="56" t="n">
        <f aca="false">(F293+G293+H293+J293)*(Inputs!$C$14+IF(B293&lt;=10,Inputs!$C$12,Inputs!$C$13))/12</f>
        <v>274.165719487022</v>
      </c>
      <c r="L293" s="56" t="n">
        <f aca="false">IF(OR(E293=1,A293&lt;=Inputs!$C$15),0,MAX(Inputs!$C$8*I293-(F293+G293+H293+J293-K293),0))</f>
        <v>0</v>
      </c>
      <c r="M293" s="56" t="n">
        <f aca="false">L293*INDEX(Rates!$B$2:$C$101,C293+1,IF(Inputs!$C$5="Male",1,2))/1000/12*Inputs!$C$16</f>
        <v>0</v>
      </c>
      <c r="N293" s="56" t="n">
        <f aca="false">IF($V$1=1,MAX(F293+G293+H293+J293-K293-M293,0)*Inputs!$C$22/12,0)</f>
        <v>0</v>
      </c>
      <c r="O293" s="56" t="n">
        <f aca="false">IF(AND(MOD(A293,12)=0,B293&gt;=Inputs!$C$18),MAX(F293+G293+H293+J293-K293-M293-N293,0)*Inputs!$C$17,0)</f>
        <v>0</v>
      </c>
      <c r="P293" s="56" t="n">
        <f aca="false">F293+G293+H293+J293-K293-M293-N293+O293</f>
        <v>548057.273254557</v>
      </c>
      <c r="Q293" s="56" t="n">
        <f aca="false">IF(OR(E293=1,P293&lt;=0),0,P293)</f>
        <v>548057.273254557</v>
      </c>
      <c r="R293" s="15" t="n">
        <f aca="false">IF(OR(E293=1,AND(P293&lt;=0,I293&gt;0)),1,0)</f>
        <v>0</v>
      </c>
      <c r="S293" s="15" t="n">
        <f aca="false">IF(L293&gt;0,1,0)</f>
        <v>0</v>
      </c>
    </row>
    <row r="294" customFormat="false" ht="15" hidden="false" customHeight="false" outlineLevel="0" collapsed="false">
      <c r="A294" s="15" t="n">
        <v>293</v>
      </c>
      <c r="B294" s="15" t="n">
        <f aca="false">INT((A294-1)/12)+1</f>
        <v>25</v>
      </c>
      <c r="C294" s="15" t="n">
        <f aca="false">MIN(Inputs!$C$4+B294-1,99)</f>
        <v>98</v>
      </c>
      <c r="D294" s="55" t="n">
        <f aca="false">INDEX('Return Path'!$D$5:$D$29,B294)</f>
        <v>0.08</v>
      </c>
      <c r="E294" s="15" t="n">
        <f aca="false">R293</f>
        <v>0</v>
      </c>
      <c r="F294" s="56" t="n">
        <f aca="false">Q293</f>
        <v>548057.273254557</v>
      </c>
      <c r="G294" s="56" t="n">
        <f aca="false">IF(AND(MOD(A294-1,12)=0,B294&lt;=Inputs!$C$7,E294=0),Inputs!$C$6,0)</f>
        <v>0</v>
      </c>
      <c r="H294" s="56" t="n">
        <f aca="false">IF(B294=1,G294*Inputs!$C$9,0)</f>
        <v>0</v>
      </c>
      <c r="I294" s="56" t="n">
        <f aca="false">I293+G294</f>
        <v>120000</v>
      </c>
      <c r="J294" s="56" t="n">
        <f aca="false">(F294+G294+H294)*((1+D294)^(1/12)-1)</f>
        <v>3526.2169981262</v>
      </c>
      <c r="K294" s="56" t="n">
        <f aca="false">(F294+G294+H294+J294)*(Inputs!$C$14+IF(B294&lt;=10,Inputs!$C$12,Inputs!$C$13))/12</f>
        <v>275.791745126342</v>
      </c>
      <c r="L294" s="56" t="n">
        <f aca="false">IF(OR(E294=1,A294&lt;=Inputs!$C$15),0,MAX(Inputs!$C$8*I294-(F294+G294+H294+J294-K294),0))</f>
        <v>0</v>
      </c>
      <c r="M294" s="56" t="n">
        <f aca="false">L294*INDEX(Rates!$B$2:$C$101,C294+1,IF(Inputs!$C$5="Male",1,2))/1000/12*Inputs!$C$16</f>
        <v>0</v>
      </c>
      <c r="N294" s="56" t="n">
        <f aca="false">IF($V$1=1,MAX(F294+G294+H294+J294-K294-M294,0)*Inputs!$C$22/12,0)</f>
        <v>0</v>
      </c>
      <c r="O294" s="56" t="n">
        <f aca="false">IF(AND(MOD(A294,12)=0,B294&gt;=Inputs!$C$18),MAX(F294+G294+H294+J294-K294-M294-N294,0)*Inputs!$C$17,0)</f>
        <v>0</v>
      </c>
      <c r="P294" s="56" t="n">
        <f aca="false">F294+G294+H294+J294-K294-M294-N294+O294</f>
        <v>551307.698507557</v>
      </c>
      <c r="Q294" s="56" t="n">
        <f aca="false">IF(OR(E294=1,P294&lt;=0),0,P294)</f>
        <v>551307.698507557</v>
      </c>
      <c r="R294" s="15" t="n">
        <f aca="false">IF(OR(E294=1,AND(P294&lt;=0,I294&gt;0)),1,0)</f>
        <v>0</v>
      </c>
      <c r="S294" s="15" t="n">
        <f aca="false">IF(L294&gt;0,1,0)</f>
        <v>0</v>
      </c>
    </row>
    <row r="295" customFormat="false" ht="15" hidden="false" customHeight="false" outlineLevel="0" collapsed="false">
      <c r="A295" s="15" t="n">
        <v>294</v>
      </c>
      <c r="B295" s="15" t="n">
        <f aca="false">INT((A295-1)/12)+1</f>
        <v>25</v>
      </c>
      <c r="C295" s="15" t="n">
        <f aca="false">MIN(Inputs!$C$4+B295-1,99)</f>
        <v>98</v>
      </c>
      <c r="D295" s="55" t="n">
        <f aca="false">INDEX('Return Path'!$D$5:$D$29,B295)</f>
        <v>0.08</v>
      </c>
      <c r="E295" s="15" t="n">
        <f aca="false">R294</f>
        <v>0</v>
      </c>
      <c r="F295" s="56" t="n">
        <f aca="false">Q294</f>
        <v>551307.698507557</v>
      </c>
      <c r="G295" s="56" t="n">
        <f aca="false">IF(AND(MOD(A295-1,12)=0,B295&lt;=Inputs!$C$7,E295=0),Inputs!$C$6,0)</f>
        <v>0</v>
      </c>
      <c r="H295" s="56" t="n">
        <f aca="false">IF(B295=1,G295*Inputs!$C$9,0)</f>
        <v>0</v>
      </c>
      <c r="I295" s="56" t="n">
        <f aca="false">I294+G295</f>
        <v>120000</v>
      </c>
      <c r="J295" s="56" t="n">
        <f aca="false">(F295+G295+H295)*((1+D295)^(1/12)-1)</f>
        <v>3547.13033207432</v>
      </c>
      <c r="K295" s="56" t="n">
        <f aca="false">(F295+G295+H295+J295)*(Inputs!$C$14+IF(B295&lt;=10,Inputs!$C$12,Inputs!$C$13))/12</f>
        <v>277.427414419816</v>
      </c>
      <c r="L295" s="56" t="n">
        <f aca="false">IF(OR(E295=1,A295&lt;=Inputs!$C$15),0,MAX(Inputs!$C$8*I295-(F295+G295+H295+J295-K295),0))</f>
        <v>0</v>
      </c>
      <c r="M295" s="56" t="n">
        <f aca="false">L295*INDEX(Rates!$B$2:$C$101,C295+1,IF(Inputs!$C$5="Male",1,2))/1000/12*Inputs!$C$16</f>
        <v>0</v>
      </c>
      <c r="N295" s="56" t="n">
        <f aca="false">IF($V$1=1,MAX(F295+G295+H295+J295-K295-M295,0)*Inputs!$C$22/12,0)</f>
        <v>0</v>
      </c>
      <c r="O295" s="56" t="n">
        <f aca="false">IF(AND(MOD(A295,12)=0,B295&gt;=Inputs!$C$18),MAX(F295+G295+H295+J295-K295-M295-N295,0)*Inputs!$C$17,0)</f>
        <v>0</v>
      </c>
      <c r="P295" s="56" t="n">
        <f aca="false">F295+G295+H295+J295-K295-M295-N295+O295</f>
        <v>554577.401425212</v>
      </c>
      <c r="Q295" s="56" t="n">
        <f aca="false">IF(OR(E295=1,P295&lt;=0),0,P295)</f>
        <v>554577.401425212</v>
      </c>
      <c r="R295" s="15" t="n">
        <f aca="false">IF(OR(E295=1,AND(P295&lt;=0,I295&gt;0)),1,0)</f>
        <v>0</v>
      </c>
      <c r="S295" s="15" t="n">
        <f aca="false">IF(L295&gt;0,1,0)</f>
        <v>0</v>
      </c>
    </row>
    <row r="296" customFormat="false" ht="15" hidden="false" customHeight="false" outlineLevel="0" collapsed="false">
      <c r="A296" s="15" t="n">
        <v>295</v>
      </c>
      <c r="B296" s="15" t="n">
        <f aca="false">INT((A296-1)/12)+1</f>
        <v>25</v>
      </c>
      <c r="C296" s="15" t="n">
        <f aca="false">MIN(Inputs!$C$4+B296-1,99)</f>
        <v>98</v>
      </c>
      <c r="D296" s="55" t="n">
        <f aca="false">INDEX('Return Path'!$D$5:$D$29,B296)</f>
        <v>0.08</v>
      </c>
      <c r="E296" s="15" t="n">
        <f aca="false">R295</f>
        <v>0</v>
      </c>
      <c r="F296" s="56" t="n">
        <f aca="false">Q295</f>
        <v>554577.401425212</v>
      </c>
      <c r="G296" s="56" t="n">
        <f aca="false">IF(AND(MOD(A296-1,12)=0,B296&lt;=Inputs!$C$7,E296=0),Inputs!$C$6,0)</f>
        <v>0</v>
      </c>
      <c r="H296" s="56" t="n">
        <f aca="false">IF(B296=1,G296*Inputs!$C$9,0)</f>
        <v>0</v>
      </c>
      <c r="I296" s="56" t="n">
        <f aca="false">I295+G296</f>
        <v>120000</v>
      </c>
      <c r="J296" s="56" t="n">
        <f aca="false">(F296+G296+H296)*((1+D296)^(1/12)-1)</f>
        <v>3568.16769909727</v>
      </c>
      <c r="K296" s="56" t="n">
        <f aca="false">(F296+G296+H296+J296)*(Inputs!$C$14+IF(B296&lt;=10,Inputs!$C$12,Inputs!$C$13))/12</f>
        <v>279.072784562155</v>
      </c>
      <c r="L296" s="56" t="n">
        <f aca="false">IF(OR(E296=1,A296&lt;=Inputs!$C$15),0,MAX(Inputs!$C$8*I296-(F296+G296+H296+J296-K296),0))</f>
        <v>0</v>
      </c>
      <c r="M296" s="56" t="n">
        <f aca="false">L296*INDEX(Rates!$B$2:$C$101,C296+1,IF(Inputs!$C$5="Male",1,2))/1000/12*Inputs!$C$16</f>
        <v>0</v>
      </c>
      <c r="N296" s="56" t="n">
        <f aca="false">IF($V$1=1,MAX(F296+G296+H296+J296-K296-M296,0)*Inputs!$C$22/12,0)</f>
        <v>0</v>
      </c>
      <c r="O296" s="56" t="n">
        <f aca="false">IF(AND(MOD(A296,12)=0,B296&gt;=Inputs!$C$18),MAX(F296+G296+H296+J296-K296-M296-N296,0)*Inputs!$C$17,0)</f>
        <v>0</v>
      </c>
      <c r="P296" s="56" t="n">
        <f aca="false">F296+G296+H296+J296-K296-M296-N296+O296</f>
        <v>557866.496339747</v>
      </c>
      <c r="Q296" s="56" t="n">
        <f aca="false">IF(OR(E296=1,P296&lt;=0),0,P296)</f>
        <v>557866.496339747</v>
      </c>
      <c r="R296" s="15" t="n">
        <f aca="false">IF(OR(E296=1,AND(P296&lt;=0,I296&gt;0)),1,0)</f>
        <v>0</v>
      </c>
      <c r="S296" s="15" t="n">
        <f aca="false">IF(L296&gt;0,1,0)</f>
        <v>0</v>
      </c>
    </row>
    <row r="297" customFormat="false" ht="15" hidden="false" customHeight="false" outlineLevel="0" collapsed="false">
      <c r="A297" s="15" t="n">
        <v>296</v>
      </c>
      <c r="B297" s="15" t="n">
        <f aca="false">INT((A297-1)/12)+1</f>
        <v>25</v>
      </c>
      <c r="C297" s="15" t="n">
        <f aca="false">MIN(Inputs!$C$4+B297-1,99)</f>
        <v>98</v>
      </c>
      <c r="D297" s="55" t="n">
        <f aca="false">INDEX('Return Path'!$D$5:$D$29,B297)</f>
        <v>0.08</v>
      </c>
      <c r="E297" s="15" t="n">
        <f aca="false">R296</f>
        <v>0</v>
      </c>
      <c r="F297" s="56" t="n">
        <f aca="false">Q296</f>
        <v>557866.496339747</v>
      </c>
      <c r="G297" s="56" t="n">
        <f aca="false">IF(AND(MOD(A297-1,12)=0,B297&lt;=Inputs!$C$7,E297=0),Inputs!$C$6,0)</f>
        <v>0</v>
      </c>
      <c r="H297" s="56" t="n">
        <f aca="false">IF(B297=1,G297*Inputs!$C$9,0)</f>
        <v>0</v>
      </c>
      <c r="I297" s="56" t="n">
        <f aca="false">I296+G297</f>
        <v>120000</v>
      </c>
      <c r="J297" s="56" t="n">
        <f aca="false">(F297+G297+H297)*((1+D297)^(1/12)-1)</f>
        <v>3589.32983481205</v>
      </c>
      <c r="K297" s="56" t="n">
        <f aca="false">(F297+G297+H297+J297)*(Inputs!$C$14+IF(B297&lt;=10,Inputs!$C$12,Inputs!$C$13))/12</f>
        <v>280.72791308728</v>
      </c>
      <c r="L297" s="56" t="n">
        <f aca="false">IF(OR(E297=1,A297&lt;=Inputs!$C$15),0,MAX(Inputs!$C$8*I297-(F297+G297+H297+J297-K297),0))</f>
        <v>0</v>
      </c>
      <c r="M297" s="56" t="n">
        <f aca="false">L297*INDEX(Rates!$B$2:$C$101,C297+1,IF(Inputs!$C$5="Male",1,2))/1000/12*Inputs!$C$16</f>
        <v>0</v>
      </c>
      <c r="N297" s="56" t="n">
        <f aca="false">IF($V$1=1,MAX(F297+G297+H297+J297-K297-M297,0)*Inputs!$C$22/12,0)</f>
        <v>0</v>
      </c>
      <c r="O297" s="56" t="n">
        <f aca="false">IF(AND(MOD(A297,12)=0,B297&gt;=Inputs!$C$18),MAX(F297+G297+H297+J297-K297-M297-N297,0)*Inputs!$C$17,0)</f>
        <v>0</v>
      </c>
      <c r="P297" s="56" t="n">
        <f aca="false">F297+G297+H297+J297-K297-M297-N297+O297</f>
        <v>561175.098261472</v>
      </c>
      <c r="Q297" s="56" t="n">
        <f aca="false">IF(OR(E297=1,P297&lt;=0),0,P297)</f>
        <v>561175.098261472</v>
      </c>
      <c r="R297" s="15" t="n">
        <f aca="false">IF(OR(E297=1,AND(P297&lt;=0,I297&gt;0)),1,0)</f>
        <v>0</v>
      </c>
      <c r="S297" s="15" t="n">
        <f aca="false">IF(L297&gt;0,1,0)</f>
        <v>0</v>
      </c>
    </row>
    <row r="298" customFormat="false" ht="15" hidden="false" customHeight="false" outlineLevel="0" collapsed="false">
      <c r="A298" s="15" t="n">
        <v>297</v>
      </c>
      <c r="B298" s="15" t="n">
        <f aca="false">INT((A298-1)/12)+1</f>
        <v>25</v>
      </c>
      <c r="C298" s="15" t="n">
        <f aca="false">MIN(Inputs!$C$4+B298-1,99)</f>
        <v>98</v>
      </c>
      <c r="D298" s="55" t="n">
        <f aca="false">INDEX('Return Path'!$D$5:$D$29,B298)</f>
        <v>0.08</v>
      </c>
      <c r="E298" s="15" t="n">
        <f aca="false">R297</f>
        <v>0</v>
      </c>
      <c r="F298" s="56" t="n">
        <f aca="false">Q297</f>
        <v>561175.098261472</v>
      </c>
      <c r="G298" s="56" t="n">
        <f aca="false">IF(AND(MOD(A298-1,12)=0,B298&lt;=Inputs!$C$7,E298=0),Inputs!$C$6,0)</f>
        <v>0</v>
      </c>
      <c r="H298" s="56" t="n">
        <f aca="false">IF(B298=1,G298*Inputs!$C$9,0)</f>
        <v>0</v>
      </c>
      <c r="I298" s="56" t="n">
        <f aca="false">I297+G298</f>
        <v>120000</v>
      </c>
      <c r="J298" s="56" t="n">
        <f aca="false">(F298+G298+H298)*((1+D298)^(1/12)-1)</f>
        <v>3610.61747919844</v>
      </c>
      <c r="K298" s="56" t="n">
        <f aca="false">(F298+G298+H298+J298)*(Inputs!$C$14+IF(B298&lt;=10,Inputs!$C$12,Inputs!$C$13))/12</f>
        <v>282.392857870335</v>
      </c>
      <c r="L298" s="56" t="n">
        <f aca="false">IF(OR(E298=1,A298&lt;=Inputs!$C$15),0,MAX(Inputs!$C$8*I298-(F298+G298+H298+J298-K298),0))</f>
        <v>0</v>
      </c>
      <c r="M298" s="56" t="n">
        <f aca="false">L298*INDEX(Rates!$B$2:$C$101,C298+1,IF(Inputs!$C$5="Male",1,2))/1000/12*Inputs!$C$16</f>
        <v>0</v>
      </c>
      <c r="N298" s="56" t="n">
        <f aca="false">IF($V$1=1,MAX(F298+G298+H298+J298-K298-M298,0)*Inputs!$C$22/12,0)</f>
        <v>0</v>
      </c>
      <c r="O298" s="56" t="n">
        <f aca="false">IF(AND(MOD(A298,12)=0,B298&gt;=Inputs!$C$18),MAX(F298+G298+H298+J298-K298-M298-N298,0)*Inputs!$C$17,0)</f>
        <v>0</v>
      </c>
      <c r="P298" s="56" t="n">
        <f aca="false">F298+G298+H298+J298-K298-M298-N298+O298</f>
        <v>564503.3228828</v>
      </c>
      <c r="Q298" s="56" t="n">
        <f aca="false">IF(OR(E298=1,P298&lt;=0),0,P298)</f>
        <v>564503.3228828</v>
      </c>
      <c r="R298" s="15" t="n">
        <f aca="false">IF(OR(E298=1,AND(P298&lt;=0,I298&gt;0)),1,0)</f>
        <v>0</v>
      </c>
      <c r="S298" s="15" t="n">
        <f aca="false">IF(L298&gt;0,1,0)</f>
        <v>0</v>
      </c>
    </row>
    <row r="299" customFormat="false" ht="15" hidden="false" customHeight="false" outlineLevel="0" collapsed="false">
      <c r="A299" s="15" t="n">
        <v>298</v>
      </c>
      <c r="B299" s="15" t="n">
        <f aca="false">INT((A299-1)/12)+1</f>
        <v>25</v>
      </c>
      <c r="C299" s="15" t="n">
        <f aca="false">MIN(Inputs!$C$4+B299-1,99)</f>
        <v>98</v>
      </c>
      <c r="D299" s="55" t="n">
        <f aca="false">INDEX('Return Path'!$D$5:$D$29,B299)</f>
        <v>0.08</v>
      </c>
      <c r="E299" s="15" t="n">
        <f aca="false">R298</f>
        <v>0</v>
      </c>
      <c r="F299" s="56" t="n">
        <f aca="false">Q298</f>
        <v>564503.3228828</v>
      </c>
      <c r="G299" s="56" t="n">
        <f aca="false">IF(AND(MOD(A299-1,12)=0,B299&lt;=Inputs!$C$7,E299=0),Inputs!$C$6,0)</f>
        <v>0</v>
      </c>
      <c r="H299" s="56" t="n">
        <f aca="false">IF(B299=1,G299*Inputs!$C$9,0)</f>
        <v>0</v>
      </c>
      <c r="I299" s="56" t="n">
        <f aca="false">I298+G299</f>
        <v>120000</v>
      </c>
      <c r="J299" s="56" t="n">
        <f aca="false">(F299+G299+H299)*((1+D299)^(1/12)-1)</f>
        <v>3632.03137662492</v>
      </c>
      <c r="K299" s="56" t="n">
        <f aca="false">(F299+G299+H299+J299)*(Inputs!$C$14+IF(B299&lt;=10,Inputs!$C$12,Inputs!$C$13))/12</f>
        <v>284.067677129713</v>
      </c>
      <c r="L299" s="56" t="n">
        <f aca="false">IF(OR(E299=1,A299&lt;=Inputs!$C$15),0,MAX(Inputs!$C$8*I299-(F299+G299+H299+J299-K299),0))</f>
        <v>0</v>
      </c>
      <c r="M299" s="56" t="n">
        <f aca="false">L299*INDEX(Rates!$B$2:$C$101,C299+1,IF(Inputs!$C$5="Male",1,2))/1000/12*Inputs!$C$16</f>
        <v>0</v>
      </c>
      <c r="N299" s="56" t="n">
        <f aca="false">IF($V$1=1,MAX(F299+G299+H299+J299-K299-M299,0)*Inputs!$C$22/12,0)</f>
        <v>0</v>
      </c>
      <c r="O299" s="56" t="n">
        <f aca="false">IF(AND(MOD(A299,12)=0,B299&gt;=Inputs!$C$18),MAX(F299+G299+H299+J299-K299-M299-N299,0)*Inputs!$C$17,0)</f>
        <v>0</v>
      </c>
      <c r="P299" s="56" t="n">
        <f aca="false">F299+G299+H299+J299-K299-M299-N299+O299</f>
        <v>567851.286582295</v>
      </c>
      <c r="Q299" s="56" t="n">
        <f aca="false">IF(OR(E299=1,P299&lt;=0),0,P299)</f>
        <v>567851.286582295</v>
      </c>
      <c r="R299" s="15" t="n">
        <f aca="false">IF(OR(E299=1,AND(P299&lt;=0,I299&gt;0)),1,0)</f>
        <v>0</v>
      </c>
      <c r="S299" s="15" t="n">
        <f aca="false">IF(L299&gt;0,1,0)</f>
        <v>0</v>
      </c>
    </row>
    <row r="300" customFormat="false" ht="15" hidden="false" customHeight="false" outlineLevel="0" collapsed="false">
      <c r="A300" s="15" t="n">
        <v>299</v>
      </c>
      <c r="B300" s="15" t="n">
        <f aca="false">INT((A300-1)/12)+1</f>
        <v>25</v>
      </c>
      <c r="C300" s="15" t="n">
        <f aca="false">MIN(Inputs!$C$4+B300-1,99)</f>
        <v>98</v>
      </c>
      <c r="D300" s="55" t="n">
        <f aca="false">INDEX('Return Path'!$D$5:$D$29,B300)</f>
        <v>0.08</v>
      </c>
      <c r="E300" s="15" t="n">
        <f aca="false">R299</f>
        <v>0</v>
      </c>
      <c r="F300" s="56" t="n">
        <f aca="false">Q299</f>
        <v>567851.286582295</v>
      </c>
      <c r="G300" s="56" t="n">
        <f aca="false">IF(AND(MOD(A300-1,12)=0,B300&lt;=Inputs!$C$7,E300=0),Inputs!$C$6,0)</f>
        <v>0</v>
      </c>
      <c r="H300" s="56" t="n">
        <f aca="false">IF(B300=1,G300*Inputs!$C$9,0)</f>
        <v>0</v>
      </c>
      <c r="I300" s="56" t="n">
        <f aca="false">I299+G300</f>
        <v>120000</v>
      </c>
      <c r="J300" s="56" t="n">
        <f aca="false">(F300+G300+H300)*((1+D300)^(1/12)-1)</f>
        <v>3653.57227587467</v>
      </c>
      <c r="K300" s="56" t="n">
        <f aca="false">(F300+G300+H300+J300)*(Inputs!$C$14+IF(B300&lt;=10,Inputs!$C$12,Inputs!$C$13))/12</f>
        <v>285.752429429085</v>
      </c>
      <c r="L300" s="56" t="n">
        <f aca="false">IF(OR(E300=1,A300&lt;=Inputs!$C$15),0,MAX(Inputs!$C$8*I300-(F300+G300+H300+J300-K300),0))</f>
        <v>0</v>
      </c>
      <c r="M300" s="56" t="n">
        <f aca="false">L300*INDEX(Rates!$B$2:$C$101,C300+1,IF(Inputs!$C$5="Male",1,2))/1000/12*Inputs!$C$16</f>
        <v>0</v>
      </c>
      <c r="N300" s="56" t="n">
        <f aca="false">IF($V$1=1,MAX(F300+G300+H300+J300-K300-M300,0)*Inputs!$C$22/12,0)</f>
        <v>0</v>
      </c>
      <c r="O300" s="56" t="n">
        <f aca="false">IF(AND(MOD(A300,12)=0,B300&gt;=Inputs!$C$18),MAX(F300+G300+H300+J300-K300-M300-N300,0)*Inputs!$C$17,0)</f>
        <v>0</v>
      </c>
      <c r="P300" s="56" t="n">
        <f aca="false">F300+G300+H300+J300-K300-M300-N300+O300</f>
        <v>571219.106428741</v>
      </c>
      <c r="Q300" s="56" t="n">
        <f aca="false">IF(OR(E300=1,P300&lt;=0),0,P300)</f>
        <v>571219.106428741</v>
      </c>
      <c r="R300" s="15" t="n">
        <f aca="false">IF(OR(E300=1,AND(P300&lt;=0,I300&gt;0)),1,0)</f>
        <v>0</v>
      </c>
      <c r="S300" s="15" t="n">
        <f aca="false">IF(L300&gt;0,1,0)</f>
        <v>0</v>
      </c>
    </row>
    <row r="301" customFormat="false" ht="15" hidden="false" customHeight="false" outlineLevel="0" collapsed="false">
      <c r="A301" s="15" t="n">
        <v>300</v>
      </c>
      <c r="B301" s="15" t="n">
        <f aca="false">INT((A301-1)/12)+1</f>
        <v>25</v>
      </c>
      <c r="C301" s="15" t="n">
        <f aca="false">MIN(Inputs!$C$4+B301-1,99)</f>
        <v>98</v>
      </c>
      <c r="D301" s="55" t="n">
        <f aca="false">INDEX('Return Path'!$D$5:$D$29,B301)</f>
        <v>0.08</v>
      </c>
      <c r="E301" s="15" t="n">
        <f aca="false">R300</f>
        <v>0</v>
      </c>
      <c r="F301" s="56" t="n">
        <f aca="false">Q300</f>
        <v>571219.106428741</v>
      </c>
      <c r="G301" s="56" t="n">
        <f aca="false">IF(AND(MOD(A301-1,12)=0,B301&lt;=Inputs!$C$7,E301=0),Inputs!$C$6,0)</f>
        <v>0</v>
      </c>
      <c r="H301" s="56" t="n">
        <f aca="false">IF(B301=1,G301*Inputs!$C$9,0)</f>
        <v>0</v>
      </c>
      <c r="I301" s="56" t="n">
        <f aca="false">I300+G301</f>
        <v>120000</v>
      </c>
      <c r="J301" s="56" t="n">
        <f aca="false">(F301+G301+H301)*((1+D301)^(1/12)-1)</f>
        <v>3675.24093017177</v>
      </c>
      <c r="K301" s="56" t="n">
        <f aca="false">(F301+G301+H301+J301)*(Inputs!$C$14+IF(B301&lt;=10,Inputs!$C$12,Inputs!$C$13))/12</f>
        <v>287.447173679456</v>
      </c>
      <c r="L301" s="56" t="n">
        <f aca="false">IF(OR(E301=1,A301&lt;=Inputs!$C$15),0,MAX(Inputs!$C$8*I301-(F301+G301+H301+J301-K301),0))</f>
        <v>0</v>
      </c>
      <c r="M301" s="56" t="n">
        <f aca="false">L301*INDEX(Rates!$B$2:$C$101,C301+1,IF(Inputs!$C$5="Male",1,2))/1000/12*Inputs!$C$16</f>
        <v>0</v>
      </c>
      <c r="N301" s="56" t="n">
        <f aca="false">IF($V$1=1,MAX(F301+G301+H301+J301-K301-M301,0)*Inputs!$C$22/12,0)</f>
        <v>0</v>
      </c>
      <c r="O301" s="56" t="n">
        <f aca="false">IF(AND(MOD(A301,12)=0,B301&gt;=Inputs!$C$18),MAX(F301+G301+H301+J301-K301-M301-N301,0)*Inputs!$C$17,0)</f>
        <v>2873.03450092617</v>
      </c>
      <c r="P301" s="56" t="n">
        <f aca="false">F301+G301+H301+J301-K301-M301-N301+O301</f>
        <v>577479.934686159</v>
      </c>
      <c r="Q301" s="56" t="n">
        <f aca="false">IF(OR(E301=1,P301&lt;=0),0,P301)</f>
        <v>577479.934686159</v>
      </c>
      <c r="R301" s="15" t="n">
        <f aca="false">IF(OR(E301=1,AND(P301&lt;=0,I301&gt;0)),1,0)</f>
        <v>0</v>
      </c>
      <c r="S301" s="15" t="n">
        <f aca="false">IF(L301&gt;0,1,0)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9" min="1" style="0" width="14"/>
  </cols>
  <sheetData>
    <row r="1" customFormat="false" ht="23.85" hidden="false" customHeight="false" outlineLevel="0" collapsed="false">
      <c r="A1" s="52" t="s">
        <v>152</v>
      </c>
      <c r="B1" s="52" t="s">
        <v>77</v>
      </c>
      <c r="C1" s="52" t="s">
        <v>122</v>
      </c>
      <c r="D1" s="52" t="s">
        <v>153</v>
      </c>
      <c r="E1" s="52" t="s">
        <v>154</v>
      </c>
      <c r="F1" s="52" t="s">
        <v>155</v>
      </c>
      <c r="G1" s="52" t="s">
        <v>156</v>
      </c>
      <c r="H1" s="52" t="s">
        <v>157</v>
      </c>
      <c r="I1" s="52" t="s">
        <v>158</v>
      </c>
      <c r="J1" s="52" t="s">
        <v>159</v>
      </c>
      <c r="K1" s="52" t="s">
        <v>160</v>
      </c>
      <c r="L1" s="52" t="s">
        <v>161</v>
      </c>
      <c r="M1" s="52" t="s">
        <v>162</v>
      </c>
      <c r="N1" s="52" t="s">
        <v>163</v>
      </c>
      <c r="O1" s="52" t="s">
        <v>164</v>
      </c>
      <c r="P1" s="52" t="s">
        <v>165</v>
      </c>
      <c r="Q1" s="52" t="s">
        <v>166</v>
      </c>
      <c r="R1" s="52" t="s">
        <v>167</v>
      </c>
      <c r="S1" s="52" t="s">
        <v>168</v>
      </c>
      <c r="U1" s="53" t="s">
        <v>169</v>
      </c>
      <c r="V1" s="54" t="n">
        <v>1</v>
      </c>
    </row>
    <row r="2" customFormat="false" ht="15" hidden="false" customHeight="false" outlineLevel="0" collapsed="false">
      <c r="A2" s="15" t="n">
        <v>1</v>
      </c>
      <c r="B2" s="15" t="n">
        <f aca="false">INT((A2-1)/12)+1</f>
        <v>1</v>
      </c>
      <c r="C2" s="15" t="n">
        <f aca="false">MIN(Inputs!$C$4+B2-1,99)</f>
        <v>74</v>
      </c>
      <c r="D2" s="55" t="n">
        <f aca="false">INDEX('Return Path'!$D$5:$D$29,B2)</f>
        <v>0.08</v>
      </c>
      <c r="E2" s="15" t="n">
        <v>0</v>
      </c>
      <c r="F2" s="56" t="n">
        <v>0</v>
      </c>
      <c r="G2" s="56" t="n">
        <f aca="false">IF(AND(MOD(A2-1,12)=0,B2&lt;=Inputs!$C$7,E2=0),Inputs!$C$6,0)</f>
        <v>24000</v>
      </c>
      <c r="H2" s="56" t="n">
        <f aca="false">IF(B2=1,G2*Inputs!$C$9,0)</f>
        <v>960</v>
      </c>
      <c r="I2" s="56" t="n">
        <f aca="false">G2</f>
        <v>24000</v>
      </c>
      <c r="J2" s="56" t="n">
        <f aca="false">(F2+G2+H2)*((1+D2)^(1/12)-1)</f>
        <v>160.593391545686</v>
      </c>
      <c r="K2" s="56" t="n">
        <f aca="false">(F2+G2+H2+J2)*(Inputs!$C$14+IF(B2&lt;=10,Inputs!$C$12,Inputs!$C$13))/12</f>
        <v>52.3345695657202</v>
      </c>
      <c r="L2" s="56" t="n">
        <f aca="false">IF(OR(E2=1,A2&lt;=Inputs!$C$15),0,MAX(Inputs!$C$8*I2-(F2+G2+H2+J2-K2),0))</f>
        <v>0</v>
      </c>
      <c r="M2" s="56" t="n">
        <f aca="false">L2*INDEX(Rates!$B$2:$C$101,C2+1,IF(Inputs!$C$5="Male",1,2))/1000/12*Inputs!$C$16</f>
        <v>0</v>
      </c>
      <c r="N2" s="56" t="n">
        <f aca="false">IF($V$1=1,MAX(F2+G2+H2+J2-K2-M2,0)*Inputs!$C$22/12,0)</f>
        <v>167.121725479866</v>
      </c>
      <c r="O2" s="56" t="n">
        <f aca="false">IF(AND(MOD(A2,12)=0,B2&gt;=Inputs!$C$18),MAX(F2+G2+H2+J2-K2-M2-N2,0)*Inputs!$C$17,0)</f>
        <v>0</v>
      </c>
      <c r="P2" s="56" t="n">
        <f aca="false">F2+G2+H2+J2-K2-M2-N2+O2</f>
        <v>24901.1370965001</v>
      </c>
      <c r="Q2" s="56" t="n">
        <f aca="false">IF(OR(E2=1,P2&lt;=0),0,P2)</f>
        <v>24901.1370965001</v>
      </c>
      <c r="R2" s="15" t="n">
        <f aca="false">IF(OR(E2=1,AND(P2&lt;=0,I2&gt;0)),1,0)</f>
        <v>0</v>
      </c>
      <c r="S2" s="15" t="n">
        <f aca="false">IF(L2&gt;0,1,0)</f>
        <v>0</v>
      </c>
      <c r="U2" s="36" t="s">
        <v>171</v>
      </c>
    </row>
    <row r="3" customFormat="false" ht="15" hidden="false" customHeight="false" outlineLevel="0" collapsed="false">
      <c r="A3" s="15" t="n">
        <v>2</v>
      </c>
      <c r="B3" s="15" t="n">
        <f aca="false">INT((A3-1)/12)+1</f>
        <v>1</v>
      </c>
      <c r="C3" s="15" t="n">
        <f aca="false">MIN(Inputs!$C$4+B3-1,99)</f>
        <v>74</v>
      </c>
      <c r="D3" s="55" t="n">
        <f aca="false">INDEX('Return Path'!$D$5:$D$29,B3)</f>
        <v>0.08</v>
      </c>
      <c r="E3" s="15" t="n">
        <f aca="false">R2</f>
        <v>0</v>
      </c>
      <c r="F3" s="56" t="n">
        <f aca="false">Q2</f>
        <v>24901.1370965001</v>
      </c>
      <c r="G3" s="56" t="n">
        <f aca="false">IF(AND(MOD(A3-1,12)=0,B3&lt;=Inputs!$C$7,E3=0),Inputs!$C$6,0)</f>
        <v>0</v>
      </c>
      <c r="H3" s="56" t="n">
        <f aca="false">IF(B3=1,G3*Inputs!$C$9,0)</f>
        <v>0</v>
      </c>
      <c r="I3" s="56" t="n">
        <f aca="false">I2+G3</f>
        <v>24000</v>
      </c>
      <c r="J3" s="56" t="n">
        <f aca="false">(F3+G3+H3)*((1+D3)^(1/12)-1)</f>
        <v>160.214665852205</v>
      </c>
      <c r="K3" s="56" t="n">
        <f aca="false">(F3+G3+H3+J3)*(Inputs!$C$14+IF(B3&lt;=10,Inputs!$C$12,Inputs!$C$13))/12</f>
        <v>52.2111495049006</v>
      </c>
      <c r="L3" s="56" t="n">
        <f aca="false">IF(OR(E3=1,A3&lt;=Inputs!$C$15),0,MAX(Inputs!$C$8*I3-(F3+G3+H3+J3-K3),0))</f>
        <v>0</v>
      </c>
      <c r="M3" s="56" t="n">
        <f aca="false">L3*INDEX(Rates!$B$2:$C$101,C3+1,IF(Inputs!$C$5="Male",1,2))/1000/12*Inputs!$C$16</f>
        <v>0</v>
      </c>
      <c r="N3" s="56" t="n">
        <f aca="false">IF($V$1=1,MAX(F3+G3+H3+J3-K3-M3,0)*Inputs!$C$22/12,0)</f>
        <v>166.727604085649</v>
      </c>
      <c r="O3" s="56" t="n">
        <f aca="false">IF(AND(MOD(A3,12)=0,B3&gt;=Inputs!$C$18),MAX(F3+G3+H3+J3-K3-M3-N3,0)*Inputs!$C$17,0)</f>
        <v>0</v>
      </c>
      <c r="P3" s="56" t="n">
        <f aca="false">F3+G3+H3+J3-K3-M3-N3+O3</f>
        <v>24842.4130087618</v>
      </c>
      <c r="Q3" s="56" t="n">
        <f aca="false">IF(OR(E3=1,P3&lt;=0),0,P3)</f>
        <v>24842.4130087618</v>
      </c>
      <c r="R3" s="15" t="n">
        <f aca="false">IF(OR(E3=1,AND(P3&lt;=0,I3&gt;0)),1,0)</f>
        <v>0</v>
      </c>
      <c r="S3" s="15" t="n">
        <f aca="false">IF(L3&gt;0,1,0)</f>
        <v>0</v>
      </c>
    </row>
    <row r="4" customFormat="false" ht="15" hidden="false" customHeight="false" outlineLevel="0" collapsed="false">
      <c r="A4" s="15" t="n">
        <v>3</v>
      </c>
      <c r="B4" s="15" t="n">
        <f aca="false">INT((A4-1)/12)+1</f>
        <v>1</v>
      </c>
      <c r="C4" s="15" t="n">
        <f aca="false">MIN(Inputs!$C$4+B4-1,99)</f>
        <v>74</v>
      </c>
      <c r="D4" s="55" t="n">
        <f aca="false">INDEX('Return Path'!$D$5:$D$29,B4)</f>
        <v>0.08</v>
      </c>
      <c r="E4" s="15" t="n">
        <f aca="false">R3</f>
        <v>0</v>
      </c>
      <c r="F4" s="56" t="n">
        <f aca="false">Q3</f>
        <v>24842.4130087618</v>
      </c>
      <c r="G4" s="56" t="n">
        <f aca="false">IF(AND(MOD(A4-1,12)=0,B4&lt;=Inputs!$C$7,E4=0),Inputs!$C$6,0)</f>
        <v>0</v>
      </c>
      <c r="H4" s="56" t="n">
        <f aca="false">IF(B4=1,G4*Inputs!$C$9,0)</f>
        <v>0</v>
      </c>
      <c r="I4" s="56" t="n">
        <f aca="false">I3+G4</f>
        <v>24000</v>
      </c>
      <c r="J4" s="56" t="n">
        <f aca="false">(F4+G4+H4)*((1+D4)^(1/12)-1)</f>
        <v>159.836833303514</v>
      </c>
      <c r="K4" s="56" t="n">
        <f aca="false">(F4+G4+H4+J4)*(Inputs!$C$14+IF(B4&lt;=10,Inputs!$C$12,Inputs!$C$13))/12</f>
        <v>52.0880205043027</v>
      </c>
      <c r="L4" s="56" t="n">
        <f aca="false">IF(OR(E4=1,A4&lt;=Inputs!$C$15),0,MAX(Inputs!$C$8*I4-(F4+G4+H4+J4-K4),0))</f>
        <v>0</v>
      </c>
      <c r="M4" s="56" t="n">
        <f aca="false">L4*INDEX(Rates!$B$2:$C$101,C4+1,IF(Inputs!$C$5="Male",1,2))/1000/12*Inputs!$C$16</f>
        <v>0</v>
      </c>
      <c r="N4" s="56" t="n">
        <f aca="false">IF($V$1=1,MAX(F4+G4+H4+J4-K4-M4,0)*Inputs!$C$22/12,0)</f>
        <v>166.33441214374</v>
      </c>
      <c r="O4" s="56" t="n">
        <f aca="false">IF(AND(MOD(A4,12)=0,B4&gt;=Inputs!$C$18),MAX(F4+G4+H4+J4-K4-M4-N4,0)*Inputs!$C$17,0)</f>
        <v>0</v>
      </c>
      <c r="P4" s="56" t="n">
        <f aca="false">F4+G4+H4+J4-K4-M4-N4+O4</f>
        <v>24783.8274094172</v>
      </c>
      <c r="Q4" s="56" t="n">
        <f aca="false">IF(OR(E4=1,P4&lt;=0),0,P4)</f>
        <v>24783.8274094172</v>
      </c>
      <c r="R4" s="15" t="n">
        <f aca="false">IF(OR(E4=1,AND(P4&lt;=0,I4&gt;0)),1,0)</f>
        <v>0</v>
      </c>
      <c r="S4" s="15" t="n">
        <f aca="false">IF(L4&gt;0,1,0)</f>
        <v>0</v>
      </c>
    </row>
    <row r="5" customFormat="false" ht="15" hidden="false" customHeight="false" outlineLevel="0" collapsed="false">
      <c r="A5" s="15" t="n">
        <v>4</v>
      </c>
      <c r="B5" s="15" t="n">
        <f aca="false">INT((A5-1)/12)+1</f>
        <v>1</v>
      </c>
      <c r="C5" s="15" t="n">
        <f aca="false">MIN(Inputs!$C$4+B5-1,99)</f>
        <v>74</v>
      </c>
      <c r="D5" s="55" t="n">
        <f aca="false">INDEX('Return Path'!$D$5:$D$29,B5)</f>
        <v>0.08</v>
      </c>
      <c r="E5" s="15" t="n">
        <f aca="false">R4</f>
        <v>0</v>
      </c>
      <c r="F5" s="56" t="n">
        <f aca="false">Q4</f>
        <v>24783.8274094172</v>
      </c>
      <c r="G5" s="56" t="n">
        <f aca="false">IF(AND(MOD(A5-1,12)=0,B5&lt;=Inputs!$C$7,E5=0),Inputs!$C$6,0)</f>
        <v>0</v>
      </c>
      <c r="H5" s="56" t="n">
        <f aca="false">IF(B5=1,G5*Inputs!$C$9,0)</f>
        <v>0</v>
      </c>
      <c r="I5" s="56" t="n">
        <f aca="false">I4+G5</f>
        <v>24000</v>
      </c>
      <c r="J5" s="56" t="n">
        <f aca="false">(F5+G5+H5)*((1+D5)^(1/12)-1)</f>
        <v>159.459891793319</v>
      </c>
      <c r="K5" s="56" t="n">
        <f aca="false">(F5+G5+H5+J5)*(Inputs!$C$14+IF(B5&lt;=10,Inputs!$C$12,Inputs!$C$13))/12</f>
        <v>51.965181877522</v>
      </c>
      <c r="L5" s="56" t="n">
        <f aca="false">IF(OR(E5=1,A5&lt;=Inputs!$C$15),0,MAX(Inputs!$C$8*I5-(F5+G5+H5+J5-K5),0))</f>
        <v>0</v>
      </c>
      <c r="M5" s="56" t="n">
        <f aca="false">L5*INDEX(Rates!$B$2:$C$101,C5+1,IF(Inputs!$C$5="Male",1,2))/1000/12*Inputs!$C$16</f>
        <v>0</v>
      </c>
      <c r="N5" s="56" t="n">
        <f aca="false">IF($V$1=1,MAX(F5+G5+H5+J5-K5-M5,0)*Inputs!$C$22/12,0)</f>
        <v>165.94214746222</v>
      </c>
      <c r="O5" s="56" t="n">
        <f aca="false">IF(AND(MOD(A5,12)=0,B5&gt;=Inputs!$C$18),MAX(F5+G5+H5+J5-K5-M5-N5,0)*Inputs!$C$17,0)</f>
        <v>0</v>
      </c>
      <c r="P5" s="56" t="n">
        <f aca="false">F5+G5+H5+J5-K5-M5-N5+O5</f>
        <v>24725.3799718708</v>
      </c>
      <c r="Q5" s="56" t="n">
        <f aca="false">IF(OR(E5=1,P5&lt;=0),0,P5)</f>
        <v>24725.3799718708</v>
      </c>
      <c r="R5" s="15" t="n">
        <f aca="false">IF(OR(E5=1,AND(P5&lt;=0,I5&gt;0)),1,0)</f>
        <v>0</v>
      </c>
      <c r="S5" s="15" t="n">
        <f aca="false">IF(L5&gt;0,1,0)</f>
        <v>0</v>
      </c>
    </row>
    <row r="6" customFormat="false" ht="15" hidden="false" customHeight="false" outlineLevel="0" collapsed="false">
      <c r="A6" s="15" t="n">
        <v>5</v>
      </c>
      <c r="B6" s="15" t="n">
        <f aca="false">INT((A6-1)/12)+1</f>
        <v>1</v>
      </c>
      <c r="C6" s="15" t="n">
        <f aca="false">MIN(Inputs!$C$4+B6-1,99)</f>
        <v>74</v>
      </c>
      <c r="D6" s="55" t="n">
        <f aca="false">INDEX('Return Path'!$D$5:$D$29,B6)</f>
        <v>0.08</v>
      </c>
      <c r="E6" s="15" t="n">
        <f aca="false">R5</f>
        <v>0</v>
      </c>
      <c r="F6" s="56" t="n">
        <f aca="false">Q5</f>
        <v>24725.3799718708</v>
      </c>
      <c r="G6" s="56" t="n">
        <f aca="false">IF(AND(MOD(A6-1,12)=0,B6&lt;=Inputs!$C$7,E6=0),Inputs!$C$6,0)</f>
        <v>0</v>
      </c>
      <c r="H6" s="56" t="n">
        <f aca="false">IF(B6=1,G6*Inputs!$C$9,0)</f>
        <v>0</v>
      </c>
      <c r="I6" s="56" t="n">
        <f aca="false">I5+G6</f>
        <v>24000</v>
      </c>
      <c r="J6" s="56" t="n">
        <f aca="false">(F6+G6+H6)*((1+D6)^(1/12)-1)</f>
        <v>159.083839220293</v>
      </c>
      <c r="K6" s="56" t="n">
        <f aca="false">(F6+G6+H6+J6)*(Inputs!$C$14+IF(B6&lt;=10,Inputs!$C$12,Inputs!$C$13))/12</f>
        <v>51.8426329397731</v>
      </c>
      <c r="L6" s="56" t="n">
        <f aca="false">IF(OR(E6=1,A6&lt;=Inputs!$C$15),0,MAX(Inputs!$C$8*I6-(F6+G6+H6+J6-K6),0))</f>
        <v>0</v>
      </c>
      <c r="M6" s="56" t="n">
        <f aca="false">L6*INDEX(Rates!$B$2:$C$101,C6+1,IF(Inputs!$C$5="Male",1,2))/1000/12*Inputs!$C$16</f>
        <v>0</v>
      </c>
      <c r="N6" s="56" t="n">
        <f aca="false">IF($V$1=1,MAX(F6+G6+H6+J6-K6-M6,0)*Inputs!$C$22/12,0)</f>
        <v>165.550807854342</v>
      </c>
      <c r="O6" s="56" t="n">
        <f aca="false">IF(AND(MOD(A6,12)=0,B6&gt;=Inputs!$C$18),MAX(F6+G6+H6+J6-K6-M6-N6,0)*Inputs!$C$17,0)</f>
        <v>0</v>
      </c>
      <c r="P6" s="56" t="n">
        <f aca="false">F6+G6+H6+J6-K6-M6-N6+O6</f>
        <v>24667.070370297</v>
      </c>
      <c r="Q6" s="56" t="n">
        <f aca="false">IF(OR(E6=1,P6&lt;=0),0,P6)</f>
        <v>24667.070370297</v>
      </c>
      <c r="R6" s="15" t="n">
        <f aca="false">IF(OR(E6=1,AND(P6&lt;=0,I6&gt;0)),1,0)</f>
        <v>0</v>
      </c>
      <c r="S6" s="15" t="n">
        <f aca="false">IF(L6&gt;0,1,0)</f>
        <v>0</v>
      </c>
    </row>
    <row r="7" customFormat="false" ht="15" hidden="false" customHeight="false" outlineLevel="0" collapsed="false">
      <c r="A7" s="15" t="n">
        <v>6</v>
      </c>
      <c r="B7" s="15" t="n">
        <f aca="false">INT((A7-1)/12)+1</f>
        <v>1</v>
      </c>
      <c r="C7" s="15" t="n">
        <f aca="false">MIN(Inputs!$C$4+B7-1,99)</f>
        <v>74</v>
      </c>
      <c r="D7" s="55" t="n">
        <f aca="false">INDEX('Return Path'!$D$5:$D$29,B7)</f>
        <v>0.08</v>
      </c>
      <c r="E7" s="15" t="n">
        <f aca="false">R6</f>
        <v>0</v>
      </c>
      <c r="F7" s="56" t="n">
        <f aca="false">Q6</f>
        <v>24667.070370297</v>
      </c>
      <c r="G7" s="56" t="n">
        <f aca="false">IF(AND(MOD(A7-1,12)=0,B7&lt;=Inputs!$C$7,E7=0),Inputs!$C$6,0)</f>
        <v>0</v>
      </c>
      <c r="H7" s="56" t="n">
        <f aca="false">IF(B7=1,G7*Inputs!$C$9,0)</f>
        <v>0</v>
      </c>
      <c r="I7" s="56" t="n">
        <f aca="false">I6+G7</f>
        <v>24000</v>
      </c>
      <c r="J7" s="56" t="n">
        <f aca="false">(F7+G7+H7)*((1+D7)^(1/12)-1)</f>
        <v>158.708673488064</v>
      </c>
      <c r="K7" s="56" t="n">
        <f aca="false">(F7+G7+H7+J7)*(Inputs!$C$14+IF(B7&lt;=10,Inputs!$C$12,Inputs!$C$13))/12</f>
        <v>51.7203730078855</v>
      </c>
      <c r="L7" s="56" t="n">
        <f aca="false">IF(OR(E7=1,A7&lt;=Inputs!$C$15),0,MAX(Inputs!$C$8*I7-(F7+G7+H7+J7-K7),0))</f>
        <v>0</v>
      </c>
      <c r="M7" s="56" t="n">
        <f aca="false">L7*INDEX(Rates!$B$2:$C$101,C7+1,IF(Inputs!$C$5="Male",1,2))/1000/12*Inputs!$C$16</f>
        <v>0</v>
      </c>
      <c r="N7" s="56" t="n">
        <f aca="false">IF($V$1=1,MAX(F7+G7+H7+J7-K7-M7,0)*Inputs!$C$22/12,0)</f>
        <v>165.160391138514</v>
      </c>
      <c r="O7" s="56" t="n">
        <f aca="false">IF(AND(MOD(A7,12)=0,B7&gt;=Inputs!$C$18),MAX(F7+G7+H7+J7-K7-M7-N7,0)*Inputs!$C$17,0)</f>
        <v>0</v>
      </c>
      <c r="P7" s="56" t="n">
        <f aca="false">F7+G7+H7+J7-K7-M7-N7+O7</f>
        <v>24608.8982796386</v>
      </c>
      <c r="Q7" s="56" t="n">
        <f aca="false">IF(OR(E7=1,P7&lt;=0),0,P7)</f>
        <v>24608.8982796386</v>
      </c>
      <c r="R7" s="15" t="n">
        <f aca="false">IF(OR(E7=1,AND(P7&lt;=0,I7&gt;0)),1,0)</f>
        <v>0</v>
      </c>
      <c r="S7" s="15" t="n">
        <f aca="false">IF(L7&gt;0,1,0)</f>
        <v>0</v>
      </c>
    </row>
    <row r="8" customFormat="false" ht="15" hidden="false" customHeight="false" outlineLevel="0" collapsed="false">
      <c r="A8" s="15" t="n">
        <v>7</v>
      </c>
      <c r="B8" s="15" t="n">
        <f aca="false">INT((A8-1)/12)+1</f>
        <v>1</v>
      </c>
      <c r="C8" s="15" t="n">
        <f aca="false">MIN(Inputs!$C$4+B8-1,99)</f>
        <v>74</v>
      </c>
      <c r="D8" s="55" t="n">
        <f aca="false">INDEX('Return Path'!$D$5:$D$29,B8)</f>
        <v>0.08</v>
      </c>
      <c r="E8" s="15" t="n">
        <f aca="false">R7</f>
        <v>0</v>
      </c>
      <c r="F8" s="56" t="n">
        <f aca="false">Q7</f>
        <v>24608.8982796386</v>
      </c>
      <c r="G8" s="56" t="n">
        <f aca="false">IF(AND(MOD(A8-1,12)=0,B8&lt;=Inputs!$C$7,E8=0),Inputs!$C$6,0)</f>
        <v>0</v>
      </c>
      <c r="H8" s="56" t="n">
        <f aca="false">IF(B8=1,G8*Inputs!$C$9,0)</f>
        <v>0</v>
      </c>
      <c r="I8" s="56" t="n">
        <f aca="false">I7+G8</f>
        <v>24000</v>
      </c>
      <c r="J8" s="56" t="n">
        <f aca="false">(F8+G8+H8)*((1+D8)^(1/12)-1)</f>
        <v>158.334392505207</v>
      </c>
      <c r="K8" s="56" t="n">
        <f aca="false">(F8+G8+H8+J8)*(Inputs!$C$14+IF(B8&lt;=10,Inputs!$C$12,Inputs!$C$13))/12</f>
        <v>51.5984014002997</v>
      </c>
      <c r="L8" s="56" t="n">
        <f aca="false">IF(OR(E8=1,A8&lt;=Inputs!$C$15),0,MAX(Inputs!$C$8*I8-(F8+G8+H8+J8-K8),0))</f>
        <v>0</v>
      </c>
      <c r="M8" s="56" t="n">
        <f aca="false">L8*INDEX(Rates!$B$2:$C$101,C8+1,IF(Inputs!$C$5="Male",1,2))/1000/12*Inputs!$C$16</f>
        <v>0</v>
      </c>
      <c r="N8" s="56" t="n">
        <f aca="false">IF($V$1=1,MAX(F8+G8+H8+J8-K8-M8,0)*Inputs!$C$22/12,0)</f>
        <v>164.77089513829</v>
      </c>
      <c r="O8" s="56" t="n">
        <f aca="false">IF(AND(MOD(A8,12)=0,B8&gt;=Inputs!$C$18),MAX(F8+G8+H8+J8-K8-M8-N8,0)*Inputs!$C$17,0)</f>
        <v>0</v>
      </c>
      <c r="P8" s="56" t="n">
        <f aca="false">F8+G8+H8+J8-K8-M8-N8+O8</f>
        <v>24550.8633756053</v>
      </c>
      <c r="Q8" s="56" t="n">
        <f aca="false">IF(OR(E8=1,P8&lt;=0),0,P8)</f>
        <v>24550.8633756053</v>
      </c>
      <c r="R8" s="15" t="n">
        <f aca="false">IF(OR(E8=1,AND(P8&lt;=0,I8&gt;0)),1,0)</f>
        <v>0</v>
      </c>
      <c r="S8" s="15" t="n">
        <f aca="false">IF(L8&gt;0,1,0)</f>
        <v>0</v>
      </c>
    </row>
    <row r="9" customFormat="false" ht="15" hidden="false" customHeight="false" outlineLevel="0" collapsed="false">
      <c r="A9" s="15" t="n">
        <v>8</v>
      </c>
      <c r="B9" s="15" t="n">
        <f aca="false">INT((A9-1)/12)+1</f>
        <v>1</v>
      </c>
      <c r="C9" s="15" t="n">
        <f aca="false">MIN(Inputs!$C$4+B9-1,99)</f>
        <v>74</v>
      </c>
      <c r="D9" s="55" t="n">
        <f aca="false">INDEX('Return Path'!$D$5:$D$29,B9)</f>
        <v>0.08</v>
      </c>
      <c r="E9" s="15" t="n">
        <f aca="false">R8</f>
        <v>0</v>
      </c>
      <c r="F9" s="56" t="n">
        <f aca="false">Q8</f>
        <v>24550.8633756053</v>
      </c>
      <c r="G9" s="56" t="n">
        <f aca="false">IF(AND(MOD(A9-1,12)=0,B9&lt;=Inputs!$C$7,E9=0),Inputs!$C$6,0)</f>
        <v>0</v>
      </c>
      <c r="H9" s="56" t="n">
        <f aca="false">IF(B9=1,G9*Inputs!$C$9,0)</f>
        <v>0</v>
      </c>
      <c r="I9" s="56" t="n">
        <f aca="false">I8+G9</f>
        <v>24000</v>
      </c>
      <c r="J9" s="56" t="n">
        <f aca="false">(F9+G9+H9)*((1+D9)^(1/12)-1)</f>
        <v>157.960994185225</v>
      </c>
      <c r="K9" s="56" t="n">
        <f aca="false">(F9+G9+H9+J9)*(Inputs!$C$14+IF(B9&lt;=10,Inputs!$C$12,Inputs!$C$13))/12</f>
        <v>51.4767174370635</v>
      </c>
      <c r="L9" s="56" t="n">
        <f aca="false">IF(OR(E9=1,A9&lt;=Inputs!$C$15),0,MAX(Inputs!$C$8*I9-(F9+G9+H9+J9-K9),0))</f>
        <v>0</v>
      </c>
      <c r="M9" s="56" t="n">
        <f aca="false">L9*INDEX(Rates!$B$2:$C$101,C9+1,IF(Inputs!$C$5="Male",1,2))/1000/12*Inputs!$C$16</f>
        <v>0</v>
      </c>
      <c r="N9" s="56" t="n">
        <f aca="false">IF($V$1=1,MAX(F9+G9+H9+J9-K9-M9,0)*Inputs!$C$22/12,0)</f>
        <v>164.382317682356</v>
      </c>
      <c r="O9" s="56" t="n">
        <f aca="false">IF(AND(MOD(A9,12)=0,B9&gt;=Inputs!$C$18),MAX(F9+G9+H9+J9-K9-M9-N9,0)*Inputs!$C$17,0)</f>
        <v>0</v>
      </c>
      <c r="P9" s="56" t="n">
        <f aca="false">F9+G9+H9+J9-K9-M9-N9+O9</f>
        <v>24492.9653346711</v>
      </c>
      <c r="Q9" s="56" t="n">
        <f aca="false">IF(OR(E9=1,P9&lt;=0),0,P9)</f>
        <v>24492.9653346711</v>
      </c>
      <c r="R9" s="15" t="n">
        <f aca="false">IF(OR(E9=1,AND(P9&lt;=0,I9&gt;0)),1,0)</f>
        <v>0</v>
      </c>
      <c r="S9" s="15" t="n">
        <f aca="false">IF(L9&gt;0,1,0)</f>
        <v>0</v>
      </c>
    </row>
    <row r="10" customFormat="false" ht="15" hidden="false" customHeight="false" outlineLevel="0" collapsed="false">
      <c r="A10" s="15" t="n">
        <v>9</v>
      </c>
      <c r="B10" s="15" t="n">
        <f aca="false">INT((A10-1)/12)+1</f>
        <v>1</v>
      </c>
      <c r="C10" s="15" t="n">
        <f aca="false">MIN(Inputs!$C$4+B10-1,99)</f>
        <v>74</v>
      </c>
      <c r="D10" s="55" t="n">
        <f aca="false">INDEX('Return Path'!$D$5:$D$29,B10)</f>
        <v>0.08</v>
      </c>
      <c r="E10" s="15" t="n">
        <f aca="false">R9</f>
        <v>0</v>
      </c>
      <c r="F10" s="56" t="n">
        <f aca="false">Q9</f>
        <v>24492.9653346711</v>
      </c>
      <c r="G10" s="56" t="n">
        <f aca="false">IF(AND(MOD(A10-1,12)=0,B10&lt;=Inputs!$C$7,E10=0),Inputs!$C$6,0)</f>
        <v>0</v>
      </c>
      <c r="H10" s="56" t="n">
        <f aca="false">IF(B10=1,G10*Inputs!$C$9,0)</f>
        <v>0</v>
      </c>
      <c r="I10" s="56" t="n">
        <f aca="false">I9+G10</f>
        <v>24000</v>
      </c>
      <c r="J10" s="56" t="n">
        <f aca="false">(F10+G10+H10)*((1+D10)^(1/12)-1)</f>
        <v>157.588476446544</v>
      </c>
      <c r="K10" s="56" t="n">
        <f aca="false">(F10+G10+H10+J10)*(Inputs!$C$14+IF(B10&lt;=10,Inputs!$C$12,Inputs!$C$13))/12</f>
        <v>51.3553204398284</v>
      </c>
      <c r="L10" s="56" t="n">
        <f aca="false">IF(OR(E10=1,A10&lt;=Inputs!$C$15),0,MAX(Inputs!$C$8*I10-(F10+G10+H10+J10-K10),0))</f>
        <v>0</v>
      </c>
      <c r="M10" s="56" t="n">
        <f aca="false">L10*INDEX(Rates!$B$2:$C$101,C10+1,IF(Inputs!$C$5="Male",1,2))/1000/12*Inputs!$C$16</f>
        <v>0</v>
      </c>
      <c r="N10" s="56" t="n">
        <f aca="false">IF($V$1=1,MAX(F10+G10+H10+J10-K10-M10,0)*Inputs!$C$22/12,0)</f>
        <v>163.994656604519</v>
      </c>
      <c r="O10" s="56" t="n">
        <f aca="false">IF(AND(MOD(A10,12)=0,B10&gt;=Inputs!$C$18),MAX(F10+G10+H10+J10-K10-M10-N10,0)*Inputs!$C$17,0)</f>
        <v>0</v>
      </c>
      <c r="P10" s="56" t="n">
        <f aca="false">F10+G10+H10+J10-K10-M10-N10+O10</f>
        <v>24435.2038340733</v>
      </c>
      <c r="Q10" s="56" t="n">
        <f aca="false">IF(OR(E10=1,P10&lt;=0),0,P10)</f>
        <v>24435.2038340733</v>
      </c>
      <c r="R10" s="15" t="n">
        <f aca="false">IF(OR(E10=1,AND(P10&lt;=0,I10&gt;0)),1,0)</f>
        <v>0</v>
      </c>
      <c r="S10" s="15" t="n">
        <f aca="false">IF(L10&gt;0,1,0)</f>
        <v>0</v>
      </c>
    </row>
    <row r="11" customFormat="false" ht="15" hidden="false" customHeight="false" outlineLevel="0" collapsed="false">
      <c r="A11" s="15" t="n">
        <v>10</v>
      </c>
      <c r="B11" s="15" t="n">
        <f aca="false">INT((A11-1)/12)+1</f>
        <v>1</v>
      </c>
      <c r="C11" s="15" t="n">
        <f aca="false">MIN(Inputs!$C$4+B11-1,99)</f>
        <v>74</v>
      </c>
      <c r="D11" s="55" t="n">
        <f aca="false">INDEX('Return Path'!$D$5:$D$29,B11)</f>
        <v>0.08</v>
      </c>
      <c r="E11" s="15" t="n">
        <f aca="false">R10</f>
        <v>0</v>
      </c>
      <c r="F11" s="56" t="n">
        <f aca="false">Q10</f>
        <v>24435.2038340733</v>
      </c>
      <c r="G11" s="56" t="n">
        <f aca="false">IF(AND(MOD(A11-1,12)=0,B11&lt;=Inputs!$C$7,E11=0),Inputs!$C$6,0)</f>
        <v>0</v>
      </c>
      <c r="H11" s="56" t="n">
        <f aca="false">IF(B11=1,G11*Inputs!$C$9,0)</f>
        <v>0</v>
      </c>
      <c r="I11" s="56" t="n">
        <f aca="false">I10+G11</f>
        <v>24000</v>
      </c>
      <c r="J11" s="56" t="n">
        <f aca="false">(F11+G11+H11)*((1+D11)^(1/12)-1)</f>
        <v>157.216837212499</v>
      </c>
      <c r="K11" s="56" t="n">
        <f aca="false">(F11+G11+H11+J11)*(Inputs!$C$14+IF(B11&lt;=10,Inputs!$C$12,Inputs!$C$13))/12</f>
        <v>51.2342097318453</v>
      </c>
      <c r="L11" s="56" t="n">
        <f aca="false">IF(OR(E11=1,A11&lt;=Inputs!$C$15),0,MAX(Inputs!$C$8*I11-(F11+G11+H11+J11-K11),0))</f>
        <v>0</v>
      </c>
      <c r="M11" s="56" t="n">
        <f aca="false">L11*INDEX(Rates!$B$2:$C$101,C11+1,IF(Inputs!$C$5="Male",1,2))/1000/12*Inputs!$C$16</f>
        <v>0</v>
      </c>
      <c r="N11" s="56" t="n">
        <f aca="false">IF($V$1=1,MAX(F11+G11+H11+J11-K11-M11,0)*Inputs!$C$22/12,0)</f>
        <v>163.607909743693</v>
      </c>
      <c r="O11" s="56" t="n">
        <f aca="false">IF(AND(MOD(A11,12)=0,B11&gt;=Inputs!$C$18),MAX(F11+G11+H11+J11-K11-M11-N11,0)*Inputs!$C$17,0)</f>
        <v>0</v>
      </c>
      <c r="P11" s="56" t="n">
        <f aca="false">F11+G11+H11+J11-K11-M11-N11+O11</f>
        <v>24377.5785518102</v>
      </c>
      <c r="Q11" s="56" t="n">
        <f aca="false">IF(OR(E11=1,P11&lt;=0),0,P11)</f>
        <v>24377.5785518102</v>
      </c>
      <c r="R11" s="15" t="n">
        <f aca="false">IF(OR(E11=1,AND(P11&lt;=0,I11&gt;0)),1,0)</f>
        <v>0</v>
      </c>
      <c r="S11" s="15" t="n">
        <f aca="false">IF(L11&gt;0,1,0)</f>
        <v>0</v>
      </c>
    </row>
    <row r="12" customFormat="false" ht="15" hidden="false" customHeight="false" outlineLevel="0" collapsed="false">
      <c r="A12" s="15" t="n">
        <v>11</v>
      </c>
      <c r="B12" s="15" t="n">
        <f aca="false">INT((A12-1)/12)+1</f>
        <v>1</v>
      </c>
      <c r="C12" s="15" t="n">
        <f aca="false">MIN(Inputs!$C$4+B12-1,99)</f>
        <v>74</v>
      </c>
      <c r="D12" s="55" t="n">
        <f aca="false">INDEX('Return Path'!$D$5:$D$29,B12)</f>
        <v>0.08</v>
      </c>
      <c r="E12" s="15" t="n">
        <f aca="false">R11</f>
        <v>0</v>
      </c>
      <c r="F12" s="56" t="n">
        <f aca="false">Q11</f>
        <v>24377.5785518102</v>
      </c>
      <c r="G12" s="56" t="n">
        <f aca="false">IF(AND(MOD(A12-1,12)=0,B12&lt;=Inputs!$C$7,E12=0),Inputs!$C$6,0)</f>
        <v>0</v>
      </c>
      <c r="H12" s="56" t="n">
        <f aca="false">IF(B12=1,G12*Inputs!$C$9,0)</f>
        <v>0</v>
      </c>
      <c r="I12" s="56" t="n">
        <f aca="false">I11+G12</f>
        <v>24000</v>
      </c>
      <c r="J12" s="56" t="n">
        <f aca="false">(F12+G12+H12)*((1+D12)^(1/12)-1)</f>
        <v>156.846074411321</v>
      </c>
      <c r="K12" s="56" t="n">
        <f aca="false">(F12+G12+H12+J12)*(Inputs!$C$14+IF(B12&lt;=10,Inputs!$C$12,Inputs!$C$13))/12</f>
        <v>51.1133846379615</v>
      </c>
      <c r="L12" s="56" t="n">
        <f aca="false">IF(OR(E12=1,A12&lt;=Inputs!$C$15),0,MAX(Inputs!$C$8*I12-(F12+G12+H12+J12-K12),0))</f>
        <v>0</v>
      </c>
      <c r="M12" s="56" t="n">
        <f aca="false">L12*INDEX(Rates!$B$2:$C$101,C12+1,IF(Inputs!$C$5="Male",1,2))/1000/12*Inputs!$C$16</f>
        <v>0</v>
      </c>
      <c r="N12" s="56" t="n">
        <f aca="false">IF($V$1=1,MAX(F12+G12+H12+J12-K12-M12,0)*Inputs!$C$22/12,0)</f>
        <v>163.222074943891</v>
      </c>
      <c r="O12" s="56" t="n">
        <f aca="false">IF(AND(MOD(A12,12)=0,B12&gt;=Inputs!$C$18),MAX(F12+G12+H12+J12-K12-M12-N12,0)*Inputs!$C$17,0)</f>
        <v>0</v>
      </c>
      <c r="P12" s="56" t="n">
        <f aca="false">F12+G12+H12+J12-K12-M12-N12+O12</f>
        <v>24320.0891666397</v>
      </c>
      <c r="Q12" s="56" t="n">
        <f aca="false">IF(OR(E12=1,P12&lt;=0),0,P12)</f>
        <v>24320.0891666397</v>
      </c>
      <c r="R12" s="15" t="n">
        <f aca="false">IF(OR(E12=1,AND(P12&lt;=0,I12&gt;0)),1,0)</f>
        <v>0</v>
      </c>
      <c r="S12" s="15" t="n">
        <f aca="false">IF(L12&gt;0,1,0)</f>
        <v>0</v>
      </c>
    </row>
    <row r="13" customFormat="false" ht="15" hidden="false" customHeight="false" outlineLevel="0" collapsed="false">
      <c r="A13" s="15" t="n">
        <v>12</v>
      </c>
      <c r="B13" s="15" t="n">
        <f aca="false">INT((A13-1)/12)+1</f>
        <v>1</v>
      </c>
      <c r="C13" s="15" t="n">
        <f aca="false">MIN(Inputs!$C$4+B13-1,99)</f>
        <v>74</v>
      </c>
      <c r="D13" s="55" t="n">
        <f aca="false">INDEX('Return Path'!$D$5:$D$29,B13)</f>
        <v>0.08</v>
      </c>
      <c r="E13" s="15" t="n">
        <f aca="false">R12</f>
        <v>0</v>
      </c>
      <c r="F13" s="56" t="n">
        <f aca="false">Q12</f>
        <v>24320.0891666397</v>
      </c>
      <c r="G13" s="56" t="n">
        <f aca="false">IF(AND(MOD(A13-1,12)=0,B13&lt;=Inputs!$C$7,E13=0),Inputs!$C$6,0)</f>
        <v>0</v>
      </c>
      <c r="H13" s="56" t="n">
        <f aca="false">IF(B13=1,G13*Inputs!$C$9,0)</f>
        <v>0</v>
      </c>
      <c r="I13" s="56" t="n">
        <f aca="false">I12+G13</f>
        <v>24000</v>
      </c>
      <c r="J13" s="56" t="n">
        <f aca="false">(F13+G13+H13)*((1+D13)^(1/12)-1)</f>
        <v>156.476185976128</v>
      </c>
      <c r="K13" s="56" t="n">
        <f aca="false">(F13+G13+H13+J13)*(Inputs!$C$14+IF(B13&lt;=10,Inputs!$C$12,Inputs!$C$13))/12</f>
        <v>50.9928444846163</v>
      </c>
      <c r="L13" s="56" t="n">
        <f aca="false">IF(OR(E13=1,A13&lt;=Inputs!$C$15),0,MAX(Inputs!$C$8*I13-(F13+G13+H13+J13-K13),0))</f>
        <v>0</v>
      </c>
      <c r="M13" s="56" t="n">
        <f aca="false">L13*INDEX(Rates!$B$2:$C$101,C13+1,IF(Inputs!$C$5="Male",1,2))/1000/12*Inputs!$C$16</f>
        <v>0</v>
      </c>
      <c r="N13" s="56" t="n">
        <f aca="false">IF($V$1=1,MAX(F13+G13+H13+J13-K13-M13,0)*Inputs!$C$22/12,0)</f>
        <v>162.837150054208</v>
      </c>
      <c r="O13" s="56" t="n">
        <f aca="false">IF(AND(MOD(A13,12)=0,B13&gt;=Inputs!$C$18),MAX(F13+G13+H13+J13-K13-M13-N13,0)*Inputs!$C$17,0)</f>
        <v>0</v>
      </c>
      <c r="P13" s="56" t="n">
        <f aca="false">F13+G13+H13+J13-K13-M13-N13+O13</f>
        <v>24262.735358077</v>
      </c>
      <c r="Q13" s="56" t="n">
        <f aca="false">IF(OR(E13=1,P13&lt;=0),0,P13)</f>
        <v>24262.735358077</v>
      </c>
      <c r="R13" s="15" t="n">
        <f aca="false">IF(OR(E13=1,AND(P13&lt;=0,I13&gt;0)),1,0)</f>
        <v>0</v>
      </c>
      <c r="S13" s="15" t="n">
        <f aca="false">IF(L13&gt;0,1,0)</f>
        <v>0</v>
      </c>
    </row>
    <row r="14" customFormat="false" ht="15" hidden="false" customHeight="false" outlineLevel="0" collapsed="false">
      <c r="A14" s="15" t="n">
        <v>13</v>
      </c>
      <c r="B14" s="15" t="n">
        <f aca="false">INT((A14-1)/12)+1</f>
        <v>2</v>
      </c>
      <c r="C14" s="15" t="n">
        <f aca="false">MIN(Inputs!$C$4+B14-1,99)</f>
        <v>75</v>
      </c>
      <c r="D14" s="55" t="n">
        <f aca="false">INDEX('Return Path'!$D$5:$D$29,B14)</f>
        <v>0.08</v>
      </c>
      <c r="E14" s="15" t="n">
        <f aca="false">R13</f>
        <v>0</v>
      </c>
      <c r="F14" s="56" t="n">
        <f aca="false">Q13</f>
        <v>24262.735358077</v>
      </c>
      <c r="G14" s="56" t="n">
        <f aca="false">IF(AND(MOD(A14-1,12)=0,B14&lt;=Inputs!$C$7,E14=0),Inputs!$C$6,0)</f>
        <v>24000</v>
      </c>
      <c r="H14" s="56" t="n">
        <f aca="false">IF(B14=1,G14*Inputs!$C$9,0)</f>
        <v>0</v>
      </c>
      <c r="I14" s="56" t="n">
        <f aca="false">I13+G14</f>
        <v>48000</v>
      </c>
      <c r="J14" s="56" t="n">
        <f aca="false">(F14+G14+H14)*((1+D14)^(1/12)-1)</f>
        <v>310.523892484995</v>
      </c>
      <c r="K14" s="56" t="n">
        <f aca="false">(F14+G14+H14+J14)*(Inputs!$C$14+IF(B14&lt;=10,Inputs!$C$12,Inputs!$C$13))/12</f>
        <v>101.194290105337</v>
      </c>
      <c r="L14" s="56" t="n">
        <f aca="false">IF(OR(E14=1,A14&lt;=Inputs!$C$15),0,MAX(Inputs!$C$8*I14-(F14+G14+H14+J14-K14),0))</f>
        <v>0</v>
      </c>
      <c r="M14" s="56" t="n">
        <f aca="false">L14*INDEX(Rates!$B$2:$C$101,C14+1,IF(Inputs!$C$5="Male",1,2))/1000/12*Inputs!$C$16</f>
        <v>0</v>
      </c>
      <c r="N14" s="56" t="n">
        <f aca="false">IF($V$1=1,MAX(F14+G14+H14+J14-K14-M14,0)*Inputs!$C$22/12,0)</f>
        <v>323.147099736378</v>
      </c>
      <c r="O14" s="56" t="n">
        <f aca="false">IF(AND(MOD(A14,12)=0,B14&gt;=Inputs!$C$18),MAX(F14+G14+H14+J14-K14-M14-N14,0)*Inputs!$C$17,0)</f>
        <v>0</v>
      </c>
      <c r="P14" s="56" t="n">
        <f aca="false">F14+G14+H14+J14-K14-M14-N14+O14</f>
        <v>48148.9178607203</v>
      </c>
      <c r="Q14" s="56" t="n">
        <f aca="false">IF(OR(E14=1,P14&lt;=0),0,P14)</f>
        <v>48148.9178607203</v>
      </c>
      <c r="R14" s="15" t="n">
        <f aca="false">IF(OR(E14=1,AND(P14&lt;=0,I14&gt;0)),1,0)</f>
        <v>0</v>
      </c>
      <c r="S14" s="15" t="n">
        <f aca="false">IF(L14&gt;0,1,0)</f>
        <v>0</v>
      </c>
    </row>
    <row r="15" customFormat="false" ht="15" hidden="false" customHeight="false" outlineLevel="0" collapsed="false">
      <c r="A15" s="15" t="n">
        <v>14</v>
      </c>
      <c r="B15" s="15" t="n">
        <f aca="false">INT((A15-1)/12)+1</f>
        <v>2</v>
      </c>
      <c r="C15" s="15" t="n">
        <f aca="false">MIN(Inputs!$C$4+B15-1,99)</f>
        <v>75</v>
      </c>
      <c r="D15" s="55" t="n">
        <f aca="false">INDEX('Return Path'!$D$5:$D$29,B15)</f>
        <v>0.08</v>
      </c>
      <c r="E15" s="15" t="n">
        <f aca="false">R14</f>
        <v>0</v>
      </c>
      <c r="F15" s="56" t="n">
        <f aca="false">Q14</f>
        <v>48148.9178607203</v>
      </c>
      <c r="G15" s="56" t="n">
        <f aca="false">IF(AND(MOD(A15-1,12)=0,B15&lt;=Inputs!$C$7,E15=0),Inputs!$C$6,0)</f>
        <v>0</v>
      </c>
      <c r="H15" s="56" t="n">
        <f aca="false">IF(B15=1,G15*Inputs!$C$9,0)</f>
        <v>0</v>
      </c>
      <c r="I15" s="56" t="n">
        <f aca="false">I14+G15</f>
        <v>48000</v>
      </c>
      <c r="J15" s="56" t="n">
        <f aca="false">(F15+G15+H15)*((1+D15)^(1/12)-1)</f>
        <v>309.791587279956</v>
      </c>
      <c r="K15" s="56" t="n">
        <f aca="false">(F15+G15+H15+J15)*(Inputs!$C$14+IF(B15&lt;=10,Inputs!$C$12,Inputs!$C$13))/12</f>
        <v>100.955644683334</v>
      </c>
      <c r="L15" s="56" t="n">
        <f aca="false">IF(OR(E15=1,A15&lt;=Inputs!$C$15),0,MAX(Inputs!$C$8*I15-(F15+G15+H15+J15-K15),0))</f>
        <v>0</v>
      </c>
      <c r="M15" s="56" t="n">
        <f aca="false">L15*INDEX(Rates!$B$2:$C$101,C15+1,IF(Inputs!$C$5="Male",1,2))/1000/12*Inputs!$C$16</f>
        <v>0</v>
      </c>
      <c r="N15" s="56" t="n">
        <f aca="false">IF($V$1=1,MAX(F15+G15+H15+J15-K15-M15,0)*Inputs!$C$22/12,0)</f>
        <v>322.385025355446</v>
      </c>
      <c r="O15" s="56" t="n">
        <f aca="false">IF(AND(MOD(A15,12)=0,B15&gt;=Inputs!$C$18),MAX(F15+G15+H15+J15-K15-M15-N15,0)*Inputs!$C$17,0)</f>
        <v>0</v>
      </c>
      <c r="P15" s="56" t="n">
        <f aca="false">F15+G15+H15+J15-K15-M15-N15+O15</f>
        <v>48035.3687779614</v>
      </c>
      <c r="Q15" s="56" t="n">
        <f aca="false">IF(OR(E15=1,P15&lt;=0),0,P15)</f>
        <v>48035.3687779614</v>
      </c>
      <c r="R15" s="15" t="n">
        <f aca="false">IF(OR(E15=1,AND(P15&lt;=0,I15&gt;0)),1,0)</f>
        <v>0</v>
      </c>
      <c r="S15" s="15" t="n">
        <f aca="false">IF(L15&gt;0,1,0)</f>
        <v>0</v>
      </c>
    </row>
    <row r="16" customFormat="false" ht="15" hidden="false" customHeight="false" outlineLevel="0" collapsed="false">
      <c r="A16" s="15" t="n">
        <v>15</v>
      </c>
      <c r="B16" s="15" t="n">
        <f aca="false">INT((A16-1)/12)+1</f>
        <v>2</v>
      </c>
      <c r="C16" s="15" t="n">
        <f aca="false">MIN(Inputs!$C$4+B16-1,99)</f>
        <v>75</v>
      </c>
      <c r="D16" s="55" t="n">
        <f aca="false">INDEX('Return Path'!$D$5:$D$29,B16)</f>
        <v>0.08</v>
      </c>
      <c r="E16" s="15" t="n">
        <f aca="false">R15</f>
        <v>0</v>
      </c>
      <c r="F16" s="56" t="n">
        <f aca="false">Q15</f>
        <v>48035.3687779614</v>
      </c>
      <c r="G16" s="56" t="n">
        <f aca="false">IF(AND(MOD(A16-1,12)=0,B16&lt;=Inputs!$C$7,E16=0),Inputs!$C$6,0)</f>
        <v>0</v>
      </c>
      <c r="H16" s="56" t="n">
        <f aca="false">IF(B16=1,G16*Inputs!$C$9,0)</f>
        <v>0</v>
      </c>
      <c r="I16" s="56" t="n">
        <f aca="false">I15+G16</f>
        <v>48000</v>
      </c>
      <c r="J16" s="56" t="n">
        <f aca="false">(F16+G16+H16)*((1+D16)^(1/12)-1)</f>
        <v>309.061009062523</v>
      </c>
      <c r="K16" s="56" t="n">
        <f aca="false">(F16+G16+H16+J16)*(Inputs!$C$14+IF(B16&lt;=10,Inputs!$C$12,Inputs!$C$13))/12</f>
        <v>100.7175620563</v>
      </c>
      <c r="L16" s="56" t="n">
        <f aca="false">IF(OR(E16=1,A16&lt;=Inputs!$C$15),0,MAX(Inputs!$C$8*I16-(F16+G16+H16+J16-K16),0))</f>
        <v>0</v>
      </c>
      <c r="M16" s="56" t="n">
        <f aca="false">L16*INDEX(Rates!$B$2:$C$101,C16+1,IF(Inputs!$C$5="Male",1,2))/1000/12*Inputs!$C$16</f>
        <v>0</v>
      </c>
      <c r="N16" s="56" t="n">
        <f aca="false">IF($V$1=1,MAX(F16+G16+H16+J16-K16-M16,0)*Inputs!$C$22/12,0)</f>
        <v>321.624748166451</v>
      </c>
      <c r="O16" s="56" t="n">
        <f aca="false">IF(AND(MOD(A16,12)=0,B16&gt;=Inputs!$C$18),MAX(F16+G16+H16+J16-K16-M16-N16,0)*Inputs!$C$17,0)</f>
        <v>0</v>
      </c>
      <c r="P16" s="56" t="n">
        <f aca="false">F16+G16+H16+J16-K16-M16-N16+O16</f>
        <v>47922.0874768012</v>
      </c>
      <c r="Q16" s="56" t="n">
        <f aca="false">IF(OR(E16=1,P16&lt;=0),0,P16)</f>
        <v>47922.0874768012</v>
      </c>
      <c r="R16" s="15" t="n">
        <f aca="false">IF(OR(E16=1,AND(P16&lt;=0,I16&gt;0)),1,0)</f>
        <v>0</v>
      </c>
      <c r="S16" s="15" t="n">
        <f aca="false">IF(L16&gt;0,1,0)</f>
        <v>0</v>
      </c>
    </row>
    <row r="17" customFormat="false" ht="15" hidden="false" customHeight="false" outlineLevel="0" collapsed="false">
      <c r="A17" s="15" t="n">
        <v>16</v>
      </c>
      <c r="B17" s="15" t="n">
        <f aca="false">INT((A17-1)/12)+1</f>
        <v>2</v>
      </c>
      <c r="C17" s="15" t="n">
        <f aca="false">MIN(Inputs!$C$4+B17-1,99)</f>
        <v>75</v>
      </c>
      <c r="D17" s="55" t="n">
        <f aca="false">INDEX('Return Path'!$D$5:$D$29,B17)</f>
        <v>0.08</v>
      </c>
      <c r="E17" s="15" t="n">
        <f aca="false">R16</f>
        <v>0</v>
      </c>
      <c r="F17" s="56" t="n">
        <f aca="false">Q16</f>
        <v>47922.0874768012</v>
      </c>
      <c r="G17" s="56" t="n">
        <f aca="false">IF(AND(MOD(A17-1,12)=0,B17&lt;=Inputs!$C$7,E17=0),Inputs!$C$6,0)</f>
        <v>0</v>
      </c>
      <c r="H17" s="56" t="n">
        <f aca="false">IF(B17=1,G17*Inputs!$C$9,0)</f>
        <v>0</v>
      </c>
      <c r="I17" s="56" t="n">
        <f aca="false">I16+G17</f>
        <v>48000</v>
      </c>
      <c r="J17" s="56" t="n">
        <f aca="false">(F17+G17+H17)*((1+D17)^(1/12)-1)</f>
        <v>308.332153759957</v>
      </c>
      <c r="K17" s="56" t="n">
        <f aca="false">(F17+G17+H17+J17)*(Inputs!$C$14+IF(B17&lt;=10,Inputs!$C$12,Inputs!$C$13))/12</f>
        <v>100.480040897002</v>
      </c>
      <c r="L17" s="56" t="n">
        <f aca="false">IF(OR(E17=1,A17&lt;=Inputs!$C$15),0,MAX(Inputs!$C$8*I17-(F17+G17+H17+J17-K17),0))</f>
        <v>0</v>
      </c>
      <c r="M17" s="56" t="n">
        <f aca="false">L17*INDEX(Rates!$B$2:$C$101,C17+1,IF(Inputs!$C$5="Male",1,2))/1000/12*Inputs!$C$16</f>
        <v>0</v>
      </c>
      <c r="N17" s="56" t="n">
        <f aca="false">IF($V$1=1,MAX(F17+G17+H17+J17-K17-M17,0)*Inputs!$C$22/12,0)</f>
        <v>320.866263931094</v>
      </c>
      <c r="O17" s="56" t="n">
        <f aca="false">IF(AND(MOD(A17,12)=0,B17&gt;=Inputs!$C$18),MAX(F17+G17+H17+J17-K17-M17-N17,0)*Inputs!$C$17,0)</f>
        <v>0</v>
      </c>
      <c r="P17" s="56" t="n">
        <f aca="false">F17+G17+H17+J17-K17-M17-N17+O17</f>
        <v>47809.0733257331</v>
      </c>
      <c r="Q17" s="56" t="n">
        <f aca="false">IF(OR(E17=1,P17&lt;=0),0,P17)</f>
        <v>47809.0733257331</v>
      </c>
      <c r="R17" s="15" t="n">
        <f aca="false">IF(OR(E17=1,AND(P17&lt;=0,I17&gt;0)),1,0)</f>
        <v>0</v>
      </c>
      <c r="S17" s="15" t="n">
        <f aca="false">IF(L17&gt;0,1,0)</f>
        <v>0</v>
      </c>
    </row>
    <row r="18" customFormat="false" ht="15" hidden="false" customHeight="false" outlineLevel="0" collapsed="false">
      <c r="A18" s="15" t="n">
        <v>17</v>
      </c>
      <c r="B18" s="15" t="n">
        <f aca="false">INT((A18-1)/12)+1</f>
        <v>2</v>
      </c>
      <c r="C18" s="15" t="n">
        <f aca="false">MIN(Inputs!$C$4+B18-1,99)</f>
        <v>75</v>
      </c>
      <c r="D18" s="55" t="n">
        <f aca="false">INDEX('Return Path'!$D$5:$D$29,B18)</f>
        <v>0.08</v>
      </c>
      <c r="E18" s="15" t="n">
        <f aca="false">R17</f>
        <v>0</v>
      </c>
      <c r="F18" s="56" t="n">
        <f aca="false">Q17</f>
        <v>47809.0733257331</v>
      </c>
      <c r="G18" s="56" t="n">
        <f aca="false">IF(AND(MOD(A18-1,12)=0,B18&lt;=Inputs!$C$7,E18=0),Inputs!$C$6,0)</f>
        <v>0</v>
      </c>
      <c r="H18" s="56" t="n">
        <f aca="false">IF(B18=1,G18*Inputs!$C$9,0)</f>
        <v>0</v>
      </c>
      <c r="I18" s="56" t="n">
        <f aca="false">I17+G18</f>
        <v>48000</v>
      </c>
      <c r="J18" s="56" t="n">
        <f aca="false">(F18+G18+H18)*((1+D18)^(1/12)-1)</f>
        <v>307.605017309128</v>
      </c>
      <c r="K18" s="56" t="n">
        <f aca="false">(F18+G18+H18+J18)*(Inputs!$C$14+IF(B18&lt;=10,Inputs!$C$12,Inputs!$C$13))/12</f>
        <v>100.243079881338</v>
      </c>
      <c r="L18" s="56" t="n">
        <f aca="false">IF(OR(E18=1,A18&lt;=Inputs!$C$15),0,MAX(Inputs!$C$8*I18-(F18+G18+H18+J18-K18),0))</f>
        <v>0</v>
      </c>
      <c r="M18" s="56" t="n">
        <f aca="false">L18*INDEX(Rates!$B$2:$C$101,C18+1,IF(Inputs!$C$5="Male",1,2))/1000/12*Inputs!$C$16</f>
        <v>0</v>
      </c>
      <c r="N18" s="56" t="n">
        <f aca="false">IF($V$1=1,MAX(F18+G18+H18+J18-K18-M18,0)*Inputs!$C$22/12,0)</f>
        <v>320.109568421072</v>
      </c>
      <c r="O18" s="56" t="n">
        <f aca="false">IF(AND(MOD(A18,12)=0,B18&gt;=Inputs!$C$18),MAX(F18+G18+H18+J18-K18-M18-N18,0)*Inputs!$C$17,0)</f>
        <v>0</v>
      </c>
      <c r="P18" s="56" t="n">
        <f aca="false">F18+G18+H18+J18-K18-M18-N18+O18</f>
        <v>47696.3256947398</v>
      </c>
      <c r="Q18" s="56" t="n">
        <f aca="false">IF(OR(E18=1,P18&lt;=0),0,P18)</f>
        <v>47696.3256947398</v>
      </c>
      <c r="R18" s="15" t="n">
        <f aca="false">IF(OR(E18=1,AND(P18&lt;=0,I18&gt;0)),1,0)</f>
        <v>0</v>
      </c>
      <c r="S18" s="15" t="n">
        <f aca="false">IF(L18&gt;0,1,0)</f>
        <v>0</v>
      </c>
    </row>
    <row r="19" customFormat="false" ht="15" hidden="false" customHeight="false" outlineLevel="0" collapsed="false">
      <c r="A19" s="15" t="n">
        <v>18</v>
      </c>
      <c r="B19" s="15" t="n">
        <f aca="false">INT((A19-1)/12)+1</f>
        <v>2</v>
      </c>
      <c r="C19" s="15" t="n">
        <f aca="false">MIN(Inputs!$C$4+B19-1,99)</f>
        <v>75</v>
      </c>
      <c r="D19" s="55" t="n">
        <f aca="false">INDEX('Return Path'!$D$5:$D$29,B19)</f>
        <v>0.08</v>
      </c>
      <c r="E19" s="15" t="n">
        <f aca="false">R18</f>
        <v>0</v>
      </c>
      <c r="F19" s="56" t="n">
        <f aca="false">Q18</f>
        <v>47696.3256947398</v>
      </c>
      <c r="G19" s="56" t="n">
        <f aca="false">IF(AND(MOD(A19-1,12)=0,B19&lt;=Inputs!$C$7,E19=0),Inputs!$C$6,0)</f>
        <v>0</v>
      </c>
      <c r="H19" s="56" t="n">
        <f aca="false">IF(B19=1,G19*Inputs!$C$9,0)</f>
        <v>0</v>
      </c>
      <c r="I19" s="56" t="n">
        <f aca="false">I18+G19</f>
        <v>48000</v>
      </c>
      <c r="J19" s="56" t="n">
        <f aca="false">(F19+G19+H19)*((1+D19)^(1/12)-1)</f>
        <v>306.879595656486</v>
      </c>
      <c r="K19" s="56" t="n">
        <f aca="false">(F19+G19+H19+J19)*(Inputs!$C$14+IF(B19&lt;=10,Inputs!$C$12,Inputs!$C$13))/12</f>
        <v>100.006677688326</v>
      </c>
      <c r="L19" s="56" t="n">
        <f aca="false">IF(OR(E19=1,A19&lt;=Inputs!$C$15),0,MAX(Inputs!$C$8*I19-(F19+G19+H19+J19-K19),0))</f>
        <v>0</v>
      </c>
      <c r="M19" s="56" t="n">
        <f aca="false">L19*INDEX(Rates!$B$2:$C$101,C19+1,IF(Inputs!$C$5="Male",1,2))/1000/12*Inputs!$C$16</f>
        <v>0</v>
      </c>
      <c r="N19" s="56" t="n">
        <f aca="false">IF($V$1=1,MAX(F19+G19+H19+J19-K19-M19,0)*Inputs!$C$22/12,0)</f>
        <v>319.354657418053</v>
      </c>
      <c r="O19" s="56" t="n">
        <f aca="false">IF(AND(MOD(A19,12)=0,B19&gt;=Inputs!$C$18),MAX(F19+G19+H19+J19-K19-M19-N19,0)*Inputs!$C$17,0)</f>
        <v>0</v>
      </c>
      <c r="P19" s="56" t="n">
        <f aca="false">F19+G19+H19+J19-K19-M19-N19+O19</f>
        <v>47583.8439552899</v>
      </c>
      <c r="Q19" s="56" t="n">
        <f aca="false">IF(OR(E19=1,P19&lt;=0),0,P19)</f>
        <v>47583.8439552899</v>
      </c>
      <c r="R19" s="15" t="n">
        <f aca="false">IF(OR(E19=1,AND(P19&lt;=0,I19&gt;0)),1,0)</f>
        <v>0</v>
      </c>
      <c r="S19" s="15" t="n">
        <f aca="false">IF(L19&gt;0,1,0)</f>
        <v>0</v>
      </c>
    </row>
    <row r="20" customFormat="false" ht="15" hidden="false" customHeight="false" outlineLevel="0" collapsed="false">
      <c r="A20" s="15" t="n">
        <v>19</v>
      </c>
      <c r="B20" s="15" t="n">
        <f aca="false">INT((A20-1)/12)+1</f>
        <v>2</v>
      </c>
      <c r="C20" s="15" t="n">
        <f aca="false">MIN(Inputs!$C$4+B20-1,99)</f>
        <v>75</v>
      </c>
      <c r="D20" s="55" t="n">
        <f aca="false">INDEX('Return Path'!$D$5:$D$29,B20)</f>
        <v>0.08</v>
      </c>
      <c r="E20" s="15" t="n">
        <f aca="false">R19</f>
        <v>0</v>
      </c>
      <c r="F20" s="56" t="n">
        <f aca="false">Q19</f>
        <v>47583.8439552899</v>
      </c>
      <c r="G20" s="56" t="n">
        <f aca="false">IF(AND(MOD(A20-1,12)=0,B20&lt;=Inputs!$C$7,E20=0),Inputs!$C$6,0)</f>
        <v>0</v>
      </c>
      <c r="H20" s="56" t="n">
        <f aca="false">IF(B20=1,G20*Inputs!$C$9,0)</f>
        <v>0</v>
      </c>
      <c r="I20" s="56" t="n">
        <f aca="false">I19+G20</f>
        <v>48000</v>
      </c>
      <c r="J20" s="56" t="n">
        <f aca="false">(F20+G20+H20)*((1+D20)^(1/12)-1)</f>
        <v>306.15588475804</v>
      </c>
      <c r="K20" s="56" t="n">
        <f aca="false">(F20+G20+H20+J20)*(Inputs!$C$14+IF(B20&lt;=10,Inputs!$C$12,Inputs!$C$13))/12</f>
        <v>99.7708330000999</v>
      </c>
      <c r="L20" s="56" t="n">
        <f aca="false">IF(OR(E20=1,A20&lt;=Inputs!$C$15),0,MAX(Inputs!$C$8*I20-(F20+G20+H20+J20-K20),0))</f>
        <v>0</v>
      </c>
      <c r="M20" s="56" t="n">
        <f aca="false">L20*INDEX(Rates!$B$2:$C$101,C20+1,IF(Inputs!$C$5="Male",1,2))/1000/12*Inputs!$C$16</f>
        <v>0</v>
      </c>
      <c r="N20" s="56" t="n">
        <f aca="false">IF($V$1=1,MAX(F20+G20+H20+J20-K20-M20,0)*Inputs!$C$22/12,0)</f>
        <v>318.601526713652</v>
      </c>
      <c r="O20" s="56" t="n">
        <f aca="false">IF(AND(MOD(A20,12)=0,B20&gt;=Inputs!$C$18),MAX(F20+G20+H20+J20-K20-M20-N20,0)*Inputs!$C$17,0)</f>
        <v>0</v>
      </c>
      <c r="P20" s="56" t="n">
        <f aca="false">F20+G20+H20+J20-K20-M20-N20+O20</f>
        <v>47471.6274803342</v>
      </c>
      <c r="Q20" s="56" t="n">
        <f aca="false">IF(OR(E20=1,P20&lt;=0),0,P20)</f>
        <v>47471.6274803342</v>
      </c>
      <c r="R20" s="15" t="n">
        <f aca="false">IF(OR(E20=1,AND(P20&lt;=0,I20&gt;0)),1,0)</f>
        <v>0</v>
      </c>
      <c r="S20" s="15" t="n">
        <f aca="false">IF(L20&gt;0,1,0)</f>
        <v>0</v>
      </c>
    </row>
    <row r="21" customFormat="false" ht="15" hidden="false" customHeight="false" outlineLevel="0" collapsed="false">
      <c r="A21" s="15" t="n">
        <v>20</v>
      </c>
      <c r="B21" s="15" t="n">
        <f aca="false">INT((A21-1)/12)+1</f>
        <v>2</v>
      </c>
      <c r="C21" s="15" t="n">
        <f aca="false">MIN(Inputs!$C$4+B21-1,99)</f>
        <v>75</v>
      </c>
      <c r="D21" s="55" t="n">
        <f aca="false">INDEX('Return Path'!$D$5:$D$29,B21)</f>
        <v>0.08</v>
      </c>
      <c r="E21" s="15" t="n">
        <f aca="false">R20</f>
        <v>0</v>
      </c>
      <c r="F21" s="56" t="n">
        <f aca="false">Q20</f>
        <v>47471.6274803342</v>
      </c>
      <c r="G21" s="56" t="n">
        <f aca="false">IF(AND(MOD(A21-1,12)=0,B21&lt;=Inputs!$C$7,E21=0),Inputs!$C$6,0)</f>
        <v>0</v>
      </c>
      <c r="H21" s="56" t="n">
        <f aca="false">IF(B21=1,G21*Inputs!$C$9,0)</f>
        <v>0</v>
      </c>
      <c r="I21" s="56" t="n">
        <f aca="false">I20+G21</f>
        <v>48000</v>
      </c>
      <c r="J21" s="56" t="n">
        <f aca="false">(F21+G21+H21)*((1+D21)^(1/12)-1)</f>
        <v>305.433880579336</v>
      </c>
      <c r="K21" s="56" t="n">
        <f aca="false">(F21+G21+H21+J21)*(Inputs!$C$14+IF(B21&lt;=10,Inputs!$C$12,Inputs!$C$13))/12</f>
        <v>99.5355445019032</v>
      </c>
      <c r="L21" s="56" t="n">
        <f aca="false">IF(OR(E21=1,A21&lt;=Inputs!$C$15),0,MAX(Inputs!$C$8*I21-(F21+G21+H21+J21-K21),0))</f>
        <v>0</v>
      </c>
      <c r="M21" s="56" t="n">
        <f aca="false">L21*INDEX(Rates!$B$2:$C$101,C21+1,IF(Inputs!$C$5="Male",1,2))/1000/12*Inputs!$C$16</f>
        <v>0</v>
      </c>
      <c r="N21" s="56" t="n">
        <f aca="false">IF($V$1=1,MAX(F21+G21+H21+J21-K21-M21,0)*Inputs!$C$22/12,0)</f>
        <v>317.850172109411</v>
      </c>
      <c r="O21" s="56" t="n">
        <f aca="false">IF(AND(MOD(A21,12)=0,B21&gt;=Inputs!$C$18),MAX(F21+G21+H21+J21-K21-M21-N21,0)*Inputs!$C$17,0)</f>
        <v>0</v>
      </c>
      <c r="P21" s="56" t="n">
        <f aca="false">F21+G21+H21+J21-K21-M21-N21+O21</f>
        <v>47359.6756443022</v>
      </c>
      <c r="Q21" s="56" t="n">
        <f aca="false">IF(OR(E21=1,P21&lt;=0),0,P21)</f>
        <v>47359.6756443022</v>
      </c>
      <c r="R21" s="15" t="n">
        <f aca="false">IF(OR(E21=1,AND(P21&lt;=0,I21&gt;0)),1,0)</f>
        <v>0</v>
      </c>
      <c r="S21" s="15" t="n">
        <f aca="false">IF(L21&gt;0,1,0)</f>
        <v>0</v>
      </c>
    </row>
    <row r="22" customFormat="false" ht="15" hidden="false" customHeight="false" outlineLevel="0" collapsed="false">
      <c r="A22" s="15" t="n">
        <v>21</v>
      </c>
      <c r="B22" s="15" t="n">
        <f aca="false">INT((A22-1)/12)+1</f>
        <v>2</v>
      </c>
      <c r="C22" s="15" t="n">
        <f aca="false">MIN(Inputs!$C$4+B22-1,99)</f>
        <v>75</v>
      </c>
      <c r="D22" s="55" t="n">
        <f aca="false">INDEX('Return Path'!$D$5:$D$29,B22)</f>
        <v>0.08</v>
      </c>
      <c r="E22" s="15" t="n">
        <f aca="false">R21</f>
        <v>0</v>
      </c>
      <c r="F22" s="56" t="n">
        <f aca="false">Q21</f>
        <v>47359.6756443022</v>
      </c>
      <c r="G22" s="56" t="n">
        <f aca="false">IF(AND(MOD(A22-1,12)=0,B22&lt;=Inputs!$C$7,E22=0),Inputs!$C$6,0)</f>
        <v>0</v>
      </c>
      <c r="H22" s="56" t="n">
        <f aca="false">IF(B22=1,G22*Inputs!$C$9,0)</f>
        <v>0</v>
      </c>
      <c r="I22" s="56" t="n">
        <f aca="false">I21+G22</f>
        <v>48000</v>
      </c>
      <c r="J22" s="56" t="n">
        <f aca="false">(F22+G22+H22)*((1+D22)^(1/12)-1)</f>
        <v>304.713579095437</v>
      </c>
      <c r="K22" s="56" t="n">
        <f aca="false">(F22+G22+H22+J22)*(Inputs!$C$14+IF(B22&lt;=10,Inputs!$C$12,Inputs!$C$13))/12</f>
        <v>99.3008108820784</v>
      </c>
      <c r="L22" s="56" t="n">
        <f aca="false">IF(OR(E22=1,A22&lt;=Inputs!$C$15),0,MAX(Inputs!$C$8*I22-(F22+G22+H22+J22-K22),0))</f>
        <v>0</v>
      </c>
      <c r="M22" s="56" t="n">
        <f aca="false">L22*INDEX(Rates!$B$2:$C$101,C22+1,IF(Inputs!$C$5="Male",1,2))/1000/12*Inputs!$C$16</f>
        <v>0</v>
      </c>
      <c r="N22" s="56" t="n">
        <f aca="false">IF($V$1=1,MAX(F22+G22+H22+J22-K22-M22,0)*Inputs!$C$22/12,0)</f>
        <v>317.10058941677</v>
      </c>
      <c r="O22" s="56" t="n">
        <f aca="false">IF(AND(MOD(A22,12)=0,B22&gt;=Inputs!$C$18),MAX(F22+G22+H22+J22-K22-M22-N22,0)*Inputs!$C$17,0)</f>
        <v>0</v>
      </c>
      <c r="P22" s="56" t="n">
        <f aca="false">F22+G22+H22+J22-K22-M22-N22+O22</f>
        <v>47247.9878230988</v>
      </c>
      <c r="Q22" s="56" t="n">
        <f aca="false">IF(OR(E22=1,P22&lt;=0),0,P22)</f>
        <v>47247.9878230988</v>
      </c>
      <c r="R22" s="15" t="n">
        <f aca="false">IF(OR(E22=1,AND(P22&lt;=0,I22&gt;0)),1,0)</f>
        <v>0</v>
      </c>
      <c r="S22" s="15" t="n">
        <f aca="false">IF(L22&gt;0,1,0)</f>
        <v>0</v>
      </c>
    </row>
    <row r="23" customFormat="false" ht="15" hidden="false" customHeight="false" outlineLevel="0" collapsed="false">
      <c r="A23" s="15" t="n">
        <v>22</v>
      </c>
      <c r="B23" s="15" t="n">
        <f aca="false">INT((A23-1)/12)+1</f>
        <v>2</v>
      </c>
      <c r="C23" s="15" t="n">
        <f aca="false">MIN(Inputs!$C$4+B23-1,99)</f>
        <v>75</v>
      </c>
      <c r="D23" s="55" t="n">
        <f aca="false">INDEX('Return Path'!$D$5:$D$29,B23)</f>
        <v>0.08</v>
      </c>
      <c r="E23" s="15" t="n">
        <f aca="false">R22</f>
        <v>0</v>
      </c>
      <c r="F23" s="56" t="n">
        <f aca="false">Q22</f>
        <v>47247.9878230988</v>
      </c>
      <c r="G23" s="56" t="n">
        <f aca="false">IF(AND(MOD(A23-1,12)=0,B23&lt;=Inputs!$C$7,E23=0),Inputs!$C$6,0)</f>
        <v>0</v>
      </c>
      <c r="H23" s="56" t="n">
        <f aca="false">IF(B23=1,G23*Inputs!$C$9,0)</f>
        <v>0</v>
      </c>
      <c r="I23" s="56" t="n">
        <f aca="false">I22+G23</f>
        <v>48000</v>
      </c>
      <c r="J23" s="56" t="n">
        <f aca="false">(F23+G23+H23)*((1+D23)^(1/12)-1)</f>
        <v>303.994976290893</v>
      </c>
      <c r="K23" s="56" t="n">
        <f aca="false">(F23+G23+H23+J23)*(Inputs!$C$14+IF(B23&lt;=10,Inputs!$C$12,Inputs!$C$13))/12</f>
        <v>99.0666308320619</v>
      </c>
      <c r="L23" s="56" t="n">
        <f aca="false">IF(OR(E23=1,A23&lt;=Inputs!$C$15),0,MAX(Inputs!$C$8*I23-(F23+G23+H23+J23-K23),0))</f>
        <v>0</v>
      </c>
      <c r="M23" s="56" t="n">
        <f aca="false">L23*INDEX(Rates!$B$2:$C$101,C23+1,IF(Inputs!$C$5="Male",1,2))/1000/12*Inputs!$C$16</f>
        <v>0</v>
      </c>
      <c r="N23" s="56" t="n">
        <f aca="false">IF($V$1=1,MAX(F23+G23+H23+J23-K23-M23,0)*Inputs!$C$22/12,0)</f>
        <v>316.352774457051</v>
      </c>
      <c r="O23" s="56" t="n">
        <f aca="false">IF(AND(MOD(A23,12)=0,B23&gt;=Inputs!$C$18),MAX(F23+G23+H23+J23-K23-M23-N23,0)*Inputs!$C$17,0)</f>
        <v>0</v>
      </c>
      <c r="P23" s="56" t="n">
        <f aca="false">F23+G23+H23+J23-K23-M23-N23+O23</f>
        <v>47136.5633941006</v>
      </c>
      <c r="Q23" s="56" t="n">
        <f aca="false">IF(OR(E23=1,P23&lt;=0),0,P23)</f>
        <v>47136.5633941006</v>
      </c>
      <c r="R23" s="15" t="n">
        <f aca="false">IF(OR(E23=1,AND(P23&lt;=0,I23&gt;0)),1,0)</f>
        <v>0</v>
      </c>
      <c r="S23" s="15" t="n">
        <f aca="false">IF(L23&gt;0,1,0)</f>
        <v>0</v>
      </c>
    </row>
    <row r="24" customFormat="false" ht="15" hidden="false" customHeight="false" outlineLevel="0" collapsed="false">
      <c r="A24" s="15" t="n">
        <v>23</v>
      </c>
      <c r="B24" s="15" t="n">
        <f aca="false">INT((A24-1)/12)+1</f>
        <v>2</v>
      </c>
      <c r="C24" s="15" t="n">
        <f aca="false">MIN(Inputs!$C$4+B24-1,99)</f>
        <v>75</v>
      </c>
      <c r="D24" s="55" t="n">
        <f aca="false">INDEX('Return Path'!$D$5:$D$29,B24)</f>
        <v>0.08</v>
      </c>
      <c r="E24" s="15" t="n">
        <f aca="false">R23</f>
        <v>0</v>
      </c>
      <c r="F24" s="56" t="n">
        <f aca="false">Q23</f>
        <v>47136.5633941006</v>
      </c>
      <c r="G24" s="56" t="n">
        <f aca="false">IF(AND(MOD(A24-1,12)=0,B24&lt;=Inputs!$C$7,E24=0),Inputs!$C$6,0)</f>
        <v>0</v>
      </c>
      <c r="H24" s="56" t="n">
        <f aca="false">IF(B24=1,G24*Inputs!$C$9,0)</f>
        <v>0</v>
      </c>
      <c r="I24" s="56" t="n">
        <f aca="false">I23+G24</f>
        <v>48000</v>
      </c>
      <c r="J24" s="56" t="n">
        <f aca="false">(F24+G24+H24)*((1+D24)^(1/12)-1)</f>
        <v>303.278068159729</v>
      </c>
      <c r="K24" s="56" t="n">
        <f aca="false">(F24+G24+H24+J24)*(Inputs!$C$14+IF(B24&lt;=10,Inputs!$C$12,Inputs!$C$13))/12</f>
        <v>98.8330030463756</v>
      </c>
      <c r="L24" s="56" t="n">
        <f aca="false">IF(OR(E24=1,A24&lt;=Inputs!$C$15),0,MAX(Inputs!$C$8*I24-(F24+G24+H24+J24-K24),0))</f>
        <v>0</v>
      </c>
      <c r="M24" s="56" t="n">
        <f aca="false">L24*INDEX(Rates!$B$2:$C$101,C24+1,IF(Inputs!$C$5="Male",1,2))/1000/12*Inputs!$C$16</f>
        <v>0</v>
      </c>
      <c r="N24" s="56" t="n">
        <f aca="false">IF($V$1=1,MAX(F24+G24+H24+J24-K24-M24,0)*Inputs!$C$22/12,0)</f>
        <v>315.606723061426</v>
      </c>
      <c r="O24" s="56" t="n">
        <f aca="false">IF(AND(MOD(A24,12)=0,B24&gt;=Inputs!$C$18),MAX(F24+G24+H24+J24-K24-M24-N24,0)*Inputs!$C$17,0)</f>
        <v>0</v>
      </c>
      <c r="P24" s="56" t="n">
        <f aca="false">F24+G24+H24+J24-K24-M24-N24+O24</f>
        <v>47025.4017361525</v>
      </c>
      <c r="Q24" s="56" t="n">
        <f aca="false">IF(OR(E24=1,P24&lt;=0),0,P24)</f>
        <v>47025.4017361525</v>
      </c>
      <c r="R24" s="15" t="n">
        <f aca="false">IF(OR(E24=1,AND(P24&lt;=0,I24&gt;0)),1,0)</f>
        <v>0</v>
      </c>
      <c r="S24" s="15" t="n">
        <f aca="false">IF(L24&gt;0,1,0)</f>
        <v>0</v>
      </c>
    </row>
    <row r="25" customFormat="false" ht="15" hidden="false" customHeight="false" outlineLevel="0" collapsed="false">
      <c r="A25" s="15" t="n">
        <v>24</v>
      </c>
      <c r="B25" s="15" t="n">
        <f aca="false">INT((A25-1)/12)+1</f>
        <v>2</v>
      </c>
      <c r="C25" s="15" t="n">
        <f aca="false">MIN(Inputs!$C$4+B25-1,99)</f>
        <v>75</v>
      </c>
      <c r="D25" s="55" t="n">
        <f aca="false">INDEX('Return Path'!$D$5:$D$29,B25)</f>
        <v>0.08</v>
      </c>
      <c r="E25" s="15" t="n">
        <f aca="false">R24</f>
        <v>0</v>
      </c>
      <c r="F25" s="56" t="n">
        <f aca="false">Q24</f>
        <v>47025.4017361525</v>
      </c>
      <c r="G25" s="56" t="n">
        <f aca="false">IF(AND(MOD(A25-1,12)=0,B25&lt;=Inputs!$C$7,E25=0),Inputs!$C$6,0)</f>
        <v>0</v>
      </c>
      <c r="H25" s="56" t="n">
        <f aca="false">IF(B25=1,G25*Inputs!$C$9,0)</f>
        <v>0</v>
      </c>
      <c r="I25" s="56" t="n">
        <f aca="false">I24+G25</f>
        <v>48000</v>
      </c>
      <c r="J25" s="56" t="n">
        <f aca="false">(F25+G25+H25)*((1+D25)^(1/12)-1)</f>
        <v>302.562850705413</v>
      </c>
      <c r="K25" s="56" t="n">
        <f aca="false">(F25+G25+H25+J25)*(Inputs!$C$14+IF(B25&lt;=10,Inputs!$C$12,Inputs!$C$13))/12</f>
        <v>98.5999262226206</v>
      </c>
      <c r="L25" s="56" t="n">
        <f aca="false">IF(OR(E25=1,A25&lt;=Inputs!$C$15),0,MAX(Inputs!$C$8*I25-(F25+G25+H25+J25-K25),0))</f>
        <v>0</v>
      </c>
      <c r="M25" s="56" t="n">
        <f aca="false">L25*INDEX(Rates!$B$2:$C$101,C25+1,IF(Inputs!$C$5="Male",1,2))/1000/12*Inputs!$C$16</f>
        <v>0</v>
      </c>
      <c r="N25" s="56" t="n">
        <f aca="false">IF($V$1=1,MAX(F25+G25+H25+J25-K25-M25,0)*Inputs!$C$22/12,0)</f>
        <v>314.862431070902</v>
      </c>
      <c r="O25" s="56" t="n">
        <f aca="false">IF(AND(MOD(A25,12)=0,B25&gt;=Inputs!$C$18),MAX(F25+G25+H25+J25-K25-M25-N25,0)*Inputs!$C$17,0)</f>
        <v>0</v>
      </c>
      <c r="P25" s="56" t="n">
        <f aca="false">F25+G25+H25+J25-K25-M25-N25+O25</f>
        <v>46914.5022295644</v>
      </c>
      <c r="Q25" s="56" t="n">
        <f aca="false">IF(OR(E25=1,P25&lt;=0),0,P25)</f>
        <v>46914.5022295644</v>
      </c>
      <c r="R25" s="15" t="n">
        <f aca="false">IF(OR(E25=1,AND(P25&lt;=0,I25&gt;0)),1,0)</f>
        <v>0</v>
      </c>
      <c r="S25" s="15" t="n">
        <f aca="false">IF(L25&gt;0,1,0)</f>
        <v>0</v>
      </c>
    </row>
    <row r="26" customFormat="false" ht="15" hidden="false" customHeight="false" outlineLevel="0" collapsed="false">
      <c r="A26" s="15" t="n">
        <v>25</v>
      </c>
      <c r="B26" s="15" t="n">
        <f aca="false">INT((A26-1)/12)+1</f>
        <v>3</v>
      </c>
      <c r="C26" s="15" t="n">
        <f aca="false">MIN(Inputs!$C$4+B26-1,99)</f>
        <v>76</v>
      </c>
      <c r="D26" s="55" t="n">
        <f aca="false">INDEX('Return Path'!$D$5:$D$29,B26)</f>
        <v>0.08</v>
      </c>
      <c r="E26" s="15" t="n">
        <f aca="false">R25</f>
        <v>0</v>
      </c>
      <c r="F26" s="56" t="n">
        <f aca="false">Q25</f>
        <v>46914.5022295644</v>
      </c>
      <c r="G26" s="56" t="n">
        <f aca="false">IF(AND(MOD(A26-1,12)=0,B26&lt;=Inputs!$C$7,E26=0),Inputs!$C$6,0)</f>
        <v>24000</v>
      </c>
      <c r="H26" s="56" t="n">
        <f aca="false">IF(B26=1,G26*Inputs!$C$9,0)</f>
        <v>0</v>
      </c>
      <c r="I26" s="56" t="n">
        <f aca="false">I25+G26</f>
        <v>72000</v>
      </c>
      <c r="J26" s="56" t="n">
        <f aca="false">(F26+G26+H26)*((1+D26)^(1/12)-1)</f>
        <v>456.266042580923</v>
      </c>
      <c r="K26" s="56" t="n">
        <f aca="false">(F26+G26+H26+J26)*(Inputs!$C$14+IF(B26&lt;=10,Inputs!$C$12,Inputs!$C$13))/12</f>
        <v>148.689100566969</v>
      </c>
      <c r="L26" s="56" t="n">
        <f aca="false">IF(OR(E26=1,A26&lt;=Inputs!$C$15),0,MAX(Inputs!$C$8*I26-(F26+G26+H26+J26-K26),0))</f>
        <v>0</v>
      </c>
      <c r="M26" s="56" t="n">
        <f aca="false">L26*INDEX(Rates!$B$2:$C$101,C26+1,IF(Inputs!$C$5="Male",1,2))/1000/12*Inputs!$C$16</f>
        <v>0</v>
      </c>
      <c r="N26" s="56" t="n">
        <f aca="false">IF($V$1=1,MAX(F26+G26+H26+J26-K26-M26,0)*Inputs!$C$22/12,0)</f>
        <v>474.813861143856</v>
      </c>
      <c r="O26" s="56" t="n">
        <f aca="false">IF(AND(MOD(A26,12)=0,B26&gt;=Inputs!$C$18),MAX(F26+G26+H26+J26-K26-M26-N26,0)*Inputs!$C$17,0)</f>
        <v>0</v>
      </c>
      <c r="P26" s="56" t="n">
        <f aca="false">F26+G26+H26+J26-K26-M26-N26+O26</f>
        <v>70747.2653104345</v>
      </c>
      <c r="Q26" s="56" t="n">
        <f aca="false">IF(OR(E26=1,P26&lt;=0),0,P26)</f>
        <v>70747.2653104345</v>
      </c>
      <c r="R26" s="15" t="n">
        <f aca="false">IF(OR(E26=1,AND(P26&lt;=0,I26&gt;0)),1,0)</f>
        <v>0</v>
      </c>
      <c r="S26" s="15" t="n">
        <f aca="false">IF(L26&gt;0,1,0)</f>
        <v>0</v>
      </c>
    </row>
    <row r="27" customFormat="false" ht="15" hidden="false" customHeight="false" outlineLevel="0" collapsed="false">
      <c r="A27" s="15" t="n">
        <v>26</v>
      </c>
      <c r="B27" s="15" t="n">
        <f aca="false">INT((A27-1)/12)+1</f>
        <v>3</v>
      </c>
      <c r="C27" s="15" t="n">
        <f aca="false">MIN(Inputs!$C$4+B27-1,99)</f>
        <v>76</v>
      </c>
      <c r="D27" s="55" t="n">
        <f aca="false">INDEX('Return Path'!$D$5:$D$29,B27)</f>
        <v>0.08</v>
      </c>
      <c r="E27" s="15" t="n">
        <f aca="false">R26</f>
        <v>0</v>
      </c>
      <c r="F27" s="56" t="n">
        <f aca="false">Q26</f>
        <v>70747.2653104345</v>
      </c>
      <c r="G27" s="56" t="n">
        <f aca="false">IF(AND(MOD(A27-1,12)=0,B27&lt;=Inputs!$C$7,E27=0),Inputs!$C$6,0)</f>
        <v>0</v>
      </c>
      <c r="H27" s="56" t="n">
        <f aca="false">IF(B27=1,G27*Inputs!$C$9,0)</f>
        <v>0</v>
      </c>
      <c r="I27" s="56" t="n">
        <f aca="false">I26+G27</f>
        <v>72000</v>
      </c>
      <c r="J27" s="56" t="n">
        <f aca="false">(F27+G27+H27)*((1+D27)^(1/12)-1)</f>
        <v>455.190035207737</v>
      </c>
      <c r="K27" s="56" t="n">
        <f aca="false">(F27+G27+H27+J27)*(Inputs!$C$14+IF(B27&lt;=10,Inputs!$C$12,Inputs!$C$13))/12</f>
        <v>148.338448636755</v>
      </c>
      <c r="L27" s="56" t="n">
        <f aca="false">IF(OR(E27=1,A27&lt;=Inputs!$C$15),0,MAX(Inputs!$C$8*I27-(F27+G27+H27+J27-K27),0))</f>
        <v>0</v>
      </c>
      <c r="M27" s="56" t="n">
        <f aca="false">L27*INDEX(Rates!$B$2:$C$101,C27+1,IF(Inputs!$C$5="Male",1,2))/1000/12*Inputs!$C$16</f>
        <v>0</v>
      </c>
      <c r="N27" s="56" t="n">
        <f aca="false">IF($V$1=1,MAX(F27+G27+H27+J27-K27-M27,0)*Inputs!$C$22/12,0)</f>
        <v>473.694112646703</v>
      </c>
      <c r="O27" s="56" t="n">
        <f aca="false">IF(AND(MOD(A27,12)=0,B27&gt;=Inputs!$C$18),MAX(F27+G27+H27+J27-K27-M27-N27,0)*Inputs!$C$17,0)</f>
        <v>0</v>
      </c>
      <c r="P27" s="56" t="n">
        <f aca="false">F27+G27+H27+J27-K27-M27-N27+O27</f>
        <v>70580.4227843587</v>
      </c>
      <c r="Q27" s="56" t="n">
        <f aca="false">IF(OR(E27=1,P27&lt;=0),0,P27)</f>
        <v>70580.4227843587</v>
      </c>
      <c r="R27" s="15" t="n">
        <f aca="false">IF(OR(E27=1,AND(P27&lt;=0,I27&gt;0)),1,0)</f>
        <v>0</v>
      </c>
      <c r="S27" s="15" t="n">
        <f aca="false">IF(L27&gt;0,1,0)</f>
        <v>0</v>
      </c>
    </row>
    <row r="28" customFormat="false" ht="15" hidden="false" customHeight="false" outlineLevel="0" collapsed="false">
      <c r="A28" s="15" t="n">
        <v>27</v>
      </c>
      <c r="B28" s="15" t="n">
        <f aca="false">INT((A28-1)/12)+1</f>
        <v>3</v>
      </c>
      <c r="C28" s="15" t="n">
        <f aca="false">MIN(Inputs!$C$4+B28-1,99)</f>
        <v>76</v>
      </c>
      <c r="D28" s="55" t="n">
        <f aca="false">INDEX('Return Path'!$D$5:$D$29,B28)</f>
        <v>0.08</v>
      </c>
      <c r="E28" s="15" t="n">
        <f aca="false">R27</f>
        <v>0</v>
      </c>
      <c r="F28" s="56" t="n">
        <f aca="false">Q27</f>
        <v>70580.4227843587</v>
      </c>
      <c r="G28" s="56" t="n">
        <f aca="false">IF(AND(MOD(A28-1,12)=0,B28&lt;=Inputs!$C$7,E28=0),Inputs!$C$6,0)</f>
        <v>0</v>
      </c>
      <c r="H28" s="56" t="n">
        <f aca="false">IF(B28=1,G28*Inputs!$C$9,0)</f>
        <v>0</v>
      </c>
      <c r="I28" s="56" t="n">
        <f aca="false">I27+G28</f>
        <v>72000</v>
      </c>
      <c r="J28" s="56" t="n">
        <f aca="false">(F28+G28+H28)*((1+D28)^(1/12)-1)</f>
        <v>454.116565371336</v>
      </c>
      <c r="K28" s="56" t="n">
        <f aca="false">(F28+G28+H28+J28)*(Inputs!$C$14+IF(B28&lt;=10,Inputs!$C$12,Inputs!$C$13))/12</f>
        <v>147.988623645271</v>
      </c>
      <c r="L28" s="56" t="n">
        <f aca="false">IF(OR(E28=1,A28&lt;=Inputs!$C$15),0,MAX(Inputs!$C$8*I28-(F28+G28+H28+J28-K28),0))</f>
        <v>0</v>
      </c>
      <c r="M28" s="56" t="n">
        <f aca="false">L28*INDEX(Rates!$B$2:$C$101,C28+1,IF(Inputs!$C$5="Male",1,2))/1000/12*Inputs!$C$16</f>
        <v>0</v>
      </c>
      <c r="N28" s="56" t="n">
        <f aca="false">IF($V$1=1,MAX(F28+G28+H28+J28-K28-M28,0)*Inputs!$C$22/12,0)</f>
        <v>472.577004840565</v>
      </c>
      <c r="O28" s="56" t="n">
        <f aca="false">IF(AND(MOD(A28,12)=0,B28&gt;=Inputs!$C$18),MAX(F28+G28+H28+J28-K28-M28-N28,0)*Inputs!$C$17,0)</f>
        <v>0</v>
      </c>
      <c r="P28" s="56" t="n">
        <f aca="false">F28+G28+H28+J28-K28-M28-N28+O28</f>
        <v>70413.9737212442</v>
      </c>
      <c r="Q28" s="56" t="n">
        <f aca="false">IF(OR(E28=1,P28&lt;=0),0,P28)</f>
        <v>70413.9737212442</v>
      </c>
      <c r="R28" s="15" t="n">
        <f aca="false">IF(OR(E28=1,AND(P28&lt;=0,I28&gt;0)),1,0)</f>
        <v>0</v>
      </c>
      <c r="S28" s="15" t="n">
        <f aca="false">IF(L28&gt;0,1,0)</f>
        <v>0</v>
      </c>
    </row>
    <row r="29" customFormat="false" ht="15" hidden="false" customHeight="false" outlineLevel="0" collapsed="false">
      <c r="A29" s="15" t="n">
        <v>28</v>
      </c>
      <c r="B29" s="15" t="n">
        <f aca="false">INT((A29-1)/12)+1</f>
        <v>3</v>
      </c>
      <c r="C29" s="15" t="n">
        <f aca="false">MIN(Inputs!$C$4+B29-1,99)</f>
        <v>76</v>
      </c>
      <c r="D29" s="55" t="n">
        <f aca="false">INDEX('Return Path'!$D$5:$D$29,B29)</f>
        <v>0.08</v>
      </c>
      <c r="E29" s="15" t="n">
        <f aca="false">R28</f>
        <v>0</v>
      </c>
      <c r="F29" s="56" t="n">
        <f aca="false">Q28</f>
        <v>70413.9737212442</v>
      </c>
      <c r="G29" s="56" t="n">
        <f aca="false">IF(AND(MOD(A29-1,12)=0,B29&lt;=Inputs!$C$7,E29=0),Inputs!$C$6,0)</f>
        <v>0</v>
      </c>
      <c r="H29" s="56" t="n">
        <f aca="false">IF(B29=1,G29*Inputs!$C$9,0)</f>
        <v>0</v>
      </c>
      <c r="I29" s="56" t="n">
        <f aca="false">I28+G29</f>
        <v>72000</v>
      </c>
      <c r="J29" s="56" t="n">
        <f aca="false">(F29+G29+H29)*((1+D29)^(1/12)-1)</f>
        <v>453.045627087476</v>
      </c>
      <c r="K29" s="56" t="n">
        <f aca="false">(F29+G29+H29+J29)*(Inputs!$C$14+IF(B29&lt;=10,Inputs!$C$12,Inputs!$C$13))/12</f>
        <v>147.639623642358</v>
      </c>
      <c r="L29" s="56" t="n">
        <f aca="false">IF(OR(E29=1,A29&lt;=Inputs!$C$15),0,MAX(Inputs!$C$8*I29-(F29+G29+H29+J29-K29),0))</f>
        <v>0</v>
      </c>
      <c r="M29" s="56" t="n">
        <f aca="false">L29*INDEX(Rates!$B$2:$C$101,C29+1,IF(Inputs!$C$5="Male",1,2))/1000/12*Inputs!$C$16</f>
        <v>0</v>
      </c>
      <c r="N29" s="56" t="n">
        <f aca="false">IF($V$1=1,MAX(F29+G29+H29+J29-K29-M29,0)*Inputs!$C$22/12,0)</f>
        <v>471.462531497929</v>
      </c>
      <c r="O29" s="56" t="n">
        <f aca="false">IF(AND(MOD(A29,12)=0,B29&gt;=Inputs!$C$18),MAX(F29+G29+H29+J29-K29-M29-N29,0)*Inputs!$C$17,0)</f>
        <v>0</v>
      </c>
      <c r="P29" s="56" t="n">
        <f aca="false">F29+G29+H29+J29-K29-M29-N29+O29</f>
        <v>70247.9171931914</v>
      </c>
      <c r="Q29" s="56" t="n">
        <f aca="false">IF(OR(E29=1,P29&lt;=0),0,P29)</f>
        <v>70247.9171931914</v>
      </c>
      <c r="R29" s="15" t="n">
        <f aca="false">IF(OR(E29=1,AND(P29&lt;=0,I29&gt;0)),1,0)</f>
        <v>0</v>
      </c>
      <c r="S29" s="15" t="n">
        <f aca="false">IF(L29&gt;0,1,0)</f>
        <v>0</v>
      </c>
    </row>
    <row r="30" customFormat="false" ht="15" hidden="false" customHeight="false" outlineLevel="0" collapsed="false">
      <c r="A30" s="15" t="n">
        <v>29</v>
      </c>
      <c r="B30" s="15" t="n">
        <f aca="false">INT((A30-1)/12)+1</f>
        <v>3</v>
      </c>
      <c r="C30" s="15" t="n">
        <f aca="false">MIN(Inputs!$C$4+B30-1,99)</f>
        <v>76</v>
      </c>
      <c r="D30" s="55" t="n">
        <f aca="false">INDEX('Return Path'!$D$5:$D$29,B30)</f>
        <v>0.08</v>
      </c>
      <c r="E30" s="15" t="n">
        <f aca="false">R29</f>
        <v>0</v>
      </c>
      <c r="F30" s="56" t="n">
        <f aca="false">Q29</f>
        <v>70247.9171931914</v>
      </c>
      <c r="G30" s="56" t="n">
        <f aca="false">IF(AND(MOD(A30-1,12)=0,B30&lt;=Inputs!$C$7,E30=0),Inputs!$C$6,0)</f>
        <v>0</v>
      </c>
      <c r="H30" s="56" t="n">
        <f aca="false">IF(B30=1,G30*Inputs!$C$9,0)</f>
        <v>0</v>
      </c>
      <c r="I30" s="56" t="n">
        <f aca="false">I29+G30</f>
        <v>72000</v>
      </c>
      <c r="J30" s="56" t="n">
        <f aca="false">(F30+G30+H30)*((1+D30)^(1/12)-1)</f>
        <v>451.977214386021</v>
      </c>
      <c r="K30" s="56" t="n">
        <f aca="false">(F30+G30+H30+J30)*(Inputs!$C$14+IF(B30&lt;=10,Inputs!$C$12,Inputs!$C$13))/12</f>
        <v>147.291446682453</v>
      </c>
      <c r="L30" s="56" t="n">
        <f aca="false">IF(OR(E30=1,A30&lt;=Inputs!$C$15),0,MAX(Inputs!$C$8*I30-(F30+G30+H30+J30-K30),0))</f>
        <v>0</v>
      </c>
      <c r="M30" s="56" t="n">
        <f aca="false">L30*INDEX(Rates!$B$2:$C$101,C30+1,IF(Inputs!$C$5="Male",1,2))/1000/12*Inputs!$C$16</f>
        <v>0</v>
      </c>
      <c r="N30" s="56" t="n">
        <f aca="false">IF($V$1=1,MAX(F30+G30+H30+J30-K30-M30,0)*Inputs!$C$22/12,0)</f>
        <v>470.350686405967</v>
      </c>
      <c r="O30" s="56" t="n">
        <f aca="false">IF(AND(MOD(A30,12)=0,B30&gt;=Inputs!$C$18),MAX(F30+G30+H30+J30-K30-M30-N30,0)*Inputs!$C$17,0)</f>
        <v>0</v>
      </c>
      <c r="P30" s="56" t="n">
        <f aca="false">F30+G30+H30+J30-K30-M30-N30+O30</f>
        <v>70082.252274489</v>
      </c>
      <c r="Q30" s="56" t="n">
        <f aca="false">IF(OR(E30=1,P30&lt;=0),0,P30)</f>
        <v>70082.252274489</v>
      </c>
      <c r="R30" s="15" t="n">
        <f aca="false">IF(OR(E30=1,AND(P30&lt;=0,I30&gt;0)),1,0)</f>
        <v>0</v>
      </c>
      <c r="S30" s="15" t="n">
        <f aca="false">IF(L30&gt;0,1,0)</f>
        <v>0</v>
      </c>
    </row>
    <row r="31" customFormat="false" ht="15" hidden="false" customHeight="false" outlineLevel="0" collapsed="false">
      <c r="A31" s="15" t="n">
        <v>30</v>
      </c>
      <c r="B31" s="15" t="n">
        <f aca="false">INT((A31-1)/12)+1</f>
        <v>3</v>
      </c>
      <c r="C31" s="15" t="n">
        <f aca="false">MIN(Inputs!$C$4+B31-1,99)</f>
        <v>76</v>
      </c>
      <c r="D31" s="55" t="n">
        <f aca="false">INDEX('Return Path'!$D$5:$D$29,B31)</f>
        <v>0.08</v>
      </c>
      <c r="E31" s="15" t="n">
        <f aca="false">R30</f>
        <v>0</v>
      </c>
      <c r="F31" s="56" t="n">
        <f aca="false">Q30</f>
        <v>70082.252274489</v>
      </c>
      <c r="G31" s="56" t="n">
        <f aca="false">IF(AND(MOD(A31-1,12)=0,B31&lt;=Inputs!$C$7,E31=0),Inputs!$C$6,0)</f>
        <v>0</v>
      </c>
      <c r="H31" s="56" t="n">
        <f aca="false">IF(B31=1,G31*Inputs!$C$9,0)</f>
        <v>0</v>
      </c>
      <c r="I31" s="56" t="n">
        <f aca="false">I30+G31</f>
        <v>72000</v>
      </c>
      <c r="J31" s="56" t="n">
        <f aca="false">(F31+G31+H31)*((1+D31)^(1/12)-1)</f>
        <v>450.911321310919</v>
      </c>
      <c r="K31" s="56" t="n">
        <f aca="false">(F31+G31+H31+J31)*(Inputs!$C$14+IF(B31&lt;=10,Inputs!$C$12,Inputs!$C$13))/12</f>
        <v>146.944090824583</v>
      </c>
      <c r="L31" s="56" t="n">
        <f aca="false">IF(OR(E31=1,A31&lt;=Inputs!$C$15),0,MAX(Inputs!$C$8*I31-(F31+G31+H31+J31-K31),0))</f>
        <v>0</v>
      </c>
      <c r="M31" s="56" t="n">
        <f aca="false">L31*INDEX(Rates!$B$2:$C$101,C31+1,IF(Inputs!$C$5="Male",1,2))/1000/12*Inputs!$C$16</f>
        <v>0</v>
      </c>
      <c r="N31" s="56" t="n">
        <f aca="false">IF($V$1=1,MAX(F31+G31+H31+J31-K31-M31,0)*Inputs!$C$22/12,0)</f>
        <v>469.241463366502</v>
      </c>
      <c r="O31" s="56" t="n">
        <f aca="false">IF(AND(MOD(A31,12)=0,B31&gt;=Inputs!$C$18),MAX(F31+G31+H31+J31-K31-M31-N31,0)*Inputs!$C$17,0)</f>
        <v>0</v>
      </c>
      <c r="P31" s="56" t="n">
        <f aca="false">F31+G31+H31+J31-K31-M31-N31+O31</f>
        <v>69916.9780416089</v>
      </c>
      <c r="Q31" s="56" t="n">
        <f aca="false">IF(OR(E31=1,P31&lt;=0),0,P31)</f>
        <v>69916.9780416089</v>
      </c>
      <c r="R31" s="15" t="n">
        <f aca="false">IF(OR(E31=1,AND(P31&lt;=0,I31&gt;0)),1,0)</f>
        <v>0</v>
      </c>
      <c r="S31" s="15" t="n">
        <f aca="false">IF(L31&gt;0,1,0)</f>
        <v>0</v>
      </c>
    </row>
    <row r="32" customFormat="false" ht="15" hidden="false" customHeight="false" outlineLevel="0" collapsed="false">
      <c r="A32" s="15" t="n">
        <v>31</v>
      </c>
      <c r="B32" s="15" t="n">
        <f aca="false">INT((A32-1)/12)+1</f>
        <v>3</v>
      </c>
      <c r="C32" s="15" t="n">
        <f aca="false">MIN(Inputs!$C$4+B32-1,99)</f>
        <v>76</v>
      </c>
      <c r="D32" s="55" t="n">
        <f aca="false">INDEX('Return Path'!$D$5:$D$29,B32)</f>
        <v>0.08</v>
      </c>
      <c r="E32" s="15" t="n">
        <f aca="false">R31</f>
        <v>0</v>
      </c>
      <c r="F32" s="56" t="n">
        <f aca="false">Q31</f>
        <v>69916.9780416089</v>
      </c>
      <c r="G32" s="56" t="n">
        <f aca="false">IF(AND(MOD(A32-1,12)=0,B32&lt;=Inputs!$C$7,E32=0),Inputs!$C$6,0)</f>
        <v>0</v>
      </c>
      <c r="H32" s="56" t="n">
        <f aca="false">IF(B32=1,G32*Inputs!$C$9,0)</f>
        <v>0</v>
      </c>
      <c r="I32" s="56" t="n">
        <f aca="false">I31+G32</f>
        <v>72000</v>
      </c>
      <c r="J32" s="56" t="n">
        <f aca="false">(F32+G32+H32)*((1+D32)^(1/12)-1)</f>
        <v>449.84794192016</v>
      </c>
      <c r="K32" s="56" t="n">
        <f aca="false">(F32+G32+H32+J32)*(Inputs!$C$14+IF(B32&lt;=10,Inputs!$C$12,Inputs!$C$13))/12</f>
        <v>146.597554132352</v>
      </c>
      <c r="L32" s="56" t="n">
        <f aca="false">IF(OR(E32=1,A32&lt;=Inputs!$C$15),0,MAX(Inputs!$C$8*I32-(F32+G32+H32+J32-K32),0))</f>
        <v>0</v>
      </c>
      <c r="M32" s="56" t="n">
        <f aca="false">L32*INDEX(Rates!$B$2:$C$101,C32+1,IF(Inputs!$C$5="Male",1,2))/1000/12*Inputs!$C$16</f>
        <v>0</v>
      </c>
      <c r="N32" s="56" t="n">
        <f aca="false">IF($V$1=1,MAX(F32+G32+H32+J32-K32-M32,0)*Inputs!$C$22/12,0)</f>
        <v>468.134856195978</v>
      </c>
      <c r="O32" s="56" t="n">
        <f aca="false">IF(AND(MOD(A32,12)=0,B32&gt;=Inputs!$C$18),MAX(F32+G32+H32+J32-K32-M32-N32,0)*Inputs!$C$17,0)</f>
        <v>0</v>
      </c>
      <c r="P32" s="56" t="n">
        <f aca="false">F32+G32+H32+J32-K32-M32-N32+O32</f>
        <v>69752.0935732007</v>
      </c>
      <c r="Q32" s="56" t="n">
        <f aca="false">IF(OR(E32=1,P32&lt;=0),0,P32)</f>
        <v>69752.0935732007</v>
      </c>
      <c r="R32" s="15" t="n">
        <f aca="false">IF(OR(E32=1,AND(P32&lt;=0,I32&gt;0)),1,0)</f>
        <v>0</v>
      </c>
      <c r="S32" s="15" t="n">
        <f aca="false">IF(L32&gt;0,1,0)</f>
        <v>0</v>
      </c>
    </row>
    <row r="33" customFormat="false" ht="15" hidden="false" customHeight="false" outlineLevel="0" collapsed="false">
      <c r="A33" s="15" t="n">
        <v>32</v>
      </c>
      <c r="B33" s="15" t="n">
        <f aca="false">INT((A33-1)/12)+1</f>
        <v>3</v>
      </c>
      <c r="C33" s="15" t="n">
        <f aca="false">MIN(Inputs!$C$4+B33-1,99)</f>
        <v>76</v>
      </c>
      <c r="D33" s="55" t="n">
        <f aca="false">INDEX('Return Path'!$D$5:$D$29,B33)</f>
        <v>0.08</v>
      </c>
      <c r="E33" s="15" t="n">
        <f aca="false">R32</f>
        <v>0</v>
      </c>
      <c r="F33" s="56" t="n">
        <f aca="false">Q32</f>
        <v>69752.0935732007</v>
      </c>
      <c r="G33" s="56" t="n">
        <f aca="false">IF(AND(MOD(A33-1,12)=0,B33&lt;=Inputs!$C$7,E33=0),Inputs!$C$6,0)</f>
        <v>0</v>
      </c>
      <c r="H33" s="56" t="n">
        <f aca="false">IF(B33=1,G33*Inputs!$C$9,0)</f>
        <v>0</v>
      </c>
      <c r="I33" s="56" t="n">
        <f aca="false">I32+G33</f>
        <v>72000</v>
      </c>
      <c r="J33" s="56" t="n">
        <f aca="false">(F33+G33+H33)*((1+D33)^(1/12)-1)</f>
        <v>448.78707028575</v>
      </c>
      <c r="K33" s="56" t="n">
        <f aca="false">(F33+G33+H33+J33)*(Inputs!$C$14+IF(B33&lt;=10,Inputs!$C$12,Inputs!$C$13))/12</f>
        <v>146.25183467393</v>
      </c>
      <c r="L33" s="56" t="n">
        <f aca="false">IF(OR(E33=1,A33&lt;=Inputs!$C$15),0,MAX(Inputs!$C$8*I33-(F33+G33+H33+J33-K33),0))</f>
        <v>0</v>
      </c>
      <c r="M33" s="56" t="n">
        <f aca="false">L33*INDEX(Rates!$B$2:$C$101,C33+1,IF(Inputs!$C$5="Male",1,2))/1000/12*Inputs!$C$16</f>
        <v>0</v>
      </c>
      <c r="N33" s="56" t="n">
        <f aca="false">IF($V$1=1,MAX(F33+G33+H33+J33-K33-M33,0)*Inputs!$C$22/12,0)</f>
        <v>467.030858725417</v>
      </c>
      <c r="O33" s="56" t="n">
        <f aca="false">IF(AND(MOD(A33,12)=0,B33&gt;=Inputs!$C$18),MAX(F33+G33+H33+J33-K33-M33-N33,0)*Inputs!$C$17,0)</f>
        <v>0</v>
      </c>
      <c r="P33" s="56" t="n">
        <f aca="false">F33+G33+H33+J33-K33-M33-N33+O33</f>
        <v>69587.5979500871</v>
      </c>
      <c r="Q33" s="56" t="n">
        <f aca="false">IF(OR(E33=1,P33&lt;=0),0,P33)</f>
        <v>69587.5979500871</v>
      </c>
      <c r="R33" s="15" t="n">
        <f aca="false">IF(OR(E33=1,AND(P33&lt;=0,I33&gt;0)),1,0)</f>
        <v>0</v>
      </c>
      <c r="S33" s="15" t="n">
        <f aca="false">IF(L33&gt;0,1,0)</f>
        <v>0</v>
      </c>
    </row>
    <row r="34" customFormat="false" ht="15" hidden="false" customHeight="false" outlineLevel="0" collapsed="false">
      <c r="A34" s="15" t="n">
        <v>33</v>
      </c>
      <c r="B34" s="15" t="n">
        <f aca="false">INT((A34-1)/12)+1</f>
        <v>3</v>
      </c>
      <c r="C34" s="15" t="n">
        <f aca="false">MIN(Inputs!$C$4+B34-1,99)</f>
        <v>76</v>
      </c>
      <c r="D34" s="55" t="n">
        <f aca="false">INDEX('Return Path'!$D$5:$D$29,B34)</f>
        <v>0.08</v>
      </c>
      <c r="E34" s="15" t="n">
        <f aca="false">R33</f>
        <v>0</v>
      </c>
      <c r="F34" s="56" t="n">
        <f aca="false">Q33</f>
        <v>69587.5979500871</v>
      </c>
      <c r="G34" s="56" t="n">
        <f aca="false">IF(AND(MOD(A34-1,12)=0,B34&lt;=Inputs!$C$7,E34=0),Inputs!$C$6,0)</f>
        <v>0</v>
      </c>
      <c r="H34" s="56" t="n">
        <f aca="false">IF(B34=1,G34*Inputs!$C$9,0)</f>
        <v>0</v>
      </c>
      <c r="I34" s="56" t="n">
        <f aca="false">I33+G34</f>
        <v>72000</v>
      </c>
      <c r="J34" s="56" t="n">
        <f aca="false">(F34+G34+H34)*((1+D34)^(1/12)-1)</f>
        <v>447.728700493673</v>
      </c>
      <c r="K34" s="56" t="n">
        <f aca="false">(F34+G34+H34+J34)*(Inputs!$C$14+IF(B34&lt;=10,Inputs!$C$12,Inputs!$C$13))/12</f>
        <v>145.906930522043</v>
      </c>
      <c r="L34" s="56" t="n">
        <f aca="false">IF(OR(E34=1,A34&lt;=Inputs!$C$15),0,MAX(Inputs!$C$8*I34-(F34+G34+H34+J34-K34),0))</f>
        <v>0</v>
      </c>
      <c r="M34" s="56" t="n">
        <f aca="false">L34*INDEX(Rates!$B$2:$C$101,C34+1,IF(Inputs!$C$5="Male",1,2))/1000/12*Inputs!$C$16</f>
        <v>0</v>
      </c>
      <c r="N34" s="56" t="n">
        <f aca="false">IF($V$1=1,MAX(F34+G34+H34+J34-K34-M34,0)*Inputs!$C$22/12,0)</f>
        <v>465.929464800391</v>
      </c>
      <c r="O34" s="56" t="n">
        <f aca="false">IF(AND(MOD(A34,12)=0,B34&gt;=Inputs!$C$18),MAX(F34+G34+H34+J34-K34-M34-N34,0)*Inputs!$C$17,0)</f>
        <v>0</v>
      </c>
      <c r="P34" s="56" t="n">
        <f aca="false">F34+G34+H34+J34-K34-M34-N34+O34</f>
        <v>69423.4902552583</v>
      </c>
      <c r="Q34" s="56" t="n">
        <f aca="false">IF(OR(E34=1,P34&lt;=0),0,P34)</f>
        <v>69423.4902552583</v>
      </c>
      <c r="R34" s="15" t="n">
        <f aca="false">IF(OR(E34=1,AND(P34&lt;=0,I34&gt;0)),1,0)</f>
        <v>0</v>
      </c>
      <c r="S34" s="15" t="n">
        <f aca="false">IF(L34&gt;0,1,0)</f>
        <v>0</v>
      </c>
    </row>
    <row r="35" customFormat="false" ht="15" hidden="false" customHeight="false" outlineLevel="0" collapsed="false">
      <c r="A35" s="15" t="n">
        <v>34</v>
      </c>
      <c r="B35" s="15" t="n">
        <f aca="false">INT((A35-1)/12)+1</f>
        <v>3</v>
      </c>
      <c r="C35" s="15" t="n">
        <f aca="false">MIN(Inputs!$C$4+B35-1,99)</f>
        <v>76</v>
      </c>
      <c r="D35" s="55" t="n">
        <f aca="false">INDEX('Return Path'!$D$5:$D$29,B35)</f>
        <v>0.08</v>
      </c>
      <c r="E35" s="15" t="n">
        <f aca="false">R34</f>
        <v>0</v>
      </c>
      <c r="F35" s="56" t="n">
        <f aca="false">Q34</f>
        <v>69423.4902552583</v>
      </c>
      <c r="G35" s="56" t="n">
        <f aca="false">IF(AND(MOD(A35-1,12)=0,B35&lt;=Inputs!$C$7,E35=0),Inputs!$C$6,0)</f>
        <v>0</v>
      </c>
      <c r="H35" s="56" t="n">
        <f aca="false">IF(B35=1,G35*Inputs!$C$9,0)</f>
        <v>0</v>
      </c>
      <c r="I35" s="56" t="n">
        <f aca="false">I34+G35</f>
        <v>72000</v>
      </c>
      <c r="J35" s="56" t="n">
        <f aca="false">(F35+G35+H35)*((1+D35)^(1/12)-1)</f>
        <v>446.672826643862</v>
      </c>
      <c r="K35" s="56" t="n">
        <f aca="false">(F35+G35+H35+J35)*(Inputs!$C$14+IF(B35&lt;=10,Inputs!$C$12,Inputs!$C$13))/12</f>
        <v>145.562839753963</v>
      </c>
      <c r="L35" s="56" t="n">
        <f aca="false">IF(OR(E35=1,A35&lt;=Inputs!$C$15),0,MAX(Inputs!$C$8*I35-(F35+G35+H35+J35-K35),0))</f>
        <v>0</v>
      </c>
      <c r="M35" s="56" t="n">
        <f aca="false">L35*INDEX(Rates!$B$2:$C$101,C35+1,IF(Inputs!$C$5="Male",1,2))/1000/12*Inputs!$C$16</f>
        <v>0</v>
      </c>
      <c r="N35" s="56" t="n">
        <f aca="false">IF($V$1=1,MAX(F35+G35+H35+J35-K35-M35,0)*Inputs!$C$22/12,0)</f>
        <v>464.830668280988</v>
      </c>
      <c r="O35" s="56" t="n">
        <f aca="false">IF(AND(MOD(A35,12)=0,B35&gt;=Inputs!$C$18),MAX(F35+G35+H35+J35-K35-M35-N35,0)*Inputs!$C$17,0)</f>
        <v>0</v>
      </c>
      <c r="P35" s="56" t="n">
        <f aca="false">F35+G35+H35+J35-K35-M35-N35+O35</f>
        <v>69259.7695738672</v>
      </c>
      <c r="Q35" s="56" t="n">
        <f aca="false">IF(OR(E35=1,P35&lt;=0),0,P35)</f>
        <v>69259.7695738672</v>
      </c>
      <c r="R35" s="15" t="n">
        <f aca="false">IF(OR(E35=1,AND(P35&lt;=0,I35&gt;0)),1,0)</f>
        <v>0</v>
      </c>
      <c r="S35" s="15" t="n">
        <f aca="false">IF(L35&gt;0,1,0)</f>
        <v>0</v>
      </c>
    </row>
    <row r="36" customFormat="false" ht="15" hidden="false" customHeight="false" outlineLevel="0" collapsed="false">
      <c r="A36" s="15" t="n">
        <v>35</v>
      </c>
      <c r="B36" s="15" t="n">
        <f aca="false">INT((A36-1)/12)+1</f>
        <v>3</v>
      </c>
      <c r="C36" s="15" t="n">
        <f aca="false">MIN(Inputs!$C$4+B36-1,99)</f>
        <v>76</v>
      </c>
      <c r="D36" s="55" t="n">
        <f aca="false">INDEX('Return Path'!$D$5:$D$29,B36)</f>
        <v>0.08</v>
      </c>
      <c r="E36" s="15" t="n">
        <f aca="false">R35</f>
        <v>0</v>
      </c>
      <c r="F36" s="56" t="n">
        <f aca="false">Q35</f>
        <v>69259.7695738672</v>
      </c>
      <c r="G36" s="56" t="n">
        <f aca="false">IF(AND(MOD(A36-1,12)=0,B36&lt;=Inputs!$C$7,E36=0),Inputs!$C$6,0)</f>
        <v>0</v>
      </c>
      <c r="H36" s="56" t="n">
        <f aca="false">IF(B36=1,G36*Inputs!$C$9,0)</f>
        <v>0</v>
      </c>
      <c r="I36" s="56" t="n">
        <f aca="false">I35+G36</f>
        <v>72000</v>
      </c>
      <c r="J36" s="56" t="n">
        <f aca="false">(F36+G36+H36)*((1+D36)^(1/12)-1)</f>
        <v>445.619442850161</v>
      </c>
      <c r="K36" s="56" t="n">
        <f aca="false">(F36+G36+H36+J36)*(Inputs!$C$14+IF(B36&lt;=10,Inputs!$C$12,Inputs!$C$13))/12</f>
        <v>145.219560451495</v>
      </c>
      <c r="L36" s="56" t="n">
        <f aca="false">IF(OR(E36=1,A36&lt;=Inputs!$C$15),0,MAX(Inputs!$C$8*I36-(F36+G36+H36+J36-K36),0))</f>
        <v>0</v>
      </c>
      <c r="M36" s="56" t="n">
        <f aca="false">L36*INDEX(Rates!$B$2:$C$101,C36+1,IF(Inputs!$C$5="Male",1,2))/1000/12*Inputs!$C$16</f>
        <v>0</v>
      </c>
      <c r="N36" s="56" t="n">
        <f aca="false">IF($V$1=1,MAX(F36+G36+H36+J36-K36-M36,0)*Inputs!$C$22/12,0)</f>
        <v>463.734463041773</v>
      </c>
      <c r="O36" s="56" t="n">
        <f aca="false">IF(AND(MOD(A36,12)=0,B36&gt;=Inputs!$C$18),MAX(F36+G36+H36+J36-K36-M36-N36,0)*Inputs!$C$17,0)</f>
        <v>0</v>
      </c>
      <c r="P36" s="56" t="n">
        <f aca="false">F36+G36+H36+J36-K36-M36-N36+O36</f>
        <v>69096.4349932241</v>
      </c>
      <c r="Q36" s="56" t="n">
        <f aca="false">IF(OR(E36=1,P36&lt;=0),0,P36)</f>
        <v>69096.4349932241</v>
      </c>
      <c r="R36" s="15" t="n">
        <f aca="false">IF(OR(E36=1,AND(P36&lt;=0,I36&gt;0)),1,0)</f>
        <v>0</v>
      </c>
      <c r="S36" s="15" t="n">
        <f aca="false">IF(L36&gt;0,1,0)</f>
        <v>0</v>
      </c>
    </row>
    <row r="37" customFormat="false" ht="15" hidden="false" customHeight="false" outlineLevel="0" collapsed="false">
      <c r="A37" s="15" t="n">
        <v>36</v>
      </c>
      <c r="B37" s="15" t="n">
        <f aca="false">INT((A37-1)/12)+1</f>
        <v>3</v>
      </c>
      <c r="C37" s="15" t="n">
        <f aca="false">MIN(Inputs!$C$4+B37-1,99)</f>
        <v>76</v>
      </c>
      <c r="D37" s="55" t="n">
        <f aca="false">INDEX('Return Path'!$D$5:$D$29,B37)</f>
        <v>0.08</v>
      </c>
      <c r="E37" s="15" t="n">
        <f aca="false">R36</f>
        <v>0</v>
      </c>
      <c r="F37" s="56" t="n">
        <f aca="false">Q36</f>
        <v>69096.4349932241</v>
      </c>
      <c r="G37" s="56" t="n">
        <f aca="false">IF(AND(MOD(A37-1,12)=0,B37&lt;=Inputs!$C$7,E37=0),Inputs!$C$6,0)</f>
        <v>0</v>
      </c>
      <c r="H37" s="56" t="n">
        <f aca="false">IF(B37=1,G37*Inputs!$C$9,0)</f>
        <v>0</v>
      </c>
      <c r="I37" s="56" t="n">
        <f aca="false">I36+G37</f>
        <v>72000</v>
      </c>
      <c r="J37" s="56" t="n">
        <f aca="false">(F37+G37+H37)*((1+D37)^(1/12)-1)</f>
        <v>444.568543240299</v>
      </c>
      <c r="K37" s="56" t="n">
        <f aca="false">(F37+G37+H37+J37)*(Inputs!$C$14+IF(B37&lt;=10,Inputs!$C$12,Inputs!$C$13))/12</f>
        <v>144.877090700968</v>
      </c>
      <c r="L37" s="56" t="n">
        <f aca="false">IF(OR(E37=1,A37&lt;=Inputs!$C$15),0,MAX(Inputs!$C$8*I37-(F37+G37+H37+J37-K37),0))</f>
        <v>0</v>
      </c>
      <c r="M37" s="56" t="n">
        <f aca="false">L37*INDEX(Rates!$B$2:$C$101,C37+1,IF(Inputs!$C$5="Male",1,2))/1000/12*Inputs!$C$16</f>
        <v>0</v>
      </c>
      <c r="N37" s="56" t="n">
        <f aca="false">IF($V$1=1,MAX(F37+G37+H37+J37-K37-M37,0)*Inputs!$C$22/12,0)</f>
        <v>462.640842971756</v>
      </c>
      <c r="O37" s="56" t="n">
        <f aca="false">IF(AND(MOD(A37,12)=0,B37&gt;=Inputs!$C$18),MAX(F37+G37+H37+J37-K37-M37-N37,0)*Inputs!$C$17,0)</f>
        <v>0</v>
      </c>
      <c r="P37" s="56" t="n">
        <f aca="false">F37+G37+H37+J37-K37-M37-N37+O37</f>
        <v>68933.4856027917</v>
      </c>
      <c r="Q37" s="56" t="n">
        <f aca="false">IF(OR(E37=1,P37&lt;=0),0,P37)</f>
        <v>68933.4856027917</v>
      </c>
      <c r="R37" s="15" t="n">
        <f aca="false">IF(OR(E37=1,AND(P37&lt;=0,I37&gt;0)),1,0)</f>
        <v>0</v>
      </c>
      <c r="S37" s="15" t="n">
        <f aca="false">IF(L37&gt;0,1,0)</f>
        <v>0</v>
      </c>
    </row>
    <row r="38" customFormat="false" ht="15" hidden="false" customHeight="false" outlineLevel="0" collapsed="false">
      <c r="A38" s="15" t="n">
        <v>37</v>
      </c>
      <c r="B38" s="15" t="n">
        <f aca="false">INT((A38-1)/12)+1</f>
        <v>4</v>
      </c>
      <c r="C38" s="15" t="n">
        <f aca="false">MIN(Inputs!$C$4+B38-1,99)</f>
        <v>77</v>
      </c>
      <c r="D38" s="55" t="n">
        <f aca="false">INDEX('Return Path'!$D$5:$D$29,B38)</f>
        <v>0.08</v>
      </c>
      <c r="E38" s="15" t="n">
        <f aca="false">R37</f>
        <v>0</v>
      </c>
      <c r="F38" s="56" t="n">
        <f aca="false">Q37</f>
        <v>68933.4856027917</v>
      </c>
      <c r="G38" s="56" t="n">
        <f aca="false">IF(AND(MOD(A38-1,12)=0,B38&lt;=Inputs!$C$7,E38=0),Inputs!$C$6,0)</f>
        <v>24000</v>
      </c>
      <c r="H38" s="56" t="n">
        <f aca="false">IF(B38=1,G38*Inputs!$C$9,0)</f>
        <v>0</v>
      </c>
      <c r="I38" s="56" t="n">
        <f aca="false">I37+G38</f>
        <v>96000</v>
      </c>
      <c r="J38" s="56" t="n">
        <f aca="false">(F38+G38+H38)*((1+D38)^(1/12)-1)</f>
        <v>597.936844595932</v>
      </c>
      <c r="K38" s="56" t="n">
        <f aca="false">(F38+G38+H38+J38)*(Inputs!$C$14+IF(B38&lt;=10,Inputs!$C$12,Inputs!$C$13))/12</f>
        <v>194.857130098724</v>
      </c>
      <c r="L38" s="56" t="n">
        <f aca="false">IF(OR(E38=1,A38&lt;=Inputs!$C$15),0,MAX(Inputs!$C$8*I38-(F38+G38+H38+J38-K38),0))</f>
        <v>3623.43468271112</v>
      </c>
      <c r="M38" s="56" t="n">
        <f aca="false">L38*INDEX(Rates!$B$2:$C$101,C38+1,IF(Inputs!$C$5="Male",1,2))/1000/12*Inputs!$C$16</f>
        <v>11.262842805427</v>
      </c>
      <c r="N38" s="56" t="n">
        <f aca="false">IF($V$1=1,MAX(F38+G38+H38+J38-K38-M38,0)*Inputs!$C$22/12,0)</f>
        <v>622.168683163223</v>
      </c>
      <c r="O38" s="56" t="n">
        <f aca="false">IF(AND(MOD(A38,12)=0,B38&gt;=Inputs!$C$18),MAX(F38+G38+H38+J38-K38-M38-N38,0)*Inputs!$C$17,0)</f>
        <v>0</v>
      </c>
      <c r="P38" s="56" t="n">
        <f aca="false">F38+G38+H38+J38-K38-M38-N38+O38</f>
        <v>92703.1337913202</v>
      </c>
      <c r="Q38" s="56" t="n">
        <f aca="false">IF(OR(E38=1,P38&lt;=0),0,P38)</f>
        <v>92703.1337913202</v>
      </c>
      <c r="R38" s="15" t="n">
        <f aca="false">IF(OR(E38=1,AND(P38&lt;=0,I38&gt;0)),1,0)</f>
        <v>0</v>
      </c>
      <c r="S38" s="15" t="n">
        <f aca="false">IF(L38&gt;0,1,0)</f>
        <v>1</v>
      </c>
    </row>
    <row r="39" customFormat="false" ht="15" hidden="false" customHeight="false" outlineLevel="0" collapsed="false">
      <c r="A39" s="15" t="n">
        <v>38</v>
      </c>
      <c r="B39" s="15" t="n">
        <f aca="false">INT((A39-1)/12)+1</f>
        <v>4</v>
      </c>
      <c r="C39" s="15" t="n">
        <f aca="false">MIN(Inputs!$C$4+B39-1,99)</f>
        <v>77</v>
      </c>
      <c r="D39" s="55" t="n">
        <f aca="false">INDEX('Return Path'!$D$5:$D$29,B39)</f>
        <v>0.08</v>
      </c>
      <c r="E39" s="15" t="n">
        <f aca="false">R38</f>
        <v>0</v>
      </c>
      <c r="F39" s="56" t="n">
        <f aca="false">Q38</f>
        <v>92703.1337913202</v>
      </c>
      <c r="G39" s="56" t="n">
        <f aca="false">IF(AND(MOD(A39-1,12)=0,B39&lt;=Inputs!$C$7,E39=0),Inputs!$C$6,0)</f>
        <v>0</v>
      </c>
      <c r="H39" s="56" t="n">
        <f aca="false">IF(B39=1,G39*Inputs!$C$9,0)</f>
        <v>0</v>
      </c>
      <c r="I39" s="56" t="n">
        <f aca="false">I38+G39</f>
        <v>96000</v>
      </c>
      <c r="J39" s="56" t="n">
        <f aca="false">(F39+G39+H39)*((1+D39)^(1/12)-1)</f>
        <v>596.454754105031</v>
      </c>
      <c r="K39" s="56" t="n">
        <f aca="false">(F39+G39+H39+J39)*(Inputs!$C$14+IF(B39&lt;=10,Inputs!$C$12,Inputs!$C$13))/12</f>
        <v>194.374142802969</v>
      </c>
      <c r="L39" s="56" t="n">
        <f aca="false">IF(OR(E39=1,A39&lt;=Inputs!$C$15),0,MAX(Inputs!$C$8*I39-(F39+G39+H39+J39-K39),0))</f>
        <v>3854.78559737772</v>
      </c>
      <c r="M39" s="56" t="n">
        <f aca="false">L39*INDEX(Rates!$B$2:$C$101,C39+1,IF(Inputs!$C$5="Male",1,2))/1000/12*Inputs!$C$16</f>
        <v>11.9819585651824</v>
      </c>
      <c r="N39" s="56" t="n">
        <f aca="false">IF($V$1=1,MAX(F39+G39+H39+J39-K39-M39,0)*Inputs!$C$22/12,0)</f>
        <v>620.621549627047</v>
      </c>
      <c r="O39" s="56" t="n">
        <f aca="false">IF(AND(MOD(A39,12)=0,B39&gt;=Inputs!$C$18),MAX(F39+G39+H39+J39-K39-M39-N39,0)*Inputs!$C$17,0)</f>
        <v>0</v>
      </c>
      <c r="P39" s="56" t="n">
        <f aca="false">F39+G39+H39+J39-K39-M39-N39+O39</f>
        <v>92472.6108944301</v>
      </c>
      <c r="Q39" s="56" t="n">
        <f aca="false">IF(OR(E39=1,P39&lt;=0),0,P39)</f>
        <v>92472.6108944301</v>
      </c>
      <c r="R39" s="15" t="n">
        <f aca="false">IF(OR(E39=1,AND(P39&lt;=0,I39&gt;0)),1,0)</f>
        <v>0</v>
      </c>
      <c r="S39" s="15" t="n">
        <f aca="false">IF(L39&gt;0,1,0)</f>
        <v>1</v>
      </c>
    </row>
    <row r="40" customFormat="false" ht="15" hidden="false" customHeight="false" outlineLevel="0" collapsed="false">
      <c r="A40" s="15" t="n">
        <v>39</v>
      </c>
      <c r="B40" s="15" t="n">
        <f aca="false">INT((A40-1)/12)+1</f>
        <v>4</v>
      </c>
      <c r="C40" s="15" t="n">
        <f aca="false">MIN(Inputs!$C$4+B40-1,99)</f>
        <v>77</v>
      </c>
      <c r="D40" s="55" t="n">
        <f aca="false">INDEX('Return Path'!$D$5:$D$29,B40)</f>
        <v>0.08</v>
      </c>
      <c r="E40" s="15" t="n">
        <f aca="false">R39</f>
        <v>0</v>
      </c>
      <c r="F40" s="56" t="n">
        <f aca="false">Q39</f>
        <v>92472.6108944301</v>
      </c>
      <c r="G40" s="56" t="n">
        <f aca="false">IF(AND(MOD(A40-1,12)=0,B40&lt;=Inputs!$C$7,E40=0),Inputs!$C$6,0)</f>
        <v>0</v>
      </c>
      <c r="H40" s="56" t="n">
        <f aca="false">IF(B40=1,G40*Inputs!$C$9,0)</f>
        <v>0</v>
      </c>
      <c r="I40" s="56" t="n">
        <f aca="false">I39+G40</f>
        <v>96000</v>
      </c>
      <c r="J40" s="56" t="n">
        <f aca="false">(F40+G40+H40)*((1+D40)^(1/12)-1)</f>
        <v>594.971562845394</v>
      </c>
      <c r="K40" s="56" t="n">
        <f aca="false">(F40+G40+H40+J40)*(Inputs!$C$14+IF(B40&lt;=10,Inputs!$C$12,Inputs!$C$13))/12</f>
        <v>193.890796785991</v>
      </c>
      <c r="L40" s="56" t="n">
        <f aca="false">IF(OR(E40=1,A40&lt;=Inputs!$C$15),0,MAX(Inputs!$C$8*I40-(F40+G40+H40+J40-K40),0))</f>
        <v>4086.30833951054</v>
      </c>
      <c r="M40" s="56" t="n">
        <f aca="false">L40*INDEX(Rates!$B$2:$C$101,C40+1,IF(Inputs!$C$5="Male",1,2))/1000/12*Inputs!$C$16</f>
        <v>12.7016084219786</v>
      </c>
      <c r="N40" s="56" t="n">
        <f aca="false">IF($V$1=1,MAX(F40+G40+H40+J40-K40-M40,0)*Inputs!$C$22/12,0)</f>
        <v>619.073267013783</v>
      </c>
      <c r="O40" s="56" t="n">
        <f aca="false">IF(AND(MOD(A40,12)=0,B40&gt;=Inputs!$C$18),MAX(F40+G40+H40+J40-K40-M40-N40,0)*Inputs!$C$17,0)</f>
        <v>0</v>
      </c>
      <c r="P40" s="56" t="n">
        <f aca="false">F40+G40+H40+J40-K40-M40-N40+O40</f>
        <v>92241.9167850537</v>
      </c>
      <c r="Q40" s="56" t="n">
        <f aca="false">IF(OR(E40=1,P40&lt;=0),0,P40)</f>
        <v>92241.9167850537</v>
      </c>
      <c r="R40" s="15" t="n">
        <f aca="false">IF(OR(E40=1,AND(P40&lt;=0,I40&gt;0)),1,0)</f>
        <v>0</v>
      </c>
      <c r="S40" s="15" t="n">
        <f aca="false">IF(L40&gt;0,1,0)</f>
        <v>1</v>
      </c>
    </row>
    <row r="41" customFormat="false" ht="15" hidden="false" customHeight="false" outlineLevel="0" collapsed="false">
      <c r="A41" s="15" t="n">
        <v>40</v>
      </c>
      <c r="B41" s="15" t="n">
        <f aca="false">INT((A41-1)/12)+1</f>
        <v>4</v>
      </c>
      <c r="C41" s="15" t="n">
        <f aca="false">MIN(Inputs!$C$4+B41-1,99)</f>
        <v>77</v>
      </c>
      <c r="D41" s="55" t="n">
        <f aca="false">INDEX('Return Path'!$D$5:$D$29,B41)</f>
        <v>0.08</v>
      </c>
      <c r="E41" s="15" t="n">
        <f aca="false">R40</f>
        <v>0</v>
      </c>
      <c r="F41" s="56" t="n">
        <f aca="false">Q40</f>
        <v>92241.9167850537</v>
      </c>
      <c r="G41" s="56" t="n">
        <f aca="false">IF(AND(MOD(A41-1,12)=0,B41&lt;=Inputs!$C$7,E41=0),Inputs!$C$6,0)</f>
        <v>0</v>
      </c>
      <c r="H41" s="56" t="n">
        <f aca="false">IF(B41=1,G41*Inputs!$C$9,0)</f>
        <v>0</v>
      </c>
      <c r="I41" s="56" t="n">
        <f aca="false">I40+G41</f>
        <v>96000</v>
      </c>
      <c r="J41" s="56" t="n">
        <f aca="false">(F41+G41+H41)*((1+D41)^(1/12)-1)</f>
        <v>593.487269999466</v>
      </c>
      <c r="K41" s="56" t="n">
        <f aca="false">(F41+G41+H41+J41)*(Inputs!$C$14+IF(B41&lt;=10,Inputs!$C$12,Inputs!$C$13))/12</f>
        <v>193.407091781361</v>
      </c>
      <c r="L41" s="56" t="n">
        <f aca="false">IF(OR(E41=1,A41&lt;=Inputs!$C$15),0,MAX(Inputs!$C$8*I41-(F41+G41+H41+J41-K41),0))</f>
        <v>4318.0030367282</v>
      </c>
      <c r="M41" s="56" t="n">
        <f aca="false">L41*INDEX(Rates!$B$2:$C$101,C41+1,IF(Inputs!$C$5="Male",1,2))/1000/12*Inputs!$C$16</f>
        <v>13.4217927724968</v>
      </c>
      <c r="N41" s="56" t="n">
        <f aca="false">IF($V$1=1,MAX(F41+G41+H41+J41-K41-M41,0)*Inputs!$C$22/12,0)</f>
        <v>617.523834469995</v>
      </c>
      <c r="O41" s="56" t="n">
        <f aca="false">IF(AND(MOD(A41,12)=0,B41&gt;=Inputs!$C$18),MAX(F41+G41+H41+J41-K41-M41-N41,0)*Inputs!$C$17,0)</f>
        <v>0</v>
      </c>
      <c r="P41" s="56" t="n">
        <f aca="false">F41+G41+H41+J41-K41-M41-N41+O41</f>
        <v>92011.0513360293</v>
      </c>
      <c r="Q41" s="56" t="n">
        <f aca="false">IF(OR(E41=1,P41&lt;=0),0,P41)</f>
        <v>92011.0513360293</v>
      </c>
      <c r="R41" s="15" t="n">
        <f aca="false">IF(OR(E41=1,AND(P41&lt;=0,I41&gt;0)),1,0)</f>
        <v>0</v>
      </c>
      <c r="S41" s="15" t="n">
        <f aca="false">IF(L41&gt;0,1,0)</f>
        <v>1</v>
      </c>
    </row>
    <row r="42" customFormat="false" ht="15" hidden="false" customHeight="false" outlineLevel="0" collapsed="false">
      <c r="A42" s="15" t="n">
        <v>41</v>
      </c>
      <c r="B42" s="15" t="n">
        <f aca="false">INT((A42-1)/12)+1</f>
        <v>4</v>
      </c>
      <c r="C42" s="15" t="n">
        <f aca="false">MIN(Inputs!$C$4+B42-1,99)</f>
        <v>77</v>
      </c>
      <c r="D42" s="55" t="n">
        <f aca="false">INDEX('Return Path'!$D$5:$D$29,B42)</f>
        <v>0.08</v>
      </c>
      <c r="E42" s="15" t="n">
        <f aca="false">R41</f>
        <v>0</v>
      </c>
      <c r="F42" s="56" t="n">
        <f aca="false">Q41</f>
        <v>92011.0513360293</v>
      </c>
      <c r="G42" s="56" t="n">
        <f aca="false">IF(AND(MOD(A42-1,12)=0,B42&lt;=Inputs!$C$7,E42=0),Inputs!$C$6,0)</f>
        <v>0</v>
      </c>
      <c r="H42" s="56" t="n">
        <f aca="false">IF(B42=1,G42*Inputs!$C$9,0)</f>
        <v>0</v>
      </c>
      <c r="I42" s="56" t="n">
        <f aca="false">I41+G42</f>
        <v>96000</v>
      </c>
      <c r="J42" s="56" t="n">
        <f aca="false">(F42+G42+H42)*((1+D42)^(1/12)-1)</f>
        <v>592.001874749084</v>
      </c>
      <c r="K42" s="56" t="n">
        <f aca="false">(F42+G42+H42+J42)*(Inputs!$C$14+IF(B42&lt;=10,Inputs!$C$12,Inputs!$C$13))/12</f>
        <v>192.923027522455</v>
      </c>
      <c r="L42" s="56" t="n">
        <f aca="false">IF(OR(E42=1,A42&lt;=Inputs!$C$15),0,MAX(Inputs!$C$8*I42-(F42+G42+H42+J42-K42),0))</f>
        <v>4549.86981674406</v>
      </c>
      <c r="M42" s="56" t="n">
        <f aca="false">L42*INDEX(Rates!$B$2:$C$101,C42+1,IF(Inputs!$C$5="Male",1,2))/1000/12*Inputs!$C$16</f>
        <v>14.1425120137128</v>
      </c>
      <c r="N42" s="56" t="n">
        <f aca="false">IF($V$1=1,MAX(F42+G42+H42+J42-K42-M42,0)*Inputs!$C$22/12,0)</f>
        <v>615.973251141615</v>
      </c>
      <c r="O42" s="56" t="n">
        <f aca="false">IF(AND(MOD(A42,12)=0,B42&gt;=Inputs!$C$18),MAX(F42+G42+H42+J42-K42-M42-N42,0)*Inputs!$C$17,0)</f>
        <v>0</v>
      </c>
      <c r="P42" s="56" t="n">
        <f aca="false">F42+G42+H42+J42-K42-M42-N42+O42</f>
        <v>91780.0144201006</v>
      </c>
      <c r="Q42" s="56" t="n">
        <f aca="false">IF(OR(E42=1,P42&lt;=0),0,P42)</f>
        <v>91780.0144201006</v>
      </c>
      <c r="R42" s="15" t="n">
        <f aca="false">IF(OR(E42=1,AND(P42&lt;=0,I42&gt;0)),1,0)</f>
        <v>0</v>
      </c>
      <c r="S42" s="15" t="n">
        <f aca="false">IF(L42&gt;0,1,0)</f>
        <v>1</v>
      </c>
    </row>
    <row r="43" customFormat="false" ht="15" hidden="false" customHeight="false" outlineLevel="0" collapsed="false">
      <c r="A43" s="15" t="n">
        <v>42</v>
      </c>
      <c r="B43" s="15" t="n">
        <f aca="false">INT((A43-1)/12)+1</f>
        <v>4</v>
      </c>
      <c r="C43" s="15" t="n">
        <f aca="false">MIN(Inputs!$C$4+B43-1,99)</f>
        <v>77</v>
      </c>
      <c r="D43" s="55" t="n">
        <f aca="false">INDEX('Return Path'!$D$5:$D$29,B43)</f>
        <v>0.08</v>
      </c>
      <c r="E43" s="15" t="n">
        <f aca="false">R42</f>
        <v>0</v>
      </c>
      <c r="F43" s="56" t="n">
        <f aca="false">Q42</f>
        <v>91780.0144201006</v>
      </c>
      <c r="G43" s="56" t="n">
        <f aca="false">IF(AND(MOD(A43-1,12)=0,B43&lt;=Inputs!$C$7,E43=0),Inputs!$C$6,0)</f>
        <v>0</v>
      </c>
      <c r="H43" s="56" t="n">
        <f aca="false">IF(B43=1,G43*Inputs!$C$9,0)</f>
        <v>0</v>
      </c>
      <c r="I43" s="56" t="n">
        <f aca="false">I42+G43</f>
        <v>96000</v>
      </c>
      <c r="J43" s="56" t="n">
        <f aca="false">(F43+G43+H43)*((1+D43)^(1/12)-1)</f>
        <v>590.515376275477</v>
      </c>
      <c r="K43" s="56" t="n">
        <f aca="false">(F43+G43+H43+J43)*(Inputs!$C$14+IF(B43&lt;=10,Inputs!$C$12,Inputs!$C$13))/12</f>
        <v>192.43860374245</v>
      </c>
      <c r="L43" s="56" t="n">
        <f aca="false">IF(OR(E43=1,A43&lt;=Inputs!$C$15),0,MAX(Inputs!$C$8*I43-(F43+G43+H43+J43-K43),0))</f>
        <v>4781.90880736636</v>
      </c>
      <c r="M43" s="56" t="n">
        <f aca="false">L43*INDEX(Rates!$B$2:$C$101,C43+1,IF(Inputs!$C$5="Male",1,2))/1000/12*Inputs!$C$16</f>
        <v>14.8637665428971</v>
      </c>
      <c r="N43" s="56" t="n">
        <f aca="false">IF($V$1=1,MAX(F43+G43+H43+J43-K43-M43,0)*Inputs!$C$22/12,0)</f>
        <v>614.421516173938</v>
      </c>
      <c r="O43" s="56" t="n">
        <f aca="false">IF(AND(MOD(A43,12)=0,B43&gt;=Inputs!$C$18),MAX(F43+G43+H43+J43-K43-M43-N43,0)*Inputs!$C$17,0)</f>
        <v>0</v>
      </c>
      <c r="P43" s="56" t="n">
        <f aca="false">F43+G43+H43+J43-K43-M43-N43+O43</f>
        <v>91548.8059099168</v>
      </c>
      <c r="Q43" s="56" t="n">
        <f aca="false">IF(OR(E43=1,P43&lt;=0),0,P43)</f>
        <v>91548.8059099168</v>
      </c>
      <c r="R43" s="15" t="n">
        <f aca="false">IF(OR(E43=1,AND(P43&lt;=0,I43&gt;0)),1,0)</f>
        <v>0</v>
      </c>
      <c r="S43" s="15" t="n">
        <f aca="false">IF(L43&gt;0,1,0)</f>
        <v>1</v>
      </c>
    </row>
    <row r="44" customFormat="false" ht="15" hidden="false" customHeight="false" outlineLevel="0" collapsed="false">
      <c r="A44" s="15" t="n">
        <v>43</v>
      </c>
      <c r="B44" s="15" t="n">
        <f aca="false">INT((A44-1)/12)+1</f>
        <v>4</v>
      </c>
      <c r="C44" s="15" t="n">
        <f aca="false">MIN(Inputs!$C$4+B44-1,99)</f>
        <v>77</v>
      </c>
      <c r="D44" s="55" t="n">
        <f aca="false">INDEX('Return Path'!$D$5:$D$29,B44)</f>
        <v>0.08</v>
      </c>
      <c r="E44" s="15" t="n">
        <f aca="false">R43</f>
        <v>0</v>
      </c>
      <c r="F44" s="56" t="n">
        <f aca="false">Q43</f>
        <v>91548.8059099168</v>
      </c>
      <c r="G44" s="56" t="n">
        <f aca="false">IF(AND(MOD(A44-1,12)=0,B44&lt;=Inputs!$C$7,E44=0),Inputs!$C$6,0)</f>
        <v>0</v>
      </c>
      <c r="H44" s="56" t="n">
        <f aca="false">IF(B44=1,G44*Inputs!$C$9,0)</f>
        <v>0</v>
      </c>
      <c r="I44" s="56" t="n">
        <f aca="false">I43+G44</f>
        <v>96000</v>
      </c>
      <c r="J44" s="56" t="n">
        <f aca="false">(F44+G44+H44)*((1+D44)^(1/12)-1)</f>
        <v>589.027773759265</v>
      </c>
      <c r="K44" s="56" t="n">
        <f aca="false">(F44+G44+H44+J44)*(Inputs!$C$14+IF(B44&lt;=10,Inputs!$C$12,Inputs!$C$13))/12</f>
        <v>191.953820174325</v>
      </c>
      <c r="L44" s="56" t="n">
        <f aca="false">IF(OR(E44=1,A44&lt;=Inputs!$C$15),0,MAX(Inputs!$C$8*I44-(F44+G44+H44+J44-K44),0))</f>
        <v>5014.12013649826</v>
      </c>
      <c r="M44" s="56" t="n">
        <f aca="false">L44*INDEX(Rates!$B$2:$C$101,C44+1,IF(Inputs!$C$5="Male",1,2))/1000/12*Inputs!$C$16</f>
        <v>15.5855567576154</v>
      </c>
      <c r="N44" s="56" t="n">
        <f aca="false">IF($V$1=1,MAX(F44+G44+H44+J44-K44-M44,0)*Inputs!$C$22/12,0)</f>
        <v>612.868628711628</v>
      </c>
      <c r="O44" s="56" t="n">
        <f aca="false">IF(AND(MOD(A44,12)=0,B44&gt;=Inputs!$C$18),MAX(F44+G44+H44+J44-K44-M44-N44,0)*Inputs!$C$17,0)</f>
        <v>0</v>
      </c>
      <c r="P44" s="56" t="n">
        <f aca="false">F44+G44+H44+J44-K44-M44-N44+O44</f>
        <v>91317.4256780325</v>
      </c>
      <c r="Q44" s="56" t="n">
        <f aca="false">IF(OR(E44=1,P44&lt;=0),0,P44)</f>
        <v>91317.4256780325</v>
      </c>
      <c r="R44" s="15" t="n">
        <f aca="false">IF(OR(E44=1,AND(P44&lt;=0,I44&gt;0)),1,0)</f>
        <v>0</v>
      </c>
      <c r="S44" s="15" t="n">
        <f aca="false">IF(L44&gt;0,1,0)</f>
        <v>1</v>
      </c>
    </row>
    <row r="45" customFormat="false" ht="15" hidden="false" customHeight="false" outlineLevel="0" collapsed="false">
      <c r="A45" s="15" t="n">
        <v>44</v>
      </c>
      <c r="B45" s="15" t="n">
        <f aca="false">INT((A45-1)/12)+1</f>
        <v>4</v>
      </c>
      <c r="C45" s="15" t="n">
        <f aca="false">MIN(Inputs!$C$4+B45-1,99)</f>
        <v>77</v>
      </c>
      <c r="D45" s="55" t="n">
        <f aca="false">INDEX('Return Path'!$D$5:$D$29,B45)</f>
        <v>0.08</v>
      </c>
      <c r="E45" s="15" t="n">
        <f aca="false">R44</f>
        <v>0</v>
      </c>
      <c r="F45" s="56" t="n">
        <f aca="false">Q44</f>
        <v>91317.4256780325</v>
      </c>
      <c r="G45" s="56" t="n">
        <f aca="false">IF(AND(MOD(A45-1,12)=0,B45&lt;=Inputs!$C$7,E45=0),Inputs!$C$6,0)</f>
        <v>0</v>
      </c>
      <c r="H45" s="56" t="n">
        <f aca="false">IF(B45=1,G45*Inputs!$C$9,0)</f>
        <v>0</v>
      </c>
      <c r="I45" s="56" t="n">
        <f aca="false">I44+G45</f>
        <v>96000</v>
      </c>
      <c r="J45" s="56" t="n">
        <f aca="false">(F45+G45+H45)*((1+D45)^(1/12)-1)</f>
        <v>587.539066380462</v>
      </c>
      <c r="K45" s="56" t="n">
        <f aca="false">(F45+G45+H45+J45)*(Inputs!$C$14+IF(B45&lt;=10,Inputs!$C$12,Inputs!$C$13))/12</f>
        <v>191.46867655086</v>
      </c>
      <c r="L45" s="56" t="n">
        <f aca="false">IF(OR(E45=1,A45&lt;=Inputs!$C$15),0,MAX(Inputs!$C$8*I45-(F45+G45+H45+J45-K45),0))</f>
        <v>5246.50393213792</v>
      </c>
      <c r="M45" s="56" t="n">
        <f aca="false">L45*INDEX(Rates!$B$2:$C$101,C45+1,IF(Inputs!$C$5="Male",1,2))/1000/12*Inputs!$C$16</f>
        <v>16.3078830557287</v>
      </c>
      <c r="N45" s="56" t="n">
        <f aca="false">IF($V$1=1,MAX(F45+G45+H45+J45-K45-M45,0)*Inputs!$C$22/12,0)</f>
        <v>611.314587898709</v>
      </c>
      <c r="O45" s="56" t="n">
        <f aca="false">IF(AND(MOD(A45,12)=0,B45&gt;=Inputs!$C$18),MAX(F45+G45+H45+J45-K45-M45-N45,0)*Inputs!$C$17,0)</f>
        <v>0</v>
      </c>
      <c r="P45" s="56" t="n">
        <f aca="false">F45+G45+H45+J45-K45-M45-N45+O45</f>
        <v>91085.8735969076</v>
      </c>
      <c r="Q45" s="56" t="n">
        <f aca="false">IF(OR(E45=1,P45&lt;=0),0,P45)</f>
        <v>91085.8735969076</v>
      </c>
      <c r="R45" s="15" t="n">
        <f aca="false">IF(OR(E45=1,AND(P45&lt;=0,I45&gt;0)),1,0)</f>
        <v>0</v>
      </c>
      <c r="S45" s="15" t="n">
        <f aca="false">IF(L45&gt;0,1,0)</f>
        <v>1</v>
      </c>
    </row>
    <row r="46" customFormat="false" ht="15" hidden="false" customHeight="false" outlineLevel="0" collapsed="false">
      <c r="A46" s="15" t="n">
        <v>45</v>
      </c>
      <c r="B46" s="15" t="n">
        <f aca="false">INT((A46-1)/12)+1</f>
        <v>4</v>
      </c>
      <c r="C46" s="15" t="n">
        <f aca="false">MIN(Inputs!$C$4+B46-1,99)</f>
        <v>77</v>
      </c>
      <c r="D46" s="55" t="n">
        <f aca="false">INDEX('Return Path'!$D$5:$D$29,B46)</f>
        <v>0.08</v>
      </c>
      <c r="E46" s="15" t="n">
        <f aca="false">R45</f>
        <v>0</v>
      </c>
      <c r="F46" s="56" t="n">
        <f aca="false">Q45</f>
        <v>91085.8735969076</v>
      </c>
      <c r="G46" s="56" t="n">
        <f aca="false">IF(AND(MOD(A46-1,12)=0,B46&lt;=Inputs!$C$7,E46=0),Inputs!$C$6,0)</f>
        <v>0</v>
      </c>
      <c r="H46" s="56" t="n">
        <f aca="false">IF(B46=1,G46*Inputs!$C$9,0)</f>
        <v>0</v>
      </c>
      <c r="I46" s="56" t="n">
        <f aca="false">I45+G46</f>
        <v>96000</v>
      </c>
      <c r="J46" s="56" t="n">
        <f aca="false">(F46+G46+H46)*((1+D46)^(1/12)-1)</f>
        <v>586.04925331847</v>
      </c>
      <c r="K46" s="56" t="n">
        <f aca="false">(F46+G46+H46+J46)*(Inputs!$C$14+IF(B46&lt;=10,Inputs!$C$12,Inputs!$C$13))/12</f>
        <v>190.983172604638</v>
      </c>
      <c r="L46" s="56" t="n">
        <f aca="false">IF(OR(E46=1,A46&lt;=Inputs!$C$15),0,MAX(Inputs!$C$8*I46-(F46+G46+H46+J46-K46),0))</f>
        <v>5479.06032237853</v>
      </c>
      <c r="M46" s="56" t="n">
        <f aca="false">L46*INDEX(Rates!$B$2:$C$101,C46+1,IF(Inputs!$C$5="Male",1,2))/1000/12*Inputs!$C$16</f>
        <v>17.0307458353933</v>
      </c>
      <c r="N46" s="56" t="n">
        <f aca="false">IF($V$1=1,MAX(F46+G46+H46+J46-K46-M46,0)*Inputs!$C$22/12,0)</f>
        <v>609.759392878574</v>
      </c>
      <c r="O46" s="56" t="n">
        <f aca="false">IF(AND(MOD(A46,12)=0,B46&gt;=Inputs!$C$18),MAX(F46+G46+H46+J46-K46-M46-N46,0)*Inputs!$C$17,0)</f>
        <v>0</v>
      </c>
      <c r="P46" s="56" t="n">
        <f aca="false">F46+G46+H46+J46-K46-M46-N46+O46</f>
        <v>90854.1495389075</v>
      </c>
      <c r="Q46" s="56" t="n">
        <f aca="false">IF(OR(E46=1,P46&lt;=0),0,P46)</f>
        <v>90854.1495389075</v>
      </c>
      <c r="R46" s="15" t="n">
        <f aca="false">IF(OR(E46=1,AND(P46&lt;=0,I46&gt;0)),1,0)</f>
        <v>0</v>
      </c>
      <c r="S46" s="15" t="n">
        <f aca="false">IF(L46&gt;0,1,0)</f>
        <v>1</v>
      </c>
    </row>
    <row r="47" customFormat="false" ht="15" hidden="false" customHeight="false" outlineLevel="0" collapsed="false">
      <c r="A47" s="15" t="n">
        <v>46</v>
      </c>
      <c r="B47" s="15" t="n">
        <f aca="false">INT((A47-1)/12)+1</f>
        <v>4</v>
      </c>
      <c r="C47" s="15" t="n">
        <f aca="false">MIN(Inputs!$C$4+B47-1,99)</f>
        <v>77</v>
      </c>
      <c r="D47" s="55" t="n">
        <f aca="false">INDEX('Return Path'!$D$5:$D$29,B47)</f>
        <v>0.08</v>
      </c>
      <c r="E47" s="15" t="n">
        <f aca="false">R46</f>
        <v>0</v>
      </c>
      <c r="F47" s="56" t="n">
        <f aca="false">Q46</f>
        <v>90854.1495389075</v>
      </c>
      <c r="G47" s="56" t="n">
        <f aca="false">IF(AND(MOD(A47-1,12)=0,B47&lt;=Inputs!$C$7,E47=0),Inputs!$C$6,0)</f>
        <v>0</v>
      </c>
      <c r="H47" s="56" t="n">
        <f aca="false">IF(B47=1,G47*Inputs!$C$9,0)</f>
        <v>0</v>
      </c>
      <c r="I47" s="56" t="n">
        <f aca="false">I46+G47</f>
        <v>96000</v>
      </c>
      <c r="J47" s="56" t="n">
        <f aca="false">(F47+G47+H47)*((1+D47)^(1/12)-1)</f>
        <v>584.558333752085</v>
      </c>
      <c r="K47" s="56" t="n">
        <f aca="false">(F47+G47+H47+J47)*(Inputs!$C$14+IF(B47&lt;=10,Inputs!$C$12,Inputs!$C$13))/12</f>
        <v>190.497308068041</v>
      </c>
      <c r="L47" s="56" t="n">
        <f aca="false">IF(OR(E47=1,A47&lt;=Inputs!$C$15),0,MAX(Inputs!$C$8*I47-(F47+G47+H47+J47-K47),0))</f>
        <v>5711.78943540846</v>
      </c>
      <c r="M47" s="56" t="n">
        <f aca="false">L47*INDEX(Rates!$B$2:$C$101,C47+1,IF(Inputs!$C$5="Male",1,2))/1000/12*Inputs!$C$16</f>
        <v>17.7541454950613</v>
      </c>
      <c r="N47" s="56" t="n">
        <f aca="false">IF($V$1=1,MAX(F47+G47+H47+J47-K47-M47,0)*Inputs!$C$22/12,0)</f>
        <v>608.203042793977</v>
      </c>
      <c r="O47" s="56" t="n">
        <f aca="false">IF(AND(MOD(A47,12)=0,B47&gt;=Inputs!$C$18),MAX(F47+G47+H47+J47-K47-M47-N47,0)*Inputs!$C$17,0)</f>
        <v>0</v>
      </c>
      <c r="P47" s="56" t="n">
        <f aca="false">F47+G47+H47+J47-K47-M47-N47+O47</f>
        <v>90622.2533763025</v>
      </c>
      <c r="Q47" s="56" t="n">
        <f aca="false">IF(OR(E47=1,P47&lt;=0),0,P47)</f>
        <v>90622.2533763025</v>
      </c>
      <c r="R47" s="15" t="n">
        <f aca="false">IF(OR(E47=1,AND(P47&lt;=0,I47&gt;0)),1,0)</f>
        <v>0</v>
      </c>
      <c r="S47" s="15" t="n">
        <f aca="false">IF(L47&gt;0,1,0)</f>
        <v>1</v>
      </c>
    </row>
    <row r="48" customFormat="false" ht="15" hidden="false" customHeight="false" outlineLevel="0" collapsed="false">
      <c r="A48" s="15" t="n">
        <v>47</v>
      </c>
      <c r="B48" s="15" t="n">
        <f aca="false">INT((A48-1)/12)+1</f>
        <v>4</v>
      </c>
      <c r="C48" s="15" t="n">
        <f aca="false">MIN(Inputs!$C$4+B48-1,99)</f>
        <v>77</v>
      </c>
      <c r="D48" s="55" t="n">
        <f aca="false">INDEX('Return Path'!$D$5:$D$29,B48)</f>
        <v>0.08</v>
      </c>
      <c r="E48" s="15" t="n">
        <f aca="false">R47</f>
        <v>0</v>
      </c>
      <c r="F48" s="56" t="n">
        <f aca="false">Q47</f>
        <v>90622.2533763025</v>
      </c>
      <c r="G48" s="56" t="n">
        <f aca="false">IF(AND(MOD(A48-1,12)=0,B48&lt;=Inputs!$C$7,E48=0),Inputs!$C$6,0)</f>
        <v>0</v>
      </c>
      <c r="H48" s="56" t="n">
        <f aca="false">IF(B48=1,G48*Inputs!$C$9,0)</f>
        <v>0</v>
      </c>
      <c r="I48" s="56" t="n">
        <f aca="false">I47+G48</f>
        <v>96000</v>
      </c>
      <c r="J48" s="56" t="n">
        <f aca="false">(F48+G48+H48)*((1+D48)^(1/12)-1)</f>
        <v>583.06630685949</v>
      </c>
      <c r="K48" s="56" t="n">
        <f aca="false">(F48+G48+H48+J48)*(Inputs!$C$14+IF(B48&lt;=10,Inputs!$C$12,Inputs!$C$13))/12</f>
        <v>190.011082673254</v>
      </c>
      <c r="L48" s="56" t="n">
        <f aca="false">IF(OR(E48=1,A48&lt;=Inputs!$C$15),0,MAX(Inputs!$C$8*I48-(F48+G48+H48+J48-K48),0))</f>
        <v>5944.69139951126</v>
      </c>
      <c r="M48" s="56" t="n">
        <f aca="false">L48*INDEX(Rates!$B$2:$C$101,C48+1,IF(Inputs!$C$5="Male",1,2))/1000/12*Inputs!$C$16</f>
        <v>18.4780824334808</v>
      </c>
      <c r="N48" s="56" t="n">
        <f aca="false">IF($V$1=1,MAX(F48+G48+H48+J48-K48-M48,0)*Inputs!$C$22/12,0)</f>
        <v>606.645536787035</v>
      </c>
      <c r="O48" s="56" t="n">
        <f aca="false">IF(AND(MOD(A48,12)=0,B48&gt;=Inputs!$C$18),MAX(F48+G48+H48+J48-K48-M48-N48,0)*Inputs!$C$17,0)</f>
        <v>0</v>
      </c>
      <c r="P48" s="56" t="n">
        <f aca="false">F48+G48+H48+J48-K48-M48-N48+O48</f>
        <v>90390.1849812682</v>
      </c>
      <c r="Q48" s="56" t="n">
        <f aca="false">IF(OR(E48=1,P48&lt;=0),0,P48)</f>
        <v>90390.1849812682</v>
      </c>
      <c r="R48" s="15" t="n">
        <f aca="false">IF(OR(E48=1,AND(P48&lt;=0,I48&gt;0)),1,0)</f>
        <v>0</v>
      </c>
      <c r="S48" s="15" t="n">
        <f aca="false">IF(L48&gt;0,1,0)</f>
        <v>1</v>
      </c>
    </row>
    <row r="49" customFormat="false" ht="15" hidden="false" customHeight="false" outlineLevel="0" collapsed="false">
      <c r="A49" s="15" t="n">
        <v>48</v>
      </c>
      <c r="B49" s="15" t="n">
        <f aca="false">INT((A49-1)/12)+1</f>
        <v>4</v>
      </c>
      <c r="C49" s="15" t="n">
        <f aca="false">MIN(Inputs!$C$4+B49-1,99)</f>
        <v>77</v>
      </c>
      <c r="D49" s="55" t="n">
        <f aca="false">INDEX('Return Path'!$D$5:$D$29,B49)</f>
        <v>0.08</v>
      </c>
      <c r="E49" s="15" t="n">
        <f aca="false">R48</f>
        <v>0</v>
      </c>
      <c r="F49" s="56" t="n">
        <f aca="false">Q48</f>
        <v>90390.1849812682</v>
      </c>
      <c r="G49" s="56" t="n">
        <f aca="false">IF(AND(MOD(A49-1,12)=0,B49&lt;=Inputs!$C$7,E49=0),Inputs!$C$6,0)</f>
        <v>0</v>
      </c>
      <c r="H49" s="56" t="n">
        <f aca="false">IF(B49=1,G49*Inputs!$C$9,0)</f>
        <v>0</v>
      </c>
      <c r="I49" s="56" t="n">
        <f aca="false">I48+G49</f>
        <v>96000</v>
      </c>
      <c r="J49" s="56" t="n">
        <f aca="false">(F49+G49+H49)*((1+D49)^(1/12)-1)</f>
        <v>581.57317181826</v>
      </c>
      <c r="K49" s="56" t="n">
        <f aca="false">(F49+G49+H49+J49)*(Inputs!$C$14+IF(B49&lt;=10,Inputs!$C$12,Inputs!$C$13))/12</f>
        <v>189.524496152264</v>
      </c>
      <c r="L49" s="56" t="n">
        <f aca="false">IF(OR(E49=1,A49&lt;=Inputs!$C$15),0,MAX(Inputs!$C$8*I49-(F49+G49+H49+J49-K49),0))</f>
        <v>6177.76634306577</v>
      </c>
      <c r="M49" s="56" t="n">
        <f aca="false">L49*INDEX(Rates!$B$2:$C$101,C49+1,IF(Inputs!$C$5="Male",1,2))/1000/12*Inputs!$C$16</f>
        <v>19.2025570496961</v>
      </c>
      <c r="N49" s="56" t="n">
        <f aca="false">IF($V$1=1,MAX(F49+G49+H49+J49-K49-M49,0)*Inputs!$C$22/12,0)</f>
        <v>605.08687399923</v>
      </c>
      <c r="O49" s="56" t="n">
        <f aca="false">IF(AND(MOD(A49,12)=0,B49&gt;=Inputs!$C$18),MAX(F49+G49+H49+J49-K49-M49-N49,0)*Inputs!$C$17,0)</f>
        <v>0</v>
      </c>
      <c r="P49" s="56" t="n">
        <f aca="false">F49+G49+H49+J49-K49-M49-N49+O49</f>
        <v>90157.9442258853</v>
      </c>
      <c r="Q49" s="56" t="n">
        <f aca="false">IF(OR(E49=1,P49&lt;=0),0,P49)</f>
        <v>90157.9442258853</v>
      </c>
      <c r="R49" s="15" t="n">
        <f aca="false">IF(OR(E49=1,AND(P49&lt;=0,I49&gt;0)),1,0)</f>
        <v>0</v>
      </c>
      <c r="S49" s="15" t="n">
        <f aca="false">IF(L49&gt;0,1,0)</f>
        <v>1</v>
      </c>
    </row>
    <row r="50" customFormat="false" ht="15" hidden="false" customHeight="false" outlineLevel="0" collapsed="false">
      <c r="A50" s="15" t="n">
        <v>49</v>
      </c>
      <c r="B50" s="15" t="n">
        <f aca="false">INT((A50-1)/12)+1</f>
        <v>5</v>
      </c>
      <c r="C50" s="15" t="n">
        <f aca="false">MIN(Inputs!$C$4+B50-1,99)</f>
        <v>78</v>
      </c>
      <c r="D50" s="55" t="n">
        <f aca="false">INDEX('Return Path'!$D$5:$D$29,B50)</f>
        <v>0.08</v>
      </c>
      <c r="E50" s="15" t="n">
        <f aca="false">R49</f>
        <v>0</v>
      </c>
      <c r="F50" s="56" t="n">
        <f aca="false">Q49</f>
        <v>90157.9442258853</v>
      </c>
      <c r="G50" s="56" t="n">
        <f aca="false">IF(AND(MOD(A50-1,12)=0,B50&lt;=Inputs!$C$7,E50=0),Inputs!$C$6,0)</f>
        <v>24000</v>
      </c>
      <c r="H50" s="56" t="n">
        <f aca="false">IF(B50=1,G50*Inputs!$C$9,0)</f>
        <v>0</v>
      </c>
      <c r="I50" s="56" t="n">
        <f aca="false">I49+G50</f>
        <v>120000</v>
      </c>
      <c r="J50" s="56" t="n">
        <f aca="false">(F50+G50+H50)*((1+D50)^(1/12)-1)</f>
        <v>734.495650445438</v>
      </c>
      <c r="K50" s="56" t="n">
        <f aca="false">(F50+G50+H50+J50)*(Inputs!$C$14+IF(B50&lt;=10,Inputs!$C$12,Inputs!$C$13))/12</f>
        <v>239.359249742356</v>
      </c>
      <c r="L50" s="56" t="n">
        <f aca="false">IF(OR(E50=1,A50&lt;=Inputs!$C$15),0,MAX(Inputs!$C$8*I50-(F50+G50+H50+J50-K50),0))</f>
        <v>6546.91937341161</v>
      </c>
      <c r="M50" s="56" t="n">
        <f aca="false">L50*INDEX(Rates!$B$2:$C$101,C50+1,IF(Inputs!$C$5="Male",1,2))/1000/12*Inputs!$C$16</f>
        <v>22.7996467179059</v>
      </c>
      <c r="N50" s="56" t="n">
        <f aca="false">IF($V$1=1,MAX(F50+G50+H50+J50-K50-M50,0)*Inputs!$C$22/12,0)</f>
        <v>764.201873199137</v>
      </c>
      <c r="O50" s="56" t="n">
        <f aca="false">IF(AND(MOD(A50,12)=0,B50&gt;=Inputs!$C$18),MAX(F50+G50+H50+J50-K50-M50-N50,0)*Inputs!$C$17,0)</f>
        <v>0</v>
      </c>
      <c r="P50" s="56" t="n">
        <f aca="false">F50+G50+H50+J50-K50-M50-N50+O50</f>
        <v>113866.079106671</v>
      </c>
      <c r="Q50" s="56" t="n">
        <f aca="false">IF(OR(E50=1,P50&lt;=0),0,P50)</f>
        <v>113866.079106671</v>
      </c>
      <c r="R50" s="15" t="n">
        <f aca="false">IF(OR(E50=1,AND(P50&lt;=0,I50&gt;0)),1,0)</f>
        <v>0</v>
      </c>
      <c r="S50" s="15" t="n">
        <f aca="false">IF(L50&gt;0,1,0)</f>
        <v>1</v>
      </c>
    </row>
    <row r="51" customFormat="false" ht="15" hidden="false" customHeight="false" outlineLevel="0" collapsed="false">
      <c r="A51" s="15" t="n">
        <v>50</v>
      </c>
      <c r="B51" s="15" t="n">
        <f aca="false">INT((A51-1)/12)+1</f>
        <v>5</v>
      </c>
      <c r="C51" s="15" t="n">
        <f aca="false">MIN(Inputs!$C$4+B51-1,99)</f>
        <v>78</v>
      </c>
      <c r="D51" s="55" t="n">
        <f aca="false">INDEX('Return Path'!$D$5:$D$29,B51)</f>
        <v>0.08</v>
      </c>
      <c r="E51" s="15" t="n">
        <f aca="false">R50</f>
        <v>0</v>
      </c>
      <c r="F51" s="56" t="n">
        <f aca="false">Q50</f>
        <v>113866.079106671</v>
      </c>
      <c r="G51" s="56" t="n">
        <f aca="false">IF(AND(MOD(A51-1,12)=0,B51&lt;=Inputs!$C$7,E51=0),Inputs!$C$6,0)</f>
        <v>0</v>
      </c>
      <c r="H51" s="56" t="n">
        <f aca="false">IF(B51=1,G51*Inputs!$C$9,0)</f>
        <v>0</v>
      </c>
      <c r="I51" s="56" t="n">
        <f aca="false">I50+G51</f>
        <v>120000</v>
      </c>
      <c r="J51" s="56" t="n">
        <f aca="false">(F51+G51+H51)*((1+D51)^(1/12)-1)</f>
        <v>732.617781480356</v>
      </c>
      <c r="K51" s="56" t="n">
        <f aca="false">(F51+G51+H51+J51)*(Inputs!$C$14+IF(B51&lt;=10,Inputs!$C$12,Inputs!$C$13))/12</f>
        <v>238.747285183649</v>
      </c>
      <c r="L51" s="56" t="n">
        <f aca="false">IF(OR(E51=1,A51&lt;=Inputs!$C$15),0,MAX(Inputs!$C$8*I51-(F51+G51+H51+J51-K51),0))</f>
        <v>6840.05039703196</v>
      </c>
      <c r="M51" s="56" t="n">
        <f aca="false">L51*INDEX(Rates!$B$2:$C$101,C51+1,IF(Inputs!$C$5="Male",1,2))/1000/12*Inputs!$C$16</f>
        <v>23.8204755076638</v>
      </c>
      <c r="N51" s="56" t="n">
        <f aca="false">IF($V$1=1,MAX(F51+G51+H51+J51-K51-M51,0)*Inputs!$C$22/12,0)</f>
        <v>762.240860849736</v>
      </c>
      <c r="O51" s="56" t="n">
        <f aca="false">IF(AND(MOD(A51,12)=0,B51&gt;=Inputs!$C$18),MAX(F51+G51+H51+J51-K51-M51-N51,0)*Inputs!$C$17,0)</f>
        <v>0</v>
      </c>
      <c r="P51" s="56" t="n">
        <f aca="false">F51+G51+H51+J51-K51-M51-N51+O51</f>
        <v>113573.888266611</v>
      </c>
      <c r="Q51" s="56" t="n">
        <f aca="false">IF(OR(E51=1,P51&lt;=0),0,P51)</f>
        <v>113573.888266611</v>
      </c>
      <c r="R51" s="15" t="n">
        <f aca="false">IF(OR(E51=1,AND(P51&lt;=0,I51&gt;0)),1,0)</f>
        <v>0</v>
      </c>
      <c r="S51" s="15" t="n">
        <f aca="false">IF(L51&gt;0,1,0)</f>
        <v>1</v>
      </c>
    </row>
    <row r="52" customFormat="false" ht="15" hidden="false" customHeight="false" outlineLevel="0" collapsed="false">
      <c r="A52" s="15" t="n">
        <v>51</v>
      </c>
      <c r="B52" s="15" t="n">
        <f aca="false">INT((A52-1)/12)+1</f>
        <v>5</v>
      </c>
      <c r="C52" s="15" t="n">
        <f aca="false">MIN(Inputs!$C$4+B52-1,99)</f>
        <v>78</v>
      </c>
      <c r="D52" s="55" t="n">
        <f aca="false">INDEX('Return Path'!$D$5:$D$29,B52)</f>
        <v>0.08</v>
      </c>
      <c r="E52" s="15" t="n">
        <f aca="false">R51</f>
        <v>0</v>
      </c>
      <c r="F52" s="56" t="n">
        <f aca="false">Q51</f>
        <v>113573.888266611</v>
      </c>
      <c r="G52" s="56" t="n">
        <f aca="false">IF(AND(MOD(A52-1,12)=0,B52&lt;=Inputs!$C$7,E52=0),Inputs!$C$6,0)</f>
        <v>0</v>
      </c>
      <c r="H52" s="56" t="n">
        <f aca="false">IF(B52=1,G52*Inputs!$C$9,0)</f>
        <v>0</v>
      </c>
      <c r="I52" s="56" t="n">
        <f aca="false">I51+G52</f>
        <v>120000</v>
      </c>
      <c r="J52" s="56" t="n">
        <f aca="false">(F52+G52+H52)*((1+D52)^(1/12)-1)</f>
        <v>730.737816817538</v>
      </c>
      <c r="K52" s="56" t="n">
        <f aca="false">(F52+G52+H52+J52)*(Inputs!$C$14+IF(B52&lt;=10,Inputs!$C$12,Inputs!$C$13))/12</f>
        <v>238.134637673809</v>
      </c>
      <c r="L52" s="56" t="n">
        <f aca="false">IF(OR(E52=1,A52&lt;=Inputs!$C$15),0,MAX(Inputs!$C$8*I52-(F52+G52+H52+J52-K52),0))</f>
        <v>7133.50855424562</v>
      </c>
      <c r="M52" s="56" t="n">
        <f aca="false">L52*INDEX(Rates!$B$2:$C$101,C52+1,IF(Inputs!$C$5="Male",1,2))/1000/12*Inputs!$C$16</f>
        <v>24.8424435401604</v>
      </c>
      <c r="N52" s="56" t="n">
        <f aca="false">IF($V$1=1,MAX(F52+G52+H52+J52-K52-M52,0)*Inputs!$C$22/12,0)</f>
        <v>760.277660014761</v>
      </c>
      <c r="O52" s="56" t="n">
        <f aca="false">IF(AND(MOD(A52,12)=0,B52&gt;=Inputs!$C$18),MAX(F52+G52+H52+J52-K52-M52-N52,0)*Inputs!$C$17,0)</f>
        <v>0</v>
      </c>
      <c r="P52" s="56" t="n">
        <f aca="false">F52+G52+H52+J52-K52-M52-N52+O52</f>
        <v>113281.371342199</v>
      </c>
      <c r="Q52" s="56" t="n">
        <f aca="false">IF(OR(E52=1,P52&lt;=0),0,P52)</f>
        <v>113281.371342199</v>
      </c>
      <c r="R52" s="15" t="n">
        <f aca="false">IF(OR(E52=1,AND(P52&lt;=0,I52&gt;0)),1,0)</f>
        <v>0</v>
      </c>
      <c r="S52" s="15" t="n">
        <f aca="false">IF(L52&gt;0,1,0)</f>
        <v>1</v>
      </c>
    </row>
    <row r="53" customFormat="false" ht="15" hidden="false" customHeight="false" outlineLevel="0" collapsed="false">
      <c r="A53" s="15" t="n">
        <v>52</v>
      </c>
      <c r="B53" s="15" t="n">
        <f aca="false">INT((A53-1)/12)+1</f>
        <v>5</v>
      </c>
      <c r="C53" s="15" t="n">
        <f aca="false">MIN(Inputs!$C$4+B53-1,99)</f>
        <v>78</v>
      </c>
      <c r="D53" s="55" t="n">
        <f aca="false">INDEX('Return Path'!$D$5:$D$29,B53)</f>
        <v>0.08</v>
      </c>
      <c r="E53" s="15" t="n">
        <f aca="false">R52</f>
        <v>0</v>
      </c>
      <c r="F53" s="56" t="n">
        <f aca="false">Q52</f>
        <v>113281.371342199</v>
      </c>
      <c r="G53" s="56" t="n">
        <f aca="false">IF(AND(MOD(A53-1,12)=0,B53&lt;=Inputs!$C$7,E53=0),Inputs!$C$6,0)</f>
        <v>0</v>
      </c>
      <c r="H53" s="56" t="n">
        <f aca="false">IF(B53=1,G53*Inputs!$C$9,0)</f>
        <v>0</v>
      </c>
      <c r="I53" s="56" t="n">
        <f aca="false">I52+G53</f>
        <v>120000</v>
      </c>
      <c r="J53" s="56" t="n">
        <f aca="false">(F53+G53+H53)*((1+D53)^(1/12)-1)</f>
        <v>728.855754118191</v>
      </c>
      <c r="K53" s="56" t="n">
        <f aca="false">(F53+G53+H53+J53)*(Inputs!$C$14+IF(B53&lt;=10,Inputs!$C$12,Inputs!$C$13))/12</f>
        <v>237.521306450662</v>
      </c>
      <c r="L53" s="56" t="n">
        <f aca="false">IF(OR(E53=1,A53&lt;=Inputs!$C$15),0,MAX(Inputs!$C$8*I53-(F53+G53+H53+J53-K53),0))</f>
        <v>7427.29421013301</v>
      </c>
      <c r="M53" s="56" t="n">
        <f aca="false">L53*INDEX(Rates!$B$2:$C$101,C53+1,IF(Inputs!$C$5="Male",1,2))/1000/12*Inputs!$C$16</f>
        <v>25.8655520867882</v>
      </c>
      <c r="N53" s="56" t="n">
        <f aca="false">IF($V$1=1,MAX(F53+G53+H53+J53-K53-M53,0)*Inputs!$C$22/12,0)</f>
        <v>758.312268251868</v>
      </c>
      <c r="O53" s="56" t="n">
        <f aca="false">IF(AND(MOD(A53,12)=0,B53&gt;=Inputs!$C$18),MAX(F53+G53+H53+J53-K53-M53-N53,0)*Inputs!$C$17,0)</f>
        <v>0</v>
      </c>
      <c r="P53" s="56" t="n">
        <f aca="false">F53+G53+H53+J53-K53-M53-N53+O53</f>
        <v>112988.527969528</v>
      </c>
      <c r="Q53" s="56" t="n">
        <f aca="false">IF(OR(E53=1,P53&lt;=0),0,P53)</f>
        <v>112988.527969528</v>
      </c>
      <c r="R53" s="15" t="n">
        <f aca="false">IF(OR(E53=1,AND(P53&lt;=0,I53&gt;0)),1,0)</f>
        <v>0</v>
      </c>
      <c r="S53" s="15" t="n">
        <f aca="false">IF(L53&gt;0,1,0)</f>
        <v>1</v>
      </c>
    </row>
    <row r="54" customFormat="false" ht="15" hidden="false" customHeight="false" outlineLevel="0" collapsed="false">
      <c r="A54" s="15" t="n">
        <v>53</v>
      </c>
      <c r="B54" s="15" t="n">
        <f aca="false">INT((A54-1)/12)+1</f>
        <v>5</v>
      </c>
      <c r="C54" s="15" t="n">
        <f aca="false">MIN(Inputs!$C$4+B54-1,99)</f>
        <v>78</v>
      </c>
      <c r="D54" s="55" t="n">
        <f aca="false">INDEX('Return Path'!$D$5:$D$29,B54)</f>
        <v>0.08</v>
      </c>
      <c r="E54" s="15" t="n">
        <f aca="false">R53</f>
        <v>0</v>
      </c>
      <c r="F54" s="56" t="n">
        <f aca="false">Q53</f>
        <v>112988.527969528</v>
      </c>
      <c r="G54" s="56" t="n">
        <f aca="false">IF(AND(MOD(A54-1,12)=0,B54&lt;=Inputs!$C$7,E54=0),Inputs!$C$6,0)</f>
        <v>0</v>
      </c>
      <c r="H54" s="56" t="n">
        <f aca="false">IF(B54=1,G54*Inputs!$C$9,0)</f>
        <v>0</v>
      </c>
      <c r="I54" s="56" t="n">
        <f aca="false">I53+G54</f>
        <v>120000</v>
      </c>
      <c r="J54" s="56" t="n">
        <f aca="false">(F54+G54+H54)*((1+D54)^(1/12)-1)</f>
        <v>726.97159104091</v>
      </c>
      <c r="K54" s="56" t="n">
        <f aca="false">(F54+G54+H54+J54)*(Inputs!$C$14+IF(B54&lt;=10,Inputs!$C$12,Inputs!$C$13))/12</f>
        <v>236.907290751186</v>
      </c>
      <c r="L54" s="56" t="n">
        <f aca="false">IF(OR(E54=1,A54&lt;=Inputs!$C$15),0,MAX(Inputs!$C$8*I54-(F54+G54+H54+J54-K54),0))</f>
        <v>7721.40773018195</v>
      </c>
      <c r="M54" s="56" t="n">
        <f aca="false">L54*INDEX(Rates!$B$2:$C$101,C54+1,IF(Inputs!$C$5="Male",1,2))/1000/12*Inputs!$C$16</f>
        <v>26.8898024203586</v>
      </c>
      <c r="N54" s="56" t="n">
        <f aca="false">IF($V$1=1,MAX(F54+G54+H54+J54-K54-M54,0)*Inputs!$C$22/12,0)</f>
        <v>756.344683115985</v>
      </c>
      <c r="O54" s="56" t="n">
        <f aca="false">IF(AND(MOD(A54,12)=0,B54&gt;=Inputs!$C$18),MAX(F54+G54+H54+J54-K54-M54-N54,0)*Inputs!$C$17,0)</f>
        <v>0</v>
      </c>
      <c r="P54" s="56" t="n">
        <f aca="false">F54+G54+H54+J54-K54-M54-N54+O54</f>
        <v>112695.357784282</v>
      </c>
      <c r="Q54" s="56" t="n">
        <f aca="false">IF(OR(E54=1,P54&lt;=0),0,P54)</f>
        <v>112695.357784282</v>
      </c>
      <c r="R54" s="15" t="n">
        <f aca="false">IF(OR(E54=1,AND(P54&lt;=0,I54&gt;0)),1,0)</f>
        <v>0</v>
      </c>
      <c r="S54" s="15" t="n">
        <f aca="false">IF(L54&gt;0,1,0)</f>
        <v>1</v>
      </c>
    </row>
    <row r="55" customFormat="false" ht="15" hidden="false" customHeight="false" outlineLevel="0" collapsed="false">
      <c r="A55" s="15" t="n">
        <v>54</v>
      </c>
      <c r="B55" s="15" t="n">
        <f aca="false">INT((A55-1)/12)+1</f>
        <v>5</v>
      </c>
      <c r="C55" s="15" t="n">
        <f aca="false">MIN(Inputs!$C$4+B55-1,99)</f>
        <v>78</v>
      </c>
      <c r="D55" s="55" t="n">
        <f aca="false">INDEX('Return Path'!$D$5:$D$29,B55)</f>
        <v>0.08</v>
      </c>
      <c r="E55" s="15" t="n">
        <f aca="false">R54</f>
        <v>0</v>
      </c>
      <c r="F55" s="56" t="n">
        <f aca="false">Q54</f>
        <v>112695.357784282</v>
      </c>
      <c r="G55" s="56" t="n">
        <f aca="false">IF(AND(MOD(A55-1,12)=0,B55&lt;=Inputs!$C$7,E55=0),Inputs!$C$6,0)</f>
        <v>0</v>
      </c>
      <c r="H55" s="56" t="n">
        <f aca="false">IF(B55=1,G55*Inputs!$C$9,0)</f>
        <v>0</v>
      </c>
      <c r="I55" s="56" t="n">
        <f aca="false">I54+G55</f>
        <v>120000</v>
      </c>
      <c r="J55" s="56" t="n">
        <f aca="false">(F55+G55+H55)*((1+D55)^(1/12)-1)</f>
        <v>725.085325241678</v>
      </c>
      <c r="K55" s="56" t="n">
        <f aca="false">(F55+G55+H55+J55)*(Inputs!$C$14+IF(B55&lt;=10,Inputs!$C$12,Inputs!$C$13))/12</f>
        <v>236.292589811507</v>
      </c>
      <c r="L55" s="56" t="n">
        <f aca="false">IF(OR(E55=1,A55&lt;=Inputs!$C$15),0,MAX(Inputs!$C$8*I55-(F55+G55+H55+J55-K55),0))</f>
        <v>8015.84948028812</v>
      </c>
      <c r="M55" s="56" t="n">
        <f aca="false">L55*INDEX(Rates!$B$2:$C$101,C55+1,IF(Inputs!$C$5="Male",1,2))/1000/12*Inputs!$C$16</f>
        <v>27.9151958151034</v>
      </c>
      <c r="N55" s="56" t="n">
        <f aca="false">IF($V$1=1,MAX(F55+G55+H55+J55-K55-M55,0)*Inputs!$C$22/12,0)</f>
        <v>754.374902159312</v>
      </c>
      <c r="O55" s="56" t="n">
        <f aca="false">IF(AND(MOD(A55,12)=0,B55&gt;=Inputs!$C$18),MAX(F55+G55+H55+J55-K55-M55-N55,0)*Inputs!$C$17,0)</f>
        <v>0</v>
      </c>
      <c r="P55" s="56" t="n">
        <f aca="false">F55+G55+H55+J55-K55-M55-N55+O55</f>
        <v>112401.860421737</v>
      </c>
      <c r="Q55" s="56" t="n">
        <f aca="false">IF(OR(E55=1,P55&lt;=0),0,P55)</f>
        <v>112401.860421737</v>
      </c>
      <c r="R55" s="15" t="n">
        <f aca="false">IF(OR(E55=1,AND(P55&lt;=0,I55&gt;0)),1,0)</f>
        <v>0</v>
      </c>
      <c r="S55" s="15" t="n">
        <f aca="false">IF(L55&gt;0,1,0)</f>
        <v>1</v>
      </c>
    </row>
    <row r="56" customFormat="false" ht="15" hidden="false" customHeight="false" outlineLevel="0" collapsed="false">
      <c r="A56" s="15" t="n">
        <v>55</v>
      </c>
      <c r="B56" s="15" t="n">
        <f aca="false">INT((A56-1)/12)+1</f>
        <v>5</v>
      </c>
      <c r="C56" s="15" t="n">
        <f aca="false">MIN(Inputs!$C$4+B56-1,99)</f>
        <v>78</v>
      </c>
      <c r="D56" s="55" t="n">
        <f aca="false">INDEX('Return Path'!$D$5:$D$29,B56)</f>
        <v>0.08</v>
      </c>
      <c r="E56" s="15" t="n">
        <f aca="false">R55</f>
        <v>0</v>
      </c>
      <c r="F56" s="56" t="n">
        <f aca="false">Q55</f>
        <v>112401.860421737</v>
      </c>
      <c r="G56" s="56" t="n">
        <f aca="false">IF(AND(MOD(A56-1,12)=0,B56&lt;=Inputs!$C$7,E56=0),Inputs!$C$6,0)</f>
        <v>0</v>
      </c>
      <c r="H56" s="56" t="n">
        <f aca="false">IF(B56=1,G56*Inputs!$C$9,0)</f>
        <v>0</v>
      </c>
      <c r="I56" s="56" t="n">
        <f aca="false">I55+G56</f>
        <v>120000</v>
      </c>
      <c r="J56" s="56" t="n">
        <f aca="false">(F56+G56+H56)*((1+D56)^(1/12)-1)</f>
        <v>723.196954373862</v>
      </c>
      <c r="K56" s="56" t="n">
        <f aca="false">(F56+G56+H56+J56)*(Inputs!$C$14+IF(B56&lt;=10,Inputs!$C$12,Inputs!$C$13))/12</f>
        <v>235.677202866899</v>
      </c>
      <c r="L56" s="56" t="n">
        <f aca="false">IF(OR(E56=1,A56&lt;=Inputs!$C$15),0,MAX(Inputs!$C$8*I56-(F56+G56+H56+J56-K56),0))</f>
        <v>8310.61982675556</v>
      </c>
      <c r="M56" s="56" t="n">
        <f aca="false">L56*INDEX(Rates!$B$2:$C$101,C56+1,IF(Inputs!$C$5="Male",1,2))/1000/12*Inputs!$C$16</f>
        <v>28.9417335466762</v>
      </c>
      <c r="N56" s="56" t="n">
        <f aca="false">IF($V$1=1,MAX(F56+G56+H56+J56-K56-M56,0)*Inputs!$C$22/12,0)</f>
        <v>752.402922931319</v>
      </c>
      <c r="O56" s="56" t="n">
        <f aca="false">IF(AND(MOD(A56,12)=0,B56&gt;=Inputs!$C$18),MAX(F56+G56+H56+J56-K56-M56-N56,0)*Inputs!$C$17,0)</f>
        <v>0</v>
      </c>
      <c r="P56" s="56" t="n">
        <f aca="false">F56+G56+H56+J56-K56-M56-N56+O56</f>
        <v>112108.035516766</v>
      </c>
      <c r="Q56" s="56" t="n">
        <f aca="false">IF(OR(E56=1,P56&lt;=0),0,P56)</f>
        <v>112108.035516766</v>
      </c>
      <c r="R56" s="15" t="n">
        <f aca="false">IF(OR(E56=1,AND(P56&lt;=0,I56&gt;0)),1,0)</f>
        <v>0</v>
      </c>
      <c r="S56" s="15" t="n">
        <f aca="false">IF(L56&gt;0,1,0)</f>
        <v>1</v>
      </c>
    </row>
    <row r="57" customFormat="false" ht="15" hidden="false" customHeight="false" outlineLevel="0" collapsed="false">
      <c r="A57" s="15" t="n">
        <v>56</v>
      </c>
      <c r="B57" s="15" t="n">
        <f aca="false">INT((A57-1)/12)+1</f>
        <v>5</v>
      </c>
      <c r="C57" s="15" t="n">
        <f aca="false">MIN(Inputs!$C$4+B57-1,99)</f>
        <v>78</v>
      </c>
      <c r="D57" s="55" t="n">
        <f aca="false">INDEX('Return Path'!$D$5:$D$29,B57)</f>
        <v>0.08</v>
      </c>
      <c r="E57" s="15" t="n">
        <f aca="false">R56</f>
        <v>0</v>
      </c>
      <c r="F57" s="56" t="n">
        <f aca="false">Q56</f>
        <v>112108.035516766</v>
      </c>
      <c r="G57" s="56" t="n">
        <f aca="false">IF(AND(MOD(A57-1,12)=0,B57&lt;=Inputs!$C$7,E57=0),Inputs!$C$6,0)</f>
        <v>0</v>
      </c>
      <c r="H57" s="56" t="n">
        <f aca="false">IF(B57=1,G57*Inputs!$C$9,0)</f>
        <v>0</v>
      </c>
      <c r="I57" s="56" t="n">
        <f aca="false">I56+G57</f>
        <v>120000</v>
      </c>
      <c r="J57" s="56" t="n">
        <f aca="false">(F57+G57+H57)*((1+D57)^(1/12)-1)</f>
        <v>721.306476088209</v>
      </c>
      <c r="K57" s="56" t="n">
        <f aca="false">(F57+G57+H57+J57)*(Inputs!$C$14+IF(B57&lt;=10,Inputs!$C$12,Inputs!$C$13))/12</f>
        <v>235.061129151781</v>
      </c>
      <c r="L57" s="56" t="n">
        <f aca="false">IF(OR(E57=1,A57&lt;=Inputs!$C$15),0,MAX(Inputs!$C$8*I57-(F57+G57+H57+J57-K57),0))</f>
        <v>8605.71913629712</v>
      </c>
      <c r="M57" s="56" t="n">
        <f aca="false">L57*INDEX(Rates!$B$2:$C$101,C57+1,IF(Inputs!$C$5="Male",1,2))/1000/12*Inputs!$C$16</f>
        <v>29.9694168921547</v>
      </c>
      <c r="N57" s="56" t="n">
        <f aca="false">IF($V$1=1,MAX(F57+G57+H57+J57-K57-M57,0)*Inputs!$C$22/12,0)</f>
        <v>750.428742978738</v>
      </c>
      <c r="O57" s="56" t="n">
        <f aca="false">IF(AND(MOD(A57,12)=0,B57&gt;=Inputs!$C$18),MAX(F57+G57+H57+J57-K57-M57-N57,0)*Inputs!$C$17,0)</f>
        <v>0</v>
      </c>
      <c r="P57" s="56" t="n">
        <f aca="false">F57+G57+H57+J57-K57-M57-N57+O57</f>
        <v>111813.882703832</v>
      </c>
      <c r="Q57" s="56" t="n">
        <f aca="false">IF(OR(E57=1,P57&lt;=0),0,P57)</f>
        <v>111813.882703832</v>
      </c>
      <c r="R57" s="15" t="n">
        <f aca="false">IF(OR(E57=1,AND(P57&lt;=0,I57&gt;0)),1,0)</f>
        <v>0</v>
      </c>
      <c r="S57" s="15" t="n">
        <f aca="false">IF(L57&gt;0,1,0)</f>
        <v>1</v>
      </c>
    </row>
    <row r="58" customFormat="false" ht="15" hidden="false" customHeight="false" outlineLevel="0" collapsed="false">
      <c r="A58" s="15" t="n">
        <v>57</v>
      </c>
      <c r="B58" s="15" t="n">
        <f aca="false">INT((A58-1)/12)+1</f>
        <v>5</v>
      </c>
      <c r="C58" s="15" t="n">
        <f aca="false">MIN(Inputs!$C$4+B58-1,99)</f>
        <v>78</v>
      </c>
      <c r="D58" s="55" t="n">
        <f aca="false">INDEX('Return Path'!$D$5:$D$29,B58)</f>
        <v>0.08</v>
      </c>
      <c r="E58" s="15" t="n">
        <f aca="false">R57</f>
        <v>0</v>
      </c>
      <c r="F58" s="56" t="n">
        <f aca="false">Q57</f>
        <v>111813.882703832</v>
      </c>
      <c r="G58" s="56" t="n">
        <f aca="false">IF(AND(MOD(A58-1,12)=0,B58&lt;=Inputs!$C$7,E58=0),Inputs!$C$6,0)</f>
        <v>0</v>
      </c>
      <c r="H58" s="56" t="n">
        <f aca="false">IF(B58=1,G58*Inputs!$C$9,0)</f>
        <v>0</v>
      </c>
      <c r="I58" s="56" t="n">
        <f aca="false">I57+G58</f>
        <v>120000</v>
      </c>
      <c r="J58" s="56" t="n">
        <f aca="false">(F58+G58+H58)*((1+D58)^(1/12)-1)</f>
        <v>719.413888032847</v>
      </c>
      <c r="K58" s="56" t="n">
        <f aca="false">(F58+G58+H58+J58)*(Inputs!$C$14+IF(B58&lt;=10,Inputs!$C$12,Inputs!$C$13))/12</f>
        <v>234.444367899718</v>
      </c>
      <c r="L58" s="56" t="n">
        <f aca="false">IF(OR(E58=1,A58&lt;=Inputs!$C$15),0,MAX(Inputs!$C$8*I58-(F58+G58+H58+J58-K58),0))</f>
        <v>8901.14777603488</v>
      </c>
      <c r="M58" s="56" t="n">
        <f aca="false">L58*INDEX(Rates!$B$2:$C$101,C58+1,IF(Inputs!$C$5="Male",1,2))/1000/12*Inputs!$C$16</f>
        <v>30.9982471300415</v>
      </c>
      <c r="N58" s="56" t="n">
        <f aca="false">IF($V$1=1,MAX(F58+G58+H58+J58-K58-M58,0)*Inputs!$C$22/12,0)</f>
        <v>748.452359845567</v>
      </c>
      <c r="O58" s="56" t="n">
        <f aca="false">IF(AND(MOD(A58,12)=0,B58&gt;=Inputs!$C$18),MAX(F58+G58+H58+J58-K58-M58-N58,0)*Inputs!$C$17,0)</f>
        <v>0</v>
      </c>
      <c r="P58" s="56" t="n">
        <f aca="false">F58+G58+H58+J58-K58-M58-N58+O58</f>
        <v>111519.40161699</v>
      </c>
      <c r="Q58" s="56" t="n">
        <f aca="false">IF(OR(E58=1,P58&lt;=0),0,P58)</f>
        <v>111519.40161699</v>
      </c>
      <c r="R58" s="15" t="n">
        <f aca="false">IF(OR(E58=1,AND(P58&lt;=0,I58&gt;0)),1,0)</f>
        <v>0</v>
      </c>
      <c r="S58" s="15" t="n">
        <f aca="false">IF(L58&gt;0,1,0)</f>
        <v>1</v>
      </c>
    </row>
    <row r="59" customFormat="false" ht="15" hidden="false" customHeight="false" outlineLevel="0" collapsed="false">
      <c r="A59" s="15" t="n">
        <v>58</v>
      </c>
      <c r="B59" s="15" t="n">
        <f aca="false">INT((A59-1)/12)+1</f>
        <v>5</v>
      </c>
      <c r="C59" s="15" t="n">
        <f aca="false">MIN(Inputs!$C$4+B59-1,99)</f>
        <v>78</v>
      </c>
      <c r="D59" s="55" t="n">
        <f aca="false">INDEX('Return Path'!$D$5:$D$29,B59)</f>
        <v>0.08</v>
      </c>
      <c r="E59" s="15" t="n">
        <f aca="false">R58</f>
        <v>0</v>
      </c>
      <c r="F59" s="56" t="n">
        <f aca="false">Q58</f>
        <v>111519.40161699</v>
      </c>
      <c r="G59" s="56" t="n">
        <f aca="false">IF(AND(MOD(A59-1,12)=0,B59&lt;=Inputs!$C$7,E59=0),Inputs!$C$6,0)</f>
        <v>0</v>
      </c>
      <c r="H59" s="56" t="n">
        <f aca="false">IF(B59=1,G59*Inputs!$C$9,0)</f>
        <v>0</v>
      </c>
      <c r="I59" s="56" t="n">
        <f aca="false">I58+G59</f>
        <v>120000</v>
      </c>
      <c r="J59" s="56" t="n">
        <f aca="false">(F59+G59+H59)*((1+D59)^(1/12)-1)</f>
        <v>717.519187853276</v>
      </c>
      <c r="K59" s="56" t="n">
        <f aca="false">(F59+G59+H59+J59)*(Inputs!$C$14+IF(B59&lt;=10,Inputs!$C$12,Inputs!$C$13))/12</f>
        <v>233.826918343422</v>
      </c>
      <c r="L59" s="56" t="n">
        <f aca="false">IF(OR(E59=1,A59&lt;=Inputs!$C$15),0,MAX(Inputs!$C$8*I59-(F59+G59+H59+J59-K59),0))</f>
        <v>9196.90611350063</v>
      </c>
      <c r="M59" s="56" t="n">
        <f aca="false">L59*INDEX(Rates!$B$2:$C$101,C59+1,IF(Inputs!$C$5="Male",1,2))/1000/12*Inputs!$C$16</f>
        <v>32.028225540266</v>
      </c>
      <c r="N59" s="56" t="n">
        <f aca="false">IF($V$1=1,MAX(F59+G59+H59+J59-K59-M59,0)*Inputs!$C$22/12,0)</f>
        <v>746.473771073061</v>
      </c>
      <c r="O59" s="56" t="n">
        <f aca="false">IF(AND(MOD(A59,12)=0,B59&gt;=Inputs!$C$18),MAX(F59+G59+H59+J59-K59-M59-N59,0)*Inputs!$C$17,0)</f>
        <v>0</v>
      </c>
      <c r="P59" s="56" t="n">
        <f aca="false">F59+G59+H59+J59-K59-M59-N59+O59</f>
        <v>111224.591889886</v>
      </c>
      <c r="Q59" s="56" t="n">
        <f aca="false">IF(OR(E59=1,P59&lt;=0),0,P59)</f>
        <v>111224.591889886</v>
      </c>
      <c r="R59" s="15" t="n">
        <f aca="false">IF(OR(E59=1,AND(P59&lt;=0,I59&gt;0)),1,0)</f>
        <v>0</v>
      </c>
      <c r="S59" s="15" t="n">
        <f aca="false">IF(L59&gt;0,1,0)</f>
        <v>1</v>
      </c>
    </row>
    <row r="60" customFormat="false" ht="15" hidden="false" customHeight="false" outlineLevel="0" collapsed="false">
      <c r="A60" s="15" t="n">
        <v>59</v>
      </c>
      <c r="B60" s="15" t="n">
        <f aca="false">INT((A60-1)/12)+1</f>
        <v>5</v>
      </c>
      <c r="C60" s="15" t="n">
        <f aca="false">MIN(Inputs!$C$4+B60-1,99)</f>
        <v>78</v>
      </c>
      <c r="D60" s="55" t="n">
        <f aca="false">INDEX('Return Path'!$D$5:$D$29,B60)</f>
        <v>0.08</v>
      </c>
      <c r="E60" s="15" t="n">
        <f aca="false">R59</f>
        <v>0</v>
      </c>
      <c r="F60" s="56" t="n">
        <f aca="false">Q59</f>
        <v>111224.591889886</v>
      </c>
      <c r="G60" s="56" t="n">
        <f aca="false">IF(AND(MOD(A60-1,12)=0,B60&lt;=Inputs!$C$7,E60=0),Inputs!$C$6,0)</f>
        <v>0</v>
      </c>
      <c r="H60" s="56" t="n">
        <f aca="false">IF(B60=1,G60*Inputs!$C$9,0)</f>
        <v>0</v>
      </c>
      <c r="I60" s="56" t="n">
        <f aca="false">I59+G60</f>
        <v>120000</v>
      </c>
      <c r="J60" s="56" t="n">
        <f aca="false">(F60+G60+H60)*((1+D60)^(1/12)-1)</f>
        <v>715.62237319237</v>
      </c>
      <c r="K60" s="56" t="n">
        <f aca="false">(F60+G60+H60+J60)*(Inputs!$C$14+IF(B60&lt;=10,Inputs!$C$12,Inputs!$C$13))/12</f>
        <v>233.208779714747</v>
      </c>
      <c r="L60" s="56" t="n">
        <f aca="false">IF(OR(E60=1,A60&lt;=Inputs!$C$15),0,MAX(Inputs!$C$8*I60-(F60+G60+H60+J60-K60),0))</f>
        <v>9492.99451663633</v>
      </c>
      <c r="M60" s="56" t="n">
        <f aca="false">L60*INDEX(Rates!$B$2:$C$101,C60+1,IF(Inputs!$C$5="Male",1,2))/1000/12*Inputs!$C$16</f>
        <v>33.059353404186</v>
      </c>
      <c r="N60" s="56" t="n">
        <f aca="false">IF($V$1=1,MAX(F60+G60+H60+J60-K60-M60,0)*Inputs!$C$22/12,0)</f>
        <v>744.49297419973</v>
      </c>
      <c r="O60" s="56" t="n">
        <f aca="false">IF(AND(MOD(A60,12)=0,B60&gt;=Inputs!$C$18),MAX(F60+G60+H60+J60-K60-M60-N60,0)*Inputs!$C$17,0)</f>
        <v>0</v>
      </c>
      <c r="P60" s="56" t="n">
        <f aca="false">F60+G60+H60+J60-K60-M60-N60+O60</f>
        <v>110929.45315576</v>
      </c>
      <c r="Q60" s="56" t="n">
        <f aca="false">IF(OR(E60=1,P60&lt;=0),0,P60)</f>
        <v>110929.45315576</v>
      </c>
      <c r="R60" s="15" t="n">
        <f aca="false">IF(OR(E60=1,AND(P60&lt;=0,I60&gt;0)),1,0)</f>
        <v>0</v>
      </c>
      <c r="S60" s="15" t="n">
        <f aca="false">IF(L60&gt;0,1,0)</f>
        <v>1</v>
      </c>
    </row>
    <row r="61" customFormat="false" ht="15" hidden="false" customHeight="false" outlineLevel="0" collapsed="false">
      <c r="A61" s="15" t="n">
        <v>60</v>
      </c>
      <c r="B61" s="15" t="n">
        <f aca="false">INT((A61-1)/12)+1</f>
        <v>5</v>
      </c>
      <c r="C61" s="15" t="n">
        <f aca="false">MIN(Inputs!$C$4+B61-1,99)</f>
        <v>78</v>
      </c>
      <c r="D61" s="55" t="n">
        <f aca="false">INDEX('Return Path'!$D$5:$D$29,B61)</f>
        <v>0.08</v>
      </c>
      <c r="E61" s="15" t="n">
        <f aca="false">R60</f>
        <v>0</v>
      </c>
      <c r="F61" s="56" t="n">
        <f aca="false">Q60</f>
        <v>110929.45315576</v>
      </c>
      <c r="G61" s="56" t="n">
        <f aca="false">IF(AND(MOD(A61-1,12)=0,B61&lt;=Inputs!$C$7,E61=0),Inputs!$C$6,0)</f>
        <v>0</v>
      </c>
      <c r="H61" s="56" t="n">
        <f aca="false">IF(B61=1,G61*Inputs!$C$9,0)</f>
        <v>0</v>
      </c>
      <c r="I61" s="56" t="n">
        <f aca="false">I60+G61</f>
        <v>120000</v>
      </c>
      <c r="J61" s="56" t="n">
        <f aca="false">(F61+G61+H61)*((1+D61)^(1/12)-1)</f>
        <v>713.723441690373</v>
      </c>
      <c r="K61" s="56" t="n">
        <f aca="false">(F61+G61+H61+J61)*(Inputs!$C$14+IF(B61&lt;=10,Inputs!$C$12,Inputs!$C$13))/12</f>
        <v>232.589951244688</v>
      </c>
      <c r="L61" s="56" t="n">
        <f aca="false">IF(OR(E61=1,A61&lt;=Inputs!$C$15),0,MAX(Inputs!$C$8*I61-(F61+G61+H61+J61-K61),0))</f>
        <v>9789.41335379458</v>
      </c>
      <c r="M61" s="56" t="n">
        <f aca="false">L61*INDEX(Rates!$B$2:$C$101,C61+1,IF(Inputs!$C$5="Male",1,2))/1000/12*Inputs!$C$16</f>
        <v>34.0916320045896</v>
      </c>
      <c r="N61" s="56" t="n">
        <f aca="false">IF($V$1=1,MAX(F61+G61+H61+J61-K61-M61,0)*Inputs!$C$22/12,0)</f>
        <v>742.509966761339</v>
      </c>
      <c r="O61" s="56" t="n">
        <f aca="false">IF(AND(MOD(A61,12)=0,B61&gt;=Inputs!$C$18),MAX(F61+G61+H61+J61-K61-M61-N61,0)*Inputs!$C$17,0)</f>
        <v>0</v>
      </c>
      <c r="P61" s="56" t="n">
        <f aca="false">F61+G61+H61+J61-K61-M61-N61+O61</f>
        <v>110633.985047439</v>
      </c>
      <c r="Q61" s="56" t="n">
        <f aca="false">IF(OR(E61=1,P61&lt;=0),0,P61)</f>
        <v>110633.985047439</v>
      </c>
      <c r="R61" s="15" t="n">
        <f aca="false">IF(OR(E61=1,AND(P61&lt;=0,I61&gt;0)),1,0)</f>
        <v>0</v>
      </c>
      <c r="S61" s="15" t="n">
        <f aca="false">IF(L61&gt;0,1,0)</f>
        <v>1</v>
      </c>
    </row>
    <row r="62" customFormat="false" ht="15" hidden="false" customHeight="false" outlineLevel="0" collapsed="false">
      <c r="A62" s="15" t="n">
        <v>61</v>
      </c>
      <c r="B62" s="15" t="n">
        <f aca="false">INT((A62-1)/12)+1</f>
        <v>6</v>
      </c>
      <c r="C62" s="15" t="n">
        <f aca="false">MIN(Inputs!$C$4+B62-1,99)</f>
        <v>79</v>
      </c>
      <c r="D62" s="55" t="n">
        <f aca="false">INDEX('Return Path'!$D$5:$D$29,B62)</f>
        <v>0.08</v>
      </c>
      <c r="E62" s="15" t="n">
        <f aca="false">R61</f>
        <v>0</v>
      </c>
      <c r="F62" s="56" t="n">
        <f aca="false">Q61</f>
        <v>110633.985047439</v>
      </c>
      <c r="G62" s="56" t="n">
        <f aca="false">IF(AND(MOD(A62-1,12)=0,B62&lt;=Inputs!$C$7,E62=0),Inputs!$C$6,0)</f>
        <v>0</v>
      </c>
      <c r="H62" s="56" t="n">
        <f aca="false">IF(B62=1,G62*Inputs!$C$9,0)</f>
        <v>0</v>
      </c>
      <c r="I62" s="56" t="n">
        <f aca="false">I61+G62</f>
        <v>120000</v>
      </c>
      <c r="J62" s="56" t="n">
        <f aca="false">(F62+G62+H62)*((1+D62)^(1/12)-1)</f>
        <v>711.822390984895</v>
      </c>
      <c r="K62" s="56" t="n">
        <f aca="false">(F62+G62+H62+J62)*(Inputs!$C$14+IF(B62&lt;=10,Inputs!$C$12,Inputs!$C$13))/12</f>
        <v>231.970432163384</v>
      </c>
      <c r="L62" s="56" t="n">
        <f aca="false">IF(OR(E62=1,A62&lt;=Inputs!$C$15),0,MAX(Inputs!$C$8*I62-(F62+G62+H62+J62-K62),0))</f>
        <v>10086.162993739</v>
      </c>
      <c r="M62" s="56" t="n">
        <f aca="false">L62*INDEX(Rates!$B$2:$C$101,C62+1,IF(Inputs!$C$5="Male",1,2))/1000/12*Inputs!$C$16</f>
        <v>38.8989686125201</v>
      </c>
      <c r="N62" s="56" t="n">
        <f aca="false">IF($V$1=1,MAX(F62+G62+H62+J62-K62-M62,0)*Inputs!$C$22/12,0)</f>
        <v>740.499586917657</v>
      </c>
      <c r="O62" s="56" t="n">
        <f aca="false">IF(AND(MOD(A62,12)=0,B62&gt;=Inputs!$C$18),MAX(F62+G62+H62+J62-K62-M62-N62,0)*Inputs!$C$17,0)</f>
        <v>0</v>
      </c>
      <c r="P62" s="56" t="n">
        <f aca="false">F62+G62+H62+J62-K62-M62-N62+O62</f>
        <v>110334.438450731</v>
      </c>
      <c r="Q62" s="56" t="n">
        <f aca="false">IF(OR(E62=1,P62&lt;=0),0,P62)</f>
        <v>110334.438450731</v>
      </c>
      <c r="R62" s="15" t="n">
        <f aca="false">IF(OR(E62=1,AND(P62&lt;=0,I62&gt;0)),1,0)</f>
        <v>0</v>
      </c>
      <c r="S62" s="15" t="n">
        <f aca="false">IF(L62&gt;0,1,0)</f>
        <v>1</v>
      </c>
    </row>
    <row r="63" customFormat="false" ht="15" hidden="false" customHeight="false" outlineLevel="0" collapsed="false">
      <c r="A63" s="15" t="n">
        <v>62</v>
      </c>
      <c r="B63" s="15" t="n">
        <f aca="false">INT((A63-1)/12)+1</f>
        <v>6</v>
      </c>
      <c r="C63" s="15" t="n">
        <f aca="false">MIN(Inputs!$C$4+B63-1,99)</f>
        <v>79</v>
      </c>
      <c r="D63" s="55" t="n">
        <f aca="false">INDEX('Return Path'!$D$5:$D$29,B63)</f>
        <v>0.08</v>
      </c>
      <c r="E63" s="15" t="n">
        <f aca="false">R62</f>
        <v>0</v>
      </c>
      <c r="F63" s="56" t="n">
        <f aca="false">Q62</f>
        <v>110334.438450731</v>
      </c>
      <c r="G63" s="56" t="n">
        <f aca="false">IF(AND(MOD(A63-1,12)=0,B63&lt;=Inputs!$C$7,E63=0),Inputs!$C$6,0)</f>
        <v>0</v>
      </c>
      <c r="H63" s="56" t="n">
        <f aca="false">IF(B63=1,G63*Inputs!$C$9,0)</f>
        <v>0</v>
      </c>
      <c r="I63" s="56" t="n">
        <f aca="false">I62+G63</f>
        <v>120000</v>
      </c>
      <c r="J63" s="56" t="n">
        <f aca="false">(F63+G63+H63)*((1+D63)^(1/12)-1)</f>
        <v>709.895099162322</v>
      </c>
      <c r="K63" s="56" t="n">
        <f aca="false">(F63+G63+H63+J63)*(Inputs!$C$14+IF(B63&lt;=10,Inputs!$C$12,Inputs!$C$13))/12</f>
        <v>231.342361562277</v>
      </c>
      <c r="L63" s="56" t="n">
        <f aca="false">IF(OR(E63=1,A63&lt;=Inputs!$C$15),0,MAX(Inputs!$C$8*I63-(F63+G63+H63+J63-K63),0))</f>
        <v>10387.0088116691</v>
      </c>
      <c r="M63" s="56" t="n">
        <f aca="false">L63*INDEX(Rates!$B$2:$C$101,C63+1,IF(Inputs!$C$5="Male",1,2))/1000/12*Inputs!$C$16</f>
        <v>40.0592306503373</v>
      </c>
      <c r="N63" s="56" t="n">
        <f aca="false">IF($V$1=1,MAX(F63+G63+H63+J63-K63-M63,0)*Inputs!$C$22/12,0)</f>
        <v>738.486213051203</v>
      </c>
      <c r="O63" s="56" t="n">
        <f aca="false">IF(AND(MOD(A63,12)=0,B63&gt;=Inputs!$C$18),MAX(F63+G63+H63+J63-K63-M63-N63,0)*Inputs!$C$17,0)</f>
        <v>0</v>
      </c>
      <c r="P63" s="56" t="n">
        <f aca="false">F63+G63+H63+J63-K63-M63-N63+O63</f>
        <v>110034.445744629</v>
      </c>
      <c r="Q63" s="56" t="n">
        <f aca="false">IF(OR(E63=1,P63&lt;=0),0,P63)</f>
        <v>110034.445744629</v>
      </c>
      <c r="R63" s="15" t="n">
        <f aca="false">IF(OR(E63=1,AND(P63&lt;=0,I63&gt;0)),1,0)</f>
        <v>0</v>
      </c>
      <c r="S63" s="15" t="n">
        <f aca="false">IF(L63&gt;0,1,0)</f>
        <v>1</v>
      </c>
    </row>
    <row r="64" customFormat="false" ht="15" hidden="false" customHeight="false" outlineLevel="0" collapsed="false">
      <c r="A64" s="15" t="n">
        <v>63</v>
      </c>
      <c r="B64" s="15" t="n">
        <f aca="false">INT((A64-1)/12)+1</f>
        <v>6</v>
      </c>
      <c r="C64" s="15" t="n">
        <f aca="false">MIN(Inputs!$C$4+B64-1,99)</f>
        <v>79</v>
      </c>
      <c r="D64" s="55" t="n">
        <f aca="false">INDEX('Return Path'!$D$5:$D$29,B64)</f>
        <v>0.08</v>
      </c>
      <c r="E64" s="15" t="n">
        <f aca="false">R63</f>
        <v>0</v>
      </c>
      <c r="F64" s="56" t="n">
        <f aca="false">Q63</f>
        <v>110034.445744629</v>
      </c>
      <c r="G64" s="56" t="n">
        <f aca="false">IF(AND(MOD(A64-1,12)=0,B64&lt;=Inputs!$C$7,E64=0),Inputs!$C$6,0)</f>
        <v>0</v>
      </c>
      <c r="H64" s="56" t="n">
        <f aca="false">IF(B64=1,G64*Inputs!$C$9,0)</f>
        <v>0</v>
      </c>
      <c r="I64" s="56" t="n">
        <f aca="false">I63+G64</f>
        <v>120000</v>
      </c>
      <c r="J64" s="56" t="n">
        <f aca="false">(F64+G64+H64)*((1+D64)^(1/12)-1)</f>
        <v>707.964937058484</v>
      </c>
      <c r="K64" s="56" t="n">
        <f aca="false">(F64+G64+H64+J64)*(Inputs!$C$14+IF(B64&lt;=10,Inputs!$C$12,Inputs!$C$13))/12</f>
        <v>230.71335558685</v>
      </c>
      <c r="L64" s="56" t="n">
        <f aca="false">IF(OR(E64=1,A64&lt;=Inputs!$C$15),0,MAX(Inputs!$C$8*I64-(F64+G64+H64+J64-K64),0))</f>
        <v>10688.302673899</v>
      </c>
      <c r="M64" s="56" t="n">
        <f aca="false">L64*INDEX(Rates!$B$2:$C$101,C64+1,IF(Inputs!$C$5="Male",1,2))/1000/12*Inputs!$C$16</f>
        <v>41.2212206456707</v>
      </c>
      <c r="N64" s="56" t="n">
        <f aca="false">IF($V$1=1,MAX(F64+G64+H64+J64-K64-M64,0)*Inputs!$C$22/12,0)</f>
        <v>736.469840703035</v>
      </c>
      <c r="O64" s="56" t="n">
        <f aca="false">IF(AND(MOD(A64,12)=0,B64&gt;=Inputs!$C$18),MAX(F64+G64+H64+J64-K64-M64-N64,0)*Inputs!$C$17,0)</f>
        <v>0</v>
      </c>
      <c r="P64" s="56" t="n">
        <f aca="false">F64+G64+H64+J64-K64-M64-N64+O64</f>
        <v>109734.006264752</v>
      </c>
      <c r="Q64" s="56" t="n">
        <f aca="false">IF(OR(E64=1,P64&lt;=0),0,P64)</f>
        <v>109734.006264752</v>
      </c>
      <c r="R64" s="15" t="n">
        <f aca="false">IF(OR(E64=1,AND(P64&lt;=0,I64&gt;0)),1,0)</f>
        <v>0</v>
      </c>
      <c r="S64" s="15" t="n">
        <f aca="false">IF(L64&gt;0,1,0)</f>
        <v>1</v>
      </c>
    </row>
    <row r="65" customFormat="false" ht="15" hidden="false" customHeight="false" outlineLevel="0" collapsed="false">
      <c r="A65" s="15" t="n">
        <v>64</v>
      </c>
      <c r="B65" s="15" t="n">
        <f aca="false">INT((A65-1)/12)+1</f>
        <v>6</v>
      </c>
      <c r="C65" s="15" t="n">
        <f aca="false">MIN(Inputs!$C$4+B65-1,99)</f>
        <v>79</v>
      </c>
      <c r="D65" s="55" t="n">
        <f aca="false">INDEX('Return Path'!$D$5:$D$29,B65)</f>
        <v>0.08</v>
      </c>
      <c r="E65" s="15" t="n">
        <f aca="false">R64</f>
        <v>0</v>
      </c>
      <c r="F65" s="56" t="n">
        <f aca="false">Q64</f>
        <v>109734.006264752</v>
      </c>
      <c r="G65" s="56" t="n">
        <f aca="false">IF(AND(MOD(A65-1,12)=0,B65&lt;=Inputs!$C$7,E65=0),Inputs!$C$6,0)</f>
        <v>0</v>
      </c>
      <c r="H65" s="56" t="n">
        <f aca="false">IF(B65=1,G65*Inputs!$C$9,0)</f>
        <v>0</v>
      </c>
      <c r="I65" s="56" t="n">
        <f aca="false">I64+G65</f>
        <v>120000</v>
      </c>
      <c r="J65" s="56" t="n">
        <f aca="false">(F65+G65+H65)*((1+D65)^(1/12)-1)</f>
        <v>706.031900398721</v>
      </c>
      <c r="K65" s="56" t="n">
        <f aca="false">(F65+G65+H65+J65)*(Inputs!$C$14+IF(B65&lt;=10,Inputs!$C$12,Inputs!$C$13))/12</f>
        <v>230.083412844065</v>
      </c>
      <c r="L65" s="56" t="n">
        <f aca="false">IF(OR(E65=1,A65&lt;=Inputs!$C$15),0,MAX(Inputs!$C$8*I65-(F65+G65+H65+J65-K65),0))</f>
        <v>10990.0452476931</v>
      </c>
      <c r="M65" s="56" t="n">
        <f aca="false">L65*INDEX(Rates!$B$2:$C$101,C65+1,IF(Inputs!$C$5="Male",1,2))/1000/12*Inputs!$C$16</f>
        <v>42.3849411719364</v>
      </c>
      <c r="N65" s="56" t="n">
        <f aca="false">IF($V$1=1,MAX(F65+G65+H65+J65-K65-M65,0)*Inputs!$C$22/12,0)</f>
        <v>734.450465407566</v>
      </c>
      <c r="O65" s="56" t="n">
        <f aca="false">IF(AND(MOD(A65,12)=0,B65&gt;=Inputs!$C$18),MAX(F65+G65+H65+J65-K65-M65-N65,0)*Inputs!$C$17,0)</f>
        <v>0</v>
      </c>
      <c r="P65" s="56" t="n">
        <f aca="false">F65+G65+H65+J65-K65-M65-N65+O65</f>
        <v>109433.119345727</v>
      </c>
      <c r="Q65" s="56" t="n">
        <f aca="false">IF(OR(E65=1,P65&lt;=0),0,P65)</f>
        <v>109433.119345727</v>
      </c>
      <c r="R65" s="15" t="n">
        <f aca="false">IF(OR(E65=1,AND(P65&lt;=0,I65&gt;0)),1,0)</f>
        <v>0</v>
      </c>
      <c r="S65" s="15" t="n">
        <f aca="false">IF(L65&gt;0,1,0)</f>
        <v>1</v>
      </c>
    </row>
    <row r="66" customFormat="false" ht="15" hidden="false" customHeight="false" outlineLevel="0" collapsed="false">
      <c r="A66" s="15" t="n">
        <v>65</v>
      </c>
      <c r="B66" s="15" t="n">
        <f aca="false">INT((A66-1)/12)+1</f>
        <v>6</v>
      </c>
      <c r="C66" s="15" t="n">
        <f aca="false">MIN(Inputs!$C$4+B66-1,99)</f>
        <v>79</v>
      </c>
      <c r="D66" s="55" t="n">
        <f aca="false">INDEX('Return Path'!$D$5:$D$29,B66)</f>
        <v>0.08</v>
      </c>
      <c r="E66" s="15" t="n">
        <f aca="false">R65</f>
        <v>0</v>
      </c>
      <c r="F66" s="56" t="n">
        <f aca="false">Q65</f>
        <v>109433.119345727</v>
      </c>
      <c r="G66" s="56" t="n">
        <f aca="false">IF(AND(MOD(A66-1,12)=0,B66&lt;=Inputs!$C$7,E66=0),Inputs!$C$6,0)</f>
        <v>0</v>
      </c>
      <c r="H66" s="56" t="n">
        <f aca="false">IF(B66=1,G66*Inputs!$C$9,0)</f>
        <v>0</v>
      </c>
      <c r="I66" s="56" t="n">
        <f aca="false">I65+G66</f>
        <v>120000</v>
      </c>
      <c r="J66" s="56" t="n">
        <f aca="false">(F66+G66+H66)*((1+D66)^(1/12)-1)</f>
        <v>704.095984902009</v>
      </c>
      <c r="K66" s="56" t="n">
        <f aca="false">(F66+G66+H66+J66)*(Inputs!$C$14+IF(B66&lt;=10,Inputs!$C$12,Inputs!$C$13))/12</f>
        <v>229.452531938811</v>
      </c>
      <c r="L66" s="56" t="n">
        <f aca="false">IF(OR(E66=1,A66&lt;=Inputs!$C$15),0,MAX(Inputs!$C$8*I66-(F66+G66+H66+J66-K66),0))</f>
        <v>11292.2372013094</v>
      </c>
      <c r="M66" s="56" t="n">
        <f aca="false">L66*INDEX(Rates!$B$2:$C$101,C66+1,IF(Inputs!$C$5="Male",1,2))/1000/12*Inputs!$C$16</f>
        <v>43.5503948063833</v>
      </c>
      <c r="N66" s="56" t="n">
        <f aca="false">IF($V$1=1,MAX(F66+G66+H66+J66-K66-M66,0)*Inputs!$C$22/12,0)</f>
        <v>732.428082692562</v>
      </c>
      <c r="O66" s="56" t="n">
        <f aca="false">IF(AND(MOD(A66,12)=0,B66&gt;=Inputs!$C$18),MAX(F66+G66+H66+J66-K66-M66-N66,0)*Inputs!$C$17,0)</f>
        <v>0</v>
      </c>
      <c r="P66" s="56" t="n">
        <f aca="false">F66+G66+H66+J66-K66-M66-N66+O66</f>
        <v>109131.784321192</v>
      </c>
      <c r="Q66" s="56" t="n">
        <f aca="false">IF(OR(E66=1,P66&lt;=0),0,P66)</f>
        <v>109131.784321192</v>
      </c>
      <c r="R66" s="15" t="n">
        <f aca="false">IF(OR(E66=1,AND(P66&lt;=0,I66&gt;0)),1,0)</f>
        <v>0</v>
      </c>
      <c r="S66" s="15" t="n">
        <f aca="false">IF(L66&gt;0,1,0)</f>
        <v>1</v>
      </c>
    </row>
    <row r="67" customFormat="false" ht="15" hidden="false" customHeight="false" outlineLevel="0" collapsed="false">
      <c r="A67" s="15" t="n">
        <v>66</v>
      </c>
      <c r="B67" s="15" t="n">
        <f aca="false">INT((A67-1)/12)+1</f>
        <v>6</v>
      </c>
      <c r="C67" s="15" t="n">
        <f aca="false">MIN(Inputs!$C$4+B67-1,99)</f>
        <v>79</v>
      </c>
      <c r="D67" s="55" t="n">
        <f aca="false">INDEX('Return Path'!$D$5:$D$29,B67)</f>
        <v>0.08</v>
      </c>
      <c r="E67" s="15" t="n">
        <f aca="false">R66</f>
        <v>0</v>
      </c>
      <c r="F67" s="56" t="n">
        <f aca="false">Q66</f>
        <v>109131.784321192</v>
      </c>
      <c r="G67" s="56" t="n">
        <f aca="false">IF(AND(MOD(A67-1,12)=0,B67&lt;=Inputs!$C$7,E67=0),Inputs!$C$6,0)</f>
        <v>0</v>
      </c>
      <c r="H67" s="56" t="n">
        <f aca="false">IF(B67=1,G67*Inputs!$C$9,0)</f>
        <v>0</v>
      </c>
      <c r="I67" s="56" t="n">
        <f aca="false">I66+G67</f>
        <v>120000</v>
      </c>
      <c r="J67" s="56" t="n">
        <f aca="false">(F67+G67+H67)*((1+D67)^(1/12)-1)</f>
        <v>702.157186280947</v>
      </c>
      <c r="K67" s="56" t="n">
        <f aca="false">(F67+G67+H67+J67)*(Inputs!$C$14+IF(B67&lt;=10,Inputs!$C$12,Inputs!$C$13))/12</f>
        <v>228.820711473901</v>
      </c>
      <c r="L67" s="56" t="n">
        <f aca="false">IF(OR(E67=1,A67&lt;=Inputs!$C$15),0,MAX(Inputs!$C$8*I67-(F67+G67+H67+J67-K67),0))</f>
        <v>11594.8792040013</v>
      </c>
      <c r="M67" s="56" t="n">
        <f aca="false">L67*INDEX(Rates!$B$2:$C$101,C67+1,IF(Inputs!$C$5="Male",1,2))/1000/12*Inputs!$C$16</f>
        <v>44.7175841300984</v>
      </c>
      <c r="N67" s="56" t="n">
        <f aca="false">IF($V$1=1,MAX(F67+G67+H67+J67-K67-M67,0)*Inputs!$C$22/12,0)</f>
        <v>730.402688079124</v>
      </c>
      <c r="O67" s="56" t="n">
        <f aca="false">IF(AND(MOD(A67,12)=0,B67&gt;=Inputs!$C$18),MAX(F67+G67+H67+J67-K67-M67-N67,0)*Inputs!$C$17,0)</f>
        <v>0</v>
      </c>
      <c r="P67" s="56" t="n">
        <f aca="false">F67+G67+H67+J67-K67-M67-N67+O67</f>
        <v>108830.000523789</v>
      </c>
      <c r="Q67" s="56" t="n">
        <f aca="false">IF(OR(E67=1,P67&lt;=0),0,P67)</f>
        <v>108830.000523789</v>
      </c>
      <c r="R67" s="15" t="n">
        <f aca="false">IF(OR(E67=1,AND(P67&lt;=0,I67&gt;0)),1,0)</f>
        <v>0</v>
      </c>
      <c r="S67" s="15" t="n">
        <f aca="false">IF(L67&gt;0,1,0)</f>
        <v>1</v>
      </c>
    </row>
    <row r="68" customFormat="false" ht="15" hidden="false" customHeight="false" outlineLevel="0" collapsed="false">
      <c r="A68" s="15" t="n">
        <v>67</v>
      </c>
      <c r="B68" s="15" t="n">
        <f aca="false">INT((A68-1)/12)+1</f>
        <v>6</v>
      </c>
      <c r="C68" s="15" t="n">
        <f aca="false">MIN(Inputs!$C$4+B68-1,99)</f>
        <v>79</v>
      </c>
      <c r="D68" s="55" t="n">
        <f aca="false">INDEX('Return Path'!$D$5:$D$29,B68)</f>
        <v>0.08</v>
      </c>
      <c r="E68" s="15" t="n">
        <f aca="false">R67</f>
        <v>0</v>
      </c>
      <c r="F68" s="56" t="n">
        <f aca="false">Q67</f>
        <v>108830.000523789</v>
      </c>
      <c r="G68" s="56" t="n">
        <f aca="false">IF(AND(MOD(A68-1,12)=0,B68&lt;=Inputs!$C$7,E68=0),Inputs!$C$6,0)</f>
        <v>0</v>
      </c>
      <c r="H68" s="56" t="n">
        <f aca="false">IF(B68=1,G68*Inputs!$C$9,0)</f>
        <v>0</v>
      </c>
      <c r="I68" s="56" t="n">
        <f aca="false">I67+G68</f>
        <v>120000</v>
      </c>
      <c r="J68" s="56" t="n">
        <f aca="false">(F68+G68+H68)*((1+D68)^(1/12)-1)</f>
        <v>700.215500241751</v>
      </c>
      <c r="K68" s="56" t="n">
        <f aca="false">(F68+G68+H68+J68)*(Inputs!$C$14+IF(B68&lt;=10,Inputs!$C$12,Inputs!$C$13))/12</f>
        <v>228.187950050065</v>
      </c>
      <c r="L68" s="56" t="n">
        <f aca="false">IF(OR(E68=1,A68&lt;=Inputs!$C$15),0,MAX(Inputs!$C$8*I68-(F68+G68+H68+J68-K68),0))</f>
        <v>11897.9719260188</v>
      </c>
      <c r="M68" s="56" t="n">
        <f aca="false">L68*INDEX(Rates!$B$2:$C$101,C68+1,IF(Inputs!$C$5="Male",1,2))/1000/12*Inputs!$C$16</f>
        <v>45.8865117280126</v>
      </c>
      <c r="N68" s="56" t="n">
        <f aca="false">IF($V$1=1,MAX(F68+G68+H68+J68-K68-M68,0)*Inputs!$C$22/12,0)</f>
        <v>728.374277081688</v>
      </c>
      <c r="O68" s="56" t="n">
        <f aca="false">IF(AND(MOD(A68,12)=0,B68&gt;=Inputs!$C$18),MAX(F68+G68+H68+J68-K68-M68-N68,0)*Inputs!$C$17,0)</f>
        <v>0</v>
      </c>
      <c r="P68" s="56" t="n">
        <f aca="false">F68+G68+H68+J68-K68-M68-N68+O68</f>
        <v>108527.767285171</v>
      </c>
      <c r="Q68" s="56" t="n">
        <f aca="false">IF(OR(E68=1,P68&lt;=0),0,P68)</f>
        <v>108527.767285171</v>
      </c>
      <c r="R68" s="15" t="n">
        <f aca="false">IF(OR(E68=1,AND(P68&lt;=0,I68&gt;0)),1,0)</f>
        <v>0</v>
      </c>
      <c r="S68" s="15" t="n">
        <f aca="false">IF(L68&gt;0,1,0)</f>
        <v>1</v>
      </c>
    </row>
    <row r="69" customFormat="false" ht="15" hidden="false" customHeight="false" outlineLevel="0" collapsed="false">
      <c r="A69" s="15" t="n">
        <v>68</v>
      </c>
      <c r="B69" s="15" t="n">
        <f aca="false">INT((A69-1)/12)+1</f>
        <v>6</v>
      </c>
      <c r="C69" s="15" t="n">
        <f aca="false">MIN(Inputs!$C$4+B69-1,99)</f>
        <v>79</v>
      </c>
      <c r="D69" s="55" t="n">
        <f aca="false">INDEX('Return Path'!$D$5:$D$29,B69)</f>
        <v>0.08</v>
      </c>
      <c r="E69" s="15" t="n">
        <f aca="false">R68</f>
        <v>0</v>
      </c>
      <c r="F69" s="56" t="n">
        <f aca="false">Q68</f>
        <v>108527.767285171</v>
      </c>
      <c r="G69" s="56" t="n">
        <f aca="false">IF(AND(MOD(A69-1,12)=0,B69&lt;=Inputs!$C$7,E69=0),Inputs!$C$6,0)</f>
        <v>0</v>
      </c>
      <c r="H69" s="56" t="n">
        <f aca="false">IF(B69=1,G69*Inputs!$C$9,0)</f>
        <v>0</v>
      </c>
      <c r="I69" s="56" t="n">
        <f aca="false">I68+G69</f>
        <v>120000</v>
      </c>
      <c r="J69" s="56" t="n">
        <f aca="false">(F69+G69+H69)*((1+D69)^(1/12)-1)</f>
        <v>698.270922484239</v>
      </c>
      <c r="K69" s="56" t="n">
        <f aca="false">(F69+G69+H69+J69)*(Inputs!$C$14+IF(B69&lt;=10,Inputs!$C$12,Inputs!$C$13))/12</f>
        <v>227.554246265949</v>
      </c>
      <c r="L69" s="56" t="n">
        <f aca="false">IF(OR(E69=1,A69&lt;=Inputs!$C$15),0,MAX(Inputs!$C$8*I69-(F69+G69+H69+J69-K69),0))</f>
        <v>12201.5160386102</v>
      </c>
      <c r="M69" s="56" t="n">
        <f aca="false">L69*INDEX(Rates!$B$2:$C$101,C69+1,IF(Inputs!$C$5="Male",1,2))/1000/12*Inputs!$C$16</f>
        <v>47.0571801889068</v>
      </c>
      <c r="N69" s="56" t="n">
        <f aca="false">IF($V$1=1,MAX(F69+G69+H69+J69-K69-M69,0)*Inputs!$C$22/12,0)</f>
        <v>726.342845208006</v>
      </c>
      <c r="O69" s="56" t="n">
        <f aca="false">IF(AND(MOD(A69,12)=0,B69&gt;=Inputs!$C$18),MAX(F69+G69+H69+J69-K69-M69-N69,0)*Inputs!$C$17,0)</f>
        <v>0</v>
      </c>
      <c r="P69" s="56" t="n">
        <f aca="false">F69+G69+H69+J69-K69-M69-N69+O69</f>
        <v>108225.083935993</v>
      </c>
      <c r="Q69" s="56" t="n">
        <f aca="false">IF(OR(E69=1,P69&lt;=0),0,P69)</f>
        <v>108225.083935993</v>
      </c>
      <c r="R69" s="15" t="n">
        <f aca="false">IF(OR(E69=1,AND(P69&lt;=0,I69&gt;0)),1,0)</f>
        <v>0</v>
      </c>
      <c r="S69" s="15" t="n">
        <f aca="false">IF(L69&gt;0,1,0)</f>
        <v>1</v>
      </c>
    </row>
    <row r="70" customFormat="false" ht="15" hidden="false" customHeight="false" outlineLevel="0" collapsed="false">
      <c r="A70" s="15" t="n">
        <v>69</v>
      </c>
      <c r="B70" s="15" t="n">
        <f aca="false">INT((A70-1)/12)+1</f>
        <v>6</v>
      </c>
      <c r="C70" s="15" t="n">
        <f aca="false">MIN(Inputs!$C$4+B70-1,99)</f>
        <v>79</v>
      </c>
      <c r="D70" s="55" t="n">
        <f aca="false">INDEX('Return Path'!$D$5:$D$29,B70)</f>
        <v>0.08</v>
      </c>
      <c r="E70" s="15" t="n">
        <f aca="false">R69</f>
        <v>0</v>
      </c>
      <c r="F70" s="56" t="n">
        <f aca="false">Q69</f>
        <v>108225.083935993</v>
      </c>
      <c r="G70" s="56" t="n">
        <f aca="false">IF(AND(MOD(A70-1,12)=0,B70&lt;=Inputs!$C$7,E70=0),Inputs!$C$6,0)</f>
        <v>0</v>
      </c>
      <c r="H70" s="56" t="n">
        <f aca="false">IF(B70=1,G70*Inputs!$C$9,0)</f>
        <v>0</v>
      </c>
      <c r="I70" s="56" t="n">
        <f aca="false">I69+G70</f>
        <v>120000</v>
      </c>
      <c r="J70" s="56" t="n">
        <f aca="false">(F70+G70+H70)*((1+D70)^(1/12)-1)</f>
        <v>696.323448701827</v>
      </c>
      <c r="K70" s="56" t="n">
        <f aca="false">(F70+G70+H70+J70)*(Inputs!$C$14+IF(B70&lt;=10,Inputs!$C$12,Inputs!$C$13))/12</f>
        <v>226.919598718114</v>
      </c>
      <c r="L70" s="56" t="n">
        <f aca="false">IF(OR(E70=1,A70&lt;=Inputs!$C$15),0,MAX(Inputs!$C$8*I70-(F70+G70+H70+J70-K70),0))</f>
        <v>12505.5122140234</v>
      </c>
      <c r="M70" s="56" t="n">
        <f aca="false">L70*INDEX(Rates!$B$2:$C$101,C70+1,IF(Inputs!$C$5="Male",1,2))/1000/12*Inputs!$C$16</f>
        <v>48.2295921054171</v>
      </c>
      <c r="N70" s="56" t="n">
        <f aca="false">IF($V$1=1,MAX(F70+G70+H70+J70-K70-M70,0)*Inputs!$C$22/12,0)</f>
        <v>724.308387959141</v>
      </c>
      <c r="O70" s="56" t="n">
        <f aca="false">IF(AND(MOD(A70,12)=0,B70&gt;=Inputs!$C$18),MAX(F70+G70+H70+J70-K70-M70-N70,0)*Inputs!$C$17,0)</f>
        <v>0</v>
      </c>
      <c r="P70" s="56" t="n">
        <f aca="false">F70+G70+H70+J70-K70-M70-N70+O70</f>
        <v>107921.949805912</v>
      </c>
      <c r="Q70" s="56" t="n">
        <f aca="false">IF(OR(E70=1,P70&lt;=0),0,P70)</f>
        <v>107921.949805912</v>
      </c>
      <c r="R70" s="15" t="n">
        <f aca="false">IF(OR(E70=1,AND(P70&lt;=0,I70&gt;0)),1,0)</f>
        <v>0</v>
      </c>
      <c r="S70" s="15" t="n">
        <f aca="false">IF(L70&gt;0,1,0)</f>
        <v>1</v>
      </c>
    </row>
    <row r="71" customFormat="false" ht="15" hidden="false" customHeight="false" outlineLevel="0" collapsed="false">
      <c r="A71" s="15" t="n">
        <v>70</v>
      </c>
      <c r="B71" s="15" t="n">
        <f aca="false">INT((A71-1)/12)+1</f>
        <v>6</v>
      </c>
      <c r="C71" s="15" t="n">
        <f aca="false">MIN(Inputs!$C$4+B71-1,99)</f>
        <v>79</v>
      </c>
      <c r="D71" s="55" t="n">
        <f aca="false">INDEX('Return Path'!$D$5:$D$29,B71)</f>
        <v>0.08</v>
      </c>
      <c r="E71" s="15" t="n">
        <f aca="false">R70</f>
        <v>0</v>
      </c>
      <c r="F71" s="56" t="n">
        <f aca="false">Q70</f>
        <v>107921.949805912</v>
      </c>
      <c r="G71" s="56" t="n">
        <f aca="false">IF(AND(MOD(A71-1,12)=0,B71&lt;=Inputs!$C$7,E71=0),Inputs!$C$6,0)</f>
        <v>0</v>
      </c>
      <c r="H71" s="56" t="n">
        <f aca="false">IF(B71=1,G71*Inputs!$C$9,0)</f>
        <v>0</v>
      </c>
      <c r="I71" s="56" t="n">
        <f aca="false">I70+G71</f>
        <v>120000</v>
      </c>
      <c r="J71" s="56" t="n">
        <f aca="false">(F71+G71+H71)*((1+D71)^(1/12)-1)</f>
        <v>694.373074581517</v>
      </c>
      <c r="K71" s="56" t="n">
        <f aca="false">(F71+G71+H71+J71)*(Inputs!$C$14+IF(B71&lt;=10,Inputs!$C$12,Inputs!$C$13))/12</f>
        <v>226.284006001028</v>
      </c>
      <c r="L71" s="56" t="n">
        <f aca="false">IF(OR(E71=1,A71&lt;=Inputs!$C$15),0,MAX(Inputs!$C$8*I71-(F71+G71+H71+J71-K71),0))</f>
        <v>12809.9611255075</v>
      </c>
      <c r="M71" s="56" t="n">
        <f aca="false">L71*INDEX(Rates!$B$2:$C$101,C71+1,IF(Inputs!$C$5="Male",1,2))/1000/12*Inputs!$C$16</f>
        <v>49.4037500740407</v>
      </c>
      <c r="N71" s="56" t="n">
        <f aca="false">IF($V$1=1,MAX(F71+G71+H71+J71-K71-M71,0)*Inputs!$C$22/12,0)</f>
        <v>722.270900829456</v>
      </c>
      <c r="O71" s="56" t="n">
        <f aca="false">IF(AND(MOD(A71,12)=0,B71&gt;=Inputs!$C$18),MAX(F71+G71+H71+J71-K71-M71-N71,0)*Inputs!$C$17,0)</f>
        <v>0</v>
      </c>
      <c r="P71" s="56" t="n">
        <f aca="false">F71+G71+H71+J71-K71-M71-N71+O71</f>
        <v>107618.364223589</v>
      </c>
      <c r="Q71" s="56" t="n">
        <f aca="false">IF(OR(E71=1,P71&lt;=0),0,P71)</f>
        <v>107618.364223589</v>
      </c>
      <c r="R71" s="15" t="n">
        <f aca="false">IF(OR(E71=1,AND(P71&lt;=0,I71&gt;0)),1,0)</f>
        <v>0</v>
      </c>
      <c r="S71" s="15" t="n">
        <f aca="false">IF(L71&gt;0,1,0)</f>
        <v>1</v>
      </c>
    </row>
    <row r="72" customFormat="false" ht="15" hidden="false" customHeight="false" outlineLevel="0" collapsed="false">
      <c r="A72" s="15" t="n">
        <v>71</v>
      </c>
      <c r="B72" s="15" t="n">
        <f aca="false">INT((A72-1)/12)+1</f>
        <v>6</v>
      </c>
      <c r="C72" s="15" t="n">
        <f aca="false">MIN(Inputs!$C$4+B72-1,99)</f>
        <v>79</v>
      </c>
      <c r="D72" s="55" t="n">
        <f aca="false">INDEX('Return Path'!$D$5:$D$29,B72)</f>
        <v>0.08</v>
      </c>
      <c r="E72" s="15" t="n">
        <f aca="false">R71</f>
        <v>0</v>
      </c>
      <c r="F72" s="56" t="n">
        <f aca="false">Q71</f>
        <v>107618.364223589</v>
      </c>
      <c r="G72" s="56" t="n">
        <f aca="false">IF(AND(MOD(A72-1,12)=0,B72&lt;=Inputs!$C$7,E72=0),Inputs!$C$6,0)</f>
        <v>0</v>
      </c>
      <c r="H72" s="56" t="n">
        <f aca="false">IF(B72=1,G72*Inputs!$C$9,0)</f>
        <v>0</v>
      </c>
      <c r="I72" s="56" t="n">
        <f aca="false">I71+G72</f>
        <v>120000</v>
      </c>
      <c r="J72" s="56" t="n">
        <f aca="false">(F72+G72+H72)*((1+D72)^(1/12)-1)</f>
        <v>692.419795803887</v>
      </c>
      <c r="K72" s="56" t="n">
        <f aca="false">(F72+G72+H72+J72)*(Inputs!$C$14+IF(B72&lt;=10,Inputs!$C$12,Inputs!$C$13))/12</f>
        <v>225.647466707068</v>
      </c>
      <c r="L72" s="56" t="n">
        <f aca="false">IF(OR(E72=1,A72&lt;=Inputs!$C$15),0,MAX(Inputs!$C$8*I72-(F72+G72+H72+J72-K72),0))</f>
        <v>13114.8634473142</v>
      </c>
      <c r="M72" s="56" t="n">
        <f aca="false">L72*INDEX(Rates!$B$2:$C$101,C72+1,IF(Inputs!$C$5="Male",1,2))/1000/12*Inputs!$C$16</f>
        <v>50.5796566951418</v>
      </c>
      <c r="N72" s="56" t="n">
        <f aca="false">IF($V$1=1,MAX(F72+G72+H72+J72-K72-M72,0)*Inputs!$C$22/12,0)</f>
        <v>720.230379306604</v>
      </c>
      <c r="O72" s="56" t="n">
        <f aca="false">IF(AND(MOD(A72,12)=0,B72&gt;=Inputs!$C$18),MAX(F72+G72+H72+J72-K72-M72-N72,0)*Inputs!$C$17,0)</f>
        <v>0</v>
      </c>
      <c r="P72" s="56" t="n">
        <f aca="false">F72+G72+H72+J72-K72-M72-N72+O72</f>
        <v>107314.326516684</v>
      </c>
      <c r="Q72" s="56" t="n">
        <f aca="false">IF(OR(E72=1,P72&lt;=0),0,P72)</f>
        <v>107314.326516684</v>
      </c>
      <c r="R72" s="15" t="n">
        <f aca="false">IF(OR(E72=1,AND(P72&lt;=0,I72&gt;0)),1,0)</f>
        <v>0</v>
      </c>
      <c r="S72" s="15" t="n">
        <f aca="false">IF(L72&gt;0,1,0)</f>
        <v>1</v>
      </c>
    </row>
    <row r="73" customFormat="false" ht="15" hidden="false" customHeight="false" outlineLevel="0" collapsed="false">
      <c r="A73" s="15" t="n">
        <v>72</v>
      </c>
      <c r="B73" s="15" t="n">
        <f aca="false">INT((A73-1)/12)+1</f>
        <v>6</v>
      </c>
      <c r="C73" s="15" t="n">
        <f aca="false">MIN(Inputs!$C$4+B73-1,99)</f>
        <v>79</v>
      </c>
      <c r="D73" s="55" t="n">
        <f aca="false">INDEX('Return Path'!$D$5:$D$29,B73)</f>
        <v>0.08</v>
      </c>
      <c r="E73" s="15" t="n">
        <f aca="false">R72</f>
        <v>0</v>
      </c>
      <c r="F73" s="56" t="n">
        <f aca="false">Q72</f>
        <v>107314.326516684</v>
      </c>
      <c r="G73" s="56" t="n">
        <f aca="false">IF(AND(MOD(A73-1,12)=0,B73&lt;=Inputs!$C$7,E73=0),Inputs!$C$6,0)</f>
        <v>0</v>
      </c>
      <c r="H73" s="56" t="n">
        <f aca="false">IF(B73=1,G73*Inputs!$C$9,0)</f>
        <v>0</v>
      </c>
      <c r="I73" s="56" t="n">
        <f aca="false">I72+G73</f>
        <v>120000</v>
      </c>
      <c r="J73" s="56" t="n">
        <f aca="false">(F73+G73+H73)*((1+D73)^(1/12)-1)</f>
        <v>690.463608043085</v>
      </c>
      <c r="K73" s="56" t="n">
        <f aca="false">(F73+G73+H73+J73)*(Inputs!$C$14+IF(B73&lt;=10,Inputs!$C$12,Inputs!$C$13))/12</f>
        <v>225.009979426515</v>
      </c>
      <c r="L73" s="56" t="n">
        <f aca="false">IF(OR(E73=1,A73&lt;=Inputs!$C$15),0,MAX(Inputs!$C$8*I73-(F73+G73+H73+J73-K73),0))</f>
        <v>13420.2198546994</v>
      </c>
      <c r="M73" s="56" t="n">
        <f aca="false">L73*INDEX(Rates!$B$2:$C$101,C73+1,IF(Inputs!$C$5="Male",1,2))/1000/12*Inputs!$C$16</f>
        <v>51.7573145729574</v>
      </c>
      <c r="N73" s="56" t="n">
        <f aca="false">IF($V$1=1,MAX(F73+G73+H73+J73-K73-M73,0)*Inputs!$C$22/12,0)</f>
        <v>718.186818871518</v>
      </c>
      <c r="O73" s="56" t="n">
        <f aca="false">IF(AND(MOD(A73,12)=0,B73&gt;=Inputs!$C$18),MAX(F73+G73+H73+J73-K73-M73-N73,0)*Inputs!$C$17,0)</f>
        <v>0</v>
      </c>
      <c r="P73" s="56" t="n">
        <f aca="false">F73+G73+H73+J73-K73-M73-N73+O73</f>
        <v>107009.836011856</v>
      </c>
      <c r="Q73" s="56" t="n">
        <f aca="false">IF(OR(E73=1,P73&lt;=0),0,P73)</f>
        <v>107009.836011856</v>
      </c>
      <c r="R73" s="15" t="n">
        <f aca="false">IF(OR(E73=1,AND(P73&lt;=0,I73&gt;0)),1,0)</f>
        <v>0</v>
      </c>
      <c r="S73" s="15" t="n">
        <f aca="false">IF(L73&gt;0,1,0)</f>
        <v>1</v>
      </c>
    </row>
    <row r="74" customFormat="false" ht="15" hidden="false" customHeight="false" outlineLevel="0" collapsed="false">
      <c r="A74" s="15" t="n">
        <v>73</v>
      </c>
      <c r="B74" s="15" t="n">
        <f aca="false">INT((A74-1)/12)+1</f>
        <v>7</v>
      </c>
      <c r="C74" s="15" t="n">
        <f aca="false">MIN(Inputs!$C$4+B74-1,99)</f>
        <v>80</v>
      </c>
      <c r="D74" s="55" t="n">
        <f aca="false">INDEX('Return Path'!$D$5:$D$29,B74)</f>
        <v>0.08</v>
      </c>
      <c r="E74" s="15" t="n">
        <f aca="false">R73</f>
        <v>0</v>
      </c>
      <c r="F74" s="56" t="n">
        <f aca="false">Q73</f>
        <v>107009.836011856</v>
      </c>
      <c r="G74" s="56" t="n">
        <f aca="false">IF(AND(MOD(A74-1,12)=0,B74&lt;=Inputs!$C$7,E74=0),Inputs!$C$6,0)</f>
        <v>0</v>
      </c>
      <c r="H74" s="56" t="n">
        <f aca="false">IF(B74=1,G74*Inputs!$C$9,0)</f>
        <v>0</v>
      </c>
      <c r="I74" s="56" t="n">
        <f aca="false">I73+G74</f>
        <v>120000</v>
      </c>
      <c r="J74" s="56" t="n">
        <f aca="false">(F74+G74+H74)*((1+D74)^(1/12)-1)</f>
        <v>688.504506966812</v>
      </c>
      <c r="K74" s="56" t="n">
        <f aca="false">(F74+G74+H74+J74)*(Inputs!$C$14+IF(B74&lt;=10,Inputs!$C$12,Inputs!$C$13))/12</f>
        <v>224.371542747548</v>
      </c>
      <c r="L74" s="56" t="n">
        <f aca="false">IF(OR(E74=1,A74&lt;=Inputs!$C$15),0,MAX(Inputs!$C$8*I74-(F74+G74+H74+J74-K74),0))</f>
        <v>13726.0310239246</v>
      </c>
      <c r="M74" s="56" t="n">
        <f aca="false">L74*INDEX(Rates!$B$2:$C$101,C74+1,IF(Inputs!$C$5="Male",1,2))/1000/12*Inputs!$C$16</f>
        <v>58.0496728720145</v>
      </c>
      <c r="N74" s="56" t="n">
        <f aca="false">IF($V$1=1,MAX(F74+G74+H74+J74-K74-M74,0)*Inputs!$C$22/12,0)</f>
        <v>716.106128688023</v>
      </c>
      <c r="O74" s="56" t="n">
        <f aca="false">IF(AND(MOD(A74,12)=0,B74&gt;=Inputs!$C$18),MAX(F74+G74+H74+J74-K74-M74-N74,0)*Inputs!$C$17,0)</f>
        <v>0</v>
      </c>
      <c r="P74" s="56" t="n">
        <f aca="false">F74+G74+H74+J74-K74-M74-N74+O74</f>
        <v>106699.813174515</v>
      </c>
      <c r="Q74" s="56" t="n">
        <f aca="false">IF(OR(E74=1,P74&lt;=0),0,P74)</f>
        <v>106699.813174515</v>
      </c>
      <c r="R74" s="15" t="n">
        <f aca="false">IF(OR(E74=1,AND(P74&lt;=0,I74&gt;0)),1,0)</f>
        <v>0</v>
      </c>
      <c r="S74" s="15" t="n">
        <f aca="false">IF(L74&gt;0,1,0)</f>
        <v>1</v>
      </c>
    </row>
    <row r="75" customFormat="false" ht="15" hidden="false" customHeight="false" outlineLevel="0" collapsed="false">
      <c r="A75" s="15" t="n">
        <v>74</v>
      </c>
      <c r="B75" s="15" t="n">
        <f aca="false">INT((A75-1)/12)+1</f>
        <v>7</v>
      </c>
      <c r="C75" s="15" t="n">
        <f aca="false">MIN(Inputs!$C$4+B75-1,99)</f>
        <v>80</v>
      </c>
      <c r="D75" s="55" t="n">
        <f aca="false">INDEX('Return Path'!$D$5:$D$29,B75)</f>
        <v>0.08</v>
      </c>
      <c r="E75" s="15" t="n">
        <f aca="false">R74</f>
        <v>0</v>
      </c>
      <c r="F75" s="56" t="n">
        <f aca="false">Q74</f>
        <v>106699.813174515</v>
      </c>
      <c r="G75" s="56" t="n">
        <f aca="false">IF(AND(MOD(A75-1,12)=0,B75&lt;=Inputs!$C$7,E75=0),Inputs!$C$6,0)</f>
        <v>0</v>
      </c>
      <c r="H75" s="56" t="n">
        <f aca="false">IF(B75=1,G75*Inputs!$C$9,0)</f>
        <v>0</v>
      </c>
      <c r="I75" s="56" t="n">
        <f aca="false">I74+G75</f>
        <v>120000</v>
      </c>
      <c r="J75" s="56" t="n">
        <f aca="false">(F75+G75+H75)*((1+D75)^(1/12)-1)</f>
        <v>686.509810696572</v>
      </c>
      <c r="K75" s="56" t="n">
        <f aca="false">(F75+G75+H75+J75)*(Inputs!$C$14+IF(B75&lt;=10,Inputs!$C$12,Inputs!$C$13))/12</f>
        <v>223.721506219192</v>
      </c>
      <c r="L75" s="56" t="n">
        <f aca="false">IF(OR(E75=1,A75&lt;=Inputs!$C$15),0,MAX(Inputs!$C$8*I75-(F75+G75+H75+J75-K75),0))</f>
        <v>14037.3985210073</v>
      </c>
      <c r="M75" s="56" t="n">
        <f aca="false">L75*INDEX(Rates!$B$2:$C$101,C75+1,IF(Inputs!$C$5="Male",1,2))/1000/12*Inputs!$C$16</f>
        <v>59.36649791176</v>
      </c>
      <c r="N75" s="56" t="n">
        <f aca="false">IF($V$1=1,MAX(F75+G75+H75+J75-K75-M75,0)*Inputs!$C$22/12,0)</f>
        <v>714.02156654054</v>
      </c>
      <c r="O75" s="56" t="n">
        <f aca="false">IF(AND(MOD(A75,12)=0,B75&gt;=Inputs!$C$18),MAX(F75+G75+H75+J75-K75-M75-N75,0)*Inputs!$C$17,0)</f>
        <v>0</v>
      </c>
      <c r="P75" s="56" t="n">
        <f aca="false">F75+G75+H75+J75-K75-M75-N75+O75</f>
        <v>106389.21341454</v>
      </c>
      <c r="Q75" s="56" t="n">
        <f aca="false">IF(OR(E75=1,P75&lt;=0),0,P75)</f>
        <v>106389.21341454</v>
      </c>
      <c r="R75" s="15" t="n">
        <f aca="false">IF(OR(E75=1,AND(P75&lt;=0,I75&gt;0)),1,0)</f>
        <v>0</v>
      </c>
      <c r="S75" s="15" t="n">
        <f aca="false">IF(L75&gt;0,1,0)</f>
        <v>1</v>
      </c>
    </row>
    <row r="76" customFormat="false" ht="15" hidden="false" customHeight="false" outlineLevel="0" collapsed="false">
      <c r="A76" s="15" t="n">
        <v>75</v>
      </c>
      <c r="B76" s="15" t="n">
        <f aca="false">INT((A76-1)/12)+1</f>
        <v>7</v>
      </c>
      <c r="C76" s="15" t="n">
        <f aca="false">MIN(Inputs!$C$4+B76-1,99)</f>
        <v>80</v>
      </c>
      <c r="D76" s="55" t="n">
        <f aca="false">INDEX('Return Path'!$D$5:$D$29,B76)</f>
        <v>0.08</v>
      </c>
      <c r="E76" s="15" t="n">
        <f aca="false">R75</f>
        <v>0</v>
      </c>
      <c r="F76" s="56" t="n">
        <f aca="false">Q75</f>
        <v>106389.21341454</v>
      </c>
      <c r="G76" s="56" t="n">
        <f aca="false">IF(AND(MOD(A76-1,12)=0,B76&lt;=Inputs!$C$7,E76=0),Inputs!$C$6,0)</f>
        <v>0</v>
      </c>
      <c r="H76" s="56" t="n">
        <f aca="false">IF(B76=1,G76*Inputs!$C$9,0)</f>
        <v>0</v>
      </c>
      <c r="I76" s="56" t="n">
        <f aca="false">I75+G76</f>
        <v>120000</v>
      </c>
      <c r="J76" s="56" t="n">
        <f aca="false">(F76+G76+H76)*((1+D76)^(1/12)-1)</f>
        <v>684.511402488734</v>
      </c>
      <c r="K76" s="56" t="n">
        <f aca="false">(F76+G76+H76+J76)*(Inputs!$C$14+IF(B76&lt;=10,Inputs!$C$12,Inputs!$C$13))/12</f>
        <v>223.070260035477</v>
      </c>
      <c r="L76" s="56" t="n">
        <f aca="false">IF(OR(E76=1,A76&lt;=Inputs!$C$15),0,MAX(Inputs!$C$8*I76-(F76+G76+H76+J76-K76),0))</f>
        <v>14349.3454430063</v>
      </c>
      <c r="M76" s="56" t="n">
        <f aca="false">L76*INDEX(Rates!$B$2:$C$101,C76+1,IF(Inputs!$C$5="Male",1,2))/1000/12*Inputs!$C$16</f>
        <v>60.6857734360476</v>
      </c>
      <c r="N76" s="56" t="n">
        <f aca="false">IF($V$1=1,MAX(F76+G76+H76+J76-K76-M76,0)*Inputs!$C$22/12,0)</f>
        <v>711.933125223718</v>
      </c>
      <c r="O76" s="56" t="n">
        <f aca="false">IF(AND(MOD(A76,12)=0,B76&gt;=Inputs!$C$18),MAX(F76+G76+H76+J76-K76-M76-N76,0)*Inputs!$C$17,0)</f>
        <v>0</v>
      </c>
      <c r="P76" s="56" t="n">
        <f aca="false">F76+G76+H76+J76-K76-M76-N76+O76</f>
        <v>106078.035658334</v>
      </c>
      <c r="Q76" s="56" t="n">
        <f aca="false">IF(OR(E76=1,P76&lt;=0),0,P76)</f>
        <v>106078.035658334</v>
      </c>
      <c r="R76" s="15" t="n">
        <f aca="false">IF(OR(E76=1,AND(P76&lt;=0,I76&gt;0)),1,0)</f>
        <v>0</v>
      </c>
      <c r="S76" s="15" t="n">
        <f aca="false">IF(L76&gt;0,1,0)</f>
        <v>1</v>
      </c>
    </row>
    <row r="77" customFormat="false" ht="15" hidden="false" customHeight="false" outlineLevel="0" collapsed="false">
      <c r="A77" s="15" t="n">
        <v>76</v>
      </c>
      <c r="B77" s="15" t="n">
        <f aca="false">INT((A77-1)/12)+1</f>
        <v>7</v>
      </c>
      <c r="C77" s="15" t="n">
        <f aca="false">MIN(Inputs!$C$4+B77-1,99)</f>
        <v>80</v>
      </c>
      <c r="D77" s="55" t="n">
        <f aca="false">INDEX('Return Path'!$D$5:$D$29,B77)</f>
        <v>0.08</v>
      </c>
      <c r="E77" s="15" t="n">
        <f aca="false">R76</f>
        <v>0</v>
      </c>
      <c r="F77" s="56" t="n">
        <f aca="false">Q76</f>
        <v>106078.035658334</v>
      </c>
      <c r="G77" s="56" t="n">
        <f aca="false">IF(AND(MOD(A77-1,12)=0,B77&lt;=Inputs!$C$7,E77=0),Inputs!$C$6,0)</f>
        <v>0</v>
      </c>
      <c r="H77" s="56" t="n">
        <f aca="false">IF(B77=1,G77*Inputs!$C$9,0)</f>
        <v>0</v>
      </c>
      <c r="I77" s="56" t="n">
        <f aca="false">I76+G77</f>
        <v>120000</v>
      </c>
      <c r="J77" s="56" t="n">
        <f aca="false">(F77+G77+H77)*((1+D77)^(1/12)-1)</f>
        <v>682.509275435738</v>
      </c>
      <c r="K77" s="56" t="n">
        <f aca="false">(F77+G77+H77+J77)*(Inputs!$C$14+IF(B77&lt;=10,Inputs!$C$12,Inputs!$C$13))/12</f>
        <v>222.417801945353</v>
      </c>
      <c r="L77" s="56" t="n">
        <f aca="false">IF(OR(E77=1,A77&lt;=Inputs!$C$15),0,MAX(Inputs!$C$8*I77-(F77+G77+H77+J77-K77),0))</f>
        <v>14661.8728681757</v>
      </c>
      <c r="M77" s="56" t="n">
        <f aca="false">L77*INDEX(Rates!$B$2:$C$101,C77+1,IF(Inputs!$C$5="Male",1,2))/1000/12*Inputs!$C$16</f>
        <v>62.0075040049931</v>
      </c>
      <c r="N77" s="56" t="n">
        <f aca="false">IF($V$1=1,MAX(F77+G77+H77+J77-K77-M77,0)*Inputs!$C$22/12,0)</f>
        <v>709.840797518795</v>
      </c>
      <c r="O77" s="56" t="n">
        <f aca="false">IF(AND(MOD(A77,12)=0,B77&gt;=Inputs!$C$18),MAX(F77+G77+H77+J77-K77-M77-N77,0)*Inputs!$C$17,0)</f>
        <v>0</v>
      </c>
      <c r="P77" s="56" t="n">
        <f aca="false">F77+G77+H77+J77-K77-M77-N77+O77</f>
        <v>105766.2788303</v>
      </c>
      <c r="Q77" s="56" t="n">
        <f aca="false">IF(OR(E77=1,P77&lt;=0),0,P77)</f>
        <v>105766.2788303</v>
      </c>
      <c r="R77" s="15" t="n">
        <f aca="false">IF(OR(E77=1,AND(P77&lt;=0,I77&gt;0)),1,0)</f>
        <v>0</v>
      </c>
      <c r="S77" s="15" t="n">
        <f aca="false">IF(L77&gt;0,1,0)</f>
        <v>1</v>
      </c>
    </row>
    <row r="78" customFormat="false" ht="15" hidden="false" customHeight="false" outlineLevel="0" collapsed="false">
      <c r="A78" s="15" t="n">
        <v>77</v>
      </c>
      <c r="B78" s="15" t="n">
        <f aca="false">INT((A78-1)/12)+1</f>
        <v>7</v>
      </c>
      <c r="C78" s="15" t="n">
        <f aca="false">MIN(Inputs!$C$4+B78-1,99)</f>
        <v>80</v>
      </c>
      <c r="D78" s="55" t="n">
        <f aca="false">INDEX('Return Path'!$D$5:$D$29,B78)</f>
        <v>0.08</v>
      </c>
      <c r="E78" s="15" t="n">
        <f aca="false">R77</f>
        <v>0</v>
      </c>
      <c r="F78" s="56" t="n">
        <f aca="false">Q77</f>
        <v>105766.2788303</v>
      </c>
      <c r="G78" s="56" t="n">
        <f aca="false">IF(AND(MOD(A78-1,12)=0,B78&lt;=Inputs!$C$7,E78=0),Inputs!$C$6,0)</f>
        <v>0</v>
      </c>
      <c r="H78" s="56" t="n">
        <f aca="false">IF(B78=1,G78*Inputs!$C$9,0)</f>
        <v>0</v>
      </c>
      <c r="I78" s="56" t="n">
        <f aca="false">I77+G78</f>
        <v>120000</v>
      </c>
      <c r="J78" s="56" t="n">
        <f aca="false">(F78+G78+H78)*((1+D78)^(1/12)-1)</f>
        <v>680.503422617172</v>
      </c>
      <c r="K78" s="56" t="n">
        <f aca="false">(F78+G78+H78+J78)*(Inputs!$C$14+IF(B78&lt;=10,Inputs!$C$12,Inputs!$C$13))/12</f>
        <v>221.764129693578</v>
      </c>
      <c r="L78" s="56" t="n">
        <f aca="false">IF(OR(E78=1,A78&lt;=Inputs!$C$15),0,MAX(Inputs!$C$8*I78-(F78+G78+H78+J78-K78),0))</f>
        <v>14974.9818767759</v>
      </c>
      <c r="M78" s="56" t="n">
        <f aca="false">L78*INDEX(Rates!$B$2:$C$101,C78+1,IF(Inputs!$C$5="Male",1,2))/1000/12*Inputs!$C$16</f>
        <v>63.3316941871982</v>
      </c>
      <c r="N78" s="56" t="n">
        <f aca="false">IF($V$1=1,MAX(F78+G78+H78+J78-K78-M78,0)*Inputs!$C$22/12,0)</f>
        <v>707.744576193579</v>
      </c>
      <c r="O78" s="56" t="n">
        <f aca="false">IF(AND(MOD(A78,12)=0,B78&gt;=Inputs!$C$18),MAX(F78+G78+H78+J78-K78-M78-N78,0)*Inputs!$C$17,0)</f>
        <v>0</v>
      </c>
      <c r="P78" s="56" t="n">
        <f aca="false">F78+G78+H78+J78-K78-M78-N78+O78</f>
        <v>105453.941852843</v>
      </c>
      <c r="Q78" s="56" t="n">
        <f aca="false">IF(OR(E78=1,P78&lt;=0),0,P78)</f>
        <v>105453.941852843</v>
      </c>
      <c r="R78" s="15" t="n">
        <f aca="false">IF(OR(E78=1,AND(P78&lt;=0,I78&gt;0)),1,0)</f>
        <v>0</v>
      </c>
      <c r="S78" s="15" t="n">
        <f aca="false">IF(L78&gt;0,1,0)</f>
        <v>1</v>
      </c>
    </row>
    <row r="79" customFormat="false" ht="15" hidden="false" customHeight="false" outlineLevel="0" collapsed="false">
      <c r="A79" s="15" t="n">
        <v>78</v>
      </c>
      <c r="B79" s="15" t="n">
        <f aca="false">INT((A79-1)/12)+1</f>
        <v>7</v>
      </c>
      <c r="C79" s="15" t="n">
        <f aca="false">MIN(Inputs!$C$4+B79-1,99)</f>
        <v>80</v>
      </c>
      <c r="D79" s="55" t="n">
        <f aca="false">INDEX('Return Path'!$D$5:$D$29,B79)</f>
        <v>0.08</v>
      </c>
      <c r="E79" s="15" t="n">
        <f aca="false">R78</f>
        <v>0</v>
      </c>
      <c r="F79" s="56" t="n">
        <f aca="false">Q78</f>
        <v>105453.941852843</v>
      </c>
      <c r="G79" s="56" t="n">
        <f aca="false">IF(AND(MOD(A79-1,12)=0,B79&lt;=Inputs!$C$7,E79=0),Inputs!$C$6,0)</f>
        <v>0</v>
      </c>
      <c r="H79" s="56" t="n">
        <f aca="false">IF(B79=1,G79*Inputs!$C$9,0)</f>
        <v>0</v>
      </c>
      <c r="I79" s="56" t="n">
        <f aca="false">I78+G79</f>
        <v>120000</v>
      </c>
      <c r="J79" s="56" t="n">
        <f aca="false">(F79+G79+H79)*((1+D79)^(1/12)-1)</f>
        <v>678.493837099745</v>
      </c>
      <c r="K79" s="56" t="n">
        <f aca="false">(F79+G79+H79+J79)*(Inputs!$C$14+IF(B79&lt;=10,Inputs!$C$12,Inputs!$C$13))/12</f>
        <v>221.109241020715</v>
      </c>
      <c r="L79" s="56" t="n">
        <f aca="false">IF(OR(E79=1,A79&lt;=Inputs!$C$15),0,MAX(Inputs!$C$8*I79-(F79+G79+H79+J79-K79),0))</f>
        <v>15288.6735510777</v>
      </c>
      <c r="M79" s="56" t="n">
        <f aca="false">L79*INDEX(Rates!$B$2:$C$101,C79+1,IF(Inputs!$C$5="Male",1,2))/1000/12*Inputs!$C$16</f>
        <v>64.6583485597661</v>
      </c>
      <c r="N79" s="56" t="n">
        <f aca="false">IF($V$1=1,MAX(F79+G79+H79+J79-K79-M79,0)*Inputs!$C$22/12,0)</f>
        <v>705.644454002417</v>
      </c>
      <c r="O79" s="56" t="n">
        <f aca="false">IF(AND(MOD(A79,12)=0,B79&gt;=Inputs!$C$18),MAX(F79+G79+H79+J79-K79-M79-N79,0)*Inputs!$C$17,0)</f>
        <v>0</v>
      </c>
      <c r="P79" s="56" t="n">
        <f aca="false">F79+G79+H79+J79-K79-M79-N79+O79</f>
        <v>105141.02364636</v>
      </c>
      <c r="Q79" s="56" t="n">
        <f aca="false">IF(OR(E79=1,P79&lt;=0),0,P79)</f>
        <v>105141.02364636</v>
      </c>
      <c r="R79" s="15" t="n">
        <f aca="false">IF(OR(E79=1,AND(P79&lt;=0,I79&gt;0)),1,0)</f>
        <v>0</v>
      </c>
      <c r="S79" s="15" t="n">
        <f aca="false">IF(L79&gt;0,1,0)</f>
        <v>1</v>
      </c>
    </row>
    <row r="80" customFormat="false" ht="15" hidden="false" customHeight="false" outlineLevel="0" collapsed="false">
      <c r="A80" s="15" t="n">
        <v>79</v>
      </c>
      <c r="B80" s="15" t="n">
        <f aca="false">INT((A80-1)/12)+1</f>
        <v>7</v>
      </c>
      <c r="C80" s="15" t="n">
        <f aca="false">MIN(Inputs!$C$4+B80-1,99)</f>
        <v>80</v>
      </c>
      <c r="D80" s="55" t="n">
        <f aca="false">INDEX('Return Path'!$D$5:$D$29,B80)</f>
        <v>0.08</v>
      </c>
      <c r="E80" s="15" t="n">
        <f aca="false">R79</f>
        <v>0</v>
      </c>
      <c r="F80" s="56" t="n">
        <f aca="false">Q79</f>
        <v>105141.02364636</v>
      </c>
      <c r="G80" s="56" t="n">
        <f aca="false">IF(AND(MOD(A80-1,12)=0,B80&lt;=Inputs!$C$7,E80=0),Inputs!$C$6,0)</f>
        <v>0</v>
      </c>
      <c r="H80" s="56" t="n">
        <f aca="false">IF(B80=1,G80*Inputs!$C$9,0)</f>
        <v>0</v>
      </c>
      <c r="I80" s="56" t="n">
        <f aca="false">I79+G80</f>
        <v>120000</v>
      </c>
      <c r="J80" s="56" t="n">
        <f aca="false">(F80+G80+H80)*((1+D80)^(1/12)-1)</f>
        <v>676.480511937264</v>
      </c>
      <c r="K80" s="56" t="n">
        <f aca="false">(F80+G80+H80+J80)*(Inputs!$C$14+IF(B80&lt;=10,Inputs!$C$12,Inputs!$C$13))/12</f>
        <v>220.45313366312</v>
      </c>
      <c r="L80" s="56" t="n">
        <f aca="false">IF(OR(E80=1,A80&lt;=Inputs!$C$15),0,MAX(Inputs!$C$8*I80-(F80+G80+H80+J80-K80),0))</f>
        <v>15602.9489753657</v>
      </c>
      <c r="M80" s="56" t="n">
        <f aca="false">L80*INDEX(Rates!$B$2:$C$101,C80+1,IF(Inputs!$C$5="Male",1,2))/1000/12*Inputs!$C$16</f>
        <v>65.9874717083176</v>
      </c>
      <c r="N80" s="56" t="n">
        <f aca="false">IF($V$1=1,MAX(F80+G80+H80+J80-K80-M80,0)*Inputs!$C$22/12,0)</f>
        <v>703.540423686173</v>
      </c>
      <c r="O80" s="56" t="n">
        <f aca="false">IF(AND(MOD(A80,12)=0,B80&gt;=Inputs!$C$18),MAX(F80+G80+H80+J80-K80-M80-N80,0)*Inputs!$C$17,0)</f>
        <v>0</v>
      </c>
      <c r="P80" s="56" t="n">
        <f aca="false">F80+G80+H80+J80-K80-M80-N80+O80</f>
        <v>104827.52312924</v>
      </c>
      <c r="Q80" s="56" t="n">
        <f aca="false">IF(OR(E80=1,P80&lt;=0),0,P80)</f>
        <v>104827.52312924</v>
      </c>
      <c r="R80" s="15" t="n">
        <f aca="false">IF(OR(E80=1,AND(P80&lt;=0,I80&gt;0)),1,0)</f>
        <v>0</v>
      </c>
      <c r="S80" s="15" t="n">
        <f aca="false">IF(L80&gt;0,1,0)</f>
        <v>1</v>
      </c>
    </row>
    <row r="81" customFormat="false" ht="15" hidden="false" customHeight="false" outlineLevel="0" collapsed="false">
      <c r="A81" s="15" t="n">
        <v>80</v>
      </c>
      <c r="B81" s="15" t="n">
        <f aca="false">INT((A81-1)/12)+1</f>
        <v>7</v>
      </c>
      <c r="C81" s="15" t="n">
        <f aca="false">MIN(Inputs!$C$4+B81-1,99)</f>
        <v>80</v>
      </c>
      <c r="D81" s="55" t="n">
        <f aca="false">INDEX('Return Path'!$D$5:$D$29,B81)</f>
        <v>0.08</v>
      </c>
      <c r="E81" s="15" t="n">
        <f aca="false">R80</f>
        <v>0</v>
      </c>
      <c r="F81" s="56" t="n">
        <f aca="false">Q80</f>
        <v>104827.52312924</v>
      </c>
      <c r="G81" s="56" t="n">
        <f aca="false">IF(AND(MOD(A81-1,12)=0,B81&lt;=Inputs!$C$7,E81=0),Inputs!$C$6,0)</f>
        <v>0</v>
      </c>
      <c r="H81" s="56" t="n">
        <f aca="false">IF(B81=1,G81*Inputs!$C$9,0)</f>
        <v>0</v>
      </c>
      <c r="I81" s="56" t="n">
        <f aca="false">I80+G81</f>
        <v>120000</v>
      </c>
      <c r="J81" s="56" t="n">
        <f aca="false">(F81+G81+H81)*((1+D81)^(1/12)-1)</f>
        <v>674.46344017061</v>
      </c>
      <c r="K81" s="56" t="n">
        <f aca="false">(F81+G81+H81+J81)*(Inputs!$C$14+IF(B81&lt;=10,Inputs!$C$12,Inputs!$C$13))/12</f>
        <v>219.795805352938</v>
      </c>
      <c r="L81" s="56" t="n">
        <f aca="false">IF(OR(E81=1,A81&lt;=Inputs!$C$15),0,MAX(Inputs!$C$8*I81-(F81+G81+H81+J81-K81),0))</f>
        <v>15917.8092359426</v>
      </c>
      <c r="M81" s="56" t="n">
        <f aca="false">L81*INDEX(Rates!$B$2:$C$101,C81+1,IF(Inputs!$C$5="Male",1,2))/1000/12*Inputs!$C$16</f>
        <v>67.3190682270071</v>
      </c>
      <c r="N81" s="56" t="n">
        <f aca="false">IF($V$1=1,MAX(F81+G81+H81+J81-K81-M81,0)*Inputs!$C$22/12,0)</f>
        <v>701.432477972203</v>
      </c>
      <c r="O81" s="56" t="n">
        <f aca="false">IF(AND(MOD(A81,12)=0,B81&gt;=Inputs!$C$18),MAX(F81+G81+H81+J81-K81-M81-N81,0)*Inputs!$C$17,0)</f>
        <v>0</v>
      </c>
      <c r="P81" s="56" t="n">
        <f aca="false">F81+G81+H81+J81-K81-M81-N81+O81</f>
        <v>104513.439217858</v>
      </c>
      <c r="Q81" s="56" t="n">
        <f aca="false">IF(OR(E81=1,P81&lt;=0),0,P81)</f>
        <v>104513.439217858</v>
      </c>
      <c r="R81" s="15" t="n">
        <f aca="false">IF(OR(E81=1,AND(P81&lt;=0,I81&gt;0)),1,0)</f>
        <v>0</v>
      </c>
      <c r="S81" s="15" t="n">
        <f aca="false">IF(L81&gt;0,1,0)</f>
        <v>1</v>
      </c>
    </row>
    <row r="82" customFormat="false" ht="15" hidden="false" customHeight="false" outlineLevel="0" collapsed="false">
      <c r="A82" s="15" t="n">
        <v>81</v>
      </c>
      <c r="B82" s="15" t="n">
        <f aca="false">INT((A82-1)/12)+1</f>
        <v>7</v>
      </c>
      <c r="C82" s="15" t="n">
        <f aca="false">MIN(Inputs!$C$4+B82-1,99)</f>
        <v>80</v>
      </c>
      <c r="D82" s="55" t="n">
        <f aca="false">INDEX('Return Path'!$D$5:$D$29,B82)</f>
        <v>0.08</v>
      </c>
      <c r="E82" s="15" t="n">
        <f aca="false">R81</f>
        <v>0</v>
      </c>
      <c r="F82" s="56" t="n">
        <f aca="false">Q81</f>
        <v>104513.439217858</v>
      </c>
      <c r="G82" s="56" t="n">
        <f aca="false">IF(AND(MOD(A82-1,12)=0,B82&lt;=Inputs!$C$7,E82=0),Inputs!$C$6,0)</f>
        <v>0</v>
      </c>
      <c r="H82" s="56" t="n">
        <f aca="false">IF(B82=1,G82*Inputs!$C$9,0)</f>
        <v>0</v>
      </c>
      <c r="I82" s="56" t="n">
        <f aca="false">I81+G82</f>
        <v>120000</v>
      </c>
      <c r="J82" s="56" t="n">
        <f aca="false">(F82+G82+H82)*((1+D82)^(1/12)-1)</f>
        <v>672.442614827713</v>
      </c>
      <c r="K82" s="56" t="n">
        <f aca="false">(F82+G82+H82+J82)*(Inputs!$C$14+IF(B82&lt;=10,Inputs!$C$12,Inputs!$C$13))/12</f>
        <v>219.137253818096</v>
      </c>
      <c r="L82" s="56" t="n">
        <f aca="false">IF(OR(E82=1,A82&lt;=Inputs!$C$15),0,MAX(Inputs!$C$8*I82-(F82+G82+H82+J82-K82),0))</f>
        <v>16233.2554211322</v>
      </c>
      <c r="M82" s="56" t="n">
        <f aca="false">L82*INDEX(Rates!$B$2:$C$101,C82+1,IF(Inputs!$C$5="Male",1,2))/1000/12*Inputs!$C$16</f>
        <v>68.6531427185381</v>
      </c>
      <c r="N82" s="56" t="n">
        <f aca="false">IF($V$1=1,MAX(F82+G82+H82+J82-K82-M82,0)*Inputs!$C$22/12,0)</f>
        <v>699.320609574329</v>
      </c>
      <c r="O82" s="56" t="n">
        <f aca="false">IF(AND(MOD(A82,12)=0,B82&gt;=Inputs!$C$18),MAX(F82+G82+H82+J82-K82-M82-N82,0)*Inputs!$C$17,0)</f>
        <v>0</v>
      </c>
      <c r="P82" s="56" t="n">
        <f aca="false">F82+G82+H82+J82-K82-M82-N82+O82</f>
        <v>104198.770826575</v>
      </c>
      <c r="Q82" s="56" t="n">
        <f aca="false">IF(OR(E82=1,P82&lt;=0),0,P82)</f>
        <v>104198.770826575</v>
      </c>
      <c r="R82" s="15" t="n">
        <f aca="false">IF(OR(E82=1,AND(P82&lt;=0,I82&gt;0)),1,0)</f>
        <v>0</v>
      </c>
      <c r="S82" s="15" t="n">
        <f aca="false">IF(L82&gt;0,1,0)</f>
        <v>1</v>
      </c>
    </row>
    <row r="83" customFormat="false" ht="15" hidden="false" customHeight="false" outlineLevel="0" collapsed="false">
      <c r="A83" s="15" t="n">
        <v>82</v>
      </c>
      <c r="B83" s="15" t="n">
        <f aca="false">INT((A83-1)/12)+1</f>
        <v>7</v>
      </c>
      <c r="C83" s="15" t="n">
        <f aca="false">MIN(Inputs!$C$4+B83-1,99)</f>
        <v>80</v>
      </c>
      <c r="D83" s="55" t="n">
        <f aca="false">INDEX('Return Path'!$D$5:$D$29,B83)</f>
        <v>0.08</v>
      </c>
      <c r="E83" s="15" t="n">
        <f aca="false">R82</f>
        <v>0</v>
      </c>
      <c r="F83" s="56" t="n">
        <f aca="false">Q82</f>
        <v>104198.770826575</v>
      </c>
      <c r="G83" s="56" t="n">
        <f aca="false">IF(AND(MOD(A83-1,12)=0,B83&lt;=Inputs!$C$7,E83=0),Inputs!$C$6,0)</f>
        <v>0</v>
      </c>
      <c r="H83" s="56" t="n">
        <f aca="false">IF(B83=1,G83*Inputs!$C$9,0)</f>
        <v>0</v>
      </c>
      <c r="I83" s="56" t="n">
        <f aca="false">I82+G83</f>
        <v>120000</v>
      </c>
      <c r="J83" s="56" t="n">
        <f aca="false">(F83+G83+H83)*((1+D83)^(1/12)-1)</f>
        <v>670.41802892353</v>
      </c>
      <c r="K83" s="56" t="n">
        <f aca="false">(F83+G83+H83+J83)*(Inputs!$C$14+IF(B83&lt;=10,Inputs!$C$12,Inputs!$C$13))/12</f>
        <v>218.477476782289</v>
      </c>
      <c r="L83" s="56" t="n">
        <f aca="false">IF(OR(E83=1,A83&lt;=Inputs!$C$15),0,MAX(Inputs!$C$8*I83-(F83+G83+H83+J83-K83),0))</f>
        <v>16549.2886212838</v>
      </c>
      <c r="M83" s="56" t="n">
        <f aca="false">L83*INDEX(Rates!$B$2:$C$101,C83+1,IF(Inputs!$C$5="Male",1,2))/1000/12*Inputs!$C$16</f>
        <v>69.9896997941793</v>
      </c>
      <c r="N83" s="56" t="n">
        <f aca="false">IF($V$1=1,MAX(F83+G83+H83+J83-K83-M83,0)*Inputs!$C$22/12,0)</f>
        <v>697.204811192814</v>
      </c>
      <c r="O83" s="56" t="n">
        <f aca="false">IF(AND(MOD(A83,12)=0,B83&gt;=Inputs!$C$18),MAX(F83+G83+H83+J83-K83-M83-N83,0)*Inputs!$C$17,0)</f>
        <v>0</v>
      </c>
      <c r="P83" s="56" t="n">
        <f aca="false">F83+G83+H83+J83-K83-M83-N83+O83</f>
        <v>103883.516867729</v>
      </c>
      <c r="Q83" s="56" t="n">
        <f aca="false">IF(OR(E83=1,P83&lt;=0),0,P83)</f>
        <v>103883.516867729</v>
      </c>
      <c r="R83" s="15" t="n">
        <f aca="false">IF(OR(E83=1,AND(P83&lt;=0,I83&gt;0)),1,0)</f>
        <v>0</v>
      </c>
      <c r="S83" s="15" t="n">
        <f aca="false">IF(L83&gt;0,1,0)</f>
        <v>1</v>
      </c>
    </row>
    <row r="84" customFormat="false" ht="15" hidden="false" customHeight="false" outlineLevel="0" collapsed="false">
      <c r="A84" s="15" t="n">
        <v>83</v>
      </c>
      <c r="B84" s="15" t="n">
        <f aca="false">INT((A84-1)/12)+1</f>
        <v>7</v>
      </c>
      <c r="C84" s="15" t="n">
        <f aca="false">MIN(Inputs!$C$4+B84-1,99)</f>
        <v>80</v>
      </c>
      <c r="D84" s="55" t="n">
        <f aca="false">INDEX('Return Path'!$D$5:$D$29,B84)</f>
        <v>0.08</v>
      </c>
      <c r="E84" s="15" t="n">
        <f aca="false">R83</f>
        <v>0</v>
      </c>
      <c r="F84" s="56" t="n">
        <f aca="false">Q83</f>
        <v>103883.516867729</v>
      </c>
      <c r="G84" s="56" t="n">
        <f aca="false">IF(AND(MOD(A84-1,12)=0,B84&lt;=Inputs!$C$7,E84=0),Inputs!$C$6,0)</f>
        <v>0</v>
      </c>
      <c r="H84" s="56" t="n">
        <f aca="false">IF(B84=1,G84*Inputs!$C$9,0)</f>
        <v>0</v>
      </c>
      <c r="I84" s="56" t="n">
        <f aca="false">I83+G84</f>
        <v>120000</v>
      </c>
      <c r="J84" s="56" t="n">
        <f aca="false">(F84+G84+H84)*((1+D84)^(1/12)-1)</f>
        <v>668.389675460019</v>
      </c>
      <c r="K84" s="56" t="n">
        <f aca="false">(F84+G84+H84+J84)*(Inputs!$C$14+IF(B84&lt;=10,Inputs!$C$12,Inputs!$C$13))/12</f>
        <v>217.816471964978</v>
      </c>
      <c r="L84" s="56" t="n">
        <f aca="false">IF(OR(E84=1,A84&lt;=Inputs!$C$15),0,MAX(Inputs!$C$8*I84-(F84+G84+H84+J84-K84),0))</f>
        <v>16865.9099287757</v>
      </c>
      <c r="M84" s="56" t="n">
        <f aca="false">L84*INDEX(Rates!$B$2:$C$101,C84+1,IF(Inputs!$C$5="Male",1,2))/1000/12*Inputs!$C$16</f>
        <v>71.3287440737807</v>
      </c>
      <c r="N84" s="56" t="n">
        <f aca="false">IF($V$1=1,MAX(F84+G84+H84+J84-K84-M84,0)*Inputs!$C$22/12,0)</f>
        <v>695.085075514337</v>
      </c>
      <c r="O84" s="56" t="n">
        <f aca="false">IF(AND(MOD(A84,12)=0,B84&gt;=Inputs!$C$18),MAX(F84+G84+H84+J84-K84-M84-N84,0)*Inputs!$C$17,0)</f>
        <v>0</v>
      </c>
      <c r="P84" s="56" t="n">
        <f aca="false">F84+G84+H84+J84-K84-M84-N84+O84</f>
        <v>103567.676251636</v>
      </c>
      <c r="Q84" s="56" t="n">
        <f aca="false">IF(OR(E84=1,P84&lt;=0),0,P84)</f>
        <v>103567.676251636</v>
      </c>
      <c r="R84" s="15" t="n">
        <f aca="false">IF(OR(E84=1,AND(P84&lt;=0,I84&gt;0)),1,0)</f>
        <v>0</v>
      </c>
      <c r="S84" s="15" t="n">
        <f aca="false">IF(L84&gt;0,1,0)</f>
        <v>1</v>
      </c>
    </row>
    <row r="85" customFormat="false" ht="15" hidden="false" customHeight="false" outlineLevel="0" collapsed="false">
      <c r="A85" s="15" t="n">
        <v>84</v>
      </c>
      <c r="B85" s="15" t="n">
        <f aca="false">INT((A85-1)/12)+1</f>
        <v>7</v>
      </c>
      <c r="C85" s="15" t="n">
        <f aca="false">MIN(Inputs!$C$4+B85-1,99)</f>
        <v>80</v>
      </c>
      <c r="D85" s="55" t="n">
        <f aca="false">INDEX('Return Path'!$D$5:$D$29,B85)</f>
        <v>0.08</v>
      </c>
      <c r="E85" s="15" t="n">
        <f aca="false">R84</f>
        <v>0</v>
      </c>
      <c r="F85" s="56" t="n">
        <f aca="false">Q84</f>
        <v>103567.676251636</v>
      </c>
      <c r="G85" s="56" t="n">
        <f aca="false">IF(AND(MOD(A85-1,12)=0,B85&lt;=Inputs!$C$7,E85=0),Inputs!$C$6,0)</f>
        <v>0</v>
      </c>
      <c r="H85" s="56" t="n">
        <f aca="false">IF(B85=1,G85*Inputs!$C$9,0)</f>
        <v>0</v>
      </c>
      <c r="I85" s="56" t="n">
        <f aca="false">I84+G85</f>
        <v>120000</v>
      </c>
      <c r="J85" s="56" t="n">
        <f aca="false">(F85+G85+H85)*((1+D85)^(1/12)-1)</f>
        <v>666.357547426114</v>
      </c>
      <c r="K85" s="56" t="n">
        <f aca="false">(F85+G85+H85+J85)*(Inputs!$C$14+IF(B85&lt;=10,Inputs!$C$12,Inputs!$C$13))/12</f>
        <v>217.15423708138</v>
      </c>
      <c r="L85" s="56" t="n">
        <f aca="false">IF(OR(E85=1,A85&lt;=Inputs!$C$15),0,MAX(Inputs!$C$8*I85-(F85+G85+H85+J85-K85),0))</f>
        <v>17183.1204380191</v>
      </c>
      <c r="M85" s="56" t="n">
        <f aca="false">L85*INDEX(Rates!$B$2:$C$101,C85+1,IF(Inputs!$C$5="Male",1,2))/1000/12*Inputs!$C$16</f>
        <v>72.6702801857892</v>
      </c>
      <c r="N85" s="56" t="n">
        <f aca="false">IF($V$1=1,MAX(F85+G85+H85+J85-K85-M85,0)*Inputs!$C$22/12,0)</f>
        <v>692.961395211967</v>
      </c>
      <c r="O85" s="56" t="n">
        <f aca="false">IF(AND(MOD(A85,12)=0,B85&gt;=Inputs!$C$18),MAX(F85+G85+H85+J85-K85-M85-N85,0)*Inputs!$C$17,0)</f>
        <v>0</v>
      </c>
      <c r="P85" s="56" t="n">
        <f aca="false">F85+G85+H85+J85-K85-M85-N85+O85</f>
        <v>103251.247886583</v>
      </c>
      <c r="Q85" s="56" t="n">
        <f aca="false">IF(OR(E85=1,P85&lt;=0),0,P85)</f>
        <v>103251.247886583</v>
      </c>
      <c r="R85" s="15" t="n">
        <f aca="false">IF(OR(E85=1,AND(P85&lt;=0,I85&gt;0)),1,0)</f>
        <v>0</v>
      </c>
      <c r="S85" s="15" t="n">
        <f aca="false">IF(L85&gt;0,1,0)</f>
        <v>1</v>
      </c>
    </row>
    <row r="86" customFormat="false" ht="15" hidden="false" customHeight="false" outlineLevel="0" collapsed="false">
      <c r="A86" s="15" t="n">
        <v>85</v>
      </c>
      <c r="B86" s="15" t="n">
        <f aca="false">INT((A86-1)/12)+1</f>
        <v>8</v>
      </c>
      <c r="C86" s="15" t="n">
        <f aca="false">MIN(Inputs!$C$4+B86-1,99)</f>
        <v>81</v>
      </c>
      <c r="D86" s="55" t="n">
        <f aca="false">INDEX('Return Path'!$D$5:$D$29,B86)</f>
        <v>0.08</v>
      </c>
      <c r="E86" s="15" t="n">
        <f aca="false">R85</f>
        <v>0</v>
      </c>
      <c r="F86" s="56" t="n">
        <f aca="false">Q85</f>
        <v>103251.247886583</v>
      </c>
      <c r="G86" s="56" t="n">
        <f aca="false">IF(AND(MOD(A86-1,12)=0,B86&lt;=Inputs!$C$7,E86=0),Inputs!$C$6,0)</f>
        <v>0</v>
      </c>
      <c r="H86" s="56" t="n">
        <f aca="false">IF(B86=1,G86*Inputs!$C$9,0)</f>
        <v>0</v>
      </c>
      <c r="I86" s="56" t="n">
        <f aca="false">I85+G86</f>
        <v>120000</v>
      </c>
      <c r="J86" s="56" t="n">
        <f aca="false">(F86+G86+H86)*((1+D86)^(1/12)-1)</f>
        <v>664.321637797704</v>
      </c>
      <c r="K86" s="56" t="n">
        <f aca="false">(F86+G86+H86+J86)*(Inputs!$C$14+IF(B86&lt;=10,Inputs!$C$12,Inputs!$C$13))/12</f>
        <v>216.49076984246</v>
      </c>
      <c r="L86" s="56" t="n">
        <f aca="false">IF(OR(E86=1,A86&lt;=Inputs!$C$15),0,MAX(Inputs!$C$8*I86-(F86+G86+H86+J86-K86),0))</f>
        <v>17500.9212454616</v>
      </c>
      <c r="M86" s="56" t="n">
        <f aca="false">L86*INDEX(Rates!$B$2:$C$101,C86+1,IF(Inputs!$C$5="Male",1,2))/1000/12*Inputs!$C$16</f>
        <v>85.3461592737013</v>
      </c>
      <c r="N86" s="56" t="n">
        <f aca="false">IF($V$1=1,MAX(F86+G86+H86+J86-K86-M86,0)*Inputs!$C$22/12,0)</f>
        <v>690.758217301765</v>
      </c>
      <c r="O86" s="56" t="n">
        <f aca="false">IF(AND(MOD(A86,12)=0,B86&gt;=Inputs!$C$18),MAX(F86+G86+H86+J86-K86-M86-N86,0)*Inputs!$C$17,0)</f>
        <v>0</v>
      </c>
      <c r="P86" s="56" t="n">
        <f aca="false">F86+G86+H86+J86-K86-M86-N86+O86</f>
        <v>102922.974377963</v>
      </c>
      <c r="Q86" s="56" t="n">
        <f aca="false">IF(OR(E86=1,P86&lt;=0),0,P86)</f>
        <v>102922.974377963</v>
      </c>
      <c r="R86" s="15" t="n">
        <f aca="false">IF(OR(E86=1,AND(P86&lt;=0,I86&gt;0)),1,0)</f>
        <v>0</v>
      </c>
      <c r="S86" s="15" t="n">
        <f aca="false">IF(L86&gt;0,1,0)</f>
        <v>1</v>
      </c>
    </row>
    <row r="87" customFormat="false" ht="15" hidden="false" customHeight="false" outlineLevel="0" collapsed="false">
      <c r="A87" s="15" t="n">
        <v>86</v>
      </c>
      <c r="B87" s="15" t="n">
        <f aca="false">INT((A87-1)/12)+1</f>
        <v>8</v>
      </c>
      <c r="C87" s="15" t="n">
        <f aca="false">MIN(Inputs!$C$4+B87-1,99)</f>
        <v>81</v>
      </c>
      <c r="D87" s="55" t="n">
        <f aca="false">INDEX('Return Path'!$D$5:$D$29,B87)</f>
        <v>0.08</v>
      </c>
      <c r="E87" s="15" t="n">
        <f aca="false">R86</f>
        <v>0</v>
      </c>
      <c r="F87" s="56" t="n">
        <f aca="false">Q86</f>
        <v>102922.974377963</v>
      </c>
      <c r="G87" s="56" t="n">
        <f aca="false">IF(AND(MOD(A87-1,12)=0,B87&lt;=Inputs!$C$7,E87=0),Inputs!$C$6,0)</f>
        <v>0</v>
      </c>
      <c r="H87" s="56" t="n">
        <f aca="false">IF(B87=1,G87*Inputs!$C$9,0)</f>
        <v>0</v>
      </c>
      <c r="I87" s="56" t="n">
        <f aca="false">I86+G87</f>
        <v>120000</v>
      </c>
      <c r="J87" s="56" t="n">
        <f aca="false">(F87+G87+H87)*((1+D87)^(1/12)-1)</f>
        <v>662.209516158925</v>
      </c>
      <c r="K87" s="56" t="n">
        <f aca="false">(F87+G87+H87+J87)*(Inputs!$C$14+IF(B87&lt;=10,Inputs!$C$12,Inputs!$C$13))/12</f>
        <v>215.802466446087</v>
      </c>
      <c r="L87" s="56" t="n">
        <f aca="false">IF(OR(E87=1,A87&lt;=Inputs!$C$15),0,MAX(Inputs!$C$8*I87-(F87+G87+H87+J87-K87),0))</f>
        <v>17830.6185723243</v>
      </c>
      <c r="M87" s="56" t="n">
        <f aca="false">L87*INDEX(Rates!$B$2:$C$101,C87+1,IF(Inputs!$C$5="Male",1,2))/1000/12*Inputs!$C$16</f>
        <v>86.9539832377013</v>
      </c>
      <c r="N87" s="56" t="n">
        <f aca="false">IF($V$1=1,MAX(F87+G87+H87+J87-K87-M87,0)*Inputs!$C$22/12,0)</f>
        <v>688.549516296254</v>
      </c>
      <c r="O87" s="56" t="n">
        <f aca="false">IF(AND(MOD(A87,12)=0,B87&gt;=Inputs!$C$18),MAX(F87+G87+H87+J87-K87-M87-N87,0)*Inputs!$C$17,0)</f>
        <v>0</v>
      </c>
      <c r="P87" s="56" t="n">
        <f aca="false">F87+G87+H87+J87-K87-M87-N87+O87</f>
        <v>102593.877928142</v>
      </c>
      <c r="Q87" s="56" t="n">
        <f aca="false">IF(OR(E87=1,P87&lt;=0),0,P87)</f>
        <v>102593.877928142</v>
      </c>
      <c r="R87" s="15" t="n">
        <f aca="false">IF(OR(E87=1,AND(P87&lt;=0,I87&gt;0)),1,0)</f>
        <v>0</v>
      </c>
      <c r="S87" s="15" t="n">
        <f aca="false">IF(L87&gt;0,1,0)</f>
        <v>1</v>
      </c>
    </row>
    <row r="88" customFormat="false" ht="15" hidden="false" customHeight="false" outlineLevel="0" collapsed="false">
      <c r="A88" s="15" t="n">
        <v>87</v>
      </c>
      <c r="B88" s="15" t="n">
        <f aca="false">INT((A88-1)/12)+1</f>
        <v>8</v>
      </c>
      <c r="C88" s="15" t="n">
        <f aca="false">MIN(Inputs!$C$4+B88-1,99)</f>
        <v>81</v>
      </c>
      <c r="D88" s="55" t="n">
        <f aca="false">INDEX('Return Path'!$D$5:$D$29,B88)</f>
        <v>0.08</v>
      </c>
      <c r="E88" s="15" t="n">
        <f aca="false">R87</f>
        <v>0</v>
      </c>
      <c r="F88" s="56" t="n">
        <f aca="false">Q87</f>
        <v>102593.877928142</v>
      </c>
      <c r="G88" s="56" t="n">
        <f aca="false">IF(AND(MOD(A88-1,12)=0,B88&lt;=Inputs!$C$7,E88=0),Inputs!$C$6,0)</f>
        <v>0</v>
      </c>
      <c r="H88" s="56" t="n">
        <f aca="false">IF(B88=1,G88*Inputs!$C$9,0)</f>
        <v>0</v>
      </c>
      <c r="I88" s="56" t="n">
        <f aca="false">I87+G88</f>
        <v>120000</v>
      </c>
      <c r="J88" s="56" t="n">
        <f aca="false">(F88+G88+H88)*((1+D88)^(1/12)-1)</f>
        <v>660.092099691681</v>
      </c>
      <c r="K88" s="56" t="n">
        <f aca="false">(F88+G88+H88+J88)*(Inputs!$C$14+IF(B88&lt;=10,Inputs!$C$12,Inputs!$C$13))/12</f>
        <v>215.112437557986</v>
      </c>
      <c r="L88" s="56" t="n">
        <f aca="false">IF(OR(E88=1,A88&lt;=Inputs!$C$15),0,MAX(Inputs!$C$8*I88-(F88+G88+H88+J88-K88),0))</f>
        <v>18161.1424097245</v>
      </c>
      <c r="M88" s="56" t="n">
        <f aca="false">L88*INDEX(Rates!$B$2:$C$101,C88+1,IF(Inputs!$C$5="Male",1,2))/1000/12*Inputs!$C$16</f>
        <v>88.5658378180898</v>
      </c>
      <c r="N88" s="56" t="n">
        <f aca="false">IF($V$1=1,MAX(F88+G88+H88+J88-K88-M88,0)*Inputs!$C$22/12,0)</f>
        <v>686.335278349716</v>
      </c>
      <c r="O88" s="56" t="n">
        <f aca="false">IF(AND(MOD(A88,12)=0,B88&gt;=Inputs!$C$18),MAX(F88+G88+H88+J88-K88-M88-N88,0)*Inputs!$C$17,0)</f>
        <v>0</v>
      </c>
      <c r="P88" s="56" t="n">
        <f aca="false">F88+G88+H88+J88-K88-M88-N88+O88</f>
        <v>102263.956474108</v>
      </c>
      <c r="Q88" s="56" t="n">
        <f aca="false">IF(OR(E88=1,P88&lt;=0),0,P88)</f>
        <v>102263.956474108</v>
      </c>
      <c r="R88" s="15" t="n">
        <f aca="false">IF(OR(E88=1,AND(P88&lt;=0,I88&gt;0)),1,0)</f>
        <v>0</v>
      </c>
      <c r="S88" s="15" t="n">
        <f aca="false">IF(L88&gt;0,1,0)</f>
        <v>1</v>
      </c>
    </row>
    <row r="89" customFormat="false" ht="15" hidden="false" customHeight="false" outlineLevel="0" collapsed="false">
      <c r="A89" s="15" t="n">
        <v>88</v>
      </c>
      <c r="B89" s="15" t="n">
        <f aca="false">INT((A89-1)/12)+1</f>
        <v>8</v>
      </c>
      <c r="C89" s="15" t="n">
        <f aca="false">MIN(Inputs!$C$4+B89-1,99)</f>
        <v>81</v>
      </c>
      <c r="D89" s="55" t="n">
        <f aca="false">INDEX('Return Path'!$D$5:$D$29,B89)</f>
        <v>0.08</v>
      </c>
      <c r="E89" s="15" t="n">
        <f aca="false">R88</f>
        <v>0</v>
      </c>
      <c r="F89" s="56" t="n">
        <f aca="false">Q88</f>
        <v>102263.956474108</v>
      </c>
      <c r="G89" s="56" t="n">
        <f aca="false">IF(AND(MOD(A89-1,12)=0,B89&lt;=Inputs!$C$7,E89=0),Inputs!$C$6,0)</f>
        <v>0</v>
      </c>
      <c r="H89" s="56" t="n">
        <f aca="false">IF(B89=1,G89*Inputs!$C$9,0)</f>
        <v>0</v>
      </c>
      <c r="I89" s="56" t="n">
        <f aca="false">I88+G89</f>
        <v>120000</v>
      </c>
      <c r="J89" s="56" t="n">
        <f aca="false">(F89+G89+H89)*((1+D89)^(1/12)-1)</f>
        <v>657.969375122489</v>
      </c>
      <c r="K89" s="56" t="n">
        <f aca="false">(F89+G89+H89+J89)*(Inputs!$C$14+IF(B89&lt;=10,Inputs!$C$12,Inputs!$C$13))/12</f>
        <v>214.420678852563</v>
      </c>
      <c r="L89" s="56" t="n">
        <f aca="false">IF(OR(E89=1,A89&lt;=Inputs!$C$15),0,MAX(Inputs!$C$8*I89-(F89+G89+H89+J89-K89),0))</f>
        <v>18492.4948296224</v>
      </c>
      <c r="M89" s="56" t="n">
        <f aca="false">L89*INDEX(Rates!$B$2:$C$101,C89+1,IF(Inputs!$C$5="Male",1,2))/1000/12*Inputs!$C$16</f>
        <v>90.1817331191252</v>
      </c>
      <c r="N89" s="56" t="n">
        <f aca="false">IF($V$1=1,MAX(F89+G89+H89+J89-K89-M89,0)*Inputs!$C$22/12,0)</f>
        <v>684.115489581723</v>
      </c>
      <c r="O89" s="56" t="n">
        <f aca="false">IF(AND(MOD(A89,12)=0,B89&gt;=Inputs!$C$18),MAX(F89+G89+H89+J89-K89-M89-N89,0)*Inputs!$C$17,0)</f>
        <v>0</v>
      </c>
      <c r="P89" s="56" t="n">
        <f aca="false">F89+G89+H89+J89-K89-M89-N89+O89</f>
        <v>101933.207947677</v>
      </c>
      <c r="Q89" s="56" t="n">
        <f aca="false">IF(OR(E89=1,P89&lt;=0),0,P89)</f>
        <v>101933.207947677</v>
      </c>
      <c r="R89" s="15" t="n">
        <f aca="false">IF(OR(E89=1,AND(P89&lt;=0,I89&gt;0)),1,0)</f>
        <v>0</v>
      </c>
      <c r="S89" s="15" t="n">
        <f aca="false">IF(L89&gt;0,1,0)</f>
        <v>1</v>
      </c>
    </row>
    <row r="90" customFormat="false" ht="15" hidden="false" customHeight="false" outlineLevel="0" collapsed="false">
      <c r="A90" s="15" t="n">
        <v>89</v>
      </c>
      <c r="B90" s="15" t="n">
        <f aca="false">INT((A90-1)/12)+1</f>
        <v>8</v>
      </c>
      <c r="C90" s="15" t="n">
        <f aca="false">MIN(Inputs!$C$4+B90-1,99)</f>
        <v>81</v>
      </c>
      <c r="D90" s="55" t="n">
        <f aca="false">INDEX('Return Path'!$D$5:$D$29,B90)</f>
        <v>0.08</v>
      </c>
      <c r="E90" s="15" t="n">
        <f aca="false">R89</f>
        <v>0</v>
      </c>
      <c r="F90" s="56" t="n">
        <f aca="false">Q89</f>
        <v>101933.207947677</v>
      </c>
      <c r="G90" s="56" t="n">
        <f aca="false">IF(AND(MOD(A90-1,12)=0,B90&lt;=Inputs!$C$7,E90=0),Inputs!$C$6,0)</f>
        <v>0</v>
      </c>
      <c r="H90" s="56" t="n">
        <f aca="false">IF(B90=1,G90*Inputs!$C$9,0)</f>
        <v>0</v>
      </c>
      <c r="I90" s="56" t="n">
        <f aca="false">I89+G90</f>
        <v>120000</v>
      </c>
      <c r="J90" s="56" t="n">
        <f aca="false">(F90+G90+H90)*((1+D90)^(1/12)-1)</f>
        <v>655.841329144593</v>
      </c>
      <c r="K90" s="56" t="n">
        <f aca="false">(F90+G90+H90+J90)*(Inputs!$C$14+IF(B90&lt;=10,Inputs!$C$12,Inputs!$C$13))/12</f>
        <v>213.727185993378</v>
      </c>
      <c r="L90" s="56" t="n">
        <f aca="false">IF(OR(E90=1,A90&lt;=Inputs!$C$15),0,MAX(Inputs!$C$8*I90-(F90+G90+H90+J90-K90),0))</f>
        <v>18824.677909172</v>
      </c>
      <c r="M90" s="56" t="n">
        <f aca="false">L90*INDEX(Rates!$B$2:$C$101,C90+1,IF(Inputs!$C$5="Male",1,2))/1000/12*Inputs!$C$16</f>
        <v>91.8016792703956</v>
      </c>
      <c r="N90" s="56" t="n">
        <f aca="false">IF($V$1=1,MAX(F90+G90+H90+J90-K90-M90,0)*Inputs!$C$22/12,0)</f>
        <v>681.890136077051</v>
      </c>
      <c r="O90" s="56" t="n">
        <f aca="false">IF(AND(MOD(A90,12)=0,B90&gt;=Inputs!$C$18),MAX(F90+G90+H90+J90-K90-M90-N90,0)*Inputs!$C$17,0)</f>
        <v>0</v>
      </c>
      <c r="P90" s="56" t="n">
        <f aca="false">F90+G90+H90+J90-K90-M90-N90+O90</f>
        <v>101601.630275481</v>
      </c>
      <c r="Q90" s="56" t="n">
        <f aca="false">IF(OR(E90=1,P90&lt;=0),0,P90)</f>
        <v>101601.630275481</v>
      </c>
      <c r="R90" s="15" t="n">
        <f aca="false">IF(OR(E90=1,AND(P90&lt;=0,I90&gt;0)),1,0)</f>
        <v>0</v>
      </c>
      <c r="S90" s="15" t="n">
        <f aca="false">IF(L90&gt;0,1,0)</f>
        <v>1</v>
      </c>
    </row>
    <row r="91" customFormat="false" ht="15" hidden="false" customHeight="false" outlineLevel="0" collapsed="false">
      <c r="A91" s="15" t="n">
        <v>90</v>
      </c>
      <c r="B91" s="15" t="n">
        <f aca="false">INT((A91-1)/12)+1</f>
        <v>8</v>
      </c>
      <c r="C91" s="15" t="n">
        <f aca="false">MIN(Inputs!$C$4+B91-1,99)</f>
        <v>81</v>
      </c>
      <c r="D91" s="55" t="n">
        <f aca="false">INDEX('Return Path'!$D$5:$D$29,B91)</f>
        <v>0.08</v>
      </c>
      <c r="E91" s="15" t="n">
        <f aca="false">R90</f>
        <v>0</v>
      </c>
      <c r="F91" s="56" t="n">
        <f aca="false">Q90</f>
        <v>101601.630275481</v>
      </c>
      <c r="G91" s="56" t="n">
        <f aca="false">IF(AND(MOD(A91-1,12)=0,B91&lt;=Inputs!$C$7,E91=0),Inputs!$C$6,0)</f>
        <v>0</v>
      </c>
      <c r="H91" s="56" t="n">
        <f aca="false">IF(B91=1,G91*Inputs!$C$9,0)</f>
        <v>0</v>
      </c>
      <c r="I91" s="56" t="n">
        <f aca="false">I90+G91</f>
        <v>120000</v>
      </c>
      <c r="J91" s="56" t="n">
        <f aca="false">(F91+G91+H91)*((1+D91)^(1/12)-1)</f>
        <v>653.707948417878</v>
      </c>
      <c r="K91" s="56" t="n">
        <f aca="false">(F91+G91+H91+J91)*(Inputs!$C$14+IF(B91&lt;=10,Inputs!$C$12,Inputs!$C$13))/12</f>
        <v>213.031954633122</v>
      </c>
      <c r="L91" s="56" t="n">
        <f aca="false">IF(OR(E91=1,A91&lt;=Inputs!$C$15),0,MAX(Inputs!$C$8*I91-(F91+G91+H91+J91-K91),0))</f>
        <v>19157.6937307347</v>
      </c>
      <c r="M91" s="56" t="n">
        <f aca="false">L91*INDEX(Rates!$B$2:$C$101,C91+1,IF(Inputs!$C$5="Male",1,2))/1000/12*Inputs!$C$16</f>
        <v>93.4256864268829</v>
      </c>
      <c r="N91" s="56" t="n">
        <f aca="false">IF($V$1=1,MAX(F91+G91+H91+J91-K91-M91,0)*Inputs!$C$22/12,0)</f>
        <v>679.659203885589</v>
      </c>
      <c r="O91" s="56" t="n">
        <f aca="false">IF(AND(MOD(A91,12)=0,B91&gt;=Inputs!$C$18),MAX(F91+G91+H91+J91-K91-M91-N91,0)*Inputs!$C$17,0)</f>
        <v>0</v>
      </c>
      <c r="P91" s="56" t="n">
        <f aca="false">F91+G91+H91+J91-K91-M91-N91+O91</f>
        <v>101269.221378953</v>
      </c>
      <c r="Q91" s="56" t="n">
        <f aca="false">IF(OR(E91=1,P91&lt;=0),0,P91)</f>
        <v>101269.221378953</v>
      </c>
      <c r="R91" s="15" t="n">
        <f aca="false">IF(OR(E91=1,AND(P91&lt;=0,I91&gt;0)),1,0)</f>
        <v>0</v>
      </c>
      <c r="S91" s="15" t="n">
        <f aca="false">IF(L91&gt;0,1,0)</f>
        <v>1</v>
      </c>
    </row>
    <row r="92" customFormat="false" ht="15" hidden="false" customHeight="false" outlineLevel="0" collapsed="false">
      <c r="A92" s="15" t="n">
        <v>91</v>
      </c>
      <c r="B92" s="15" t="n">
        <f aca="false">INT((A92-1)/12)+1</f>
        <v>8</v>
      </c>
      <c r="C92" s="15" t="n">
        <f aca="false">MIN(Inputs!$C$4+B92-1,99)</f>
        <v>81</v>
      </c>
      <c r="D92" s="55" t="n">
        <f aca="false">INDEX('Return Path'!$D$5:$D$29,B92)</f>
        <v>0.08</v>
      </c>
      <c r="E92" s="15" t="n">
        <f aca="false">R91</f>
        <v>0</v>
      </c>
      <c r="F92" s="56" t="n">
        <f aca="false">Q91</f>
        <v>101269.221378953</v>
      </c>
      <c r="G92" s="56" t="n">
        <f aca="false">IF(AND(MOD(A92-1,12)=0,B92&lt;=Inputs!$C$7,E92=0),Inputs!$C$6,0)</f>
        <v>0</v>
      </c>
      <c r="H92" s="56" t="n">
        <f aca="false">IF(B92=1,G92*Inputs!$C$9,0)</f>
        <v>0</v>
      </c>
      <c r="I92" s="56" t="n">
        <f aca="false">I91+G92</f>
        <v>120000</v>
      </c>
      <c r="J92" s="56" t="n">
        <f aca="false">(F92+G92+H92)*((1+D92)^(1/12)-1)</f>
        <v>651.569219568786</v>
      </c>
      <c r="K92" s="56" t="n">
        <f aca="false">(F92+G92+H92+J92)*(Inputs!$C$14+IF(B92&lt;=10,Inputs!$C$12,Inputs!$C$13))/12</f>
        <v>212.334980413587</v>
      </c>
      <c r="L92" s="56" t="n">
        <f aca="false">IF(OR(E92=1,A92&lt;=Inputs!$C$15),0,MAX(Inputs!$C$8*I92-(F92+G92+H92+J92-K92),0))</f>
        <v>19491.544381892</v>
      </c>
      <c r="M92" s="56" t="n">
        <f aca="false">L92*INDEX(Rates!$B$2:$C$101,C92+1,IF(Inputs!$C$5="Male",1,2))/1000/12*Inputs!$C$16</f>
        <v>95.0537647690265</v>
      </c>
      <c r="N92" s="56" t="n">
        <f aca="false">IF($V$1=1,MAX(F92+G92+H92+J92-K92-M92,0)*Inputs!$C$22/12,0)</f>
        <v>677.42267902226</v>
      </c>
      <c r="O92" s="56" t="n">
        <f aca="false">IF(AND(MOD(A92,12)=0,B92&gt;=Inputs!$C$18),MAX(F92+G92+H92+J92-K92-M92-N92,0)*Inputs!$C$17,0)</f>
        <v>0</v>
      </c>
      <c r="P92" s="56" t="n">
        <f aca="false">F92+G92+H92+J92-K92-M92-N92+O92</f>
        <v>100935.979174317</v>
      </c>
      <c r="Q92" s="56" t="n">
        <f aca="false">IF(OR(E92=1,P92&lt;=0),0,P92)</f>
        <v>100935.979174317</v>
      </c>
      <c r="R92" s="15" t="n">
        <f aca="false">IF(OR(E92=1,AND(P92&lt;=0,I92&gt;0)),1,0)</f>
        <v>0</v>
      </c>
      <c r="S92" s="15" t="n">
        <f aca="false">IF(L92&gt;0,1,0)</f>
        <v>1</v>
      </c>
    </row>
    <row r="93" customFormat="false" ht="15" hidden="false" customHeight="false" outlineLevel="0" collapsed="false">
      <c r="A93" s="15" t="n">
        <v>92</v>
      </c>
      <c r="B93" s="15" t="n">
        <f aca="false">INT((A93-1)/12)+1</f>
        <v>8</v>
      </c>
      <c r="C93" s="15" t="n">
        <f aca="false">MIN(Inputs!$C$4+B93-1,99)</f>
        <v>81</v>
      </c>
      <c r="D93" s="55" t="n">
        <f aca="false">INDEX('Return Path'!$D$5:$D$29,B93)</f>
        <v>0.08</v>
      </c>
      <c r="E93" s="15" t="n">
        <f aca="false">R92</f>
        <v>0</v>
      </c>
      <c r="F93" s="56" t="n">
        <f aca="false">Q92</f>
        <v>100935.979174317</v>
      </c>
      <c r="G93" s="56" t="n">
        <f aca="false">IF(AND(MOD(A93-1,12)=0,B93&lt;=Inputs!$C$7,E93=0),Inputs!$C$6,0)</f>
        <v>0</v>
      </c>
      <c r="H93" s="56" t="n">
        <f aca="false">IF(B93=1,G93*Inputs!$C$9,0)</f>
        <v>0</v>
      </c>
      <c r="I93" s="56" t="n">
        <f aca="false">I92+G93</f>
        <v>120000</v>
      </c>
      <c r="J93" s="56" t="n">
        <f aca="false">(F93+G93+H93)*((1+D93)^(1/12)-1)</f>
        <v>649.425129190233</v>
      </c>
      <c r="K93" s="56" t="n">
        <f aca="false">(F93+G93+H93+J93)*(Inputs!$C$14+IF(B93&lt;=10,Inputs!$C$12,Inputs!$C$13))/12</f>
        <v>211.63625896564</v>
      </c>
      <c r="L93" s="56" t="n">
        <f aca="false">IF(OR(E93=1,A93&lt;=Inputs!$C$15),0,MAX(Inputs!$C$8*I93-(F93+G93+H93+J93-K93),0))</f>
        <v>19826.2319554587</v>
      </c>
      <c r="M93" s="56" t="n">
        <f aca="false">L93*INDEX(Rates!$B$2:$C$101,C93+1,IF(Inputs!$C$5="Male",1,2))/1000/12*Inputs!$C$16</f>
        <v>96.6859245027867</v>
      </c>
      <c r="N93" s="56" t="n">
        <f aca="false">IF($V$1=1,MAX(F93+G93+H93+J93-K93-M93,0)*Inputs!$C$22/12,0)</f>
        <v>675.180547466924</v>
      </c>
      <c r="O93" s="56" t="n">
        <f aca="false">IF(AND(MOD(A93,12)=0,B93&gt;=Inputs!$C$18),MAX(F93+G93+H93+J93-K93-M93-N93,0)*Inputs!$C$17,0)</f>
        <v>0</v>
      </c>
      <c r="P93" s="56" t="n">
        <f aca="false">F93+G93+H93+J93-K93-M93-N93+O93</f>
        <v>100601.901572572</v>
      </c>
      <c r="Q93" s="56" t="n">
        <f aca="false">IF(OR(E93=1,P93&lt;=0),0,P93)</f>
        <v>100601.901572572</v>
      </c>
      <c r="R93" s="15" t="n">
        <f aca="false">IF(OR(E93=1,AND(P93&lt;=0,I93&gt;0)),1,0)</f>
        <v>0</v>
      </c>
      <c r="S93" s="15" t="n">
        <f aca="false">IF(L93&gt;0,1,0)</f>
        <v>1</v>
      </c>
    </row>
    <row r="94" customFormat="false" ht="15" hidden="false" customHeight="false" outlineLevel="0" collapsed="false">
      <c r="A94" s="15" t="n">
        <v>93</v>
      </c>
      <c r="B94" s="15" t="n">
        <f aca="false">INT((A94-1)/12)+1</f>
        <v>8</v>
      </c>
      <c r="C94" s="15" t="n">
        <f aca="false">MIN(Inputs!$C$4+B94-1,99)</f>
        <v>81</v>
      </c>
      <c r="D94" s="55" t="n">
        <f aca="false">INDEX('Return Path'!$D$5:$D$29,B94)</f>
        <v>0.08</v>
      </c>
      <c r="E94" s="15" t="n">
        <f aca="false">R93</f>
        <v>0</v>
      </c>
      <c r="F94" s="56" t="n">
        <f aca="false">Q93</f>
        <v>100601.901572572</v>
      </c>
      <c r="G94" s="56" t="n">
        <f aca="false">IF(AND(MOD(A94-1,12)=0,B94&lt;=Inputs!$C$7,E94=0),Inputs!$C$6,0)</f>
        <v>0</v>
      </c>
      <c r="H94" s="56" t="n">
        <f aca="false">IF(B94=1,G94*Inputs!$C$9,0)</f>
        <v>0</v>
      </c>
      <c r="I94" s="56" t="n">
        <f aca="false">I93+G94</f>
        <v>120000</v>
      </c>
      <c r="J94" s="56" t="n">
        <f aca="false">(F94+G94+H94)*((1+D94)^(1/12)-1)</f>
        <v>647.275663841527</v>
      </c>
      <c r="K94" s="56" t="n">
        <f aca="false">(F94+G94+H94+J94)*(Inputs!$C$14+IF(B94&lt;=10,Inputs!$C$12,Inputs!$C$13))/12</f>
        <v>210.935785909194</v>
      </c>
      <c r="L94" s="56" t="n">
        <f aca="false">IF(OR(E94=1,A94&lt;=Inputs!$C$15),0,MAX(Inputs!$C$8*I94-(F94+G94+H94+J94-K94),0))</f>
        <v>20161.758549496</v>
      </c>
      <c r="M94" s="56" t="n">
        <f aca="false">L94*INDEX(Rates!$B$2:$C$101,C94+1,IF(Inputs!$C$5="Male",1,2))/1000/12*Inputs!$C$16</f>
        <v>98.322175859709</v>
      </c>
      <c r="N94" s="56" t="n">
        <f aca="false">IF($V$1=1,MAX(F94+G94+H94+J94-K94-M94,0)*Inputs!$C$22/12,0)</f>
        <v>672.932795164295</v>
      </c>
      <c r="O94" s="56" t="n">
        <f aca="false">IF(AND(MOD(A94,12)=0,B94&gt;=Inputs!$C$18),MAX(F94+G94+H94+J94-K94-M94-N94,0)*Inputs!$C$17,0)</f>
        <v>0</v>
      </c>
      <c r="P94" s="56" t="n">
        <f aca="false">F94+G94+H94+J94-K94-M94-N94+O94</f>
        <v>100266.98647948</v>
      </c>
      <c r="Q94" s="56" t="n">
        <f aca="false">IF(OR(E94=1,P94&lt;=0),0,P94)</f>
        <v>100266.98647948</v>
      </c>
      <c r="R94" s="15" t="n">
        <f aca="false">IF(OR(E94=1,AND(P94&lt;=0,I94&gt;0)),1,0)</f>
        <v>0</v>
      </c>
      <c r="S94" s="15" t="n">
        <f aca="false">IF(L94&gt;0,1,0)</f>
        <v>1</v>
      </c>
    </row>
    <row r="95" customFormat="false" ht="15" hidden="false" customHeight="false" outlineLevel="0" collapsed="false">
      <c r="A95" s="15" t="n">
        <v>94</v>
      </c>
      <c r="B95" s="15" t="n">
        <f aca="false">INT((A95-1)/12)+1</f>
        <v>8</v>
      </c>
      <c r="C95" s="15" t="n">
        <f aca="false">MIN(Inputs!$C$4+B95-1,99)</f>
        <v>81</v>
      </c>
      <c r="D95" s="55" t="n">
        <f aca="false">INDEX('Return Path'!$D$5:$D$29,B95)</f>
        <v>0.08</v>
      </c>
      <c r="E95" s="15" t="n">
        <f aca="false">R94</f>
        <v>0</v>
      </c>
      <c r="F95" s="56" t="n">
        <f aca="false">Q94</f>
        <v>100266.98647948</v>
      </c>
      <c r="G95" s="56" t="n">
        <f aca="false">IF(AND(MOD(A95-1,12)=0,B95&lt;=Inputs!$C$7,E95=0),Inputs!$C$6,0)</f>
        <v>0</v>
      </c>
      <c r="H95" s="56" t="n">
        <f aca="false">IF(B95=1,G95*Inputs!$C$9,0)</f>
        <v>0</v>
      </c>
      <c r="I95" s="56" t="n">
        <f aca="false">I94+G95</f>
        <v>120000</v>
      </c>
      <c r="J95" s="56" t="n">
        <f aca="false">(F95+G95+H95)*((1+D95)^(1/12)-1)</f>
        <v>645.120810048281</v>
      </c>
      <c r="K95" s="56" t="n">
        <f aca="false">(F95+G95+H95+J95)*(Inputs!$C$14+IF(B95&lt;=10,Inputs!$C$12,Inputs!$C$13))/12</f>
        <v>210.233556853184</v>
      </c>
      <c r="L95" s="56" t="n">
        <f aca="false">IF(OR(E95=1,A95&lt;=Inputs!$C$15),0,MAX(Inputs!$C$8*I95-(F95+G95+H95+J95-K95),0))</f>
        <v>20498.1262673249</v>
      </c>
      <c r="M95" s="56" t="n">
        <f aca="false">L95*INDEX(Rates!$B$2:$C$101,C95+1,IF(Inputs!$C$5="Male",1,2))/1000/12*Inputs!$C$16</f>
        <v>99.962529096988</v>
      </c>
      <c r="N95" s="56" t="n">
        <f aca="false">IF($V$1=1,MAX(F95+G95+H95+J95-K95-M95,0)*Inputs!$C$22/12,0)</f>
        <v>670.679408023854</v>
      </c>
      <c r="O95" s="56" t="n">
        <f aca="false">IF(AND(MOD(A95,12)=0,B95&gt;=Inputs!$C$18),MAX(F95+G95+H95+J95-K95-M95-N95,0)*Inputs!$C$17,0)</f>
        <v>0</v>
      </c>
      <c r="P95" s="56" t="n">
        <f aca="false">F95+G95+H95+J95-K95-M95-N95+O95</f>
        <v>99931.2317955542</v>
      </c>
      <c r="Q95" s="56" t="n">
        <f aca="false">IF(OR(E95=1,P95&lt;=0),0,P95)</f>
        <v>99931.2317955542</v>
      </c>
      <c r="R95" s="15" t="n">
        <f aca="false">IF(OR(E95=1,AND(P95&lt;=0,I95&gt;0)),1,0)</f>
        <v>0</v>
      </c>
      <c r="S95" s="15" t="n">
        <f aca="false">IF(L95&gt;0,1,0)</f>
        <v>1</v>
      </c>
    </row>
    <row r="96" customFormat="false" ht="15" hidden="false" customHeight="false" outlineLevel="0" collapsed="false">
      <c r="A96" s="15" t="n">
        <v>95</v>
      </c>
      <c r="B96" s="15" t="n">
        <f aca="false">INT((A96-1)/12)+1</f>
        <v>8</v>
      </c>
      <c r="C96" s="15" t="n">
        <f aca="false">MIN(Inputs!$C$4+B96-1,99)</f>
        <v>81</v>
      </c>
      <c r="D96" s="55" t="n">
        <f aca="false">INDEX('Return Path'!$D$5:$D$29,B96)</f>
        <v>0.08</v>
      </c>
      <c r="E96" s="15" t="n">
        <f aca="false">R95</f>
        <v>0</v>
      </c>
      <c r="F96" s="56" t="n">
        <f aca="false">Q95</f>
        <v>99931.2317955542</v>
      </c>
      <c r="G96" s="56" t="n">
        <f aca="false">IF(AND(MOD(A96-1,12)=0,B96&lt;=Inputs!$C$7,E96=0),Inputs!$C$6,0)</f>
        <v>0</v>
      </c>
      <c r="H96" s="56" t="n">
        <f aca="false">IF(B96=1,G96*Inputs!$C$9,0)</f>
        <v>0</v>
      </c>
      <c r="I96" s="56" t="n">
        <f aca="false">I95+G96</f>
        <v>120000</v>
      </c>
      <c r="J96" s="56" t="n">
        <f aca="false">(F96+G96+H96)*((1+D96)^(1/12)-1)</f>
        <v>642.960554302328</v>
      </c>
      <c r="K96" s="56" t="n">
        <f aca="false">(F96+G96+H96+J96)*(Inputs!$C$14+IF(B96&lt;=10,Inputs!$C$12,Inputs!$C$13))/12</f>
        <v>209.529567395534</v>
      </c>
      <c r="L96" s="56" t="n">
        <f aca="false">IF(OR(E96=1,A96&lt;=Inputs!$C$15),0,MAX(Inputs!$C$8*I96-(F96+G96+H96+J96-K96),0))</f>
        <v>20835.337217539</v>
      </c>
      <c r="M96" s="56" t="n">
        <f aca="false">L96*INDEX(Rates!$B$2:$C$101,C96+1,IF(Inputs!$C$5="Male",1,2))/1000/12*Inputs!$C$16</f>
        <v>101.606994497532</v>
      </c>
      <c r="N96" s="56" t="n">
        <f aca="false">IF($V$1=1,MAX(F96+G96+H96+J96-K96-M96,0)*Inputs!$C$22/12,0)</f>
        <v>668.420371919757</v>
      </c>
      <c r="O96" s="56" t="n">
        <f aca="false">IF(AND(MOD(A96,12)=0,B96&gt;=Inputs!$C$18),MAX(F96+G96+H96+J96-K96-M96-N96,0)*Inputs!$C$17,0)</f>
        <v>0</v>
      </c>
      <c r="P96" s="56" t="n">
        <f aca="false">F96+G96+H96+J96-K96-M96-N96+O96</f>
        <v>99594.6354160437</v>
      </c>
      <c r="Q96" s="56" t="n">
        <f aca="false">IF(OR(E96=1,P96&lt;=0),0,P96)</f>
        <v>99594.6354160437</v>
      </c>
      <c r="R96" s="15" t="n">
        <f aca="false">IF(OR(E96=1,AND(P96&lt;=0,I96&gt;0)),1,0)</f>
        <v>0</v>
      </c>
      <c r="S96" s="15" t="n">
        <f aca="false">IF(L96&gt;0,1,0)</f>
        <v>1</v>
      </c>
    </row>
    <row r="97" customFormat="false" ht="15" hidden="false" customHeight="false" outlineLevel="0" collapsed="false">
      <c r="A97" s="15" t="n">
        <v>96</v>
      </c>
      <c r="B97" s="15" t="n">
        <f aca="false">INT((A97-1)/12)+1</f>
        <v>8</v>
      </c>
      <c r="C97" s="15" t="n">
        <f aca="false">MIN(Inputs!$C$4+B97-1,99)</f>
        <v>81</v>
      </c>
      <c r="D97" s="55" t="n">
        <f aca="false">INDEX('Return Path'!$D$5:$D$29,B97)</f>
        <v>0.08</v>
      </c>
      <c r="E97" s="15" t="n">
        <f aca="false">R96</f>
        <v>0</v>
      </c>
      <c r="F97" s="56" t="n">
        <f aca="false">Q96</f>
        <v>99594.6354160437</v>
      </c>
      <c r="G97" s="56" t="n">
        <f aca="false">IF(AND(MOD(A97-1,12)=0,B97&lt;=Inputs!$C$7,E97=0),Inputs!$C$6,0)</f>
        <v>0</v>
      </c>
      <c r="H97" s="56" t="n">
        <f aca="false">IF(B97=1,G97*Inputs!$C$9,0)</f>
        <v>0</v>
      </c>
      <c r="I97" s="56" t="n">
        <f aca="false">I96+G97</f>
        <v>120000</v>
      </c>
      <c r="J97" s="56" t="n">
        <f aca="false">(F97+G97+H97)*((1+D97)^(1/12)-1)</f>
        <v>640.794883061639</v>
      </c>
      <c r="K97" s="56" t="n">
        <f aca="false">(F97+G97+H97+J97)*(Inputs!$C$14+IF(B97&lt;=10,Inputs!$C$12,Inputs!$C$13))/12</f>
        <v>208.823813123136</v>
      </c>
      <c r="L97" s="56" t="n">
        <f aca="false">IF(OR(E97=1,A97&lt;=Inputs!$C$15),0,MAX(Inputs!$C$8*I97-(F97+G97+H97+J97-K97),0))</f>
        <v>21173.3935140178</v>
      </c>
      <c r="M97" s="56" t="n">
        <f aca="false">L97*INDEX(Rates!$B$2:$C$101,C97+1,IF(Inputs!$C$5="Male",1,2))/1000/12*Inputs!$C$16</f>
        <v>103.255582370027</v>
      </c>
      <c r="N97" s="56" t="n">
        <f aca="false">IF($V$1=1,MAX(F97+G97+H97+J97-K97-M97,0)*Inputs!$C$22/12,0)</f>
        <v>666.155672690748</v>
      </c>
      <c r="O97" s="56" t="n">
        <f aca="false">IF(AND(MOD(A97,12)=0,B97&gt;=Inputs!$C$18),MAX(F97+G97+H97+J97-K97-M97-N97,0)*Inputs!$C$17,0)</f>
        <v>0</v>
      </c>
      <c r="P97" s="56" t="n">
        <f aca="false">F97+G97+H97+J97-K97-M97-N97+O97</f>
        <v>99257.1952309215</v>
      </c>
      <c r="Q97" s="56" t="n">
        <f aca="false">IF(OR(E97=1,P97&lt;=0),0,P97)</f>
        <v>99257.1952309215</v>
      </c>
      <c r="R97" s="15" t="n">
        <f aca="false">IF(OR(E97=1,AND(P97&lt;=0,I97&gt;0)),1,0)</f>
        <v>0</v>
      </c>
      <c r="S97" s="15" t="n">
        <f aca="false">IF(L97&gt;0,1,0)</f>
        <v>1</v>
      </c>
    </row>
    <row r="98" customFormat="false" ht="15" hidden="false" customHeight="false" outlineLevel="0" collapsed="false">
      <c r="A98" s="15" t="n">
        <v>97</v>
      </c>
      <c r="B98" s="15" t="n">
        <f aca="false">INT((A98-1)/12)+1</f>
        <v>9</v>
      </c>
      <c r="C98" s="15" t="n">
        <f aca="false">MIN(Inputs!$C$4+B98-1,99)</f>
        <v>82</v>
      </c>
      <c r="D98" s="55" t="n">
        <f aca="false">INDEX('Return Path'!$D$5:$D$29,B98)</f>
        <v>0.08</v>
      </c>
      <c r="E98" s="15" t="n">
        <f aca="false">R97</f>
        <v>0</v>
      </c>
      <c r="F98" s="56" t="n">
        <f aca="false">Q97</f>
        <v>99257.1952309215</v>
      </c>
      <c r="G98" s="56" t="n">
        <f aca="false">IF(AND(MOD(A98-1,12)=0,B98&lt;=Inputs!$C$7,E98=0),Inputs!$C$6,0)</f>
        <v>0</v>
      </c>
      <c r="H98" s="56" t="n">
        <f aca="false">IF(B98=1,G98*Inputs!$C$9,0)</f>
        <v>0</v>
      </c>
      <c r="I98" s="56" t="n">
        <f aca="false">I97+G98</f>
        <v>120000</v>
      </c>
      <c r="J98" s="56" t="n">
        <f aca="false">(F98+G98+H98)*((1+D98)^(1/12)-1)</f>
        <v>638.623782750238</v>
      </c>
      <c r="K98" s="56" t="n">
        <f aca="false">(F98+G98+H98+J98)*(Inputs!$C$14+IF(B98&lt;=10,Inputs!$C$12,Inputs!$C$13))/12</f>
        <v>208.116289611816</v>
      </c>
      <c r="L98" s="56" t="n">
        <f aca="false">IF(OR(E98=1,A98&lt;=Inputs!$C$15),0,MAX(Inputs!$C$8*I98-(F98+G98+H98+J98-K98),0))</f>
        <v>21512.2972759401</v>
      </c>
      <c r="M98" s="56" t="n">
        <f aca="false">L98*INDEX(Rates!$B$2:$C$101,C98+1,IF(Inputs!$C$5="Male",1,2))/1000/12*Inputs!$C$16</f>
        <v>118.837515535173</v>
      </c>
      <c r="N98" s="56" t="n">
        <f aca="false">IF($V$1=1,MAX(F98+G98+H98+J98-K98-M98,0)*Inputs!$C$22/12,0)</f>
        <v>663.792434723498</v>
      </c>
      <c r="O98" s="56" t="n">
        <f aca="false">IF(AND(MOD(A98,12)=0,B98&gt;=Inputs!$C$18),MAX(F98+G98+H98+J98-K98-M98-N98,0)*Inputs!$C$17,0)</f>
        <v>0</v>
      </c>
      <c r="P98" s="56" t="n">
        <f aca="false">F98+G98+H98+J98-K98-M98-N98+O98</f>
        <v>98905.0727738012</v>
      </c>
      <c r="Q98" s="56" t="n">
        <f aca="false">IF(OR(E98=1,P98&lt;=0),0,P98)</f>
        <v>98905.0727738012</v>
      </c>
      <c r="R98" s="15" t="n">
        <f aca="false">IF(OR(E98=1,AND(P98&lt;=0,I98&gt;0)),1,0)</f>
        <v>0</v>
      </c>
      <c r="S98" s="15" t="n">
        <f aca="false">IF(L98&gt;0,1,0)</f>
        <v>1</v>
      </c>
    </row>
    <row r="99" customFormat="false" ht="15" hidden="false" customHeight="false" outlineLevel="0" collapsed="false">
      <c r="A99" s="15" t="n">
        <v>98</v>
      </c>
      <c r="B99" s="15" t="n">
        <f aca="false">INT((A99-1)/12)+1</f>
        <v>9</v>
      </c>
      <c r="C99" s="15" t="n">
        <f aca="false">MIN(Inputs!$C$4+B99-1,99)</f>
        <v>82</v>
      </c>
      <c r="D99" s="55" t="n">
        <f aca="false">INDEX('Return Path'!$D$5:$D$29,B99)</f>
        <v>0.08</v>
      </c>
      <c r="E99" s="15" t="n">
        <f aca="false">R98</f>
        <v>0</v>
      </c>
      <c r="F99" s="56" t="n">
        <f aca="false">Q98</f>
        <v>98905.0727738012</v>
      </c>
      <c r="G99" s="56" t="n">
        <f aca="false">IF(AND(MOD(A99-1,12)=0,B99&lt;=Inputs!$C$7,E99=0),Inputs!$C$6,0)</f>
        <v>0</v>
      </c>
      <c r="H99" s="56" t="n">
        <f aca="false">IF(B99=1,G99*Inputs!$C$9,0)</f>
        <v>0</v>
      </c>
      <c r="I99" s="56" t="n">
        <f aca="false">I98+G99</f>
        <v>120000</v>
      </c>
      <c r="J99" s="56" t="n">
        <f aca="false">(F99+G99+H99)*((1+D99)^(1/12)-1)</f>
        <v>636.358216258717</v>
      </c>
      <c r="K99" s="56" t="n">
        <f aca="false">(F99+G99+H99+J99)*(Inputs!$C$14+IF(B99&lt;=10,Inputs!$C$12,Inputs!$C$13))/12</f>
        <v>207.377981229292</v>
      </c>
      <c r="L99" s="56" t="n">
        <f aca="false">IF(OR(E99=1,A99&lt;=Inputs!$C$15),0,MAX(Inputs!$C$8*I99-(F99+G99+H99+J99-K99),0))</f>
        <v>21865.9469911694</v>
      </c>
      <c r="M99" s="56" t="n">
        <f aca="false">L99*INDEX(Rates!$B$2:$C$101,C99+1,IF(Inputs!$C$5="Male",1,2))/1000/12*Inputs!$C$16</f>
        <v>120.791135503718</v>
      </c>
      <c r="N99" s="56" t="n">
        <f aca="false">IF($V$1=1,MAX(F99+G99+H99+J99-K99-M99,0)*Inputs!$C$22/12,0)</f>
        <v>661.421745822179</v>
      </c>
      <c r="O99" s="56" t="n">
        <f aca="false">IF(AND(MOD(A99,12)=0,B99&gt;=Inputs!$C$18),MAX(F99+G99+H99+J99-K99-M99-N99,0)*Inputs!$C$17,0)</f>
        <v>0</v>
      </c>
      <c r="P99" s="56" t="n">
        <f aca="false">F99+G99+H99+J99-K99-M99-N99+O99</f>
        <v>98551.8401275047</v>
      </c>
      <c r="Q99" s="56" t="n">
        <f aca="false">IF(OR(E99=1,P99&lt;=0),0,P99)</f>
        <v>98551.8401275047</v>
      </c>
      <c r="R99" s="15" t="n">
        <f aca="false">IF(OR(E99=1,AND(P99&lt;=0,I99&gt;0)),1,0)</f>
        <v>0</v>
      </c>
      <c r="S99" s="15" t="n">
        <f aca="false">IF(L99&gt;0,1,0)</f>
        <v>1</v>
      </c>
    </row>
    <row r="100" customFormat="false" ht="15" hidden="false" customHeight="false" outlineLevel="0" collapsed="false">
      <c r="A100" s="15" t="n">
        <v>99</v>
      </c>
      <c r="B100" s="15" t="n">
        <f aca="false">INT((A100-1)/12)+1</f>
        <v>9</v>
      </c>
      <c r="C100" s="15" t="n">
        <f aca="false">MIN(Inputs!$C$4+B100-1,99)</f>
        <v>82</v>
      </c>
      <c r="D100" s="55" t="n">
        <f aca="false">INDEX('Return Path'!$D$5:$D$29,B100)</f>
        <v>0.08</v>
      </c>
      <c r="E100" s="15" t="n">
        <f aca="false">R99</f>
        <v>0</v>
      </c>
      <c r="F100" s="56" t="n">
        <f aca="false">Q99</f>
        <v>98551.8401275047</v>
      </c>
      <c r="G100" s="56" t="n">
        <f aca="false">IF(AND(MOD(A100-1,12)=0,B100&lt;=Inputs!$C$7,E100=0),Inputs!$C$6,0)</f>
        <v>0</v>
      </c>
      <c r="H100" s="56" t="n">
        <f aca="false">IF(B100=1,G100*Inputs!$C$9,0)</f>
        <v>0</v>
      </c>
      <c r="I100" s="56" t="n">
        <f aca="false">I99+G100</f>
        <v>120000</v>
      </c>
      <c r="J100" s="56" t="n">
        <f aca="false">(F100+G100+H100)*((1+D100)^(1/12)-1)</f>
        <v>634.08550677661</v>
      </c>
      <c r="K100" s="56" t="n">
        <f aca="false">(F100+G100+H100+J100)*(Inputs!$C$14+IF(B100&lt;=10,Inputs!$C$12,Inputs!$C$13))/12</f>
        <v>206.637345071419</v>
      </c>
      <c r="L100" s="56" t="n">
        <f aca="false">IF(OR(E100=1,A100&lt;=Inputs!$C$15),0,MAX(Inputs!$C$8*I100-(F100+G100+H100+J100-K100),0))</f>
        <v>22220.7117107901</v>
      </c>
      <c r="M100" s="56" t="n">
        <f aca="false">L100*INDEX(Rates!$B$2:$C$101,C100+1,IF(Inputs!$C$5="Male",1,2))/1000/12*Inputs!$C$16</f>
        <v>122.750914942356</v>
      </c>
      <c r="N100" s="56" t="n">
        <f aca="false">IF($V$1=1,MAX(F100+G100+H100+J100-K100-M100,0)*Inputs!$C$22/12,0)</f>
        <v>659.043582495117</v>
      </c>
      <c r="O100" s="56" t="n">
        <f aca="false">IF(AND(MOD(A100,12)=0,B100&gt;=Inputs!$C$18),MAX(F100+G100+H100+J100-K100-M100-N100,0)*Inputs!$C$17,0)</f>
        <v>0</v>
      </c>
      <c r="P100" s="56" t="n">
        <f aca="false">F100+G100+H100+J100-K100-M100-N100+O100</f>
        <v>98197.4937917725</v>
      </c>
      <c r="Q100" s="56" t="n">
        <f aca="false">IF(OR(E100=1,P100&lt;=0),0,P100)</f>
        <v>98197.4937917725</v>
      </c>
      <c r="R100" s="15" t="n">
        <f aca="false">IF(OR(E100=1,AND(P100&lt;=0,I100&gt;0)),1,0)</f>
        <v>0</v>
      </c>
      <c r="S100" s="15" t="n">
        <f aca="false">IF(L100&gt;0,1,0)</f>
        <v>1</v>
      </c>
    </row>
    <row r="101" customFormat="false" ht="15" hidden="false" customHeight="false" outlineLevel="0" collapsed="false">
      <c r="A101" s="15" t="n">
        <v>100</v>
      </c>
      <c r="B101" s="15" t="n">
        <f aca="false">INT((A101-1)/12)+1</f>
        <v>9</v>
      </c>
      <c r="C101" s="15" t="n">
        <f aca="false">MIN(Inputs!$C$4+B101-1,99)</f>
        <v>82</v>
      </c>
      <c r="D101" s="55" t="n">
        <f aca="false">INDEX('Return Path'!$D$5:$D$29,B101)</f>
        <v>0.08</v>
      </c>
      <c r="E101" s="15" t="n">
        <f aca="false">R100</f>
        <v>0</v>
      </c>
      <c r="F101" s="56" t="n">
        <f aca="false">Q100</f>
        <v>98197.4937917725</v>
      </c>
      <c r="G101" s="56" t="n">
        <f aca="false">IF(AND(MOD(A101-1,12)=0,B101&lt;=Inputs!$C$7,E101=0),Inputs!$C$6,0)</f>
        <v>0</v>
      </c>
      <c r="H101" s="56" t="n">
        <f aca="false">IF(B101=1,G101*Inputs!$C$9,0)</f>
        <v>0</v>
      </c>
      <c r="I101" s="56" t="n">
        <f aca="false">I100+G101</f>
        <v>120000</v>
      </c>
      <c r="J101" s="56" t="n">
        <f aca="false">(F101+G101+H101)*((1+D101)^(1/12)-1)</f>
        <v>631.805631783139</v>
      </c>
      <c r="K101" s="56" t="n">
        <f aca="false">(F101+G101+H101+J101)*(Inputs!$C$14+IF(B101&lt;=10,Inputs!$C$12,Inputs!$C$13))/12</f>
        <v>205.894373799074</v>
      </c>
      <c r="L101" s="56" t="n">
        <f aca="false">IF(OR(E101=1,A101&lt;=Inputs!$C$15),0,MAX(Inputs!$C$8*I101-(F101+G101+H101+J101-K101),0))</f>
        <v>22576.5949502435</v>
      </c>
      <c r="M101" s="56" t="n">
        <f aca="false">L101*INDEX(Rates!$B$2:$C$101,C101+1,IF(Inputs!$C$5="Male",1,2))/1000/12*Inputs!$C$16</f>
        <v>124.71687327097</v>
      </c>
      <c r="N101" s="56" t="n">
        <f aca="false">IF($V$1=1,MAX(F101+G101+H101+J101-K101-M101,0)*Inputs!$C$22/12,0)</f>
        <v>656.65792117657</v>
      </c>
      <c r="O101" s="56" t="n">
        <f aca="false">IF(AND(MOD(A101,12)=0,B101&gt;=Inputs!$C$18),MAX(F101+G101+H101+J101-K101-M101-N101,0)*Inputs!$C$17,0)</f>
        <v>0</v>
      </c>
      <c r="P101" s="56" t="n">
        <f aca="false">F101+G101+H101+J101-K101-M101-N101+O101</f>
        <v>97842.030255309</v>
      </c>
      <c r="Q101" s="56" t="n">
        <f aca="false">IF(OR(E101=1,P101&lt;=0),0,P101)</f>
        <v>97842.030255309</v>
      </c>
      <c r="R101" s="15" t="n">
        <f aca="false">IF(OR(E101=1,AND(P101&lt;=0,I101&gt;0)),1,0)</f>
        <v>0</v>
      </c>
      <c r="S101" s="15" t="n">
        <f aca="false">IF(L101&gt;0,1,0)</f>
        <v>1</v>
      </c>
    </row>
    <row r="102" customFormat="false" ht="15" hidden="false" customHeight="false" outlineLevel="0" collapsed="false">
      <c r="A102" s="15" t="n">
        <v>101</v>
      </c>
      <c r="B102" s="15" t="n">
        <f aca="false">INT((A102-1)/12)+1</f>
        <v>9</v>
      </c>
      <c r="C102" s="15" t="n">
        <f aca="false">MIN(Inputs!$C$4+B102-1,99)</f>
        <v>82</v>
      </c>
      <c r="D102" s="55" t="n">
        <f aca="false">INDEX('Return Path'!$D$5:$D$29,B102)</f>
        <v>0.08</v>
      </c>
      <c r="E102" s="15" t="n">
        <f aca="false">R101</f>
        <v>0</v>
      </c>
      <c r="F102" s="56" t="n">
        <f aca="false">Q101</f>
        <v>97842.030255309</v>
      </c>
      <c r="G102" s="56" t="n">
        <f aca="false">IF(AND(MOD(A102-1,12)=0,B102&lt;=Inputs!$C$7,E102=0),Inputs!$C$6,0)</f>
        <v>0</v>
      </c>
      <c r="H102" s="56" t="n">
        <f aca="false">IF(B102=1,G102*Inputs!$C$9,0)</f>
        <v>0</v>
      </c>
      <c r="I102" s="56" t="n">
        <f aca="false">I101+G102</f>
        <v>120000</v>
      </c>
      <c r="J102" s="56" t="n">
        <f aca="false">(F102+G102+H102)*((1+D102)^(1/12)-1)</f>
        <v>629.518568686525</v>
      </c>
      <c r="K102" s="56" t="n">
        <f aca="false">(F102+G102+H102+J102)*(Inputs!$C$14+IF(B102&lt;=10,Inputs!$C$12,Inputs!$C$13))/12</f>
        <v>205.149060049991</v>
      </c>
      <c r="L102" s="56" t="n">
        <f aca="false">IF(OR(E102=1,A102&lt;=Inputs!$C$15),0,MAX(Inputs!$C$8*I102-(F102+G102+H102+J102-K102),0))</f>
        <v>22933.6002360545</v>
      </c>
      <c r="M102" s="56" t="n">
        <f aca="false">L102*INDEX(Rates!$B$2:$C$101,C102+1,IF(Inputs!$C$5="Male",1,2))/1000/12*Inputs!$C$16</f>
        <v>126.689029970671</v>
      </c>
      <c r="N102" s="56" t="n">
        <f aca="false">IF($V$1=1,MAX(F102+G102+H102+J102-K102-M102,0)*Inputs!$C$22/12,0)</f>
        <v>654.264738226499</v>
      </c>
      <c r="O102" s="56" t="n">
        <f aca="false">IF(AND(MOD(A102,12)=0,B102&gt;=Inputs!$C$18),MAX(F102+G102+H102+J102-K102-M102-N102,0)*Inputs!$C$17,0)</f>
        <v>0</v>
      </c>
      <c r="P102" s="56" t="n">
        <f aca="false">F102+G102+H102+J102-K102-M102-N102+O102</f>
        <v>97485.4459957483</v>
      </c>
      <c r="Q102" s="56" t="n">
        <f aca="false">IF(OR(E102=1,P102&lt;=0),0,P102)</f>
        <v>97485.4459957483</v>
      </c>
      <c r="R102" s="15" t="n">
        <f aca="false">IF(OR(E102=1,AND(P102&lt;=0,I102&gt;0)),1,0)</f>
        <v>0</v>
      </c>
      <c r="S102" s="15" t="n">
        <f aca="false">IF(L102&gt;0,1,0)</f>
        <v>1</v>
      </c>
    </row>
    <row r="103" customFormat="false" ht="15" hidden="false" customHeight="false" outlineLevel="0" collapsed="false">
      <c r="A103" s="15" t="n">
        <v>102</v>
      </c>
      <c r="B103" s="15" t="n">
        <f aca="false">INT((A103-1)/12)+1</f>
        <v>9</v>
      </c>
      <c r="C103" s="15" t="n">
        <f aca="false">MIN(Inputs!$C$4+B103-1,99)</f>
        <v>82</v>
      </c>
      <c r="D103" s="55" t="n">
        <f aca="false">INDEX('Return Path'!$D$5:$D$29,B103)</f>
        <v>0.08</v>
      </c>
      <c r="E103" s="15" t="n">
        <f aca="false">R102</f>
        <v>0</v>
      </c>
      <c r="F103" s="56" t="n">
        <f aca="false">Q102</f>
        <v>97485.4459957483</v>
      </c>
      <c r="G103" s="56" t="n">
        <f aca="false">IF(AND(MOD(A103-1,12)=0,B103&lt;=Inputs!$C$7,E103=0),Inputs!$C$6,0)</f>
        <v>0</v>
      </c>
      <c r="H103" s="56" t="n">
        <f aca="false">IF(B103=1,G103*Inputs!$C$9,0)</f>
        <v>0</v>
      </c>
      <c r="I103" s="56" t="n">
        <f aca="false">I102+G103</f>
        <v>120000</v>
      </c>
      <c r="J103" s="56" t="n">
        <f aca="false">(F103+G103+H103)*((1+D103)^(1/12)-1)</f>
        <v>627.224294823758</v>
      </c>
      <c r="K103" s="56" t="n">
        <f aca="false">(F103+G103+H103+J103)*(Inputs!$C$14+IF(B103&lt;=10,Inputs!$C$12,Inputs!$C$13))/12</f>
        <v>204.401396438692</v>
      </c>
      <c r="L103" s="56" t="n">
        <f aca="false">IF(OR(E103=1,A103&lt;=Inputs!$C$15),0,MAX(Inputs!$C$8*I103-(F103+G103+H103+J103-K103),0))</f>
        <v>23291.7311058666</v>
      </c>
      <c r="M103" s="56" t="n">
        <f aca="false">L103*INDEX(Rates!$B$2:$C$101,C103+1,IF(Inputs!$C$5="Male",1,2))/1000/12*Inputs!$C$16</f>
        <v>128.667404583991</v>
      </c>
      <c r="N103" s="56" t="n">
        <f aca="false">IF($V$1=1,MAX(F103+G103+H103+J103-K103-M103,0)*Inputs!$C$22/12,0)</f>
        <v>651.864009930329</v>
      </c>
      <c r="O103" s="56" t="n">
        <f aca="false">IF(AND(MOD(A103,12)=0,B103&gt;=Inputs!$C$18),MAX(F103+G103+H103+J103-K103-M103-N103,0)*Inputs!$C$17,0)</f>
        <v>0</v>
      </c>
      <c r="P103" s="56" t="n">
        <f aca="false">F103+G103+H103+J103-K103-M103-N103+O103</f>
        <v>97127.7374796191</v>
      </c>
      <c r="Q103" s="56" t="n">
        <f aca="false">IF(OR(E103=1,P103&lt;=0),0,P103)</f>
        <v>97127.7374796191</v>
      </c>
      <c r="R103" s="15" t="n">
        <f aca="false">IF(OR(E103=1,AND(P103&lt;=0,I103&gt;0)),1,0)</f>
        <v>0</v>
      </c>
      <c r="S103" s="15" t="n">
        <f aca="false">IF(L103&gt;0,1,0)</f>
        <v>1</v>
      </c>
    </row>
    <row r="104" customFormat="false" ht="15" hidden="false" customHeight="false" outlineLevel="0" collapsed="false">
      <c r="A104" s="15" t="n">
        <v>103</v>
      </c>
      <c r="B104" s="15" t="n">
        <f aca="false">INT((A104-1)/12)+1</f>
        <v>9</v>
      </c>
      <c r="C104" s="15" t="n">
        <f aca="false">MIN(Inputs!$C$4+B104-1,99)</f>
        <v>82</v>
      </c>
      <c r="D104" s="55" t="n">
        <f aca="false">INDEX('Return Path'!$D$5:$D$29,B104)</f>
        <v>0.08</v>
      </c>
      <c r="E104" s="15" t="n">
        <f aca="false">R103</f>
        <v>0</v>
      </c>
      <c r="F104" s="56" t="n">
        <f aca="false">Q103</f>
        <v>97127.7374796191</v>
      </c>
      <c r="G104" s="56" t="n">
        <f aca="false">IF(AND(MOD(A104-1,12)=0,B104&lt;=Inputs!$C$7,E104=0),Inputs!$C$6,0)</f>
        <v>0</v>
      </c>
      <c r="H104" s="56" t="n">
        <f aca="false">IF(B104=1,G104*Inputs!$C$9,0)</f>
        <v>0</v>
      </c>
      <c r="I104" s="56" t="n">
        <f aca="false">I103+G104</f>
        <v>120000</v>
      </c>
      <c r="J104" s="56" t="n">
        <f aca="false">(F104+G104+H104)*((1+D104)^(1/12)-1)</f>
        <v>624.922787460378</v>
      </c>
      <c r="K104" s="56" t="n">
        <f aca="false">(F104+G104+H104+J104)*(Inputs!$C$14+IF(B104&lt;=10,Inputs!$C$12,Inputs!$C$13))/12</f>
        <v>203.651375556416</v>
      </c>
      <c r="L104" s="56" t="n">
        <f aca="false">IF(OR(E104=1,A104&lt;=Inputs!$C$15),0,MAX(Inputs!$C$8*I104-(F104+G104+H104+J104-K104),0))</f>
        <v>23650.991108477</v>
      </c>
      <c r="M104" s="56" t="n">
        <f aca="false">L104*INDEX(Rates!$B$2:$C$101,C104+1,IF(Inputs!$C$5="Male",1,2))/1000/12*Inputs!$C$16</f>
        <v>130.652016715078</v>
      </c>
      <c r="N104" s="56" t="n">
        <f aca="false">IF($V$1=1,MAX(F104+G104+H104+J104-K104-M104,0)*Inputs!$C$22/12,0)</f>
        <v>649.45571249872</v>
      </c>
      <c r="O104" s="56" t="n">
        <f aca="false">IF(AND(MOD(A104,12)=0,B104&gt;=Inputs!$C$18),MAX(F104+G104+H104+J104-K104-M104-N104,0)*Inputs!$C$17,0)</f>
        <v>0</v>
      </c>
      <c r="P104" s="56" t="n">
        <f aca="false">F104+G104+H104+J104-K104-M104-N104+O104</f>
        <v>96768.9011623093</v>
      </c>
      <c r="Q104" s="56" t="n">
        <f aca="false">IF(OR(E104=1,P104&lt;=0),0,P104)</f>
        <v>96768.9011623093</v>
      </c>
      <c r="R104" s="15" t="n">
        <f aca="false">IF(OR(E104=1,AND(P104&lt;=0,I104&gt;0)),1,0)</f>
        <v>0</v>
      </c>
      <c r="S104" s="15" t="n">
        <f aca="false">IF(L104&gt;0,1,0)</f>
        <v>1</v>
      </c>
    </row>
    <row r="105" customFormat="false" ht="15" hidden="false" customHeight="false" outlineLevel="0" collapsed="false">
      <c r="A105" s="15" t="n">
        <v>104</v>
      </c>
      <c r="B105" s="15" t="n">
        <f aca="false">INT((A105-1)/12)+1</f>
        <v>9</v>
      </c>
      <c r="C105" s="15" t="n">
        <f aca="false">MIN(Inputs!$C$4+B105-1,99)</f>
        <v>82</v>
      </c>
      <c r="D105" s="55" t="n">
        <f aca="false">INDEX('Return Path'!$D$5:$D$29,B105)</f>
        <v>0.08</v>
      </c>
      <c r="E105" s="15" t="n">
        <f aca="false">R104</f>
        <v>0</v>
      </c>
      <c r="F105" s="56" t="n">
        <f aca="false">Q104</f>
        <v>96768.9011623093</v>
      </c>
      <c r="G105" s="56" t="n">
        <f aca="false">IF(AND(MOD(A105-1,12)=0,B105&lt;=Inputs!$C$7,E105=0),Inputs!$C$6,0)</f>
        <v>0</v>
      </c>
      <c r="H105" s="56" t="n">
        <f aca="false">IF(B105=1,G105*Inputs!$C$9,0)</f>
        <v>0</v>
      </c>
      <c r="I105" s="56" t="n">
        <f aca="false">I104+G105</f>
        <v>120000</v>
      </c>
      <c r="J105" s="56" t="n">
        <f aca="false">(F105+G105+H105)*((1+D105)^(1/12)-1)</f>
        <v>622.614023790244</v>
      </c>
      <c r="K105" s="56" t="n">
        <f aca="false">(F105+G105+H105+J105)*(Inputs!$C$14+IF(B105&lt;=10,Inputs!$C$12,Inputs!$C$13))/12</f>
        <v>202.898989971041</v>
      </c>
      <c r="L105" s="56" t="n">
        <f aca="false">IF(OR(E105=1,A105&lt;=Inputs!$C$15),0,MAX(Inputs!$C$8*I105-(F105+G105+H105+J105-K105),0))</f>
        <v>24011.3838038715</v>
      </c>
      <c r="M105" s="56" t="n">
        <f aca="false">L105*INDEX(Rates!$B$2:$C$101,C105+1,IF(Inputs!$C$5="Male",1,2))/1000/12*Inputs!$C$16</f>
        <v>132.642886029887</v>
      </c>
      <c r="N105" s="56" t="n">
        <f aca="false">IF($V$1=1,MAX(F105+G105+H105+J105-K105-M105,0)*Inputs!$C$22/12,0)</f>
        <v>647.039822067324</v>
      </c>
      <c r="O105" s="56" t="n">
        <f aca="false">IF(AND(MOD(A105,12)=0,B105&gt;=Inputs!$C$18),MAX(F105+G105+H105+J105-K105-M105-N105,0)*Inputs!$C$17,0)</f>
        <v>0</v>
      </c>
      <c r="P105" s="56" t="n">
        <f aca="false">F105+G105+H105+J105-K105-M105-N105+O105</f>
        <v>96408.9334880312</v>
      </c>
      <c r="Q105" s="56" t="n">
        <f aca="false">IF(OR(E105=1,P105&lt;=0),0,P105)</f>
        <v>96408.9334880312</v>
      </c>
      <c r="R105" s="15" t="n">
        <f aca="false">IF(OR(E105=1,AND(P105&lt;=0,I105&gt;0)),1,0)</f>
        <v>0</v>
      </c>
      <c r="S105" s="15" t="n">
        <f aca="false">IF(L105&gt;0,1,0)</f>
        <v>1</v>
      </c>
    </row>
    <row r="106" customFormat="false" ht="15" hidden="false" customHeight="false" outlineLevel="0" collapsed="false">
      <c r="A106" s="15" t="n">
        <v>105</v>
      </c>
      <c r="B106" s="15" t="n">
        <f aca="false">INT((A106-1)/12)+1</f>
        <v>9</v>
      </c>
      <c r="C106" s="15" t="n">
        <f aca="false">MIN(Inputs!$C$4+B106-1,99)</f>
        <v>82</v>
      </c>
      <c r="D106" s="55" t="n">
        <f aca="false">INDEX('Return Path'!$D$5:$D$29,B106)</f>
        <v>0.08</v>
      </c>
      <c r="E106" s="15" t="n">
        <f aca="false">R105</f>
        <v>0</v>
      </c>
      <c r="F106" s="56" t="n">
        <f aca="false">Q105</f>
        <v>96408.9334880312</v>
      </c>
      <c r="G106" s="56" t="n">
        <f aca="false">IF(AND(MOD(A106-1,12)=0,B106&lt;=Inputs!$C$7,E106=0),Inputs!$C$6,0)</f>
        <v>0</v>
      </c>
      <c r="H106" s="56" t="n">
        <f aca="false">IF(B106=1,G106*Inputs!$C$9,0)</f>
        <v>0</v>
      </c>
      <c r="I106" s="56" t="n">
        <f aca="false">I105+G106</f>
        <v>120000</v>
      </c>
      <c r="J106" s="56" t="n">
        <f aca="false">(F106+G106+H106)*((1+D106)^(1/12)-1)</f>
        <v>620.297980935311</v>
      </c>
      <c r="K106" s="56" t="n">
        <f aca="false">(F106+G106+H106+J106)*(Inputs!$C$14+IF(B106&lt;=10,Inputs!$C$12,Inputs!$C$13))/12</f>
        <v>202.144232227014</v>
      </c>
      <c r="L106" s="56" t="n">
        <f aca="false">IF(OR(E106=1,A106&lt;=Inputs!$C$15),0,MAX(Inputs!$C$8*I106-(F106+G106+H106+J106-K106),0))</f>
        <v>24372.9127632605</v>
      </c>
      <c r="M106" s="56" t="n">
        <f aca="false">L106*INDEX(Rates!$B$2:$C$101,C106+1,IF(Inputs!$C$5="Male",1,2))/1000/12*Inputs!$C$16</f>
        <v>134.640032256378</v>
      </c>
      <c r="N106" s="56" t="n">
        <f aca="false">IF($V$1=1,MAX(F106+G106+H106+J106-K106-M106,0)*Inputs!$C$22/12,0)</f>
        <v>644.616314696555</v>
      </c>
      <c r="O106" s="56" t="n">
        <f aca="false">IF(AND(MOD(A106,12)=0,B106&gt;=Inputs!$C$18),MAX(F106+G106+H106+J106-K106-M106-N106,0)*Inputs!$C$17,0)</f>
        <v>0</v>
      </c>
      <c r="P106" s="56" t="n">
        <f aca="false">F106+G106+H106+J106-K106-M106-N106+O106</f>
        <v>96047.8308897866</v>
      </c>
      <c r="Q106" s="56" t="n">
        <f aca="false">IF(OR(E106=1,P106&lt;=0),0,P106)</f>
        <v>96047.8308897866</v>
      </c>
      <c r="R106" s="15" t="n">
        <f aca="false">IF(OR(E106=1,AND(P106&lt;=0,I106&gt;0)),1,0)</f>
        <v>0</v>
      </c>
      <c r="S106" s="15" t="n">
        <f aca="false">IF(L106&gt;0,1,0)</f>
        <v>1</v>
      </c>
    </row>
    <row r="107" customFormat="false" ht="15" hidden="false" customHeight="false" outlineLevel="0" collapsed="false">
      <c r="A107" s="15" t="n">
        <v>106</v>
      </c>
      <c r="B107" s="15" t="n">
        <f aca="false">INT((A107-1)/12)+1</f>
        <v>9</v>
      </c>
      <c r="C107" s="15" t="n">
        <f aca="false">MIN(Inputs!$C$4+B107-1,99)</f>
        <v>82</v>
      </c>
      <c r="D107" s="55" t="n">
        <f aca="false">INDEX('Return Path'!$D$5:$D$29,B107)</f>
        <v>0.08</v>
      </c>
      <c r="E107" s="15" t="n">
        <f aca="false">R106</f>
        <v>0</v>
      </c>
      <c r="F107" s="56" t="n">
        <f aca="false">Q106</f>
        <v>96047.8308897866</v>
      </c>
      <c r="G107" s="56" t="n">
        <f aca="false">IF(AND(MOD(A107-1,12)=0,B107&lt;=Inputs!$C$7,E107=0),Inputs!$C$6,0)</f>
        <v>0</v>
      </c>
      <c r="H107" s="56" t="n">
        <f aca="false">IF(B107=1,G107*Inputs!$C$9,0)</f>
        <v>0</v>
      </c>
      <c r="I107" s="56" t="n">
        <f aca="false">I106+G107</f>
        <v>120000</v>
      </c>
      <c r="J107" s="56" t="n">
        <f aca="false">(F107+G107+H107)*((1+D107)^(1/12)-1)</f>
        <v>617.974635945405</v>
      </c>
      <c r="K107" s="56" t="n">
        <f aca="false">(F107+G107+H107+J107)*(Inputs!$C$14+IF(B107&lt;=10,Inputs!$C$12,Inputs!$C$13))/12</f>
        <v>201.387094845275</v>
      </c>
      <c r="L107" s="56" t="n">
        <f aca="false">IF(OR(E107=1,A107&lt;=Inputs!$C$15),0,MAX(Inputs!$C$8*I107-(F107+G107+H107+J107-K107),0))</f>
        <v>24735.5815691133</v>
      </c>
      <c r="M107" s="56" t="n">
        <f aca="false">L107*INDEX(Rates!$B$2:$C$101,C107+1,IF(Inputs!$C$5="Male",1,2))/1000/12*Inputs!$C$16</f>
        <v>136.64347518471</v>
      </c>
      <c r="N107" s="56" t="n">
        <f aca="false">IF($V$1=1,MAX(F107+G107+H107+J107-K107-M107,0)*Inputs!$C$22/12,0)</f>
        <v>642.185166371347</v>
      </c>
      <c r="O107" s="56" t="n">
        <f aca="false">IF(AND(MOD(A107,12)=0,B107&gt;=Inputs!$C$18),MAX(F107+G107+H107+J107-K107-M107-N107,0)*Inputs!$C$17,0)</f>
        <v>0</v>
      </c>
      <c r="P107" s="56" t="n">
        <f aca="false">F107+G107+H107+J107-K107-M107-N107+O107</f>
        <v>95685.5897893307</v>
      </c>
      <c r="Q107" s="56" t="n">
        <f aca="false">IF(OR(E107=1,P107&lt;=0),0,P107)</f>
        <v>95685.5897893307</v>
      </c>
      <c r="R107" s="15" t="n">
        <f aca="false">IF(OR(E107=1,AND(P107&lt;=0,I107&gt;0)),1,0)</f>
        <v>0</v>
      </c>
      <c r="S107" s="15" t="n">
        <f aca="false">IF(L107&gt;0,1,0)</f>
        <v>1</v>
      </c>
    </row>
    <row r="108" customFormat="false" ht="15" hidden="false" customHeight="false" outlineLevel="0" collapsed="false">
      <c r="A108" s="15" t="n">
        <v>107</v>
      </c>
      <c r="B108" s="15" t="n">
        <f aca="false">INT((A108-1)/12)+1</f>
        <v>9</v>
      </c>
      <c r="C108" s="15" t="n">
        <f aca="false">MIN(Inputs!$C$4+B108-1,99)</f>
        <v>82</v>
      </c>
      <c r="D108" s="55" t="n">
        <f aca="false">INDEX('Return Path'!$D$5:$D$29,B108)</f>
        <v>0.08</v>
      </c>
      <c r="E108" s="15" t="n">
        <f aca="false">R107</f>
        <v>0</v>
      </c>
      <c r="F108" s="56" t="n">
        <f aca="false">Q107</f>
        <v>95685.5897893307</v>
      </c>
      <c r="G108" s="56" t="n">
        <f aca="false">IF(AND(MOD(A108-1,12)=0,B108&lt;=Inputs!$C$7,E108=0),Inputs!$C$6,0)</f>
        <v>0</v>
      </c>
      <c r="H108" s="56" t="n">
        <f aca="false">IF(B108=1,G108*Inputs!$C$9,0)</f>
        <v>0</v>
      </c>
      <c r="I108" s="56" t="n">
        <f aca="false">I107+G108</f>
        <v>120000</v>
      </c>
      <c r="J108" s="56" t="n">
        <f aca="false">(F108+G108+H108)*((1+D108)^(1/12)-1)</f>
        <v>615.64396579799</v>
      </c>
      <c r="K108" s="56" t="n">
        <f aca="false">(F108+G108+H108+J108)*(Inputs!$C$14+IF(B108&lt;=10,Inputs!$C$12,Inputs!$C$13))/12</f>
        <v>200.627570323185</v>
      </c>
      <c r="L108" s="56" t="n">
        <f aca="false">IF(OR(E108=1,A108&lt;=Inputs!$C$15),0,MAX(Inputs!$C$8*I108-(F108+G108+H108+J108-K108),0))</f>
        <v>25099.3938151945</v>
      </c>
      <c r="M108" s="56" t="n">
        <f aca="false">L108*INDEX(Rates!$B$2:$C$101,C108+1,IF(Inputs!$C$5="Male",1,2))/1000/12*Inputs!$C$16</f>
        <v>138.653234667437</v>
      </c>
      <c r="N108" s="56" t="n">
        <f aca="false">IF($V$1=1,MAX(F108+G108+H108+J108-K108-M108,0)*Inputs!$C$22/12,0)</f>
        <v>639.74635300092</v>
      </c>
      <c r="O108" s="56" t="n">
        <f aca="false">IF(AND(MOD(A108,12)=0,B108&gt;=Inputs!$C$18),MAX(F108+G108+H108+J108-K108-M108-N108,0)*Inputs!$C$17,0)</f>
        <v>0</v>
      </c>
      <c r="P108" s="56" t="n">
        <f aca="false">F108+G108+H108+J108-K108-M108-N108+O108</f>
        <v>95322.2065971371</v>
      </c>
      <c r="Q108" s="56" t="n">
        <f aca="false">IF(OR(E108=1,P108&lt;=0),0,P108)</f>
        <v>95322.2065971371</v>
      </c>
      <c r="R108" s="15" t="n">
        <f aca="false">IF(OR(E108=1,AND(P108&lt;=0,I108&gt;0)),1,0)</f>
        <v>0</v>
      </c>
      <c r="S108" s="15" t="n">
        <f aca="false">IF(L108&gt;0,1,0)</f>
        <v>1</v>
      </c>
    </row>
    <row r="109" customFormat="false" ht="15" hidden="false" customHeight="false" outlineLevel="0" collapsed="false">
      <c r="A109" s="15" t="n">
        <v>108</v>
      </c>
      <c r="B109" s="15" t="n">
        <f aca="false">INT((A109-1)/12)+1</f>
        <v>9</v>
      </c>
      <c r="C109" s="15" t="n">
        <f aca="false">MIN(Inputs!$C$4+B109-1,99)</f>
        <v>82</v>
      </c>
      <c r="D109" s="55" t="n">
        <f aca="false">INDEX('Return Path'!$D$5:$D$29,B109)</f>
        <v>0.08</v>
      </c>
      <c r="E109" s="15" t="n">
        <f aca="false">R108</f>
        <v>0</v>
      </c>
      <c r="F109" s="56" t="n">
        <f aca="false">Q108</f>
        <v>95322.2065971371</v>
      </c>
      <c r="G109" s="56" t="n">
        <f aca="false">IF(AND(MOD(A109-1,12)=0,B109&lt;=Inputs!$C$7,E109=0),Inputs!$C$6,0)</f>
        <v>0</v>
      </c>
      <c r="H109" s="56" t="n">
        <f aca="false">IF(B109=1,G109*Inputs!$C$9,0)</f>
        <v>0</v>
      </c>
      <c r="I109" s="56" t="n">
        <f aca="false">I108+G109</f>
        <v>120000</v>
      </c>
      <c r="J109" s="56" t="n">
        <f aca="false">(F109+G109+H109)*((1+D109)^(1/12)-1)</f>
        <v>613.305947397948</v>
      </c>
      <c r="K109" s="56" t="n">
        <f aca="false">(F109+G109+H109+J109)*(Inputs!$C$14+IF(B109&lt;=10,Inputs!$C$12,Inputs!$C$13))/12</f>
        <v>199.865651134448</v>
      </c>
      <c r="L109" s="56" t="n">
        <f aca="false">IF(OR(E109=1,A109&lt;=Inputs!$C$15),0,MAX(Inputs!$C$8*I109-(F109+G109+H109+J109-K109),0))</f>
        <v>25464.3531065994</v>
      </c>
      <c r="M109" s="56" t="n">
        <f aca="false">L109*INDEX(Rates!$B$2:$C$101,C109+1,IF(Inputs!$C$5="Male",1,2))/1000/12*Inputs!$C$16</f>
        <v>140.669330619706</v>
      </c>
      <c r="N109" s="56" t="n">
        <f aca="false">IF($V$1=1,MAX(F109+G109+H109+J109-K109-M109,0)*Inputs!$C$22/12,0)</f>
        <v>637.299850418539</v>
      </c>
      <c r="O109" s="56" t="n">
        <f aca="false">IF(AND(MOD(A109,12)=0,B109&gt;=Inputs!$C$18),MAX(F109+G109+H109+J109-K109-M109-N109,0)*Inputs!$C$17,0)</f>
        <v>0</v>
      </c>
      <c r="P109" s="56" t="n">
        <f aca="false">F109+G109+H109+J109-K109-M109-N109+O109</f>
        <v>94957.6777123624</v>
      </c>
      <c r="Q109" s="56" t="n">
        <f aca="false">IF(OR(E109=1,P109&lt;=0),0,P109)</f>
        <v>94957.6777123624</v>
      </c>
      <c r="R109" s="15" t="n">
        <f aca="false">IF(OR(E109=1,AND(P109&lt;=0,I109&gt;0)),1,0)</f>
        <v>0</v>
      </c>
      <c r="S109" s="15" t="n">
        <f aca="false">IF(L109&gt;0,1,0)</f>
        <v>1</v>
      </c>
    </row>
    <row r="110" customFormat="false" ht="15" hidden="false" customHeight="false" outlineLevel="0" collapsed="false">
      <c r="A110" s="15" t="n">
        <v>109</v>
      </c>
      <c r="B110" s="15" t="n">
        <f aca="false">INT((A110-1)/12)+1</f>
        <v>10</v>
      </c>
      <c r="C110" s="15" t="n">
        <f aca="false">MIN(Inputs!$C$4+B110-1,99)</f>
        <v>83</v>
      </c>
      <c r="D110" s="55" t="n">
        <f aca="false">INDEX('Return Path'!$D$5:$D$29,B110)</f>
        <v>0.08</v>
      </c>
      <c r="E110" s="15" t="n">
        <f aca="false">R109</f>
        <v>0</v>
      </c>
      <c r="F110" s="56" t="n">
        <f aca="false">Q109</f>
        <v>94957.6777123624</v>
      </c>
      <c r="G110" s="56" t="n">
        <f aca="false">IF(AND(MOD(A110-1,12)=0,B110&lt;=Inputs!$C$7,E110=0),Inputs!$C$6,0)</f>
        <v>0</v>
      </c>
      <c r="H110" s="56" t="n">
        <f aca="false">IF(B110=1,G110*Inputs!$C$9,0)</f>
        <v>0</v>
      </c>
      <c r="I110" s="56" t="n">
        <f aca="false">I109+G110</f>
        <v>120000</v>
      </c>
      <c r="J110" s="56" t="n">
        <f aca="false">(F110+G110+H110)*((1+D110)^(1/12)-1)</f>
        <v>610.960557577341</v>
      </c>
      <c r="K110" s="56" t="n">
        <f aca="false">(F110+G110+H110+J110)*(Inputs!$C$14+IF(B110&lt;=10,Inputs!$C$12,Inputs!$C$13))/12</f>
        <v>199.101329729041</v>
      </c>
      <c r="L110" s="56" t="n">
        <f aca="false">IF(OR(E110=1,A110&lt;=Inputs!$C$15),0,MAX(Inputs!$C$8*I110-(F110+G110+H110+J110-K110),0))</f>
        <v>25830.4630597893</v>
      </c>
      <c r="M110" s="56" t="n">
        <f aca="false">L110*INDEX(Rates!$B$2:$C$101,C110+1,IF(Inputs!$C$5="Male",1,2))/1000/12*Inputs!$C$16</f>
        <v>159.417007850666</v>
      </c>
      <c r="N110" s="56" t="n">
        <f aca="false">IF($V$1=1,MAX(F110+G110+H110+J110-K110-M110,0)*Inputs!$C$22/12,0)</f>
        <v>634.7341328824</v>
      </c>
      <c r="O110" s="56" t="n">
        <f aca="false">IF(AND(MOD(A110,12)=0,B110&gt;=Inputs!$C$18),MAX(F110+G110+H110+J110-K110-M110-N110,0)*Inputs!$C$17,0)</f>
        <v>0</v>
      </c>
      <c r="P110" s="56" t="n">
        <f aca="false">F110+G110+H110+J110-K110-M110-N110+O110</f>
        <v>94575.3857994776</v>
      </c>
      <c r="Q110" s="56" t="n">
        <f aca="false">IF(OR(E110=1,P110&lt;=0),0,P110)</f>
        <v>94575.3857994776</v>
      </c>
      <c r="R110" s="15" t="n">
        <f aca="false">IF(OR(E110=1,AND(P110&lt;=0,I110&gt;0)),1,0)</f>
        <v>0</v>
      </c>
      <c r="S110" s="15" t="n">
        <f aca="false">IF(L110&gt;0,1,0)</f>
        <v>1</v>
      </c>
    </row>
    <row r="111" customFormat="false" ht="15" hidden="false" customHeight="false" outlineLevel="0" collapsed="false">
      <c r="A111" s="15" t="n">
        <v>110</v>
      </c>
      <c r="B111" s="15" t="n">
        <f aca="false">INT((A111-1)/12)+1</f>
        <v>10</v>
      </c>
      <c r="C111" s="15" t="n">
        <f aca="false">MIN(Inputs!$C$4+B111-1,99)</f>
        <v>83</v>
      </c>
      <c r="D111" s="55" t="n">
        <f aca="false">INDEX('Return Path'!$D$5:$D$29,B111)</f>
        <v>0.08</v>
      </c>
      <c r="E111" s="15" t="n">
        <f aca="false">R110</f>
        <v>0</v>
      </c>
      <c r="F111" s="56" t="n">
        <f aca="false">Q110</f>
        <v>94575.3857994776</v>
      </c>
      <c r="G111" s="56" t="n">
        <f aca="false">IF(AND(MOD(A111-1,12)=0,B111&lt;=Inputs!$C$7,E111=0),Inputs!$C$6,0)</f>
        <v>0</v>
      </c>
      <c r="H111" s="56" t="n">
        <f aca="false">IF(B111=1,G111*Inputs!$C$9,0)</f>
        <v>0</v>
      </c>
      <c r="I111" s="56" t="n">
        <f aca="false">I110+G111</f>
        <v>120000</v>
      </c>
      <c r="J111" s="56" t="n">
        <f aca="false">(F111+G111+H111)*((1+D111)^(1/12)-1)</f>
        <v>608.50087989903</v>
      </c>
      <c r="K111" s="56" t="n">
        <f aca="false">(F111+G111+H111+J111)*(Inputs!$C$14+IF(B111&lt;=10,Inputs!$C$12,Inputs!$C$13))/12</f>
        <v>198.299763915368</v>
      </c>
      <c r="L111" s="56" t="n">
        <f aca="false">IF(OR(E111=1,A111&lt;=Inputs!$C$15),0,MAX(Inputs!$C$8*I111-(F111+G111+H111+J111-K111),0))</f>
        <v>26214.4130845387</v>
      </c>
      <c r="M111" s="56" t="n">
        <f aca="false">L111*INDEX(Rates!$B$2:$C$101,C111+1,IF(Inputs!$C$5="Male",1,2))/1000/12*Inputs!$C$16</f>
        <v>161.786619420078</v>
      </c>
      <c r="N111" s="56" t="n">
        <f aca="false">IF($V$1=1,MAX(F111+G111+H111+J111-K111-M111,0)*Inputs!$C$22/12,0)</f>
        <v>632.158668640275</v>
      </c>
      <c r="O111" s="56" t="n">
        <f aca="false">IF(AND(MOD(A111,12)=0,B111&gt;=Inputs!$C$18),MAX(F111+G111+H111+J111-K111-M111-N111,0)*Inputs!$C$17,0)</f>
        <v>0</v>
      </c>
      <c r="P111" s="56" t="n">
        <f aca="false">F111+G111+H111+J111-K111-M111-N111+O111</f>
        <v>94191.6416274009</v>
      </c>
      <c r="Q111" s="56" t="n">
        <f aca="false">IF(OR(E111=1,P111&lt;=0),0,P111)</f>
        <v>94191.6416274009</v>
      </c>
      <c r="R111" s="15" t="n">
        <f aca="false">IF(OR(E111=1,AND(P111&lt;=0,I111&gt;0)),1,0)</f>
        <v>0</v>
      </c>
      <c r="S111" s="15" t="n">
        <f aca="false">IF(L111&gt;0,1,0)</f>
        <v>1</v>
      </c>
    </row>
    <row r="112" customFormat="false" ht="15" hidden="false" customHeight="false" outlineLevel="0" collapsed="false">
      <c r="A112" s="15" t="n">
        <v>111</v>
      </c>
      <c r="B112" s="15" t="n">
        <f aca="false">INT((A112-1)/12)+1</f>
        <v>10</v>
      </c>
      <c r="C112" s="15" t="n">
        <f aca="false">MIN(Inputs!$C$4+B112-1,99)</f>
        <v>83</v>
      </c>
      <c r="D112" s="55" t="n">
        <f aca="false">INDEX('Return Path'!$D$5:$D$29,B112)</f>
        <v>0.08</v>
      </c>
      <c r="E112" s="15" t="n">
        <f aca="false">R111</f>
        <v>0</v>
      </c>
      <c r="F112" s="56" t="n">
        <f aca="false">Q111</f>
        <v>94191.6416274009</v>
      </c>
      <c r="G112" s="56" t="n">
        <f aca="false">IF(AND(MOD(A112-1,12)=0,B112&lt;=Inputs!$C$7,E112=0),Inputs!$C$6,0)</f>
        <v>0</v>
      </c>
      <c r="H112" s="56" t="n">
        <f aca="false">IF(B112=1,G112*Inputs!$C$9,0)</f>
        <v>0</v>
      </c>
      <c r="I112" s="56" t="n">
        <f aca="false">I111+G112</f>
        <v>120000</v>
      </c>
      <c r="J112" s="56" t="n">
        <f aca="false">(F112+G112+H112)*((1+D112)^(1/12)-1)</f>
        <v>606.03185834135</v>
      </c>
      <c r="K112" s="56" t="n">
        <f aca="false">(F112+G112+H112+J112)*(Inputs!$C$14+IF(B112&lt;=10,Inputs!$C$12,Inputs!$C$13))/12</f>
        <v>197.495153095296</v>
      </c>
      <c r="L112" s="56" t="n">
        <f aca="false">IF(OR(E112=1,A112&lt;=Inputs!$C$15),0,MAX(Inputs!$C$8*I112-(F112+G112+H112+J112-K112),0))</f>
        <v>26599.821667353</v>
      </c>
      <c r="M112" s="56" t="n">
        <f aca="false">L112*INDEX(Rates!$B$2:$C$101,C112+1,IF(Inputs!$C$5="Male",1,2))/1000/12*Inputs!$C$16</f>
        <v>164.16523272368</v>
      </c>
      <c r="N112" s="56" t="n">
        <f aca="false">IF($V$1=1,MAX(F112+G112+H112+J112-K112-M112,0)*Inputs!$C$22/12,0)</f>
        <v>629.573420666155</v>
      </c>
      <c r="O112" s="56" t="n">
        <f aca="false">IF(AND(MOD(A112,12)=0,B112&gt;=Inputs!$C$18),MAX(F112+G112+H112+J112-K112-M112-N112,0)*Inputs!$C$17,0)</f>
        <v>0</v>
      </c>
      <c r="P112" s="56" t="n">
        <f aca="false">F112+G112+H112+J112-K112-M112-N112+O112</f>
        <v>93806.4396792571</v>
      </c>
      <c r="Q112" s="56" t="n">
        <f aca="false">IF(OR(E112=1,P112&lt;=0),0,P112)</f>
        <v>93806.4396792571</v>
      </c>
      <c r="R112" s="15" t="n">
        <f aca="false">IF(OR(E112=1,AND(P112&lt;=0,I112&gt;0)),1,0)</f>
        <v>0</v>
      </c>
      <c r="S112" s="15" t="n">
        <f aca="false">IF(L112&gt;0,1,0)</f>
        <v>1</v>
      </c>
    </row>
    <row r="113" customFormat="false" ht="15" hidden="false" customHeight="false" outlineLevel="0" collapsed="false">
      <c r="A113" s="15" t="n">
        <v>112</v>
      </c>
      <c r="B113" s="15" t="n">
        <f aca="false">INT((A113-1)/12)+1</f>
        <v>10</v>
      </c>
      <c r="C113" s="15" t="n">
        <f aca="false">MIN(Inputs!$C$4+B113-1,99)</f>
        <v>83</v>
      </c>
      <c r="D113" s="55" t="n">
        <f aca="false">INDEX('Return Path'!$D$5:$D$29,B113)</f>
        <v>0.08</v>
      </c>
      <c r="E113" s="15" t="n">
        <f aca="false">R112</f>
        <v>0</v>
      </c>
      <c r="F113" s="56" t="n">
        <f aca="false">Q112</f>
        <v>93806.4396792571</v>
      </c>
      <c r="G113" s="56" t="n">
        <f aca="false">IF(AND(MOD(A113-1,12)=0,B113&lt;=Inputs!$C$7,E113=0),Inputs!$C$6,0)</f>
        <v>0</v>
      </c>
      <c r="H113" s="56" t="n">
        <f aca="false">IF(B113=1,G113*Inputs!$C$9,0)</f>
        <v>0</v>
      </c>
      <c r="I113" s="56" t="n">
        <f aca="false">I112+G113</f>
        <v>120000</v>
      </c>
      <c r="J113" s="56" t="n">
        <f aca="false">(F113+G113+H113)*((1+D113)^(1/12)-1)</f>
        <v>603.553457408561</v>
      </c>
      <c r="K113" s="56" t="n">
        <f aca="false">(F113+G113+H113+J113)*(Inputs!$C$14+IF(B113&lt;=10,Inputs!$C$12,Inputs!$C$13))/12</f>
        <v>196.687485701387</v>
      </c>
      <c r="L113" s="56" t="n">
        <f aca="false">IF(OR(E113=1,A113&lt;=Inputs!$C$15),0,MAX(Inputs!$C$8*I113-(F113+G113+H113+J113-K113),0))</f>
        <v>26986.6943490357</v>
      </c>
      <c r="M113" s="56" t="n">
        <f aca="false">L113*INDEX(Rates!$B$2:$C$101,C113+1,IF(Inputs!$C$5="Male",1,2))/1000/12*Inputs!$C$16</f>
        <v>166.552881957465</v>
      </c>
      <c r="N113" s="56" t="n">
        <f aca="false">IF($V$1=1,MAX(F113+G113+H113+J113-K113-M113,0)*Inputs!$C$22/12,0)</f>
        <v>626.978351793379</v>
      </c>
      <c r="O113" s="56" t="n">
        <f aca="false">IF(AND(MOD(A113,12)=0,B113&gt;=Inputs!$C$18),MAX(F113+G113+H113+J113-K113-M113-N113,0)*Inputs!$C$17,0)</f>
        <v>0</v>
      </c>
      <c r="P113" s="56" t="n">
        <f aca="false">F113+G113+H113+J113-K113-M113-N113+O113</f>
        <v>93419.7744172135</v>
      </c>
      <c r="Q113" s="56" t="n">
        <f aca="false">IF(OR(E113=1,P113&lt;=0),0,P113)</f>
        <v>93419.7744172135</v>
      </c>
      <c r="R113" s="15" t="n">
        <f aca="false">IF(OR(E113=1,AND(P113&lt;=0,I113&gt;0)),1,0)</f>
        <v>0</v>
      </c>
      <c r="S113" s="15" t="n">
        <f aca="false">IF(L113&gt;0,1,0)</f>
        <v>1</v>
      </c>
    </row>
    <row r="114" customFormat="false" ht="15" hidden="false" customHeight="false" outlineLevel="0" collapsed="false">
      <c r="A114" s="15" t="n">
        <v>113</v>
      </c>
      <c r="B114" s="15" t="n">
        <f aca="false">INT((A114-1)/12)+1</f>
        <v>10</v>
      </c>
      <c r="C114" s="15" t="n">
        <f aca="false">MIN(Inputs!$C$4+B114-1,99)</f>
        <v>83</v>
      </c>
      <c r="D114" s="55" t="n">
        <f aca="false">INDEX('Return Path'!$D$5:$D$29,B114)</f>
        <v>0.08</v>
      </c>
      <c r="E114" s="15" t="n">
        <f aca="false">R113</f>
        <v>0</v>
      </c>
      <c r="F114" s="56" t="n">
        <f aca="false">Q113</f>
        <v>93419.7744172135</v>
      </c>
      <c r="G114" s="56" t="n">
        <f aca="false">IF(AND(MOD(A114-1,12)=0,B114&lt;=Inputs!$C$7,E114=0),Inputs!$C$6,0)</f>
        <v>0</v>
      </c>
      <c r="H114" s="56" t="n">
        <f aca="false">IF(B114=1,G114*Inputs!$C$9,0)</f>
        <v>0</v>
      </c>
      <c r="I114" s="56" t="n">
        <f aca="false">I113+G114</f>
        <v>120000</v>
      </c>
      <c r="J114" s="56" t="n">
        <f aca="false">(F114+G114+H114)*((1+D114)^(1/12)-1)</f>
        <v>601.06564147008</v>
      </c>
      <c r="K114" s="56" t="n">
        <f aca="false">(F114+G114+H114+J114)*(Inputs!$C$14+IF(B114&lt;=10,Inputs!$C$12,Inputs!$C$13))/12</f>
        <v>195.876750122257</v>
      </c>
      <c r="L114" s="56" t="n">
        <f aca="false">IF(OR(E114=1,A114&lt;=Inputs!$C$15),0,MAX(Inputs!$C$8*I114-(F114+G114+H114+J114-K114),0))</f>
        <v>27375.0366914387</v>
      </c>
      <c r="M114" s="56" t="n">
        <f aca="false">L114*INDEX(Rates!$B$2:$C$101,C114+1,IF(Inputs!$C$5="Male",1,2))/1000/12*Inputs!$C$16</f>
        <v>168.949601447329</v>
      </c>
      <c r="N114" s="56" t="n">
        <f aca="false">IF($V$1=1,MAX(F114+G114+H114+J114-K114-M114,0)*Inputs!$C$22/12,0)</f>
        <v>624.373424714093</v>
      </c>
      <c r="O114" s="56" t="n">
        <f aca="false">IF(AND(MOD(A114,12)=0,B114&gt;=Inputs!$C$18),MAX(F114+G114+H114+J114-K114-M114-N114,0)*Inputs!$C$17,0)</f>
        <v>0</v>
      </c>
      <c r="P114" s="56" t="n">
        <f aca="false">F114+G114+H114+J114-K114-M114-N114+O114</f>
        <v>93031.6402823999</v>
      </c>
      <c r="Q114" s="56" t="n">
        <f aca="false">IF(OR(E114=1,P114&lt;=0),0,P114)</f>
        <v>93031.6402823999</v>
      </c>
      <c r="R114" s="15" t="n">
        <f aca="false">IF(OR(E114=1,AND(P114&lt;=0,I114&gt;0)),1,0)</f>
        <v>0</v>
      </c>
      <c r="S114" s="15" t="n">
        <f aca="false">IF(L114&gt;0,1,0)</f>
        <v>1</v>
      </c>
    </row>
    <row r="115" customFormat="false" ht="15" hidden="false" customHeight="false" outlineLevel="0" collapsed="false">
      <c r="A115" s="15" t="n">
        <v>114</v>
      </c>
      <c r="B115" s="15" t="n">
        <f aca="false">INT((A115-1)/12)+1</f>
        <v>10</v>
      </c>
      <c r="C115" s="15" t="n">
        <f aca="false">MIN(Inputs!$C$4+B115-1,99)</f>
        <v>83</v>
      </c>
      <c r="D115" s="55" t="n">
        <f aca="false">INDEX('Return Path'!$D$5:$D$29,B115)</f>
        <v>0.08</v>
      </c>
      <c r="E115" s="15" t="n">
        <f aca="false">R114</f>
        <v>0</v>
      </c>
      <c r="F115" s="56" t="n">
        <f aca="false">Q114</f>
        <v>93031.6402823999</v>
      </c>
      <c r="G115" s="56" t="n">
        <f aca="false">IF(AND(MOD(A115-1,12)=0,B115&lt;=Inputs!$C$7,E115=0),Inputs!$C$6,0)</f>
        <v>0</v>
      </c>
      <c r="H115" s="56" t="n">
        <f aca="false">IF(B115=1,G115*Inputs!$C$9,0)</f>
        <v>0</v>
      </c>
      <c r="I115" s="56" t="n">
        <f aca="false">I114+G115</f>
        <v>120000</v>
      </c>
      <c r="J115" s="56" t="n">
        <f aca="false">(F115+G115+H115)*((1+D115)^(1/12)-1)</f>
        <v>598.568374759969</v>
      </c>
      <c r="K115" s="56" t="n">
        <f aca="false">(F115+G115+H115+J115)*(Inputs!$C$14+IF(B115&lt;=10,Inputs!$C$12,Inputs!$C$13))/12</f>
        <v>195.062934702416</v>
      </c>
      <c r="L115" s="56" t="n">
        <f aca="false">IF(OR(E115=1,A115&lt;=Inputs!$C$15),0,MAX(Inputs!$C$8*I115-(F115+G115+H115+J115-K115),0))</f>
        <v>27764.8542775426</v>
      </c>
      <c r="M115" s="56" t="n">
        <f aca="false">L115*INDEX(Rates!$B$2:$C$101,C115+1,IF(Inputs!$C$5="Male",1,2))/1000/12*Inputs!$C$16</f>
        <v>171.355425649567</v>
      </c>
      <c r="N115" s="56" t="n">
        <f aca="false">IF($V$1=1,MAX(F115+G115+H115+J115-K115-M115,0)*Inputs!$C$22/12,0)</f>
        <v>621.758601978719</v>
      </c>
      <c r="O115" s="56" t="n">
        <f aca="false">IF(AND(MOD(A115,12)=0,B115&gt;=Inputs!$C$18),MAX(F115+G115+H115+J115-K115-M115-N115,0)*Inputs!$C$17,0)</f>
        <v>0</v>
      </c>
      <c r="P115" s="56" t="n">
        <f aca="false">F115+G115+H115+J115-K115-M115-N115+O115</f>
        <v>92642.0316948291</v>
      </c>
      <c r="Q115" s="56" t="n">
        <f aca="false">IF(OR(E115=1,P115&lt;=0),0,P115)</f>
        <v>92642.0316948291</v>
      </c>
      <c r="R115" s="15" t="n">
        <f aca="false">IF(OR(E115=1,AND(P115&lt;=0,I115&gt;0)),1,0)</f>
        <v>0</v>
      </c>
      <c r="S115" s="15" t="n">
        <f aca="false">IF(L115&gt;0,1,0)</f>
        <v>1</v>
      </c>
    </row>
    <row r="116" customFormat="false" ht="15" hidden="false" customHeight="false" outlineLevel="0" collapsed="false">
      <c r="A116" s="15" t="n">
        <v>115</v>
      </c>
      <c r="B116" s="15" t="n">
        <f aca="false">INT((A116-1)/12)+1</f>
        <v>10</v>
      </c>
      <c r="C116" s="15" t="n">
        <f aca="false">MIN(Inputs!$C$4+B116-1,99)</f>
        <v>83</v>
      </c>
      <c r="D116" s="55" t="n">
        <f aca="false">INDEX('Return Path'!$D$5:$D$29,B116)</f>
        <v>0.08</v>
      </c>
      <c r="E116" s="15" t="n">
        <f aca="false">R115</f>
        <v>0</v>
      </c>
      <c r="F116" s="56" t="n">
        <f aca="false">Q115</f>
        <v>92642.0316948291</v>
      </c>
      <c r="G116" s="56" t="n">
        <f aca="false">IF(AND(MOD(A116-1,12)=0,B116&lt;=Inputs!$C$7,E116=0),Inputs!$C$6,0)</f>
        <v>0</v>
      </c>
      <c r="H116" s="56" t="n">
        <f aca="false">IF(B116=1,G116*Inputs!$C$9,0)</f>
        <v>0</v>
      </c>
      <c r="I116" s="56" t="n">
        <f aca="false">I115+G116</f>
        <v>120000</v>
      </c>
      <c r="J116" s="56" t="n">
        <f aca="false">(F116+G116+H116)*((1+D116)^(1/12)-1)</f>
        <v>596.061621376423</v>
      </c>
      <c r="K116" s="56" t="n">
        <f aca="false">(F116+G116+H116+J116)*(Inputs!$C$14+IF(B116&lt;=10,Inputs!$C$12,Inputs!$C$13))/12</f>
        <v>194.246027742095</v>
      </c>
      <c r="L116" s="56" t="n">
        <f aca="false">IF(OR(E116=1,A116&lt;=Inputs!$C$15),0,MAX(Inputs!$C$8*I116-(F116+G116+H116+J116-K116),0))</f>
        <v>28156.1527115365</v>
      </c>
      <c r="M116" s="56" t="n">
        <f aca="false">L116*INDEX(Rates!$B$2:$C$101,C116+1,IF(Inputs!$C$5="Male",1,2))/1000/12*Inputs!$C$16</f>
        <v>173.770389151366</v>
      </c>
      <c r="N116" s="56" t="n">
        <f aca="false">IF($V$1=1,MAX(F116+G116+H116+J116-K116-M116,0)*Inputs!$C$22/12,0)</f>
        <v>619.133845995414</v>
      </c>
      <c r="O116" s="56" t="n">
        <f aca="false">IF(AND(MOD(A116,12)=0,B116&gt;=Inputs!$C$18),MAX(F116+G116+H116+J116-K116-M116-N116,0)*Inputs!$C$17,0)</f>
        <v>0</v>
      </c>
      <c r="P116" s="56" t="n">
        <f aca="false">F116+G116+H116+J116-K116-M116-N116+O116</f>
        <v>92250.9430533167</v>
      </c>
      <c r="Q116" s="56" t="n">
        <f aca="false">IF(OR(E116=1,P116&lt;=0),0,P116)</f>
        <v>92250.9430533167</v>
      </c>
      <c r="R116" s="15" t="n">
        <f aca="false">IF(OR(E116=1,AND(P116&lt;=0,I116&gt;0)),1,0)</f>
        <v>0</v>
      </c>
      <c r="S116" s="15" t="n">
        <f aca="false">IF(L116&gt;0,1,0)</f>
        <v>1</v>
      </c>
    </row>
    <row r="117" customFormat="false" ht="15" hidden="false" customHeight="false" outlineLevel="0" collapsed="false">
      <c r="A117" s="15" t="n">
        <v>116</v>
      </c>
      <c r="B117" s="15" t="n">
        <f aca="false">INT((A117-1)/12)+1</f>
        <v>10</v>
      </c>
      <c r="C117" s="15" t="n">
        <f aca="false">MIN(Inputs!$C$4+B117-1,99)</f>
        <v>83</v>
      </c>
      <c r="D117" s="55" t="n">
        <f aca="false">INDEX('Return Path'!$D$5:$D$29,B117)</f>
        <v>0.08</v>
      </c>
      <c r="E117" s="15" t="n">
        <f aca="false">R116</f>
        <v>0</v>
      </c>
      <c r="F117" s="56" t="n">
        <f aca="false">Q116</f>
        <v>92250.9430533167</v>
      </c>
      <c r="G117" s="56" t="n">
        <f aca="false">IF(AND(MOD(A117-1,12)=0,B117&lt;=Inputs!$C$7,E117=0),Inputs!$C$6,0)</f>
        <v>0</v>
      </c>
      <c r="H117" s="56" t="n">
        <f aca="false">IF(B117=1,G117*Inputs!$C$9,0)</f>
        <v>0</v>
      </c>
      <c r="I117" s="56" t="n">
        <f aca="false">I116+G117</f>
        <v>120000</v>
      </c>
      <c r="J117" s="56" t="n">
        <f aca="false">(F117+G117+H117)*((1+D117)^(1/12)-1)</f>
        <v>593.545345281251</v>
      </c>
      <c r="K117" s="56" t="n">
        <f aca="false">(F117+G117+H117+J117)*(Inputs!$C$14+IF(B117&lt;=10,Inputs!$C$12,Inputs!$C$13))/12</f>
        <v>193.426017497079</v>
      </c>
      <c r="L117" s="56" t="n">
        <f aca="false">IF(OR(E117=1,A117&lt;=Inputs!$C$15),0,MAX(Inputs!$C$8*I117-(F117+G117+H117+J117-K117),0))</f>
        <v>28548.9376188992</v>
      </c>
      <c r="M117" s="56" t="n">
        <f aca="false">L117*INDEX(Rates!$B$2:$C$101,C117+1,IF(Inputs!$C$5="Male",1,2))/1000/12*Inputs!$C$16</f>
        <v>176.194526671306</v>
      </c>
      <c r="N117" s="56" t="n">
        <f aca="false">IF($V$1=1,MAX(F117+G117+H117+J117-K117-M117,0)*Inputs!$C$22/12,0)</f>
        <v>616.49911902953</v>
      </c>
      <c r="O117" s="56" t="n">
        <f aca="false">IF(AND(MOD(A117,12)=0,B117&gt;=Inputs!$C$18),MAX(F117+G117+H117+J117-K117-M117-N117,0)*Inputs!$C$17,0)</f>
        <v>0</v>
      </c>
      <c r="P117" s="56" t="n">
        <f aca="false">F117+G117+H117+J117-K117-M117-N117+O117</f>
        <v>91858.3687354</v>
      </c>
      <c r="Q117" s="56" t="n">
        <f aca="false">IF(OR(E117=1,P117&lt;=0),0,P117)</f>
        <v>91858.3687354</v>
      </c>
      <c r="R117" s="15" t="n">
        <f aca="false">IF(OR(E117=1,AND(P117&lt;=0,I117&gt;0)),1,0)</f>
        <v>0</v>
      </c>
      <c r="S117" s="15" t="n">
        <f aca="false">IF(L117&gt;0,1,0)</f>
        <v>1</v>
      </c>
    </row>
    <row r="118" customFormat="false" ht="15" hidden="false" customHeight="false" outlineLevel="0" collapsed="false">
      <c r="A118" s="15" t="n">
        <v>117</v>
      </c>
      <c r="B118" s="15" t="n">
        <f aca="false">INT((A118-1)/12)+1</f>
        <v>10</v>
      </c>
      <c r="C118" s="15" t="n">
        <f aca="false">MIN(Inputs!$C$4+B118-1,99)</f>
        <v>83</v>
      </c>
      <c r="D118" s="55" t="n">
        <f aca="false">INDEX('Return Path'!$D$5:$D$29,B118)</f>
        <v>0.08</v>
      </c>
      <c r="E118" s="15" t="n">
        <f aca="false">R117</f>
        <v>0</v>
      </c>
      <c r="F118" s="56" t="n">
        <f aca="false">Q117</f>
        <v>91858.3687354</v>
      </c>
      <c r="G118" s="56" t="n">
        <f aca="false">IF(AND(MOD(A118-1,12)=0,B118&lt;=Inputs!$C$7,E118=0),Inputs!$C$6,0)</f>
        <v>0</v>
      </c>
      <c r="H118" s="56" t="n">
        <f aca="false">IF(B118=1,G118*Inputs!$C$9,0)</f>
        <v>0</v>
      </c>
      <c r="I118" s="56" t="n">
        <f aca="false">I117+G118</f>
        <v>120000</v>
      </c>
      <c r="J118" s="56" t="n">
        <f aca="false">(F118+G118+H118)*((1+D118)^(1/12)-1)</f>
        <v>591.019510299361</v>
      </c>
      <c r="K118" s="56" t="n">
        <f aca="false">(F118+G118+H118+J118)*(Inputs!$C$14+IF(B118&lt;=10,Inputs!$C$12,Inputs!$C$13))/12</f>
        <v>192.60289217854</v>
      </c>
      <c r="L118" s="56" t="n">
        <f aca="false">IF(OR(E118=1,A118&lt;=Inputs!$C$15),0,MAX(Inputs!$C$8*I118-(F118+G118+H118+J118-K118),0))</f>
        <v>28943.2146464792</v>
      </c>
      <c r="M118" s="56" t="n">
        <f aca="false">L118*INDEX(Rates!$B$2:$C$101,C118+1,IF(Inputs!$C$5="Male",1,2))/1000/12*Inputs!$C$16</f>
        <v>178.627873059854</v>
      </c>
      <c r="N118" s="56" t="n">
        <f aca="false">IF($V$1=1,MAX(F118+G118+H118+J118-K118-M118,0)*Inputs!$C$22/12,0)</f>
        <v>613.854383203073</v>
      </c>
      <c r="O118" s="56" t="n">
        <f aca="false">IF(AND(MOD(A118,12)=0,B118&gt;=Inputs!$C$18),MAX(F118+G118+H118+J118-K118-M118-N118,0)*Inputs!$C$17,0)</f>
        <v>0</v>
      </c>
      <c r="P118" s="56" t="n">
        <f aca="false">F118+G118+H118+J118-K118-M118-N118+O118</f>
        <v>91464.3030972579</v>
      </c>
      <c r="Q118" s="56" t="n">
        <f aca="false">IF(OR(E118=1,P118&lt;=0),0,P118)</f>
        <v>91464.3030972579</v>
      </c>
      <c r="R118" s="15" t="n">
        <f aca="false">IF(OR(E118=1,AND(P118&lt;=0,I118&gt;0)),1,0)</f>
        <v>0</v>
      </c>
      <c r="S118" s="15" t="n">
        <f aca="false">IF(L118&gt;0,1,0)</f>
        <v>1</v>
      </c>
    </row>
    <row r="119" customFormat="false" ht="15" hidden="false" customHeight="false" outlineLevel="0" collapsed="false">
      <c r="A119" s="15" t="n">
        <v>118</v>
      </c>
      <c r="B119" s="15" t="n">
        <f aca="false">INT((A119-1)/12)+1</f>
        <v>10</v>
      </c>
      <c r="C119" s="15" t="n">
        <f aca="false">MIN(Inputs!$C$4+B119-1,99)</f>
        <v>83</v>
      </c>
      <c r="D119" s="55" t="n">
        <f aca="false">INDEX('Return Path'!$D$5:$D$29,B119)</f>
        <v>0.08</v>
      </c>
      <c r="E119" s="15" t="n">
        <f aca="false">R118</f>
        <v>0</v>
      </c>
      <c r="F119" s="56" t="n">
        <f aca="false">Q118</f>
        <v>91464.3030972579</v>
      </c>
      <c r="G119" s="56" t="n">
        <f aca="false">IF(AND(MOD(A119-1,12)=0,B119&lt;=Inputs!$C$7,E119=0),Inputs!$C$6,0)</f>
        <v>0</v>
      </c>
      <c r="H119" s="56" t="n">
        <f aca="false">IF(B119=1,G119*Inputs!$C$9,0)</f>
        <v>0</v>
      </c>
      <c r="I119" s="56" t="n">
        <f aca="false">I118+G119</f>
        <v>120000</v>
      </c>
      <c r="J119" s="56" t="n">
        <f aca="false">(F119+G119+H119)*((1+D119)^(1/12)-1)</f>
        <v>588.484080118237</v>
      </c>
      <c r="K119" s="56" t="n">
        <f aca="false">(F119+G119+H119+J119)*(Inputs!$C$14+IF(B119&lt;=10,Inputs!$C$12,Inputs!$C$13))/12</f>
        <v>191.776639952867</v>
      </c>
      <c r="L119" s="56" t="n">
        <f aca="false">IF(OR(E119=1,A119&lt;=Inputs!$C$15),0,MAX(Inputs!$C$8*I119-(F119+G119+H119+J119-K119),0))</f>
        <v>29338.9894625767</v>
      </c>
      <c r="M119" s="56" t="n">
        <f aca="false">L119*INDEX(Rates!$B$2:$C$101,C119+1,IF(Inputs!$C$5="Male",1,2))/1000/12*Inputs!$C$16</f>
        <v>181.070463299869</v>
      </c>
      <c r="N119" s="56" t="n">
        <f aca="false">IF($V$1=1,MAX(F119+G119+H119+J119-K119-M119,0)*Inputs!$C$22/12,0)</f>
        <v>611.199600494156</v>
      </c>
      <c r="O119" s="56" t="n">
        <f aca="false">IF(AND(MOD(A119,12)=0,B119&gt;=Inputs!$C$18),MAX(F119+G119+H119+J119-K119-M119-N119,0)*Inputs!$C$17,0)</f>
        <v>0</v>
      </c>
      <c r="P119" s="56" t="n">
        <f aca="false">F119+G119+H119+J119-K119-M119-N119+O119</f>
        <v>91068.7404736293</v>
      </c>
      <c r="Q119" s="56" t="n">
        <f aca="false">IF(OR(E119=1,P119&lt;=0),0,P119)</f>
        <v>91068.7404736293</v>
      </c>
      <c r="R119" s="15" t="n">
        <f aca="false">IF(OR(E119=1,AND(P119&lt;=0,I119&gt;0)),1,0)</f>
        <v>0</v>
      </c>
      <c r="S119" s="15" t="n">
        <f aca="false">IF(L119&gt;0,1,0)</f>
        <v>1</v>
      </c>
    </row>
    <row r="120" customFormat="false" ht="15" hidden="false" customHeight="false" outlineLevel="0" collapsed="false">
      <c r="A120" s="15" t="n">
        <v>119</v>
      </c>
      <c r="B120" s="15" t="n">
        <f aca="false">INT((A120-1)/12)+1</f>
        <v>10</v>
      </c>
      <c r="C120" s="15" t="n">
        <f aca="false">MIN(Inputs!$C$4+B120-1,99)</f>
        <v>83</v>
      </c>
      <c r="D120" s="55" t="n">
        <f aca="false">INDEX('Return Path'!$D$5:$D$29,B120)</f>
        <v>0.08</v>
      </c>
      <c r="E120" s="15" t="n">
        <f aca="false">R119</f>
        <v>0</v>
      </c>
      <c r="F120" s="56" t="n">
        <f aca="false">Q119</f>
        <v>91068.7404736293</v>
      </c>
      <c r="G120" s="56" t="n">
        <f aca="false">IF(AND(MOD(A120-1,12)=0,B120&lt;=Inputs!$C$7,E120=0),Inputs!$C$6,0)</f>
        <v>0</v>
      </c>
      <c r="H120" s="56" t="n">
        <f aca="false">IF(B120=1,G120*Inputs!$C$9,0)</f>
        <v>0</v>
      </c>
      <c r="I120" s="56" t="n">
        <f aca="false">I119+G120</f>
        <v>120000</v>
      </c>
      <c r="J120" s="56" t="n">
        <f aca="false">(F120+G120+H120)*((1+D120)^(1/12)-1)</f>
        <v>585.939018287419</v>
      </c>
      <c r="K120" s="56" t="n">
        <f aca="false">(F120+G120+H120+J120)*(Inputs!$C$14+IF(B120&lt;=10,Inputs!$C$12,Inputs!$C$13))/12</f>
        <v>190.947248941493</v>
      </c>
      <c r="L120" s="56" t="n">
        <f aca="false">IF(OR(E120=1,A120&lt;=Inputs!$C$15),0,MAX(Inputs!$C$8*I120-(F120+G120+H120+J120-K120),0))</f>
        <v>29736.2677570248</v>
      </c>
      <c r="M120" s="56" t="n">
        <f aca="false">L120*INDEX(Rates!$B$2:$C$101,C120+1,IF(Inputs!$C$5="Male",1,2))/1000/12*Inputs!$C$16</f>
        <v>183.522332507105</v>
      </c>
      <c r="N120" s="56" t="n">
        <f aca="false">IF($V$1=1,MAX(F120+G120+H120+J120-K120-M120,0)*Inputs!$C$22/12,0)</f>
        <v>608.534732736454</v>
      </c>
      <c r="O120" s="56" t="n">
        <f aca="false">IF(AND(MOD(A120,12)=0,B120&gt;=Inputs!$C$18),MAX(F120+G120+H120+J120-K120-M120-N120,0)*Inputs!$C$17,0)</f>
        <v>0</v>
      </c>
      <c r="P120" s="56" t="n">
        <f aca="false">F120+G120+H120+J120-K120-M120-N120+O120</f>
        <v>90671.6751777316</v>
      </c>
      <c r="Q120" s="56" t="n">
        <f aca="false">IF(OR(E120=1,P120&lt;=0),0,P120)</f>
        <v>90671.6751777316</v>
      </c>
      <c r="R120" s="15" t="n">
        <f aca="false">IF(OR(E120=1,AND(P120&lt;=0,I120&gt;0)),1,0)</f>
        <v>0</v>
      </c>
      <c r="S120" s="15" t="n">
        <f aca="false">IF(L120&gt;0,1,0)</f>
        <v>1</v>
      </c>
    </row>
    <row r="121" customFormat="false" ht="15" hidden="false" customHeight="false" outlineLevel="0" collapsed="false">
      <c r="A121" s="15" t="n">
        <v>120</v>
      </c>
      <c r="B121" s="15" t="n">
        <f aca="false">INT((A121-1)/12)+1</f>
        <v>10</v>
      </c>
      <c r="C121" s="15" t="n">
        <f aca="false">MIN(Inputs!$C$4+B121-1,99)</f>
        <v>83</v>
      </c>
      <c r="D121" s="55" t="n">
        <f aca="false">INDEX('Return Path'!$D$5:$D$29,B121)</f>
        <v>0.08</v>
      </c>
      <c r="E121" s="15" t="n">
        <f aca="false">R120</f>
        <v>0</v>
      </c>
      <c r="F121" s="56" t="n">
        <f aca="false">Q120</f>
        <v>90671.6751777316</v>
      </c>
      <c r="G121" s="56" t="n">
        <f aca="false">IF(AND(MOD(A121-1,12)=0,B121&lt;=Inputs!$C$7,E121=0),Inputs!$C$6,0)</f>
        <v>0</v>
      </c>
      <c r="H121" s="56" t="n">
        <f aca="false">IF(B121=1,G121*Inputs!$C$9,0)</f>
        <v>0</v>
      </c>
      <c r="I121" s="56" t="n">
        <f aca="false">I120+G121</f>
        <v>120000</v>
      </c>
      <c r="J121" s="56" t="n">
        <f aca="false">(F121+G121+H121)*((1+D121)^(1/12)-1)</f>
        <v>583.384288217976</v>
      </c>
      <c r="K121" s="56" t="n">
        <f aca="false">(F121+G121+H121+J121)*(Inputs!$C$14+IF(B121&lt;=10,Inputs!$C$12,Inputs!$C$13))/12</f>
        <v>190.114707220728</v>
      </c>
      <c r="L121" s="56" t="n">
        <f aca="false">IF(OR(E121=1,A121&lt;=Inputs!$C$15),0,MAX(Inputs!$C$8*I121-(F121+G121+H121+J121-K121),0))</f>
        <v>30135.0552412711</v>
      </c>
      <c r="M121" s="56" t="n">
        <f aca="false">L121*INDEX(Rates!$B$2:$C$101,C121+1,IF(Inputs!$C$5="Male",1,2))/1000/12*Inputs!$C$16</f>
        <v>185.983515930712</v>
      </c>
      <c r="N121" s="56" t="n">
        <f aca="false">IF($V$1=1,MAX(F121+G121+H121+J121-K121-M121,0)*Inputs!$C$22/12,0)</f>
        <v>605.859741618654</v>
      </c>
      <c r="O121" s="56" t="n">
        <f aca="false">IF(AND(MOD(A121,12)=0,B121&gt;=Inputs!$C$18),MAX(F121+G121+H121+J121-K121-M121-N121,0)*Inputs!$C$17,0)</f>
        <v>451.365507505898</v>
      </c>
      <c r="P121" s="56" t="n">
        <f aca="false">F121+G121+H121+J121-K121-M121-N121+O121</f>
        <v>90724.4670086854</v>
      </c>
      <c r="Q121" s="56" t="n">
        <f aca="false">IF(OR(E121=1,P121&lt;=0),0,P121)</f>
        <v>90724.4670086854</v>
      </c>
      <c r="R121" s="15" t="n">
        <f aca="false">IF(OR(E121=1,AND(P121&lt;=0,I121&gt;0)),1,0)</f>
        <v>0</v>
      </c>
      <c r="S121" s="15" t="n">
        <f aca="false">IF(L121&gt;0,1,0)</f>
        <v>1</v>
      </c>
    </row>
    <row r="122" customFormat="false" ht="15" hidden="false" customHeight="false" outlineLevel="0" collapsed="false">
      <c r="A122" s="15" t="n">
        <v>121</v>
      </c>
      <c r="B122" s="15" t="n">
        <f aca="false">INT((A122-1)/12)+1</f>
        <v>11</v>
      </c>
      <c r="C122" s="15" t="n">
        <f aca="false">MIN(Inputs!$C$4+B122-1,99)</f>
        <v>84</v>
      </c>
      <c r="D122" s="55" t="n">
        <f aca="false">INDEX('Return Path'!$D$5:$D$29,B122)</f>
        <v>0.08</v>
      </c>
      <c r="E122" s="15" t="n">
        <f aca="false">R121</f>
        <v>0</v>
      </c>
      <c r="F122" s="56" t="n">
        <f aca="false">Q121</f>
        <v>90724.4670086854</v>
      </c>
      <c r="G122" s="56" t="n">
        <f aca="false">IF(AND(MOD(A122-1,12)=0,B122&lt;=Inputs!$C$7,E122=0),Inputs!$C$6,0)</f>
        <v>0</v>
      </c>
      <c r="H122" s="56" t="n">
        <f aca="false">IF(B122=1,G122*Inputs!$C$9,0)</f>
        <v>0</v>
      </c>
      <c r="I122" s="56" t="n">
        <f aca="false">I121+G122</f>
        <v>120000</v>
      </c>
      <c r="J122" s="56" t="n">
        <f aca="false">(F122+G122+H122)*((1+D122)^(1/12)-1)</f>
        <v>583.723952447895</v>
      </c>
      <c r="K122" s="56" t="n">
        <f aca="false">(F122+G122+H122+J122)*(Inputs!$C$14+IF(B122&lt;=10,Inputs!$C$12,Inputs!$C$13))/12</f>
        <v>45.6540954805666</v>
      </c>
      <c r="L122" s="56" t="n">
        <f aca="false">IF(OR(E122=1,A122&lt;=Inputs!$C$15),0,MAX(Inputs!$C$8*I122-(F122+G122+H122+J122-K122),0))</f>
        <v>29937.4631343473</v>
      </c>
      <c r="M122" s="56" t="n">
        <f aca="false">L122*INDEX(Rates!$B$2:$C$101,C122+1,IF(Inputs!$C$5="Male",1,2))/1000/12*Inputs!$C$16</f>
        <v>204.148550690303</v>
      </c>
      <c r="N122" s="56" t="n">
        <f aca="false">IF($V$1=1,MAX(F122+G122+H122+J122-K122-M122,0)*Inputs!$C$22/12,0)</f>
        <v>607.05592209975</v>
      </c>
      <c r="O122" s="56" t="n">
        <f aca="false">IF(AND(MOD(A122,12)=0,B122&gt;=Inputs!$C$18),MAX(F122+G122+H122+J122-K122-M122-N122,0)*Inputs!$C$17,0)</f>
        <v>0</v>
      </c>
      <c r="P122" s="56" t="n">
        <f aca="false">F122+G122+H122+J122-K122-M122-N122+O122</f>
        <v>90451.3323928627</v>
      </c>
      <c r="Q122" s="56" t="n">
        <f aca="false">IF(OR(E122=1,P122&lt;=0),0,P122)</f>
        <v>90451.3323928627</v>
      </c>
      <c r="R122" s="15" t="n">
        <f aca="false">IF(OR(E122=1,AND(P122&lt;=0,I122&gt;0)),1,0)</f>
        <v>0</v>
      </c>
      <c r="S122" s="15" t="n">
        <f aca="false">IF(L122&gt;0,1,0)</f>
        <v>1</v>
      </c>
    </row>
    <row r="123" customFormat="false" ht="15" hidden="false" customHeight="false" outlineLevel="0" collapsed="false">
      <c r="A123" s="15" t="n">
        <v>122</v>
      </c>
      <c r="B123" s="15" t="n">
        <f aca="false">INT((A123-1)/12)+1</f>
        <v>11</v>
      </c>
      <c r="C123" s="15" t="n">
        <f aca="false">MIN(Inputs!$C$4+B123-1,99)</f>
        <v>84</v>
      </c>
      <c r="D123" s="55" t="n">
        <f aca="false">INDEX('Return Path'!$D$5:$D$29,B123)</f>
        <v>0.08</v>
      </c>
      <c r="E123" s="15" t="n">
        <f aca="false">R122</f>
        <v>0</v>
      </c>
      <c r="F123" s="56" t="n">
        <f aca="false">Q122</f>
        <v>90451.3323928627</v>
      </c>
      <c r="G123" s="56" t="n">
        <f aca="false">IF(AND(MOD(A123-1,12)=0,B123&lt;=Inputs!$C$7,E123=0),Inputs!$C$6,0)</f>
        <v>0</v>
      </c>
      <c r="H123" s="56" t="n">
        <f aca="false">IF(B123=1,G123*Inputs!$C$9,0)</f>
        <v>0</v>
      </c>
      <c r="I123" s="56" t="n">
        <f aca="false">I122+G123</f>
        <v>120000</v>
      </c>
      <c r="J123" s="56" t="n">
        <f aca="false">(F123+G123+H123)*((1+D123)^(1/12)-1)</f>
        <v>581.966596105607</v>
      </c>
      <c r="K123" s="56" t="n">
        <f aca="false">(F123+G123+H123+J123)*(Inputs!$C$14+IF(B123&lt;=10,Inputs!$C$12,Inputs!$C$13))/12</f>
        <v>45.5166494944841</v>
      </c>
      <c r="L123" s="56" t="n">
        <f aca="false">IF(OR(E123=1,A123&lt;=Inputs!$C$15),0,MAX(Inputs!$C$8*I123-(F123+G123+H123+J123-K123),0))</f>
        <v>30212.2176605262</v>
      </c>
      <c r="M123" s="56" t="n">
        <f aca="false">L123*INDEX(Rates!$B$2:$C$101,C123+1,IF(Inputs!$C$5="Male",1,2))/1000/12*Inputs!$C$16</f>
        <v>206.022147596738</v>
      </c>
      <c r="N123" s="56" t="n">
        <f aca="false">IF($V$1=1,MAX(F123+G123+H123+J123-K123-M123,0)*Inputs!$C$22/12,0)</f>
        <v>605.211734612514</v>
      </c>
      <c r="O123" s="56" t="n">
        <f aca="false">IF(AND(MOD(A123,12)=0,B123&gt;=Inputs!$C$18),MAX(F123+G123+H123+J123-K123-M123-N123,0)*Inputs!$C$17,0)</f>
        <v>0</v>
      </c>
      <c r="P123" s="56" t="n">
        <f aca="false">F123+G123+H123+J123-K123-M123-N123+O123</f>
        <v>90176.5484572645</v>
      </c>
      <c r="Q123" s="56" t="n">
        <f aca="false">IF(OR(E123=1,P123&lt;=0),0,P123)</f>
        <v>90176.5484572645</v>
      </c>
      <c r="R123" s="15" t="n">
        <f aca="false">IF(OR(E123=1,AND(P123&lt;=0,I123&gt;0)),1,0)</f>
        <v>0</v>
      </c>
      <c r="S123" s="15" t="n">
        <f aca="false">IF(L123&gt;0,1,0)</f>
        <v>1</v>
      </c>
    </row>
    <row r="124" customFormat="false" ht="15" hidden="false" customHeight="false" outlineLevel="0" collapsed="false">
      <c r="A124" s="15" t="n">
        <v>123</v>
      </c>
      <c r="B124" s="15" t="n">
        <f aca="false">INT((A124-1)/12)+1</f>
        <v>11</v>
      </c>
      <c r="C124" s="15" t="n">
        <f aca="false">MIN(Inputs!$C$4+B124-1,99)</f>
        <v>84</v>
      </c>
      <c r="D124" s="55" t="n">
        <f aca="false">INDEX('Return Path'!$D$5:$D$29,B124)</f>
        <v>0.08</v>
      </c>
      <c r="E124" s="15" t="n">
        <f aca="false">R123</f>
        <v>0</v>
      </c>
      <c r="F124" s="56" t="n">
        <f aca="false">Q123</f>
        <v>90176.5484572645</v>
      </c>
      <c r="G124" s="56" t="n">
        <f aca="false">IF(AND(MOD(A124-1,12)=0,B124&lt;=Inputs!$C$7,E124=0),Inputs!$C$6,0)</f>
        <v>0</v>
      </c>
      <c r="H124" s="56" t="n">
        <f aca="false">IF(B124=1,G124*Inputs!$C$9,0)</f>
        <v>0</v>
      </c>
      <c r="I124" s="56" t="n">
        <f aca="false">I123+G124</f>
        <v>120000</v>
      </c>
      <c r="J124" s="56" t="n">
        <f aca="false">(F124+G124+H124)*((1+D124)^(1/12)-1)</f>
        <v>580.198627990223</v>
      </c>
      <c r="K124" s="56" t="n">
        <f aca="false">(F124+G124+H124+J124)*(Inputs!$C$14+IF(B124&lt;=10,Inputs!$C$12,Inputs!$C$13))/12</f>
        <v>45.3783735426274</v>
      </c>
      <c r="L124" s="56" t="n">
        <f aca="false">IF(OR(E124=1,A124&lt;=Inputs!$C$15),0,MAX(Inputs!$C$8*I124-(F124+G124+H124+J124-K124),0))</f>
        <v>30488.6312882879</v>
      </c>
      <c r="M124" s="56" t="n">
        <f aca="false">L124*INDEX(Rates!$B$2:$C$101,C124+1,IF(Inputs!$C$5="Male",1,2))/1000/12*Inputs!$C$16</f>
        <v>207.907058193383</v>
      </c>
      <c r="N124" s="56" t="n">
        <f aca="false">IF($V$1=1,MAX(F124+G124+H124+J124-K124-M124,0)*Inputs!$C$22/12,0)</f>
        <v>603.356411023458</v>
      </c>
      <c r="O124" s="56" t="n">
        <f aca="false">IF(AND(MOD(A124,12)=0,B124&gt;=Inputs!$C$18),MAX(F124+G124+H124+J124-K124-M124-N124,0)*Inputs!$C$17,0)</f>
        <v>0</v>
      </c>
      <c r="P124" s="56" t="n">
        <f aca="false">F124+G124+H124+J124-K124-M124-N124+O124</f>
        <v>89900.1052424953</v>
      </c>
      <c r="Q124" s="56" t="n">
        <f aca="false">IF(OR(E124=1,P124&lt;=0),0,P124)</f>
        <v>89900.1052424953</v>
      </c>
      <c r="R124" s="15" t="n">
        <f aca="false">IF(OR(E124=1,AND(P124&lt;=0,I124&gt;0)),1,0)</f>
        <v>0</v>
      </c>
      <c r="S124" s="15" t="n">
        <f aca="false">IF(L124&gt;0,1,0)</f>
        <v>1</v>
      </c>
    </row>
    <row r="125" customFormat="false" ht="15" hidden="false" customHeight="false" outlineLevel="0" collapsed="false">
      <c r="A125" s="15" t="n">
        <v>124</v>
      </c>
      <c r="B125" s="15" t="n">
        <f aca="false">INT((A125-1)/12)+1</f>
        <v>11</v>
      </c>
      <c r="C125" s="15" t="n">
        <f aca="false">MIN(Inputs!$C$4+B125-1,99)</f>
        <v>84</v>
      </c>
      <c r="D125" s="55" t="n">
        <f aca="false">INDEX('Return Path'!$D$5:$D$29,B125)</f>
        <v>0.08</v>
      </c>
      <c r="E125" s="15" t="n">
        <f aca="false">R124</f>
        <v>0</v>
      </c>
      <c r="F125" s="56" t="n">
        <f aca="false">Q124</f>
        <v>89900.1052424953</v>
      </c>
      <c r="G125" s="56" t="n">
        <f aca="false">IF(AND(MOD(A125-1,12)=0,B125&lt;=Inputs!$C$7,E125=0),Inputs!$C$6,0)</f>
        <v>0</v>
      </c>
      <c r="H125" s="56" t="n">
        <f aca="false">IF(B125=1,G125*Inputs!$C$9,0)</f>
        <v>0</v>
      </c>
      <c r="I125" s="56" t="n">
        <f aca="false">I124+G125</f>
        <v>120000</v>
      </c>
      <c r="J125" s="56" t="n">
        <f aca="false">(F125+G125+H125)*((1+D125)^(1/12)-1)</f>
        <v>578.419984022692</v>
      </c>
      <c r="K125" s="56" t="n">
        <f aca="false">(F125+G125+H125+J125)*(Inputs!$C$14+IF(B125&lt;=10,Inputs!$C$12,Inputs!$C$13))/12</f>
        <v>45.239262613259</v>
      </c>
      <c r="L125" s="56" t="n">
        <f aca="false">IF(OR(E125=1,A125&lt;=Inputs!$C$15),0,MAX(Inputs!$C$8*I125-(F125+G125+H125+J125-K125),0))</f>
        <v>30766.7140360953</v>
      </c>
      <c r="M125" s="56" t="n">
        <f aca="false">L125*INDEX(Rates!$B$2:$C$101,C125+1,IF(Inputs!$C$5="Male",1,2))/1000/12*Inputs!$C$16</f>
        <v>209.803350797806</v>
      </c>
      <c r="N125" s="56" t="n">
        <f aca="false">IF($V$1=1,MAX(F125+G125+H125+J125-K125-M125,0)*Inputs!$C$22/12,0)</f>
        <v>601.489884087379</v>
      </c>
      <c r="O125" s="56" t="n">
        <f aca="false">IF(AND(MOD(A125,12)=0,B125&gt;=Inputs!$C$18),MAX(F125+G125+H125+J125-K125-M125-N125,0)*Inputs!$C$17,0)</f>
        <v>0</v>
      </c>
      <c r="P125" s="56" t="n">
        <f aca="false">F125+G125+H125+J125-K125-M125-N125+O125</f>
        <v>89621.9927290195</v>
      </c>
      <c r="Q125" s="56" t="n">
        <f aca="false">IF(OR(E125=1,P125&lt;=0),0,P125)</f>
        <v>89621.9927290195</v>
      </c>
      <c r="R125" s="15" t="n">
        <f aca="false">IF(OR(E125=1,AND(P125&lt;=0,I125&gt;0)),1,0)</f>
        <v>0</v>
      </c>
      <c r="S125" s="15" t="n">
        <f aca="false">IF(L125&gt;0,1,0)</f>
        <v>1</v>
      </c>
    </row>
    <row r="126" customFormat="false" ht="15" hidden="false" customHeight="false" outlineLevel="0" collapsed="false">
      <c r="A126" s="15" t="n">
        <v>125</v>
      </c>
      <c r="B126" s="15" t="n">
        <f aca="false">INT((A126-1)/12)+1</f>
        <v>11</v>
      </c>
      <c r="C126" s="15" t="n">
        <f aca="false">MIN(Inputs!$C$4+B126-1,99)</f>
        <v>84</v>
      </c>
      <c r="D126" s="55" t="n">
        <f aca="false">INDEX('Return Path'!$D$5:$D$29,B126)</f>
        <v>0.08</v>
      </c>
      <c r="E126" s="15" t="n">
        <f aca="false">R125</f>
        <v>0</v>
      </c>
      <c r="F126" s="56" t="n">
        <f aca="false">Q125</f>
        <v>89621.9927290195</v>
      </c>
      <c r="G126" s="56" t="n">
        <f aca="false">IF(AND(MOD(A126-1,12)=0,B126&lt;=Inputs!$C$7,E126=0),Inputs!$C$6,0)</f>
        <v>0</v>
      </c>
      <c r="H126" s="56" t="n">
        <f aca="false">IF(B126=1,G126*Inputs!$C$9,0)</f>
        <v>0</v>
      </c>
      <c r="I126" s="56" t="n">
        <f aca="false">I125+G126</f>
        <v>120000</v>
      </c>
      <c r="J126" s="56" t="n">
        <f aca="false">(F126+G126+H126)*((1+D126)^(1/12)-1)</f>
        <v>576.63059973702</v>
      </c>
      <c r="K126" s="56" t="n">
        <f aca="false">(F126+G126+H126+J126)*(Inputs!$C$14+IF(B126&lt;=10,Inputs!$C$12,Inputs!$C$13))/12</f>
        <v>45.0993116643783</v>
      </c>
      <c r="L126" s="56" t="n">
        <f aca="false">IF(OR(E126=1,A126&lt;=Inputs!$C$15),0,MAX(Inputs!$C$8*I126-(F126+G126+H126+J126-K126),0))</f>
        <v>31046.4759829078</v>
      </c>
      <c r="M126" s="56" t="n">
        <f aca="false">L126*INDEX(Rates!$B$2:$C$101,C126+1,IF(Inputs!$C$5="Male",1,2))/1000/12*Inputs!$C$16</f>
        <v>211.711094140112</v>
      </c>
      <c r="N126" s="56" t="n">
        <f aca="false">IF($V$1=1,MAX(F126+G126+H126+J126-K126-M126,0)*Inputs!$C$22/12,0)</f>
        <v>599.612086153014</v>
      </c>
      <c r="O126" s="56" t="n">
        <f aca="false">IF(AND(MOD(A126,12)=0,B126&gt;=Inputs!$C$18),MAX(F126+G126+H126+J126-K126-M126-N126,0)*Inputs!$C$17,0)</f>
        <v>0</v>
      </c>
      <c r="P126" s="56" t="n">
        <f aca="false">F126+G126+H126+J126-K126-M126-N126+O126</f>
        <v>89342.2008367991</v>
      </c>
      <c r="Q126" s="56" t="n">
        <f aca="false">IF(OR(E126=1,P126&lt;=0),0,P126)</f>
        <v>89342.2008367991</v>
      </c>
      <c r="R126" s="15" t="n">
        <f aca="false">IF(OR(E126=1,AND(P126&lt;=0,I126&gt;0)),1,0)</f>
        <v>0</v>
      </c>
      <c r="S126" s="15" t="n">
        <f aca="false">IF(L126&gt;0,1,0)</f>
        <v>1</v>
      </c>
    </row>
    <row r="127" customFormat="false" ht="15" hidden="false" customHeight="false" outlineLevel="0" collapsed="false">
      <c r="A127" s="15" t="n">
        <v>126</v>
      </c>
      <c r="B127" s="15" t="n">
        <f aca="false">INT((A127-1)/12)+1</f>
        <v>11</v>
      </c>
      <c r="C127" s="15" t="n">
        <f aca="false">MIN(Inputs!$C$4+B127-1,99)</f>
        <v>84</v>
      </c>
      <c r="D127" s="55" t="n">
        <f aca="false">INDEX('Return Path'!$D$5:$D$29,B127)</f>
        <v>0.08</v>
      </c>
      <c r="E127" s="15" t="n">
        <f aca="false">R126</f>
        <v>0</v>
      </c>
      <c r="F127" s="56" t="n">
        <f aca="false">Q126</f>
        <v>89342.2008367991</v>
      </c>
      <c r="G127" s="56" t="n">
        <f aca="false">IF(AND(MOD(A127-1,12)=0,B127&lt;=Inputs!$C$7,E127=0),Inputs!$C$6,0)</f>
        <v>0</v>
      </c>
      <c r="H127" s="56" t="n">
        <f aca="false">IF(B127=1,G127*Inputs!$C$9,0)</f>
        <v>0</v>
      </c>
      <c r="I127" s="56" t="n">
        <f aca="false">I126+G127</f>
        <v>120000</v>
      </c>
      <c r="J127" s="56" t="n">
        <f aca="false">(F127+G127+H127)*((1+D127)^(1/12)-1)</f>
        <v>574.830410277939</v>
      </c>
      <c r="K127" s="56" t="n">
        <f aca="false">(F127+G127+H127+J127)*(Inputs!$C$14+IF(B127&lt;=10,Inputs!$C$12,Inputs!$C$13))/12</f>
        <v>44.9585156235385</v>
      </c>
      <c r="L127" s="56" t="n">
        <f aca="false">IF(OR(E127=1,A127&lt;=Inputs!$C$15),0,MAX(Inputs!$C$8*I127-(F127+G127+H127+J127-K127),0))</f>
        <v>31327.9272685466</v>
      </c>
      <c r="M127" s="56" t="n">
        <f aca="false">L127*INDEX(Rates!$B$2:$C$101,C127+1,IF(Inputs!$C$5="Male",1,2))/1000/12*Inputs!$C$16</f>
        <v>213.63035736543</v>
      </c>
      <c r="N127" s="56" t="n">
        <f aca="false">IF($V$1=1,MAX(F127+G127+H127+J127-K127-M127,0)*Inputs!$C$22/12,0)</f>
        <v>597.722949160587</v>
      </c>
      <c r="O127" s="56" t="n">
        <f aca="false">IF(AND(MOD(A127,12)=0,B127&gt;=Inputs!$C$18),MAX(F127+G127+H127+J127-K127-M127-N127,0)*Inputs!$C$17,0)</f>
        <v>0</v>
      </c>
      <c r="P127" s="56" t="n">
        <f aca="false">F127+G127+H127+J127-K127-M127-N127+O127</f>
        <v>89060.7194249274</v>
      </c>
      <c r="Q127" s="56" t="n">
        <f aca="false">IF(OR(E127=1,P127&lt;=0),0,P127)</f>
        <v>89060.7194249274</v>
      </c>
      <c r="R127" s="15" t="n">
        <f aca="false">IF(OR(E127=1,AND(P127&lt;=0,I127&gt;0)),1,0)</f>
        <v>0</v>
      </c>
      <c r="S127" s="15" t="n">
        <f aca="false">IF(L127&gt;0,1,0)</f>
        <v>1</v>
      </c>
    </row>
    <row r="128" customFormat="false" ht="15" hidden="false" customHeight="false" outlineLevel="0" collapsed="false">
      <c r="A128" s="15" t="n">
        <v>127</v>
      </c>
      <c r="B128" s="15" t="n">
        <f aca="false">INT((A128-1)/12)+1</f>
        <v>11</v>
      </c>
      <c r="C128" s="15" t="n">
        <f aca="false">MIN(Inputs!$C$4+B128-1,99)</f>
        <v>84</v>
      </c>
      <c r="D128" s="55" t="n">
        <f aca="false">INDEX('Return Path'!$D$5:$D$29,B128)</f>
        <v>0.08</v>
      </c>
      <c r="E128" s="15" t="n">
        <f aca="false">R127</f>
        <v>0</v>
      </c>
      <c r="F128" s="56" t="n">
        <f aca="false">Q127</f>
        <v>89060.7194249274</v>
      </c>
      <c r="G128" s="56" t="n">
        <f aca="false">IF(AND(MOD(A128-1,12)=0,B128&lt;=Inputs!$C$7,E128=0),Inputs!$C$6,0)</f>
        <v>0</v>
      </c>
      <c r="H128" s="56" t="n">
        <f aca="false">IF(B128=1,G128*Inputs!$C$9,0)</f>
        <v>0</v>
      </c>
      <c r="I128" s="56" t="n">
        <f aca="false">I127+G128</f>
        <v>120000</v>
      </c>
      <c r="J128" s="56" t="n">
        <f aca="false">(F128+G128+H128)*((1+D128)^(1/12)-1)</f>
        <v>573.019350398551</v>
      </c>
      <c r="K128" s="56" t="n">
        <f aca="false">(F128+G128+H128+J128)*(Inputs!$C$14+IF(B128&lt;=10,Inputs!$C$12,Inputs!$C$13))/12</f>
        <v>44.816869387663</v>
      </c>
      <c r="L128" s="56" t="n">
        <f aca="false">IF(OR(E128=1,A128&lt;=Inputs!$C$15),0,MAX(Inputs!$C$8*I128-(F128+G128+H128+J128-K128),0))</f>
        <v>31611.0780940617</v>
      </c>
      <c r="M128" s="56" t="n">
        <f aca="false">L128*INDEX(Rates!$B$2:$C$101,C128+1,IF(Inputs!$C$5="Male",1,2))/1000/12*Inputs!$C$16</f>
        <v>215.561210036422</v>
      </c>
      <c r="N128" s="56" t="n">
        <f aca="false">IF($V$1=1,MAX(F128+G128+H128+J128-K128-M128,0)*Inputs!$C$22/12,0)</f>
        <v>595.822404639346</v>
      </c>
      <c r="O128" s="56" t="n">
        <f aca="false">IF(AND(MOD(A128,12)=0,B128&gt;=Inputs!$C$18),MAX(F128+G128+H128+J128-K128-M128-N128,0)*Inputs!$C$17,0)</f>
        <v>0</v>
      </c>
      <c r="P128" s="56" t="n">
        <f aca="false">F128+G128+H128+J128-K128-M128-N128+O128</f>
        <v>88777.5382912626</v>
      </c>
      <c r="Q128" s="56" t="n">
        <f aca="false">IF(OR(E128=1,P128&lt;=0),0,P128)</f>
        <v>88777.5382912626</v>
      </c>
      <c r="R128" s="15" t="n">
        <f aca="false">IF(OR(E128=1,AND(P128&lt;=0,I128&gt;0)),1,0)</f>
        <v>0</v>
      </c>
      <c r="S128" s="15" t="n">
        <f aca="false">IF(L128&gt;0,1,0)</f>
        <v>1</v>
      </c>
    </row>
    <row r="129" customFormat="false" ht="15" hidden="false" customHeight="false" outlineLevel="0" collapsed="false">
      <c r="A129" s="15" t="n">
        <v>128</v>
      </c>
      <c r="B129" s="15" t="n">
        <f aca="false">INT((A129-1)/12)+1</f>
        <v>11</v>
      </c>
      <c r="C129" s="15" t="n">
        <f aca="false">MIN(Inputs!$C$4+B129-1,99)</f>
        <v>84</v>
      </c>
      <c r="D129" s="55" t="n">
        <f aca="false">INDEX('Return Path'!$D$5:$D$29,B129)</f>
        <v>0.08</v>
      </c>
      <c r="E129" s="15" t="n">
        <f aca="false">R128</f>
        <v>0</v>
      </c>
      <c r="F129" s="56" t="n">
        <f aca="false">Q128</f>
        <v>88777.5382912626</v>
      </c>
      <c r="G129" s="56" t="n">
        <f aca="false">IF(AND(MOD(A129-1,12)=0,B129&lt;=Inputs!$C$7,E129=0),Inputs!$C$6,0)</f>
        <v>0</v>
      </c>
      <c r="H129" s="56" t="n">
        <f aca="false">IF(B129=1,G129*Inputs!$C$9,0)</f>
        <v>0</v>
      </c>
      <c r="I129" s="56" t="n">
        <f aca="false">I128+G129</f>
        <v>120000</v>
      </c>
      <c r="J129" s="56" t="n">
        <f aca="false">(F129+G129+H129)*((1+D129)^(1/12)-1)</f>
        <v>571.197354457966</v>
      </c>
      <c r="K129" s="56" t="n">
        <f aca="false">(F129+G129+H129+J129)*(Inputs!$C$14+IF(B129&lt;=10,Inputs!$C$12,Inputs!$C$13))/12</f>
        <v>44.6743678228603</v>
      </c>
      <c r="L129" s="56" t="n">
        <f aca="false">IF(OR(E129=1,A129&lt;=Inputs!$C$15),0,MAX(Inputs!$C$8*I129-(F129+G129+H129+J129-K129),0))</f>
        <v>31895.9387221024</v>
      </c>
      <c r="M129" s="56" t="n">
        <f aca="false">L129*INDEX(Rates!$B$2:$C$101,C129+1,IF(Inputs!$C$5="Male",1,2))/1000/12*Inputs!$C$16</f>
        <v>217.503722135803</v>
      </c>
      <c r="N129" s="56" t="n">
        <f aca="false">IF($V$1=1,MAX(F129+G129+H129+J129-K129-M129,0)*Inputs!$C$22/12,0)</f>
        <v>593.910383705079</v>
      </c>
      <c r="O129" s="56" t="n">
        <f aca="false">IF(AND(MOD(A129,12)=0,B129&gt;=Inputs!$C$18),MAX(F129+G129+H129+J129-K129-M129-N129,0)*Inputs!$C$17,0)</f>
        <v>0</v>
      </c>
      <c r="P129" s="56" t="n">
        <f aca="false">F129+G129+H129+J129-K129-M129-N129+O129</f>
        <v>88492.6471720568</v>
      </c>
      <c r="Q129" s="56" t="n">
        <f aca="false">IF(OR(E129=1,P129&lt;=0),0,P129)</f>
        <v>88492.6471720568</v>
      </c>
      <c r="R129" s="15" t="n">
        <f aca="false">IF(OR(E129=1,AND(P129&lt;=0,I129&gt;0)),1,0)</f>
        <v>0</v>
      </c>
      <c r="S129" s="15" t="n">
        <f aca="false">IF(L129&gt;0,1,0)</f>
        <v>1</v>
      </c>
    </row>
    <row r="130" customFormat="false" ht="15" hidden="false" customHeight="false" outlineLevel="0" collapsed="false">
      <c r="A130" s="15" t="n">
        <v>129</v>
      </c>
      <c r="B130" s="15" t="n">
        <f aca="false">INT((A130-1)/12)+1</f>
        <v>11</v>
      </c>
      <c r="C130" s="15" t="n">
        <f aca="false">MIN(Inputs!$C$4+B130-1,99)</f>
        <v>84</v>
      </c>
      <c r="D130" s="55" t="n">
        <f aca="false">INDEX('Return Path'!$D$5:$D$29,B130)</f>
        <v>0.08</v>
      </c>
      <c r="E130" s="15" t="n">
        <f aca="false">R129</f>
        <v>0</v>
      </c>
      <c r="F130" s="56" t="n">
        <f aca="false">Q129</f>
        <v>88492.6471720568</v>
      </c>
      <c r="G130" s="56" t="n">
        <f aca="false">IF(AND(MOD(A130-1,12)=0,B130&lt;=Inputs!$C$7,E130=0),Inputs!$C$6,0)</f>
        <v>0</v>
      </c>
      <c r="H130" s="56" t="n">
        <f aca="false">IF(B130=1,G130*Inputs!$C$9,0)</f>
        <v>0</v>
      </c>
      <c r="I130" s="56" t="n">
        <f aca="false">I129+G130</f>
        <v>120000</v>
      </c>
      <c r="J130" s="56" t="n">
        <f aca="false">(F130+G130+H130)*((1+D130)^(1/12)-1)</f>
        <v>569.364356418923</v>
      </c>
      <c r="K130" s="56" t="n">
        <f aca="false">(F130+G130+H130+J130)*(Inputs!$C$14+IF(B130&lt;=10,Inputs!$C$12,Inputs!$C$13))/12</f>
        <v>44.5310057642379</v>
      </c>
      <c r="L130" s="56" t="n">
        <f aca="false">IF(OR(E130=1,A130&lt;=Inputs!$C$15),0,MAX(Inputs!$C$8*I130-(F130+G130+H130+J130-K130),0))</f>
        <v>32182.5194772885</v>
      </c>
      <c r="M130" s="56" t="n">
        <f aca="false">L130*INDEX(Rates!$B$2:$C$101,C130+1,IF(Inputs!$C$5="Male",1,2))/1000/12*Inputs!$C$16</f>
        <v>219.457964068877</v>
      </c>
      <c r="N130" s="56" t="n">
        <f aca="false">IF($V$1=1,MAX(F130+G130+H130+J130-K130-M130,0)*Inputs!$C$22/12,0)</f>
        <v>591.986817057617</v>
      </c>
      <c r="O130" s="56" t="n">
        <f aca="false">IF(AND(MOD(A130,12)=0,B130&gt;=Inputs!$C$18),MAX(F130+G130+H130+J130-K130-M130-N130,0)*Inputs!$C$17,0)</f>
        <v>0</v>
      </c>
      <c r="P130" s="56" t="n">
        <f aca="false">F130+G130+H130+J130-K130-M130-N130+O130</f>
        <v>88206.035741585</v>
      </c>
      <c r="Q130" s="56" t="n">
        <f aca="false">IF(OR(E130=1,P130&lt;=0),0,P130)</f>
        <v>88206.035741585</v>
      </c>
      <c r="R130" s="15" t="n">
        <f aca="false">IF(OR(E130=1,AND(P130&lt;=0,I130&gt;0)),1,0)</f>
        <v>0</v>
      </c>
      <c r="S130" s="15" t="n">
        <f aca="false">IF(L130&gt;0,1,0)</f>
        <v>1</v>
      </c>
    </row>
    <row r="131" customFormat="false" ht="15" hidden="false" customHeight="false" outlineLevel="0" collapsed="false">
      <c r="A131" s="15" t="n">
        <v>130</v>
      </c>
      <c r="B131" s="15" t="n">
        <f aca="false">INT((A131-1)/12)+1</f>
        <v>11</v>
      </c>
      <c r="C131" s="15" t="n">
        <f aca="false">MIN(Inputs!$C$4+B131-1,99)</f>
        <v>84</v>
      </c>
      <c r="D131" s="55" t="n">
        <f aca="false">INDEX('Return Path'!$D$5:$D$29,B131)</f>
        <v>0.08</v>
      </c>
      <c r="E131" s="15" t="n">
        <f aca="false">R130</f>
        <v>0</v>
      </c>
      <c r="F131" s="56" t="n">
        <f aca="false">Q130</f>
        <v>88206.035741585</v>
      </c>
      <c r="G131" s="56" t="n">
        <f aca="false">IF(AND(MOD(A131-1,12)=0,B131&lt;=Inputs!$C$7,E131=0),Inputs!$C$6,0)</f>
        <v>0</v>
      </c>
      <c r="H131" s="56" t="n">
        <f aca="false">IF(B131=1,G131*Inputs!$C$9,0)</f>
        <v>0</v>
      </c>
      <c r="I131" s="56" t="n">
        <f aca="false">I130+G131</f>
        <v>120000</v>
      </c>
      <c r="J131" s="56" t="n">
        <f aca="false">(F131+G131+H131)*((1+D131)^(1/12)-1)</f>
        <v>567.520289845396</v>
      </c>
      <c r="K131" s="56" t="n">
        <f aca="false">(F131+G131+H131+J131)*(Inputs!$C$14+IF(B131&lt;=10,Inputs!$C$12,Inputs!$C$13))/12</f>
        <v>44.3867780157152</v>
      </c>
      <c r="L131" s="56" t="n">
        <f aca="false">IF(OR(E131=1,A131&lt;=Inputs!$C$15),0,MAX(Inputs!$C$8*I131-(F131+G131+H131+J131-K131),0))</f>
        <v>32470.8307465854</v>
      </c>
      <c r="M131" s="56" t="n">
        <f aca="false">L131*INDEX(Rates!$B$2:$C$101,C131+1,IF(Inputs!$C$5="Male",1,2))/1000/12*Inputs!$C$16</f>
        <v>221.42400666609</v>
      </c>
      <c r="N131" s="56" t="n">
        <f aca="false">IF($V$1=1,MAX(F131+G131+H131+J131-K131-M131,0)*Inputs!$C$22/12,0)</f>
        <v>590.051634978324</v>
      </c>
      <c r="O131" s="56" t="n">
        <f aca="false">IF(AND(MOD(A131,12)=0,B131&gt;=Inputs!$C$18),MAX(F131+G131+H131+J131-K131-M131-N131,0)*Inputs!$C$17,0)</f>
        <v>0</v>
      </c>
      <c r="P131" s="56" t="n">
        <f aca="false">F131+G131+H131+J131-K131-M131-N131+O131</f>
        <v>87917.6936117702</v>
      </c>
      <c r="Q131" s="56" t="n">
        <f aca="false">IF(OR(E131=1,P131&lt;=0),0,P131)</f>
        <v>87917.6936117702</v>
      </c>
      <c r="R131" s="15" t="n">
        <f aca="false">IF(OR(E131=1,AND(P131&lt;=0,I131&gt;0)),1,0)</f>
        <v>0</v>
      </c>
      <c r="S131" s="15" t="n">
        <f aca="false">IF(L131&gt;0,1,0)</f>
        <v>1</v>
      </c>
    </row>
    <row r="132" customFormat="false" ht="15" hidden="false" customHeight="false" outlineLevel="0" collapsed="false">
      <c r="A132" s="15" t="n">
        <v>131</v>
      </c>
      <c r="B132" s="15" t="n">
        <f aca="false">INT((A132-1)/12)+1</f>
        <v>11</v>
      </c>
      <c r="C132" s="15" t="n">
        <f aca="false">MIN(Inputs!$C$4+B132-1,99)</f>
        <v>84</v>
      </c>
      <c r="D132" s="55" t="n">
        <f aca="false">INDEX('Return Path'!$D$5:$D$29,B132)</f>
        <v>0.08</v>
      </c>
      <c r="E132" s="15" t="n">
        <f aca="false">R131</f>
        <v>0</v>
      </c>
      <c r="F132" s="56" t="n">
        <f aca="false">Q131</f>
        <v>87917.6936117702</v>
      </c>
      <c r="G132" s="56" t="n">
        <f aca="false">IF(AND(MOD(A132-1,12)=0,B132&lt;=Inputs!$C$7,E132=0),Inputs!$C$6,0)</f>
        <v>0</v>
      </c>
      <c r="H132" s="56" t="n">
        <f aca="false">IF(B132=1,G132*Inputs!$C$9,0)</f>
        <v>0</v>
      </c>
      <c r="I132" s="56" t="n">
        <f aca="false">I131+G132</f>
        <v>120000</v>
      </c>
      <c r="J132" s="56" t="n">
        <f aca="false">(F132+G132+H132)*((1+D132)^(1/12)-1)</f>
        <v>565.665087900186</v>
      </c>
      <c r="K132" s="56" t="n">
        <f aca="false">(F132+G132+H132+J132)*(Inputs!$C$14+IF(B132&lt;=10,Inputs!$C$12,Inputs!$C$13))/12</f>
        <v>44.2416793498352</v>
      </c>
      <c r="L132" s="56" t="n">
        <f aca="false">IF(OR(E132=1,A132&lt;=Inputs!$C$15),0,MAX(Inputs!$C$8*I132-(F132+G132+H132+J132-K132),0))</f>
        <v>32760.8829796794</v>
      </c>
      <c r="M132" s="56" t="n">
        <f aca="false">L132*INDEX(Rates!$B$2:$C$101,C132+1,IF(Inputs!$C$5="Male",1,2))/1000/12*Inputs!$C$16</f>
        <v>223.401921185597</v>
      </c>
      <c r="N132" s="56" t="n">
        <f aca="false">IF($V$1=1,MAX(F132+G132+H132+J132-K132-M132,0)*Inputs!$C$22/12,0)</f>
        <v>588.104767327567</v>
      </c>
      <c r="O132" s="56" t="n">
        <f aca="false">IF(AND(MOD(A132,12)=0,B132&gt;=Inputs!$C$18),MAX(F132+G132+H132+J132-K132-M132-N132,0)*Inputs!$C$17,0)</f>
        <v>0</v>
      </c>
      <c r="P132" s="56" t="n">
        <f aca="false">F132+G132+H132+J132-K132-M132-N132+O132</f>
        <v>87627.6103318074</v>
      </c>
      <c r="Q132" s="56" t="n">
        <f aca="false">IF(OR(E132=1,P132&lt;=0),0,P132)</f>
        <v>87627.6103318074</v>
      </c>
      <c r="R132" s="15" t="n">
        <f aca="false">IF(OR(E132=1,AND(P132&lt;=0,I132&gt;0)),1,0)</f>
        <v>0</v>
      </c>
      <c r="S132" s="15" t="n">
        <f aca="false">IF(L132&gt;0,1,0)</f>
        <v>1</v>
      </c>
    </row>
    <row r="133" customFormat="false" ht="15" hidden="false" customHeight="false" outlineLevel="0" collapsed="false">
      <c r="A133" s="15" t="n">
        <v>132</v>
      </c>
      <c r="B133" s="15" t="n">
        <f aca="false">INT((A133-1)/12)+1</f>
        <v>11</v>
      </c>
      <c r="C133" s="15" t="n">
        <f aca="false">MIN(Inputs!$C$4+B133-1,99)</f>
        <v>84</v>
      </c>
      <c r="D133" s="55" t="n">
        <f aca="false">INDEX('Return Path'!$D$5:$D$29,B133)</f>
        <v>0.08</v>
      </c>
      <c r="E133" s="15" t="n">
        <f aca="false">R132</f>
        <v>0</v>
      </c>
      <c r="F133" s="56" t="n">
        <f aca="false">Q132</f>
        <v>87627.6103318074</v>
      </c>
      <c r="G133" s="56" t="n">
        <f aca="false">IF(AND(MOD(A133-1,12)=0,B133&lt;=Inputs!$C$7,E133=0),Inputs!$C$6,0)</f>
        <v>0</v>
      </c>
      <c r="H133" s="56" t="n">
        <f aca="false">IF(B133=1,G133*Inputs!$C$9,0)</f>
        <v>0</v>
      </c>
      <c r="I133" s="56" t="n">
        <f aca="false">I132+G133</f>
        <v>120000</v>
      </c>
      <c r="J133" s="56" t="n">
        <f aca="false">(F133+G133+H133)*((1+D133)^(1/12)-1)</f>
        <v>563.798683342497</v>
      </c>
      <c r="K133" s="56" t="n">
        <f aca="false">(F133+G133+H133+J133)*(Inputs!$C$14+IF(B133&lt;=10,Inputs!$C$12,Inputs!$C$13))/12</f>
        <v>44.095704507575</v>
      </c>
      <c r="L133" s="56" t="n">
        <f aca="false">IF(OR(E133=1,A133&lt;=Inputs!$C$15),0,MAX(Inputs!$C$8*I133-(F133+G133+H133+J133-K133),0))</f>
        <v>33052.6866893577</v>
      </c>
      <c r="M133" s="56" t="n">
        <f aca="false">L133*INDEX(Rates!$B$2:$C$101,C133+1,IF(Inputs!$C$5="Male",1,2))/1000/12*Inputs!$C$16</f>
        <v>225.391779315845</v>
      </c>
      <c r="N133" s="56" t="n">
        <f aca="false">IF($V$1=1,MAX(F133+G133+H133+J133-K133-M133,0)*Inputs!$C$22/12,0)</f>
        <v>586.146143542177</v>
      </c>
      <c r="O133" s="56" t="n">
        <f aca="false">IF(AND(MOD(A133,12)=0,B133&gt;=Inputs!$C$18),MAX(F133+G133+H133+J133-K133-M133-N133,0)*Inputs!$C$17,0)</f>
        <v>436.678876938922</v>
      </c>
      <c r="P133" s="56" t="n">
        <f aca="false">F133+G133+H133+J133-K133-M133-N133+O133</f>
        <v>87772.4542647232</v>
      </c>
      <c r="Q133" s="56" t="n">
        <f aca="false">IF(OR(E133=1,P133&lt;=0),0,P133)</f>
        <v>87772.4542647232</v>
      </c>
      <c r="R133" s="15" t="n">
        <f aca="false">IF(OR(E133=1,AND(P133&lt;=0,I133&gt;0)),1,0)</f>
        <v>0</v>
      </c>
      <c r="S133" s="15" t="n">
        <f aca="false">IF(L133&gt;0,1,0)</f>
        <v>1</v>
      </c>
    </row>
    <row r="134" customFormat="false" ht="15" hidden="false" customHeight="false" outlineLevel="0" collapsed="false">
      <c r="A134" s="15" t="n">
        <v>133</v>
      </c>
      <c r="B134" s="15" t="n">
        <f aca="false">INT((A134-1)/12)+1</f>
        <v>12</v>
      </c>
      <c r="C134" s="15" t="n">
        <f aca="false">MIN(Inputs!$C$4+B134-1,99)</f>
        <v>85</v>
      </c>
      <c r="D134" s="55" t="n">
        <f aca="false">INDEX('Return Path'!$D$5:$D$29,B134)</f>
        <v>0.08</v>
      </c>
      <c r="E134" s="15" t="n">
        <f aca="false">R133</f>
        <v>0</v>
      </c>
      <c r="F134" s="56" t="n">
        <f aca="false">Q133</f>
        <v>87772.4542647232</v>
      </c>
      <c r="G134" s="56" t="n">
        <f aca="false">IF(AND(MOD(A134-1,12)=0,B134&lt;=Inputs!$C$7,E134=0),Inputs!$C$6,0)</f>
        <v>0</v>
      </c>
      <c r="H134" s="56" t="n">
        <f aca="false">IF(B134=1,G134*Inputs!$C$9,0)</f>
        <v>0</v>
      </c>
      <c r="I134" s="56" t="n">
        <f aca="false">I133+G134</f>
        <v>120000</v>
      </c>
      <c r="J134" s="56" t="n">
        <f aca="false">(F134+G134+H134)*((1+D134)^(1/12)-1)</f>
        <v>564.730613568128</v>
      </c>
      <c r="K134" s="56" t="n">
        <f aca="false">(F134+G134+H134+J134)*(Inputs!$C$14+IF(B134&lt;=10,Inputs!$C$12,Inputs!$C$13))/12</f>
        <v>44.1685924391457</v>
      </c>
      <c r="L134" s="56" t="n">
        <f aca="false">IF(OR(E134=1,A134&lt;=Inputs!$C$15),0,MAX(Inputs!$C$8*I134-(F134+G134+H134+J134-K134),0))</f>
        <v>32906.9837141478</v>
      </c>
      <c r="M134" s="56" t="n">
        <f aca="false">L134*INDEX(Rates!$B$2:$C$101,C134+1,IF(Inputs!$C$5="Male",1,2))/1000/12*Inputs!$C$16</f>
        <v>245.70547839897</v>
      </c>
      <c r="N134" s="56" t="n">
        <f aca="false">IF($V$1=1,MAX(F134+G134+H134+J134-K134-M134,0)*Inputs!$C$22/12,0)</f>
        <v>586.982072049688</v>
      </c>
      <c r="O134" s="56" t="n">
        <f aca="false">IF(AND(MOD(A134,12)=0,B134&gt;=Inputs!$C$18),MAX(F134+G134+H134+J134-K134-M134-N134,0)*Inputs!$C$17,0)</f>
        <v>0</v>
      </c>
      <c r="P134" s="56" t="n">
        <f aca="false">F134+G134+H134+J134-K134-M134-N134+O134</f>
        <v>87460.3287354035</v>
      </c>
      <c r="Q134" s="56" t="n">
        <f aca="false">IF(OR(E134=1,P134&lt;=0),0,P134)</f>
        <v>87460.3287354035</v>
      </c>
      <c r="R134" s="15" t="n">
        <f aca="false">IF(OR(E134=1,AND(P134&lt;=0,I134&gt;0)),1,0)</f>
        <v>0</v>
      </c>
      <c r="S134" s="15" t="n">
        <f aca="false">IF(L134&gt;0,1,0)</f>
        <v>1</v>
      </c>
    </row>
    <row r="135" customFormat="false" ht="15" hidden="false" customHeight="false" outlineLevel="0" collapsed="false">
      <c r="A135" s="15" t="n">
        <v>134</v>
      </c>
      <c r="B135" s="15" t="n">
        <f aca="false">INT((A135-1)/12)+1</f>
        <v>12</v>
      </c>
      <c r="C135" s="15" t="n">
        <f aca="false">MIN(Inputs!$C$4+B135-1,99)</f>
        <v>85</v>
      </c>
      <c r="D135" s="55" t="n">
        <f aca="false">INDEX('Return Path'!$D$5:$D$29,B135)</f>
        <v>0.08</v>
      </c>
      <c r="E135" s="15" t="n">
        <f aca="false">R134</f>
        <v>0</v>
      </c>
      <c r="F135" s="56" t="n">
        <f aca="false">Q134</f>
        <v>87460.3287354035</v>
      </c>
      <c r="G135" s="56" t="n">
        <f aca="false">IF(AND(MOD(A135-1,12)=0,B135&lt;=Inputs!$C$7,E135=0),Inputs!$C$6,0)</f>
        <v>0</v>
      </c>
      <c r="H135" s="56" t="n">
        <f aca="false">IF(B135=1,G135*Inputs!$C$9,0)</f>
        <v>0</v>
      </c>
      <c r="I135" s="56" t="n">
        <f aca="false">I134+G135</f>
        <v>120000</v>
      </c>
      <c r="J135" s="56" t="n">
        <f aca="false">(F135+G135+H135)*((1+D135)^(1/12)-1)</f>
        <v>562.722388514385</v>
      </c>
      <c r="K135" s="56" t="n">
        <f aca="false">(F135+G135+H135+J135)*(Inputs!$C$14+IF(B135&lt;=10,Inputs!$C$12,Inputs!$C$13))/12</f>
        <v>44.011525561959</v>
      </c>
      <c r="L135" s="56" t="n">
        <f aca="false">IF(OR(E135=1,A135&lt;=Inputs!$C$15),0,MAX(Inputs!$C$8*I135-(F135+G135+H135+J135-K135),0))</f>
        <v>33220.960401644</v>
      </c>
      <c r="M135" s="56" t="n">
        <f aca="false">L135*INDEX(Rates!$B$2:$C$101,C135+1,IF(Inputs!$C$5="Male",1,2))/1000/12*Inputs!$C$16</f>
        <v>248.049837665609</v>
      </c>
      <c r="N135" s="56" t="n">
        <f aca="false">IF($V$1=1,MAX(F135+G135+H135+J135-K135-M135,0)*Inputs!$C$22/12,0)</f>
        <v>584.873265071269</v>
      </c>
      <c r="O135" s="56" t="n">
        <f aca="false">IF(AND(MOD(A135,12)=0,B135&gt;=Inputs!$C$18),MAX(F135+G135+H135+J135-K135-M135-N135,0)*Inputs!$C$17,0)</f>
        <v>0</v>
      </c>
      <c r="P135" s="56" t="n">
        <f aca="false">F135+G135+H135+J135-K135-M135-N135+O135</f>
        <v>87146.1164956191</v>
      </c>
      <c r="Q135" s="56" t="n">
        <f aca="false">IF(OR(E135=1,P135&lt;=0),0,P135)</f>
        <v>87146.1164956191</v>
      </c>
      <c r="R135" s="15" t="n">
        <f aca="false">IF(OR(E135=1,AND(P135&lt;=0,I135&gt;0)),1,0)</f>
        <v>0</v>
      </c>
      <c r="S135" s="15" t="n">
        <f aca="false">IF(L135&gt;0,1,0)</f>
        <v>1</v>
      </c>
    </row>
    <row r="136" customFormat="false" ht="15" hidden="false" customHeight="false" outlineLevel="0" collapsed="false">
      <c r="A136" s="15" t="n">
        <v>135</v>
      </c>
      <c r="B136" s="15" t="n">
        <f aca="false">INT((A136-1)/12)+1</f>
        <v>12</v>
      </c>
      <c r="C136" s="15" t="n">
        <f aca="false">MIN(Inputs!$C$4+B136-1,99)</f>
        <v>85</v>
      </c>
      <c r="D136" s="55" t="n">
        <f aca="false">INDEX('Return Path'!$D$5:$D$29,B136)</f>
        <v>0.08</v>
      </c>
      <c r="E136" s="15" t="n">
        <f aca="false">R135</f>
        <v>0</v>
      </c>
      <c r="F136" s="56" t="n">
        <f aca="false">Q135</f>
        <v>87146.1164956191</v>
      </c>
      <c r="G136" s="56" t="n">
        <f aca="false">IF(AND(MOD(A136-1,12)=0,B136&lt;=Inputs!$C$7,E136=0),Inputs!$C$6,0)</f>
        <v>0</v>
      </c>
      <c r="H136" s="56" t="n">
        <f aca="false">IF(B136=1,G136*Inputs!$C$9,0)</f>
        <v>0</v>
      </c>
      <c r="I136" s="56" t="n">
        <f aca="false">I135+G136</f>
        <v>120000</v>
      </c>
      <c r="J136" s="56" t="n">
        <f aca="false">(F136+G136+H136)*((1+D136)^(1/12)-1)</f>
        <v>560.70073750268</v>
      </c>
      <c r="K136" s="56" t="n">
        <f aca="false">(F136+G136+H136+J136)*(Inputs!$C$14+IF(B136&lt;=10,Inputs!$C$12,Inputs!$C$13))/12</f>
        <v>43.8534086165609</v>
      </c>
      <c r="L136" s="56" t="n">
        <f aca="false">IF(OR(E136=1,A136&lt;=Inputs!$C$15),0,MAX(Inputs!$C$8*I136-(F136+G136+H136+J136-K136),0))</f>
        <v>33537.0361754948</v>
      </c>
      <c r="M136" s="56" t="n">
        <f aca="false">L136*INDEX(Rates!$B$2:$C$101,C136+1,IF(Inputs!$C$5="Male",1,2))/1000/12*Inputs!$C$16</f>
        <v>250.409870110361</v>
      </c>
      <c r="N136" s="56" t="n">
        <f aca="false">IF($V$1=1,MAX(F136+G136+H136+J136-K136-M136,0)*Inputs!$C$22/12,0)</f>
        <v>582.750359695966</v>
      </c>
      <c r="O136" s="56" t="n">
        <f aca="false">IF(AND(MOD(A136,12)=0,B136&gt;=Inputs!$C$18),MAX(F136+G136+H136+J136-K136-M136-N136,0)*Inputs!$C$17,0)</f>
        <v>0</v>
      </c>
      <c r="P136" s="56" t="n">
        <f aca="false">F136+G136+H136+J136-K136-M136-N136+O136</f>
        <v>86829.8035946989</v>
      </c>
      <c r="Q136" s="56" t="n">
        <f aca="false">IF(OR(E136=1,P136&lt;=0),0,P136)</f>
        <v>86829.8035946989</v>
      </c>
      <c r="R136" s="15" t="n">
        <f aca="false">IF(OR(E136=1,AND(P136&lt;=0,I136&gt;0)),1,0)</f>
        <v>0</v>
      </c>
      <c r="S136" s="15" t="n">
        <f aca="false">IF(L136&gt;0,1,0)</f>
        <v>1</v>
      </c>
    </row>
    <row r="137" customFormat="false" ht="15" hidden="false" customHeight="false" outlineLevel="0" collapsed="false">
      <c r="A137" s="15" t="n">
        <v>136</v>
      </c>
      <c r="B137" s="15" t="n">
        <f aca="false">INT((A137-1)/12)+1</f>
        <v>12</v>
      </c>
      <c r="C137" s="15" t="n">
        <f aca="false">MIN(Inputs!$C$4+B137-1,99)</f>
        <v>85</v>
      </c>
      <c r="D137" s="55" t="n">
        <f aca="false">INDEX('Return Path'!$D$5:$D$29,B137)</f>
        <v>0.08</v>
      </c>
      <c r="E137" s="15" t="n">
        <f aca="false">R136</f>
        <v>0</v>
      </c>
      <c r="F137" s="56" t="n">
        <f aca="false">Q136</f>
        <v>86829.8035946989</v>
      </c>
      <c r="G137" s="56" t="n">
        <f aca="false">IF(AND(MOD(A137-1,12)=0,B137&lt;=Inputs!$C$7,E137=0),Inputs!$C$6,0)</f>
        <v>0</v>
      </c>
      <c r="H137" s="56" t="n">
        <f aca="false">IF(B137=1,G137*Inputs!$C$9,0)</f>
        <v>0</v>
      </c>
      <c r="I137" s="56" t="n">
        <f aca="false">I136+G137</f>
        <v>120000</v>
      </c>
      <c r="J137" s="56" t="n">
        <f aca="false">(F137+G137+H137)*((1+D137)^(1/12)-1)</f>
        <v>558.665570773977</v>
      </c>
      <c r="K137" s="56" t="n">
        <f aca="false">(F137+G137+H137+J137)*(Inputs!$C$14+IF(B137&lt;=10,Inputs!$C$12,Inputs!$C$13))/12</f>
        <v>43.6942345827364</v>
      </c>
      <c r="L137" s="56" t="n">
        <f aca="false">IF(OR(E137=1,A137&lt;=Inputs!$C$15),0,MAX(Inputs!$C$8*I137-(F137+G137+H137+J137-K137),0))</f>
        <v>33855.2250691099</v>
      </c>
      <c r="M137" s="56" t="n">
        <f aca="false">L137*INDEX(Rates!$B$2:$C$101,C137+1,IF(Inputs!$C$5="Male",1,2))/1000/12*Inputs!$C$16</f>
        <v>252.78568051602</v>
      </c>
      <c r="N137" s="56" t="n">
        <f aca="false">IF($V$1=1,MAX(F137+G137+H137+J137-K137-M137,0)*Inputs!$C$22/12,0)</f>
        <v>580.613261669161</v>
      </c>
      <c r="O137" s="56" t="n">
        <f aca="false">IF(AND(MOD(A137,12)=0,B137&gt;=Inputs!$C$18),MAX(F137+G137+H137+J137-K137-M137-N137,0)*Inputs!$C$17,0)</f>
        <v>0</v>
      </c>
      <c r="P137" s="56" t="n">
        <f aca="false">F137+G137+H137+J137-K137-M137-N137+O137</f>
        <v>86511.3759887049</v>
      </c>
      <c r="Q137" s="56" t="n">
        <f aca="false">IF(OR(E137=1,P137&lt;=0),0,P137)</f>
        <v>86511.3759887049</v>
      </c>
      <c r="R137" s="15" t="n">
        <f aca="false">IF(OR(E137=1,AND(P137&lt;=0,I137&gt;0)),1,0)</f>
        <v>0</v>
      </c>
      <c r="S137" s="15" t="n">
        <f aca="false">IF(L137&gt;0,1,0)</f>
        <v>1</v>
      </c>
    </row>
    <row r="138" customFormat="false" ht="15" hidden="false" customHeight="false" outlineLevel="0" collapsed="false">
      <c r="A138" s="15" t="n">
        <v>137</v>
      </c>
      <c r="B138" s="15" t="n">
        <f aca="false">INT((A138-1)/12)+1</f>
        <v>12</v>
      </c>
      <c r="C138" s="15" t="n">
        <f aca="false">MIN(Inputs!$C$4+B138-1,99)</f>
        <v>85</v>
      </c>
      <c r="D138" s="55" t="n">
        <f aca="false">INDEX('Return Path'!$D$5:$D$29,B138)</f>
        <v>0.08</v>
      </c>
      <c r="E138" s="15" t="n">
        <f aca="false">R137</f>
        <v>0</v>
      </c>
      <c r="F138" s="56" t="n">
        <f aca="false">Q137</f>
        <v>86511.3759887049</v>
      </c>
      <c r="G138" s="56" t="n">
        <f aca="false">IF(AND(MOD(A138-1,12)=0,B138&lt;=Inputs!$C$7,E138=0),Inputs!$C$6,0)</f>
        <v>0</v>
      </c>
      <c r="H138" s="56" t="n">
        <f aca="false">IF(B138=1,G138*Inputs!$C$9,0)</f>
        <v>0</v>
      </c>
      <c r="I138" s="56" t="n">
        <f aca="false">I137+G138</f>
        <v>120000</v>
      </c>
      <c r="J138" s="56" t="n">
        <f aca="false">(F138+G138+H138)*((1+D138)^(1/12)-1)</f>
        <v>556.616797969155</v>
      </c>
      <c r="K138" s="56" t="n">
        <f aca="false">(F138+G138+H138+J138)*(Inputs!$C$14+IF(B138&lt;=10,Inputs!$C$12,Inputs!$C$13))/12</f>
        <v>43.533996393337</v>
      </c>
      <c r="L138" s="56" t="n">
        <f aca="false">IF(OR(E138=1,A138&lt;=Inputs!$C$15),0,MAX(Inputs!$C$8*I138-(F138+G138+H138+J138-K138),0))</f>
        <v>34175.5412097193</v>
      </c>
      <c r="M138" s="56" t="n">
        <f aca="false">L138*INDEX(Rates!$B$2:$C$101,C138+1,IF(Inputs!$C$5="Male",1,2))/1000/12*Inputs!$C$16</f>
        <v>255.177374365904</v>
      </c>
      <c r="N138" s="56" t="n">
        <f aca="false">IF($V$1=1,MAX(F138+G138+H138+J138-K138-M138,0)*Inputs!$C$22/12,0)</f>
        <v>578.461876106099</v>
      </c>
      <c r="O138" s="56" t="n">
        <f aca="false">IF(AND(MOD(A138,12)=0,B138&gt;=Inputs!$C$18),MAX(F138+G138+H138+J138-K138-M138-N138,0)*Inputs!$C$17,0)</f>
        <v>0</v>
      </c>
      <c r="P138" s="56" t="n">
        <f aca="false">F138+G138+H138+J138-K138-M138-N138+O138</f>
        <v>86190.8195398087</v>
      </c>
      <c r="Q138" s="56" t="n">
        <f aca="false">IF(OR(E138=1,P138&lt;=0),0,P138)</f>
        <v>86190.8195398087</v>
      </c>
      <c r="R138" s="15" t="n">
        <f aca="false">IF(OR(E138=1,AND(P138&lt;=0,I138&gt;0)),1,0)</f>
        <v>0</v>
      </c>
      <c r="S138" s="15" t="n">
        <f aca="false">IF(L138&gt;0,1,0)</f>
        <v>1</v>
      </c>
    </row>
    <row r="139" customFormat="false" ht="15" hidden="false" customHeight="false" outlineLevel="0" collapsed="false">
      <c r="A139" s="15" t="n">
        <v>138</v>
      </c>
      <c r="B139" s="15" t="n">
        <f aca="false">INT((A139-1)/12)+1</f>
        <v>12</v>
      </c>
      <c r="C139" s="15" t="n">
        <f aca="false">MIN(Inputs!$C$4+B139-1,99)</f>
        <v>85</v>
      </c>
      <c r="D139" s="55" t="n">
        <f aca="false">INDEX('Return Path'!$D$5:$D$29,B139)</f>
        <v>0.08</v>
      </c>
      <c r="E139" s="15" t="n">
        <f aca="false">R138</f>
        <v>0</v>
      </c>
      <c r="F139" s="56" t="n">
        <f aca="false">Q138</f>
        <v>86190.8195398087</v>
      </c>
      <c r="G139" s="56" t="n">
        <f aca="false">IF(AND(MOD(A139-1,12)=0,B139&lt;=Inputs!$C$7,E139=0),Inputs!$C$6,0)</f>
        <v>0</v>
      </c>
      <c r="H139" s="56" t="n">
        <f aca="false">IF(B139=1,G139*Inputs!$C$9,0)</f>
        <v>0</v>
      </c>
      <c r="I139" s="56" t="n">
        <f aca="false">I138+G139</f>
        <v>120000</v>
      </c>
      <c r="J139" s="56" t="n">
        <f aca="false">(F139+G139+H139)*((1+D139)^(1/12)-1)</f>
        <v>554.554328125002</v>
      </c>
      <c r="K139" s="56" t="n">
        <f aca="false">(F139+G139+H139+J139)*(Inputs!$C$14+IF(B139&lt;=10,Inputs!$C$12,Inputs!$C$13))/12</f>
        <v>43.3726869339669</v>
      </c>
      <c r="L139" s="56" t="n">
        <f aca="false">IF(OR(E139=1,A139&lt;=Inputs!$C$15),0,MAX(Inputs!$C$8*I139-(F139+G139+H139+J139-K139),0))</f>
        <v>34497.9988190002</v>
      </c>
      <c r="M139" s="56" t="n">
        <f aca="false">L139*INDEX(Rates!$B$2:$C$101,C139+1,IF(Inputs!$C$5="Male",1,2))/1000/12*Inputs!$C$16</f>
        <v>257.585057848535</v>
      </c>
      <c r="N139" s="56" t="n">
        <f aca="false">IF($V$1=1,MAX(F139+G139+H139+J139-K139-M139,0)*Inputs!$C$22/12,0)</f>
        <v>576.296107487675</v>
      </c>
      <c r="O139" s="56" t="n">
        <f aca="false">IF(AND(MOD(A139,12)=0,B139&gt;=Inputs!$C$18),MAX(F139+G139+H139+J139-K139-M139-N139,0)*Inputs!$C$17,0)</f>
        <v>0</v>
      </c>
      <c r="P139" s="56" t="n">
        <f aca="false">F139+G139+H139+J139-K139-M139-N139+O139</f>
        <v>85868.1200156636</v>
      </c>
      <c r="Q139" s="56" t="n">
        <f aca="false">IF(OR(E139=1,P139&lt;=0),0,P139)</f>
        <v>85868.1200156636</v>
      </c>
      <c r="R139" s="15" t="n">
        <f aca="false">IF(OR(E139=1,AND(P139&lt;=0,I139&gt;0)),1,0)</f>
        <v>0</v>
      </c>
      <c r="S139" s="15" t="n">
        <f aca="false">IF(L139&gt;0,1,0)</f>
        <v>1</v>
      </c>
    </row>
    <row r="140" customFormat="false" ht="15" hidden="false" customHeight="false" outlineLevel="0" collapsed="false">
      <c r="A140" s="15" t="n">
        <v>139</v>
      </c>
      <c r="B140" s="15" t="n">
        <f aca="false">INT((A140-1)/12)+1</f>
        <v>12</v>
      </c>
      <c r="C140" s="15" t="n">
        <f aca="false">MIN(Inputs!$C$4+B140-1,99)</f>
        <v>85</v>
      </c>
      <c r="D140" s="55" t="n">
        <f aca="false">INDEX('Return Path'!$D$5:$D$29,B140)</f>
        <v>0.08</v>
      </c>
      <c r="E140" s="15" t="n">
        <f aca="false">R139</f>
        <v>0</v>
      </c>
      <c r="F140" s="56" t="n">
        <f aca="false">Q139</f>
        <v>85868.1200156636</v>
      </c>
      <c r="G140" s="56" t="n">
        <f aca="false">IF(AND(MOD(A140-1,12)=0,B140&lt;=Inputs!$C$7,E140=0),Inputs!$C$6,0)</f>
        <v>0</v>
      </c>
      <c r="H140" s="56" t="n">
        <f aca="false">IF(B140=1,G140*Inputs!$C$9,0)</f>
        <v>0</v>
      </c>
      <c r="I140" s="56" t="n">
        <f aca="false">I139+G140</f>
        <v>120000</v>
      </c>
      <c r="J140" s="56" t="n">
        <f aca="false">(F140+G140+H140)*((1+D140)^(1/12)-1)</f>
        <v>552.478069670167</v>
      </c>
      <c r="K140" s="56" t="n">
        <f aca="false">(F140+G140+H140+J140)*(Inputs!$C$14+IF(B140&lt;=10,Inputs!$C$12,Inputs!$C$13))/12</f>
        <v>43.2102990426669</v>
      </c>
      <c r="L140" s="56" t="n">
        <f aca="false">IF(OR(E140=1,A140&lt;=Inputs!$C$15),0,MAX(Inputs!$C$8*I140-(F140+G140+H140+J140-K140),0))</f>
        <v>34822.612213709</v>
      </c>
      <c r="M140" s="56" t="n">
        <f aca="false">L140*INDEX(Rates!$B$2:$C$101,C140+1,IF(Inputs!$C$5="Male",1,2))/1000/12*Inputs!$C$16</f>
        <v>260.00883786236</v>
      </c>
      <c r="N140" s="56" t="n">
        <f aca="false">IF($V$1=1,MAX(F140+G140+H140+J140-K140-M140,0)*Inputs!$C$22/12,0)</f>
        <v>574.115859656191</v>
      </c>
      <c r="O140" s="56" t="n">
        <f aca="false">IF(AND(MOD(A140,12)=0,B140&gt;=Inputs!$C$18),MAX(F140+G140+H140+J140-K140-M140-N140,0)*Inputs!$C$17,0)</f>
        <v>0</v>
      </c>
      <c r="P140" s="56" t="n">
        <f aca="false">F140+G140+H140+J140-K140-M140-N140+O140</f>
        <v>85543.2630887725</v>
      </c>
      <c r="Q140" s="56" t="n">
        <f aca="false">IF(OR(E140=1,P140&lt;=0),0,P140)</f>
        <v>85543.2630887725</v>
      </c>
      <c r="R140" s="15" t="n">
        <f aca="false">IF(OR(E140=1,AND(P140&lt;=0,I140&gt;0)),1,0)</f>
        <v>0</v>
      </c>
      <c r="S140" s="15" t="n">
        <f aca="false">IF(L140&gt;0,1,0)</f>
        <v>1</v>
      </c>
    </row>
    <row r="141" customFormat="false" ht="15" hidden="false" customHeight="false" outlineLevel="0" collapsed="false">
      <c r="A141" s="15" t="n">
        <v>140</v>
      </c>
      <c r="B141" s="15" t="n">
        <f aca="false">INT((A141-1)/12)+1</f>
        <v>12</v>
      </c>
      <c r="C141" s="15" t="n">
        <f aca="false">MIN(Inputs!$C$4+B141-1,99)</f>
        <v>85</v>
      </c>
      <c r="D141" s="55" t="n">
        <f aca="false">INDEX('Return Path'!$D$5:$D$29,B141)</f>
        <v>0.08</v>
      </c>
      <c r="E141" s="15" t="n">
        <f aca="false">R140</f>
        <v>0</v>
      </c>
      <c r="F141" s="56" t="n">
        <f aca="false">Q140</f>
        <v>85543.2630887725</v>
      </c>
      <c r="G141" s="56" t="n">
        <f aca="false">IF(AND(MOD(A141-1,12)=0,B141&lt;=Inputs!$C$7,E141=0),Inputs!$C$6,0)</f>
        <v>0</v>
      </c>
      <c r="H141" s="56" t="n">
        <f aca="false">IF(B141=1,G141*Inputs!$C$9,0)</f>
        <v>0</v>
      </c>
      <c r="I141" s="56" t="n">
        <f aca="false">I140+G141</f>
        <v>120000</v>
      </c>
      <c r="J141" s="56" t="n">
        <f aca="false">(F141+G141+H141)*((1+D141)^(1/12)-1)</f>
        <v>550.387930421107</v>
      </c>
      <c r="K141" s="56" t="n">
        <f aca="false">(F141+G141+H141+J141)*(Inputs!$C$14+IF(B141&lt;=10,Inputs!$C$12,Inputs!$C$13))/12</f>
        <v>43.0468255095968</v>
      </c>
      <c r="L141" s="56" t="n">
        <f aca="false">IF(OR(E141=1,A141&lt;=Inputs!$C$15),0,MAX(Inputs!$C$8*I141-(F141+G141+H141+J141-K141),0))</f>
        <v>35149.395806316</v>
      </c>
      <c r="M141" s="56" t="n">
        <f aca="false">L141*INDEX(Rates!$B$2:$C$101,C141+1,IF(Inputs!$C$5="Male",1,2))/1000/12*Inputs!$C$16</f>
        <v>262.448822020493</v>
      </c>
      <c r="N141" s="56" t="n">
        <f aca="false">IF($V$1=1,MAX(F141+G141+H141+J141-K141-M141,0)*Inputs!$C$22/12,0)</f>
        <v>571.92103581109</v>
      </c>
      <c r="O141" s="56" t="n">
        <f aca="false">IF(AND(MOD(A141,12)=0,B141&gt;=Inputs!$C$18),MAX(F141+G141+H141+J141-K141-M141-N141,0)*Inputs!$C$17,0)</f>
        <v>0</v>
      </c>
      <c r="P141" s="56" t="n">
        <f aca="false">F141+G141+H141+J141-K141-M141-N141+O141</f>
        <v>85216.2343358524</v>
      </c>
      <c r="Q141" s="56" t="n">
        <f aca="false">IF(OR(E141=1,P141&lt;=0),0,P141)</f>
        <v>85216.2343358524</v>
      </c>
      <c r="R141" s="15" t="n">
        <f aca="false">IF(OR(E141=1,AND(P141&lt;=0,I141&gt;0)),1,0)</f>
        <v>0</v>
      </c>
      <c r="S141" s="15" t="n">
        <f aca="false">IF(L141&gt;0,1,0)</f>
        <v>1</v>
      </c>
    </row>
    <row r="142" customFormat="false" ht="15" hidden="false" customHeight="false" outlineLevel="0" collapsed="false">
      <c r="A142" s="15" t="n">
        <v>141</v>
      </c>
      <c r="B142" s="15" t="n">
        <f aca="false">INT((A142-1)/12)+1</f>
        <v>12</v>
      </c>
      <c r="C142" s="15" t="n">
        <f aca="false">MIN(Inputs!$C$4+B142-1,99)</f>
        <v>85</v>
      </c>
      <c r="D142" s="55" t="n">
        <f aca="false">INDEX('Return Path'!$D$5:$D$29,B142)</f>
        <v>0.08</v>
      </c>
      <c r="E142" s="15" t="n">
        <f aca="false">R141</f>
        <v>0</v>
      </c>
      <c r="F142" s="56" t="n">
        <f aca="false">Q141</f>
        <v>85216.2343358524</v>
      </c>
      <c r="G142" s="56" t="n">
        <f aca="false">IF(AND(MOD(A142-1,12)=0,B142&lt;=Inputs!$C$7,E142=0),Inputs!$C$6,0)</f>
        <v>0</v>
      </c>
      <c r="H142" s="56" t="n">
        <f aca="false">IF(B142=1,G142*Inputs!$C$9,0)</f>
        <v>0</v>
      </c>
      <c r="I142" s="56" t="n">
        <f aca="false">I141+G142</f>
        <v>120000</v>
      </c>
      <c r="J142" s="56" t="n">
        <f aca="false">(F142+G142+H142)*((1+D142)^(1/12)-1)</f>
        <v>548.283817577983</v>
      </c>
      <c r="K142" s="56" t="n">
        <f aca="false">(F142+G142+H142+J142)*(Inputs!$C$14+IF(B142&lt;=10,Inputs!$C$12,Inputs!$C$13))/12</f>
        <v>42.8822590767152</v>
      </c>
      <c r="L142" s="56" t="n">
        <f aca="false">IF(OR(E142=1,A142&lt;=Inputs!$C$15),0,MAX(Inputs!$C$8*I142-(F142+G142+H142+J142-K142),0))</f>
        <v>35478.3641056463</v>
      </c>
      <c r="M142" s="56" t="n">
        <f aca="false">L142*INDEX(Rates!$B$2:$C$101,C142+1,IF(Inputs!$C$5="Male",1,2))/1000/12*Inputs!$C$16</f>
        <v>264.905118655492</v>
      </c>
      <c r="N142" s="56" t="n">
        <f aca="false">IF($V$1=1,MAX(F142+G142+H142+J142-K142-M142,0)*Inputs!$C$22/12,0)</f>
        <v>569.711538504655</v>
      </c>
      <c r="O142" s="56" t="n">
        <f aca="false">IF(AND(MOD(A142,12)=0,B142&gt;=Inputs!$C$18),MAX(F142+G142+H142+J142-K142-M142-N142,0)*Inputs!$C$17,0)</f>
        <v>0</v>
      </c>
      <c r="P142" s="56" t="n">
        <f aca="false">F142+G142+H142+J142-K142-M142-N142+O142</f>
        <v>84887.0192371936</v>
      </c>
      <c r="Q142" s="56" t="n">
        <f aca="false">IF(OR(E142=1,P142&lt;=0),0,P142)</f>
        <v>84887.0192371936</v>
      </c>
      <c r="R142" s="15" t="n">
        <f aca="false">IF(OR(E142=1,AND(P142&lt;=0,I142&gt;0)),1,0)</f>
        <v>0</v>
      </c>
      <c r="S142" s="15" t="n">
        <f aca="false">IF(L142&gt;0,1,0)</f>
        <v>1</v>
      </c>
    </row>
    <row r="143" customFormat="false" ht="15" hidden="false" customHeight="false" outlineLevel="0" collapsed="false">
      <c r="A143" s="15" t="n">
        <v>142</v>
      </c>
      <c r="B143" s="15" t="n">
        <f aca="false">INT((A143-1)/12)+1</f>
        <v>12</v>
      </c>
      <c r="C143" s="15" t="n">
        <f aca="false">MIN(Inputs!$C$4+B143-1,99)</f>
        <v>85</v>
      </c>
      <c r="D143" s="55" t="n">
        <f aca="false">INDEX('Return Path'!$D$5:$D$29,B143)</f>
        <v>0.08</v>
      </c>
      <c r="E143" s="15" t="n">
        <f aca="false">R142</f>
        <v>0</v>
      </c>
      <c r="F143" s="56" t="n">
        <f aca="false">Q142</f>
        <v>84887.0192371936</v>
      </c>
      <c r="G143" s="56" t="n">
        <f aca="false">IF(AND(MOD(A143-1,12)=0,B143&lt;=Inputs!$C$7,E143=0),Inputs!$C$6,0)</f>
        <v>0</v>
      </c>
      <c r="H143" s="56" t="n">
        <f aca="false">IF(B143=1,G143*Inputs!$C$9,0)</f>
        <v>0</v>
      </c>
      <c r="I143" s="56" t="n">
        <f aca="false">I142+G143</f>
        <v>120000</v>
      </c>
      <c r="J143" s="56" t="n">
        <f aca="false">(F143+G143+H143)*((1+D143)^(1/12)-1)</f>
        <v>546.165637720544</v>
      </c>
      <c r="K143" s="56" t="n">
        <f aca="false">(F143+G143+H143+J143)*(Inputs!$C$14+IF(B143&lt;=10,Inputs!$C$12,Inputs!$C$13))/12</f>
        <v>42.7165924374571</v>
      </c>
      <c r="L143" s="56" t="n">
        <f aca="false">IF(OR(E143=1,A143&lt;=Inputs!$C$15),0,MAX(Inputs!$C$8*I143-(F143+G143+H143+J143-K143),0))</f>
        <v>35809.5317175234</v>
      </c>
      <c r="M143" s="56" t="n">
        <f aca="false">L143*INDEX(Rates!$B$2:$C$101,C143+1,IF(Inputs!$C$5="Male",1,2))/1000/12*Inputs!$C$16</f>
        <v>267.377836824174</v>
      </c>
      <c r="N143" s="56" t="n">
        <f aca="false">IF($V$1=1,MAX(F143+G143+H143+J143-K143-M143,0)*Inputs!$C$22/12,0)</f>
        <v>567.487269637683</v>
      </c>
      <c r="O143" s="56" t="n">
        <f aca="false">IF(AND(MOD(A143,12)=0,B143&gt;=Inputs!$C$18),MAX(F143+G143+H143+J143-K143-M143-N143,0)*Inputs!$C$17,0)</f>
        <v>0</v>
      </c>
      <c r="P143" s="56" t="n">
        <f aca="false">F143+G143+H143+J143-K143-M143-N143+O143</f>
        <v>84555.6031760148</v>
      </c>
      <c r="Q143" s="56" t="n">
        <f aca="false">IF(OR(E143=1,P143&lt;=0),0,P143)</f>
        <v>84555.6031760148</v>
      </c>
      <c r="R143" s="15" t="n">
        <f aca="false">IF(OR(E143=1,AND(P143&lt;=0,I143&gt;0)),1,0)</f>
        <v>0</v>
      </c>
      <c r="S143" s="15" t="n">
        <f aca="false">IF(L143&gt;0,1,0)</f>
        <v>1</v>
      </c>
    </row>
    <row r="144" customFormat="false" ht="15" hidden="false" customHeight="false" outlineLevel="0" collapsed="false">
      <c r="A144" s="15" t="n">
        <v>143</v>
      </c>
      <c r="B144" s="15" t="n">
        <f aca="false">INT((A144-1)/12)+1</f>
        <v>12</v>
      </c>
      <c r="C144" s="15" t="n">
        <f aca="false">MIN(Inputs!$C$4+B144-1,99)</f>
        <v>85</v>
      </c>
      <c r="D144" s="55" t="n">
        <f aca="false">INDEX('Return Path'!$D$5:$D$29,B144)</f>
        <v>0.08</v>
      </c>
      <c r="E144" s="15" t="n">
        <f aca="false">R143</f>
        <v>0</v>
      </c>
      <c r="F144" s="56" t="n">
        <f aca="false">Q143</f>
        <v>84555.6031760148</v>
      </c>
      <c r="G144" s="56" t="n">
        <f aca="false">IF(AND(MOD(A144-1,12)=0,B144&lt;=Inputs!$C$7,E144=0),Inputs!$C$6,0)</f>
        <v>0</v>
      </c>
      <c r="H144" s="56" t="n">
        <f aca="false">IF(B144=1,G144*Inputs!$C$9,0)</f>
        <v>0</v>
      </c>
      <c r="I144" s="56" t="n">
        <f aca="false">I143+G144</f>
        <v>120000</v>
      </c>
      <c r="J144" s="56" t="n">
        <f aca="false">(F144+G144+H144)*((1+D144)^(1/12)-1)</f>
        <v>544.033296803981</v>
      </c>
      <c r="K144" s="56" t="n">
        <f aca="false">(F144+G144+H144+J144)*(Inputs!$C$14+IF(B144&lt;=10,Inputs!$C$12,Inputs!$C$13))/12</f>
        <v>42.5498182364094</v>
      </c>
      <c r="L144" s="56" t="n">
        <f aca="false">IF(OR(E144=1,A144&lt;=Inputs!$C$15),0,MAX(Inputs!$C$8*I144-(F144+G144+H144+J144-K144),0))</f>
        <v>36142.9133454176</v>
      </c>
      <c r="M144" s="56" t="n">
        <f aca="false">L144*INDEX(Rates!$B$2:$C$101,C144+1,IF(Inputs!$C$5="Male",1,2))/1000/12*Inputs!$C$16</f>
        <v>269.867086312452</v>
      </c>
      <c r="N144" s="56" t="n">
        <f aca="false">IF($V$1=1,MAX(F144+G144+H144+J144-K144-M144,0)*Inputs!$C$22/12,0)</f>
        <v>565.248130455133</v>
      </c>
      <c r="O144" s="56" t="n">
        <f aca="false">IF(AND(MOD(A144,12)=0,B144&gt;=Inputs!$C$18),MAX(F144+G144+H144+J144-K144-M144-N144,0)*Inputs!$C$17,0)</f>
        <v>0</v>
      </c>
      <c r="P144" s="56" t="n">
        <f aca="false">F144+G144+H144+J144-K144-M144-N144+O144</f>
        <v>84221.9714378148</v>
      </c>
      <c r="Q144" s="56" t="n">
        <f aca="false">IF(OR(E144=1,P144&lt;=0),0,P144)</f>
        <v>84221.9714378148</v>
      </c>
      <c r="R144" s="15" t="n">
        <f aca="false">IF(OR(E144=1,AND(P144&lt;=0,I144&gt;0)),1,0)</f>
        <v>0</v>
      </c>
      <c r="S144" s="15" t="n">
        <f aca="false">IF(L144&gt;0,1,0)</f>
        <v>1</v>
      </c>
    </row>
    <row r="145" customFormat="false" ht="15" hidden="false" customHeight="false" outlineLevel="0" collapsed="false">
      <c r="A145" s="15" t="n">
        <v>144</v>
      </c>
      <c r="B145" s="15" t="n">
        <f aca="false">INT((A145-1)/12)+1</f>
        <v>12</v>
      </c>
      <c r="C145" s="15" t="n">
        <f aca="false">MIN(Inputs!$C$4+B145-1,99)</f>
        <v>85</v>
      </c>
      <c r="D145" s="55" t="n">
        <f aca="false">INDEX('Return Path'!$D$5:$D$29,B145)</f>
        <v>0.08</v>
      </c>
      <c r="E145" s="15" t="n">
        <f aca="false">R144</f>
        <v>0</v>
      </c>
      <c r="F145" s="56" t="n">
        <f aca="false">Q144</f>
        <v>84221.9714378148</v>
      </c>
      <c r="G145" s="56" t="n">
        <f aca="false">IF(AND(MOD(A145-1,12)=0,B145&lt;=Inputs!$C$7,E145=0),Inputs!$C$6,0)</f>
        <v>0</v>
      </c>
      <c r="H145" s="56" t="n">
        <f aca="false">IF(B145=1,G145*Inputs!$C$9,0)</f>
        <v>0</v>
      </c>
      <c r="I145" s="56" t="n">
        <f aca="false">I144+G145</f>
        <v>120000</v>
      </c>
      <c r="J145" s="56" t="n">
        <f aca="false">(F145+G145+H145)*((1+D145)^(1/12)-1)</f>
        <v>541.886700154749</v>
      </c>
      <c r="K145" s="56" t="n">
        <f aca="false">(F145+G145+H145+J145)*(Inputs!$C$14+IF(B145&lt;=10,Inputs!$C$12,Inputs!$C$13))/12</f>
        <v>42.3819290689848</v>
      </c>
      <c r="L145" s="56" t="n">
        <f aca="false">IF(OR(E145=1,A145&lt;=Inputs!$C$15),0,MAX(Inputs!$C$8*I145-(F145+G145+H145+J145-K145),0))</f>
        <v>36478.5237910995</v>
      </c>
      <c r="M145" s="56" t="n">
        <f aca="false">L145*INDEX(Rates!$B$2:$C$101,C145+1,IF(Inputs!$C$5="Male",1,2))/1000/12*Inputs!$C$16</f>
        <v>272.372977640209</v>
      </c>
      <c r="N145" s="56" t="n">
        <f aca="false">IF($V$1=1,MAX(F145+G145+H145+J145-K145-M145,0)*Inputs!$C$22/12,0)</f>
        <v>562.994021541736</v>
      </c>
      <c r="O145" s="56" t="n">
        <f aca="false">IF(AND(MOD(A145,12)=0,B145&gt;=Inputs!$C$18),MAX(F145+G145+H145+J145-K145-M145-N145,0)*Inputs!$C$17,0)</f>
        <v>419.430546048593</v>
      </c>
      <c r="P145" s="56" t="n">
        <f aca="false">F145+G145+H145+J145-K145-M145-N145+O145</f>
        <v>84305.5397557672</v>
      </c>
      <c r="Q145" s="56" t="n">
        <f aca="false">IF(OR(E145=1,P145&lt;=0),0,P145)</f>
        <v>84305.5397557672</v>
      </c>
      <c r="R145" s="15" t="n">
        <f aca="false">IF(OR(E145=1,AND(P145&lt;=0,I145&gt;0)),1,0)</f>
        <v>0</v>
      </c>
      <c r="S145" s="15" t="n">
        <f aca="false">IF(L145&gt;0,1,0)</f>
        <v>1</v>
      </c>
    </row>
    <row r="146" customFormat="false" ht="15" hidden="false" customHeight="false" outlineLevel="0" collapsed="false">
      <c r="A146" s="15" t="n">
        <v>145</v>
      </c>
      <c r="B146" s="15" t="n">
        <f aca="false">INT((A146-1)/12)+1</f>
        <v>13</v>
      </c>
      <c r="C146" s="15" t="n">
        <f aca="false">MIN(Inputs!$C$4+B146-1,99)</f>
        <v>86</v>
      </c>
      <c r="D146" s="55" t="n">
        <f aca="false">INDEX('Return Path'!$D$5:$D$29,B146)</f>
        <v>0.08</v>
      </c>
      <c r="E146" s="15" t="n">
        <f aca="false">R145</f>
        <v>0</v>
      </c>
      <c r="F146" s="56" t="n">
        <f aca="false">Q145</f>
        <v>84305.5397557672</v>
      </c>
      <c r="G146" s="56" t="n">
        <f aca="false">IF(AND(MOD(A146-1,12)=0,B146&lt;=Inputs!$C$7,E146=0),Inputs!$C$6,0)</f>
        <v>0</v>
      </c>
      <c r="H146" s="56" t="n">
        <f aca="false">IF(B146=1,G146*Inputs!$C$9,0)</f>
        <v>0</v>
      </c>
      <c r="I146" s="56" t="n">
        <f aca="false">I145+G146</f>
        <v>120000</v>
      </c>
      <c r="J146" s="56" t="n">
        <f aca="false">(F146+G146+H146)*((1+D146)^(1/12)-1)</f>
        <v>542.424381228697</v>
      </c>
      <c r="K146" s="56" t="n">
        <f aca="false">(F146+G146+H146+J146)*(Inputs!$C$14+IF(B146&lt;=10,Inputs!$C$12,Inputs!$C$13))/12</f>
        <v>42.423982068498</v>
      </c>
      <c r="L146" s="56" t="n">
        <f aca="false">IF(OR(E146=1,A146&lt;=Inputs!$C$15),0,MAX(Inputs!$C$8*I146-(F146+G146+H146+J146-K146),0))</f>
        <v>36394.4598450726</v>
      </c>
      <c r="M146" s="56" t="n">
        <f aca="false">L146*INDEX(Rates!$B$2:$C$101,C146+1,IF(Inputs!$C$5="Male",1,2))/1000/12*Inputs!$C$16</f>
        <v>312.780053651861</v>
      </c>
      <c r="N146" s="56" t="n">
        <f aca="false">IF($V$1=1,MAX(F146+G146+H146+J146-K146-M146,0)*Inputs!$C$22/12,0)</f>
        <v>563.285067341837</v>
      </c>
      <c r="O146" s="56" t="n">
        <f aca="false">IF(AND(MOD(A146,12)=0,B146&gt;=Inputs!$C$18),MAX(F146+G146+H146+J146-K146-M146-N146,0)*Inputs!$C$17,0)</f>
        <v>0</v>
      </c>
      <c r="P146" s="56" t="n">
        <f aca="false">F146+G146+H146+J146-K146-M146-N146+O146</f>
        <v>83929.4750339337</v>
      </c>
      <c r="Q146" s="56" t="n">
        <f aca="false">IF(OR(E146=1,P146&lt;=0),0,P146)</f>
        <v>83929.4750339337</v>
      </c>
      <c r="R146" s="15" t="n">
        <f aca="false">IF(OR(E146=1,AND(P146&lt;=0,I146&gt;0)),1,0)</f>
        <v>0</v>
      </c>
      <c r="S146" s="15" t="n">
        <f aca="false">IF(L146&gt;0,1,0)</f>
        <v>1</v>
      </c>
    </row>
    <row r="147" customFormat="false" ht="15" hidden="false" customHeight="false" outlineLevel="0" collapsed="false">
      <c r="A147" s="15" t="n">
        <v>146</v>
      </c>
      <c r="B147" s="15" t="n">
        <f aca="false">INT((A147-1)/12)+1</f>
        <v>13</v>
      </c>
      <c r="C147" s="15" t="n">
        <f aca="false">MIN(Inputs!$C$4+B147-1,99)</f>
        <v>86</v>
      </c>
      <c r="D147" s="55" t="n">
        <f aca="false">INDEX('Return Path'!$D$5:$D$29,B147)</f>
        <v>0.08</v>
      </c>
      <c r="E147" s="15" t="n">
        <f aca="false">R146</f>
        <v>0</v>
      </c>
      <c r="F147" s="56" t="n">
        <f aca="false">Q146</f>
        <v>83929.4750339337</v>
      </c>
      <c r="G147" s="56" t="n">
        <f aca="false">IF(AND(MOD(A147-1,12)=0,B147&lt;=Inputs!$C$7,E147=0),Inputs!$C$6,0)</f>
        <v>0</v>
      </c>
      <c r="H147" s="56" t="n">
        <f aca="false">IF(B147=1,G147*Inputs!$C$9,0)</f>
        <v>0</v>
      </c>
      <c r="I147" s="56" t="n">
        <f aca="false">I146+G147</f>
        <v>120000</v>
      </c>
      <c r="J147" s="56" t="n">
        <f aca="false">(F147+G147+H147)*((1+D147)^(1/12)-1)</f>
        <v>540.004769485111</v>
      </c>
      <c r="K147" s="56" t="n">
        <f aca="false">(F147+G147+H147+J147)*(Inputs!$C$14+IF(B147&lt;=10,Inputs!$C$12,Inputs!$C$13))/12</f>
        <v>42.2347399017094</v>
      </c>
      <c r="L147" s="56" t="n">
        <f aca="false">IF(OR(E147=1,A147&lt;=Inputs!$C$15),0,MAX(Inputs!$C$8*I147-(F147+G147+H147+J147-K147),0))</f>
        <v>36772.7549364829</v>
      </c>
      <c r="M147" s="56" t="n">
        <f aca="false">L147*INDEX(Rates!$B$2:$C$101,C147+1,IF(Inputs!$C$5="Male",1,2))/1000/12*Inputs!$C$16</f>
        <v>316.031184716624</v>
      </c>
      <c r="N147" s="56" t="n">
        <f aca="false">IF($V$1=1,MAX(F147+G147+H147+J147-K147-M147,0)*Inputs!$C$22/12,0)</f>
        <v>560.74142585867</v>
      </c>
      <c r="O147" s="56" t="n">
        <f aca="false">IF(AND(MOD(A147,12)=0,B147&gt;=Inputs!$C$18),MAX(F147+G147+H147+J147-K147-M147-N147,0)*Inputs!$C$17,0)</f>
        <v>0</v>
      </c>
      <c r="P147" s="56" t="n">
        <f aca="false">F147+G147+H147+J147-K147-M147-N147+O147</f>
        <v>83550.4724529418</v>
      </c>
      <c r="Q147" s="56" t="n">
        <f aca="false">IF(OR(E147=1,P147&lt;=0),0,P147)</f>
        <v>83550.4724529418</v>
      </c>
      <c r="R147" s="15" t="n">
        <f aca="false">IF(OR(E147=1,AND(P147&lt;=0,I147&gt;0)),1,0)</f>
        <v>0</v>
      </c>
      <c r="S147" s="15" t="n">
        <f aca="false">IF(L147&gt;0,1,0)</f>
        <v>1</v>
      </c>
    </row>
    <row r="148" customFormat="false" ht="15" hidden="false" customHeight="false" outlineLevel="0" collapsed="false">
      <c r="A148" s="15" t="n">
        <v>147</v>
      </c>
      <c r="B148" s="15" t="n">
        <f aca="false">INT((A148-1)/12)+1</f>
        <v>13</v>
      </c>
      <c r="C148" s="15" t="n">
        <f aca="false">MIN(Inputs!$C$4+B148-1,99)</f>
        <v>86</v>
      </c>
      <c r="D148" s="55" t="n">
        <f aca="false">INDEX('Return Path'!$D$5:$D$29,B148)</f>
        <v>0.08</v>
      </c>
      <c r="E148" s="15" t="n">
        <f aca="false">R147</f>
        <v>0</v>
      </c>
      <c r="F148" s="56" t="n">
        <f aca="false">Q147</f>
        <v>83550.4724529418</v>
      </c>
      <c r="G148" s="56" t="n">
        <f aca="false">IF(AND(MOD(A148-1,12)=0,B148&lt;=Inputs!$C$7,E148=0),Inputs!$C$6,0)</f>
        <v>0</v>
      </c>
      <c r="H148" s="56" t="n">
        <f aca="false">IF(B148=1,G148*Inputs!$C$9,0)</f>
        <v>0</v>
      </c>
      <c r="I148" s="56" t="n">
        <f aca="false">I147+G148</f>
        <v>120000</v>
      </c>
      <c r="J148" s="56" t="n">
        <f aca="false">(F148+G148+H148)*((1+D148)^(1/12)-1)</f>
        <v>537.56625546724</v>
      </c>
      <c r="K148" s="56" t="n">
        <f aca="false">(F148+G148+H148+J148)*(Inputs!$C$14+IF(B148&lt;=10,Inputs!$C$12,Inputs!$C$13))/12</f>
        <v>42.0440193542045</v>
      </c>
      <c r="L148" s="56" t="n">
        <f aca="false">IF(OR(E148=1,A148&lt;=Inputs!$C$15),0,MAX(Inputs!$C$8*I148-(F148+G148+H148+J148-K148),0))</f>
        <v>37154.0053109452</v>
      </c>
      <c r="M148" s="56" t="n">
        <f aca="false">L148*INDEX(Rates!$B$2:$C$101,C148+1,IF(Inputs!$C$5="Male",1,2))/1000/12*Inputs!$C$16</f>
        <v>319.307713976481</v>
      </c>
      <c r="N148" s="56" t="n">
        <f aca="false">IF($V$1=1,MAX(F148+G148+H148+J148-K148-M148,0)*Inputs!$C$22/12,0)</f>
        <v>558.177913167189</v>
      </c>
      <c r="O148" s="56" t="n">
        <f aca="false">IF(AND(MOD(A148,12)=0,B148&gt;=Inputs!$C$18),MAX(F148+G148+H148+J148-K148-M148-N148,0)*Inputs!$C$17,0)</f>
        <v>0</v>
      </c>
      <c r="P148" s="56" t="n">
        <f aca="false">F148+G148+H148+J148-K148-M148-N148+O148</f>
        <v>83168.5090619112</v>
      </c>
      <c r="Q148" s="56" t="n">
        <f aca="false">IF(OR(E148=1,P148&lt;=0),0,P148)</f>
        <v>83168.5090619112</v>
      </c>
      <c r="R148" s="15" t="n">
        <f aca="false">IF(OR(E148=1,AND(P148&lt;=0,I148&gt;0)),1,0)</f>
        <v>0</v>
      </c>
      <c r="S148" s="15" t="n">
        <f aca="false">IF(L148&gt;0,1,0)</f>
        <v>1</v>
      </c>
    </row>
    <row r="149" customFormat="false" ht="15" hidden="false" customHeight="false" outlineLevel="0" collapsed="false">
      <c r="A149" s="15" t="n">
        <v>148</v>
      </c>
      <c r="B149" s="15" t="n">
        <f aca="false">INT((A149-1)/12)+1</f>
        <v>13</v>
      </c>
      <c r="C149" s="15" t="n">
        <f aca="false">MIN(Inputs!$C$4+B149-1,99)</f>
        <v>86</v>
      </c>
      <c r="D149" s="55" t="n">
        <f aca="false">INDEX('Return Path'!$D$5:$D$29,B149)</f>
        <v>0.08</v>
      </c>
      <c r="E149" s="15" t="n">
        <f aca="false">R148</f>
        <v>0</v>
      </c>
      <c r="F149" s="56" t="n">
        <f aca="false">Q148</f>
        <v>83168.5090619112</v>
      </c>
      <c r="G149" s="56" t="n">
        <f aca="false">IF(AND(MOD(A149-1,12)=0,B149&lt;=Inputs!$C$7,E149=0),Inputs!$C$6,0)</f>
        <v>0</v>
      </c>
      <c r="H149" s="56" t="n">
        <f aca="false">IF(B149=1,G149*Inputs!$C$9,0)</f>
        <v>0</v>
      </c>
      <c r="I149" s="56" t="n">
        <f aca="false">I148+G149</f>
        <v>120000</v>
      </c>
      <c r="J149" s="56" t="n">
        <f aca="false">(F149+G149+H149)*((1+D149)^(1/12)-1)</f>
        <v>535.10869150843</v>
      </c>
      <c r="K149" s="56" t="n">
        <f aca="false">(F149+G149+H149+J149)*(Inputs!$C$14+IF(B149&lt;=10,Inputs!$C$12,Inputs!$C$13))/12</f>
        <v>41.8518088767098</v>
      </c>
      <c r="L149" s="56" t="n">
        <f aca="false">IF(OR(E149=1,A149&lt;=Inputs!$C$15),0,MAX(Inputs!$C$8*I149-(F149+G149+H149+J149-K149),0))</f>
        <v>37538.2340554571</v>
      </c>
      <c r="M149" s="56" t="n">
        <f aca="false">L149*INDEX(Rates!$B$2:$C$101,C149+1,IF(Inputs!$C$5="Male",1,2))/1000/12*Inputs!$C$16</f>
        <v>322.609839844941</v>
      </c>
      <c r="N149" s="56" t="n">
        <f aca="false">IF($V$1=1,MAX(F149+G149+H149+J149-K149-M149,0)*Inputs!$C$22/12,0)</f>
        <v>555.59437403132</v>
      </c>
      <c r="O149" s="56" t="n">
        <f aca="false">IF(AND(MOD(A149,12)=0,B149&gt;=Inputs!$C$18),MAX(F149+G149+H149+J149-K149-M149-N149,0)*Inputs!$C$17,0)</f>
        <v>0</v>
      </c>
      <c r="P149" s="56" t="n">
        <f aca="false">F149+G149+H149+J149-K149-M149-N149+O149</f>
        <v>82783.5617306666</v>
      </c>
      <c r="Q149" s="56" t="n">
        <f aca="false">IF(OR(E149=1,P149&lt;=0),0,P149)</f>
        <v>82783.5617306666</v>
      </c>
      <c r="R149" s="15" t="n">
        <f aca="false">IF(OR(E149=1,AND(P149&lt;=0,I149&gt;0)),1,0)</f>
        <v>0</v>
      </c>
      <c r="S149" s="15" t="n">
        <f aca="false">IF(L149&gt;0,1,0)</f>
        <v>1</v>
      </c>
    </row>
    <row r="150" customFormat="false" ht="15" hidden="false" customHeight="false" outlineLevel="0" collapsed="false">
      <c r="A150" s="15" t="n">
        <v>149</v>
      </c>
      <c r="B150" s="15" t="n">
        <f aca="false">INT((A150-1)/12)+1</f>
        <v>13</v>
      </c>
      <c r="C150" s="15" t="n">
        <f aca="false">MIN(Inputs!$C$4+B150-1,99)</f>
        <v>86</v>
      </c>
      <c r="D150" s="55" t="n">
        <f aca="false">INDEX('Return Path'!$D$5:$D$29,B150)</f>
        <v>0.08</v>
      </c>
      <c r="E150" s="15" t="n">
        <f aca="false">R149</f>
        <v>0</v>
      </c>
      <c r="F150" s="56" t="n">
        <f aca="false">Q149</f>
        <v>82783.5617306666</v>
      </c>
      <c r="G150" s="56" t="n">
        <f aca="false">IF(AND(MOD(A150-1,12)=0,B150&lt;=Inputs!$C$7,E150=0),Inputs!$C$6,0)</f>
        <v>0</v>
      </c>
      <c r="H150" s="56" t="n">
        <f aca="false">IF(B150=1,G150*Inputs!$C$9,0)</f>
        <v>0</v>
      </c>
      <c r="I150" s="56" t="n">
        <f aca="false">I149+G150</f>
        <v>120000</v>
      </c>
      <c r="J150" s="56" t="n">
        <f aca="false">(F150+G150+H150)*((1+D150)^(1/12)-1)</f>
        <v>532.631928788437</v>
      </c>
      <c r="K150" s="56" t="n">
        <f aca="false">(F150+G150+H150+J150)*(Inputs!$C$14+IF(B150&lt;=10,Inputs!$C$12,Inputs!$C$13))/12</f>
        <v>41.6580968297275</v>
      </c>
      <c r="L150" s="56" t="n">
        <f aca="false">IF(OR(E150=1,A150&lt;=Inputs!$C$15),0,MAX(Inputs!$C$8*I150-(F150+G150+H150+J150-K150),0))</f>
        <v>37925.4644373747</v>
      </c>
      <c r="M150" s="56" t="n">
        <f aca="false">L150*INDEX(Rates!$B$2:$C$101,C150+1,IF(Inputs!$C$5="Male",1,2))/1000/12*Inputs!$C$16</f>
        <v>325.937762285538</v>
      </c>
      <c r="N150" s="56" t="n">
        <f aca="false">IF($V$1=1,MAX(F150+G150+H150+J150-K150-M150,0)*Inputs!$C$22/12,0)</f>
        <v>552.990652002265</v>
      </c>
      <c r="O150" s="56" t="n">
        <f aca="false">IF(AND(MOD(A150,12)=0,B150&gt;=Inputs!$C$18),MAX(F150+G150+H150+J150-K150-M150-N150,0)*Inputs!$C$17,0)</f>
        <v>0</v>
      </c>
      <c r="P150" s="56" t="n">
        <f aca="false">F150+G150+H150+J150-K150-M150-N150+O150</f>
        <v>82395.6071483375</v>
      </c>
      <c r="Q150" s="56" t="n">
        <f aca="false">IF(OR(E150=1,P150&lt;=0),0,P150)</f>
        <v>82395.6071483375</v>
      </c>
      <c r="R150" s="15" t="n">
        <f aca="false">IF(OR(E150=1,AND(P150&lt;=0,I150&gt;0)),1,0)</f>
        <v>0</v>
      </c>
      <c r="S150" s="15" t="n">
        <f aca="false">IF(L150&gt;0,1,0)</f>
        <v>1</v>
      </c>
    </row>
    <row r="151" customFormat="false" ht="15" hidden="false" customHeight="false" outlineLevel="0" collapsed="false">
      <c r="A151" s="15" t="n">
        <v>150</v>
      </c>
      <c r="B151" s="15" t="n">
        <f aca="false">INT((A151-1)/12)+1</f>
        <v>13</v>
      </c>
      <c r="C151" s="15" t="n">
        <f aca="false">MIN(Inputs!$C$4+B151-1,99)</f>
        <v>86</v>
      </c>
      <c r="D151" s="55" t="n">
        <f aca="false">INDEX('Return Path'!$D$5:$D$29,B151)</f>
        <v>0.08</v>
      </c>
      <c r="E151" s="15" t="n">
        <f aca="false">R150</f>
        <v>0</v>
      </c>
      <c r="F151" s="56" t="n">
        <f aca="false">Q150</f>
        <v>82395.6071483375</v>
      </c>
      <c r="G151" s="56" t="n">
        <f aca="false">IF(AND(MOD(A151-1,12)=0,B151&lt;=Inputs!$C$7,E151=0),Inputs!$C$6,0)</f>
        <v>0</v>
      </c>
      <c r="H151" s="56" t="n">
        <f aca="false">IF(B151=1,G151*Inputs!$C$9,0)</f>
        <v>0</v>
      </c>
      <c r="I151" s="56" t="n">
        <f aca="false">I150+G151</f>
        <v>120000</v>
      </c>
      <c r="J151" s="56" t="n">
        <f aca="false">(F151+G151+H151)*((1+D151)^(1/12)-1)</f>
        <v>530.135817324418</v>
      </c>
      <c r="K151" s="56" t="n">
        <f aca="false">(F151+G151+H151+J151)*(Inputs!$C$14+IF(B151&lt;=10,Inputs!$C$12,Inputs!$C$13))/12</f>
        <v>41.462871482831</v>
      </c>
      <c r="L151" s="56" t="n">
        <f aca="false">IF(OR(E151=1,A151&lt;=Inputs!$C$15),0,MAX(Inputs!$C$8*I151-(F151+G151+H151+J151-K151),0))</f>
        <v>38315.7199058209</v>
      </c>
      <c r="M151" s="56" t="n">
        <f aca="false">L151*INDEX(Rates!$B$2:$C$101,C151+1,IF(Inputs!$C$5="Male",1,2))/1000/12*Inputs!$C$16</f>
        <v>329.291682823942</v>
      </c>
      <c r="N151" s="56" t="n">
        <f aca="false">IF($V$1=1,MAX(F151+G151+H151+J151-K151-M151,0)*Inputs!$C$22/12,0)</f>
        <v>550.366589409035</v>
      </c>
      <c r="O151" s="56" t="n">
        <f aca="false">IF(AND(MOD(A151,12)=0,B151&gt;=Inputs!$C$18),MAX(F151+G151+H151+J151-K151-M151-N151,0)*Inputs!$C$17,0)</f>
        <v>0</v>
      </c>
      <c r="P151" s="56" t="n">
        <f aca="false">F151+G151+H151+J151-K151-M151-N151+O151</f>
        <v>82004.6218219461</v>
      </c>
      <c r="Q151" s="56" t="n">
        <f aca="false">IF(OR(E151=1,P151&lt;=0),0,P151)</f>
        <v>82004.6218219461</v>
      </c>
      <c r="R151" s="15" t="n">
        <f aca="false">IF(OR(E151=1,AND(P151&lt;=0,I151&gt;0)),1,0)</f>
        <v>0</v>
      </c>
      <c r="S151" s="15" t="n">
        <f aca="false">IF(L151&gt;0,1,0)</f>
        <v>1</v>
      </c>
    </row>
    <row r="152" customFormat="false" ht="15" hidden="false" customHeight="false" outlineLevel="0" collapsed="false">
      <c r="A152" s="15" t="n">
        <v>151</v>
      </c>
      <c r="B152" s="15" t="n">
        <f aca="false">INT((A152-1)/12)+1</f>
        <v>13</v>
      </c>
      <c r="C152" s="15" t="n">
        <f aca="false">MIN(Inputs!$C$4+B152-1,99)</f>
        <v>86</v>
      </c>
      <c r="D152" s="55" t="n">
        <f aca="false">INDEX('Return Path'!$D$5:$D$29,B152)</f>
        <v>0.08</v>
      </c>
      <c r="E152" s="15" t="n">
        <f aca="false">R151</f>
        <v>0</v>
      </c>
      <c r="F152" s="56" t="n">
        <f aca="false">Q151</f>
        <v>82004.6218219461</v>
      </c>
      <c r="G152" s="56" t="n">
        <f aca="false">IF(AND(MOD(A152-1,12)=0,B152&lt;=Inputs!$C$7,E152=0),Inputs!$C$6,0)</f>
        <v>0</v>
      </c>
      <c r="H152" s="56" t="n">
        <f aca="false">IF(B152=1,G152*Inputs!$C$9,0)</f>
        <v>0</v>
      </c>
      <c r="I152" s="56" t="n">
        <f aca="false">I151+G152</f>
        <v>120000</v>
      </c>
      <c r="J152" s="56" t="n">
        <f aca="false">(F152+G152+H152)*((1+D152)^(1/12)-1)</f>
        <v>527.620205961846</v>
      </c>
      <c r="K152" s="56" t="n">
        <f aca="false">(F152+G152+H152+J152)*(Inputs!$C$14+IF(B152&lt;=10,Inputs!$C$12,Inputs!$C$13))/12</f>
        <v>41.266121013954</v>
      </c>
      <c r="L152" s="56" t="n">
        <f aca="false">IF(OR(E152=1,A152&lt;=Inputs!$C$15),0,MAX(Inputs!$C$8*I152-(F152+G152+H152+J152-K152),0))</f>
        <v>38709.024093106</v>
      </c>
      <c r="M152" s="56" t="n">
        <f aca="false">L152*INDEX(Rates!$B$2:$C$101,C152+1,IF(Inputs!$C$5="Male",1,2))/1000/12*Inputs!$C$16</f>
        <v>332.671804560168</v>
      </c>
      <c r="N152" s="56" t="n">
        <f aca="false">IF($V$1=1,MAX(F152+G152+H152+J152-K152-M152,0)*Inputs!$C$22/12,0)</f>
        <v>547.722027348893</v>
      </c>
      <c r="O152" s="56" t="n">
        <f aca="false">IF(AND(MOD(A152,12)=0,B152&gt;=Inputs!$C$18),MAX(F152+G152+H152+J152-K152-M152-N152,0)*Inputs!$C$17,0)</f>
        <v>0</v>
      </c>
      <c r="P152" s="56" t="n">
        <f aca="false">F152+G152+H152+J152-K152-M152-N152+O152</f>
        <v>81610.582074985</v>
      </c>
      <c r="Q152" s="56" t="n">
        <f aca="false">IF(OR(E152=1,P152&lt;=0),0,P152)</f>
        <v>81610.582074985</v>
      </c>
      <c r="R152" s="15" t="n">
        <f aca="false">IF(OR(E152=1,AND(P152&lt;=0,I152&gt;0)),1,0)</f>
        <v>0</v>
      </c>
      <c r="S152" s="15" t="n">
        <f aca="false">IF(L152&gt;0,1,0)</f>
        <v>1</v>
      </c>
    </row>
    <row r="153" customFormat="false" ht="15" hidden="false" customHeight="false" outlineLevel="0" collapsed="false">
      <c r="A153" s="15" t="n">
        <v>152</v>
      </c>
      <c r="B153" s="15" t="n">
        <f aca="false">INT((A153-1)/12)+1</f>
        <v>13</v>
      </c>
      <c r="C153" s="15" t="n">
        <f aca="false">MIN(Inputs!$C$4+B153-1,99)</f>
        <v>86</v>
      </c>
      <c r="D153" s="55" t="n">
        <f aca="false">INDEX('Return Path'!$D$5:$D$29,B153)</f>
        <v>0.08</v>
      </c>
      <c r="E153" s="15" t="n">
        <f aca="false">R152</f>
        <v>0</v>
      </c>
      <c r="F153" s="56" t="n">
        <f aca="false">Q152</f>
        <v>81610.582074985</v>
      </c>
      <c r="G153" s="56" t="n">
        <f aca="false">IF(AND(MOD(A153-1,12)=0,B153&lt;=Inputs!$C$7,E153=0),Inputs!$C$6,0)</f>
        <v>0</v>
      </c>
      <c r="H153" s="56" t="n">
        <f aca="false">IF(B153=1,G153*Inputs!$C$9,0)</f>
        <v>0</v>
      </c>
      <c r="I153" s="56" t="n">
        <f aca="false">I152+G153</f>
        <v>120000</v>
      </c>
      <c r="J153" s="56" t="n">
        <f aca="false">(F153+G153+H153)*((1+D153)^(1/12)-1)</f>
        <v>525.08494236536</v>
      </c>
      <c r="K153" s="56" t="n">
        <f aca="false">(F153+G153+H153+J153)*(Inputs!$C$14+IF(B153&lt;=10,Inputs!$C$12,Inputs!$C$13))/12</f>
        <v>41.0678335086752</v>
      </c>
      <c r="L153" s="56" t="n">
        <f aca="false">IF(OR(E153=1,A153&lt;=Inputs!$C$15),0,MAX(Inputs!$C$8*I153-(F153+G153+H153+J153-K153),0))</f>
        <v>39105.4008161583</v>
      </c>
      <c r="M153" s="56" t="n">
        <f aca="false">L153*INDEX(Rates!$B$2:$C$101,C153+1,IF(Inputs!$C$5="Male",1,2))/1000/12*Inputs!$C$16</f>
        <v>336.078332180867</v>
      </c>
      <c r="N153" s="56" t="n">
        <f aca="false">IF($V$1=1,MAX(F153+G153+H153+J153-K153-M153,0)*Inputs!$C$22/12,0)</f>
        <v>545.056805677739</v>
      </c>
      <c r="O153" s="56" t="n">
        <f aca="false">IF(AND(MOD(A153,12)=0,B153&gt;=Inputs!$C$18),MAX(F153+G153+H153+J153-K153-M153-N153,0)*Inputs!$C$17,0)</f>
        <v>0</v>
      </c>
      <c r="P153" s="56" t="n">
        <f aca="false">F153+G153+H153+J153-K153-M153-N153+O153</f>
        <v>81213.4640459831</v>
      </c>
      <c r="Q153" s="56" t="n">
        <f aca="false">IF(OR(E153=1,P153&lt;=0),0,P153)</f>
        <v>81213.4640459831</v>
      </c>
      <c r="R153" s="15" t="n">
        <f aca="false">IF(OR(E153=1,AND(P153&lt;=0,I153&gt;0)),1,0)</f>
        <v>0</v>
      </c>
      <c r="S153" s="15" t="n">
        <f aca="false">IF(L153&gt;0,1,0)</f>
        <v>1</v>
      </c>
    </row>
    <row r="154" customFormat="false" ht="15" hidden="false" customHeight="false" outlineLevel="0" collapsed="false">
      <c r="A154" s="15" t="n">
        <v>153</v>
      </c>
      <c r="B154" s="15" t="n">
        <f aca="false">INT((A154-1)/12)+1</f>
        <v>13</v>
      </c>
      <c r="C154" s="15" t="n">
        <f aca="false">MIN(Inputs!$C$4+B154-1,99)</f>
        <v>86</v>
      </c>
      <c r="D154" s="55" t="n">
        <f aca="false">INDEX('Return Path'!$D$5:$D$29,B154)</f>
        <v>0.08</v>
      </c>
      <c r="E154" s="15" t="n">
        <f aca="false">R153</f>
        <v>0</v>
      </c>
      <c r="F154" s="56" t="n">
        <f aca="false">Q153</f>
        <v>81213.4640459831</v>
      </c>
      <c r="G154" s="56" t="n">
        <f aca="false">IF(AND(MOD(A154-1,12)=0,B154&lt;=Inputs!$C$7,E154=0),Inputs!$C$6,0)</f>
        <v>0</v>
      </c>
      <c r="H154" s="56" t="n">
        <f aca="false">IF(B154=1,G154*Inputs!$C$9,0)</f>
        <v>0</v>
      </c>
      <c r="I154" s="56" t="n">
        <f aca="false">I153+G154</f>
        <v>120000</v>
      </c>
      <c r="J154" s="56" t="n">
        <f aca="false">(F154+G154+H154)*((1+D154)^(1/12)-1)</f>
        <v>522.529873009536</v>
      </c>
      <c r="K154" s="56" t="n">
        <f aca="false">(F154+G154+H154+J154)*(Inputs!$C$14+IF(B154&lt;=10,Inputs!$C$12,Inputs!$C$13))/12</f>
        <v>40.8679969594963</v>
      </c>
      <c r="L154" s="56" t="n">
        <f aca="false">IF(OR(E154=1,A154&lt;=Inputs!$C$15),0,MAX(Inputs!$C$8*I154-(F154+G154+H154+J154-K154),0))</f>
        <v>39504.8740779669</v>
      </c>
      <c r="M154" s="56" t="n">
        <f aca="false">L154*INDEX(Rates!$B$2:$C$101,C154+1,IF(Inputs!$C$5="Male",1,2))/1000/12*Inputs!$C$16</f>
        <v>339.511471971727</v>
      </c>
      <c r="N154" s="56" t="n">
        <f aca="false">IF($V$1=1,MAX(F154+G154+H154+J154-K154-M154,0)*Inputs!$C$22/12,0)</f>
        <v>542.370763000409</v>
      </c>
      <c r="O154" s="56" t="n">
        <f aca="false">IF(AND(MOD(A154,12)=0,B154&gt;=Inputs!$C$18),MAX(F154+G154+H154+J154-K154-M154-N154,0)*Inputs!$C$17,0)</f>
        <v>0</v>
      </c>
      <c r="P154" s="56" t="n">
        <f aca="false">F154+G154+H154+J154-K154-M154-N154+O154</f>
        <v>80813.243687061</v>
      </c>
      <c r="Q154" s="56" t="n">
        <f aca="false">IF(OR(E154=1,P154&lt;=0),0,P154)</f>
        <v>80813.243687061</v>
      </c>
      <c r="R154" s="15" t="n">
        <f aca="false">IF(OR(E154=1,AND(P154&lt;=0,I154&gt;0)),1,0)</f>
        <v>0</v>
      </c>
      <c r="S154" s="15" t="n">
        <f aca="false">IF(L154&gt;0,1,0)</f>
        <v>1</v>
      </c>
    </row>
    <row r="155" customFormat="false" ht="15" hidden="false" customHeight="false" outlineLevel="0" collapsed="false">
      <c r="A155" s="15" t="n">
        <v>154</v>
      </c>
      <c r="B155" s="15" t="n">
        <f aca="false">INT((A155-1)/12)+1</f>
        <v>13</v>
      </c>
      <c r="C155" s="15" t="n">
        <f aca="false">MIN(Inputs!$C$4+B155-1,99)</f>
        <v>86</v>
      </c>
      <c r="D155" s="55" t="n">
        <f aca="false">INDEX('Return Path'!$D$5:$D$29,B155)</f>
        <v>0.08</v>
      </c>
      <c r="E155" s="15" t="n">
        <f aca="false">R154</f>
        <v>0</v>
      </c>
      <c r="F155" s="56" t="n">
        <f aca="false">Q154</f>
        <v>80813.243687061</v>
      </c>
      <c r="G155" s="56" t="n">
        <f aca="false">IF(AND(MOD(A155-1,12)=0,B155&lt;=Inputs!$C$7,E155=0),Inputs!$C$6,0)</f>
        <v>0</v>
      </c>
      <c r="H155" s="56" t="n">
        <f aca="false">IF(B155=1,G155*Inputs!$C$9,0)</f>
        <v>0</v>
      </c>
      <c r="I155" s="56" t="n">
        <f aca="false">I154+G155</f>
        <v>120000</v>
      </c>
      <c r="J155" s="56" t="n">
        <f aca="false">(F155+G155+H155)*((1+D155)^(1/12)-1)</f>
        <v>519.954843169595</v>
      </c>
      <c r="K155" s="56" t="n">
        <f aca="false">(F155+G155+H155+J155)*(Inputs!$C$14+IF(B155&lt;=10,Inputs!$C$12,Inputs!$C$13))/12</f>
        <v>40.6665992651153</v>
      </c>
      <c r="L155" s="56" t="n">
        <f aca="false">IF(OR(E155=1,A155&lt;=Inputs!$C$15),0,MAX(Inputs!$C$8*I155-(F155+G155+H155+J155-K155),0))</f>
        <v>39907.4680690345</v>
      </c>
      <c r="M155" s="56" t="n">
        <f aca="false">L155*INDEX(Rates!$B$2:$C$101,C155+1,IF(Inputs!$C$5="Male",1,2))/1000/12*Inputs!$C$16</f>
        <v>342.971431829961</v>
      </c>
      <c r="N155" s="56" t="n">
        <f aca="false">IF($V$1=1,MAX(F155+G155+H155+J155-K155-M155,0)*Inputs!$C$22/12,0)</f>
        <v>539.663736660903</v>
      </c>
      <c r="O155" s="56" t="n">
        <f aca="false">IF(AND(MOD(A155,12)=0,B155&gt;=Inputs!$C$18),MAX(F155+G155+H155+J155-K155-M155-N155,0)*Inputs!$C$17,0)</f>
        <v>0</v>
      </c>
      <c r="P155" s="56" t="n">
        <f aca="false">F155+G155+H155+J155-K155-M155-N155+O155</f>
        <v>80409.8967624746</v>
      </c>
      <c r="Q155" s="56" t="n">
        <f aca="false">IF(OR(E155=1,P155&lt;=0),0,P155)</f>
        <v>80409.8967624746</v>
      </c>
      <c r="R155" s="15" t="n">
        <f aca="false">IF(OR(E155=1,AND(P155&lt;=0,I155&gt;0)),1,0)</f>
        <v>0</v>
      </c>
      <c r="S155" s="15" t="n">
        <f aca="false">IF(L155&gt;0,1,0)</f>
        <v>1</v>
      </c>
    </row>
    <row r="156" customFormat="false" ht="15" hidden="false" customHeight="false" outlineLevel="0" collapsed="false">
      <c r="A156" s="15" t="n">
        <v>155</v>
      </c>
      <c r="B156" s="15" t="n">
        <f aca="false">INT((A156-1)/12)+1</f>
        <v>13</v>
      </c>
      <c r="C156" s="15" t="n">
        <f aca="false">MIN(Inputs!$C$4+B156-1,99)</f>
        <v>86</v>
      </c>
      <c r="D156" s="55" t="n">
        <f aca="false">INDEX('Return Path'!$D$5:$D$29,B156)</f>
        <v>0.08</v>
      </c>
      <c r="E156" s="15" t="n">
        <f aca="false">R155</f>
        <v>0</v>
      </c>
      <c r="F156" s="56" t="n">
        <f aca="false">Q155</f>
        <v>80409.8967624746</v>
      </c>
      <c r="G156" s="56" t="n">
        <f aca="false">IF(AND(MOD(A156-1,12)=0,B156&lt;=Inputs!$C$7,E156=0),Inputs!$C$6,0)</f>
        <v>0</v>
      </c>
      <c r="H156" s="56" t="n">
        <f aca="false">IF(B156=1,G156*Inputs!$C$9,0)</f>
        <v>0</v>
      </c>
      <c r="I156" s="56" t="n">
        <f aca="false">I155+G156</f>
        <v>120000</v>
      </c>
      <c r="J156" s="56" t="n">
        <f aca="false">(F156+G156+H156)*((1+D156)^(1/12)-1)</f>
        <v>517.359696912029</v>
      </c>
      <c r="K156" s="56" t="n">
        <f aca="false">(F156+G156+H156+J156)*(Inputs!$C$14+IF(B156&lt;=10,Inputs!$C$12,Inputs!$C$13))/12</f>
        <v>40.4636282296933</v>
      </c>
      <c r="L156" s="56" t="n">
        <f aca="false">IF(OR(E156=1,A156&lt;=Inputs!$C$15),0,MAX(Inputs!$C$8*I156-(F156+G156+H156+J156-K156),0))</f>
        <v>40313.2071688431</v>
      </c>
      <c r="M156" s="56" t="n">
        <f aca="false">L156*INDEX(Rates!$B$2:$C$101,C156+1,IF(Inputs!$C$5="Male",1,2))/1000/12*Inputs!$C$16</f>
        <v>346.458421276899</v>
      </c>
      <c r="N156" s="56" t="n">
        <f aca="false">IF($V$1=1,MAX(F156+G156+H156+J156-K156-M156,0)*Inputs!$C$22/12,0)</f>
        <v>536.935562732533</v>
      </c>
      <c r="O156" s="56" t="n">
        <f aca="false">IF(AND(MOD(A156,12)=0,B156&gt;=Inputs!$C$18),MAX(F156+G156+H156+J156-K156-M156-N156,0)*Inputs!$C$17,0)</f>
        <v>0</v>
      </c>
      <c r="P156" s="56" t="n">
        <f aca="false">F156+G156+H156+J156-K156-M156-N156+O156</f>
        <v>80003.3988471475</v>
      </c>
      <c r="Q156" s="56" t="n">
        <f aca="false">IF(OR(E156=1,P156&lt;=0),0,P156)</f>
        <v>80003.3988471475</v>
      </c>
      <c r="R156" s="15" t="n">
        <f aca="false">IF(OR(E156=1,AND(P156&lt;=0,I156&gt;0)),1,0)</f>
        <v>0</v>
      </c>
      <c r="S156" s="15" t="n">
        <f aca="false">IF(L156&gt;0,1,0)</f>
        <v>1</v>
      </c>
    </row>
    <row r="157" customFormat="false" ht="15" hidden="false" customHeight="false" outlineLevel="0" collapsed="false">
      <c r="A157" s="15" t="n">
        <v>156</v>
      </c>
      <c r="B157" s="15" t="n">
        <f aca="false">INT((A157-1)/12)+1</f>
        <v>13</v>
      </c>
      <c r="C157" s="15" t="n">
        <f aca="false">MIN(Inputs!$C$4+B157-1,99)</f>
        <v>86</v>
      </c>
      <c r="D157" s="55" t="n">
        <f aca="false">INDEX('Return Path'!$D$5:$D$29,B157)</f>
        <v>0.08</v>
      </c>
      <c r="E157" s="15" t="n">
        <f aca="false">R156</f>
        <v>0</v>
      </c>
      <c r="F157" s="56" t="n">
        <f aca="false">Q156</f>
        <v>80003.3988471475</v>
      </c>
      <c r="G157" s="56" t="n">
        <f aca="false">IF(AND(MOD(A157-1,12)=0,B157&lt;=Inputs!$C$7,E157=0),Inputs!$C$6,0)</f>
        <v>0</v>
      </c>
      <c r="H157" s="56" t="n">
        <f aca="false">IF(B157=1,G157*Inputs!$C$9,0)</f>
        <v>0</v>
      </c>
      <c r="I157" s="56" t="n">
        <f aca="false">I156+G157</f>
        <v>120000</v>
      </c>
      <c r="J157" s="56" t="n">
        <f aca="false">(F157+G157+H157)*((1+D157)^(1/12)-1)</f>
        <v>514.744277085161</v>
      </c>
      <c r="K157" s="56" t="n">
        <f aca="false">(F157+G157+H157+J157)*(Inputs!$C$14+IF(B157&lt;=10,Inputs!$C$12,Inputs!$C$13))/12</f>
        <v>40.2590715621163</v>
      </c>
      <c r="L157" s="56" t="n">
        <f aca="false">IF(OR(E157=1,A157&lt;=Inputs!$C$15),0,MAX(Inputs!$C$8*I157-(F157+G157+H157+J157-K157),0))</f>
        <v>40722.1159473295</v>
      </c>
      <c r="M157" s="56" t="n">
        <f aca="false">L157*INDEX(Rates!$B$2:$C$101,C157+1,IF(Inputs!$C$5="Male",1,2))/1000/12*Inputs!$C$16</f>
        <v>349.972651470674</v>
      </c>
      <c r="N157" s="56" t="n">
        <f aca="false">IF($V$1=1,MAX(F157+G157+H157+J157-K157-M157,0)*Inputs!$C$22/12,0)</f>
        <v>534.186076007999</v>
      </c>
      <c r="O157" s="56" t="n">
        <f aca="false">IF(AND(MOD(A157,12)=0,B157&gt;=Inputs!$C$18),MAX(F157+G157+H157+J157-K157-M157-N157,0)*Inputs!$C$17,0)</f>
        <v>397.968626625959</v>
      </c>
      <c r="P157" s="56" t="n">
        <f aca="false">F157+G157+H157+J157-K157-M157-N157+O157</f>
        <v>79991.6939518178</v>
      </c>
      <c r="Q157" s="56" t="n">
        <f aca="false">IF(OR(E157=1,P157&lt;=0),0,P157)</f>
        <v>79991.6939518178</v>
      </c>
      <c r="R157" s="15" t="n">
        <f aca="false">IF(OR(E157=1,AND(P157&lt;=0,I157&gt;0)),1,0)</f>
        <v>0</v>
      </c>
      <c r="S157" s="15" t="n">
        <f aca="false">IF(L157&gt;0,1,0)</f>
        <v>1</v>
      </c>
    </row>
    <row r="158" customFormat="false" ht="15" hidden="false" customHeight="false" outlineLevel="0" collapsed="false">
      <c r="A158" s="15" t="n">
        <v>157</v>
      </c>
      <c r="B158" s="15" t="n">
        <f aca="false">INT((A158-1)/12)+1</f>
        <v>14</v>
      </c>
      <c r="C158" s="15" t="n">
        <f aca="false">MIN(Inputs!$C$4+B158-1,99)</f>
        <v>87</v>
      </c>
      <c r="D158" s="55" t="n">
        <f aca="false">INDEX('Return Path'!$D$5:$D$29,B158)</f>
        <v>0.08</v>
      </c>
      <c r="E158" s="15" t="n">
        <f aca="false">R157</f>
        <v>0</v>
      </c>
      <c r="F158" s="56" t="n">
        <f aca="false">Q157</f>
        <v>79991.6939518178</v>
      </c>
      <c r="G158" s="56" t="n">
        <f aca="false">IF(AND(MOD(A158-1,12)=0,B158&lt;=Inputs!$C$7,E158=0),Inputs!$C$6,0)</f>
        <v>0</v>
      </c>
      <c r="H158" s="56" t="n">
        <f aca="false">IF(B158=1,G158*Inputs!$C$9,0)</f>
        <v>0</v>
      </c>
      <c r="I158" s="56" t="n">
        <f aca="false">I157+G158</f>
        <v>120000</v>
      </c>
      <c r="J158" s="56" t="n">
        <f aca="false">(F158+G158+H158)*((1+D158)^(1/12)-1)</f>
        <v>514.668967436175</v>
      </c>
      <c r="K158" s="56" t="n">
        <f aca="false">(F158+G158+H158+J158)*(Inputs!$C$14+IF(B158&lt;=10,Inputs!$C$12,Inputs!$C$13))/12</f>
        <v>40.253181459627</v>
      </c>
      <c r="L158" s="56" t="n">
        <f aca="false">IF(OR(E158=1,A158&lt;=Inputs!$C$15),0,MAX(Inputs!$C$8*I158-(F158+G158+H158+J158-K158),0))</f>
        <v>40733.8902622057</v>
      </c>
      <c r="M158" s="56" t="n">
        <f aca="false">L158*INDEX(Rates!$B$2:$C$101,C158+1,IF(Inputs!$C$5="Male",1,2))/1000/12*Inputs!$C$16</f>
        <v>396.001303165743</v>
      </c>
      <c r="N158" s="56" t="n">
        <f aca="false">IF($V$1=1,MAX(F158+G158+H158+J158-K158-M158,0)*Inputs!$C$22/12,0)</f>
        <v>533.800722897524</v>
      </c>
      <c r="O158" s="56" t="n">
        <f aca="false">IF(AND(MOD(A158,12)=0,B158&gt;=Inputs!$C$18),MAX(F158+G158+H158+J158-K158-M158-N158,0)*Inputs!$C$17,0)</f>
        <v>0</v>
      </c>
      <c r="P158" s="56" t="n">
        <f aca="false">F158+G158+H158+J158-K158-M158-N158+O158</f>
        <v>79536.3077117311</v>
      </c>
      <c r="Q158" s="56" t="n">
        <f aca="false">IF(OR(E158=1,P158&lt;=0),0,P158)</f>
        <v>79536.3077117311</v>
      </c>
      <c r="R158" s="15" t="n">
        <f aca="false">IF(OR(E158=1,AND(P158&lt;=0,I158&gt;0)),1,0)</f>
        <v>0</v>
      </c>
      <c r="S158" s="15" t="n">
        <f aca="false">IF(L158&gt;0,1,0)</f>
        <v>1</v>
      </c>
    </row>
    <row r="159" customFormat="false" ht="15" hidden="false" customHeight="false" outlineLevel="0" collapsed="false">
      <c r="A159" s="15" t="n">
        <v>158</v>
      </c>
      <c r="B159" s="15" t="n">
        <f aca="false">INT((A159-1)/12)+1</f>
        <v>14</v>
      </c>
      <c r="C159" s="15" t="n">
        <f aca="false">MIN(Inputs!$C$4+B159-1,99)</f>
        <v>87</v>
      </c>
      <c r="D159" s="55" t="n">
        <f aca="false">INDEX('Return Path'!$D$5:$D$29,B159)</f>
        <v>0.08</v>
      </c>
      <c r="E159" s="15" t="n">
        <f aca="false">R158</f>
        <v>0</v>
      </c>
      <c r="F159" s="56" t="n">
        <f aca="false">Q158</f>
        <v>79536.3077117311</v>
      </c>
      <c r="G159" s="56" t="n">
        <f aca="false">IF(AND(MOD(A159-1,12)=0,B159&lt;=Inputs!$C$7,E159=0),Inputs!$C$6,0)</f>
        <v>0</v>
      </c>
      <c r="H159" s="56" t="n">
        <f aca="false">IF(B159=1,G159*Inputs!$C$9,0)</f>
        <v>0</v>
      </c>
      <c r="I159" s="56" t="n">
        <f aca="false">I158+G159</f>
        <v>120000</v>
      </c>
      <c r="J159" s="56" t="n">
        <f aca="false">(F159+G159+H159)*((1+D159)^(1/12)-1)</f>
        <v>511.738998655776</v>
      </c>
      <c r="K159" s="56" t="n">
        <f aca="false">(F159+G159+H159+J159)*(Inputs!$C$14+IF(B159&lt;=10,Inputs!$C$12,Inputs!$C$13))/12</f>
        <v>40.0240233551934</v>
      </c>
      <c r="L159" s="56" t="n">
        <f aca="false">IF(OR(E159=1,A159&lt;=Inputs!$C$15),0,MAX(Inputs!$C$8*I159-(F159+G159+H159+J159-K159),0))</f>
        <v>41191.9773129683</v>
      </c>
      <c r="M159" s="56" t="n">
        <f aca="false">L159*INDEX(Rates!$B$2:$C$101,C159+1,IF(Inputs!$C$5="Male",1,2))/1000/12*Inputs!$C$16</f>
        <v>400.454672777574</v>
      </c>
      <c r="N159" s="56" t="n">
        <f aca="false">IF($V$1=1,MAX(F159+G159+H159+J159-K159-M159,0)*Inputs!$C$22/12,0)</f>
        <v>530.717120095027</v>
      </c>
      <c r="O159" s="56" t="n">
        <f aca="false">IF(AND(MOD(A159,12)=0,B159&gt;=Inputs!$C$18),MAX(F159+G159+H159+J159-K159-M159-N159,0)*Inputs!$C$17,0)</f>
        <v>0</v>
      </c>
      <c r="P159" s="56" t="n">
        <f aca="false">F159+G159+H159+J159-K159-M159-N159+O159</f>
        <v>79076.8508941591</v>
      </c>
      <c r="Q159" s="56" t="n">
        <f aca="false">IF(OR(E159=1,P159&lt;=0),0,P159)</f>
        <v>79076.8508941591</v>
      </c>
      <c r="R159" s="15" t="n">
        <f aca="false">IF(OR(E159=1,AND(P159&lt;=0,I159&gt;0)),1,0)</f>
        <v>0</v>
      </c>
      <c r="S159" s="15" t="n">
        <f aca="false">IF(L159&gt;0,1,0)</f>
        <v>1</v>
      </c>
    </row>
    <row r="160" customFormat="false" ht="15" hidden="false" customHeight="false" outlineLevel="0" collapsed="false">
      <c r="A160" s="15" t="n">
        <v>159</v>
      </c>
      <c r="B160" s="15" t="n">
        <f aca="false">INT((A160-1)/12)+1</f>
        <v>14</v>
      </c>
      <c r="C160" s="15" t="n">
        <f aca="false">MIN(Inputs!$C$4+B160-1,99)</f>
        <v>87</v>
      </c>
      <c r="D160" s="55" t="n">
        <f aca="false">INDEX('Return Path'!$D$5:$D$29,B160)</f>
        <v>0.08</v>
      </c>
      <c r="E160" s="15" t="n">
        <f aca="false">R159</f>
        <v>0</v>
      </c>
      <c r="F160" s="56" t="n">
        <f aca="false">Q159</f>
        <v>79076.8508941591</v>
      </c>
      <c r="G160" s="56" t="n">
        <f aca="false">IF(AND(MOD(A160-1,12)=0,B160&lt;=Inputs!$C$7,E160=0),Inputs!$C$6,0)</f>
        <v>0</v>
      </c>
      <c r="H160" s="56" t="n">
        <f aca="false">IF(B160=1,G160*Inputs!$C$9,0)</f>
        <v>0</v>
      </c>
      <c r="I160" s="56" t="n">
        <f aca="false">I159+G160</f>
        <v>120000</v>
      </c>
      <c r="J160" s="56" t="n">
        <f aca="false">(F160+G160+H160)*((1+D160)^(1/12)-1)</f>
        <v>508.782839657271</v>
      </c>
      <c r="K160" s="56" t="n">
        <f aca="false">(F160+G160+H160+J160)*(Inputs!$C$14+IF(B160&lt;=10,Inputs!$C$12,Inputs!$C$13))/12</f>
        <v>39.7928168669082</v>
      </c>
      <c r="L160" s="56" t="n">
        <f aca="false">IF(OR(E160=1,A160&lt;=Inputs!$C$15),0,MAX(Inputs!$C$8*I160-(F160+G160+H160+J160-K160),0))</f>
        <v>41654.1590830505</v>
      </c>
      <c r="M160" s="56" t="n">
        <f aca="false">L160*INDEX(Rates!$B$2:$C$101,C160+1,IF(Inputs!$C$5="Male",1,2))/1000/12*Inputs!$C$16</f>
        <v>404.947849885723</v>
      </c>
      <c r="N160" s="56" t="n">
        <f aca="false">IF($V$1=1,MAX(F160+G160+H160+J160-K160-M160,0)*Inputs!$C$22/12,0)</f>
        <v>527.605953780425</v>
      </c>
      <c r="O160" s="56" t="n">
        <f aca="false">IF(AND(MOD(A160,12)=0,B160&gt;=Inputs!$C$18),MAX(F160+G160+H160+J160-K160-M160-N160,0)*Inputs!$C$17,0)</f>
        <v>0</v>
      </c>
      <c r="P160" s="56" t="n">
        <f aca="false">F160+G160+H160+J160-K160-M160-N160+O160</f>
        <v>78613.2871132833</v>
      </c>
      <c r="Q160" s="56" t="n">
        <f aca="false">IF(OR(E160=1,P160&lt;=0),0,P160)</f>
        <v>78613.2871132833</v>
      </c>
      <c r="R160" s="15" t="n">
        <f aca="false">IF(OR(E160=1,AND(P160&lt;=0,I160&gt;0)),1,0)</f>
        <v>0</v>
      </c>
      <c r="S160" s="15" t="n">
        <f aca="false">IF(L160&gt;0,1,0)</f>
        <v>1</v>
      </c>
    </row>
    <row r="161" customFormat="false" ht="15" hidden="false" customHeight="false" outlineLevel="0" collapsed="false">
      <c r="A161" s="15" t="n">
        <v>160</v>
      </c>
      <c r="B161" s="15" t="n">
        <f aca="false">INT((A161-1)/12)+1</f>
        <v>14</v>
      </c>
      <c r="C161" s="15" t="n">
        <f aca="false">MIN(Inputs!$C$4+B161-1,99)</f>
        <v>87</v>
      </c>
      <c r="D161" s="55" t="n">
        <f aca="false">INDEX('Return Path'!$D$5:$D$29,B161)</f>
        <v>0.08</v>
      </c>
      <c r="E161" s="15" t="n">
        <f aca="false">R160</f>
        <v>0</v>
      </c>
      <c r="F161" s="56" t="n">
        <f aca="false">Q160</f>
        <v>78613.2871132833</v>
      </c>
      <c r="G161" s="56" t="n">
        <f aca="false">IF(AND(MOD(A161-1,12)=0,B161&lt;=Inputs!$C$7,E161=0),Inputs!$C$6,0)</f>
        <v>0</v>
      </c>
      <c r="H161" s="56" t="n">
        <f aca="false">IF(B161=1,G161*Inputs!$C$9,0)</f>
        <v>0</v>
      </c>
      <c r="I161" s="56" t="n">
        <f aca="false">I160+G161</f>
        <v>120000</v>
      </c>
      <c r="J161" s="56" t="n">
        <f aca="false">(F161+G161+H161)*((1+D161)^(1/12)-1)</f>
        <v>505.800256333209</v>
      </c>
      <c r="K161" s="56" t="n">
        <f aca="false">(F161+G161+H161+J161)*(Inputs!$C$14+IF(B161&lt;=10,Inputs!$C$12,Inputs!$C$13))/12</f>
        <v>39.5595436848083</v>
      </c>
      <c r="L161" s="56" t="n">
        <f aca="false">IF(OR(E161=1,A161&lt;=Inputs!$C$15),0,MAX(Inputs!$C$8*I161-(F161+G161+H161+J161-K161),0))</f>
        <v>42120.4721740683</v>
      </c>
      <c r="M161" s="56" t="n">
        <f aca="false">L161*INDEX(Rates!$B$2:$C$101,C161+1,IF(Inputs!$C$5="Male",1,2))/1000/12*Inputs!$C$16</f>
        <v>409.481190318901</v>
      </c>
      <c r="N161" s="56" t="n">
        <f aca="false">IF($V$1=1,MAX(F161+G161+H161+J161-K161-M161,0)*Inputs!$C$22/12,0)</f>
        <v>524.466977570752</v>
      </c>
      <c r="O161" s="56" t="n">
        <f aca="false">IF(AND(MOD(A161,12)=0,B161&gt;=Inputs!$C$18),MAX(F161+G161+H161+J161-K161-M161-N161,0)*Inputs!$C$17,0)</f>
        <v>0</v>
      </c>
      <c r="P161" s="56" t="n">
        <f aca="false">F161+G161+H161+J161-K161-M161-N161+O161</f>
        <v>78145.5796580421</v>
      </c>
      <c r="Q161" s="56" t="n">
        <f aca="false">IF(OR(E161=1,P161&lt;=0),0,P161)</f>
        <v>78145.5796580421</v>
      </c>
      <c r="R161" s="15" t="n">
        <f aca="false">IF(OR(E161=1,AND(P161&lt;=0,I161&gt;0)),1,0)</f>
        <v>0</v>
      </c>
      <c r="S161" s="15" t="n">
        <f aca="false">IF(L161&gt;0,1,0)</f>
        <v>1</v>
      </c>
    </row>
    <row r="162" customFormat="false" ht="15" hidden="false" customHeight="false" outlineLevel="0" collapsed="false">
      <c r="A162" s="15" t="n">
        <v>161</v>
      </c>
      <c r="B162" s="15" t="n">
        <f aca="false">INT((A162-1)/12)+1</f>
        <v>14</v>
      </c>
      <c r="C162" s="15" t="n">
        <f aca="false">MIN(Inputs!$C$4+B162-1,99)</f>
        <v>87</v>
      </c>
      <c r="D162" s="55" t="n">
        <f aca="false">INDEX('Return Path'!$D$5:$D$29,B162)</f>
        <v>0.08</v>
      </c>
      <c r="E162" s="15" t="n">
        <f aca="false">R161</f>
        <v>0</v>
      </c>
      <c r="F162" s="56" t="n">
        <f aca="false">Q161</f>
        <v>78145.5796580421</v>
      </c>
      <c r="G162" s="56" t="n">
        <f aca="false">IF(AND(MOD(A162-1,12)=0,B162&lt;=Inputs!$C$7,E162=0),Inputs!$C$6,0)</f>
        <v>0</v>
      </c>
      <c r="H162" s="56" t="n">
        <f aca="false">IF(B162=1,G162*Inputs!$C$9,0)</f>
        <v>0</v>
      </c>
      <c r="I162" s="56" t="n">
        <f aca="false">I161+G162</f>
        <v>120000</v>
      </c>
      <c r="J162" s="56" t="n">
        <f aca="false">(F162+G162+H162)*((1+D162)^(1/12)-1)</f>
        <v>502.791012483514</v>
      </c>
      <c r="K162" s="56" t="n">
        <f aca="false">(F162+G162+H162+J162)*(Inputs!$C$14+IF(B162&lt;=10,Inputs!$C$12,Inputs!$C$13))/12</f>
        <v>39.3241853352628</v>
      </c>
      <c r="L162" s="56" t="n">
        <f aca="false">IF(OR(E162=1,A162&lt;=Inputs!$C$15),0,MAX(Inputs!$C$8*I162-(F162+G162+H162+J162-K162),0))</f>
        <v>42590.9535148097</v>
      </c>
      <c r="M162" s="56" t="n">
        <f aca="false">L162*INDEX(Rates!$B$2:$C$101,C162+1,IF(Inputs!$C$5="Male",1,2))/1000/12*Inputs!$C$16</f>
        <v>414.055053086475</v>
      </c>
      <c r="N162" s="56" t="n">
        <f aca="false">IF($V$1=1,MAX(F162+G162+H162+J162-K162-M162,0)*Inputs!$C$22/12,0)</f>
        <v>521.299942880692</v>
      </c>
      <c r="O162" s="56" t="n">
        <f aca="false">IF(AND(MOD(A162,12)=0,B162&gt;=Inputs!$C$18),MAX(F162+G162+H162+J162-K162-M162-N162,0)*Inputs!$C$17,0)</f>
        <v>0</v>
      </c>
      <c r="P162" s="56" t="n">
        <f aca="false">F162+G162+H162+J162-K162-M162-N162+O162</f>
        <v>77673.6914892231</v>
      </c>
      <c r="Q162" s="56" t="n">
        <f aca="false">IF(OR(E162=1,P162&lt;=0),0,P162)</f>
        <v>77673.6914892231</v>
      </c>
      <c r="R162" s="15" t="n">
        <f aca="false">IF(OR(E162=1,AND(P162&lt;=0,I162&gt;0)),1,0)</f>
        <v>0</v>
      </c>
      <c r="S162" s="15" t="n">
        <f aca="false">IF(L162&gt;0,1,0)</f>
        <v>1</v>
      </c>
    </row>
    <row r="163" customFormat="false" ht="15" hidden="false" customHeight="false" outlineLevel="0" collapsed="false">
      <c r="A163" s="15" t="n">
        <v>162</v>
      </c>
      <c r="B163" s="15" t="n">
        <f aca="false">INT((A163-1)/12)+1</f>
        <v>14</v>
      </c>
      <c r="C163" s="15" t="n">
        <f aca="false">MIN(Inputs!$C$4+B163-1,99)</f>
        <v>87</v>
      </c>
      <c r="D163" s="55" t="n">
        <f aca="false">INDEX('Return Path'!$D$5:$D$29,B163)</f>
        <v>0.08</v>
      </c>
      <c r="E163" s="15" t="n">
        <f aca="false">R162</f>
        <v>0</v>
      </c>
      <c r="F163" s="56" t="n">
        <f aca="false">Q162</f>
        <v>77673.6914892231</v>
      </c>
      <c r="G163" s="56" t="n">
        <f aca="false">IF(AND(MOD(A163-1,12)=0,B163&lt;=Inputs!$C$7,E163=0),Inputs!$C$6,0)</f>
        <v>0</v>
      </c>
      <c r="H163" s="56" t="n">
        <f aca="false">IF(B163=1,G163*Inputs!$C$9,0)</f>
        <v>0</v>
      </c>
      <c r="I163" s="56" t="n">
        <f aca="false">I162+G163</f>
        <v>120000</v>
      </c>
      <c r="J163" s="56" t="n">
        <f aca="false">(F163+G163+H163)*((1+D163)^(1/12)-1)</f>
        <v>499.754869796779</v>
      </c>
      <c r="K163" s="56" t="n">
        <f aca="false">(F163+G163+H163+J163)*(Inputs!$C$14+IF(B163&lt;=10,Inputs!$C$12,Inputs!$C$13))/12</f>
        <v>39.08672317951</v>
      </c>
      <c r="L163" s="56" t="n">
        <f aca="false">IF(OR(E163=1,A163&lt;=Inputs!$C$15),0,MAX(Inputs!$C$8*I163-(F163+G163+H163+J163-K163),0))</f>
        <v>43065.6403641596</v>
      </c>
      <c r="M163" s="56" t="n">
        <f aca="false">L163*INDEX(Rates!$B$2:$C$101,C163+1,IF(Inputs!$C$5="Male",1,2))/1000/12*Inputs!$C$16</f>
        <v>418.669800406905</v>
      </c>
      <c r="N163" s="56" t="n">
        <f aca="false">IF($V$1=1,MAX(F163+G163+H163+J163-K163-M163,0)*Inputs!$C$22/12,0)</f>
        <v>518.10459890289</v>
      </c>
      <c r="O163" s="56" t="n">
        <f aca="false">IF(AND(MOD(A163,12)=0,B163&gt;=Inputs!$C$18),MAX(F163+G163+H163+J163-K163-M163-N163,0)*Inputs!$C$17,0)</f>
        <v>0</v>
      </c>
      <c r="P163" s="56" t="n">
        <f aca="false">F163+G163+H163+J163-K163-M163-N163+O163</f>
        <v>77197.5852365306</v>
      </c>
      <c r="Q163" s="56" t="n">
        <f aca="false">IF(OR(E163=1,P163&lt;=0),0,P163)</f>
        <v>77197.5852365306</v>
      </c>
      <c r="R163" s="15" t="n">
        <f aca="false">IF(OR(E163=1,AND(P163&lt;=0,I163&gt;0)),1,0)</f>
        <v>0</v>
      </c>
      <c r="S163" s="15" t="n">
        <f aca="false">IF(L163&gt;0,1,0)</f>
        <v>1</v>
      </c>
    </row>
    <row r="164" customFormat="false" ht="15" hidden="false" customHeight="false" outlineLevel="0" collapsed="false">
      <c r="A164" s="15" t="n">
        <v>163</v>
      </c>
      <c r="B164" s="15" t="n">
        <f aca="false">INT((A164-1)/12)+1</f>
        <v>14</v>
      </c>
      <c r="C164" s="15" t="n">
        <f aca="false">MIN(Inputs!$C$4+B164-1,99)</f>
        <v>87</v>
      </c>
      <c r="D164" s="55" t="n">
        <f aca="false">INDEX('Return Path'!$D$5:$D$29,B164)</f>
        <v>0.08</v>
      </c>
      <c r="E164" s="15" t="n">
        <f aca="false">R163</f>
        <v>0</v>
      </c>
      <c r="F164" s="56" t="n">
        <f aca="false">Q163</f>
        <v>77197.5852365306</v>
      </c>
      <c r="G164" s="56" t="n">
        <f aca="false">IF(AND(MOD(A164-1,12)=0,B164&lt;=Inputs!$C$7,E164=0),Inputs!$C$6,0)</f>
        <v>0</v>
      </c>
      <c r="H164" s="56" t="n">
        <f aca="false">IF(B164=1,G164*Inputs!$C$9,0)</f>
        <v>0</v>
      </c>
      <c r="I164" s="56" t="n">
        <f aca="false">I163+G164</f>
        <v>120000</v>
      </c>
      <c r="J164" s="56" t="n">
        <f aca="false">(F164+G164+H164)*((1+D164)^(1/12)-1)</f>
        <v>496.691587831394</v>
      </c>
      <c r="K164" s="56" t="n">
        <f aca="false">(F164+G164+H164+J164)*(Inputs!$C$14+IF(B164&lt;=10,Inputs!$C$12,Inputs!$C$13))/12</f>
        <v>38.847138412181</v>
      </c>
      <c r="L164" s="56" t="n">
        <f aca="false">IF(OR(E164=1,A164&lt;=Inputs!$C$15),0,MAX(Inputs!$C$8*I164-(F164+G164+H164+J164-K164),0))</f>
        <v>43544.5703140502</v>
      </c>
      <c r="M164" s="56" t="n">
        <f aca="false">L164*INDEX(Rates!$B$2:$C$101,C164+1,IF(Inputs!$C$5="Male",1,2))/1000/12*Inputs!$C$16</f>
        <v>423.325797736425</v>
      </c>
      <c r="N164" s="56" t="n">
        <f aca="false">IF($V$1=1,MAX(F164+G164+H164+J164-K164-M164,0)*Inputs!$C$22/12,0)</f>
        <v>514.880692588089</v>
      </c>
      <c r="O164" s="56" t="n">
        <f aca="false">IF(AND(MOD(A164,12)=0,B164&gt;=Inputs!$C$18),MAX(F164+G164+H164+J164-K164-M164-N164,0)*Inputs!$C$17,0)</f>
        <v>0</v>
      </c>
      <c r="P164" s="56" t="n">
        <f aca="false">F164+G164+H164+J164-K164-M164-N164+O164</f>
        <v>76717.2231956253</v>
      </c>
      <c r="Q164" s="56" t="n">
        <f aca="false">IF(OR(E164=1,P164&lt;=0),0,P164)</f>
        <v>76717.2231956253</v>
      </c>
      <c r="R164" s="15" t="n">
        <f aca="false">IF(OR(E164=1,AND(P164&lt;=0,I164&gt;0)),1,0)</f>
        <v>0</v>
      </c>
      <c r="S164" s="15" t="n">
        <f aca="false">IF(L164&gt;0,1,0)</f>
        <v>1</v>
      </c>
    </row>
    <row r="165" customFormat="false" ht="15" hidden="false" customHeight="false" outlineLevel="0" collapsed="false">
      <c r="A165" s="15" t="n">
        <v>164</v>
      </c>
      <c r="B165" s="15" t="n">
        <f aca="false">INT((A165-1)/12)+1</f>
        <v>14</v>
      </c>
      <c r="C165" s="15" t="n">
        <f aca="false">MIN(Inputs!$C$4+B165-1,99)</f>
        <v>87</v>
      </c>
      <c r="D165" s="55" t="n">
        <f aca="false">INDEX('Return Path'!$D$5:$D$29,B165)</f>
        <v>0.08</v>
      </c>
      <c r="E165" s="15" t="n">
        <f aca="false">R164</f>
        <v>0</v>
      </c>
      <c r="F165" s="56" t="n">
        <f aca="false">Q164</f>
        <v>76717.2231956253</v>
      </c>
      <c r="G165" s="56" t="n">
        <f aca="false">IF(AND(MOD(A165-1,12)=0,B165&lt;=Inputs!$C$7,E165=0),Inputs!$C$6,0)</f>
        <v>0</v>
      </c>
      <c r="H165" s="56" t="n">
        <f aca="false">IF(B165=1,G165*Inputs!$C$9,0)</f>
        <v>0</v>
      </c>
      <c r="I165" s="56" t="n">
        <f aca="false">I164+G165</f>
        <v>120000</v>
      </c>
      <c r="J165" s="56" t="n">
        <f aca="false">(F165+G165+H165)*((1+D165)^(1/12)-1)</f>
        <v>493.600923996507</v>
      </c>
      <c r="K165" s="56" t="n">
        <f aca="false">(F165+G165+H165+J165)*(Inputs!$C$14+IF(B165&lt;=10,Inputs!$C$12,Inputs!$C$13))/12</f>
        <v>38.6054120598109</v>
      </c>
      <c r="L165" s="56" t="n">
        <f aca="false">IF(OR(E165=1,A165&lt;=Inputs!$C$15),0,MAX(Inputs!$C$8*I165-(F165+G165+H165+J165-K165),0))</f>
        <v>44027.781292438</v>
      </c>
      <c r="M165" s="56" t="n">
        <f aca="false">L165*INDEX(Rates!$B$2:$C$101,C165+1,IF(Inputs!$C$5="Male",1,2))/1000/12*Inputs!$C$16</f>
        <v>428.023413797985</v>
      </c>
      <c r="N165" s="56" t="n">
        <f aca="false">IF($V$1=1,MAX(F165+G165+H165+J165-K165-M165,0)*Inputs!$C$22/12,0)</f>
        <v>511.627968625093</v>
      </c>
      <c r="O165" s="56" t="n">
        <f aca="false">IF(AND(MOD(A165,12)=0,B165&gt;=Inputs!$C$18),MAX(F165+G165+H165+J165-K165-M165-N165,0)*Inputs!$C$17,0)</f>
        <v>0</v>
      </c>
      <c r="P165" s="56" t="n">
        <f aca="false">F165+G165+H165+J165-K165-M165-N165+O165</f>
        <v>76232.5673251389</v>
      </c>
      <c r="Q165" s="56" t="n">
        <f aca="false">IF(OR(E165=1,P165&lt;=0),0,P165)</f>
        <v>76232.5673251389</v>
      </c>
      <c r="R165" s="15" t="n">
        <f aca="false">IF(OR(E165=1,AND(P165&lt;=0,I165&gt;0)),1,0)</f>
        <v>0</v>
      </c>
      <c r="S165" s="15" t="n">
        <f aca="false">IF(L165&gt;0,1,0)</f>
        <v>1</v>
      </c>
    </row>
    <row r="166" customFormat="false" ht="15" hidden="false" customHeight="false" outlineLevel="0" collapsed="false">
      <c r="A166" s="15" t="n">
        <v>165</v>
      </c>
      <c r="B166" s="15" t="n">
        <f aca="false">INT((A166-1)/12)+1</f>
        <v>14</v>
      </c>
      <c r="C166" s="15" t="n">
        <f aca="false">MIN(Inputs!$C$4+B166-1,99)</f>
        <v>87</v>
      </c>
      <c r="D166" s="55" t="n">
        <f aca="false">INDEX('Return Path'!$D$5:$D$29,B166)</f>
        <v>0.08</v>
      </c>
      <c r="E166" s="15" t="n">
        <f aca="false">R165</f>
        <v>0</v>
      </c>
      <c r="F166" s="56" t="n">
        <f aca="false">Q165</f>
        <v>76232.5673251389</v>
      </c>
      <c r="G166" s="56" t="n">
        <f aca="false">IF(AND(MOD(A166-1,12)=0,B166&lt;=Inputs!$C$7,E166=0),Inputs!$C$6,0)</f>
        <v>0</v>
      </c>
      <c r="H166" s="56" t="n">
        <f aca="false">IF(B166=1,G166*Inputs!$C$9,0)</f>
        <v>0</v>
      </c>
      <c r="I166" s="56" t="n">
        <f aca="false">I165+G166</f>
        <v>120000</v>
      </c>
      <c r="J166" s="56" t="n">
        <f aca="false">(F166+G166+H166)*((1+D166)^(1/12)-1)</f>
        <v>490.482633532807</v>
      </c>
      <c r="K166" s="56" t="n">
        <f aca="false">(F166+G166+H166+J166)*(Inputs!$C$14+IF(B166&lt;=10,Inputs!$C$12,Inputs!$C$13))/12</f>
        <v>38.3615249793359</v>
      </c>
      <c r="L166" s="56" t="n">
        <f aca="false">IF(OR(E166=1,A166&lt;=Inputs!$C$15),0,MAX(Inputs!$C$8*I166-(F166+G166+H166+J166-K166),0))</f>
        <v>44515.3115663076</v>
      </c>
      <c r="M166" s="56" t="n">
        <f aca="false">L166*INDEX(Rates!$B$2:$C$101,C166+1,IF(Inputs!$C$5="Male",1,2))/1000/12*Inputs!$C$16</f>
        <v>432.763020610454</v>
      </c>
      <c r="N166" s="56" t="n">
        <f aca="false">IF($V$1=1,MAX(F166+G166+H166+J166-K166-M166,0)*Inputs!$C$22/12,0)</f>
        <v>508.346169420546</v>
      </c>
      <c r="O166" s="56" t="n">
        <f aca="false">IF(AND(MOD(A166,12)=0,B166&gt;=Inputs!$C$18),MAX(F166+G166+H166+J166-K166-M166-N166,0)*Inputs!$C$17,0)</f>
        <v>0</v>
      </c>
      <c r="P166" s="56" t="n">
        <f aca="false">F166+G166+H166+J166-K166-M166-N166+O166</f>
        <v>75743.5792436614</v>
      </c>
      <c r="Q166" s="56" t="n">
        <f aca="false">IF(OR(E166=1,P166&lt;=0),0,P166)</f>
        <v>75743.5792436614</v>
      </c>
      <c r="R166" s="15" t="n">
        <f aca="false">IF(OR(E166=1,AND(P166&lt;=0,I166&gt;0)),1,0)</f>
        <v>0</v>
      </c>
      <c r="S166" s="15" t="n">
        <f aca="false">IF(L166&gt;0,1,0)</f>
        <v>1</v>
      </c>
    </row>
    <row r="167" customFormat="false" ht="15" hidden="false" customHeight="false" outlineLevel="0" collapsed="false">
      <c r="A167" s="15" t="n">
        <v>166</v>
      </c>
      <c r="B167" s="15" t="n">
        <f aca="false">INT((A167-1)/12)+1</f>
        <v>14</v>
      </c>
      <c r="C167" s="15" t="n">
        <f aca="false">MIN(Inputs!$C$4+B167-1,99)</f>
        <v>87</v>
      </c>
      <c r="D167" s="55" t="n">
        <f aca="false">INDEX('Return Path'!$D$5:$D$29,B167)</f>
        <v>0.08</v>
      </c>
      <c r="E167" s="15" t="n">
        <f aca="false">R166</f>
        <v>0</v>
      </c>
      <c r="F167" s="56" t="n">
        <f aca="false">Q166</f>
        <v>75743.5792436614</v>
      </c>
      <c r="G167" s="56" t="n">
        <f aca="false">IF(AND(MOD(A167-1,12)=0,B167&lt;=Inputs!$C$7,E167=0),Inputs!$C$6,0)</f>
        <v>0</v>
      </c>
      <c r="H167" s="56" t="n">
        <f aca="false">IF(B167=1,G167*Inputs!$C$9,0)</f>
        <v>0</v>
      </c>
      <c r="I167" s="56" t="n">
        <f aca="false">I166+G167</f>
        <v>120000</v>
      </c>
      <c r="J167" s="56" t="n">
        <f aca="false">(F167+G167+H167)*((1+D167)^(1/12)-1)</f>
        <v>487.336469493148</v>
      </c>
      <c r="K167" s="56" t="n">
        <f aca="false">(F167+G167+H167+J167)*(Inputs!$C$14+IF(B167&lt;=10,Inputs!$C$12,Inputs!$C$13))/12</f>
        <v>38.1154578565773</v>
      </c>
      <c r="L167" s="56" t="n">
        <f aca="false">IF(OR(E167=1,A167&lt;=Inputs!$C$15),0,MAX(Inputs!$C$8*I167-(F167+G167+H167+J167-K167),0))</f>
        <v>45007.199744702</v>
      </c>
      <c r="M167" s="56" t="n">
        <f aca="false">L167*INDEX(Rates!$B$2:$C$101,C167+1,IF(Inputs!$C$5="Male",1,2))/1000/12*Inputs!$C$16</f>
        <v>437.544993518078</v>
      </c>
      <c r="N167" s="56" t="n">
        <f aca="false">IF($V$1=1,MAX(F167+G167+H167+J167-K167-M167,0)*Inputs!$C$22/12,0)</f>
        <v>505.035035078533</v>
      </c>
      <c r="O167" s="56" t="n">
        <f aca="false">IF(AND(MOD(A167,12)=0,B167&gt;=Inputs!$C$18),MAX(F167+G167+H167+J167-K167-M167-N167,0)*Inputs!$C$17,0)</f>
        <v>0</v>
      </c>
      <c r="P167" s="56" t="n">
        <f aca="false">F167+G167+H167+J167-K167-M167-N167+O167</f>
        <v>75250.2202267014</v>
      </c>
      <c r="Q167" s="56" t="n">
        <f aca="false">IF(OR(E167=1,P167&lt;=0),0,P167)</f>
        <v>75250.2202267014</v>
      </c>
      <c r="R167" s="15" t="n">
        <f aca="false">IF(OR(E167=1,AND(P167&lt;=0,I167&gt;0)),1,0)</f>
        <v>0</v>
      </c>
      <c r="S167" s="15" t="n">
        <f aca="false">IF(L167&gt;0,1,0)</f>
        <v>1</v>
      </c>
    </row>
    <row r="168" customFormat="false" ht="15" hidden="false" customHeight="false" outlineLevel="0" collapsed="false">
      <c r="A168" s="15" t="n">
        <v>167</v>
      </c>
      <c r="B168" s="15" t="n">
        <f aca="false">INT((A168-1)/12)+1</f>
        <v>14</v>
      </c>
      <c r="C168" s="15" t="n">
        <f aca="false">MIN(Inputs!$C$4+B168-1,99)</f>
        <v>87</v>
      </c>
      <c r="D168" s="55" t="n">
        <f aca="false">INDEX('Return Path'!$D$5:$D$29,B168)</f>
        <v>0.08</v>
      </c>
      <c r="E168" s="15" t="n">
        <f aca="false">R167</f>
        <v>0</v>
      </c>
      <c r="F168" s="56" t="n">
        <f aca="false">Q167</f>
        <v>75250.2202267014</v>
      </c>
      <c r="G168" s="56" t="n">
        <f aca="false">IF(AND(MOD(A168-1,12)=0,B168&lt;=Inputs!$C$7,E168=0),Inputs!$C$6,0)</f>
        <v>0</v>
      </c>
      <c r="H168" s="56" t="n">
        <f aca="false">IF(B168=1,G168*Inputs!$C$9,0)</f>
        <v>0</v>
      </c>
      <c r="I168" s="56" t="n">
        <f aca="false">I167+G168</f>
        <v>120000</v>
      </c>
      <c r="J168" s="56" t="n">
        <f aca="false">(F168+G168+H168)*((1+D168)^(1/12)-1)</f>
        <v>484.162182722986</v>
      </c>
      <c r="K168" s="56" t="n">
        <f aca="false">(F168+G168+H168+J168)*(Inputs!$C$14+IF(B168&lt;=10,Inputs!$C$12,Inputs!$C$13))/12</f>
        <v>37.8671912047122</v>
      </c>
      <c r="L168" s="56" t="n">
        <f aca="false">IF(OR(E168=1,A168&lt;=Inputs!$C$15),0,MAX(Inputs!$C$8*I168-(F168+G168+H168+J168-K168),0))</f>
        <v>45503.4847817804</v>
      </c>
      <c r="M168" s="56" t="n">
        <f aca="false">L168*INDEX(Rates!$B$2:$C$101,C168+1,IF(Inputs!$C$5="Male",1,2))/1000/12*Inputs!$C$16</f>
        <v>442.369711220208</v>
      </c>
      <c r="N168" s="56" t="n">
        <f aca="false">IF($V$1=1,MAX(F168+G168+H168+J168-K168-M168,0)*Inputs!$C$22/12,0)</f>
        <v>501.694303379996</v>
      </c>
      <c r="O168" s="56" t="n">
        <f aca="false">IF(AND(MOD(A168,12)=0,B168&gt;=Inputs!$C$18),MAX(F168+G168+H168+J168-K168-M168-N168,0)*Inputs!$C$17,0)</f>
        <v>0</v>
      </c>
      <c r="P168" s="56" t="n">
        <f aca="false">F168+G168+H168+J168-K168-M168-N168+O168</f>
        <v>74752.4512036194</v>
      </c>
      <c r="Q168" s="56" t="n">
        <f aca="false">IF(OR(E168=1,P168&lt;=0),0,P168)</f>
        <v>74752.4512036194</v>
      </c>
      <c r="R168" s="15" t="n">
        <f aca="false">IF(OR(E168=1,AND(P168&lt;=0,I168&gt;0)),1,0)</f>
        <v>0</v>
      </c>
      <c r="S168" s="15" t="n">
        <f aca="false">IF(L168&gt;0,1,0)</f>
        <v>1</v>
      </c>
    </row>
    <row r="169" customFormat="false" ht="15" hidden="false" customHeight="false" outlineLevel="0" collapsed="false">
      <c r="A169" s="15" t="n">
        <v>168</v>
      </c>
      <c r="B169" s="15" t="n">
        <f aca="false">INT((A169-1)/12)+1</f>
        <v>14</v>
      </c>
      <c r="C169" s="15" t="n">
        <f aca="false">MIN(Inputs!$C$4+B169-1,99)</f>
        <v>87</v>
      </c>
      <c r="D169" s="55" t="n">
        <f aca="false">INDEX('Return Path'!$D$5:$D$29,B169)</f>
        <v>0.08</v>
      </c>
      <c r="E169" s="15" t="n">
        <f aca="false">R168</f>
        <v>0</v>
      </c>
      <c r="F169" s="56" t="n">
        <f aca="false">Q168</f>
        <v>74752.4512036194</v>
      </c>
      <c r="G169" s="56" t="n">
        <f aca="false">IF(AND(MOD(A169-1,12)=0,B169&lt;=Inputs!$C$7,E169=0),Inputs!$C$6,0)</f>
        <v>0</v>
      </c>
      <c r="H169" s="56" t="n">
        <f aca="false">IF(B169=1,G169*Inputs!$C$9,0)</f>
        <v>0</v>
      </c>
      <c r="I169" s="56" t="n">
        <f aca="false">I168+G169</f>
        <v>120000</v>
      </c>
      <c r="J169" s="56" t="n">
        <f aca="false">(F169+G169+H169)*((1+D169)^(1/12)-1)</f>
        <v>480.95952184065</v>
      </c>
      <c r="K169" s="56" t="n">
        <f aca="false">(F169+G169+H169+J169)*(Inputs!$C$14+IF(B169&lt;=10,Inputs!$C$12,Inputs!$C$13))/12</f>
        <v>37.61670536273</v>
      </c>
      <c r="L169" s="56" t="n">
        <f aca="false">IF(OR(E169=1,A169&lt;=Inputs!$C$15),0,MAX(Inputs!$C$8*I169-(F169+G169+H169+J169-K169),0))</f>
        <v>46004.2059799027</v>
      </c>
      <c r="M169" s="56" t="n">
        <f aca="false">L169*INDEX(Rates!$B$2:$C$101,C169+1,IF(Inputs!$C$5="Male",1,2))/1000/12*Inputs!$C$16</f>
        <v>447.237555801287</v>
      </c>
      <c r="N169" s="56" t="n">
        <f aca="false">IF($V$1=1,MAX(F169+G169+H169+J169-K169-M169,0)*Inputs!$C$22/12,0)</f>
        <v>498.323709761974</v>
      </c>
      <c r="O169" s="56" t="n">
        <f aca="false">IF(AND(MOD(A169,12)=0,B169&gt;=Inputs!$C$18),MAX(F169+G169+H169+J169-K169-M169-N169,0)*Inputs!$C$17,0)</f>
        <v>371.25116377267</v>
      </c>
      <c r="P169" s="56" t="n">
        <f aca="false">F169+G169+H169+J169-K169-M169-N169+O169</f>
        <v>74621.4839183068</v>
      </c>
      <c r="Q169" s="56" t="n">
        <f aca="false">IF(OR(E169=1,P169&lt;=0),0,P169)</f>
        <v>74621.4839183068</v>
      </c>
      <c r="R169" s="15" t="n">
        <f aca="false">IF(OR(E169=1,AND(P169&lt;=0,I169&gt;0)),1,0)</f>
        <v>0</v>
      </c>
      <c r="S169" s="15" t="n">
        <f aca="false">IF(L169&gt;0,1,0)</f>
        <v>1</v>
      </c>
    </row>
    <row r="170" customFormat="false" ht="15" hidden="false" customHeight="false" outlineLevel="0" collapsed="false">
      <c r="A170" s="15" t="n">
        <v>169</v>
      </c>
      <c r="B170" s="15" t="n">
        <f aca="false">INT((A170-1)/12)+1</f>
        <v>15</v>
      </c>
      <c r="C170" s="15" t="n">
        <f aca="false">MIN(Inputs!$C$4+B170-1,99)</f>
        <v>88</v>
      </c>
      <c r="D170" s="55" t="n">
        <f aca="false">INDEX('Return Path'!$D$5:$D$29,B170)</f>
        <v>0.08</v>
      </c>
      <c r="E170" s="15" t="n">
        <f aca="false">R169</f>
        <v>0</v>
      </c>
      <c r="F170" s="56" t="n">
        <f aca="false">Q169</f>
        <v>74621.4839183068</v>
      </c>
      <c r="G170" s="56" t="n">
        <f aca="false">IF(AND(MOD(A170-1,12)=0,B170&lt;=Inputs!$C$7,E170=0),Inputs!$C$6,0)</f>
        <v>0</v>
      </c>
      <c r="H170" s="56" t="n">
        <f aca="false">IF(B170=1,G170*Inputs!$C$9,0)</f>
        <v>0</v>
      </c>
      <c r="I170" s="56" t="n">
        <f aca="false">I169+G170</f>
        <v>120000</v>
      </c>
      <c r="J170" s="56" t="n">
        <f aca="false">(F170+G170+H170)*((1+D170)^(1/12)-1)</f>
        <v>480.116874383522</v>
      </c>
      <c r="K170" s="56" t="n">
        <f aca="false">(F170+G170+H170+J170)*(Inputs!$C$14+IF(B170&lt;=10,Inputs!$C$12,Inputs!$C$13))/12</f>
        <v>37.5508003963451</v>
      </c>
      <c r="L170" s="56" t="n">
        <f aca="false">IF(OR(E170=1,A170&lt;=Inputs!$C$15),0,MAX(Inputs!$C$8*I170-(F170+G170+H170+J170-K170),0))</f>
        <v>46135.9500077061</v>
      </c>
      <c r="M170" s="56" t="n">
        <f aca="false">L170*INDEX(Rates!$B$2:$C$101,C170+1,IF(Inputs!$C$5="Male",1,2))/1000/12*Inputs!$C$16</f>
        <v>500.536610958605</v>
      </c>
      <c r="N170" s="56" t="n">
        <f aca="false">IF($V$1=1,MAX(F170+G170+H170+J170-K170-M170,0)*Inputs!$C$22/12,0)</f>
        <v>497.090089208902</v>
      </c>
      <c r="O170" s="56" t="n">
        <f aca="false">IF(AND(MOD(A170,12)=0,B170&gt;=Inputs!$C$18),MAX(F170+G170+H170+J170-K170-M170-N170,0)*Inputs!$C$17,0)</f>
        <v>0</v>
      </c>
      <c r="P170" s="56" t="n">
        <f aca="false">F170+G170+H170+J170-K170-M170-N170+O170</f>
        <v>74066.4232921264</v>
      </c>
      <c r="Q170" s="56" t="n">
        <f aca="false">IF(OR(E170=1,P170&lt;=0),0,P170)</f>
        <v>74066.4232921264</v>
      </c>
      <c r="R170" s="15" t="n">
        <f aca="false">IF(OR(E170=1,AND(P170&lt;=0,I170&gt;0)),1,0)</f>
        <v>0</v>
      </c>
      <c r="S170" s="15" t="n">
        <f aca="false">IF(L170&gt;0,1,0)</f>
        <v>1</v>
      </c>
    </row>
    <row r="171" customFormat="false" ht="15" hidden="false" customHeight="false" outlineLevel="0" collapsed="false">
      <c r="A171" s="15" t="n">
        <v>170</v>
      </c>
      <c r="B171" s="15" t="n">
        <f aca="false">INT((A171-1)/12)+1</f>
        <v>15</v>
      </c>
      <c r="C171" s="15" t="n">
        <f aca="false">MIN(Inputs!$C$4+B171-1,99)</f>
        <v>88</v>
      </c>
      <c r="D171" s="55" t="n">
        <f aca="false">INDEX('Return Path'!$D$5:$D$29,B171)</f>
        <v>0.08</v>
      </c>
      <c r="E171" s="15" t="n">
        <f aca="false">R170</f>
        <v>0</v>
      </c>
      <c r="F171" s="56" t="n">
        <f aca="false">Q170</f>
        <v>74066.4232921264</v>
      </c>
      <c r="G171" s="56" t="n">
        <f aca="false">IF(AND(MOD(A171-1,12)=0,B171&lt;=Inputs!$C$7,E171=0),Inputs!$C$6,0)</f>
        <v>0</v>
      </c>
      <c r="H171" s="56" t="n">
        <f aca="false">IF(B171=1,G171*Inputs!$C$9,0)</f>
        <v>0</v>
      </c>
      <c r="I171" s="56" t="n">
        <f aca="false">I170+G171</f>
        <v>120000</v>
      </c>
      <c r="J171" s="56" t="n">
        <f aca="false">(F171+G171+H171)*((1+D171)^(1/12)-1)</f>
        <v>476.545597601801</v>
      </c>
      <c r="K171" s="56" t="n">
        <f aca="false">(F171+G171+H171+J171)*(Inputs!$C$14+IF(B171&lt;=10,Inputs!$C$12,Inputs!$C$13))/12</f>
        <v>37.2714844448641</v>
      </c>
      <c r="L171" s="56" t="n">
        <f aca="false">IF(OR(E171=1,A171&lt;=Inputs!$C$15),0,MAX(Inputs!$C$8*I171-(F171+G171+H171+J171-K171),0))</f>
        <v>46694.3025947166</v>
      </c>
      <c r="M171" s="56" t="n">
        <f aca="false">L171*INDEX(Rates!$B$2:$C$101,C171+1,IF(Inputs!$C$5="Male",1,2))/1000/12*Inputs!$C$16</f>
        <v>506.594271233847</v>
      </c>
      <c r="N171" s="56" t="n">
        <f aca="false">IF($V$1=1,MAX(F171+G171+H171+J171-K171-M171,0)*Inputs!$C$22/12,0)</f>
        <v>493.327354226997</v>
      </c>
      <c r="O171" s="56" t="n">
        <f aca="false">IF(AND(MOD(A171,12)=0,B171&gt;=Inputs!$C$18),MAX(F171+G171+H171+J171-K171-M171-N171,0)*Inputs!$C$17,0)</f>
        <v>0</v>
      </c>
      <c r="P171" s="56" t="n">
        <f aca="false">F171+G171+H171+J171-K171-M171-N171+O171</f>
        <v>73505.7757798225</v>
      </c>
      <c r="Q171" s="56" t="n">
        <f aca="false">IF(OR(E171=1,P171&lt;=0),0,P171)</f>
        <v>73505.7757798225</v>
      </c>
      <c r="R171" s="15" t="n">
        <f aca="false">IF(OR(E171=1,AND(P171&lt;=0,I171&gt;0)),1,0)</f>
        <v>0</v>
      </c>
      <c r="S171" s="15" t="n">
        <f aca="false">IF(L171&gt;0,1,0)</f>
        <v>1</v>
      </c>
    </row>
    <row r="172" customFormat="false" ht="15" hidden="false" customHeight="false" outlineLevel="0" collapsed="false">
      <c r="A172" s="15" t="n">
        <v>171</v>
      </c>
      <c r="B172" s="15" t="n">
        <f aca="false">INT((A172-1)/12)+1</f>
        <v>15</v>
      </c>
      <c r="C172" s="15" t="n">
        <f aca="false">MIN(Inputs!$C$4+B172-1,99)</f>
        <v>88</v>
      </c>
      <c r="D172" s="55" t="n">
        <f aca="false">INDEX('Return Path'!$D$5:$D$29,B172)</f>
        <v>0.08</v>
      </c>
      <c r="E172" s="15" t="n">
        <f aca="false">R171</f>
        <v>0</v>
      </c>
      <c r="F172" s="56" t="n">
        <f aca="false">Q171</f>
        <v>73505.7757798225</v>
      </c>
      <c r="G172" s="56" t="n">
        <f aca="false">IF(AND(MOD(A172-1,12)=0,B172&lt;=Inputs!$C$7,E172=0),Inputs!$C$6,0)</f>
        <v>0</v>
      </c>
      <c r="H172" s="56" t="n">
        <f aca="false">IF(B172=1,G172*Inputs!$C$9,0)</f>
        <v>0</v>
      </c>
      <c r="I172" s="56" t="n">
        <f aca="false">I171+G172</f>
        <v>120000</v>
      </c>
      <c r="J172" s="56" t="n">
        <f aca="false">(F172+G172+H172)*((1+D172)^(1/12)-1)</f>
        <v>472.938374626539</v>
      </c>
      <c r="K172" s="56" t="n">
        <f aca="false">(F172+G172+H172+J172)*(Inputs!$C$14+IF(B172&lt;=10,Inputs!$C$12,Inputs!$C$13))/12</f>
        <v>36.9893570772245</v>
      </c>
      <c r="L172" s="56" t="n">
        <f aca="false">IF(OR(E172=1,A172&lt;=Inputs!$C$15),0,MAX(Inputs!$C$8*I172-(F172+G172+H172+J172-K172),0))</f>
        <v>47258.2752026282</v>
      </c>
      <c r="M172" s="56" t="n">
        <f aca="false">L172*INDEX(Rates!$B$2:$C$101,C172+1,IF(Inputs!$C$5="Male",1,2))/1000/12*Inputs!$C$16</f>
        <v>512.712904052514</v>
      </c>
      <c r="N172" s="56" t="n">
        <f aca="false">IF($V$1=1,MAX(F172+G172+H172+J172-K172-M172,0)*Inputs!$C$22/12,0)</f>
        <v>489.526745955462</v>
      </c>
      <c r="O172" s="56" t="n">
        <f aca="false">IF(AND(MOD(A172,12)=0,B172&gt;=Inputs!$C$18),MAX(F172+G172+H172+J172-K172-M172-N172,0)*Inputs!$C$17,0)</f>
        <v>0</v>
      </c>
      <c r="P172" s="56" t="n">
        <f aca="false">F172+G172+H172+J172-K172-M172-N172+O172</f>
        <v>72939.4851473638</v>
      </c>
      <c r="Q172" s="56" t="n">
        <f aca="false">IF(OR(E172=1,P172&lt;=0),0,P172)</f>
        <v>72939.4851473638</v>
      </c>
      <c r="R172" s="15" t="n">
        <f aca="false">IF(OR(E172=1,AND(P172&lt;=0,I172&gt;0)),1,0)</f>
        <v>0</v>
      </c>
      <c r="S172" s="15" t="n">
        <f aca="false">IF(L172&gt;0,1,0)</f>
        <v>1</v>
      </c>
    </row>
    <row r="173" customFormat="false" ht="15" hidden="false" customHeight="false" outlineLevel="0" collapsed="false">
      <c r="A173" s="15" t="n">
        <v>172</v>
      </c>
      <c r="B173" s="15" t="n">
        <f aca="false">INT((A173-1)/12)+1</f>
        <v>15</v>
      </c>
      <c r="C173" s="15" t="n">
        <f aca="false">MIN(Inputs!$C$4+B173-1,99)</f>
        <v>88</v>
      </c>
      <c r="D173" s="55" t="n">
        <f aca="false">INDEX('Return Path'!$D$5:$D$29,B173)</f>
        <v>0.08</v>
      </c>
      <c r="E173" s="15" t="n">
        <f aca="false">R172</f>
        <v>0</v>
      </c>
      <c r="F173" s="56" t="n">
        <f aca="false">Q172</f>
        <v>72939.4851473638</v>
      </c>
      <c r="G173" s="56" t="n">
        <f aca="false">IF(AND(MOD(A173-1,12)=0,B173&lt;=Inputs!$C$7,E173=0),Inputs!$C$6,0)</f>
        <v>0</v>
      </c>
      <c r="H173" s="56" t="n">
        <f aca="false">IF(B173=1,G173*Inputs!$C$9,0)</f>
        <v>0</v>
      </c>
      <c r="I173" s="56" t="n">
        <f aca="false">I172+G173</f>
        <v>120000</v>
      </c>
      <c r="J173" s="56" t="n">
        <f aca="false">(F173+G173+H173)*((1+D173)^(1/12)-1)</f>
        <v>469.294843646287</v>
      </c>
      <c r="K173" s="56" t="n">
        <f aca="false">(F173+G173+H173+J173)*(Inputs!$C$14+IF(B173&lt;=10,Inputs!$C$12,Inputs!$C$13))/12</f>
        <v>36.7043899955051</v>
      </c>
      <c r="L173" s="56" t="n">
        <f aca="false">IF(OR(E173=1,A173&lt;=Inputs!$C$15),0,MAX(Inputs!$C$8*I173-(F173+G173+H173+J173-K173),0))</f>
        <v>47827.9243989854</v>
      </c>
      <c r="M173" s="56" t="n">
        <f aca="false">L173*INDEX(Rates!$B$2:$C$101,C173+1,IF(Inputs!$C$5="Male",1,2))/1000/12*Inputs!$C$16</f>
        <v>518.893123125325</v>
      </c>
      <c r="N173" s="56" t="n">
        <f aca="false">IF($V$1=1,MAX(F173+G173+H173+J173-K173-M173,0)*Inputs!$C$22/12,0)</f>
        <v>485.687883185929</v>
      </c>
      <c r="O173" s="56" t="n">
        <f aca="false">IF(AND(MOD(A173,12)=0,B173&gt;=Inputs!$C$18),MAX(F173+G173+H173+J173-K173-M173-N173,0)*Inputs!$C$17,0)</f>
        <v>0</v>
      </c>
      <c r="P173" s="56" t="n">
        <f aca="false">F173+G173+H173+J173-K173-M173-N173+O173</f>
        <v>72367.4945947034</v>
      </c>
      <c r="Q173" s="56" t="n">
        <f aca="false">IF(OR(E173=1,P173&lt;=0),0,P173)</f>
        <v>72367.4945947034</v>
      </c>
      <c r="R173" s="15" t="n">
        <f aca="false">IF(OR(E173=1,AND(P173&lt;=0,I173&gt;0)),1,0)</f>
        <v>0</v>
      </c>
      <c r="S173" s="15" t="n">
        <f aca="false">IF(L173&gt;0,1,0)</f>
        <v>1</v>
      </c>
    </row>
    <row r="174" customFormat="false" ht="15" hidden="false" customHeight="false" outlineLevel="0" collapsed="false">
      <c r="A174" s="15" t="n">
        <v>173</v>
      </c>
      <c r="B174" s="15" t="n">
        <f aca="false">INT((A174-1)/12)+1</f>
        <v>15</v>
      </c>
      <c r="C174" s="15" t="n">
        <f aca="false">MIN(Inputs!$C$4+B174-1,99)</f>
        <v>88</v>
      </c>
      <c r="D174" s="55" t="n">
        <f aca="false">INDEX('Return Path'!$D$5:$D$29,B174)</f>
        <v>0.08</v>
      </c>
      <c r="E174" s="15" t="n">
        <f aca="false">R173</f>
        <v>0</v>
      </c>
      <c r="F174" s="56" t="n">
        <f aca="false">Q173</f>
        <v>72367.4945947034</v>
      </c>
      <c r="G174" s="56" t="n">
        <f aca="false">IF(AND(MOD(A174-1,12)=0,B174&lt;=Inputs!$C$7,E174=0),Inputs!$C$6,0)</f>
        <v>0</v>
      </c>
      <c r="H174" s="56" t="n">
        <f aca="false">IF(B174=1,G174*Inputs!$C$9,0)</f>
        <v>0</v>
      </c>
      <c r="I174" s="56" t="n">
        <f aca="false">I173+G174</f>
        <v>120000</v>
      </c>
      <c r="J174" s="56" t="n">
        <f aca="false">(F174+G174+H174)*((1+D174)^(1/12)-1)</f>
        <v>465.614639207832</v>
      </c>
      <c r="K174" s="56" t="n">
        <f aca="false">(F174+G174+H174+J174)*(Inputs!$C$14+IF(B174&lt;=10,Inputs!$C$12,Inputs!$C$13))/12</f>
        <v>36.4165546169556</v>
      </c>
      <c r="L174" s="56" t="n">
        <f aca="false">IF(OR(E174=1,A174&lt;=Inputs!$C$15),0,MAX(Inputs!$C$8*I174-(F174+G174+H174+J174-K174),0))</f>
        <v>48403.3073207057</v>
      </c>
      <c r="M174" s="56" t="n">
        <f aca="false">L174*INDEX(Rates!$B$2:$C$101,C174+1,IF(Inputs!$C$5="Male",1,2))/1000/12*Inputs!$C$16</f>
        <v>525.135548340223</v>
      </c>
      <c r="N174" s="56" t="n">
        <f aca="false">IF($V$1=1,MAX(F174+G174+H174+J174-K174-M174,0)*Inputs!$C$22/12,0)</f>
        <v>481.810380873027</v>
      </c>
      <c r="O174" s="56" t="n">
        <f aca="false">IF(AND(MOD(A174,12)=0,B174&gt;=Inputs!$C$18),MAX(F174+G174+H174+J174-K174-M174-N174,0)*Inputs!$C$17,0)</f>
        <v>0</v>
      </c>
      <c r="P174" s="56" t="n">
        <f aca="false">F174+G174+H174+J174-K174-M174-N174+O174</f>
        <v>71789.746750081</v>
      </c>
      <c r="Q174" s="56" t="n">
        <f aca="false">IF(OR(E174=1,P174&lt;=0),0,P174)</f>
        <v>71789.746750081</v>
      </c>
      <c r="R174" s="15" t="n">
        <f aca="false">IF(OR(E174=1,AND(P174&lt;=0,I174&gt;0)),1,0)</f>
        <v>0</v>
      </c>
      <c r="S174" s="15" t="n">
        <f aca="false">IF(L174&gt;0,1,0)</f>
        <v>1</v>
      </c>
    </row>
    <row r="175" customFormat="false" ht="15" hidden="false" customHeight="false" outlineLevel="0" collapsed="false">
      <c r="A175" s="15" t="n">
        <v>174</v>
      </c>
      <c r="B175" s="15" t="n">
        <f aca="false">INT((A175-1)/12)+1</f>
        <v>15</v>
      </c>
      <c r="C175" s="15" t="n">
        <f aca="false">MIN(Inputs!$C$4+B175-1,99)</f>
        <v>88</v>
      </c>
      <c r="D175" s="55" t="n">
        <f aca="false">INDEX('Return Path'!$D$5:$D$29,B175)</f>
        <v>0.08</v>
      </c>
      <c r="E175" s="15" t="n">
        <f aca="false">R174</f>
        <v>0</v>
      </c>
      <c r="F175" s="56" t="n">
        <f aca="false">Q174</f>
        <v>71789.746750081</v>
      </c>
      <c r="G175" s="56" t="n">
        <f aca="false">IF(AND(MOD(A175-1,12)=0,B175&lt;=Inputs!$C$7,E175=0),Inputs!$C$6,0)</f>
        <v>0</v>
      </c>
      <c r="H175" s="56" t="n">
        <f aca="false">IF(B175=1,G175*Inputs!$C$9,0)</f>
        <v>0</v>
      </c>
      <c r="I175" s="56" t="n">
        <f aca="false">I174+G175</f>
        <v>120000</v>
      </c>
      <c r="J175" s="56" t="n">
        <f aca="false">(F175+G175+H175)*((1+D175)^(1/12)-1)</f>
        <v>461.897392179542</v>
      </c>
      <c r="K175" s="56" t="n">
        <f aca="false">(F175+G175+H175+J175)*(Inputs!$C$14+IF(B175&lt;=10,Inputs!$C$12,Inputs!$C$13))/12</f>
        <v>36.1258220711303</v>
      </c>
      <c r="L175" s="56" t="n">
        <f aca="false">IF(OR(E175=1,A175&lt;=Inputs!$C$15),0,MAX(Inputs!$C$8*I175-(F175+G175+H175+J175-K175),0))</f>
        <v>48984.4816798106</v>
      </c>
      <c r="M175" s="56" t="n">
        <f aca="false">L175*INDEX(Rates!$B$2:$C$101,C175+1,IF(Inputs!$C$5="Male",1,2))/1000/12*Inputs!$C$16</f>
        <v>531.440805824545</v>
      </c>
      <c r="N175" s="56" t="n">
        <f aca="false">IF($V$1=1,MAX(F175+G175+H175+J175-K175-M175,0)*Inputs!$C$22/12,0)</f>
        <v>477.893850095766</v>
      </c>
      <c r="O175" s="56" t="n">
        <f aca="false">IF(AND(MOD(A175,12)=0,B175&gt;=Inputs!$C$18),MAX(F175+G175+H175+J175-K175-M175-N175,0)*Inputs!$C$17,0)</f>
        <v>0</v>
      </c>
      <c r="P175" s="56" t="n">
        <f aca="false">F175+G175+H175+J175-K175-M175-N175+O175</f>
        <v>71206.1836642691</v>
      </c>
      <c r="Q175" s="56" t="n">
        <f aca="false">IF(OR(E175=1,P175&lt;=0),0,P175)</f>
        <v>71206.1836642691</v>
      </c>
      <c r="R175" s="15" t="n">
        <f aca="false">IF(OR(E175=1,AND(P175&lt;=0,I175&gt;0)),1,0)</f>
        <v>0</v>
      </c>
      <c r="S175" s="15" t="n">
        <f aca="false">IF(L175&gt;0,1,0)</f>
        <v>1</v>
      </c>
    </row>
    <row r="176" customFormat="false" ht="15" hidden="false" customHeight="false" outlineLevel="0" collapsed="false">
      <c r="A176" s="15" t="n">
        <v>175</v>
      </c>
      <c r="B176" s="15" t="n">
        <f aca="false">INT((A176-1)/12)+1</f>
        <v>15</v>
      </c>
      <c r="C176" s="15" t="n">
        <f aca="false">MIN(Inputs!$C$4+B176-1,99)</f>
        <v>88</v>
      </c>
      <c r="D176" s="55" t="n">
        <f aca="false">INDEX('Return Path'!$D$5:$D$29,B176)</f>
        <v>0.08</v>
      </c>
      <c r="E176" s="15" t="n">
        <f aca="false">R175</f>
        <v>0</v>
      </c>
      <c r="F176" s="56" t="n">
        <f aca="false">Q175</f>
        <v>71206.1836642691</v>
      </c>
      <c r="G176" s="56" t="n">
        <f aca="false">IF(AND(MOD(A176-1,12)=0,B176&lt;=Inputs!$C$7,E176=0),Inputs!$C$6,0)</f>
        <v>0</v>
      </c>
      <c r="H176" s="56" t="n">
        <f aca="false">IF(B176=1,G176*Inputs!$C$9,0)</f>
        <v>0</v>
      </c>
      <c r="I176" s="56" t="n">
        <f aca="false">I175+G176</f>
        <v>120000</v>
      </c>
      <c r="J176" s="56" t="n">
        <f aca="false">(F176+G176+H176)*((1+D176)^(1/12)-1)</f>
        <v>458.142729714342</v>
      </c>
      <c r="K176" s="56" t="n">
        <f aca="false">(F176+G176+H176+J176)*(Inputs!$C$14+IF(B176&lt;=10,Inputs!$C$12,Inputs!$C$13))/12</f>
        <v>35.8321631969917</v>
      </c>
      <c r="L176" s="56" t="n">
        <f aca="false">IF(OR(E176=1,A176&lt;=Inputs!$C$15),0,MAX(Inputs!$C$8*I176-(F176+G176+H176+J176-K176),0))</f>
        <v>49571.5057692135</v>
      </c>
      <c r="M176" s="56" t="n">
        <f aca="false">L176*INDEX(Rates!$B$2:$C$101,C176+1,IF(Inputs!$C$5="Male",1,2))/1000/12*Inputs!$C$16</f>
        <v>537.809528007826</v>
      </c>
      <c r="N176" s="56" t="n">
        <f aca="false">IF($V$1=1,MAX(F176+G176+H176+J176-K176-M176,0)*Inputs!$C$22/12,0)</f>
        <v>473.937898018524</v>
      </c>
      <c r="O176" s="56" t="n">
        <f aca="false">IF(AND(MOD(A176,12)=0,B176&gt;=Inputs!$C$18),MAX(F176+G176+H176+J176-K176-M176-N176,0)*Inputs!$C$17,0)</f>
        <v>0</v>
      </c>
      <c r="P176" s="56" t="n">
        <f aca="false">F176+G176+H176+J176-K176-M176-N176+O176</f>
        <v>70616.7468047601</v>
      </c>
      <c r="Q176" s="56" t="n">
        <f aca="false">IF(OR(E176=1,P176&lt;=0),0,P176)</f>
        <v>70616.7468047601</v>
      </c>
      <c r="R176" s="15" t="n">
        <f aca="false">IF(OR(E176=1,AND(P176&lt;=0,I176&gt;0)),1,0)</f>
        <v>0</v>
      </c>
      <c r="S176" s="15" t="n">
        <f aca="false">IF(L176&gt;0,1,0)</f>
        <v>1</v>
      </c>
    </row>
    <row r="177" customFormat="false" ht="15" hidden="false" customHeight="false" outlineLevel="0" collapsed="false">
      <c r="A177" s="15" t="n">
        <v>176</v>
      </c>
      <c r="B177" s="15" t="n">
        <f aca="false">INT((A177-1)/12)+1</f>
        <v>15</v>
      </c>
      <c r="C177" s="15" t="n">
        <f aca="false">MIN(Inputs!$C$4+B177-1,99)</f>
        <v>88</v>
      </c>
      <c r="D177" s="55" t="n">
        <f aca="false">INDEX('Return Path'!$D$5:$D$29,B177)</f>
        <v>0.08</v>
      </c>
      <c r="E177" s="15" t="n">
        <f aca="false">R176</f>
        <v>0</v>
      </c>
      <c r="F177" s="56" t="n">
        <f aca="false">Q176</f>
        <v>70616.7468047601</v>
      </c>
      <c r="G177" s="56" t="n">
        <f aca="false">IF(AND(MOD(A177-1,12)=0,B177&lt;=Inputs!$C$7,E177=0),Inputs!$C$6,0)</f>
        <v>0</v>
      </c>
      <c r="H177" s="56" t="n">
        <f aca="false">IF(B177=1,G177*Inputs!$C$9,0)</f>
        <v>0</v>
      </c>
      <c r="I177" s="56" t="n">
        <f aca="false">I176+G177</f>
        <v>120000</v>
      </c>
      <c r="J177" s="56" t="n">
        <f aca="false">(F177+G177+H177)*((1+D177)^(1/12)-1)</f>
        <v>454.350275212315</v>
      </c>
      <c r="K177" s="56" t="n">
        <f aca="false">(F177+G177+H177+J177)*(Inputs!$C$14+IF(B177&lt;=10,Inputs!$C$12,Inputs!$C$13))/12</f>
        <v>35.5355485399862</v>
      </c>
      <c r="L177" s="56" t="n">
        <f aca="false">IF(OR(E177=1,A177&lt;=Inputs!$C$15),0,MAX(Inputs!$C$8*I177-(F177+G177+H177+J177-K177),0))</f>
        <v>50164.4384685676</v>
      </c>
      <c r="M177" s="56" t="n">
        <f aca="false">L177*INDEX(Rates!$B$2:$C$101,C177+1,IF(Inputs!$C$5="Male",1,2))/1000/12*Inputs!$C$16</f>
        <v>544.242353685234</v>
      </c>
      <c r="N177" s="56" t="n">
        <f aca="false">IF($V$1=1,MAX(F177+G177+H177+J177-K177-M177,0)*Inputs!$C$22/12,0)</f>
        <v>469.942127851648</v>
      </c>
      <c r="O177" s="56" t="n">
        <f aca="false">IF(AND(MOD(A177,12)=0,B177&gt;=Inputs!$C$18),MAX(F177+G177+H177+J177-K177-M177-N177,0)*Inputs!$C$17,0)</f>
        <v>0</v>
      </c>
      <c r="P177" s="56" t="n">
        <f aca="false">F177+G177+H177+J177-K177-M177-N177+O177</f>
        <v>70021.3770498955</v>
      </c>
      <c r="Q177" s="56" t="n">
        <f aca="false">IF(OR(E177=1,P177&lt;=0),0,P177)</f>
        <v>70021.3770498955</v>
      </c>
      <c r="R177" s="15" t="n">
        <f aca="false">IF(OR(E177=1,AND(P177&lt;=0,I177&gt;0)),1,0)</f>
        <v>0</v>
      </c>
      <c r="S177" s="15" t="n">
        <f aca="false">IF(L177&gt;0,1,0)</f>
        <v>1</v>
      </c>
    </row>
    <row r="178" customFormat="false" ht="15" hidden="false" customHeight="false" outlineLevel="0" collapsed="false">
      <c r="A178" s="15" t="n">
        <v>177</v>
      </c>
      <c r="B178" s="15" t="n">
        <f aca="false">INT((A178-1)/12)+1</f>
        <v>15</v>
      </c>
      <c r="C178" s="15" t="n">
        <f aca="false">MIN(Inputs!$C$4+B178-1,99)</f>
        <v>88</v>
      </c>
      <c r="D178" s="55" t="n">
        <f aca="false">INDEX('Return Path'!$D$5:$D$29,B178)</f>
        <v>0.08</v>
      </c>
      <c r="E178" s="15" t="n">
        <f aca="false">R177</f>
        <v>0</v>
      </c>
      <c r="F178" s="56" t="n">
        <f aca="false">Q177</f>
        <v>70021.3770498955</v>
      </c>
      <c r="G178" s="56" t="n">
        <f aca="false">IF(AND(MOD(A178-1,12)=0,B178&lt;=Inputs!$C$7,E178=0),Inputs!$C$6,0)</f>
        <v>0</v>
      </c>
      <c r="H178" s="56" t="n">
        <f aca="false">IF(B178=1,G178*Inputs!$C$9,0)</f>
        <v>0</v>
      </c>
      <c r="I178" s="56" t="n">
        <f aca="false">I177+G178</f>
        <v>120000</v>
      </c>
      <c r="J178" s="56" t="n">
        <f aca="false">(F178+G178+H178)*((1+D178)^(1/12)-1)</f>
        <v>450.519648282931</v>
      </c>
      <c r="K178" s="56" t="n">
        <f aca="false">(F178+G178+H178+J178)*(Inputs!$C$14+IF(B178&lt;=10,Inputs!$C$12,Inputs!$C$13))/12</f>
        <v>35.2359483490892</v>
      </c>
      <c r="L178" s="56" t="n">
        <f aca="false">IF(OR(E178=1,A178&lt;=Inputs!$C$15),0,MAX(Inputs!$C$8*I178-(F178+G178+H178+J178-K178),0))</f>
        <v>50763.3392501706</v>
      </c>
      <c r="M178" s="56" t="n">
        <f aca="false">L178*INDEX(Rates!$B$2:$C$101,C178+1,IF(Inputs!$C$5="Male",1,2))/1000/12*Inputs!$C$16</f>
        <v>550.739928081643</v>
      </c>
      <c r="N178" s="56" t="n">
        <f aca="false">IF($V$1=1,MAX(F178+G178+H178+J178-K178-M178,0)*Inputs!$C$22/12,0)</f>
        <v>465.906138811652</v>
      </c>
      <c r="O178" s="56" t="n">
        <f aca="false">IF(AND(MOD(A178,12)=0,B178&gt;=Inputs!$C$18),MAX(F178+G178+H178+J178-K178-M178-N178,0)*Inputs!$C$17,0)</f>
        <v>0</v>
      </c>
      <c r="P178" s="56" t="n">
        <f aca="false">F178+G178+H178+J178-K178-M178-N178+O178</f>
        <v>69420.0146829361</v>
      </c>
      <c r="Q178" s="56" t="n">
        <f aca="false">IF(OR(E178=1,P178&lt;=0),0,P178)</f>
        <v>69420.0146829361</v>
      </c>
      <c r="R178" s="15" t="n">
        <f aca="false">IF(OR(E178=1,AND(P178&lt;=0,I178&gt;0)),1,0)</f>
        <v>0</v>
      </c>
      <c r="S178" s="15" t="n">
        <f aca="false">IF(L178&gt;0,1,0)</f>
        <v>1</v>
      </c>
    </row>
    <row r="179" customFormat="false" ht="15" hidden="false" customHeight="false" outlineLevel="0" collapsed="false">
      <c r="A179" s="15" t="n">
        <v>178</v>
      </c>
      <c r="B179" s="15" t="n">
        <f aca="false">INT((A179-1)/12)+1</f>
        <v>15</v>
      </c>
      <c r="C179" s="15" t="n">
        <f aca="false">MIN(Inputs!$C$4+B179-1,99)</f>
        <v>88</v>
      </c>
      <c r="D179" s="55" t="n">
        <f aca="false">INDEX('Return Path'!$D$5:$D$29,B179)</f>
        <v>0.08</v>
      </c>
      <c r="E179" s="15" t="n">
        <f aca="false">R178</f>
        <v>0</v>
      </c>
      <c r="F179" s="56" t="n">
        <f aca="false">Q178</f>
        <v>69420.0146829361</v>
      </c>
      <c r="G179" s="56" t="n">
        <f aca="false">IF(AND(MOD(A179-1,12)=0,B179&lt;=Inputs!$C$7,E179=0),Inputs!$C$6,0)</f>
        <v>0</v>
      </c>
      <c r="H179" s="56" t="n">
        <f aca="false">IF(B179=1,G179*Inputs!$C$9,0)</f>
        <v>0</v>
      </c>
      <c r="I179" s="56" t="n">
        <f aca="false">I178+G179</f>
        <v>120000</v>
      </c>
      <c r="J179" s="56" t="n">
        <f aca="false">(F179+G179+H179)*((1+D179)^(1/12)-1)</f>
        <v>446.650464706891</v>
      </c>
      <c r="K179" s="56" t="n">
        <f aca="false">(F179+G179+H179+J179)*(Inputs!$C$14+IF(B179&lt;=10,Inputs!$C$12,Inputs!$C$13))/12</f>
        <v>34.9333325738215</v>
      </c>
      <c r="L179" s="56" t="n">
        <f aca="false">IF(OR(E179=1,A179&lt;=Inputs!$C$15),0,MAX(Inputs!$C$8*I179-(F179+G179+H179+J179-K179),0))</f>
        <v>51368.2681849308</v>
      </c>
      <c r="M179" s="56" t="n">
        <f aca="false">L179*INDEX(Rates!$B$2:$C$101,C179+1,IF(Inputs!$C$5="Male",1,2))/1000/12*Inputs!$C$16</f>
        <v>557.302902916346</v>
      </c>
      <c r="N179" s="56" t="n">
        <f aca="false">IF($V$1=1,MAX(F179+G179+H179+J179-K179-M179,0)*Inputs!$C$22/12,0)</f>
        <v>461.829526081019</v>
      </c>
      <c r="O179" s="56" t="n">
        <f aca="false">IF(AND(MOD(A179,12)=0,B179&gt;=Inputs!$C$18),MAX(F179+G179+H179+J179-K179-M179-N179,0)*Inputs!$C$17,0)</f>
        <v>0</v>
      </c>
      <c r="P179" s="56" t="n">
        <f aca="false">F179+G179+H179+J179-K179-M179-N179+O179</f>
        <v>68812.5993860718</v>
      </c>
      <c r="Q179" s="56" t="n">
        <f aca="false">IF(OR(E179=1,P179&lt;=0),0,P179)</f>
        <v>68812.5993860718</v>
      </c>
      <c r="R179" s="15" t="n">
        <f aca="false">IF(OR(E179=1,AND(P179&lt;=0,I179&gt;0)),1,0)</f>
        <v>0</v>
      </c>
      <c r="S179" s="15" t="n">
        <f aca="false">IF(L179&gt;0,1,0)</f>
        <v>1</v>
      </c>
    </row>
    <row r="180" customFormat="false" ht="15" hidden="false" customHeight="false" outlineLevel="0" collapsed="false">
      <c r="A180" s="15" t="n">
        <v>179</v>
      </c>
      <c r="B180" s="15" t="n">
        <f aca="false">INT((A180-1)/12)+1</f>
        <v>15</v>
      </c>
      <c r="C180" s="15" t="n">
        <f aca="false">MIN(Inputs!$C$4+B180-1,99)</f>
        <v>88</v>
      </c>
      <c r="D180" s="55" t="n">
        <f aca="false">INDEX('Return Path'!$D$5:$D$29,B180)</f>
        <v>0.08</v>
      </c>
      <c r="E180" s="15" t="n">
        <f aca="false">R179</f>
        <v>0</v>
      </c>
      <c r="F180" s="56" t="n">
        <f aca="false">Q179</f>
        <v>68812.5993860718</v>
      </c>
      <c r="G180" s="56" t="n">
        <f aca="false">IF(AND(MOD(A180-1,12)=0,B180&lt;=Inputs!$C$7,E180=0),Inputs!$C$6,0)</f>
        <v>0</v>
      </c>
      <c r="H180" s="56" t="n">
        <f aca="false">IF(B180=1,G180*Inputs!$C$9,0)</f>
        <v>0</v>
      </c>
      <c r="I180" s="56" t="n">
        <f aca="false">I179+G180</f>
        <v>120000</v>
      </c>
      <c r="J180" s="56" t="n">
        <f aca="false">(F180+G180+H180)*((1+D180)^(1/12)-1)</f>
        <v>442.74233639759</v>
      </c>
      <c r="K180" s="56" t="n">
        <f aca="false">(F180+G180+H180+J180)*(Inputs!$C$14+IF(B180&lt;=10,Inputs!$C$12,Inputs!$C$13))/12</f>
        <v>34.6276708612347</v>
      </c>
      <c r="L180" s="56" t="n">
        <f aca="false">IF(OR(E180=1,A180&lt;=Inputs!$C$15),0,MAX(Inputs!$C$8*I180-(F180+G180+H180+J180-K180),0))</f>
        <v>51979.2859483918</v>
      </c>
      <c r="M180" s="56" t="n">
        <f aca="false">L180*INDEX(Rates!$B$2:$C$101,C180+1,IF(Inputs!$C$5="Male",1,2))/1000/12*Inputs!$C$16</f>
        <v>563.931936468428</v>
      </c>
      <c r="N180" s="56" t="n">
        <f aca="false">IF($V$1=1,MAX(F180+G180+H180+J180-K180-M180,0)*Inputs!$C$22/12,0)</f>
        <v>457.711880767598</v>
      </c>
      <c r="O180" s="56" t="n">
        <f aca="false">IF(AND(MOD(A180,12)=0,B180&gt;=Inputs!$C$18),MAX(F180+G180+H180+J180-K180-M180-N180,0)*Inputs!$C$17,0)</f>
        <v>0</v>
      </c>
      <c r="P180" s="56" t="n">
        <f aca="false">F180+G180+H180+J180-K180-M180-N180+O180</f>
        <v>68199.0702343721</v>
      </c>
      <c r="Q180" s="56" t="n">
        <f aca="false">IF(OR(E180=1,P180&lt;=0),0,P180)</f>
        <v>68199.0702343721</v>
      </c>
      <c r="R180" s="15" t="n">
        <f aca="false">IF(OR(E180=1,AND(P180&lt;=0,I180&gt;0)),1,0)</f>
        <v>0</v>
      </c>
      <c r="S180" s="15" t="n">
        <f aca="false">IF(L180&gt;0,1,0)</f>
        <v>1</v>
      </c>
    </row>
    <row r="181" customFormat="false" ht="15" hidden="false" customHeight="false" outlineLevel="0" collapsed="false">
      <c r="A181" s="15" t="n">
        <v>180</v>
      </c>
      <c r="B181" s="15" t="n">
        <f aca="false">INT((A181-1)/12)+1</f>
        <v>15</v>
      </c>
      <c r="C181" s="15" t="n">
        <f aca="false">MIN(Inputs!$C$4+B181-1,99)</f>
        <v>88</v>
      </c>
      <c r="D181" s="55" t="n">
        <f aca="false">INDEX('Return Path'!$D$5:$D$29,B181)</f>
        <v>0.08</v>
      </c>
      <c r="E181" s="15" t="n">
        <f aca="false">R180</f>
        <v>0</v>
      </c>
      <c r="F181" s="56" t="n">
        <f aca="false">Q180</f>
        <v>68199.0702343721</v>
      </c>
      <c r="G181" s="56" t="n">
        <f aca="false">IF(AND(MOD(A181-1,12)=0,B181&lt;=Inputs!$C$7,E181=0),Inputs!$C$6,0)</f>
        <v>0</v>
      </c>
      <c r="H181" s="56" t="n">
        <f aca="false">IF(B181=1,G181*Inputs!$C$9,0)</f>
        <v>0</v>
      </c>
      <c r="I181" s="56" t="n">
        <f aca="false">I180+G181</f>
        <v>120000</v>
      </c>
      <c r="J181" s="56" t="n">
        <f aca="false">(F181+G181+H181)*((1+D181)^(1/12)-1)</f>
        <v>438.794871362189</v>
      </c>
      <c r="K181" s="56" t="n">
        <f aca="false">(F181+G181+H181+J181)*(Inputs!$C$14+IF(B181&lt;=10,Inputs!$C$12,Inputs!$C$13))/12</f>
        <v>34.3189325528672</v>
      </c>
      <c r="L181" s="56" t="n">
        <f aca="false">IF(OR(E181=1,A181&lt;=Inputs!$C$15),0,MAX(Inputs!$C$8*I181-(F181+G181+H181+J181-K181),0))</f>
        <v>52596.4538268186</v>
      </c>
      <c r="M181" s="56" t="n">
        <f aca="false">L181*INDEX(Rates!$B$2:$C$101,C181+1,IF(Inputs!$C$5="Male",1,2))/1000/12*Inputs!$C$16</f>
        <v>570.627693642792</v>
      </c>
      <c r="N181" s="56" t="n">
        <f aca="false">IF($V$1=1,MAX(F181+G181+H181+J181-K181-M181,0)*Inputs!$C$22/12,0)</f>
        <v>453.552789863591</v>
      </c>
      <c r="O181" s="56" t="n">
        <f aca="false">IF(AND(MOD(A181,12)=0,B181&gt;=Inputs!$C$18),MAX(F181+G181+H181+J181-K181-M181-N181,0)*Inputs!$C$17,0)</f>
        <v>337.896828448375</v>
      </c>
      <c r="P181" s="56" t="n">
        <f aca="false">F181+G181+H181+J181-K181-M181-N181+O181</f>
        <v>67917.2625181234</v>
      </c>
      <c r="Q181" s="56" t="n">
        <f aca="false">IF(OR(E181=1,P181&lt;=0),0,P181)</f>
        <v>67917.2625181234</v>
      </c>
      <c r="R181" s="15" t="n">
        <f aca="false">IF(OR(E181=1,AND(P181&lt;=0,I181&gt;0)),1,0)</f>
        <v>0</v>
      </c>
      <c r="S181" s="15" t="n">
        <f aca="false">IF(L181&gt;0,1,0)</f>
        <v>1</v>
      </c>
    </row>
    <row r="182" customFormat="false" ht="15" hidden="false" customHeight="false" outlineLevel="0" collapsed="false">
      <c r="A182" s="15" t="n">
        <v>181</v>
      </c>
      <c r="B182" s="15" t="n">
        <f aca="false">INT((A182-1)/12)+1</f>
        <v>16</v>
      </c>
      <c r="C182" s="15" t="n">
        <f aca="false">MIN(Inputs!$C$4+B182-1,99)</f>
        <v>89</v>
      </c>
      <c r="D182" s="55" t="n">
        <f aca="false">INDEX('Return Path'!$D$5:$D$29,B182)</f>
        <v>0.08</v>
      </c>
      <c r="E182" s="15" t="n">
        <f aca="false">R181</f>
        <v>0</v>
      </c>
      <c r="F182" s="56" t="n">
        <f aca="false">Q181</f>
        <v>67917.2625181234</v>
      </c>
      <c r="G182" s="56" t="n">
        <f aca="false">IF(AND(MOD(A182-1,12)=0,B182&lt;=Inputs!$C$7,E182=0),Inputs!$C$6,0)</f>
        <v>0</v>
      </c>
      <c r="H182" s="56" t="n">
        <f aca="false">IF(B182=1,G182*Inputs!$C$9,0)</f>
        <v>0</v>
      </c>
      <c r="I182" s="56" t="n">
        <f aca="false">I181+G182</f>
        <v>120000</v>
      </c>
      <c r="J182" s="56" t="n">
        <f aca="false">(F182+G182+H182)*((1+D182)^(1/12)-1)</f>
        <v>436.981712030614</v>
      </c>
      <c r="K182" s="56" t="n">
        <f aca="false">(F182+G182+H182+J182)*(Inputs!$C$14+IF(B182&lt;=10,Inputs!$C$12,Inputs!$C$13))/12</f>
        <v>34.177122115077</v>
      </c>
      <c r="L182" s="56" t="n">
        <f aca="false">IF(OR(E182=1,A182&lt;=Inputs!$C$15),0,MAX(Inputs!$C$8*I182-(F182+G182+H182+J182-K182),0))</f>
        <v>52879.932891961</v>
      </c>
      <c r="M182" s="56" t="n">
        <f aca="false">L182*INDEX(Rates!$B$2:$C$101,C182+1,IF(Inputs!$C$5="Male",1,2))/1000/12*Inputs!$C$16</f>
        <v>633.32532960272</v>
      </c>
      <c r="N182" s="56" t="n">
        <f aca="false">IF($V$1=1,MAX(F182+G182+H182+J182-K182-M182,0)*Inputs!$C$22/12,0)</f>
        <v>451.244945189575</v>
      </c>
      <c r="O182" s="56" t="n">
        <f aca="false">IF(AND(MOD(A182,12)=0,B182&gt;=Inputs!$C$18),MAX(F182+G182+H182+J182-K182-M182-N182,0)*Inputs!$C$17,0)</f>
        <v>0</v>
      </c>
      <c r="P182" s="56" t="n">
        <f aca="false">F182+G182+H182+J182-K182-M182-N182+O182</f>
        <v>67235.4968332467</v>
      </c>
      <c r="Q182" s="56" t="n">
        <f aca="false">IF(OR(E182=1,P182&lt;=0),0,P182)</f>
        <v>67235.4968332467</v>
      </c>
      <c r="R182" s="15" t="n">
        <f aca="false">IF(OR(E182=1,AND(P182&lt;=0,I182&gt;0)),1,0)</f>
        <v>0</v>
      </c>
      <c r="S182" s="15" t="n">
        <f aca="false">IF(L182&gt;0,1,0)</f>
        <v>1</v>
      </c>
    </row>
    <row r="183" customFormat="false" ht="15" hidden="false" customHeight="false" outlineLevel="0" collapsed="false">
      <c r="A183" s="15" t="n">
        <v>182</v>
      </c>
      <c r="B183" s="15" t="n">
        <f aca="false">INT((A183-1)/12)+1</f>
        <v>16</v>
      </c>
      <c r="C183" s="15" t="n">
        <f aca="false">MIN(Inputs!$C$4+B183-1,99)</f>
        <v>89</v>
      </c>
      <c r="D183" s="55" t="n">
        <f aca="false">INDEX('Return Path'!$D$5:$D$29,B183)</f>
        <v>0.08</v>
      </c>
      <c r="E183" s="15" t="n">
        <f aca="false">R182</f>
        <v>0</v>
      </c>
      <c r="F183" s="56" t="n">
        <f aca="false">Q182</f>
        <v>67235.4968332467</v>
      </c>
      <c r="G183" s="56" t="n">
        <f aca="false">IF(AND(MOD(A183-1,12)=0,B183&lt;=Inputs!$C$7,E183=0),Inputs!$C$6,0)</f>
        <v>0</v>
      </c>
      <c r="H183" s="56" t="n">
        <f aca="false">IF(B183=1,G183*Inputs!$C$9,0)</f>
        <v>0</v>
      </c>
      <c r="I183" s="56" t="n">
        <f aca="false">I182+G183</f>
        <v>120000</v>
      </c>
      <c r="J183" s="56" t="n">
        <f aca="false">(F183+G183+H183)*((1+D183)^(1/12)-1)</f>
        <v>432.595211086149</v>
      </c>
      <c r="K183" s="56" t="n">
        <f aca="false">(F183+G183+H183+J183)*(Inputs!$C$14+IF(B183&lt;=10,Inputs!$C$12,Inputs!$C$13))/12</f>
        <v>33.8340460221664</v>
      </c>
      <c r="L183" s="56" t="n">
        <f aca="false">IF(OR(E183=1,A183&lt;=Inputs!$C$15),0,MAX(Inputs!$C$8*I183-(F183+G183+H183+J183-K183),0))</f>
        <v>53565.7420016893</v>
      </c>
      <c r="M183" s="56" t="n">
        <f aca="false">L183*INDEX(Rates!$B$2:$C$101,C183+1,IF(Inputs!$C$5="Male",1,2))/1000/12*Inputs!$C$16</f>
        <v>641.539036706899</v>
      </c>
      <c r="N183" s="56" t="n">
        <f aca="false">IF($V$1=1,MAX(F183+G183+H183+J183-K183-M183,0)*Inputs!$C$22/12,0)</f>
        <v>446.618126410692</v>
      </c>
      <c r="O183" s="56" t="n">
        <f aca="false">IF(AND(MOD(A183,12)=0,B183&gt;=Inputs!$C$18),MAX(F183+G183+H183+J183-K183-M183-N183,0)*Inputs!$C$17,0)</f>
        <v>0</v>
      </c>
      <c r="P183" s="56" t="n">
        <f aca="false">F183+G183+H183+J183-K183-M183-N183+O183</f>
        <v>66546.1008351931</v>
      </c>
      <c r="Q183" s="56" t="n">
        <f aca="false">IF(OR(E183=1,P183&lt;=0),0,P183)</f>
        <v>66546.1008351931</v>
      </c>
      <c r="R183" s="15" t="n">
        <f aca="false">IF(OR(E183=1,AND(P183&lt;=0,I183&gt;0)),1,0)</f>
        <v>0</v>
      </c>
      <c r="S183" s="15" t="n">
        <f aca="false">IF(L183&gt;0,1,0)</f>
        <v>1</v>
      </c>
    </row>
    <row r="184" customFormat="false" ht="15" hidden="false" customHeight="false" outlineLevel="0" collapsed="false">
      <c r="A184" s="15" t="n">
        <v>183</v>
      </c>
      <c r="B184" s="15" t="n">
        <f aca="false">INT((A184-1)/12)+1</f>
        <v>16</v>
      </c>
      <c r="C184" s="15" t="n">
        <f aca="false">MIN(Inputs!$C$4+B184-1,99)</f>
        <v>89</v>
      </c>
      <c r="D184" s="55" t="n">
        <f aca="false">INDEX('Return Path'!$D$5:$D$29,B184)</f>
        <v>0.08</v>
      </c>
      <c r="E184" s="15" t="n">
        <f aca="false">R183</f>
        <v>0</v>
      </c>
      <c r="F184" s="56" t="n">
        <f aca="false">Q183</f>
        <v>66546.1008351931</v>
      </c>
      <c r="G184" s="56" t="n">
        <f aca="false">IF(AND(MOD(A184-1,12)=0,B184&lt;=Inputs!$C$7,E184=0),Inputs!$C$6,0)</f>
        <v>0</v>
      </c>
      <c r="H184" s="56" t="n">
        <f aca="false">IF(B184=1,G184*Inputs!$C$9,0)</f>
        <v>0</v>
      </c>
      <c r="I184" s="56" t="n">
        <f aca="false">I183+G184</f>
        <v>120000</v>
      </c>
      <c r="J184" s="56" t="n">
        <f aca="false">(F184+G184+H184)*((1+D184)^(1/12)-1)</f>
        <v>428.159616476957</v>
      </c>
      <c r="K184" s="56" t="n">
        <f aca="false">(F184+G184+H184+J184)*(Inputs!$C$14+IF(B184&lt;=10,Inputs!$C$12,Inputs!$C$13))/12</f>
        <v>33.487130225835</v>
      </c>
      <c r="L184" s="56" t="n">
        <f aca="false">IF(OR(E184=1,A184&lt;=Inputs!$C$15),0,MAX(Inputs!$C$8*I184-(F184+G184+H184+J184-K184),0))</f>
        <v>54259.2266785558</v>
      </c>
      <c r="M184" s="56" t="n">
        <f aca="false">L184*INDEX(Rates!$B$2:$C$101,C184+1,IF(Inputs!$C$5="Male",1,2))/1000/12*Inputs!$C$16</f>
        <v>649.84467152017</v>
      </c>
      <c r="N184" s="56" t="n">
        <f aca="false">IF($V$1=1,MAX(F184+G184+H184+J184-K184-M184,0)*Inputs!$C$22/12,0)</f>
        <v>441.939524332827</v>
      </c>
      <c r="O184" s="56" t="n">
        <f aca="false">IF(AND(MOD(A184,12)=0,B184&gt;=Inputs!$C$18),MAX(F184+G184+H184+J184-K184-M184-N184,0)*Inputs!$C$17,0)</f>
        <v>0</v>
      </c>
      <c r="P184" s="56" t="n">
        <f aca="false">F184+G184+H184+J184-K184-M184-N184+O184</f>
        <v>65848.9891255912</v>
      </c>
      <c r="Q184" s="56" t="n">
        <f aca="false">IF(OR(E184=1,P184&lt;=0),0,P184)</f>
        <v>65848.9891255912</v>
      </c>
      <c r="R184" s="15" t="n">
        <f aca="false">IF(OR(E184=1,AND(P184&lt;=0,I184&gt;0)),1,0)</f>
        <v>0</v>
      </c>
      <c r="S184" s="15" t="n">
        <f aca="false">IF(L184&gt;0,1,0)</f>
        <v>1</v>
      </c>
    </row>
    <row r="185" customFormat="false" ht="15" hidden="false" customHeight="false" outlineLevel="0" collapsed="false">
      <c r="A185" s="15" t="n">
        <v>184</v>
      </c>
      <c r="B185" s="15" t="n">
        <f aca="false">INT((A185-1)/12)+1</f>
        <v>16</v>
      </c>
      <c r="C185" s="15" t="n">
        <f aca="false">MIN(Inputs!$C$4+B185-1,99)</f>
        <v>89</v>
      </c>
      <c r="D185" s="55" t="n">
        <f aca="false">INDEX('Return Path'!$D$5:$D$29,B185)</f>
        <v>0.08</v>
      </c>
      <c r="E185" s="15" t="n">
        <f aca="false">R184</f>
        <v>0</v>
      </c>
      <c r="F185" s="56" t="n">
        <f aca="false">Q184</f>
        <v>65848.9891255912</v>
      </c>
      <c r="G185" s="56" t="n">
        <f aca="false">IF(AND(MOD(A185-1,12)=0,B185&lt;=Inputs!$C$7,E185=0),Inputs!$C$6,0)</f>
        <v>0</v>
      </c>
      <c r="H185" s="56" t="n">
        <f aca="false">IF(B185=1,G185*Inputs!$C$9,0)</f>
        <v>0</v>
      </c>
      <c r="I185" s="56" t="n">
        <f aca="false">I184+G185</f>
        <v>120000</v>
      </c>
      <c r="J185" s="56" t="n">
        <f aca="false">(F185+G185+H185)*((1+D185)^(1/12)-1)</f>
        <v>423.674378747342</v>
      </c>
      <c r="K185" s="56" t="n">
        <f aca="false">(F185+G185+H185+J185)*(Inputs!$C$14+IF(B185&lt;=10,Inputs!$C$12,Inputs!$C$13))/12</f>
        <v>33.1363317521693</v>
      </c>
      <c r="L185" s="56" t="n">
        <f aca="false">IF(OR(E185=1,A185&lt;=Inputs!$C$15),0,MAX(Inputs!$C$8*I185-(F185+G185+H185+J185-K185),0))</f>
        <v>54960.4728274137</v>
      </c>
      <c r="M185" s="56" t="n">
        <f aca="false">L185*INDEX(Rates!$B$2:$C$101,C185+1,IF(Inputs!$C$5="Male",1,2))/1000/12*Inputs!$C$16</f>
        <v>658.243262896324</v>
      </c>
      <c r="N185" s="56" t="n">
        <f aca="false">IF($V$1=1,MAX(F185+G185+H185+J185-K185-M185,0)*Inputs!$C$22/12,0)</f>
        <v>437.208559397933</v>
      </c>
      <c r="O185" s="56" t="n">
        <f aca="false">IF(AND(MOD(A185,12)=0,B185&gt;=Inputs!$C$18),MAX(F185+G185+H185+J185-K185-M185-N185,0)*Inputs!$C$17,0)</f>
        <v>0</v>
      </c>
      <c r="P185" s="56" t="n">
        <f aca="false">F185+G185+H185+J185-K185-M185-N185+O185</f>
        <v>65144.0753502921</v>
      </c>
      <c r="Q185" s="56" t="n">
        <f aca="false">IF(OR(E185=1,P185&lt;=0),0,P185)</f>
        <v>65144.0753502921</v>
      </c>
      <c r="R185" s="15" t="n">
        <f aca="false">IF(OR(E185=1,AND(P185&lt;=0,I185&gt;0)),1,0)</f>
        <v>0</v>
      </c>
      <c r="S185" s="15" t="n">
        <f aca="false">IF(L185&gt;0,1,0)</f>
        <v>1</v>
      </c>
    </row>
    <row r="186" customFormat="false" ht="15" hidden="false" customHeight="false" outlineLevel="0" collapsed="false">
      <c r="A186" s="15" t="n">
        <v>185</v>
      </c>
      <c r="B186" s="15" t="n">
        <f aca="false">INT((A186-1)/12)+1</f>
        <v>16</v>
      </c>
      <c r="C186" s="15" t="n">
        <f aca="false">MIN(Inputs!$C$4+B186-1,99)</f>
        <v>89</v>
      </c>
      <c r="D186" s="55" t="n">
        <f aca="false">INDEX('Return Path'!$D$5:$D$29,B186)</f>
        <v>0.08</v>
      </c>
      <c r="E186" s="15" t="n">
        <f aca="false">R185</f>
        <v>0</v>
      </c>
      <c r="F186" s="56" t="n">
        <f aca="false">Q185</f>
        <v>65144.0753502921</v>
      </c>
      <c r="G186" s="56" t="n">
        <f aca="false">IF(AND(MOD(A186-1,12)=0,B186&lt;=Inputs!$C$7,E186=0),Inputs!$C$6,0)</f>
        <v>0</v>
      </c>
      <c r="H186" s="56" t="n">
        <f aca="false">IF(B186=1,G186*Inputs!$C$9,0)</f>
        <v>0</v>
      </c>
      <c r="I186" s="56" t="n">
        <f aca="false">I185+G186</f>
        <v>120000</v>
      </c>
      <c r="J186" s="56" t="n">
        <f aca="false">(F186+G186+H186)*((1+D186)^(1/12)-1)</f>
        <v>419.138942292112</v>
      </c>
      <c r="K186" s="56" t="n">
        <f aca="false">(F186+G186+H186+J186)*(Inputs!$C$14+IF(B186&lt;=10,Inputs!$C$12,Inputs!$C$13))/12</f>
        <v>32.7816071462921</v>
      </c>
      <c r="L186" s="56" t="n">
        <f aca="false">IF(OR(E186=1,A186&lt;=Inputs!$C$15),0,MAX(Inputs!$C$8*I186-(F186+G186+H186+J186-K186),0))</f>
        <v>55669.5673145621</v>
      </c>
      <c r="M186" s="56" t="n">
        <f aca="false">L186*INDEX(Rates!$B$2:$C$101,C186+1,IF(Inputs!$C$5="Male",1,2))/1000/12*Inputs!$C$16</f>
        <v>666.735851204072</v>
      </c>
      <c r="N186" s="56" t="n">
        <f aca="false">IF($V$1=1,MAX(F186+G186+H186+J186-K186-M186,0)*Inputs!$C$22/12,0)</f>
        <v>432.424645561559</v>
      </c>
      <c r="O186" s="56" t="n">
        <f aca="false">IF(AND(MOD(A186,12)=0,B186&gt;=Inputs!$C$18),MAX(F186+G186+H186+J186-K186-M186-N186,0)*Inputs!$C$17,0)</f>
        <v>0</v>
      </c>
      <c r="P186" s="56" t="n">
        <f aca="false">F186+G186+H186+J186-K186-M186-N186+O186</f>
        <v>64431.2721886723</v>
      </c>
      <c r="Q186" s="56" t="n">
        <f aca="false">IF(OR(E186=1,P186&lt;=0),0,P186)</f>
        <v>64431.2721886723</v>
      </c>
      <c r="R186" s="15" t="n">
        <f aca="false">IF(OR(E186=1,AND(P186&lt;=0,I186&gt;0)),1,0)</f>
        <v>0</v>
      </c>
      <c r="S186" s="15" t="n">
        <f aca="false">IF(L186&gt;0,1,0)</f>
        <v>1</v>
      </c>
    </row>
    <row r="187" customFormat="false" ht="15" hidden="false" customHeight="false" outlineLevel="0" collapsed="false">
      <c r="A187" s="15" t="n">
        <v>186</v>
      </c>
      <c r="B187" s="15" t="n">
        <f aca="false">INT((A187-1)/12)+1</f>
        <v>16</v>
      </c>
      <c r="C187" s="15" t="n">
        <f aca="false">MIN(Inputs!$C$4+B187-1,99)</f>
        <v>89</v>
      </c>
      <c r="D187" s="55" t="n">
        <f aca="false">INDEX('Return Path'!$D$5:$D$29,B187)</f>
        <v>0.08</v>
      </c>
      <c r="E187" s="15" t="n">
        <f aca="false">R186</f>
        <v>0</v>
      </c>
      <c r="F187" s="56" t="n">
        <f aca="false">Q186</f>
        <v>64431.2721886723</v>
      </c>
      <c r="G187" s="56" t="n">
        <f aca="false">IF(AND(MOD(A187-1,12)=0,B187&lt;=Inputs!$C$7,E187=0),Inputs!$C$6,0)</f>
        <v>0</v>
      </c>
      <c r="H187" s="56" t="n">
        <f aca="false">IF(B187=1,G187*Inputs!$C$9,0)</f>
        <v>0</v>
      </c>
      <c r="I187" s="56" t="n">
        <f aca="false">I186+G187</f>
        <v>120000</v>
      </c>
      <c r="J187" s="56" t="n">
        <f aca="false">(F187+G187+H187)*((1+D187)^(1/12)-1)</f>
        <v>414.552745287744</v>
      </c>
      <c r="K187" s="56" t="n">
        <f aca="false">(F187+G187+H187+J187)*(Inputs!$C$14+IF(B187&lt;=10,Inputs!$C$12,Inputs!$C$13))/12</f>
        <v>32.42291246698</v>
      </c>
      <c r="L187" s="56" t="n">
        <f aca="false">IF(OR(E187=1,A187&lt;=Inputs!$C$15),0,MAX(Inputs!$C$8*I187-(F187+G187+H187+J187-K187),0))</f>
        <v>56386.597978507</v>
      </c>
      <c r="M187" s="56" t="n">
        <f aca="false">L187*INDEX(Rates!$B$2:$C$101,C187+1,IF(Inputs!$C$5="Male",1,2))/1000/12*Inputs!$C$16</f>
        <v>675.323488455918</v>
      </c>
      <c r="N187" s="56" t="n">
        <f aca="false">IF($V$1=1,MAX(F187+G187+H187+J187-K187-M187,0)*Inputs!$C$22/12,0)</f>
        <v>427.587190220247</v>
      </c>
      <c r="O187" s="56" t="n">
        <f aca="false">IF(AND(MOD(A187,12)=0,B187&gt;=Inputs!$C$18),MAX(F187+G187+H187+J187-K187-M187-N187,0)*Inputs!$C$17,0)</f>
        <v>0</v>
      </c>
      <c r="P187" s="56" t="n">
        <f aca="false">F187+G187+H187+J187-K187-M187-N187+O187</f>
        <v>63710.4913428169</v>
      </c>
      <c r="Q187" s="56" t="n">
        <f aca="false">IF(OR(E187=1,P187&lt;=0),0,P187)</f>
        <v>63710.4913428169</v>
      </c>
      <c r="R187" s="15" t="n">
        <f aca="false">IF(OR(E187=1,AND(P187&lt;=0,I187&gt;0)),1,0)</f>
        <v>0</v>
      </c>
      <c r="S187" s="15" t="n">
        <f aca="false">IF(L187&gt;0,1,0)</f>
        <v>1</v>
      </c>
    </row>
    <row r="188" customFormat="false" ht="15" hidden="false" customHeight="false" outlineLevel="0" collapsed="false">
      <c r="A188" s="15" t="n">
        <v>187</v>
      </c>
      <c r="B188" s="15" t="n">
        <f aca="false">INT((A188-1)/12)+1</f>
        <v>16</v>
      </c>
      <c r="C188" s="15" t="n">
        <f aca="false">MIN(Inputs!$C$4+B188-1,99)</f>
        <v>89</v>
      </c>
      <c r="D188" s="55" t="n">
        <f aca="false">INDEX('Return Path'!$D$5:$D$29,B188)</f>
        <v>0.08</v>
      </c>
      <c r="E188" s="15" t="n">
        <f aca="false">R187</f>
        <v>0</v>
      </c>
      <c r="F188" s="56" t="n">
        <f aca="false">Q187</f>
        <v>63710.4913428169</v>
      </c>
      <c r="G188" s="56" t="n">
        <f aca="false">IF(AND(MOD(A188-1,12)=0,B188&lt;=Inputs!$C$7,E188=0),Inputs!$C$6,0)</f>
        <v>0</v>
      </c>
      <c r="H188" s="56" t="n">
        <f aca="false">IF(B188=1,G188*Inputs!$C$9,0)</f>
        <v>0</v>
      </c>
      <c r="I188" s="56" t="n">
        <f aca="false">I187+G188</f>
        <v>120000</v>
      </c>
      <c r="J188" s="56" t="n">
        <f aca="false">(F188+G188+H188)*((1+D188)^(1/12)-1)</f>
        <v>409.915219622797</v>
      </c>
      <c r="K188" s="56" t="n">
        <f aca="false">(F188+G188+H188+J188)*(Inputs!$C$14+IF(B188&lt;=10,Inputs!$C$12,Inputs!$C$13))/12</f>
        <v>32.0602032812198</v>
      </c>
      <c r="L188" s="56" t="n">
        <f aca="false">IF(OR(E188=1,A188&lt;=Inputs!$C$15),0,MAX(Inputs!$C$8*I188-(F188+G188+H188+J188-K188),0))</f>
        <v>57111.6536408416</v>
      </c>
      <c r="M188" s="56" t="n">
        <f aca="false">L188*INDEX(Rates!$B$2:$C$101,C188+1,IF(Inputs!$C$5="Male",1,2))/1000/12*Inputs!$C$16</f>
        <v>684.007238438479</v>
      </c>
      <c r="N188" s="56" t="n">
        <f aca="false">IF($V$1=1,MAX(F188+G188+H188+J188-K188-M188,0)*Inputs!$C$22/12,0)</f>
        <v>422.695594138133</v>
      </c>
      <c r="O188" s="56" t="n">
        <f aca="false">IF(AND(MOD(A188,12)=0,B188&gt;=Inputs!$C$18),MAX(F188+G188+H188+J188-K188-M188-N188,0)*Inputs!$C$17,0)</f>
        <v>0</v>
      </c>
      <c r="P188" s="56" t="n">
        <f aca="false">F188+G188+H188+J188-K188-M188-N188+O188</f>
        <v>62981.6435265818</v>
      </c>
      <c r="Q188" s="56" t="n">
        <f aca="false">IF(OR(E188=1,P188&lt;=0),0,P188)</f>
        <v>62981.6435265818</v>
      </c>
      <c r="R188" s="15" t="n">
        <f aca="false">IF(OR(E188=1,AND(P188&lt;=0,I188&gt;0)),1,0)</f>
        <v>0</v>
      </c>
      <c r="S188" s="15" t="n">
        <f aca="false">IF(L188&gt;0,1,0)</f>
        <v>1</v>
      </c>
    </row>
    <row r="189" customFormat="false" ht="15" hidden="false" customHeight="false" outlineLevel="0" collapsed="false">
      <c r="A189" s="15" t="n">
        <v>188</v>
      </c>
      <c r="B189" s="15" t="n">
        <f aca="false">INT((A189-1)/12)+1</f>
        <v>16</v>
      </c>
      <c r="C189" s="15" t="n">
        <f aca="false">MIN(Inputs!$C$4+B189-1,99)</f>
        <v>89</v>
      </c>
      <c r="D189" s="55" t="n">
        <f aca="false">INDEX('Return Path'!$D$5:$D$29,B189)</f>
        <v>0.08</v>
      </c>
      <c r="E189" s="15" t="n">
        <f aca="false">R188</f>
        <v>0</v>
      </c>
      <c r="F189" s="56" t="n">
        <f aca="false">Q188</f>
        <v>62981.6435265818</v>
      </c>
      <c r="G189" s="56" t="n">
        <f aca="false">IF(AND(MOD(A189-1,12)=0,B189&lt;=Inputs!$C$7,E189=0),Inputs!$C$6,0)</f>
        <v>0</v>
      </c>
      <c r="H189" s="56" t="n">
        <f aca="false">IF(B189=1,G189*Inputs!$C$9,0)</f>
        <v>0</v>
      </c>
      <c r="I189" s="56" t="n">
        <f aca="false">I188+G189</f>
        <v>120000</v>
      </c>
      <c r="J189" s="56" t="n">
        <f aca="false">(F189+G189+H189)*((1+D189)^(1/12)-1)</f>
        <v>405.22579082753</v>
      </c>
      <c r="K189" s="56" t="n">
        <f aca="false">(F189+G189+H189+J189)*(Inputs!$C$14+IF(B189&lt;=10,Inputs!$C$12,Inputs!$C$13))/12</f>
        <v>31.6934346587047</v>
      </c>
      <c r="L189" s="56" t="n">
        <f aca="false">IF(OR(E189=1,A189&lt;=Inputs!$C$15),0,MAX(Inputs!$C$8*I189-(F189+G189+H189+J189-K189),0))</f>
        <v>57844.8241172494</v>
      </c>
      <c r="M189" s="56" t="n">
        <f aca="false">L189*INDEX(Rates!$B$2:$C$101,C189+1,IF(Inputs!$C$5="Male",1,2))/1000/12*Inputs!$C$16</f>
        <v>692.788176844256</v>
      </c>
      <c r="N189" s="56" t="n">
        <f aca="false">IF($V$1=1,MAX(F189+G189+H189+J189-K189-M189,0)*Inputs!$C$22/12,0)</f>
        <v>417.749251372709</v>
      </c>
      <c r="O189" s="56" t="n">
        <f aca="false">IF(AND(MOD(A189,12)=0,B189&gt;=Inputs!$C$18),MAX(F189+G189+H189+J189-K189-M189-N189,0)*Inputs!$C$17,0)</f>
        <v>0</v>
      </c>
      <c r="P189" s="56" t="n">
        <f aca="false">F189+G189+H189+J189-K189-M189-N189+O189</f>
        <v>62244.6384545337</v>
      </c>
      <c r="Q189" s="56" t="n">
        <f aca="false">IF(OR(E189=1,P189&lt;=0),0,P189)</f>
        <v>62244.6384545337</v>
      </c>
      <c r="R189" s="15" t="n">
        <f aca="false">IF(OR(E189=1,AND(P189&lt;=0,I189&gt;0)),1,0)</f>
        <v>0</v>
      </c>
      <c r="S189" s="15" t="n">
        <f aca="false">IF(L189&gt;0,1,0)</f>
        <v>1</v>
      </c>
    </row>
    <row r="190" customFormat="false" ht="15" hidden="false" customHeight="false" outlineLevel="0" collapsed="false">
      <c r="A190" s="15" t="n">
        <v>189</v>
      </c>
      <c r="B190" s="15" t="n">
        <f aca="false">INT((A190-1)/12)+1</f>
        <v>16</v>
      </c>
      <c r="C190" s="15" t="n">
        <f aca="false">MIN(Inputs!$C$4+B190-1,99)</f>
        <v>89</v>
      </c>
      <c r="D190" s="55" t="n">
        <f aca="false">INDEX('Return Path'!$D$5:$D$29,B190)</f>
        <v>0.08</v>
      </c>
      <c r="E190" s="15" t="n">
        <f aca="false">R189</f>
        <v>0</v>
      </c>
      <c r="F190" s="56" t="n">
        <f aca="false">Q189</f>
        <v>62244.6384545337</v>
      </c>
      <c r="G190" s="56" t="n">
        <f aca="false">IF(AND(MOD(A190-1,12)=0,B190&lt;=Inputs!$C$7,E190=0),Inputs!$C$6,0)</f>
        <v>0</v>
      </c>
      <c r="H190" s="56" t="n">
        <f aca="false">IF(B190=1,G190*Inputs!$C$9,0)</f>
        <v>0</v>
      </c>
      <c r="I190" s="56" t="n">
        <f aca="false">I189+G190</f>
        <v>120000</v>
      </c>
      <c r="J190" s="56" t="n">
        <f aca="false">(F190+G190+H190)*((1+D190)^(1/12)-1)</f>
        <v>400.483878002747</v>
      </c>
      <c r="K190" s="56" t="n">
        <f aca="false">(F190+G190+H190+J190)*(Inputs!$C$14+IF(B190&lt;=10,Inputs!$C$12,Inputs!$C$13))/12</f>
        <v>31.3225611662682</v>
      </c>
      <c r="L190" s="56" t="n">
        <f aca="false">IF(OR(E190=1,A190&lt;=Inputs!$C$15),0,MAX(Inputs!$C$8*I190-(F190+G190+H190+J190-K190),0))</f>
        <v>58586.2002286298</v>
      </c>
      <c r="M190" s="56" t="n">
        <f aca="false">L190*INDEX(Rates!$B$2:$C$101,C190+1,IF(Inputs!$C$5="Male",1,2))/1000/12*Inputs!$C$16</f>
        <v>701.66739140489</v>
      </c>
      <c r="N190" s="56" t="n">
        <f aca="false">IF($V$1=1,MAX(F190+G190+H190+J190-K190-M190,0)*Inputs!$C$22/12,0)</f>
        <v>412.747549199768</v>
      </c>
      <c r="O190" s="56" t="n">
        <f aca="false">IF(AND(MOD(A190,12)=0,B190&gt;=Inputs!$C$18),MAX(F190+G190+H190+J190-K190-M190-N190,0)*Inputs!$C$17,0)</f>
        <v>0</v>
      </c>
      <c r="P190" s="56" t="n">
        <f aca="false">F190+G190+H190+J190-K190-M190-N190+O190</f>
        <v>61499.3848307655</v>
      </c>
      <c r="Q190" s="56" t="n">
        <f aca="false">IF(OR(E190=1,P190&lt;=0),0,P190)</f>
        <v>61499.3848307655</v>
      </c>
      <c r="R190" s="15" t="n">
        <f aca="false">IF(OR(E190=1,AND(P190&lt;=0,I190&gt;0)),1,0)</f>
        <v>0</v>
      </c>
      <c r="S190" s="15" t="n">
        <f aca="false">IF(L190&gt;0,1,0)</f>
        <v>1</v>
      </c>
    </row>
    <row r="191" customFormat="false" ht="15" hidden="false" customHeight="false" outlineLevel="0" collapsed="false">
      <c r="A191" s="15" t="n">
        <v>190</v>
      </c>
      <c r="B191" s="15" t="n">
        <f aca="false">INT((A191-1)/12)+1</f>
        <v>16</v>
      </c>
      <c r="C191" s="15" t="n">
        <f aca="false">MIN(Inputs!$C$4+B191-1,99)</f>
        <v>89</v>
      </c>
      <c r="D191" s="55" t="n">
        <f aca="false">INDEX('Return Path'!$D$5:$D$29,B191)</f>
        <v>0.08</v>
      </c>
      <c r="E191" s="15" t="n">
        <f aca="false">R190</f>
        <v>0</v>
      </c>
      <c r="F191" s="56" t="n">
        <f aca="false">Q190</f>
        <v>61499.3848307655</v>
      </c>
      <c r="G191" s="56" t="n">
        <f aca="false">IF(AND(MOD(A191-1,12)=0,B191&lt;=Inputs!$C$7,E191=0),Inputs!$C$6,0)</f>
        <v>0</v>
      </c>
      <c r="H191" s="56" t="n">
        <f aca="false">IF(B191=1,G191*Inputs!$C$9,0)</f>
        <v>0</v>
      </c>
      <c r="I191" s="56" t="n">
        <f aca="false">I190+G191</f>
        <v>120000</v>
      </c>
      <c r="J191" s="56" t="n">
        <f aca="false">(F191+G191+H191)*((1+D191)^(1/12)-1)</f>
        <v>395.688893747834</v>
      </c>
      <c r="K191" s="56" t="n">
        <f aca="false">(F191+G191+H191+J191)*(Inputs!$C$14+IF(B191&lt;=10,Inputs!$C$12,Inputs!$C$13))/12</f>
        <v>30.9475368622567</v>
      </c>
      <c r="L191" s="56" t="n">
        <f aca="false">IF(OR(E191=1,A191&lt;=Inputs!$C$15),0,MAX(Inputs!$C$8*I191-(F191+G191+H191+J191-K191),0))</f>
        <v>59335.8738123489</v>
      </c>
      <c r="M191" s="56" t="n">
        <f aca="false">L191*INDEX(Rates!$B$2:$C$101,C191+1,IF(Inputs!$C$5="Male",1,2))/1000/12*Inputs!$C$16</f>
        <v>710.645982025899</v>
      </c>
      <c r="N191" s="56" t="n">
        <f aca="false">IF($V$1=1,MAX(F191+G191+H191+J191-K191-M191,0)*Inputs!$C$22/12,0)</f>
        <v>407.689868037501</v>
      </c>
      <c r="O191" s="56" t="n">
        <f aca="false">IF(AND(MOD(A191,12)=0,B191&gt;=Inputs!$C$18),MAX(F191+G191+H191+J191-K191-M191-N191,0)*Inputs!$C$17,0)</f>
        <v>0</v>
      </c>
      <c r="P191" s="56" t="n">
        <f aca="false">F191+G191+H191+J191-K191-M191-N191+O191</f>
        <v>60745.7903375877</v>
      </c>
      <c r="Q191" s="56" t="n">
        <f aca="false">IF(OR(E191=1,P191&lt;=0),0,P191)</f>
        <v>60745.7903375877</v>
      </c>
      <c r="R191" s="15" t="n">
        <f aca="false">IF(OR(E191=1,AND(P191&lt;=0,I191&gt;0)),1,0)</f>
        <v>0</v>
      </c>
      <c r="S191" s="15" t="n">
        <f aca="false">IF(L191&gt;0,1,0)</f>
        <v>1</v>
      </c>
    </row>
    <row r="192" customFormat="false" ht="15" hidden="false" customHeight="false" outlineLevel="0" collapsed="false">
      <c r="A192" s="15" t="n">
        <v>191</v>
      </c>
      <c r="B192" s="15" t="n">
        <f aca="false">INT((A192-1)/12)+1</f>
        <v>16</v>
      </c>
      <c r="C192" s="15" t="n">
        <f aca="false">MIN(Inputs!$C$4+B192-1,99)</f>
        <v>89</v>
      </c>
      <c r="D192" s="55" t="n">
        <f aca="false">INDEX('Return Path'!$D$5:$D$29,B192)</f>
        <v>0.08</v>
      </c>
      <c r="E192" s="15" t="n">
        <f aca="false">R191</f>
        <v>0</v>
      </c>
      <c r="F192" s="56" t="n">
        <f aca="false">Q191</f>
        <v>60745.7903375877</v>
      </c>
      <c r="G192" s="56" t="n">
        <f aca="false">IF(AND(MOD(A192-1,12)=0,B192&lt;=Inputs!$C$7,E192=0),Inputs!$C$6,0)</f>
        <v>0</v>
      </c>
      <c r="H192" s="56" t="n">
        <f aca="false">IF(B192=1,G192*Inputs!$C$9,0)</f>
        <v>0</v>
      </c>
      <c r="I192" s="56" t="n">
        <f aca="false">I191+G192</f>
        <v>120000</v>
      </c>
      <c r="J192" s="56" t="n">
        <f aca="false">(F192+G192+H192)*((1+D192)^(1/12)-1)</f>
        <v>390.840244087995</v>
      </c>
      <c r="K192" s="56" t="n">
        <f aca="false">(F192+G192+H192+J192)*(Inputs!$C$14+IF(B192&lt;=10,Inputs!$C$12,Inputs!$C$13))/12</f>
        <v>30.5683152908378</v>
      </c>
      <c r="L192" s="56" t="n">
        <f aca="false">IF(OR(E192=1,A192&lt;=Inputs!$C$15),0,MAX(Inputs!$C$8*I192-(F192+G192+H192+J192-K192),0))</f>
        <v>60093.9377336152</v>
      </c>
      <c r="M192" s="56" t="n">
        <f aca="false">L192*INDEX(Rates!$B$2:$C$101,C192+1,IF(Inputs!$C$5="Male",1,2))/1000/12*Inputs!$C$16</f>
        <v>719.725060922931</v>
      </c>
      <c r="N192" s="56" t="n">
        <f aca="false">IF($V$1=1,MAX(F192+G192+H192+J192-K192-M192,0)*Inputs!$C$22/12,0)</f>
        <v>402.575581369746</v>
      </c>
      <c r="O192" s="56" t="n">
        <f aca="false">IF(AND(MOD(A192,12)=0,B192&gt;=Inputs!$C$18),MAX(F192+G192+H192+J192-K192-M192-N192,0)*Inputs!$C$17,0)</f>
        <v>0</v>
      </c>
      <c r="P192" s="56" t="n">
        <f aca="false">F192+G192+H192+J192-K192-M192-N192+O192</f>
        <v>59983.7616240922</v>
      </c>
      <c r="Q192" s="56" t="n">
        <f aca="false">IF(OR(E192=1,P192&lt;=0),0,P192)</f>
        <v>59983.7616240922</v>
      </c>
      <c r="R192" s="15" t="n">
        <f aca="false">IF(OR(E192=1,AND(P192&lt;=0,I192&gt;0)),1,0)</f>
        <v>0</v>
      </c>
      <c r="S192" s="15" t="n">
        <f aca="false">IF(L192&gt;0,1,0)</f>
        <v>1</v>
      </c>
    </row>
    <row r="193" customFormat="false" ht="15" hidden="false" customHeight="false" outlineLevel="0" collapsed="false">
      <c r="A193" s="15" t="n">
        <v>192</v>
      </c>
      <c r="B193" s="15" t="n">
        <f aca="false">INT((A193-1)/12)+1</f>
        <v>16</v>
      </c>
      <c r="C193" s="15" t="n">
        <f aca="false">MIN(Inputs!$C$4+B193-1,99)</f>
        <v>89</v>
      </c>
      <c r="D193" s="55" t="n">
        <f aca="false">INDEX('Return Path'!$D$5:$D$29,B193)</f>
        <v>0.08</v>
      </c>
      <c r="E193" s="15" t="n">
        <f aca="false">R192</f>
        <v>0</v>
      </c>
      <c r="F193" s="56" t="n">
        <f aca="false">Q192</f>
        <v>59983.7616240922</v>
      </c>
      <c r="G193" s="56" t="n">
        <f aca="false">IF(AND(MOD(A193-1,12)=0,B193&lt;=Inputs!$C$7,E193=0),Inputs!$C$6,0)</f>
        <v>0</v>
      </c>
      <c r="H193" s="56" t="n">
        <f aca="false">IF(B193=1,G193*Inputs!$C$9,0)</f>
        <v>0</v>
      </c>
      <c r="I193" s="56" t="n">
        <f aca="false">I192+G193</f>
        <v>120000</v>
      </c>
      <c r="J193" s="56" t="n">
        <f aca="false">(F193+G193+H193)*((1+D193)^(1/12)-1)</f>
        <v>385.937328400677</v>
      </c>
      <c r="K193" s="56" t="n">
        <f aca="false">(F193+G193+H193+J193)*(Inputs!$C$14+IF(B193&lt;=10,Inputs!$C$12,Inputs!$C$13))/12</f>
        <v>30.1848494762464</v>
      </c>
      <c r="L193" s="56" t="n">
        <f aca="false">IF(OR(E193=1,A193&lt;=Inputs!$C$15),0,MAX(Inputs!$C$8*I193-(F193+G193+H193+J193-K193),0))</f>
        <v>60860.4858969834</v>
      </c>
      <c r="M193" s="56" t="n">
        <f aca="false">L193*INDEX(Rates!$B$2:$C$101,C193+1,IF(Inputs!$C$5="Male",1,2))/1000/12*Inputs!$C$16</f>
        <v>728.905752759538</v>
      </c>
      <c r="N193" s="56" t="n">
        <f aca="false">IF($V$1=1,MAX(F193+G193+H193+J193-K193-M193,0)*Inputs!$C$22/12,0)</f>
        <v>397.40405566838</v>
      </c>
      <c r="O193" s="56" t="n">
        <f aca="false">IF(AND(MOD(A193,12)=0,B193&gt;=Inputs!$C$18),MAX(F193+G193+H193+J193-K193-M193-N193,0)*Inputs!$C$17,0)</f>
        <v>296.066021472943</v>
      </c>
      <c r="P193" s="56" t="n">
        <f aca="false">F193+G193+H193+J193-K193-M193-N193+O193</f>
        <v>59509.2703160616</v>
      </c>
      <c r="Q193" s="56" t="n">
        <f aca="false">IF(OR(E193=1,P193&lt;=0),0,P193)</f>
        <v>59509.2703160616</v>
      </c>
      <c r="R193" s="15" t="n">
        <f aca="false">IF(OR(E193=1,AND(P193&lt;=0,I193&gt;0)),1,0)</f>
        <v>0</v>
      </c>
      <c r="S193" s="15" t="n">
        <f aca="false">IF(L193&gt;0,1,0)</f>
        <v>1</v>
      </c>
    </row>
    <row r="194" customFormat="false" ht="15" hidden="false" customHeight="false" outlineLevel="0" collapsed="false">
      <c r="A194" s="15" t="n">
        <v>193</v>
      </c>
      <c r="B194" s="15" t="n">
        <f aca="false">INT((A194-1)/12)+1</f>
        <v>17</v>
      </c>
      <c r="C194" s="15" t="n">
        <f aca="false">MIN(Inputs!$C$4+B194-1,99)</f>
        <v>90</v>
      </c>
      <c r="D194" s="55" t="n">
        <f aca="false">INDEX('Return Path'!$D$5:$D$29,B194)</f>
        <v>0.08</v>
      </c>
      <c r="E194" s="15" t="n">
        <f aca="false">R193</f>
        <v>0</v>
      </c>
      <c r="F194" s="56" t="n">
        <f aca="false">Q193</f>
        <v>59509.2703160616</v>
      </c>
      <c r="G194" s="56" t="n">
        <f aca="false">IF(AND(MOD(A194-1,12)=0,B194&lt;=Inputs!$C$7,E194=0),Inputs!$C$6,0)</f>
        <v>0</v>
      </c>
      <c r="H194" s="56" t="n">
        <f aca="false">IF(B194=1,G194*Inputs!$C$9,0)</f>
        <v>0</v>
      </c>
      <c r="I194" s="56" t="n">
        <f aca="false">I193+G194</f>
        <v>120000</v>
      </c>
      <c r="J194" s="56" t="n">
        <f aca="false">(F194+G194+H194)*((1+D194)^(1/12)-1)</f>
        <v>382.884437037874</v>
      </c>
      <c r="K194" s="56" t="n">
        <f aca="false">(F194+G194+H194+J194)*(Inputs!$C$14+IF(B194&lt;=10,Inputs!$C$12,Inputs!$C$13))/12</f>
        <v>29.9460773765498</v>
      </c>
      <c r="L194" s="56" t="n">
        <f aca="false">IF(OR(E194=1,A194&lt;=Inputs!$C$15),0,MAX(Inputs!$C$8*I194-(F194+G194+H194+J194-K194),0))</f>
        <v>61337.7913242771</v>
      </c>
      <c r="M194" s="56" t="n">
        <f aca="false">L194*INDEX(Rates!$B$2:$C$101,C194+1,IF(Inputs!$C$5="Male",1,2))/1000/12*Inputs!$C$16</f>
        <v>803.780640478547</v>
      </c>
      <c r="N194" s="56" t="n">
        <f aca="false">IF($V$1=1,MAX(F194+G194+H194+J194-K194-M194,0)*Inputs!$C$22/12,0)</f>
        <v>393.722853568296</v>
      </c>
      <c r="O194" s="56" t="n">
        <f aca="false">IF(AND(MOD(A194,12)=0,B194&gt;=Inputs!$C$18),MAX(F194+G194+H194+J194-K194-M194-N194,0)*Inputs!$C$17,0)</f>
        <v>0</v>
      </c>
      <c r="P194" s="56" t="n">
        <f aca="false">F194+G194+H194+J194-K194-M194-N194+O194</f>
        <v>58664.7051816761</v>
      </c>
      <c r="Q194" s="56" t="n">
        <f aca="false">IF(OR(E194=1,P194&lt;=0),0,P194)</f>
        <v>58664.7051816761</v>
      </c>
      <c r="R194" s="15" t="n">
        <f aca="false">IF(OR(E194=1,AND(P194&lt;=0,I194&gt;0)),1,0)</f>
        <v>0</v>
      </c>
      <c r="S194" s="15" t="n">
        <f aca="false">IF(L194&gt;0,1,0)</f>
        <v>1</v>
      </c>
    </row>
    <row r="195" customFormat="false" ht="15" hidden="false" customHeight="false" outlineLevel="0" collapsed="false">
      <c r="A195" s="15" t="n">
        <v>194</v>
      </c>
      <c r="B195" s="15" t="n">
        <f aca="false">INT((A195-1)/12)+1</f>
        <v>17</v>
      </c>
      <c r="C195" s="15" t="n">
        <f aca="false">MIN(Inputs!$C$4+B195-1,99)</f>
        <v>90</v>
      </c>
      <c r="D195" s="55" t="n">
        <f aca="false">INDEX('Return Path'!$D$5:$D$29,B195)</f>
        <v>0.08</v>
      </c>
      <c r="E195" s="15" t="n">
        <f aca="false">R194</f>
        <v>0</v>
      </c>
      <c r="F195" s="56" t="n">
        <f aca="false">Q194</f>
        <v>58664.7051816761</v>
      </c>
      <c r="G195" s="56" t="n">
        <f aca="false">IF(AND(MOD(A195-1,12)=0,B195&lt;=Inputs!$C$7,E195=0),Inputs!$C$6,0)</f>
        <v>0</v>
      </c>
      <c r="H195" s="56" t="n">
        <f aca="false">IF(B195=1,G195*Inputs!$C$9,0)</f>
        <v>0</v>
      </c>
      <c r="I195" s="56" t="n">
        <f aca="false">I194+G195</f>
        <v>120000</v>
      </c>
      <c r="J195" s="56" t="n">
        <f aca="false">(F195+G195+H195)*((1+D195)^(1/12)-1)</f>
        <v>377.450479533378</v>
      </c>
      <c r="K195" s="56" t="n">
        <f aca="false">(F195+G195+H195+J195)*(Inputs!$C$14+IF(B195&lt;=10,Inputs!$C$12,Inputs!$C$13))/12</f>
        <v>29.5210778306047</v>
      </c>
      <c r="L195" s="56" t="n">
        <f aca="false">IF(OR(E195=1,A195&lt;=Inputs!$C$15),0,MAX(Inputs!$C$8*I195-(F195+G195+H195+J195-K195),0))</f>
        <v>62187.3654166211</v>
      </c>
      <c r="M195" s="56" t="n">
        <f aca="false">L195*INDEX(Rates!$B$2:$C$101,C195+1,IF(Inputs!$C$5="Male",1,2))/1000/12*Inputs!$C$16</f>
        <v>814.913600980306</v>
      </c>
      <c r="N195" s="56" t="n">
        <f aca="false">IF($V$1=1,MAX(F195+G195+H195+J195-K195-M195,0)*Inputs!$C$22/12,0)</f>
        <v>387.984806549324</v>
      </c>
      <c r="O195" s="56" t="n">
        <f aca="false">IF(AND(MOD(A195,12)=0,B195&gt;=Inputs!$C$18),MAX(F195+G195+H195+J195-K195-M195-N195,0)*Inputs!$C$17,0)</f>
        <v>0</v>
      </c>
      <c r="P195" s="56" t="n">
        <f aca="false">F195+G195+H195+J195-K195-M195-N195+O195</f>
        <v>57809.7361758493</v>
      </c>
      <c r="Q195" s="56" t="n">
        <f aca="false">IF(OR(E195=1,P195&lt;=0),0,P195)</f>
        <v>57809.7361758493</v>
      </c>
      <c r="R195" s="15" t="n">
        <f aca="false">IF(OR(E195=1,AND(P195&lt;=0,I195&gt;0)),1,0)</f>
        <v>0</v>
      </c>
      <c r="S195" s="15" t="n">
        <f aca="false">IF(L195&gt;0,1,0)</f>
        <v>1</v>
      </c>
    </row>
    <row r="196" customFormat="false" ht="15" hidden="false" customHeight="false" outlineLevel="0" collapsed="false">
      <c r="A196" s="15" t="n">
        <v>195</v>
      </c>
      <c r="B196" s="15" t="n">
        <f aca="false">INT((A196-1)/12)+1</f>
        <v>17</v>
      </c>
      <c r="C196" s="15" t="n">
        <f aca="false">MIN(Inputs!$C$4+B196-1,99)</f>
        <v>90</v>
      </c>
      <c r="D196" s="55" t="n">
        <f aca="false">INDEX('Return Path'!$D$5:$D$29,B196)</f>
        <v>0.08</v>
      </c>
      <c r="E196" s="15" t="n">
        <f aca="false">R195</f>
        <v>0</v>
      </c>
      <c r="F196" s="56" t="n">
        <f aca="false">Q195</f>
        <v>57809.7361758493</v>
      </c>
      <c r="G196" s="56" t="n">
        <f aca="false">IF(AND(MOD(A196-1,12)=0,B196&lt;=Inputs!$C$7,E196=0),Inputs!$C$6,0)</f>
        <v>0</v>
      </c>
      <c r="H196" s="56" t="n">
        <f aca="false">IF(B196=1,G196*Inputs!$C$9,0)</f>
        <v>0</v>
      </c>
      <c r="I196" s="56" t="n">
        <f aca="false">I195+G196</f>
        <v>120000</v>
      </c>
      <c r="J196" s="56" t="n">
        <f aca="false">(F196+G196+H196)*((1+D196)^(1/12)-1)</f>
        <v>371.949583206769</v>
      </c>
      <c r="K196" s="56" t="n">
        <f aca="false">(F196+G196+H196+J196)*(Inputs!$C$14+IF(B196&lt;=10,Inputs!$C$12,Inputs!$C$13))/12</f>
        <v>29.090842879528</v>
      </c>
      <c r="L196" s="56" t="n">
        <f aca="false">IF(OR(E196=1,A196&lt;=Inputs!$C$15),0,MAX(Inputs!$C$8*I196-(F196+G196+H196+J196-K196),0))</f>
        <v>63047.4050838235</v>
      </c>
      <c r="M196" s="56" t="n">
        <f aca="false">L196*INDEX(Rates!$B$2:$C$101,C196+1,IF(Inputs!$C$5="Male",1,2))/1000/12*Inputs!$C$16</f>
        <v>826.183704119271</v>
      </c>
      <c r="N196" s="56" t="n">
        <f aca="false">IF($V$1=1,MAX(F196+G196+H196+J196-K196-M196,0)*Inputs!$C$22/12,0)</f>
        <v>382.176074747048</v>
      </c>
      <c r="O196" s="56" t="n">
        <f aca="false">IF(AND(MOD(A196,12)=0,B196&gt;=Inputs!$C$18),MAX(F196+G196+H196+J196-K196-M196-N196,0)*Inputs!$C$17,0)</f>
        <v>0</v>
      </c>
      <c r="P196" s="56" t="n">
        <f aca="false">F196+G196+H196+J196-K196-M196-N196+O196</f>
        <v>56944.2351373102</v>
      </c>
      <c r="Q196" s="56" t="n">
        <f aca="false">IF(OR(E196=1,P196&lt;=0),0,P196)</f>
        <v>56944.2351373102</v>
      </c>
      <c r="R196" s="15" t="n">
        <f aca="false">IF(OR(E196=1,AND(P196&lt;=0,I196&gt;0)),1,0)</f>
        <v>0</v>
      </c>
      <c r="S196" s="15" t="n">
        <f aca="false">IF(L196&gt;0,1,0)</f>
        <v>1</v>
      </c>
    </row>
    <row r="197" customFormat="false" ht="15" hidden="false" customHeight="false" outlineLevel="0" collapsed="false">
      <c r="A197" s="15" t="n">
        <v>196</v>
      </c>
      <c r="B197" s="15" t="n">
        <f aca="false">INT((A197-1)/12)+1</f>
        <v>17</v>
      </c>
      <c r="C197" s="15" t="n">
        <f aca="false">MIN(Inputs!$C$4+B197-1,99)</f>
        <v>90</v>
      </c>
      <c r="D197" s="55" t="n">
        <f aca="false">INDEX('Return Path'!$D$5:$D$29,B197)</f>
        <v>0.08</v>
      </c>
      <c r="E197" s="15" t="n">
        <f aca="false">R196</f>
        <v>0</v>
      </c>
      <c r="F197" s="56" t="n">
        <f aca="false">Q196</f>
        <v>56944.2351373102</v>
      </c>
      <c r="G197" s="56" t="n">
        <f aca="false">IF(AND(MOD(A197-1,12)=0,B197&lt;=Inputs!$C$7,E197=0),Inputs!$C$6,0)</f>
        <v>0</v>
      </c>
      <c r="H197" s="56" t="n">
        <f aca="false">IF(B197=1,G197*Inputs!$C$9,0)</f>
        <v>0</v>
      </c>
      <c r="I197" s="56" t="n">
        <f aca="false">I196+G197</f>
        <v>120000</v>
      </c>
      <c r="J197" s="56" t="n">
        <f aca="false">(F197+G197+H197)*((1+D197)^(1/12)-1)</f>
        <v>366.380923464569</v>
      </c>
      <c r="K197" s="56" t="n">
        <f aca="false">(F197+G197+H197+J197)*(Inputs!$C$14+IF(B197&lt;=10,Inputs!$C$12,Inputs!$C$13))/12</f>
        <v>28.6553080303874</v>
      </c>
      <c r="L197" s="56" t="n">
        <f aca="false">IF(OR(E197=1,A197&lt;=Inputs!$C$15),0,MAX(Inputs!$C$8*I197-(F197+G197+H197+J197-K197),0))</f>
        <v>63918.0392472557</v>
      </c>
      <c r="M197" s="56" t="n">
        <f aca="false">L197*INDEX(Rates!$B$2:$C$101,C197+1,IF(Inputs!$C$5="Male",1,2))/1000/12*Inputs!$C$16</f>
        <v>837.592639302579</v>
      </c>
      <c r="N197" s="56" t="n">
        <f aca="false">IF($V$1=1,MAX(F197+G197+H197+J197-K197-M197,0)*Inputs!$C$22/12,0)</f>
        <v>376.295787422945</v>
      </c>
      <c r="O197" s="56" t="n">
        <f aca="false">IF(AND(MOD(A197,12)=0,B197&gt;=Inputs!$C$18),MAX(F197+G197+H197+J197-K197-M197-N197,0)*Inputs!$C$17,0)</f>
        <v>0</v>
      </c>
      <c r="P197" s="56" t="n">
        <f aca="false">F197+G197+H197+J197-K197-M197-N197+O197</f>
        <v>56068.0723260188</v>
      </c>
      <c r="Q197" s="56" t="n">
        <f aca="false">IF(OR(E197=1,P197&lt;=0),0,P197)</f>
        <v>56068.0723260188</v>
      </c>
      <c r="R197" s="15" t="n">
        <f aca="false">IF(OR(E197=1,AND(P197&lt;=0,I197&gt;0)),1,0)</f>
        <v>0</v>
      </c>
      <c r="S197" s="15" t="n">
        <f aca="false">IF(L197&gt;0,1,0)</f>
        <v>1</v>
      </c>
    </row>
    <row r="198" customFormat="false" ht="15" hidden="false" customHeight="false" outlineLevel="0" collapsed="false">
      <c r="A198" s="15" t="n">
        <v>197</v>
      </c>
      <c r="B198" s="15" t="n">
        <f aca="false">INT((A198-1)/12)+1</f>
        <v>17</v>
      </c>
      <c r="C198" s="15" t="n">
        <f aca="false">MIN(Inputs!$C$4+B198-1,99)</f>
        <v>90</v>
      </c>
      <c r="D198" s="55" t="n">
        <f aca="false">INDEX('Return Path'!$D$5:$D$29,B198)</f>
        <v>0.08</v>
      </c>
      <c r="E198" s="15" t="n">
        <f aca="false">R197</f>
        <v>0</v>
      </c>
      <c r="F198" s="56" t="n">
        <f aca="false">Q197</f>
        <v>56068.0723260188</v>
      </c>
      <c r="G198" s="56" t="n">
        <f aca="false">IF(AND(MOD(A198-1,12)=0,B198&lt;=Inputs!$C$7,E198=0),Inputs!$C$6,0)</f>
        <v>0</v>
      </c>
      <c r="H198" s="56" t="n">
        <f aca="false">IF(B198=1,G198*Inputs!$C$9,0)</f>
        <v>0</v>
      </c>
      <c r="I198" s="56" t="n">
        <f aca="false">I197+G198</f>
        <v>120000</v>
      </c>
      <c r="J198" s="56" t="n">
        <f aca="false">(F198+G198+H198)*((1+D198)^(1/12)-1)</f>
        <v>360.743665555455</v>
      </c>
      <c r="K198" s="56" t="n">
        <f aca="false">(F198+G198+H198+J198)*(Inputs!$C$14+IF(B198&lt;=10,Inputs!$C$12,Inputs!$C$13))/12</f>
        <v>28.2144079957871</v>
      </c>
      <c r="L198" s="56" t="n">
        <f aca="false">IF(OR(E198=1,A198&lt;=Inputs!$C$15),0,MAX(Inputs!$C$8*I198-(F198+G198+H198+J198-K198),0))</f>
        <v>64799.3984164215</v>
      </c>
      <c r="M198" s="56" t="n">
        <f aca="false">L198*INDEX(Rates!$B$2:$C$101,C198+1,IF(Inputs!$C$5="Male",1,2))/1000/12*Inputs!$C$16</f>
        <v>849.142116748523</v>
      </c>
      <c r="N198" s="56" t="n">
        <f aca="false">IF($V$1=1,MAX(F198+G198+H198+J198-K198-M198,0)*Inputs!$C$22/12,0)</f>
        <v>370.3430631122</v>
      </c>
      <c r="O198" s="56" t="n">
        <f aca="false">IF(AND(MOD(A198,12)=0,B198&gt;=Inputs!$C$18),MAX(F198+G198+H198+J198-K198-M198-N198,0)*Inputs!$C$17,0)</f>
        <v>0</v>
      </c>
      <c r="P198" s="56" t="n">
        <f aca="false">F198+G198+H198+J198-K198-M198-N198+O198</f>
        <v>55181.1164037178</v>
      </c>
      <c r="Q198" s="56" t="n">
        <f aca="false">IF(OR(E198=1,P198&lt;=0),0,P198)</f>
        <v>55181.1164037178</v>
      </c>
      <c r="R198" s="15" t="n">
        <f aca="false">IF(OR(E198=1,AND(P198&lt;=0,I198&gt;0)),1,0)</f>
        <v>0</v>
      </c>
      <c r="S198" s="15" t="n">
        <f aca="false">IF(L198&gt;0,1,0)</f>
        <v>1</v>
      </c>
    </row>
    <row r="199" customFormat="false" ht="15" hidden="false" customHeight="false" outlineLevel="0" collapsed="false">
      <c r="A199" s="15" t="n">
        <v>198</v>
      </c>
      <c r="B199" s="15" t="n">
        <f aca="false">INT((A199-1)/12)+1</f>
        <v>17</v>
      </c>
      <c r="C199" s="15" t="n">
        <f aca="false">MIN(Inputs!$C$4+B199-1,99)</f>
        <v>90</v>
      </c>
      <c r="D199" s="55" t="n">
        <f aca="false">INDEX('Return Path'!$D$5:$D$29,B199)</f>
        <v>0.08</v>
      </c>
      <c r="E199" s="15" t="n">
        <f aca="false">R198</f>
        <v>0</v>
      </c>
      <c r="F199" s="56" t="n">
        <f aca="false">Q198</f>
        <v>55181.1164037178</v>
      </c>
      <c r="G199" s="56" t="n">
        <f aca="false">IF(AND(MOD(A199-1,12)=0,B199&lt;=Inputs!$C$7,E199=0),Inputs!$C$6,0)</f>
        <v>0</v>
      </c>
      <c r="H199" s="56" t="n">
        <f aca="false">IF(B199=1,G199*Inputs!$C$9,0)</f>
        <v>0</v>
      </c>
      <c r="I199" s="56" t="n">
        <f aca="false">I198+G199</f>
        <v>120000</v>
      </c>
      <c r="J199" s="56" t="n">
        <f aca="false">(F199+G199+H199)*((1+D199)^(1/12)-1)</f>
        <v>355.036964445124</v>
      </c>
      <c r="K199" s="56" t="n">
        <f aca="false">(F199+G199+H199+J199)*(Inputs!$C$14+IF(B199&lt;=10,Inputs!$C$12,Inputs!$C$13))/12</f>
        <v>27.7680766840814</v>
      </c>
      <c r="L199" s="56" t="n">
        <f aca="false">IF(OR(E199=1,A199&lt;=Inputs!$C$15),0,MAX(Inputs!$C$8*I199-(F199+G199+H199+J199-K199),0))</f>
        <v>65691.6147085212</v>
      </c>
      <c r="M199" s="56" t="n">
        <f aca="false">L199*INDEX(Rates!$B$2:$C$101,C199+1,IF(Inputs!$C$5="Male",1,2))/1000/12*Inputs!$C$16</f>
        <v>860.833867742913</v>
      </c>
      <c r="N199" s="56" t="n">
        <f aca="false">IF($V$1=1,MAX(F199+G199+H199+J199-K199-M199,0)*Inputs!$C$22/12,0)</f>
        <v>364.317009491573</v>
      </c>
      <c r="O199" s="56" t="n">
        <f aca="false">IF(AND(MOD(A199,12)=0,B199&gt;=Inputs!$C$18),MAX(F199+G199+H199+J199-K199-M199-N199,0)*Inputs!$C$17,0)</f>
        <v>0</v>
      </c>
      <c r="P199" s="56" t="n">
        <f aca="false">F199+G199+H199+J199-K199-M199-N199+O199</f>
        <v>54283.2344142443</v>
      </c>
      <c r="Q199" s="56" t="n">
        <f aca="false">IF(OR(E199=1,P199&lt;=0),0,P199)</f>
        <v>54283.2344142443</v>
      </c>
      <c r="R199" s="15" t="n">
        <f aca="false">IF(OR(E199=1,AND(P199&lt;=0,I199&gt;0)),1,0)</f>
        <v>0</v>
      </c>
      <c r="S199" s="15" t="n">
        <f aca="false">IF(L199&gt;0,1,0)</f>
        <v>1</v>
      </c>
    </row>
    <row r="200" customFormat="false" ht="15" hidden="false" customHeight="false" outlineLevel="0" collapsed="false">
      <c r="A200" s="15" t="n">
        <v>199</v>
      </c>
      <c r="B200" s="15" t="n">
        <f aca="false">INT((A200-1)/12)+1</f>
        <v>17</v>
      </c>
      <c r="C200" s="15" t="n">
        <f aca="false">MIN(Inputs!$C$4+B200-1,99)</f>
        <v>90</v>
      </c>
      <c r="D200" s="55" t="n">
        <f aca="false">INDEX('Return Path'!$D$5:$D$29,B200)</f>
        <v>0.08</v>
      </c>
      <c r="E200" s="15" t="n">
        <f aca="false">R199</f>
        <v>0</v>
      </c>
      <c r="F200" s="56" t="n">
        <f aca="false">Q199</f>
        <v>54283.2344142443</v>
      </c>
      <c r="G200" s="56" t="n">
        <f aca="false">IF(AND(MOD(A200-1,12)=0,B200&lt;=Inputs!$C$7,E200=0),Inputs!$C$6,0)</f>
        <v>0</v>
      </c>
      <c r="H200" s="56" t="n">
        <f aca="false">IF(B200=1,G200*Inputs!$C$9,0)</f>
        <v>0</v>
      </c>
      <c r="I200" s="56" t="n">
        <f aca="false">I199+G200</f>
        <v>120000</v>
      </c>
      <c r="J200" s="56" t="n">
        <f aca="false">(F200+G200+H200)*((1+D200)^(1/12)-1)</f>
        <v>349.259964689622</v>
      </c>
      <c r="K200" s="56" t="n">
        <f aca="false">(F200+G200+H200+J200)*(Inputs!$C$14+IF(B200&lt;=10,Inputs!$C$12,Inputs!$C$13))/12</f>
        <v>27.316247189467</v>
      </c>
      <c r="L200" s="56" t="n">
        <f aca="false">IF(OR(E200=1,A200&lt;=Inputs!$C$15),0,MAX(Inputs!$C$8*I200-(F200+G200+H200+J200-K200),0))</f>
        <v>66594.8218682555</v>
      </c>
      <c r="M200" s="56" t="n">
        <f aca="false">L200*INDEX(Rates!$B$2:$C$101,C200+1,IF(Inputs!$C$5="Male",1,2))/1000/12*Inputs!$C$16</f>
        <v>872.669644898598</v>
      </c>
      <c r="N200" s="56" t="n">
        <f aca="false">IF($V$1=1,MAX(F200+G200+H200+J200-K200-M200,0)*Inputs!$C$22/12,0)</f>
        <v>358.216723245639</v>
      </c>
      <c r="O200" s="56" t="n">
        <f aca="false">IF(AND(MOD(A200,12)=0,B200&gt;=Inputs!$C$18),MAX(F200+G200+H200+J200-K200-M200-N200,0)*Inputs!$C$17,0)</f>
        <v>0</v>
      </c>
      <c r="P200" s="56" t="n">
        <f aca="false">F200+G200+H200+J200-K200-M200-N200+O200</f>
        <v>53374.2917636002</v>
      </c>
      <c r="Q200" s="56" t="n">
        <f aca="false">IF(OR(E200=1,P200&lt;=0),0,P200)</f>
        <v>53374.2917636002</v>
      </c>
      <c r="R200" s="15" t="n">
        <f aca="false">IF(OR(E200=1,AND(P200&lt;=0,I200&gt;0)),1,0)</f>
        <v>0</v>
      </c>
      <c r="S200" s="15" t="n">
        <f aca="false">IF(L200&gt;0,1,0)</f>
        <v>1</v>
      </c>
    </row>
    <row r="201" customFormat="false" ht="15" hidden="false" customHeight="false" outlineLevel="0" collapsed="false">
      <c r="A201" s="15" t="n">
        <v>200</v>
      </c>
      <c r="B201" s="15" t="n">
        <f aca="false">INT((A201-1)/12)+1</f>
        <v>17</v>
      </c>
      <c r="C201" s="15" t="n">
        <f aca="false">MIN(Inputs!$C$4+B201-1,99)</f>
        <v>90</v>
      </c>
      <c r="D201" s="55" t="n">
        <f aca="false">INDEX('Return Path'!$D$5:$D$29,B201)</f>
        <v>0.08</v>
      </c>
      <c r="E201" s="15" t="n">
        <f aca="false">R200</f>
        <v>0</v>
      </c>
      <c r="F201" s="56" t="n">
        <f aca="false">Q200</f>
        <v>53374.2917636002</v>
      </c>
      <c r="G201" s="56" t="n">
        <f aca="false">IF(AND(MOD(A201-1,12)=0,B201&lt;=Inputs!$C$7,E201=0),Inputs!$C$6,0)</f>
        <v>0</v>
      </c>
      <c r="H201" s="56" t="n">
        <f aca="false">IF(B201=1,G201*Inputs!$C$9,0)</f>
        <v>0</v>
      </c>
      <c r="I201" s="56" t="n">
        <f aca="false">I200+G201</f>
        <v>120000</v>
      </c>
      <c r="J201" s="56" t="n">
        <f aca="false">(F201+G201+H201)*((1+D201)^(1/12)-1)</f>
        <v>343.411800307112</v>
      </c>
      <c r="K201" s="56" t="n">
        <f aca="false">(F201+G201+H201+J201)*(Inputs!$C$14+IF(B201&lt;=10,Inputs!$C$12,Inputs!$C$13))/12</f>
        <v>26.8588517819537</v>
      </c>
      <c r="L201" s="56" t="n">
        <f aca="false">IF(OR(E201=1,A201&lt;=Inputs!$C$15),0,MAX(Inputs!$C$8*I201-(F201+G201+H201+J201-K201),0))</f>
        <v>67509.1552878746</v>
      </c>
      <c r="M201" s="56" t="n">
        <f aca="false">L201*INDEX(Rates!$B$2:$C$101,C201+1,IF(Inputs!$C$5="Male",1,2))/1000/12*Inputs!$C$16</f>
        <v>884.65122241819</v>
      </c>
      <c r="N201" s="56" t="n">
        <f aca="false">IF($V$1=1,MAX(F201+G201+H201+J201-K201-M201,0)*Inputs!$C$22/12,0)</f>
        <v>352.041289931381</v>
      </c>
      <c r="O201" s="56" t="n">
        <f aca="false">IF(AND(MOD(A201,12)=0,B201&gt;=Inputs!$C$18),MAX(F201+G201+H201+J201-K201-M201-N201,0)*Inputs!$C$17,0)</f>
        <v>0</v>
      </c>
      <c r="P201" s="56" t="n">
        <f aca="false">F201+G201+H201+J201-K201-M201-N201+O201</f>
        <v>52454.1521997758</v>
      </c>
      <c r="Q201" s="56" t="n">
        <f aca="false">IF(OR(E201=1,P201&lt;=0),0,P201)</f>
        <v>52454.1521997758</v>
      </c>
      <c r="R201" s="15" t="n">
        <f aca="false">IF(OR(E201=1,AND(P201&lt;=0,I201&gt;0)),1,0)</f>
        <v>0</v>
      </c>
      <c r="S201" s="15" t="n">
        <f aca="false">IF(L201&gt;0,1,0)</f>
        <v>1</v>
      </c>
    </row>
    <row r="202" customFormat="false" ht="15" hidden="false" customHeight="false" outlineLevel="0" collapsed="false">
      <c r="A202" s="15" t="n">
        <v>201</v>
      </c>
      <c r="B202" s="15" t="n">
        <f aca="false">INT((A202-1)/12)+1</f>
        <v>17</v>
      </c>
      <c r="C202" s="15" t="n">
        <f aca="false">MIN(Inputs!$C$4+B202-1,99)</f>
        <v>90</v>
      </c>
      <c r="D202" s="55" t="n">
        <f aca="false">INDEX('Return Path'!$D$5:$D$29,B202)</f>
        <v>0.08</v>
      </c>
      <c r="E202" s="15" t="n">
        <f aca="false">R201</f>
        <v>0</v>
      </c>
      <c r="F202" s="56" t="n">
        <f aca="false">Q201</f>
        <v>52454.1521997758</v>
      </c>
      <c r="G202" s="56" t="n">
        <f aca="false">IF(AND(MOD(A202-1,12)=0,B202&lt;=Inputs!$C$7,E202=0),Inputs!$C$6,0)</f>
        <v>0</v>
      </c>
      <c r="H202" s="56" t="n">
        <f aca="false">IF(B202=1,G202*Inputs!$C$9,0)</f>
        <v>0</v>
      </c>
      <c r="I202" s="56" t="n">
        <f aca="false">I201+G202</f>
        <v>120000</v>
      </c>
      <c r="J202" s="56" t="n">
        <f aca="false">(F202+G202+H202)*((1+D202)^(1/12)-1)</f>
        <v>337.49159464806</v>
      </c>
      <c r="K202" s="56" t="n">
        <f aca="false">(F202+G202+H202+J202)*(Inputs!$C$14+IF(B202&lt;=10,Inputs!$C$12,Inputs!$C$13))/12</f>
        <v>26.3958218972119</v>
      </c>
      <c r="L202" s="56" t="n">
        <f aca="false">IF(OR(E202=1,A202&lt;=Inputs!$C$15),0,MAX(Inputs!$C$8*I202-(F202+G202+H202+J202-K202),0))</f>
        <v>68434.7520274733</v>
      </c>
      <c r="M202" s="56" t="n">
        <f aca="false">L202*INDEX(Rates!$B$2:$C$101,C202+1,IF(Inputs!$C$5="Male",1,2))/1000/12*Inputs!$C$16</f>
        <v>896.780396360015</v>
      </c>
      <c r="N202" s="56" t="n">
        <f aca="false">IF($V$1=1,MAX(F202+G202+H202+J202-K202-M202,0)*Inputs!$C$22/12,0)</f>
        <v>345.789783841111</v>
      </c>
      <c r="O202" s="56" t="n">
        <f aca="false">IF(AND(MOD(A202,12)=0,B202&gt;=Inputs!$C$18),MAX(F202+G202+H202+J202-K202-M202-N202,0)*Inputs!$C$17,0)</f>
        <v>0</v>
      </c>
      <c r="P202" s="56" t="n">
        <f aca="false">F202+G202+H202+J202-K202-M202-N202+O202</f>
        <v>51522.6777923256</v>
      </c>
      <c r="Q202" s="56" t="n">
        <f aca="false">IF(OR(E202=1,P202&lt;=0),0,P202)</f>
        <v>51522.6777923256</v>
      </c>
      <c r="R202" s="15" t="n">
        <f aca="false">IF(OR(E202=1,AND(P202&lt;=0,I202&gt;0)),1,0)</f>
        <v>0</v>
      </c>
      <c r="S202" s="15" t="n">
        <f aca="false">IF(L202&gt;0,1,0)</f>
        <v>1</v>
      </c>
    </row>
    <row r="203" customFormat="false" ht="15" hidden="false" customHeight="false" outlineLevel="0" collapsed="false">
      <c r="A203" s="15" t="n">
        <v>202</v>
      </c>
      <c r="B203" s="15" t="n">
        <f aca="false">INT((A203-1)/12)+1</f>
        <v>17</v>
      </c>
      <c r="C203" s="15" t="n">
        <f aca="false">MIN(Inputs!$C$4+B203-1,99)</f>
        <v>90</v>
      </c>
      <c r="D203" s="55" t="n">
        <f aca="false">INDEX('Return Path'!$D$5:$D$29,B203)</f>
        <v>0.08</v>
      </c>
      <c r="E203" s="15" t="n">
        <f aca="false">R202</f>
        <v>0</v>
      </c>
      <c r="F203" s="56" t="n">
        <f aca="false">Q202</f>
        <v>51522.6777923256</v>
      </c>
      <c r="G203" s="56" t="n">
        <f aca="false">IF(AND(MOD(A203-1,12)=0,B203&lt;=Inputs!$C$7,E203=0),Inputs!$C$6,0)</f>
        <v>0</v>
      </c>
      <c r="H203" s="56" t="n">
        <f aca="false">IF(B203=1,G203*Inputs!$C$9,0)</f>
        <v>0</v>
      </c>
      <c r="I203" s="56" t="n">
        <f aca="false">I202+G203</f>
        <v>120000</v>
      </c>
      <c r="J203" s="56" t="n">
        <f aca="false">(F203+G203+H203)*((1+D203)^(1/12)-1)</f>
        <v>331.498460263828</v>
      </c>
      <c r="K203" s="56" t="n">
        <f aca="false">(F203+G203+H203+J203)*(Inputs!$C$14+IF(B203&lt;=10,Inputs!$C$12,Inputs!$C$13))/12</f>
        <v>25.9270881262947</v>
      </c>
      <c r="L203" s="56" t="n">
        <f aca="false">IF(OR(E203=1,A203&lt;=Inputs!$C$15),0,MAX(Inputs!$C$8*I203-(F203+G203+H203+J203-K203),0))</f>
        <v>69371.7508355369</v>
      </c>
      <c r="M203" s="56" t="n">
        <f aca="false">L203*INDEX(Rates!$B$2:$C$101,C203+1,IF(Inputs!$C$5="Male",1,2))/1000/12*Inputs!$C$16</f>
        <v>909.058984907348</v>
      </c>
      <c r="N203" s="56" t="n">
        <f aca="false">IF($V$1=1,MAX(F203+G203+H203+J203-K203-M203,0)*Inputs!$C$22/12,0)</f>
        <v>339.461267863705</v>
      </c>
      <c r="O203" s="56" t="n">
        <f aca="false">IF(AND(MOD(A203,12)=0,B203&gt;=Inputs!$C$18),MAX(F203+G203+H203+J203-K203-M203-N203,0)*Inputs!$C$17,0)</f>
        <v>0</v>
      </c>
      <c r="P203" s="56" t="n">
        <f aca="false">F203+G203+H203+J203-K203-M203-N203+O203</f>
        <v>50579.728911692</v>
      </c>
      <c r="Q203" s="56" t="n">
        <f aca="false">IF(OR(E203=1,P203&lt;=0),0,P203)</f>
        <v>50579.728911692</v>
      </c>
      <c r="R203" s="15" t="n">
        <f aca="false">IF(OR(E203=1,AND(P203&lt;=0,I203&gt;0)),1,0)</f>
        <v>0</v>
      </c>
      <c r="S203" s="15" t="n">
        <f aca="false">IF(L203&gt;0,1,0)</f>
        <v>1</v>
      </c>
    </row>
    <row r="204" customFormat="false" ht="15" hidden="false" customHeight="false" outlineLevel="0" collapsed="false">
      <c r="A204" s="15" t="n">
        <v>203</v>
      </c>
      <c r="B204" s="15" t="n">
        <f aca="false">INT((A204-1)/12)+1</f>
        <v>17</v>
      </c>
      <c r="C204" s="15" t="n">
        <f aca="false">MIN(Inputs!$C$4+B204-1,99)</f>
        <v>90</v>
      </c>
      <c r="D204" s="55" t="n">
        <f aca="false">INDEX('Return Path'!$D$5:$D$29,B204)</f>
        <v>0.08</v>
      </c>
      <c r="E204" s="15" t="n">
        <f aca="false">R203</f>
        <v>0</v>
      </c>
      <c r="F204" s="56" t="n">
        <f aca="false">Q203</f>
        <v>50579.728911692</v>
      </c>
      <c r="G204" s="56" t="n">
        <f aca="false">IF(AND(MOD(A204-1,12)=0,B204&lt;=Inputs!$C$7,E204=0),Inputs!$C$6,0)</f>
        <v>0</v>
      </c>
      <c r="H204" s="56" t="n">
        <f aca="false">IF(B204=1,G204*Inputs!$C$9,0)</f>
        <v>0</v>
      </c>
      <c r="I204" s="56" t="n">
        <f aca="false">I203+G204</f>
        <v>120000</v>
      </c>
      <c r="J204" s="56" t="n">
        <f aca="false">(F204+G204+H204)*((1+D204)^(1/12)-1)</f>
        <v>325.431498773638</v>
      </c>
      <c r="K204" s="56" t="n">
        <f aca="false">(F204+G204+H204+J204)*(Inputs!$C$14+IF(B204&lt;=10,Inputs!$C$12,Inputs!$C$13))/12</f>
        <v>25.4525802052328</v>
      </c>
      <c r="L204" s="56" t="n">
        <f aca="false">IF(OR(E204=1,A204&lt;=Inputs!$C$15),0,MAX(Inputs!$C$8*I204-(F204+G204+H204+J204-K204),0))</f>
        <v>70320.2921697396</v>
      </c>
      <c r="M204" s="56" t="n">
        <f aca="false">L204*INDEX(Rates!$B$2:$C$101,C204+1,IF(Inputs!$C$5="Male",1,2))/1000/12*Inputs!$C$16</f>
        <v>921.488828640962</v>
      </c>
      <c r="N204" s="56" t="n">
        <f aca="false">IF($V$1=1,MAX(F204+G204+H204+J204-K204-M204,0)*Inputs!$C$22/12,0)</f>
        <v>333.05479334413</v>
      </c>
      <c r="O204" s="56" t="n">
        <f aca="false">IF(AND(MOD(A204,12)=0,B204&gt;=Inputs!$C$18),MAX(F204+G204+H204+J204-K204-M204-N204,0)*Inputs!$C$17,0)</f>
        <v>0</v>
      </c>
      <c r="P204" s="56" t="n">
        <f aca="false">F204+G204+H204+J204-K204-M204-N204+O204</f>
        <v>49625.1642082754</v>
      </c>
      <c r="Q204" s="56" t="n">
        <f aca="false">IF(OR(E204=1,P204&lt;=0),0,P204)</f>
        <v>49625.1642082754</v>
      </c>
      <c r="R204" s="15" t="n">
        <f aca="false">IF(OR(E204=1,AND(P204&lt;=0,I204&gt;0)),1,0)</f>
        <v>0</v>
      </c>
      <c r="S204" s="15" t="n">
        <f aca="false">IF(L204&gt;0,1,0)</f>
        <v>1</v>
      </c>
    </row>
    <row r="205" customFormat="false" ht="15" hidden="false" customHeight="false" outlineLevel="0" collapsed="false">
      <c r="A205" s="15" t="n">
        <v>204</v>
      </c>
      <c r="B205" s="15" t="n">
        <f aca="false">INT((A205-1)/12)+1</f>
        <v>17</v>
      </c>
      <c r="C205" s="15" t="n">
        <f aca="false">MIN(Inputs!$C$4+B205-1,99)</f>
        <v>90</v>
      </c>
      <c r="D205" s="55" t="n">
        <f aca="false">INDEX('Return Path'!$D$5:$D$29,B205)</f>
        <v>0.08</v>
      </c>
      <c r="E205" s="15" t="n">
        <f aca="false">R204</f>
        <v>0</v>
      </c>
      <c r="F205" s="56" t="n">
        <f aca="false">Q204</f>
        <v>49625.1642082754</v>
      </c>
      <c r="G205" s="56" t="n">
        <f aca="false">IF(AND(MOD(A205-1,12)=0,B205&lt;=Inputs!$C$7,E205=0),Inputs!$C$6,0)</f>
        <v>0</v>
      </c>
      <c r="H205" s="56" t="n">
        <f aca="false">IF(B205=1,G205*Inputs!$C$9,0)</f>
        <v>0</v>
      </c>
      <c r="I205" s="56" t="n">
        <f aca="false">I204+G205</f>
        <v>120000</v>
      </c>
      <c r="J205" s="56" t="n">
        <f aca="false">(F205+G205+H205)*((1+D205)^(1/12)-1)</f>
        <v>319.289800729908</v>
      </c>
      <c r="K205" s="56" t="n">
        <f aca="false">(F205+G205+H205+J205)*(Inputs!$C$14+IF(B205&lt;=10,Inputs!$C$12,Inputs!$C$13))/12</f>
        <v>24.9722270045026</v>
      </c>
      <c r="L205" s="56" t="n">
        <f aca="false">IF(OR(E205=1,A205&lt;=Inputs!$C$15),0,MAX(Inputs!$C$8*I205-(F205+G205+H205+J205-K205),0))</f>
        <v>71280.5182179992</v>
      </c>
      <c r="M205" s="56" t="n">
        <f aca="false">L205*INDEX(Rates!$B$2:$C$101,C205+1,IF(Inputs!$C$5="Male",1,2))/1000/12*Inputs!$C$16</f>
        <v>934.071790815032</v>
      </c>
      <c r="N205" s="56" t="n">
        <f aca="false">IF($V$1=1,MAX(F205+G205+H205+J205-K205-M205,0)*Inputs!$C$22/12,0)</f>
        <v>326.569399941238</v>
      </c>
      <c r="O205" s="56" t="n">
        <f aca="false">IF(AND(MOD(A205,12)=0,B205&gt;=Inputs!$C$18),MAX(F205+G205+H205+J205-K205-M205-N205,0)*Inputs!$C$17,0)</f>
        <v>243.294202956222</v>
      </c>
      <c r="P205" s="56" t="n">
        <f aca="false">F205+G205+H205+J205-K205-M205-N205+O205</f>
        <v>48902.1347942007</v>
      </c>
      <c r="Q205" s="56" t="n">
        <f aca="false">IF(OR(E205=1,P205&lt;=0),0,P205)</f>
        <v>48902.1347942007</v>
      </c>
      <c r="R205" s="15" t="n">
        <f aca="false">IF(OR(E205=1,AND(P205&lt;=0,I205&gt;0)),1,0)</f>
        <v>0</v>
      </c>
      <c r="S205" s="15" t="n">
        <f aca="false">IF(L205&gt;0,1,0)</f>
        <v>1</v>
      </c>
    </row>
    <row r="206" customFormat="false" ht="15" hidden="false" customHeight="false" outlineLevel="0" collapsed="false">
      <c r="A206" s="15" t="n">
        <v>205</v>
      </c>
      <c r="B206" s="15" t="n">
        <f aca="false">INT((A206-1)/12)+1</f>
        <v>18</v>
      </c>
      <c r="C206" s="15" t="n">
        <f aca="false">MIN(Inputs!$C$4+B206-1,99)</f>
        <v>91</v>
      </c>
      <c r="D206" s="55" t="n">
        <f aca="false">INDEX('Return Path'!$D$5:$D$29,B206)</f>
        <v>0.08</v>
      </c>
      <c r="E206" s="15" t="n">
        <f aca="false">R205</f>
        <v>0</v>
      </c>
      <c r="F206" s="56" t="n">
        <f aca="false">Q205</f>
        <v>48902.1347942007</v>
      </c>
      <c r="G206" s="56" t="n">
        <f aca="false">IF(AND(MOD(A206-1,12)=0,B206&lt;=Inputs!$C$7,E206=0),Inputs!$C$6,0)</f>
        <v>0</v>
      </c>
      <c r="H206" s="56" t="n">
        <f aca="false">IF(B206=1,G206*Inputs!$C$9,0)</f>
        <v>0</v>
      </c>
      <c r="I206" s="56" t="n">
        <f aca="false">I205+G206</f>
        <v>120000</v>
      </c>
      <c r="J206" s="56" t="n">
        <f aca="false">(F206+G206+H206)*((1+D206)^(1/12)-1)</f>
        <v>314.637807709334</v>
      </c>
      <c r="K206" s="56" t="n">
        <f aca="false">(F206+G206+H206+J206)*(Inputs!$C$14+IF(B206&lt;=10,Inputs!$C$12,Inputs!$C$13))/12</f>
        <v>24.608386300955</v>
      </c>
      <c r="L206" s="56" t="n">
        <f aca="false">IF(OR(E206=1,A206&lt;=Inputs!$C$15),0,MAX(Inputs!$C$8*I206-(F206+G206+H206+J206-K206),0))</f>
        <v>72007.8357843909</v>
      </c>
      <c r="M206" s="56" t="n">
        <f aca="false">L206*INDEX(Rates!$B$2:$C$101,C206+1,IF(Inputs!$C$5="Male",1,2))/1000/12*Inputs!$C$16</f>
        <v>1052.99458528708</v>
      </c>
      <c r="N206" s="56" t="n">
        <f aca="false">IF($V$1=1,MAX(F206+G206+H206+J206-K206-M206,0)*Inputs!$C$22/12,0)</f>
        <v>320.92779753548</v>
      </c>
      <c r="O206" s="56" t="n">
        <f aca="false">IF(AND(MOD(A206,12)=0,B206&gt;=Inputs!$C$18),MAX(F206+G206+H206+J206-K206-M206-N206,0)*Inputs!$C$17,0)</f>
        <v>0</v>
      </c>
      <c r="P206" s="56" t="n">
        <f aca="false">F206+G206+H206+J206-K206-M206-N206+O206</f>
        <v>47818.2418327865</v>
      </c>
      <c r="Q206" s="56" t="n">
        <f aca="false">IF(OR(E206=1,P206&lt;=0),0,P206)</f>
        <v>47818.2418327865</v>
      </c>
      <c r="R206" s="15" t="n">
        <f aca="false">IF(OR(E206=1,AND(P206&lt;=0,I206&gt;0)),1,0)</f>
        <v>0</v>
      </c>
      <c r="S206" s="15" t="n">
        <f aca="false">IF(L206&gt;0,1,0)</f>
        <v>1</v>
      </c>
    </row>
    <row r="207" customFormat="false" ht="15" hidden="false" customHeight="false" outlineLevel="0" collapsed="false">
      <c r="A207" s="15" t="n">
        <v>206</v>
      </c>
      <c r="B207" s="15" t="n">
        <f aca="false">INT((A207-1)/12)+1</f>
        <v>18</v>
      </c>
      <c r="C207" s="15" t="n">
        <f aca="false">MIN(Inputs!$C$4+B207-1,99)</f>
        <v>91</v>
      </c>
      <c r="D207" s="55" t="n">
        <f aca="false">INDEX('Return Path'!$D$5:$D$29,B207)</f>
        <v>0.08</v>
      </c>
      <c r="E207" s="15" t="n">
        <f aca="false">R206</f>
        <v>0</v>
      </c>
      <c r="F207" s="56" t="n">
        <f aca="false">Q206</f>
        <v>47818.2418327865</v>
      </c>
      <c r="G207" s="56" t="n">
        <f aca="false">IF(AND(MOD(A207-1,12)=0,B207&lt;=Inputs!$C$7,E207=0),Inputs!$C$6,0)</f>
        <v>0</v>
      </c>
      <c r="H207" s="56" t="n">
        <f aca="false">IF(B207=1,G207*Inputs!$C$9,0)</f>
        <v>0</v>
      </c>
      <c r="I207" s="56" t="n">
        <f aca="false">I206+G207</f>
        <v>120000</v>
      </c>
      <c r="J207" s="56" t="n">
        <f aca="false">(F207+G207+H207)*((1+D207)^(1/12)-1)</f>
        <v>307.664007759574</v>
      </c>
      <c r="K207" s="56" t="n">
        <f aca="false">(F207+G207+H207+J207)*(Inputs!$C$14+IF(B207&lt;=10,Inputs!$C$12,Inputs!$C$13))/12</f>
        <v>24.0629529202731</v>
      </c>
      <c r="L207" s="56" t="n">
        <f aca="false">IF(OR(E207=1,A207&lt;=Inputs!$C$15),0,MAX(Inputs!$C$8*I207-(F207+G207+H207+J207-K207),0))</f>
        <v>73098.1571123742</v>
      </c>
      <c r="M207" s="56" t="n">
        <f aca="false">L207*INDEX(Rates!$B$2:$C$101,C207+1,IF(Inputs!$C$5="Male",1,2))/1000/12*Inputs!$C$16</f>
        <v>1068.93871750662</v>
      </c>
      <c r="N207" s="56" t="n">
        <f aca="false">IF($V$1=1,MAX(F207+G207+H207+J207-K207-M207,0)*Inputs!$C$22/12,0)</f>
        <v>313.552694467462</v>
      </c>
      <c r="O207" s="56" t="n">
        <f aca="false">IF(AND(MOD(A207,12)=0,B207&gt;=Inputs!$C$18),MAX(F207+G207+H207+J207-K207-M207-N207,0)*Inputs!$C$17,0)</f>
        <v>0</v>
      </c>
      <c r="P207" s="56" t="n">
        <f aca="false">F207+G207+H207+J207-K207-M207-N207+O207</f>
        <v>46719.3514756518</v>
      </c>
      <c r="Q207" s="56" t="n">
        <f aca="false">IF(OR(E207=1,P207&lt;=0),0,P207)</f>
        <v>46719.3514756518</v>
      </c>
      <c r="R207" s="15" t="n">
        <f aca="false">IF(OR(E207=1,AND(P207&lt;=0,I207&gt;0)),1,0)</f>
        <v>0</v>
      </c>
      <c r="S207" s="15" t="n">
        <f aca="false">IF(L207&gt;0,1,0)</f>
        <v>1</v>
      </c>
    </row>
    <row r="208" customFormat="false" ht="15" hidden="false" customHeight="false" outlineLevel="0" collapsed="false">
      <c r="A208" s="15" t="n">
        <v>207</v>
      </c>
      <c r="B208" s="15" t="n">
        <f aca="false">INT((A208-1)/12)+1</f>
        <v>18</v>
      </c>
      <c r="C208" s="15" t="n">
        <f aca="false">MIN(Inputs!$C$4+B208-1,99)</f>
        <v>91</v>
      </c>
      <c r="D208" s="55" t="n">
        <f aca="false">INDEX('Return Path'!$D$5:$D$29,B208)</f>
        <v>0.08</v>
      </c>
      <c r="E208" s="15" t="n">
        <f aca="false">R207</f>
        <v>0</v>
      </c>
      <c r="F208" s="56" t="n">
        <f aca="false">Q207</f>
        <v>46719.3514756518</v>
      </c>
      <c r="G208" s="56" t="n">
        <f aca="false">IF(AND(MOD(A208-1,12)=0,B208&lt;=Inputs!$C$7,E208=0),Inputs!$C$6,0)</f>
        <v>0</v>
      </c>
      <c r="H208" s="56" t="n">
        <f aca="false">IF(B208=1,G208*Inputs!$C$9,0)</f>
        <v>0</v>
      </c>
      <c r="I208" s="56" t="n">
        <f aca="false">I207+G208</f>
        <v>120000</v>
      </c>
      <c r="J208" s="56" t="n">
        <f aca="false">(F208+G208+H208)*((1+D208)^(1/12)-1)</f>
        <v>300.593714114177</v>
      </c>
      <c r="K208" s="56" t="n">
        <f aca="false">(F208+G208+H208+J208)*(Inputs!$C$14+IF(B208&lt;=10,Inputs!$C$12,Inputs!$C$13))/12</f>
        <v>23.509972594883</v>
      </c>
      <c r="L208" s="56" t="n">
        <f aca="false">IF(OR(E208=1,A208&lt;=Inputs!$C$15),0,MAX(Inputs!$C$8*I208-(F208+G208+H208+J208-K208),0))</f>
        <v>74203.5647828289</v>
      </c>
      <c r="M208" s="56" t="n">
        <f aca="false">L208*INDEX(Rates!$B$2:$C$101,C208+1,IF(Inputs!$C$5="Male",1,2))/1000/12*Inputs!$C$16</f>
        <v>1085.1034623409</v>
      </c>
      <c r="N208" s="56" t="n">
        <f aca="false">IF($V$1=1,MAX(F208+G208+H208+J208-K208-M208,0)*Inputs!$C$22/12,0)</f>
        <v>306.075545032201</v>
      </c>
      <c r="O208" s="56" t="n">
        <f aca="false">IF(AND(MOD(A208,12)=0,B208&gt;=Inputs!$C$18),MAX(F208+G208+H208+J208-K208-M208-N208,0)*Inputs!$C$17,0)</f>
        <v>0</v>
      </c>
      <c r="P208" s="56" t="n">
        <f aca="false">F208+G208+H208+J208-K208-M208-N208+O208</f>
        <v>45605.256209798</v>
      </c>
      <c r="Q208" s="56" t="n">
        <f aca="false">IF(OR(E208=1,P208&lt;=0),0,P208)</f>
        <v>45605.256209798</v>
      </c>
      <c r="R208" s="15" t="n">
        <f aca="false">IF(OR(E208=1,AND(P208&lt;=0,I208&gt;0)),1,0)</f>
        <v>0</v>
      </c>
      <c r="S208" s="15" t="n">
        <f aca="false">IF(L208&gt;0,1,0)</f>
        <v>1</v>
      </c>
    </row>
    <row r="209" customFormat="false" ht="15" hidden="false" customHeight="false" outlineLevel="0" collapsed="false">
      <c r="A209" s="15" t="n">
        <v>208</v>
      </c>
      <c r="B209" s="15" t="n">
        <f aca="false">INT((A209-1)/12)+1</f>
        <v>18</v>
      </c>
      <c r="C209" s="15" t="n">
        <f aca="false">MIN(Inputs!$C$4+B209-1,99)</f>
        <v>91</v>
      </c>
      <c r="D209" s="55" t="n">
        <f aca="false">INDEX('Return Path'!$D$5:$D$29,B209)</f>
        <v>0.08</v>
      </c>
      <c r="E209" s="15" t="n">
        <f aca="false">R208</f>
        <v>0</v>
      </c>
      <c r="F209" s="56" t="n">
        <f aca="false">Q208</f>
        <v>45605.256209798</v>
      </c>
      <c r="G209" s="56" t="n">
        <f aca="false">IF(AND(MOD(A209-1,12)=0,B209&lt;=Inputs!$C$7,E209=0),Inputs!$C$6,0)</f>
        <v>0</v>
      </c>
      <c r="H209" s="56" t="n">
        <f aca="false">IF(B209=1,G209*Inputs!$C$9,0)</f>
        <v>0</v>
      </c>
      <c r="I209" s="56" t="n">
        <f aca="false">I208+G209</f>
        <v>120000</v>
      </c>
      <c r="J209" s="56" t="n">
        <f aca="false">(F209+G209+H209)*((1+D209)^(1/12)-1)</f>
        <v>293.425591628261</v>
      </c>
      <c r="K209" s="56" t="n">
        <f aca="false">(F209+G209+H209+J209)*(Inputs!$C$14+IF(B209&lt;=10,Inputs!$C$12,Inputs!$C$13))/12</f>
        <v>22.9493409007131</v>
      </c>
      <c r="L209" s="56" t="n">
        <f aca="false">IF(OR(E209=1,A209&lt;=Inputs!$C$15),0,MAX(Inputs!$C$8*I209-(F209+G209+H209+J209-K209),0))</f>
        <v>75324.2675394745</v>
      </c>
      <c r="M209" s="56" t="n">
        <f aca="false">L209*INDEX(Rates!$B$2:$C$101,C209+1,IF(Inputs!$C$5="Male",1,2))/1000/12*Inputs!$C$16</f>
        <v>1101.49187231892</v>
      </c>
      <c r="N209" s="56" t="n">
        <f aca="false">IF($V$1=1,MAX(F209+G209+H209+J209-K209-M209,0)*Inputs!$C$22/12,0)</f>
        <v>298.494937254711</v>
      </c>
      <c r="O209" s="56" t="n">
        <f aca="false">IF(AND(MOD(A209,12)=0,B209&gt;=Inputs!$C$18),MAX(F209+G209+H209+J209-K209-M209-N209,0)*Inputs!$C$17,0)</f>
        <v>0</v>
      </c>
      <c r="P209" s="56" t="n">
        <f aca="false">F209+G209+H209+J209-K209-M209-N209+O209</f>
        <v>44475.7456509519</v>
      </c>
      <c r="Q209" s="56" t="n">
        <f aca="false">IF(OR(E209=1,P209&lt;=0),0,P209)</f>
        <v>44475.7456509519</v>
      </c>
      <c r="R209" s="15" t="n">
        <f aca="false">IF(OR(E209=1,AND(P209&lt;=0,I209&gt;0)),1,0)</f>
        <v>0</v>
      </c>
      <c r="S209" s="15" t="n">
        <f aca="false">IF(L209&gt;0,1,0)</f>
        <v>1</v>
      </c>
    </row>
    <row r="210" customFormat="false" ht="15" hidden="false" customHeight="false" outlineLevel="0" collapsed="false">
      <c r="A210" s="15" t="n">
        <v>209</v>
      </c>
      <c r="B210" s="15" t="n">
        <f aca="false">INT((A210-1)/12)+1</f>
        <v>18</v>
      </c>
      <c r="C210" s="15" t="n">
        <f aca="false">MIN(Inputs!$C$4+B210-1,99)</f>
        <v>91</v>
      </c>
      <c r="D210" s="55" t="n">
        <f aca="false">INDEX('Return Path'!$D$5:$D$29,B210)</f>
        <v>0.08</v>
      </c>
      <c r="E210" s="15" t="n">
        <f aca="false">R209</f>
        <v>0</v>
      </c>
      <c r="F210" s="56" t="n">
        <f aca="false">Q209</f>
        <v>44475.7456509519</v>
      </c>
      <c r="G210" s="56" t="n">
        <f aca="false">IF(AND(MOD(A210-1,12)=0,B210&lt;=Inputs!$C$7,E210=0),Inputs!$C$6,0)</f>
        <v>0</v>
      </c>
      <c r="H210" s="56" t="n">
        <f aca="false">IF(B210=1,G210*Inputs!$C$9,0)</f>
        <v>0</v>
      </c>
      <c r="I210" s="56" t="n">
        <f aca="false">I209+G210</f>
        <v>120000</v>
      </c>
      <c r="J210" s="56" t="n">
        <f aca="false">(F210+G210+H210)*((1+D210)^(1/12)-1)</f>
        <v>286.158286683079</v>
      </c>
      <c r="K210" s="56" t="n">
        <f aca="false">(F210+G210+H210+J210)*(Inputs!$C$14+IF(B210&lt;=10,Inputs!$C$12,Inputs!$C$13))/12</f>
        <v>22.3809519688175</v>
      </c>
      <c r="L210" s="56" t="n">
        <f aca="false">IF(OR(E210=1,A210&lt;=Inputs!$C$15),0,MAX(Inputs!$C$8*I210-(F210+G210+H210+J210-K210),0))</f>
        <v>76460.4770143339</v>
      </c>
      <c r="M210" s="56" t="n">
        <f aca="false">L210*INDEX(Rates!$B$2:$C$101,C210+1,IF(Inputs!$C$5="Male",1,2))/1000/12*Inputs!$C$16</f>
        <v>1118.10704220628</v>
      </c>
      <c r="N210" s="56" t="n">
        <f aca="false">IF($V$1=1,MAX(F210+G210+H210+J210-K210-M210,0)*Inputs!$C$22/12,0)</f>
        <v>290.809439623066</v>
      </c>
      <c r="O210" s="56" t="n">
        <f aca="false">IF(AND(MOD(A210,12)=0,B210&gt;=Inputs!$C$18),MAX(F210+G210+H210+J210-K210-M210-N210,0)*Inputs!$C$17,0)</f>
        <v>0</v>
      </c>
      <c r="P210" s="56" t="n">
        <f aca="false">F210+G210+H210+J210-K210-M210-N210+O210</f>
        <v>43330.6065038368</v>
      </c>
      <c r="Q210" s="56" t="n">
        <f aca="false">IF(OR(E210=1,P210&lt;=0),0,P210)</f>
        <v>43330.6065038368</v>
      </c>
      <c r="R210" s="15" t="n">
        <f aca="false">IF(OR(E210=1,AND(P210&lt;=0,I210&gt;0)),1,0)</f>
        <v>0</v>
      </c>
      <c r="S210" s="15" t="n">
        <f aca="false">IF(L210&gt;0,1,0)</f>
        <v>1</v>
      </c>
    </row>
    <row r="211" customFormat="false" ht="15" hidden="false" customHeight="false" outlineLevel="0" collapsed="false">
      <c r="A211" s="15" t="n">
        <v>210</v>
      </c>
      <c r="B211" s="15" t="n">
        <f aca="false">INT((A211-1)/12)+1</f>
        <v>18</v>
      </c>
      <c r="C211" s="15" t="n">
        <f aca="false">MIN(Inputs!$C$4+B211-1,99)</f>
        <v>91</v>
      </c>
      <c r="D211" s="55" t="n">
        <f aca="false">INDEX('Return Path'!$D$5:$D$29,B211)</f>
        <v>0.08</v>
      </c>
      <c r="E211" s="15" t="n">
        <f aca="false">R210</f>
        <v>0</v>
      </c>
      <c r="F211" s="56" t="n">
        <f aca="false">Q210</f>
        <v>43330.6065038368</v>
      </c>
      <c r="G211" s="56" t="n">
        <f aca="false">IF(AND(MOD(A211-1,12)=0,B211&lt;=Inputs!$C$7,E211=0),Inputs!$C$6,0)</f>
        <v>0</v>
      </c>
      <c r="H211" s="56" t="n">
        <f aca="false">IF(B211=1,G211*Inputs!$C$9,0)</f>
        <v>0</v>
      </c>
      <c r="I211" s="56" t="n">
        <f aca="false">I210+G211</f>
        <v>120000</v>
      </c>
      <c r="J211" s="56" t="n">
        <f aca="false">(F211+G211+H211)*((1+D211)^(1/12)-1)</f>
        <v>278.790426930396</v>
      </c>
      <c r="K211" s="56" t="n">
        <f aca="false">(F211+G211+H211+J211)*(Inputs!$C$14+IF(B211&lt;=10,Inputs!$C$12,Inputs!$C$13))/12</f>
        <v>21.8046984653836</v>
      </c>
      <c r="L211" s="56" t="n">
        <f aca="false">IF(OR(E211=1,A211&lt;=Inputs!$C$15),0,MAX(Inputs!$C$8*I211-(F211+G211+H211+J211-K211),0))</f>
        <v>77612.4077676982</v>
      </c>
      <c r="M211" s="56" t="n">
        <f aca="false">L211*INDEX(Rates!$B$2:$C$101,C211+1,IF(Inputs!$C$5="Male",1,2))/1000/12*Inputs!$C$16</f>
        <v>1134.95210958964</v>
      </c>
      <c r="N211" s="56" t="n">
        <f aca="false">IF($V$1=1,MAX(F211+G211+H211+J211-K211-M211,0)*Inputs!$C$22/12,0)</f>
        <v>283.017600818081</v>
      </c>
      <c r="O211" s="56" t="n">
        <f aca="false">IF(AND(MOD(A211,12)=0,B211&gt;=Inputs!$C$18),MAX(F211+G211+H211+J211-K211-M211-N211,0)*Inputs!$C$17,0)</f>
        <v>0</v>
      </c>
      <c r="P211" s="56" t="n">
        <f aca="false">F211+G211+H211+J211-K211-M211-N211+O211</f>
        <v>42169.6225218941</v>
      </c>
      <c r="Q211" s="56" t="n">
        <f aca="false">IF(OR(E211=1,P211&lt;=0),0,P211)</f>
        <v>42169.6225218941</v>
      </c>
      <c r="R211" s="15" t="n">
        <f aca="false">IF(OR(E211=1,AND(P211&lt;=0,I211&gt;0)),1,0)</f>
        <v>0</v>
      </c>
      <c r="S211" s="15" t="n">
        <f aca="false">IF(L211&gt;0,1,0)</f>
        <v>1</v>
      </c>
    </row>
    <row r="212" customFormat="false" ht="15" hidden="false" customHeight="false" outlineLevel="0" collapsed="false">
      <c r="A212" s="15" t="n">
        <v>211</v>
      </c>
      <c r="B212" s="15" t="n">
        <f aca="false">INT((A212-1)/12)+1</f>
        <v>18</v>
      </c>
      <c r="C212" s="15" t="n">
        <f aca="false">MIN(Inputs!$C$4+B212-1,99)</f>
        <v>91</v>
      </c>
      <c r="D212" s="55" t="n">
        <f aca="false">INDEX('Return Path'!$D$5:$D$29,B212)</f>
        <v>0.08</v>
      </c>
      <c r="E212" s="15" t="n">
        <f aca="false">R211</f>
        <v>0</v>
      </c>
      <c r="F212" s="56" t="n">
        <f aca="false">Q211</f>
        <v>42169.6225218941</v>
      </c>
      <c r="G212" s="56" t="n">
        <f aca="false">IF(AND(MOD(A212-1,12)=0,B212&lt;=Inputs!$C$7,E212=0),Inputs!$C$6,0)</f>
        <v>0</v>
      </c>
      <c r="H212" s="56" t="n">
        <f aca="false">IF(B212=1,G212*Inputs!$C$9,0)</f>
        <v>0</v>
      </c>
      <c r="I212" s="56" t="n">
        <f aca="false">I211+G212</f>
        <v>120000</v>
      </c>
      <c r="J212" s="56" t="n">
        <f aca="false">(F212+G212+H212)*((1+D212)^(1/12)-1)</f>
        <v>271.320621033345</v>
      </c>
      <c r="K212" s="56" t="n">
        <f aca="false">(F212+G212+H212+J212)*(Inputs!$C$14+IF(B212&lt;=10,Inputs!$C$12,Inputs!$C$13))/12</f>
        <v>21.2204715714637</v>
      </c>
      <c r="L212" s="56" t="n">
        <f aca="false">IF(OR(E212=1,A212&lt;=Inputs!$C$15),0,MAX(Inputs!$C$8*I212-(F212+G212+H212+J212-K212),0))</f>
        <v>78780.277328644</v>
      </c>
      <c r="M212" s="56" t="n">
        <f aca="false">L212*INDEX(Rates!$B$2:$C$101,C212+1,IF(Inputs!$C$5="Male",1,2))/1000/12*Inputs!$C$16</f>
        <v>1152.0302554692</v>
      </c>
      <c r="N212" s="56" t="n">
        <f aca="false">IF($V$1=1,MAX(F212+G212+H212+J212-K212-M212,0)*Inputs!$C$22/12,0)</f>
        <v>275.117949439245</v>
      </c>
      <c r="O212" s="56" t="n">
        <f aca="false">IF(AND(MOD(A212,12)=0,B212&gt;=Inputs!$C$18),MAX(F212+G212+H212+J212-K212-M212-N212,0)*Inputs!$C$17,0)</f>
        <v>0</v>
      </c>
      <c r="P212" s="56" t="n">
        <f aca="false">F212+G212+H212+J212-K212-M212-N212+O212</f>
        <v>40992.5744664475</v>
      </c>
      <c r="Q212" s="56" t="n">
        <f aca="false">IF(OR(E212=1,P212&lt;=0),0,P212)</f>
        <v>40992.5744664475</v>
      </c>
      <c r="R212" s="15" t="n">
        <f aca="false">IF(OR(E212=1,AND(P212&lt;=0,I212&gt;0)),1,0)</f>
        <v>0</v>
      </c>
      <c r="S212" s="15" t="n">
        <f aca="false">IF(L212&gt;0,1,0)</f>
        <v>1</v>
      </c>
    </row>
    <row r="213" customFormat="false" ht="15" hidden="false" customHeight="false" outlineLevel="0" collapsed="false">
      <c r="A213" s="15" t="n">
        <v>212</v>
      </c>
      <c r="B213" s="15" t="n">
        <f aca="false">INT((A213-1)/12)+1</f>
        <v>18</v>
      </c>
      <c r="C213" s="15" t="n">
        <f aca="false">MIN(Inputs!$C$4+B213-1,99)</f>
        <v>91</v>
      </c>
      <c r="D213" s="55" t="n">
        <f aca="false">INDEX('Return Path'!$D$5:$D$29,B213)</f>
        <v>0.08</v>
      </c>
      <c r="E213" s="15" t="n">
        <f aca="false">R212</f>
        <v>0</v>
      </c>
      <c r="F213" s="56" t="n">
        <f aca="false">Q212</f>
        <v>40992.5744664475</v>
      </c>
      <c r="G213" s="56" t="n">
        <f aca="false">IF(AND(MOD(A213-1,12)=0,B213&lt;=Inputs!$C$7,E213=0),Inputs!$C$6,0)</f>
        <v>0</v>
      </c>
      <c r="H213" s="56" t="n">
        <f aca="false">IF(B213=1,G213*Inputs!$C$9,0)</f>
        <v>0</v>
      </c>
      <c r="I213" s="56" t="n">
        <f aca="false">I212+G213</f>
        <v>120000</v>
      </c>
      <c r="J213" s="56" t="n">
        <f aca="false">(F213+G213+H213)*((1+D213)^(1/12)-1)</f>
        <v>263.747458403681</v>
      </c>
      <c r="K213" s="56" t="n">
        <f aca="false">(F213+G213+H213+J213)*(Inputs!$C$14+IF(B213&lt;=10,Inputs!$C$12,Inputs!$C$13))/12</f>
        <v>20.6281609624256</v>
      </c>
      <c r="L213" s="56" t="n">
        <f aca="false">IF(OR(E213=1,A213&lt;=Inputs!$C$15),0,MAX(Inputs!$C$8*I213-(F213+G213+H213+J213-K213),0))</f>
        <v>79964.3062361112</v>
      </c>
      <c r="M213" s="56" t="n">
        <f aca="false">L213*INDEX(Rates!$B$2:$C$101,C213+1,IF(Inputs!$C$5="Male",1,2))/1000/12*Inputs!$C$16</f>
        <v>1169.3447048594</v>
      </c>
      <c r="N213" s="56" t="n">
        <f aca="false">IF($V$1=1,MAX(F213+G213+H213+J213-K213-M213,0)*Inputs!$C$22/12,0)</f>
        <v>267.108993726863</v>
      </c>
      <c r="O213" s="56" t="n">
        <f aca="false">IF(AND(MOD(A213,12)=0,B213&gt;=Inputs!$C$18),MAX(F213+G213+H213+J213-K213-M213-N213,0)*Inputs!$C$17,0)</f>
        <v>0</v>
      </c>
      <c r="P213" s="56" t="n">
        <f aca="false">F213+G213+H213+J213-K213-M213-N213+O213</f>
        <v>39799.2400653025</v>
      </c>
      <c r="Q213" s="56" t="n">
        <f aca="false">IF(OR(E213=1,P213&lt;=0),0,P213)</f>
        <v>39799.2400653025</v>
      </c>
      <c r="R213" s="15" t="n">
        <f aca="false">IF(OR(E213=1,AND(P213&lt;=0,I213&gt;0)),1,0)</f>
        <v>0</v>
      </c>
      <c r="S213" s="15" t="n">
        <f aca="false">IF(L213&gt;0,1,0)</f>
        <v>1</v>
      </c>
    </row>
    <row r="214" customFormat="false" ht="15" hidden="false" customHeight="false" outlineLevel="0" collapsed="false">
      <c r="A214" s="15" t="n">
        <v>213</v>
      </c>
      <c r="B214" s="15" t="n">
        <f aca="false">INT((A214-1)/12)+1</f>
        <v>18</v>
      </c>
      <c r="C214" s="15" t="n">
        <f aca="false">MIN(Inputs!$C$4+B214-1,99)</f>
        <v>91</v>
      </c>
      <c r="D214" s="55" t="n">
        <f aca="false">INDEX('Return Path'!$D$5:$D$29,B214)</f>
        <v>0.08</v>
      </c>
      <c r="E214" s="15" t="n">
        <f aca="false">R213</f>
        <v>0</v>
      </c>
      <c r="F214" s="56" t="n">
        <f aca="false">Q213</f>
        <v>39799.2400653025</v>
      </c>
      <c r="G214" s="56" t="n">
        <f aca="false">IF(AND(MOD(A214-1,12)=0,B214&lt;=Inputs!$C$7,E214=0),Inputs!$C$6,0)</f>
        <v>0</v>
      </c>
      <c r="H214" s="56" t="n">
        <f aca="false">IF(B214=1,G214*Inputs!$C$9,0)</f>
        <v>0</v>
      </c>
      <c r="I214" s="56" t="n">
        <f aca="false">I213+G214</f>
        <v>120000</v>
      </c>
      <c r="J214" s="56" t="n">
        <f aca="false">(F214+G214+H214)*((1+D214)^(1/12)-1)</f>
        <v>256.069508935411</v>
      </c>
      <c r="K214" s="56" t="n">
        <f aca="false">(F214+G214+H214+J214)*(Inputs!$C$14+IF(B214&lt;=10,Inputs!$C$12,Inputs!$C$13))/12</f>
        <v>20.027654787119</v>
      </c>
      <c r="L214" s="56" t="n">
        <f aca="false">IF(OR(E214=1,A214&lt;=Inputs!$C$15),0,MAX(Inputs!$C$8*I214-(F214+G214+H214+J214-K214),0))</f>
        <v>81164.7180805492</v>
      </c>
      <c r="M214" s="56" t="n">
        <f aca="false">L214*INDEX(Rates!$B$2:$C$101,C214+1,IF(Inputs!$C$5="Male",1,2))/1000/12*Inputs!$C$16</f>
        <v>1186.8987273979</v>
      </c>
      <c r="N214" s="56" t="n">
        <f aca="false">IF($V$1=1,MAX(F214+G214+H214+J214-K214-M214,0)*Inputs!$C$22/12,0)</f>
        <v>258.989221280353</v>
      </c>
      <c r="O214" s="56" t="n">
        <f aca="false">IF(AND(MOD(A214,12)=0,B214&gt;=Inputs!$C$18),MAX(F214+G214+H214+J214-K214-M214-N214,0)*Inputs!$C$17,0)</f>
        <v>0</v>
      </c>
      <c r="P214" s="56" t="n">
        <f aca="false">F214+G214+H214+J214-K214-M214-N214+O214</f>
        <v>38589.3939707726</v>
      </c>
      <c r="Q214" s="56" t="n">
        <f aca="false">IF(OR(E214=1,P214&lt;=0),0,P214)</f>
        <v>38589.3939707726</v>
      </c>
      <c r="R214" s="15" t="n">
        <f aca="false">IF(OR(E214=1,AND(P214&lt;=0,I214&gt;0)),1,0)</f>
        <v>0</v>
      </c>
      <c r="S214" s="15" t="n">
        <f aca="false">IF(L214&gt;0,1,0)</f>
        <v>1</v>
      </c>
    </row>
    <row r="215" customFormat="false" ht="15" hidden="false" customHeight="false" outlineLevel="0" collapsed="false">
      <c r="A215" s="15" t="n">
        <v>214</v>
      </c>
      <c r="B215" s="15" t="n">
        <f aca="false">INT((A215-1)/12)+1</f>
        <v>18</v>
      </c>
      <c r="C215" s="15" t="n">
        <f aca="false">MIN(Inputs!$C$4+B215-1,99)</f>
        <v>91</v>
      </c>
      <c r="D215" s="55" t="n">
        <f aca="false">INDEX('Return Path'!$D$5:$D$29,B215)</f>
        <v>0.08</v>
      </c>
      <c r="E215" s="15" t="n">
        <f aca="false">R214</f>
        <v>0</v>
      </c>
      <c r="F215" s="56" t="n">
        <f aca="false">Q214</f>
        <v>38589.3939707726</v>
      </c>
      <c r="G215" s="56" t="n">
        <f aca="false">IF(AND(MOD(A215-1,12)=0,B215&lt;=Inputs!$C$7,E215=0),Inputs!$C$6,0)</f>
        <v>0</v>
      </c>
      <c r="H215" s="56" t="n">
        <f aca="false">IF(B215=1,G215*Inputs!$C$9,0)</f>
        <v>0</v>
      </c>
      <c r="I215" s="56" t="n">
        <f aca="false">I214+G215</f>
        <v>120000</v>
      </c>
      <c r="J215" s="56" t="n">
        <f aca="false">(F215+G215+H215)*((1+D215)^(1/12)-1)</f>
        <v>248.285322734735</v>
      </c>
      <c r="K215" s="56" t="n">
        <f aca="false">(F215+G215+H215+J215)*(Inputs!$C$14+IF(B215&lt;=10,Inputs!$C$12,Inputs!$C$13))/12</f>
        <v>19.4188396467537</v>
      </c>
      <c r="L215" s="56" t="n">
        <f aca="false">IF(OR(E215=1,A215&lt;=Inputs!$C$15),0,MAX(Inputs!$C$8*I215-(F215+G215+H215+J215-K215),0))</f>
        <v>82381.7395461395</v>
      </c>
      <c r="M215" s="56" t="n">
        <f aca="false">L215*INDEX(Rates!$B$2:$C$101,C215+1,IF(Inputs!$C$5="Male",1,2))/1000/12*Inputs!$C$16</f>
        <v>1204.69563796305</v>
      </c>
      <c r="N215" s="56" t="n">
        <f aca="false">IF($V$1=1,MAX(F215+G215+H215+J215-K215-M215,0)*Inputs!$C$22/12,0)</f>
        <v>250.75709877265</v>
      </c>
      <c r="O215" s="56" t="n">
        <f aca="false">IF(AND(MOD(A215,12)=0,B215&gt;=Inputs!$C$18),MAX(F215+G215+H215+J215-K215-M215-N215,0)*Inputs!$C$17,0)</f>
        <v>0</v>
      </c>
      <c r="P215" s="56" t="n">
        <f aca="false">F215+G215+H215+J215-K215-M215-N215+O215</f>
        <v>37362.8077171249</v>
      </c>
      <c r="Q215" s="56" t="n">
        <f aca="false">IF(OR(E215=1,P215&lt;=0),0,P215)</f>
        <v>37362.8077171249</v>
      </c>
      <c r="R215" s="15" t="n">
        <f aca="false">IF(OR(E215=1,AND(P215&lt;=0,I215&gt;0)),1,0)</f>
        <v>0</v>
      </c>
      <c r="S215" s="15" t="n">
        <f aca="false">IF(L215&gt;0,1,0)</f>
        <v>1</v>
      </c>
    </row>
    <row r="216" customFormat="false" ht="15" hidden="false" customHeight="false" outlineLevel="0" collapsed="false">
      <c r="A216" s="15" t="n">
        <v>215</v>
      </c>
      <c r="B216" s="15" t="n">
        <f aca="false">INT((A216-1)/12)+1</f>
        <v>18</v>
      </c>
      <c r="C216" s="15" t="n">
        <f aca="false">MIN(Inputs!$C$4+B216-1,99)</f>
        <v>91</v>
      </c>
      <c r="D216" s="55" t="n">
        <f aca="false">INDEX('Return Path'!$D$5:$D$29,B216)</f>
        <v>0.08</v>
      </c>
      <c r="E216" s="15" t="n">
        <f aca="false">R215</f>
        <v>0</v>
      </c>
      <c r="F216" s="56" t="n">
        <f aca="false">Q215</f>
        <v>37362.8077171249</v>
      </c>
      <c r="G216" s="56" t="n">
        <f aca="false">IF(AND(MOD(A216-1,12)=0,B216&lt;=Inputs!$C$7,E216=0),Inputs!$C$6,0)</f>
        <v>0</v>
      </c>
      <c r="H216" s="56" t="n">
        <f aca="false">IF(B216=1,G216*Inputs!$C$9,0)</f>
        <v>0</v>
      </c>
      <c r="I216" s="56" t="n">
        <f aca="false">I215+G216</f>
        <v>120000</v>
      </c>
      <c r="J216" s="56" t="n">
        <f aca="false">(F216+G216+H216)*((1+D216)^(1/12)-1)</f>
        <v>240.39342984625</v>
      </c>
      <c r="K216" s="56" t="n">
        <f aca="false">(F216+G216+H216+J216)*(Inputs!$C$14+IF(B216&lt;=10,Inputs!$C$12,Inputs!$C$13))/12</f>
        <v>18.8016005734856</v>
      </c>
      <c r="L216" s="56" t="n">
        <f aca="false">IF(OR(E216=1,A216&lt;=Inputs!$C$15),0,MAX(Inputs!$C$8*I216-(F216+G216+H216+J216-K216),0))</f>
        <v>83615.6004536024</v>
      </c>
      <c r="M216" s="56" t="n">
        <f aca="false">L216*INDEX(Rates!$B$2:$C$101,C216+1,IF(Inputs!$C$5="Male",1,2))/1000/12*Inputs!$C$16</f>
        <v>1222.73879729985</v>
      </c>
      <c r="N216" s="56" t="n">
        <f aca="false">IF($V$1=1,MAX(F216+G216+H216+J216-K216-M216,0)*Inputs!$C$22/12,0)</f>
        <v>242.411071660652</v>
      </c>
      <c r="O216" s="56" t="n">
        <f aca="false">IF(AND(MOD(A216,12)=0,B216&gt;=Inputs!$C$18),MAX(F216+G216+H216+J216-K216-M216-N216,0)*Inputs!$C$17,0)</f>
        <v>0</v>
      </c>
      <c r="P216" s="56" t="n">
        <f aca="false">F216+G216+H216+J216-K216-M216-N216+O216</f>
        <v>36119.2496774371</v>
      </c>
      <c r="Q216" s="56" t="n">
        <f aca="false">IF(OR(E216=1,P216&lt;=0),0,P216)</f>
        <v>36119.2496774371</v>
      </c>
      <c r="R216" s="15" t="n">
        <f aca="false">IF(OR(E216=1,AND(P216&lt;=0,I216&gt;0)),1,0)</f>
        <v>0</v>
      </c>
      <c r="S216" s="15" t="n">
        <f aca="false">IF(L216&gt;0,1,0)</f>
        <v>1</v>
      </c>
    </row>
    <row r="217" customFormat="false" ht="15" hidden="false" customHeight="false" outlineLevel="0" collapsed="false">
      <c r="A217" s="15" t="n">
        <v>216</v>
      </c>
      <c r="B217" s="15" t="n">
        <f aca="false">INT((A217-1)/12)+1</f>
        <v>18</v>
      </c>
      <c r="C217" s="15" t="n">
        <f aca="false">MIN(Inputs!$C$4+B217-1,99)</f>
        <v>91</v>
      </c>
      <c r="D217" s="55" t="n">
        <f aca="false">INDEX('Return Path'!$D$5:$D$29,B217)</f>
        <v>0.08</v>
      </c>
      <c r="E217" s="15" t="n">
        <f aca="false">R216</f>
        <v>0</v>
      </c>
      <c r="F217" s="56" t="n">
        <f aca="false">Q216</f>
        <v>36119.2496774371</v>
      </c>
      <c r="G217" s="56" t="n">
        <f aca="false">IF(AND(MOD(A217-1,12)=0,B217&lt;=Inputs!$C$7,E217=0),Inputs!$C$6,0)</f>
        <v>0</v>
      </c>
      <c r="H217" s="56" t="n">
        <f aca="false">IF(B217=1,G217*Inputs!$C$9,0)</f>
        <v>0</v>
      </c>
      <c r="I217" s="56" t="n">
        <f aca="false">I216+G217</f>
        <v>120000</v>
      </c>
      <c r="J217" s="56" t="n">
        <f aca="false">(F217+G217+H217)*((1+D217)^(1/12)-1)</f>
        <v>232.392339975362</v>
      </c>
      <c r="K217" s="56" t="n">
        <f aca="false">(F217+G217+H217+J217)*(Inputs!$C$14+IF(B217&lt;=10,Inputs!$C$12,Inputs!$C$13))/12</f>
        <v>18.1758210087062</v>
      </c>
      <c r="L217" s="56" t="n">
        <f aca="false">IF(OR(E217=1,A217&lt;=Inputs!$C$15),0,MAX(Inputs!$C$8*I217-(F217+G217+H217+J217-K217),0))</f>
        <v>84866.5338035962</v>
      </c>
      <c r="M217" s="56" t="n">
        <f aca="false">L217*INDEX(Rates!$B$2:$C$101,C217+1,IF(Inputs!$C$5="Male",1,2))/1000/12*Inputs!$C$16</f>
        <v>1241.03161265459</v>
      </c>
      <c r="N217" s="56" t="n">
        <f aca="false">IF($V$1=1,MAX(F217+G217+H217+J217-K217-M217,0)*Inputs!$C$22/12,0)</f>
        <v>233.949563891661</v>
      </c>
      <c r="O217" s="56" t="n">
        <f aca="false">IF(AND(MOD(A217,12)=0,B217&gt;=Inputs!$C$18),MAX(F217+G217+H217+J217-K217-M217-N217,0)*Inputs!$C$17,0)</f>
        <v>174.292425099288</v>
      </c>
      <c r="P217" s="56" t="n">
        <f aca="false">F217+G217+H217+J217-K217-M217-N217+O217</f>
        <v>35032.7774449568</v>
      </c>
      <c r="Q217" s="56" t="n">
        <f aca="false">IF(OR(E217=1,P217&lt;=0),0,P217)</f>
        <v>35032.7774449568</v>
      </c>
      <c r="R217" s="15" t="n">
        <f aca="false">IF(OR(E217=1,AND(P217&lt;=0,I217&gt;0)),1,0)</f>
        <v>0</v>
      </c>
      <c r="S217" s="15" t="n">
        <f aca="false">IF(L217&gt;0,1,0)</f>
        <v>1</v>
      </c>
    </row>
    <row r="218" customFormat="false" ht="15" hidden="false" customHeight="false" outlineLevel="0" collapsed="false">
      <c r="A218" s="15" t="n">
        <v>217</v>
      </c>
      <c r="B218" s="15" t="n">
        <f aca="false">INT((A218-1)/12)+1</f>
        <v>19</v>
      </c>
      <c r="C218" s="15" t="n">
        <f aca="false">MIN(Inputs!$C$4+B218-1,99)</f>
        <v>92</v>
      </c>
      <c r="D218" s="55" t="n">
        <f aca="false">INDEX('Return Path'!$D$5:$D$29,B218)</f>
        <v>0.08</v>
      </c>
      <c r="E218" s="15" t="n">
        <f aca="false">R217</f>
        <v>0</v>
      </c>
      <c r="F218" s="56" t="n">
        <f aca="false">Q217</f>
        <v>35032.7774449568</v>
      </c>
      <c r="G218" s="56" t="n">
        <f aca="false">IF(AND(MOD(A218-1,12)=0,B218&lt;=Inputs!$C$7,E218=0),Inputs!$C$6,0)</f>
        <v>0</v>
      </c>
      <c r="H218" s="56" t="n">
        <f aca="false">IF(B218=1,G218*Inputs!$C$9,0)</f>
        <v>0</v>
      </c>
      <c r="I218" s="56" t="n">
        <f aca="false">I217+G218</f>
        <v>120000</v>
      </c>
      <c r="J218" s="56" t="n">
        <f aca="false">(F218+G218+H218)*((1+D218)^(1/12)-1)</f>
        <v>225.401944917901</v>
      </c>
      <c r="K218" s="56" t="n">
        <f aca="false">(F218+G218+H218+J218)*(Inputs!$C$14+IF(B218&lt;=10,Inputs!$C$12,Inputs!$C$13))/12</f>
        <v>17.6290896949374</v>
      </c>
      <c r="L218" s="56" t="n">
        <f aca="false">IF(OR(E218=1,A218&lt;=Inputs!$C$15),0,MAX(Inputs!$C$8*I218-(F218+G218+H218+J218-K218),0))</f>
        <v>85959.4496998202</v>
      </c>
      <c r="M218" s="56" t="n">
        <f aca="false">L218*INDEX(Rates!$B$2:$C$101,C218+1,IF(Inputs!$C$5="Male",1,2))/1000/12*Inputs!$C$16</f>
        <v>1387.60041677935</v>
      </c>
      <c r="N218" s="56" t="n">
        <f aca="false">IF($V$1=1,MAX(F218+G218+H218+J218-K218-M218,0)*Inputs!$C$22/12,0)</f>
        <v>225.686332556003</v>
      </c>
      <c r="O218" s="56" t="n">
        <f aca="false">IF(AND(MOD(A218,12)=0,B218&gt;=Inputs!$C$18),MAX(F218+G218+H218+J218-K218-M218-N218,0)*Inputs!$C$17,0)</f>
        <v>0</v>
      </c>
      <c r="P218" s="56" t="n">
        <f aca="false">F218+G218+H218+J218-K218-M218-N218+O218</f>
        <v>33627.2635508444</v>
      </c>
      <c r="Q218" s="56" t="n">
        <f aca="false">IF(OR(E218=1,P218&lt;=0),0,P218)</f>
        <v>33627.2635508444</v>
      </c>
      <c r="R218" s="15" t="n">
        <f aca="false">IF(OR(E218=1,AND(P218&lt;=0,I218&gt;0)),1,0)</f>
        <v>0</v>
      </c>
      <c r="S218" s="15" t="n">
        <f aca="false">IF(L218&gt;0,1,0)</f>
        <v>1</v>
      </c>
    </row>
    <row r="219" customFormat="false" ht="15" hidden="false" customHeight="false" outlineLevel="0" collapsed="false">
      <c r="A219" s="15" t="n">
        <v>218</v>
      </c>
      <c r="B219" s="15" t="n">
        <f aca="false">INT((A219-1)/12)+1</f>
        <v>19</v>
      </c>
      <c r="C219" s="15" t="n">
        <f aca="false">MIN(Inputs!$C$4+B219-1,99)</f>
        <v>92</v>
      </c>
      <c r="D219" s="55" t="n">
        <f aca="false">INDEX('Return Path'!$D$5:$D$29,B219)</f>
        <v>0.08</v>
      </c>
      <c r="E219" s="15" t="n">
        <f aca="false">R218</f>
        <v>0</v>
      </c>
      <c r="F219" s="56" t="n">
        <f aca="false">Q218</f>
        <v>33627.2635508444</v>
      </c>
      <c r="G219" s="56" t="n">
        <f aca="false">IF(AND(MOD(A219-1,12)=0,B219&lt;=Inputs!$C$7,E219=0),Inputs!$C$6,0)</f>
        <v>0</v>
      </c>
      <c r="H219" s="56" t="n">
        <f aca="false">IF(B219=1,G219*Inputs!$C$9,0)</f>
        <v>0</v>
      </c>
      <c r="I219" s="56" t="n">
        <f aca="false">I218+G219</f>
        <v>120000</v>
      </c>
      <c r="J219" s="56" t="n">
        <f aca="false">(F219+G219+H219)*((1+D219)^(1/12)-1)</f>
        <v>216.358826203154</v>
      </c>
      <c r="K219" s="56" t="n">
        <f aca="false">(F219+G219+H219+J219)*(Inputs!$C$14+IF(B219&lt;=10,Inputs!$C$12,Inputs!$C$13))/12</f>
        <v>16.9218111885238</v>
      </c>
      <c r="L219" s="56" t="n">
        <f aca="false">IF(OR(E219=1,A219&lt;=Inputs!$C$15),0,MAX(Inputs!$C$8*I219-(F219+G219+H219+J219-K219),0))</f>
        <v>87373.2994341409</v>
      </c>
      <c r="M219" s="56" t="n">
        <f aca="false">L219*INDEX(Rates!$B$2:$C$101,C219+1,IF(Inputs!$C$5="Male",1,2))/1000/12*Inputs!$C$16</f>
        <v>1410.42348611562</v>
      </c>
      <c r="N219" s="56" t="n">
        <f aca="false">IF($V$1=1,MAX(F219+G219+H219+J219-K219-M219,0)*Inputs!$C$22/12,0)</f>
        <v>216.108513864956</v>
      </c>
      <c r="O219" s="56" t="n">
        <f aca="false">IF(AND(MOD(A219,12)=0,B219&gt;=Inputs!$C$18),MAX(F219+G219+H219+J219-K219-M219-N219,0)*Inputs!$C$17,0)</f>
        <v>0</v>
      </c>
      <c r="P219" s="56" t="n">
        <f aca="false">F219+G219+H219+J219-K219-M219-N219+O219</f>
        <v>32200.1685658785</v>
      </c>
      <c r="Q219" s="56" t="n">
        <f aca="false">IF(OR(E219=1,P219&lt;=0),0,P219)</f>
        <v>32200.1685658785</v>
      </c>
      <c r="R219" s="15" t="n">
        <f aca="false">IF(OR(E219=1,AND(P219&lt;=0,I219&gt;0)),1,0)</f>
        <v>0</v>
      </c>
      <c r="S219" s="15" t="n">
        <f aca="false">IF(L219&gt;0,1,0)</f>
        <v>1</v>
      </c>
    </row>
    <row r="220" customFormat="false" ht="15" hidden="false" customHeight="false" outlineLevel="0" collapsed="false">
      <c r="A220" s="15" t="n">
        <v>219</v>
      </c>
      <c r="B220" s="15" t="n">
        <f aca="false">INT((A220-1)/12)+1</f>
        <v>19</v>
      </c>
      <c r="C220" s="15" t="n">
        <f aca="false">MIN(Inputs!$C$4+B220-1,99)</f>
        <v>92</v>
      </c>
      <c r="D220" s="55" t="n">
        <f aca="false">INDEX('Return Path'!$D$5:$D$29,B220)</f>
        <v>0.08</v>
      </c>
      <c r="E220" s="15" t="n">
        <f aca="false">R219</f>
        <v>0</v>
      </c>
      <c r="F220" s="56" t="n">
        <f aca="false">Q219</f>
        <v>32200.1685658785</v>
      </c>
      <c r="G220" s="56" t="n">
        <f aca="false">IF(AND(MOD(A220-1,12)=0,B220&lt;=Inputs!$C$7,E220=0),Inputs!$C$6,0)</f>
        <v>0</v>
      </c>
      <c r="H220" s="56" t="n">
        <f aca="false">IF(B220=1,G220*Inputs!$C$9,0)</f>
        <v>0</v>
      </c>
      <c r="I220" s="56" t="n">
        <f aca="false">I219+G220</f>
        <v>120000</v>
      </c>
      <c r="J220" s="56" t="n">
        <f aca="false">(F220+G220+H220)*((1+D220)^(1/12)-1)</f>
        <v>207.176854100048</v>
      </c>
      <c r="K220" s="56" t="n">
        <f aca="false">(F220+G220+H220+J220)*(Inputs!$C$14+IF(B220&lt;=10,Inputs!$C$12,Inputs!$C$13))/12</f>
        <v>16.2036727099893</v>
      </c>
      <c r="L220" s="56" t="n">
        <f aca="false">IF(OR(E220=1,A220&lt;=Inputs!$C$15),0,MAX(Inputs!$C$8*I220-(F220+G220+H220+J220-K220),0))</f>
        <v>88808.8582527315</v>
      </c>
      <c r="M220" s="56" t="n">
        <f aca="false">L220*INDEX(Rates!$B$2:$C$101,C220+1,IF(Inputs!$C$5="Male",1,2))/1000/12*Inputs!$C$16</f>
        <v>1433.59699434472</v>
      </c>
      <c r="N220" s="56" t="n">
        <f aca="false">IF($V$1=1,MAX(F220+G220+H220+J220-K220-M220,0)*Inputs!$C$22/12,0)</f>
        <v>206.383631686159</v>
      </c>
      <c r="O220" s="56" t="n">
        <f aca="false">IF(AND(MOD(A220,12)=0,B220&gt;=Inputs!$C$18),MAX(F220+G220+H220+J220-K220-M220-N220,0)*Inputs!$C$17,0)</f>
        <v>0</v>
      </c>
      <c r="P220" s="56" t="n">
        <f aca="false">F220+G220+H220+J220-K220-M220-N220+O220</f>
        <v>30751.1611212377</v>
      </c>
      <c r="Q220" s="56" t="n">
        <f aca="false">IF(OR(E220=1,P220&lt;=0),0,P220)</f>
        <v>30751.1611212377</v>
      </c>
      <c r="R220" s="15" t="n">
        <f aca="false">IF(OR(E220=1,AND(P220&lt;=0,I220&gt;0)),1,0)</f>
        <v>0</v>
      </c>
      <c r="S220" s="15" t="n">
        <f aca="false">IF(L220&gt;0,1,0)</f>
        <v>1</v>
      </c>
    </row>
    <row r="221" customFormat="false" ht="15" hidden="false" customHeight="false" outlineLevel="0" collapsed="false">
      <c r="A221" s="15" t="n">
        <v>220</v>
      </c>
      <c r="B221" s="15" t="n">
        <f aca="false">INT((A221-1)/12)+1</f>
        <v>19</v>
      </c>
      <c r="C221" s="15" t="n">
        <f aca="false">MIN(Inputs!$C$4+B221-1,99)</f>
        <v>92</v>
      </c>
      <c r="D221" s="55" t="n">
        <f aca="false">INDEX('Return Path'!$D$5:$D$29,B221)</f>
        <v>0.08</v>
      </c>
      <c r="E221" s="15" t="n">
        <f aca="false">R220</f>
        <v>0</v>
      </c>
      <c r="F221" s="56" t="n">
        <f aca="false">Q220</f>
        <v>30751.1611212377</v>
      </c>
      <c r="G221" s="56" t="n">
        <f aca="false">IF(AND(MOD(A221-1,12)=0,B221&lt;=Inputs!$C$7,E221=0),Inputs!$C$6,0)</f>
        <v>0</v>
      </c>
      <c r="H221" s="56" t="n">
        <f aca="false">IF(B221=1,G221*Inputs!$C$9,0)</f>
        <v>0</v>
      </c>
      <c r="I221" s="56" t="n">
        <f aca="false">I220+G221</f>
        <v>120000</v>
      </c>
      <c r="J221" s="56" t="n">
        <f aca="false">(F221+G221+H221)*((1+D221)^(1/12)-1)</f>
        <v>197.85389657161</v>
      </c>
      <c r="K221" s="56" t="n">
        <f aca="false">(F221+G221+H221+J221)*(Inputs!$C$14+IF(B221&lt;=10,Inputs!$C$12,Inputs!$C$13))/12</f>
        <v>15.4745075089046</v>
      </c>
      <c r="L221" s="56" t="n">
        <f aca="false">IF(OR(E221=1,A221&lt;=Inputs!$C$15),0,MAX(Inputs!$C$8*I221-(F221+G221+H221+J221-K221),0))</f>
        <v>90266.4594896996</v>
      </c>
      <c r="M221" s="56" t="n">
        <f aca="false">L221*INDEX(Rates!$B$2:$C$101,C221+1,IF(Inputs!$C$5="Male",1,2))/1000/12*Inputs!$C$16</f>
        <v>1457.12632231248</v>
      </c>
      <c r="N221" s="56" t="n">
        <f aca="false">IF($V$1=1,MAX(F221+G221+H221+J221-K221-M221,0)*Inputs!$C$22/12,0)</f>
        <v>196.509427919919</v>
      </c>
      <c r="O221" s="56" t="n">
        <f aca="false">IF(AND(MOD(A221,12)=0,B221&gt;=Inputs!$C$18),MAX(F221+G221+H221+J221-K221-M221-N221,0)*Inputs!$C$17,0)</f>
        <v>0</v>
      </c>
      <c r="P221" s="56" t="n">
        <f aca="false">F221+G221+H221+J221-K221-M221-N221+O221</f>
        <v>29279.904760068</v>
      </c>
      <c r="Q221" s="56" t="n">
        <f aca="false">IF(OR(E221=1,P221&lt;=0),0,P221)</f>
        <v>29279.904760068</v>
      </c>
      <c r="R221" s="15" t="n">
        <f aca="false">IF(OR(E221=1,AND(P221&lt;=0,I221&gt;0)),1,0)</f>
        <v>0</v>
      </c>
      <c r="S221" s="15" t="n">
        <f aca="false">IF(L221&gt;0,1,0)</f>
        <v>1</v>
      </c>
    </row>
    <row r="222" customFormat="false" ht="15" hidden="false" customHeight="false" outlineLevel="0" collapsed="false">
      <c r="A222" s="15" t="n">
        <v>221</v>
      </c>
      <c r="B222" s="15" t="n">
        <f aca="false">INT((A222-1)/12)+1</f>
        <v>19</v>
      </c>
      <c r="C222" s="15" t="n">
        <f aca="false">MIN(Inputs!$C$4+B222-1,99)</f>
        <v>92</v>
      </c>
      <c r="D222" s="55" t="n">
        <f aca="false">INDEX('Return Path'!$D$5:$D$29,B222)</f>
        <v>0.08</v>
      </c>
      <c r="E222" s="15" t="n">
        <f aca="false">R221</f>
        <v>0</v>
      </c>
      <c r="F222" s="56" t="n">
        <f aca="false">Q221</f>
        <v>29279.904760068</v>
      </c>
      <c r="G222" s="56" t="n">
        <f aca="false">IF(AND(MOD(A222-1,12)=0,B222&lt;=Inputs!$C$7,E222=0),Inputs!$C$6,0)</f>
        <v>0</v>
      </c>
      <c r="H222" s="56" t="n">
        <f aca="false">IF(B222=1,G222*Inputs!$C$9,0)</f>
        <v>0</v>
      </c>
      <c r="I222" s="56" t="n">
        <f aca="false">I221+G222</f>
        <v>120000</v>
      </c>
      <c r="J222" s="56" t="n">
        <f aca="false">(F222+G222+H222)*((1+D222)^(1/12)-1)</f>
        <v>188.38778884431</v>
      </c>
      <c r="K222" s="56" t="n">
        <f aca="false">(F222+G222+H222+J222)*(Inputs!$C$14+IF(B222&lt;=10,Inputs!$C$12,Inputs!$C$13))/12</f>
        <v>14.7341462744561</v>
      </c>
      <c r="L222" s="56" t="n">
        <f aca="false">IF(OR(E222=1,A222&lt;=Inputs!$C$15),0,MAX(Inputs!$C$8*I222-(F222+G222+H222+J222-K222),0))</f>
        <v>91746.4415973622</v>
      </c>
      <c r="M222" s="56" t="n">
        <f aca="false">L222*INDEX(Rates!$B$2:$C$101,C222+1,IF(Inputs!$C$5="Male",1,2))/1000/12*Inputs!$C$16</f>
        <v>1481.01693348542</v>
      </c>
      <c r="N222" s="56" t="n">
        <f aca="false">IF($V$1=1,MAX(F222+G222+H222+J222-K222-M222,0)*Inputs!$C$22/12,0)</f>
        <v>186.483609794349</v>
      </c>
      <c r="O222" s="56" t="n">
        <f aca="false">IF(AND(MOD(A222,12)=0,B222&gt;=Inputs!$C$18),MAX(F222+G222+H222+J222-K222-M222-N222,0)*Inputs!$C$17,0)</f>
        <v>0</v>
      </c>
      <c r="P222" s="56" t="n">
        <f aca="false">F222+G222+H222+J222-K222-M222-N222+O222</f>
        <v>27786.0578593581</v>
      </c>
      <c r="Q222" s="56" t="n">
        <f aca="false">IF(OR(E222=1,P222&lt;=0),0,P222)</f>
        <v>27786.0578593581</v>
      </c>
      <c r="R222" s="15" t="n">
        <f aca="false">IF(OR(E222=1,AND(P222&lt;=0,I222&gt;0)),1,0)</f>
        <v>0</v>
      </c>
      <c r="S222" s="15" t="n">
        <f aca="false">IF(L222&gt;0,1,0)</f>
        <v>1</v>
      </c>
    </row>
    <row r="223" customFormat="false" ht="15" hidden="false" customHeight="false" outlineLevel="0" collapsed="false">
      <c r="A223" s="15" t="n">
        <v>222</v>
      </c>
      <c r="B223" s="15" t="n">
        <f aca="false">INT((A223-1)/12)+1</f>
        <v>19</v>
      </c>
      <c r="C223" s="15" t="n">
        <f aca="false">MIN(Inputs!$C$4+B223-1,99)</f>
        <v>92</v>
      </c>
      <c r="D223" s="55" t="n">
        <f aca="false">INDEX('Return Path'!$D$5:$D$29,B223)</f>
        <v>0.08</v>
      </c>
      <c r="E223" s="15" t="n">
        <f aca="false">R222</f>
        <v>0</v>
      </c>
      <c r="F223" s="56" t="n">
        <f aca="false">Q222</f>
        <v>27786.0578593581</v>
      </c>
      <c r="G223" s="56" t="n">
        <f aca="false">IF(AND(MOD(A223-1,12)=0,B223&lt;=Inputs!$C$7,E223=0),Inputs!$C$6,0)</f>
        <v>0</v>
      </c>
      <c r="H223" s="56" t="n">
        <f aca="false">IF(B223=1,G223*Inputs!$C$9,0)</f>
        <v>0</v>
      </c>
      <c r="I223" s="56" t="n">
        <f aca="false">I222+G223</f>
        <v>120000</v>
      </c>
      <c r="J223" s="56" t="n">
        <f aca="false">(F223+G223+H223)*((1+D223)^(1/12)-1)</f>
        <v>178.776332905407</v>
      </c>
      <c r="K223" s="56" t="n">
        <f aca="false">(F223+G223+H223+J223)*(Inputs!$C$14+IF(B223&lt;=10,Inputs!$C$12,Inputs!$C$13))/12</f>
        <v>13.9824170961317</v>
      </c>
      <c r="L223" s="56" t="n">
        <f aca="false">IF(OR(E223=1,A223&lt;=Inputs!$C$15),0,MAX(Inputs!$C$8*I223-(F223+G223+H223+J223-K223),0))</f>
        <v>93249.1482248327</v>
      </c>
      <c r="M223" s="56" t="n">
        <f aca="false">L223*INDEX(Rates!$B$2:$C$101,C223+1,IF(Inputs!$C$5="Male",1,2))/1000/12*Inputs!$C$16</f>
        <v>1505.27437521936</v>
      </c>
      <c r="N223" s="56" t="n">
        <f aca="false">IF($V$1=1,MAX(F223+G223+H223+J223-K223-M223,0)*Inputs!$C$22/12,0)</f>
        <v>176.303849332987</v>
      </c>
      <c r="O223" s="56" t="n">
        <f aca="false">IF(AND(MOD(A223,12)=0,B223&gt;=Inputs!$C$18),MAX(F223+G223+H223+J223-K223-M223-N223,0)*Inputs!$C$17,0)</f>
        <v>0</v>
      </c>
      <c r="P223" s="56" t="n">
        <f aca="false">F223+G223+H223+J223-K223-M223-N223+O223</f>
        <v>26269.273550615</v>
      </c>
      <c r="Q223" s="56" t="n">
        <f aca="false">IF(OR(E223=1,P223&lt;=0),0,P223)</f>
        <v>26269.273550615</v>
      </c>
      <c r="R223" s="15" t="n">
        <f aca="false">IF(OR(E223=1,AND(P223&lt;=0,I223&gt;0)),1,0)</f>
        <v>0</v>
      </c>
      <c r="S223" s="15" t="n">
        <f aca="false">IF(L223&gt;0,1,0)</f>
        <v>1</v>
      </c>
    </row>
    <row r="224" customFormat="false" ht="15" hidden="false" customHeight="false" outlineLevel="0" collapsed="false">
      <c r="A224" s="15" t="n">
        <v>223</v>
      </c>
      <c r="B224" s="15" t="n">
        <f aca="false">INT((A224-1)/12)+1</f>
        <v>19</v>
      </c>
      <c r="C224" s="15" t="n">
        <f aca="false">MIN(Inputs!$C$4+B224-1,99)</f>
        <v>92</v>
      </c>
      <c r="D224" s="55" t="n">
        <f aca="false">INDEX('Return Path'!$D$5:$D$29,B224)</f>
        <v>0.08</v>
      </c>
      <c r="E224" s="15" t="n">
        <f aca="false">R223</f>
        <v>0</v>
      </c>
      <c r="F224" s="56" t="n">
        <f aca="false">Q223</f>
        <v>26269.273550615</v>
      </c>
      <c r="G224" s="56" t="n">
        <f aca="false">IF(AND(MOD(A224-1,12)=0,B224&lt;=Inputs!$C$7,E224=0),Inputs!$C$6,0)</f>
        <v>0</v>
      </c>
      <c r="H224" s="56" t="n">
        <f aca="false">IF(B224=1,G224*Inputs!$C$9,0)</f>
        <v>0</v>
      </c>
      <c r="I224" s="56" t="n">
        <f aca="false">I223+G224</f>
        <v>120000</v>
      </c>
      <c r="J224" s="56" t="n">
        <f aca="false">(F224+G224+H224)*((1+D224)^(1/12)-1)</f>
        <v>169.017296992574</v>
      </c>
      <c r="K224" s="56" t="n">
        <f aca="false">(F224+G224+H224+J224)*(Inputs!$C$14+IF(B224&lt;=10,Inputs!$C$12,Inputs!$C$13))/12</f>
        <v>13.2191454238038</v>
      </c>
      <c r="L224" s="56" t="n">
        <f aca="false">IF(OR(E224=1,A224&lt;=Inputs!$C$15),0,MAX(Inputs!$C$8*I224-(F224+G224+H224+J224-K224),0))</f>
        <v>94774.9282978163</v>
      </c>
      <c r="M224" s="56" t="n">
        <f aca="false">L224*INDEX(Rates!$B$2:$C$101,C224+1,IF(Inputs!$C$5="Male",1,2))/1000/12*Inputs!$C$16</f>
        <v>1529.9042800475</v>
      </c>
      <c r="N224" s="56" t="n">
        <f aca="false">IF($V$1=1,MAX(F224+G224+H224+J224-K224-M224,0)*Inputs!$C$22/12,0)</f>
        <v>165.967782814242</v>
      </c>
      <c r="O224" s="56" t="n">
        <f aca="false">IF(AND(MOD(A224,12)=0,B224&gt;=Inputs!$C$18),MAX(F224+G224+H224+J224-K224-M224-N224,0)*Inputs!$C$17,0)</f>
        <v>0</v>
      </c>
      <c r="P224" s="56" t="n">
        <f aca="false">F224+G224+H224+J224-K224-M224-N224+O224</f>
        <v>24729.199639322</v>
      </c>
      <c r="Q224" s="56" t="n">
        <f aca="false">IF(OR(E224=1,P224&lt;=0),0,P224)</f>
        <v>24729.199639322</v>
      </c>
      <c r="R224" s="15" t="n">
        <f aca="false">IF(OR(E224=1,AND(P224&lt;=0,I224&gt;0)),1,0)</f>
        <v>0</v>
      </c>
      <c r="S224" s="15" t="n">
        <f aca="false">IF(L224&gt;0,1,0)</f>
        <v>1</v>
      </c>
    </row>
    <row r="225" customFormat="false" ht="15" hidden="false" customHeight="false" outlineLevel="0" collapsed="false">
      <c r="A225" s="15" t="n">
        <v>224</v>
      </c>
      <c r="B225" s="15" t="n">
        <f aca="false">INT((A225-1)/12)+1</f>
        <v>19</v>
      </c>
      <c r="C225" s="15" t="n">
        <f aca="false">MIN(Inputs!$C$4+B225-1,99)</f>
        <v>92</v>
      </c>
      <c r="D225" s="55" t="n">
        <f aca="false">INDEX('Return Path'!$D$5:$D$29,B225)</f>
        <v>0.08</v>
      </c>
      <c r="E225" s="15" t="n">
        <f aca="false">R224</f>
        <v>0</v>
      </c>
      <c r="F225" s="56" t="n">
        <f aca="false">Q224</f>
        <v>24729.199639322</v>
      </c>
      <c r="G225" s="56" t="n">
        <f aca="false">IF(AND(MOD(A225-1,12)=0,B225&lt;=Inputs!$C$7,E225=0),Inputs!$C$6,0)</f>
        <v>0</v>
      </c>
      <c r="H225" s="56" t="n">
        <f aca="false">IF(B225=1,G225*Inputs!$C$9,0)</f>
        <v>0</v>
      </c>
      <c r="I225" s="56" t="n">
        <f aca="false">I224+G225</f>
        <v>120000</v>
      </c>
      <c r="J225" s="56" t="n">
        <f aca="false">(F225+G225+H225)*((1+D225)^(1/12)-1)</f>
        <v>159.108415075684</v>
      </c>
      <c r="K225" s="56" t="n">
        <f aca="false">(F225+G225+H225+J225)*(Inputs!$C$14+IF(B225&lt;=10,Inputs!$C$12,Inputs!$C$13))/12</f>
        <v>12.4441540271988</v>
      </c>
      <c r="L225" s="56" t="n">
        <f aca="false">IF(OR(E225=1,A225&lt;=Inputs!$C$15),0,MAX(Inputs!$C$8*I225-(F225+G225+H225+J225-K225),0))</f>
        <v>96324.1360996295</v>
      </c>
      <c r="M225" s="56" t="n">
        <f aca="false">L225*INDEX(Rates!$B$2:$C$101,C225+1,IF(Inputs!$C$5="Male",1,2))/1000/12*Inputs!$C$16</f>
        <v>1554.91236698827</v>
      </c>
      <c r="N225" s="56" t="n">
        <f aca="false">IF($V$1=1,MAX(F225+G225+H225+J225-K225-M225,0)*Inputs!$C$22/12,0)</f>
        <v>155.473010222548</v>
      </c>
      <c r="O225" s="56" t="n">
        <f aca="false">IF(AND(MOD(A225,12)=0,B225&gt;=Inputs!$C$18),MAX(F225+G225+H225+J225-K225-M225-N225,0)*Inputs!$C$17,0)</f>
        <v>0</v>
      </c>
      <c r="P225" s="56" t="n">
        <f aca="false">F225+G225+H225+J225-K225-M225-N225+O225</f>
        <v>23165.4785231597</v>
      </c>
      <c r="Q225" s="56" t="n">
        <f aca="false">IF(OR(E225=1,P225&lt;=0),0,P225)</f>
        <v>23165.4785231597</v>
      </c>
      <c r="R225" s="15" t="n">
        <f aca="false">IF(OR(E225=1,AND(P225&lt;=0,I225&gt;0)),1,0)</f>
        <v>0</v>
      </c>
      <c r="S225" s="15" t="n">
        <f aca="false">IF(L225&gt;0,1,0)</f>
        <v>1</v>
      </c>
    </row>
    <row r="226" customFormat="false" ht="15" hidden="false" customHeight="false" outlineLevel="0" collapsed="false">
      <c r="A226" s="15" t="n">
        <v>225</v>
      </c>
      <c r="B226" s="15" t="n">
        <f aca="false">INT((A226-1)/12)+1</f>
        <v>19</v>
      </c>
      <c r="C226" s="15" t="n">
        <f aca="false">MIN(Inputs!$C$4+B226-1,99)</f>
        <v>92</v>
      </c>
      <c r="D226" s="55" t="n">
        <f aca="false">INDEX('Return Path'!$D$5:$D$29,B226)</f>
        <v>0.08</v>
      </c>
      <c r="E226" s="15" t="n">
        <f aca="false">R225</f>
        <v>0</v>
      </c>
      <c r="F226" s="56" t="n">
        <f aca="false">Q225</f>
        <v>23165.4785231597</v>
      </c>
      <c r="G226" s="56" t="n">
        <f aca="false">IF(AND(MOD(A226-1,12)=0,B226&lt;=Inputs!$C$7,E226=0),Inputs!$C$6,0)</f>
        <v>0</v>
      </c>
      <c r="H226" s="56" t="n">
        <f aca="false">IF(B226=1,G226*Inputs!$C$9,0)</f>
        <v>0</v>
      </c>
      <c r="I226" s="56" t="n">
        <f aca="false">I225+G226</f>
        <v>120000</v>
      </c>
      <c r="J226" s="56" t="n">
        <f aca="false">(F226+G226+H226)*((1+D226)^(1/12)-1)</f>
        <v>149.047386330647</v>
      </c>
      <c r="K226" s="56" t="n">
        <f aca="false">(F226+G226+H226+J226)*(Inputs!$C$14+IF(B226&lt;=10,Inputs!$C$12,Inputs!$C$13))/12</f>
        <v>11.6572629547452</v>
      </c>
      <c r="L226" s="56" t="n">
        <f aca="false">IF(OR(E226=1,A226&lt;=Inputs!$C$15),0,MAX(Inputs!$C$8*I226-(F226+G226+H226+J226-K226),0))</f>
        <v>97897.1313534644</v>
      </c>
      <c r="M226" s="56" t="n">
        <f aca="false">L226*INDEX(Rates!$B$2:$C$101,C226+1,IF(Inputs!$C$5="Male",1,2))/1000/12*Inputs!$C$16</f>
        <v>1580.3044428733</v>
      </c>
      <c r="N226" s="56" t="n">
        <f aca="false">IF($V$1=1,MAX(F226+G226+H226+J226-K226-M226,0)*Inputs!$C$22/12,0)</f>
        <v>144.817094691082</v>
      </c>
      <c r="O226" s="56" t="n">
        <f aca="false">IF(AND(MOD(A226,12)=0,B226&gt;=Inputs!$C$18),MAX(F226+G226+H226+J226-K226-M226-N226,0)*Inputs!$C$17,0)</f>
        <v>0</v>
      </c>
      <c r="P226" s="56" t="n">
        <f aca="false">F226+G226+H226+J226-K226-M226-N226+O226</f>
        <v>21577.7471089712</v>
      </c>
      <c r="Q226" s="56" t="n">
        <f aca="false">IF(OR(E226=1,P226&lt;=0),0,P226)</f>
        <v>21577.7471089712</v>
      </c>
      <c r="R226" s="15" t="n">
        <f aca="false">IF(OR(E226=1,AND(P226&lt;=0,I226&gt;0)),1,0)</f>
        <v>0</v>
      </c>
      <c r="S226" s="15" t="n">
        <f aca="false">IF(L226&gt;0,1,0)</f>
        <v>1</v>
      </c>
    </row>
    <row r="227" customFormat="false" ht="15" hidden="false" customHeight="false" outlineLevel="0" collapsed="false">
      <c r="A227" s="15" t="n">
        <v>226</v>
      </c>
      <c r="B227" s="15" t="n">
        <f aca="false">INT((A227-1)/12)+1</f>
        <v>19</v>
      </c>
      <c r="C227" s="15" t="n">
        <f aca="false">MIN(Inputs!$C$4+B227-1,99)</f>
        <v>92</v>
      </c>
      <c r="D227" s="55" t="n">
        <f aca="false">INDEX('Return Path'!$D$5:$D$29,B227)</f>
        <v>0.08</v>
      </c>
      <c r="E227" s="15" t="n">
        <f aca="false">R226</f>
        <v>0</v>
      </c>
      <c r="F227" s="56" t="n">
        <f aca="false">Q226</f>
        <v>21577.7471089712</v>
      </c>
      <c r="G227" s="56" t="n">
        <f aca="false">IF(AND(MOD(A227-1,12)=0,B227&lt;=Inputs!$C$7,E227=0),Inputs!$C$6,0)</f>
        <v>0</v>
      </c>
      <c r="H227" s="56" t="n">
        <f aca="false">IF(B227=1,G227*Inputs!$C$9,0)</f>
        <v>0</v>
      </c>
      <c r="I227" s="56" t="n">
        <f aca="false">I226+G227</f>
        <v>120000</v>
      </c>
      <c r="J227" s="56" t="n">
        <f aca="false">(F227+G227+H227)*((1+D227)^(1/12)-1)</f>
        <v>138.83187460516</v>
      </c>
      <c r="K227" s="56" t="n">
        <f aca="false">(F227+G227+H227+J227)*(Inputs!$C$14+IF(B227&lt;=10,Inputs!$C$12,Inputs!$C$13))/12</f>
        <v>10.8582894917882</v>
      </c>
      <c r="L227" s="56" t="n">
        <f aca="false">IF(OR(E227=1,A227&lt;=Inputs!$C$15),0,MAX(Inputs!$C$8*I227-(F227+G227+H227+J227-K227),0))</f>
        <v>99494.2793059154</v>
      </c>
      <c r="M227" s="56" t="n">
        <f aca="false">L227*INDEX(Rates!$B$2:$C$101,C227+1,IF(Inputs!$C$5="Male",1,2))/1000/12*Inputs!$C$16</f>
        <v>1606.08640369574</v>
      </c>
      <c r="N227" s="56" t="n">
        <f aca="false">IF($V$1=1,MAX(F227+G227+H227+J227-K227-M227,0)*Inputs!$C$22/12,0)</f>
        <v>133.997561935926</v>
      </c>
      <c r="O227" s="56" t="n">
        <f aca="false">IF(AND(MOD(A227,12)=0,B227&gt;=Inputs!$C$18),MAX(F227+G227+H227+J227-K227-M227-N227,0)*Inputs!$C$17,0)</f>
        <v>0</v>
      </c>
      <c r="P227" s="56" t="n">
        <f aca="false">F227+G227+H227+J227-K227-M227-N227+O227</f>
        <v>19965.6367284529</v>
      </c>
      <c r="Q227" s="56" t="n">
        <f aca="false">IF(OR(E227=1,P227&lt;=0),0,P227)</f>
        <v>19965.6367284529</v>
      </c>
      <c r="R227" s="15" t="n">
        <f aca="false">IF(OR(E227=1,AND(P227&lt;=0,I227&gt;0)),1,0)</f>
        <v>0</v>
      </c>
      <c r="S227" s="15" t="n">
        <f aca="false">IF(L227&gt;0,1,0)</f>
        <v>1</v>
      </c>
    </row>
    <row r="228" customFormat="false" ht="15" hidden="false" customHeight="false" outlineLevel="0" collapsed="false">
      <c r="A228" s="15" t="n">
        <v>227</v>
      </c>
      <c r="B228" s="15" t="n">
        <f aca="false">INT((A228-1)/12)+1</f>
        <v>19</v>
      </c>
      <c r="C228" s="15" t="n">
        <f aca="false">MIN(Inputs!$C$4+B228-1,99)</f>
        <v>92</v>
      </c>
      <c r="D228" s="55" t="n">
        <f aca="false">INDEX('Return Path'!$D$5:$D$29,B228)</f>
        <v>0.08</v>
      </c>
      <c r="E228" s="15" t="n">
        <f aca="false">R227</f>
        <v>0</v>
      </c>
      <c r="F228" s="56" t="n">
        <f aca="false">Q227</f>
        <v>19965.6367284529</v>
      </c>
      <c r="G228" s="56" t="n">
        <f aca="false">IF(AND(MOD(A228-1,12)=0,B228&lt;=Inputs!$C$7,E228=0),Inputs!$C$6,0)</f>
        <v>0</v>
      </c>
      <c r="H228" s="56" t="n">
        <f aca="false">IF(B228=1,G228*Inputs!$C$9,0)</f>
        <v>0</v>
      </c>
      <c r="I228" s="56" t="n">
        <f aca="false">I227+G228</f>
        <v>120000</v>
      </c>
      <c r="J228" s="56" t="n">
        <f aca="false">(F228+G228+H228)*((1+D228)^(1/12)-1)</f>
        <v>128.459507876256</v>
      </c>
      <c r="K228" s="56" t="n">
        <f aca="false">(F228+G228+H228+J228)*(Inputs!$C$14+IF(B228&lt;=10,Inputs!$C$12,Inputs!$C$13))/12</f>
        <v>10.0470481181646</v>
      </c>
      <c r="L228" s="56" t="n">
        <f aca="false">IF(OR(E228=1,A228&lt;=Inputs!$C$15),0,MAX(Inputs!$C$8*I228-(F228+G228+H228+J228-K228),0))</f>
        <v>101115.950811789</v>
      </c>
      <c r="M228" s="56" t="n">
        <f aca="false">L228*INDEX(Rates!$B$2:$C$101,C228+1,IF(Inputs!$C$5="Male",1,2))/1000/12*Inputs!$C$16</f>
        <v>1632.2642359793</v>
      </c>
      <c r="N228" s="56" t="n">
        <f aca="false">IF($V$1=1,MAX(F228+G228+H228+J228-K228-M228,0)*Inputs!$C$22/12,0)</f>
        <v>123.011899681545</v>
      </c>
      <c r="O228" s="56" t="n">
        <f aca="false">IF(AND(MOD(A228,12)=0,B228&gt;=Inputs!$C$18),MAX(F228+G228+H228+J228-K228-M228-N228,0)*Inputs!$C$17,0)</f>
        <v>0</v>
      </c>
      <c r="P228" s="56" t="n">
        <f aca="false">F228+G228+H228+J228-K228-M228-N228+O228</f>
        <v>18328.7730525502</v>
      </c>
      <c r="Q228" s="56" t="n">
        <f aca="false">IF(OR(E228=1,P228&lt;=0),0,P228)</f>
        <v>18328.7730525502</v>
      </c>
      <c r="R228" s="15" t="n">
        <f aca="false">IF(OR(E228=1,AND(P228&lt;=0,I228&gt;0)),1,0)</f>
        <v>0</v>
      </c>
      <c r="S228" s="15" t="n">
        <f aca="false">IF(L228&gt;0,1,0)</f>
        <v>1</v>
      </c>
    </row>
    <row r="229" customFormat="false" ht="15" hidden="false" customHeight="false" outlineLevel="0" collapsed="false">
      <c r="A229" s="15" t="n">
        <v>228</v>
      </c>
      <c r="B229" s="15" t="n">
        <f aca="false">INT((A229-1)/12)+1</f>
        <v>19</v>
      </c>
      <c r="C229" s="15" t="n">
        <f aca="false">MIN(Inputs!$C$4+B229-1,99)</f>
        <v>92</v>
      </c>
      <c r="D229" s="55" t="n">
        <f aca="false">INDEX('Return Path'!$D$5:$D$29,B229)</f>
        <v>0.08</v>
      </c>
      <c r="E229" s="15" t="n">
        <f aca="false">R228</f>
        <v>0</v>
      </c>
      <c r="F229" s="56" t="n">
        <f aca="false">Q228</f>
        <v>18328.7730525502</v>
      </c>
      <c r="G229" s="56" t="n">
        <f aca="false">IF(AND(MOD(A229-1,12)=0,B229&lt;=Inputs!$C$7,E229=0),Inputs!$C$6,0)</f>
        <v>0</v>
      </c>
      <c r="H229" s="56" t="n">
        <f aca="false">IF(B229=1,G229*Inputs!$C$9,0)</f>
        <v>0</v>
      </c>
      <c r="I229" s="56" t="n">
        <f aca="false">I228+G229</f>
        <v>120000</v>
      </c>
      <c r="J229" s="56" t="n">
        <f aca="false">(F229+G229+H229)*((1+D229)^(1/12)-1)</f>
        <v>117.927877699527</v>
      </c>
      <c r="K229" s="56" t="n">
        <f aca="false">(F229+G229+H229+J229)*(Inputs!$C$14+IF(B229&lt;=10,Inputs!$C$12,Inputs!$C$13))/12</f>
        <v>9.22335046512484</v>
      </c>
      <c r="L229" s="56" t="n">
        <f aca="false">IF(OR(E229=1,A229&lt;=Inputs!$C$15),0,MAX(Inputs!$C$8*I229-(F229+G229+H229+J229-K229),0))</f>
        <v>102762.522420215</v>
      </c>
      <c r="M229" s="56" t="n">
        <f aca="false">L229*INDEX(Rates!$B$2:$C$101,C229+1,IF(Inputs!$C$5="Male",1,2))/1000/12*Inputs!$C$16</f>
        <v>1658.84401816833</v>
      </c>
      <c r="N229" s="56" t="n">
        <f aca="false">IF($V$1=1,MAX(F229+G229+H229+J229-K229-M229,0)*Inputs!$C$22/12,0)</f>
        <v>111.857557077442</v>
      </c>
      <c r="O229" s="56" t="n">
        <f aca="false">IF(AND(MOD(A229,12)=0,B229&gt;=Inputs!$C$18),MAX(F229+G229+H229+J229-K229-M229-N229,0)*Inputs!$C$17,0)</f>
        <v>83.333880022694</v>
      </c>
      <c r="P229" s="56" t="n">
        <f aca="false">F229+G229+H229+J229-K229-M229-N229+O229</f>
        <v>16750.1098845615</v>
      </c>
      <c r="Q229" s="56" t="n">
        <f aca="false">IF(OR(E229=1,P229&lt;=0),0,P229)</f>
        <v>16750.1098845615</v>
      </c>
      <c r="R229" s="15" t="n">
        <f aca="false">IF(OR(E229=1,AND(P229&lt;=0,I229&gt;0)),1,0)</f>
        <v>0</v>
      </c>
      <c r="S229" s="15" t="n">
        <f aca="false">IF(L229&gt;0,1,0)</f>
        <v>1</v>
      </c>
    </row>
    <row r="230" customFormat="false" ht="15" hidden="false" customHeight="false" outlineLevel="0" collapsed="false">
      <c r="A230" s="15" t="n">
        <v>229</v>
      </c>
      <c r="B230" s="15" t="n">
        <f aca="false">INT((A230-1)/12)+1</f>
        <v>20</v>
      </c>
      <c r="C230" s="15" t="n">
        <f aca="false">MIN(Inputs!$C$4+B230-1,99)</f>
        <v>93</v>
      </c>
      <c r="D230" s="55" t="n">
        <f aca="false">INDEX('Return Path'!$D$5:$D$29,B230)</f>
        <v>0.08</v>
      </c>
      <c r="E230" s="15" t="n">
        <f aca="false">R229</f>
        <v>0</v>
      </c>
      <c r="F230" s="56" t="n">
        <f aca="false">Q229</f>
        <v>16750.1098845615</v>
      </c>
      <c r="G230" s="56" t="n">
        <f aca="false">IF(AND(MOD(A230-1,12)=0,B230&lt;=Inputs!$C$7,E230=0),Inputs!$C$6,0)</f>
        <v>0</v>
      </c>
      <c r="H230" s="56" t="n">
        <f aca="false">IF(B230=1,G230*Inputs!$C$9,0)</f>
        <v>0</v>
      </c>
      <c r="I230" s="56" t="n">
        <f aca="false">I229+G230</f>
        <v>120000</v>
      </c>
      <c r="J230" s="56" t="n">
        <f aca="false">(F230+G230+H230)*((1+D230)^(1/12)-1)</f>
        <v>107.770711343135</v>
      </c>
      <c r="K230" s="56" t="n">
        <f aca="false">(F230+G230+H230+J230)*(Inputs!$C$14+IF(B230&lt;=10,Inputs!$C$12,Inputs!$C$13))/12</f>
        <v>8.42894029795231</v>
      </c>
      <c r="L230" s="56" t="n">
        <f aca="false">IF(OR(E230=1,A230&lt;=Inputs!$C$15),0,MAX(Inputs!$C$8*I230-(F230+G230+H230+J230-K230),0))</f>
        <v>104350.548344393</v>
      </c>
      <c r="M230" s="56" t="n">
        <f aca="false">L230*INDEX(Rates!$B$2:$C$101,C230+1,IF(Inputs!$C$5="Male",1,2))/1000/12*Inputs!$C$16</f>
        <v>1843.00460134256</v>
      </c>
      <c r="N230" s="56" t="n">
        <f aca="false">IF($V$1=1,MAX(F230+G230+H230+J230-K230-M230,0)*Inputs!$C$22/12,0)</f>
        <v>100.042980361761</v>
      </c>
      <c r="O230" s="56" t="n">
        <f aca="false">IF(AND(MOD(A230,12)=0,B230&gt;=Inputs!$C$18),MAX(F230+G230+H230+J230-K230-M230-N230,0)*Inputs!$C$17,0)</f>
        <v>0</v>
      </c>
      <c r="P230" s="56" t="n">
        <f aca="false">F230+G230+H230+J230-K230-M230-N230+O230</f>
        <v>14906.4040739023</v>
      </c>
      <c r="Q230" s="56" t="n">
        <f aca="false">IF(OR(E230=1,P230&lt;=0),0,P230)</f>
        <v>14906.4040739023</v>
      </c>
      <c r="R230" s="15" t="n">
        <f aca="false">IF(OR(E230=1,AND(P230&lt;=0,I230&gt;0)),1,0)</f>
        <v>0</v>
      </c>
      <c r="S230" s="15" t="n">
        <f aca="false">IF(L230&gt;0,1,0)</f>
        <v>1</v>
      </c>
    </row>
    <row r="231" customFormat="false" ht="15" hidden="false" customHeight="false" outlineLevel="0" collapsed="false">
      <c r="A231" s="15" t="n">
        <v>230</v>
      </c>
      <c r="B231" s="15" t="n">
        <f aca="false">INT((A231-1)/12)+1</f>
        <v>20</v>
      </c>
      <c r="C231" s="15" t="n">
        <f aca="false">MIN(Inputs!$C$4+B231-1,99)</f>
        <v>93</v>
      </c>
      <c r="D231" s="55" t="n">
        <f aca="false">INDEX('Return Path'!$D$5:$D$29,B231)</f>
        <v>0.08</v>
      </c>
      <c r="E231" s="15" t="n">
        <f aca="false">R230</f>
        <v>0</v>
      </c>
      <c r="F231" s="56" t="n">
        <f aca="false">Q230</f>
        <v>14906.4040739023</v>
      </c>
      <c r="G231" s="56" t="n">
        <f aca="false">IF(AND(MOD(A231-1,12)=0,B231&lt;=Inputs!$C$7,E231=0),Inputs!$C$6,0)</f>
        <v>0</v>
      </c>
      <c r="H231" s="56" t="n">
        <f aca="false">IF(B231=1,G231*Inputs!$C$9,0)</f>
        <v>0</v>
      </c>
      <c r="I231" s="56" t="n">
        <f aca="false">I230+G231</f>
        <v>120000</v>
      </c>
      <c r="J231" s="56" t="n">
        <f aca="false">(F231+G231+H231)*((1+D231)^(1/12)-1)</f>
        <v>95.9082526433655</v>
      </c>
      <c r="K231" s="56" t="n">
        <f aca="false">(F231+G231+H231+J231)*(Inputs!$C$14+IF(B231&lt;=10,Inputs!$C$12,Inputs!$C$13))/12</f>
        <v>7.50115616327286</v>
      </c>
      <c r="L231" s="56" t="n">
        <f aca="false">IF(OR(E231=1,A231&lt;=Inputs!$C$15),0,MAX(Inputs!$C$8*I231-(F231+G231+H231+J231-K231),0))</f>
        <v>106205.188829618</v>
      </c>
      <c r="M231" s="56" t="n">
        <f aca="false">L231*INDEX(Rates!$B$2:$C$101,C231+1,IF(Inputs!$C$5="Male",1,2))/1000/12*Inputs!$C$16</f>
        <v>1875.7606433791</v>
      </c>
      <c r="N231" s="56" t="n">
        <f aca="false">IF($V$1=1,MAX(F231+G231+H231+J231-K231-M231,0)*Inputs!$C$22/12,0)</f>
        <v>87.460336846689</v>
      </c>
      <c r="O231" s="56" t="n">
        <f aca="false">IF(AND(MOD(A231,12)=0,B231&gt;=Inputs!$C$18),MAX(F231+G231+H231+J231-K231-M231-N231,0)*Inputs!$C$17,0)</f>
        <v>0</v>
      </c>
      <c r="P231" s="56" t="n">
        <f aca="false">F231+G231+H231+J231-K231-M231-N231+O231</f>
        <v>13031.5901901567</v>
      </c>
      <c r="Q231" s="56" t="n">
        <f aca="false">IF(OR(E231=1,P231&lt;=0),0,P231)</f>
        <v>13031.5901901567</v>
      </c>
      <c r="R231" s="15" t="n">
        <f aca="false">IF(OR(E231=1,AND(P231&lt;=0,I231&gt;0)),1,0)</f>
        <v>0</v>
      </c>
      <c r="S231" s="15" t="n">
        <f aca="false">IF(L231&gt;0,1,0)</f>
        <v>1</v>
      </c>
    </row>
    <row r="232" customFormat="false" ht="15" hidden="false" customHeight="false" outlineLevel="0" collapsed="false">
      <c r="A232" s="15" t="n">
        <v>231</v>
      </c>
      <c r="B232" s="15" t="n">
        <f aca="false">INT((A232-1)/12)+1</f>
        <v>20</v>
      </c>
      <c r="C232" s="15" t="n">
        <f aca="false">MIN(Inputs!$C$4+B232-1,99)</f>
        <v>93</v>
      </c>
      <c r="D232" s="55" t="n">
        <f aca="false">INDEX('Return Path'!$D$5:$D$29,B232)</f>
        <v>0.08</v>
      </c>
      <c r="E232" s="15" t="n">
        <f aca="false">R231</f>
        <v>0</v>
      </c>
      <c r="F232" s="56" t="n">
        <f aca="false">Q231</f>
        <v>13031.5901901567</v>
      </c>
      <c r="G232" s="56" t="n">
        <f aca="false">IF(AND(MOD(A232-1,12)=0,B232&lt;=Inputs!$C$7,E232=0),Inputs!$C$6,0)</f>
        <v>0</v>
      </c>
      <c r="H232" s="56" t="n">
        <f aca="false">IF(B232=1,G232*Inputs!$C$9,0)</f>
        <v>0</v>
      </c>
      <c r="I232" s="56" t="n">
        <f aca="false">I231+G232</f>
        <v>120000</v>
      </c>
      <c r="J232" s="56" t="n">
        <f aca="false">(F232+G232+H232)*((1+D232)^(1/12)-1)</f>
        <v>83.8456436646932</v>
      </c>
      <c r="K232" s="56" t="n">
        <f aca="false">(F232+G232+H232+J232)*(Inputs!$C$14+IF(B232&lt;=10,Inputs!$C$12,Inputs!$C$13))/12</f>
        <v>6.55771791691068</v>
      </c>
      <c r="L232" s="56" t="n">
        <f aca="false">IF(OR(E232=1,A232&lt;=Inputs!$C$15),0,MAX(Inputs!$C$8*I232-(F232+G232+H232+J232-K232),0))</f>
        <v>108091.121884096</v>
      </c>
      <c r="M232" s="56" t="n">
        <f aca="false">L232*INDEX(Rates!$B$2:$C$101,C232+1,IF(Inputs!$C$5="Male",1,2))/1000/12*Inputs!$C$16</f>
        <v>1909.06936434293</v>
      </c>
      <c r="N232" s="56" t="n">
        <f aca="false">IF($V$1=1,MAX(F232+G232+H232+J232-K232-M232,0)*Inputs!$C$22/12,0)</f>
        <v>74.6653916770767</v>
      </c>
      <c r="O232" s="56" t="n">
        <f aca="false">IF(AND(MOD(A232,12)=0,B232&gt;=Inputs!$C$18),MAX(F232+G232+H232+J232-K232-M232-N232,0)*Inputs!$C$17,0)</f>
        <v>0</v>
      </c>
      <c r="P232" s="56" t="n">
        <f aca="false">F232+G232+H232+J232-K232-M232-N232+O232</f>
        <v>11125.1433598844</v>
      </c>
      <c r="Q232" s="56" t="n">
        <f aca="false">IF(OR(E232=1,P232&lt;=0),0,P232)</f>
        <v>11125.1433598844</v>
      </c>
      <c r="R232" s="15" t="n">
        <f aca="false">IF(OR(E232=1,AND(P232&lt;=0,I232&gt;0)),1,0)</f>
        <v>0</v>
      </c>
      <c r="S232" s="15" t="n">
        <f aca="false">IF(L232&gt;0,1,0)</f>
        <v>1</v>
      </c>
    </row>
    <row r="233" customFormat="false" ht="15" hidden="false" customHeight="false" outlineLevel="0" collapsed="false">
      <c r="A233" s="15" t="n">
        <v>232</v>
      </c>
      <c r="B233" s="15" t="n">
        <f aca="false">INT((A233-1)/12)+1</f>
        <v>20</v>
      </c>
      <c r="C233" s="15" t="n">
        <f aca="false">MIN(Inputs!$C$4+B233-1,99)</f>
        <v>93</v>
      </c>
      <c r="D233" s="55" t="n">
        <f aca="false">INDEX('Return Path'!$D$5:$D$29,B233)</f>
        <v>0.08</v>
      </c>
      <c r="E233" s="15" t="n">
        <f aca="false">R232</f>
        <v>0</v>
      </c>
      <c r="F233" s="56" t="n">
        <f aca="false">Q232</f>
        <v>11125.1433598844</v>
      </c>
      <c r="G233" s="56" t="n">
        <f aca="false">IF(AND(MOD(A233-1,12)=0,B233&lt;=Inputs!$C$7,E233=0),Inputs!$C$6,0)</f>
        <v>0</v>
      </c>
      <c r="H233" s="56" t="n">
        <f aca="false">IF(B233=1,G233*Inputs!$C$9,0)</f>
        <v>0</v>
      </c>
      <c r="I233" s="56" t="n">
        <f aca="false">I232+G233</f>
        <v>120000</v>
      </c>
      <c r="J233" s="56" t="n">
        <f aca="false">(F233+G233+H233)*((1+D233)^(1/12)-1)</f>
        <v>71.5795073556011</v>
      </c>
      <c r="K233" s="56" t="n">
        <f aca="false">(F233+G233+H233+J233)*(Inputs!$C$14+IF(B233&lt;=10,Inputs!$C$12,Inputs!$C$13))/12</f>
        <v>5.59836143362001</v>
      </c>
      <c r="L233" s="56" t="n">
        <f aca="false">IF(OR(E233=1,A233&lt;=Inputs!$C$15),0,MAX(Inputs!$C$8*I233-(F233+G233+H233+J233-K233),0))</f>
        <v>110008.875494194</v>
      </c>
      <c r="M233" s="56" t="n">
        <f aca="false">L233*INDEX(Rates!$B$2:$C$101,C233+1,IF(Inputs!$C$5="Male",1,2))/1000/12*Inputs!$C$16</f>
        <v>1942.94008935328</v>
      </c>
      <c r="N233" s="56" t="n">
        <f aca="false">IF($V$1=1,MAX(F233+G233+H233+J233-K233-M233,0)*Inputs!$C$22/12,0)</f>
        <v>61.6545627763542</v>
      </c>
      <c r="O233" s="56" t="n">
        <f aca="false">IF(AND(MOD(A233,12)=0,B233&gt;=Inputs!$C$18),MAX(F233+G233+H233+J233-K233-M233-N233,0)*Inputs!$C$17,0)</f>
        <v>0</v>
      </c>
      <c r="P233" s="56" t="n">
        <f aca="false">F233+G233+H233+J233-K233-M233-N233+O233</f>
        <v>9186.52985367677</v>
      </c>
      <c r="Q233" s="56" t="n">
        <f aca="false">IF(OR(E233=1,P233&lt;=0),0,P233)</f>
        <v>9186.52985367677</v>
      </c>
      <c r="R233" s="15" t="n">
        <f aca="false">IF(OR(E233=1,AND(P233&lt;=0,I233&gt;0)),1,0)</f>
        <v>0</v>
      </c>
      <c r="S233" s="15" t="n">
        <f aca="false">IF(L233&gt;0,1,0)</f>
        <v>1</v>
      </c>
    </row>
    <row r="234" customFormat="false" ht="15" hidden="false" customHeight="false" outlineLevel="0" collapsed="false">
      <c r="A234" s="15" t="n">
        <v>233</v>
      </c>
      <c r="B234" s="15" t="n">
        <f aca="false">INT((A234-1)/12)+1</f>
        <v>20</v>
      </c>
      <c r="C234" s="15" t="n">
        <f aca="false">MIN(Inputs!$C$4+B234-1,99)</f>
        <v>93</v>
      </c>
      <c r="D234" s="55" t="n">
        <f aca="false">INDEX('Return Path'!$D$5:$D$29,B234)</f>
        <v>0.08</v>
      </c>
      <c r="E234" s="15" t="n">
        <f aca="false">R233</f>
        <v>0</v>
      </c>
      <c r="F234" s="56" t="n">
        <f aca="false">Q233</f>
        <v>9186.52985367677</v>
      </c>
      <c r="G234" s="56" t="n">
        <f aca="false">IF(AND(MOD(A234-1,12)=0,B234&lt;=Inputs!$C$7,E234=0),Inputs!$C$6,0)</f>
        <v>0</v>
      </c>
      <c r="H234" s="56" t="n">
        <f aca="false">IF(B234=1,G234*Inputs!$C$9,0)</f>
        <v>0</v>
      </c>
      <c r="I234" s="56" t="n">
        <f aca="false">I233+G234</f>
        <v>120000</v>
      </c>
      <c r="J234" s="56" t="n">
        <f aca="false">(F234+G234+H234)*((1+D234)^(1/12)-1)</f>
        <v>59.1064096850018</v>
      </c>
      <c r="K234" s="56" t="n">
        <f aca="false">(F234+G234+H234+J234)*(Inputs!$C$14+IF(B234&lt;=10,Inputs!$C$12,Inputs!$C$13))/12</f>
        <v>4.62281813168089</v>
      </c>
      <c r="L234" s="56" t="n">
        <f aca="false">IF(OR(E234=1,A234&lt;=Inputs!$C$15),0,MAX(Inputs!$C$8*I234-(F234+G234+H234+J234-K234),0))</f>
        <v>111958.98655477</v>
      </c>
      <c r="M234" s="56" t="n">
        <f aca="false">L234*INDEX(Rates!$B$2:$C$101,C234+1,IF(Inputs!$C$5="Male",1,2))/1000/12*Inputs!$C$16</f>
        <v>1977.38230086816</v>
      </c>
      <c r="N234" s="56" t="n">
        <f aca="false">IF($V$1=1,MAX(F234+G234+H234+J234-K234-M234,0)*Inputs!$C$22/12,0)</f>
        <v>48.4242076290796</v>
      </c>
      <c r="O234" s="56" t="n">
        <f aca="false">IF(AND(MOD(A234,12)=0,B234&gt;=Inputs!$C$18),MAX(F234+G234+H234+J234-K234-M234-N234,0)*Inputs!$C$17,0)</f>
        <v>0</v>
      </c>
      <c r="P234" s="56" t="n">
        <f aca="false">F234+G234+H234+J234-K234-M234-N234+O234</f>
        <v>7215.20693673285</v>
      </c>
      <c r="Q234" s="56" t="n">
        <f aca="false">IF(OR(E234=1,P234&lt;=0),0,P234)</f>
        <v>7215.20693673285</v>
      </c>
      <c r="R234" s="15" t="n">
        <f aca="false">IF(OR(E234=1,AND(P234&lt;=0,I234&gt;0)),1,0)</f>
        <v>0</v>
      </c>
      <c r="S234" s="15" t="n">
        <f aca="false">IF(L234&gt;0,1,0)</f>
        <v>1</v>
      </c>
    </row>
    <row r="235" customFormat="false" ht="15" hidden="false" customHeight="false" outlineLevel="0" collapsed="false">
      <c r="A235" s="15" t="n">
        <v>234</v>
      </c>
      <c r="B235" s="15" t="n">
        <f aca="false">INT((A235-1)/12)+1</f>
        <v>20</v>
      </c>
      <c r="C235" s="15" t="n">
        <f aca="false">MIN(Inputs!$C$4+B235-1,99)</f>
        <v>93</v>
      </c>
      <c r="D235" s="55" t="n">
        <f aca="false">INDEX('Return Path'!$D$5:$D$29,B235)</f>
        <v>0.08</v>
      </c>
      <c r="E235" s="15" t="n">
        <f aca="false">R234</f>
        <v>0</v>
      </c>
      <c r="F235" s="56" t="n">
        <f aca="false">Q234</f>
        <v>7215.20693673285</v>
      </c>
      <c r="G235" s="56" t="n">
        <f aca="false">IF(AND(MOD(A235-1,12)=0,B235&lt;=Inputs!$C$7,E235=0),Inputs!$C$6,0)</f>
        <v>0</v>
      </c>
      <c r="H235" s="56" t="n">
        <f aca="false">IF(B235=1,G235*Inputs!$C$9,0)</f>
        <v>0</v>
      </c>
      <c r="I235" s="56" t="n">
        <f aca="false">I234+G235</f>
        <v>120000</v>
      </c>
      <c r="J235" s="56" t="n">
        <f aca="false">(F235+G235+H235)*((1+D235)^(1/12)-1)</f>
        <v>46.4228586808448</v>
      </c>
      <c r="K235" s="56" t="n">
        <f aca="false">(F235+G235+H235+J235)*(Inputs!$C$14+IF(B235&lt;=10,Inputs!$C$12,Inputs!$C$13))/12</f>
        <v>3.63081489770685</v>
      </c>
      <c r="L235" s="56" t="n">
        <f aca="false">IF(OR(E235=1,A235&lt;=Inputs!$C$15),0,MAX(Inputs!$C$8*I235-(F235+G235+H235+J235-K235),0))</f>
        <v>113942.001019484</v>
      </c>
      <c r="M235" s="56" t="n">
        <f aca="false">L235*INDEX(Rates!$B$2:$C$101,C235+1,IF(Inputs!$C$5="Male",1,2))/1000/12*Inputs!$C$16</f>
        <v>2012.40564133912</v>
      </c>
      <c r="N235" s="56" t="n">
        <f aca="false">IF($V$1=1,MAX(F235+G235+H235+J235-K235-M235,0)*Inputs!$C$22/12,0)</f>
        <v>34.9706222611791</v>
      </c>
      <c r="O235" s="56" t="n">
        <f aca="false">IF(AND(MOD(A235,12)=0,B235&gt;=Inputs!$C$18),MAX(F235+G235+H235+J235-K235-M235-N235,0)*Inputs!$C$17,0)</f>
        <v>0</v>
      </c>
      <c r="P235" s="56" t="n">
        <f aca="false">F235+G235+H235+J235-K235-M235-N235+O235</f>
        <v>5210.62271691569</v>
      </c>
      <c r="Q235" s="56" t="n">
        <f aca="false">IF(OR(E235=1,P235&lt;=0),0,P235)</f>
        <v>5210.62271691569</v>
      </c>
      <c r="R235" s="15" t="n">
        <f aca="false">IF(OR(E235=1,AND(P235&lt;=0,I235&gt;0)),1,0)</f>
        <v>0</v>
      </c>
      <c r="S235" s="15" t="n">
        <f aca="false">IF(L235&gt;0,1,0)</f>
        <v>1</v>
      </c>
    </row>
    <row r="236" customFormat="false" ht="15" hidden="false" customHeight="false" outlineLevel="0" collapsed="false">
      <c r="A236" s="15" t="n">
        <v>235</v>
      </c>
      <c r="B236" s="15" t="n">
        <f aca="false">INT((A236-1)/12)+1</f>
        <v>20</v>
      </c>
      <c r="C236" s="15" t="n">
        <f aca="false">MIN(Inputs!$C$4+B236-1,99)</f>
        <v>93</v>
      </c>
      <c r="D236" s="55" t="n">
        <f aca="false">INDEX('Return Path'!$D$5:$D$29,B236)</f>
        <v>0.08</v>
      </c>
      <c r="E236" s="15" t="n">
        <f aca="false">R235</f>
        <v>0</v>
      </c>
      <c r="F236" s="56" t="n">
        <f aca="false">Q235</f>
        <v>5210.62271691569</v>
      </c>
      <c r="G236" s="56" t="n">
        <f aca="false">IF(AND(MOD(A236-1,12)=0,B236&lt;=Inputs!$C$7,E236=0),Inputs!$C$6,0)</f>
        <v>0</v>
      </c>
      <c r="H236" s="56" t="n">
        <f aca="false">IF(B236=1,G236*Inputs!$C$9,0)</f>
        <v>0</v>
      </c>
      <c r="I236" s="56" t="n">
        <f aca="false">I235+G236</f>
        <v>120000</v>
      </c>
      <c r="J236" s="56" t="n">
        <f aca="false">(F236+G236+H236)*((1+D236)^(1/12)-1)</f>
        <v>33.5253034525034</v>
      </c>
      <c r="K236" s="56" t="n">
        <f aca="false">(F236+G236+H236+J236)*(Inputs!$C$14+IF(B236&lt;=10,Inputs!$C$12,Inputs!$C$13))/12</f>
        <v>2.6220740101841</v>
      </c>
      <c r="L236" s="56" t="n">
        <f aca="false">IF(OR(E236=1,A236&lt;=Inputs!$C$15),0,MAX(Inputs!$C$8*I236-(F236+G236+H236+J236-K236),0))</f>
        <v>115958.474053642</v>
      </c>
      <c r="M236" s="56" t="n">
        <f aca="false">L236*INDEX(Rates!$B$2:$C$101,C236+1,IF(Inputs!$C$5="Male",1,2))/1000/12*Inputs!$C$16</f>
        <v>2048.01991591074</v>
      </c>
      <c r="N236" s="56" t="n">
        <f aca="false">IF($V$1=1,MAX(F236+G236+H236+J236-K236-M236,0)*Inputs!$C$22/12,0)</f>
        <v>21.2900402029818</v>
      </c>
      <c r="O236" s="56" t="n">
        <f aca="false">IF(AND(MOD(A236,12)=0,B236&gt;=Inputs!$C$18),MAX(F236+G236+H236+J236-K236-M236-N236,0)*Inputs!$C$17,0)</f>
        <v>0</v>
      </c>
      <c r="P236" s="56" t="n">
        <f aca="false">F236+G236+H236+J236-K236-M236-N236+O236</f>
        <v>3172.21599024429</v>
      </c>
      <c r="Q236" s="56" t="n">
        <f aca="false">IF(OR(E236=1,P236&lt;=0),0,P236)</f>
        <v>3172.21599024429</v>
      </c>
      <c r="R236" s="15" t="n">
        <f aca="false">IF(OR(E236=1,AND(P236&lt;=0,I236&gt;0)),1,0)</f>
        <v>0</v>
      </c>
      <c r="S236" s="15" t="n">
        <f aca="false">IF(L236&gt;0,1,0)</f>
        <v>1</v>
      </c>
    </row>
    <row r="237" customFormat="false" ht="15" hidden="false" customHeight="false" outlineLevel="0" collapsed="false">
      <c r="A237" s="15" t="n">
        <v>236</v>
      </c>
      <c r="B237" s="15" t="n">
        <f aca="false">INT((A237-1)/12)+1</f>
        <v>20</v>
      </c>
      <c r="C237" s="15" t="n">
        <f aca="false">MIN(Inputs!$C$4+B237-1,99)</f>
        <v>93</v>
      </c>
      <c r="D237" s="55" t="n">
        <f aca="false">INDEX('Return Path'!$D$5:$D$29,B237)</f>
        <v>0.08</v>
      </c>
      <c r="E237" s="15" t="n">
        <f aca="false">R236</f>
        <v>0</v>
      </c>
      <c r="F237" s="56" t="n">
        <f aca="false">Q236</f>
        <v>3172.21599024429</v>
      </c>
      <c r="G237" s="56" t="n">
        <f aca="false">IF(AND(MOD(A237-1,12)=0,B237&lt;=Inputs!$C$7,E237=0),Inputs!$C$6,0)</f>
        <v>0</v>
      </c>
      <c r="H237" s="56" t="n">
        <f aca="false">IF(B237=1,G237*Inputs!$C$9,0)</f>
        <v>0</v>
      </c>
      <c r="I237" s="56" t="n">
        <f aca="false">I236+G237</f>
        <v>120000</v>
      </c>
      <c r="J237" s="56" t="n">
        <f aca="false">(F237+G237+H237)*((1+D237)^(1/12)-1)</f>
        <v>20.4101331966661</v>
      </c>
      <c r="K237" s="56" t="n">
        <f aca="false">(F237+G237+H237+J237)*(Inputs!$C$14+IF(B237&lt;=10,Inputs!$C$12,Inputs!$C$13))/12</f>
        <v>1.59631306172048</v>
      </c>
      <c r="L237" s="56" t="n">
        <f aca="false">IF(OR(E237=1,A237&lt;=Inputs!$C$15),0,MAX(Inputs!$C$8*I237-(F237+G237+H237+J237-K237),0))</f>
        <v>118008.970189621</v>
      </c>
      <c r="M237" s="56" t="n">
        <f aca="false">L237*INDEX(Rates!$B$2:$C$101,C237+1,IF(Inputs!$C$5="Male",1,2))/1000/12*Inputs!$C$16</f>
        <v>2084.23509516569</v>
      </c>
      <c r="N237" s="56" t="n">
        <f aca="false">IF($V$1=1,MAX(F237+G237+H237+J237-K237-M237,0)*Inputs!$C$22/12,0)</f>
        <v>7.37863143475699</v>
      </c>
      <c r="O237" s="56" t="n">
        <f aca="false">IF(AND(MOD(A237,12)=0,B237&gt;=Inputs!$C$18),MAX(F237+G237+H237+J237-K237-M237-N237,0)*Inputs!$C$17,0)</f>
        <v>0</v>
      </c>
      <c r="P237" s="56" t="n">
        <f aca="false">F237+G237+H237+J237-K237-M237-N237+O237</f>
        <v>1099.41608377879</v>
      </c>
      <c r="Q237" s="56" t="n">
        <f aca="false">IF(OR(E237=1,P237&lt;=0),0,P237)</f>
        <v>1099.41608377879</v>
      </c>
      <c r="R237" s="15" t="n">
        <f aca="false">IF(OR(E237=1,AND(P237&lt;=0,I237&gt;0)),1,0)</f>
        <v>0</v>
      </c>
      <c r="S237" s="15" t="n">
        <f aca="false">IF(L237&gt;0,1,0)</f>
        <v>1</v>
      </c>
    </row>
    <row r="238" customFormat="false" ht="15" hidden="false" customHeight="false" outlineLevel="0" collapsed="false">
      <c r="A238" s="15" t="n">
        <v>237</v>
      </c>
      <c r="B238" s="15" t="n">
        <f aca="false">INT((A238-1)/12)+1</f>
        <v>20</v>
      </c>
      <c r="C238" s="15" t="n">
        <f aca="false">MIN(Inputs!$C$4+B238-1,99)</f>
        <v>93</v>
      </c>
      <c r="D238" s="55" t="n">
        <f aca="false">INDEX('Return Path'!$D$5:$D$29,B238)</f>
        <v>0.08</v>
      </c>
      <c r="E238" s="15" t="n">
        <f aca="false">R237</f>
        <v>0</v>
      </c>
      <c r="F238" s="56" t="n">
        <f aca="false">Q237</f>
        <v>1099.41608377879</v>
      </c>
      <c r="G238" s="56" t="n">
        <f aca="false">IF(AND(MOD(A238-1,12)=0,B238&lt;=Inputs!$C$7,E238=0),Inputs!$C$6,0)</f>
        <v>0</v>
      </c>
      <c r="H238" s="56" t="n">
        <f aca="false">IF(B238=1,G238*Inputs!$C$9,0)</f>
        <v>0</v>
      </c>
      <c r="I238" s="56" t="n">
        <f aca="false">I237+G238</f>
        <v>120000</v>
      </c>
      <c r="J238" s="56" t="n">
        <f aca="false">(F238+G238+H238)*((1+D238)^(1/12)-1)</f>
        <v>7.0736761864548</v>
      </c>
      <c r="K238" s="56" t="n">
        <f aca="false">(F238+G238+H238+J238)*(Inputs!$C$14+IF(B238&lt;=10,Inputs!$C$12,Inputs!$C$13))/12</f>
        <v>0.553244879982623</v>
      </c>
      <c r="L238" s="56" t="n">
        <f aca="false">IF(OR(E238=1,A238&lt;=Inputs!$C$15),0,MAX(Inputs!$C$8*I238-(F238+G238+H238+J238-K238),0))</f>
        <v>120094.063484915</v>
      </c>
      <c r="M238" s="56" t="n">
        <f aca="false">L238*INDEX(Rates!$B$2:$C$101,C238+1,IF(Inputs!$C$5="Male",1,2))/1000/12*Inputs!$C$16</f>
        <v>2121.06131791607</v>
      </c>
      <c r="N238" s="56" t="n">
        <f aca="false">IF($V$1=1,MAX(F238+G238+H238+J238-K238-M238,0)*Inputs!$C$22/12,0)</f>
        <v>0</v>
      </c>
      <c r="O238" s="56" t="n">
        <f aca="false">IF(AND(MOD(A238,12)=0,B238&gt;=Inputs!$C$18),MAX(F238+G238+H238+J238-K238-M238-N238,0)*Inputs!$C$17,0)</f>
        <v>0</v>
      </c>
      <c r="P238" s="56" t="n">
        <f aca="false">F238+G238+H238+J238-K238-M238-N238+O238</f>
        <v>-1015.1248028308</v>
      </c>
      <c r="Q238" s="56" t="n">
        <f aca="false">IF(OR(E238=1,P238&lt;=0),0,P238)</f>
        <v>0</v>
      </c>
      <c r="R238" s="15" t="n">
        <f aca="false">IF(OR(E238=1,AND(P238&lt;=0,I238&gt;0)),1,0)</f>
        <v>1</v>
      </c>
      <c r="S238" s="15" t="n">
        <f aca="false">IF(L238&gt;0,1,0)</f>
        <v>1</v>
      </c>
    </row>
    <row r="239" customFormat="false" ht="15" hidden="false" customHeight="false" outlineLevel="0" collapsed="false">
      <c r="A239" s="15" t="n">
        <v>238</v>
      </c>
      <c r="B239" s="15" t="n">
        <f aca="false">INT((A239-1)/12)+1</f>
        <v>20</v>
      </c>
      <c r="C239" s="15" t="n">
        <f aca="false">MIN(Inputs!$C$4+B239-1,99)</f>
        <v>93</v>
      </c>
      <c r="D239" s="55" t="n">
        <f aca="false">INDEX('Return Path'!$D$5:$D$29,B239)</f>
        <v>0.08</v>
      </c>
      <c r="E239" s="15" t="n">
        <f aca="false">R238</f>
        <v>1</v>
      </c>
      <c r="F239" s="56" t="n">
        <f aca="false">Q238</f>
        <v>0</v>
      </c>
      <c r="G239" s="56" t="n">
        <f aca="false">IF(AND(MOD(A239-1,12)=0,B239&lt;=Inputs!$C$7,E239=0),Inputs!$C$6,0)</f>
        <v>0</v>
      </c>
      <c r="H239" s="56" t="n">
        <f aca="false">IF(B239=1,G239*Inputs!$C$9,0)</f>
        <v>0</v>
      </c>
      <c r="I239" s="56" t="n">
        <f aca="false">I238+G239</f>
        <v>120000</v>
      </c>
      <c r="J239" s="56" t="n">
        <f aca="false">(F239+G239+H239)*((1+D239)^(1/12)-1)</f>
        <v>0</v>
      </c>
      <c r="K239" s="56" t="n">
        <f aca="false">(F239+G239+H239+J239)*(Inputs!$C$14+IF(B239&lt;=10,Inputs!$C$12,Inputs!$C$13))/12</f>
        <v>0</v>
      </c>
      <c r="L239" s="56" t="n">
        <f aca="false">IF(OR(E239=1,A239&lt;=Inputs!$C$15),0,MAX(Inputs!$C$8*I239-(F239+G239+H239+J239-K239),0))</f>
        <v>0</v>
      </c>
      <c r="M239" s="56" t="n">
        <f aca="false">L239*INDEX(Rates!$B$2:$C$101,C239+1,IF(Inputs!$C$5="Male",1,2))/1000/12*Inputs!$C$16</f>
        <v>0</v>
      </c>
      <c r="N239" s="56" t="n">
        <f aca="false">IF($V$1=1,MAX(F239+G239+H239+J239-K239-M239,0)*Inputs!$C$22/12,0)</f>
        <v>0</v>
      </c>
      <c r="O239" s="56" t="n">
        <f aca="false">IF(AND(MOD(A239,12)=0,B239&gt;=Inputs!$C$18),MAX(F239+G239+H239+J239-K239-M239-N239,0)*Inputs!$C$17,0)</f>
        <v>0</v>
      </c>
      <c r="P239" s="56" t="n">
        <f aca="false">F239+G239+H239+J239-K239-M239-N239+O239</f>
        <v>0</v>
      </c>
      <c r="Q239" s="56" t="n">
        <f aca="false">IF(OR(E239=1,P239&lt;=0),0,P239)</f>
        <v>0</v>
      </c>
      <c r="R239" s="15" t="n">
        <f aca="false">IF(OR(E239=1,AND(P239&lt;=0,I239&gt;0)),1,0)</f>
        <v>1</v>
      </c>
      <c r="S239" s="15" t="n">
        <f aca="false">IF(L239&gt;0,1,0)</f>
        <v>0</v>
      </c>
    </row>
    <row r="240" customFormat="false" ht="15" hidden="false" customHeight="false" outlineLevel="0" collapsed="false">
      <c r="A240" s="15" t="n">
        <v>239</v>
      </c>
      <c r="B240" s="15" t="n">
        <f aca="false">INT((A240-1)/12)+1</f>
        <v>20</v>
      </c>
      <c r="C240" s="15" t="n">
        <f aca="false">MIN(Inputs!$C$4+B240-1,99)</f>
        <v>93</v>
      </c>
      <c r="D240" s="55" t="n">
        <f aca="false">INDEX('Return Path'!$D$5:$D$29,B240)</f>
        <v>0.08</v>
      </c>
      <c r="E240" s="15" t="n">
        <f aca="false">R239</f>
        <v>1</v>
      </c>
      <c r="F240" s="56" t="n">
        <f aca="false">Q239</f>
        <v>0</v>
      </c>
      <c r="G240" s="56" t="n">
        <f aca="false">IF(AND(MOD(A240-1,12)=0,B240&lt;=Inputs!$C$7,E240=0),Inputs!$C$6,0)</f>
        <v>0</v>
      </c>
      <c r="H240" s="56" t="n">
        <f aca="false">IF(B240=1,G240*Inputs!$C$9,0)</f>
        <v>0</v>
      </c>
      <c r="I240" s="56" t="n">
        <f aca="false">I239+G240</f>
        <v>120000</v>
      </c>
      <c r="J240" s="56" t="n">
        <f aca="false">(F240+G240+H240)*((1+D240)^(1/12)-1)</f>
        <v>0</v>
      </c>
      <c r="K240" s="56" t="n">
        <f aca="false">(F240+G240+H240+J240)*(Inputs!$C$14+IF(B240&lt;=10,Inputs!$C$12,Inputs!$C$13))/12</f>
        <v>0</v>
      </c>
      <c r="L240" s="56" t="n">
        <f aca="false">IF(OR(E240=1,A240&lt;=Inputs!$C$15),0,MAX(Inputs!$C$8*I240-(F240+G240+H240+J240-K240),0))</f>
        <v>0</v>
      </c>
      <c r="M240" s="56" t="n">
        <f aca="false">L240*INDEX(Rates!$B$2:$C$101,C240+1,IF(Inputs!$C$5="Male",1,2))/1000/12*Inputs!$C$16</f>
        <v>0</v>
      </c>
      <c r="N240" s="56" t="n">
        <f aca="false">IF($V$1=1,MAX(F240+G240+H240+J240-K240-M240,0)*Inputs!$C$22/12,0)</f>
        <v>0</v>
      </c>
      <c r="O240" s="56" t="n">
        <f aca="false">IF(AND(MOD(A240,12)=0,B240&gt;=Inputs!$C$18),MAX(F240+G240+H240+J240-K240-M240-N240,0)*Inputs!$C$17,0)</f>
        <v>0</v>
      </c>
      <c r="P240" s="56" t="n">
        <f aca="false">F240+G240+H240+J240-K240-M240-N240+O240</f>
        <v>0</v>
      </c>
      <c r="Q240" s="56" t="n">
        <f aca="false">IF(OR(E240=1,P240&lt;=0),0,P240)</f>
        <v>0</v>
      </c>
      <c r="R240" s="15" t="n">
        <f aca="false">IF(OR(E240=1,AND(P240&lt;=0,I240&gt;0)),1,0)</f>
        <v>1</v>
      </c>
      <c r="S240" s="15" t="n">
        <f aca="false">IF(L240&gt;0,1,0)</f>
        <v>0</v>
      </c>
    </row>
    <row r="241" customFormat="false" ht="15" hidden="false" customHeight="false" outlineLevel="0" collapsed="false">
      <c r="A241" s="15" t="n">
        <v>240</v>
      </c>
      <c r="B241" s="15" t="n">
        <f aca="false">INT((A241-1)/12)+1</f>
        <v>20</v>
      </c>
      <c r="C241" s="15" t="n">
        <f aca="false">MIN(Inputs!$C$4+B241-1,99)</f>
        <v>93</v>
      </c>
      <c r="D241" s="55" t="n">
        <f aca="false">INDEX('Return Path'!$D$5:$D$29,B241)</f>
        <v>0.08</v>
      </c>
      <c r="E241" s="15" t="n">
        <f aca="false">R240</f>
        <v>1</v>
      </c>
      <c r="F241" s="56" t="n">
        <f aca="false">Q240</f>
        <v>0</v>
      </c>
      <c r="G241" s="56" t="n">
        <f aca="false">IF(AND(MOD(A241-1,12)=0,B241&lt;=Inputs!$C$7,E241=0),Inputs!$C$6,0)</f>
        <v>0</v>
      </c>
      <c r="H241" s="56" t="n">
        <f aca="false">IF(B241=1,G241*Inputs!$C$9,0)</f>
        <v>0</v>
      </c>
      <c r="I241" s="56" t="n">
        <f aca="false">I240+G241</f>
        <v>120000</v>
      </c>
      <c r="J241" s="56" t="n">
        <f aca="false">(F241+G241+H241)*((1+D241)^(1/12)-1)</f>
        <v>0</v>
      </c>
      <c r="K241" s="56" t="n">
        <f aca="false">(F241+G241+H241+J241)*(Inputs!$C$14+IF(B241&lt;=10,Inputs!$C$12,Inputs!$C$13))/12</f>
        <v>0</v>
      </c>
      <c r="L241" s="56" t="n">
        <f aca="false">IF(OR(E241=1,A241&lt;=Inputs!$C$15),0,MAX(Inputs!$C$8*I241-(F241+G241+H241+J241-K241),0))</f>
        <v>0</v>
      </c>
      <c r="M241" s="56" t="n">
        <f aca="false">L241*INDEX(Rates!$B$2:$C$101,C241+1,IF(Inputs!$C$5="Male",1,2))/1000/12*Inputs!$C$16</f>
        <v>0</v>
      </c>
      <c r="N241" s="56" t="n">
        <f aca="false">IF($V$1=1,MAX(F241+G241+H241+J241-K241-M241,0)*Inputs!$C$22/12,0)</f>
        <v>0</v>
      </c>
      <c r="O241" s="56" t="n">
        <f aca="false">IF(AND(MOD(A241,12)=0,B241&gt;=Inputs!$C$18),MAX(F241+G241+H241+J241-K241-M241-N241,0)*Inputs!$C$17,0)</f>
        <v>0</v>
      </c>
      <c r="P241" s="56" t="n">
        <f aca="false">F241+G241+H241+J241-K241-M241-N241+O241</f>
        <v>0</v>
      </c>
      <c r="Q241" s="56" t="n">
        <f aca="false">IF(OR(E241=1,P241&lt;=0),0,P241)</f>
        <v>0</v>
      </c>
      <c r="R241" s="15" t="n">
        <f aca="false">IF(OR(E241=1,AND(P241&lt;=0,I241&gt;0)),1,0)</f>
        <v>1</v>
      </c>
      <c r="S241" s="15" t="n">
        <f aca="false">IF(L241&gt;0,1,0)</f>
        <v>0</v>
      </c>
    </row>
    <row r="242" customFormat="false" ht="15" hidden="false" customHeight="false" outlineLevel="0" collapsed="false">
      <c r="A242" s="15" t="n">
        <v>241</v>
      </c>
      <c r="B242" s="15" t="n">
        <f aca="false">INT((A242-1)/12)+1</f>
        <v>21</v>
      </c>
      <c r="C242" s="15" t="n">
        <f aca="false">MIN(Inputs!$C$4+B242-1,99)</f>
        <v>94</v>
      </c>
      <c r="D242" s="55" t="n">
        <f aca="false">INDEX('Return Path'!$D$5:$D$29,B242)</f>
        <v>0.08</v>
      </c>
      <c r="E242" s="15" t="n">
        <f aca="false">R241</f>
        <v>1</v>
      </c>
      <c r="F242" s="56" t="n">
        <f aca="false">Q241</f>
        <v>0</v>
      </c>
      <c r="G242" s="56" t="n">
        <f aca="false">IF(AND(MOD(A242-1,12)=0,B242&lt;=Inputs!$C$7,E242=0),Inputs!$C$6,0)</f>
        <v>0</v>
      </c>
      <c r="H242" s="56" t="n">
        <f aca="false">IF(B242=1,G242*Inputs!$C$9,0)</f>
        <v>0</v>
      </c>
      <c r="I242" s="56" t="n">
        <f aca="false">I241+G242</f>
        <v>120000</v>
      </c>
      <c r="J242" s="56" t="n">
        <f aca="false">(F242+G242+H242)*((1+D242)^(1/12)-1)</f>
        <v>0</v>
      </c>
      <c r="K242" s="56" t="n">
        <f aca="false">(F242+G242+H242+J242)*(Inputs!$C$14+IF(B242&lt;=10,Inputs!$C$12,Inputs!$C$13))/12</f>
        <v>0</v>
      </c>
      <c r="L242" s="56" t="n">
        <f aca="false">IF(OR(E242=1,A242&lt;=Inputs!$C$15),0,MAX(Inputs!$C$8*I242-(F242+G242+H242+J242-K242),0))</f>
        <v>0</v>
      </c>
      <c r="M242" s="56" t="n">
        <f aca="false">L242*INDEX(Rates!$B$2:$C$101,C242+1,IF(Inputs!$C$5="Male",1,2))/1000/12*Inputs!$C$16</f>
        <v>0</v>
      </c>
      <c r="N242" s="56" t="n">
        <f aca="false">IF($V$1=1,MAX(F242+G242+H242+J242-K242-M242,0)*Inputs!$C$22/12,0)</f>
        <v>0</v>
      </c>
      <c r="O242" s="56" t="n">
        <f aca="false">IF(AND(MOD(A242,12)=0,B242&gt;=Inputs!$C$18),MAX(F242+G242+H242+J242-K242-M242-N242,0)*Inputs!$C$17,0)</f>
        <v>0</v>
      </c>
      <c r="P242" s="56" t="n">
        <f aca="false">F242+G242+H242+J242-K242-M242-N242+O242</f>
        <v>0</v>
      </c>
      <c r="Q242" s="56" t="n">
        <f aca="false">IF(OR(E242=1,P242&lt;=0),0,P242)</f>
        <v>0</v>
      </c>
      <c r="R242" s="15" t="n">
        <f aca="false">IF(OR(E242=1,AND(P242&lt;=0,I242&gt;0)),1,0)</f>
        <v>1</v>
      </c>
      <c r="S242" s="15" t="n">
        <f aca="false">IF(L242&gt;0,1,0)</f>
        <v>0</v>
      </c>
    </row>
    <row r="243" customFormat="false" ht="15" hidden="false" customHeight="false" outlineLevel="0" collapsed="false">
      <c r="A243" s="15" t="n">
        <v>242</v>
      </c>
      <c r="B243" s="15" t="n">
        <f aca="false">INT((A243-1)/12)+1</f>
        <v>21</v>
      </c>
      <c r="C243" s="15" t="n">
        <f aca="false">MIN(Inputs!$C$4+B243-1,99)</f>
        <v>94</v>
      </c>
      <c r="D243" s="55" t="n">
        <f aca="false">INDEX('Return Path'!$D$5:$D$29,B243)</f>
        <v>0.08</v>
      </c>
      <c r="E243" s="15" t="n">
        <f aca="false">R242</f>
        <v>1</v>
      </c>
      <c r="F243" s="56" t="n">
        <f aca="false">Q242</f>
        <v>0</v>
      </c>
      <c r="G243" s="56" t="n">
        <f aca="false">IF(AND(MOD(A243-1,12)=0,B243&lt;=Inputs!$C$7,E243=0),Inputs!$C$6,0)</f>
        <v>0</v>
      </c>
      <c r="H243" s="56" t="n">
        <f aca="false">IF(B243=1,G243*Inputs!$C$9,0)</f>
        <v>0</v>
      </c>
      <c r="I243" s="56" t="n">
        <f aca="false">I242+G243</f>
        <v>120000</v>
      </c>
      <c r="J243" s="56" t="n">
        <f aca="false">(F243+G243+H243)*((1+D243)^(1/12)-1)</f>
        <v>0</v>
      </c>
      <c r="K243" s="56" t="n">
        <f aca="false">(F243+G243+H243+J243)*(Inputs!$C$14+IF(B243&lt;=10,Inputs!$C$12,Inputs!$C$13))/12</f>
        <v>0</v>
      </c>
      <c r="L243" s="56" t="n">
        <f aca="false">IF(OR(E243=1,A243&lt;=Inputs!$C$15),0,MAX(Inputs!$C$8*I243-(F243+G243+H243+J243-K243),0))</f>
        <v>0</v>
      </c>
      <c r="M243" s="56" t="n">
        <f aca="false">L243*INDEX(Rates!$B$2:$C$101,C243+1,IF(Inputs!$C$5="Male",1,2))/1000/12*Inputs!$C$16</f>
        <v>0</v>
      </c>
      <c r="N243" s="56" t="n">
        <f aca="false">IF($V$1=1,MAX(F243+G243+H243+J243-K243-M243,0)*Inputs!$C$22/12,0)</f>
        <v>0</v>
      </c>
      <c r="O243" s="56" t="n">
        <f aca="false">IF(AND(MOD(A243,12)=0,B243&gt;=Inputs!$C$18),MAX(F243+G243+H243+J243-K243-M243-N243,0)*Inputs!$C$17,0)</f>
        <v>0</v>
      </c>
      <c r="P243" s="56" t="n">
        <f aca="false">F243+G243+H243+J243-K243-M243-N243+O243</f>
        <v>0</v>
      </c>
      <c r="Q243" s="56" t="n">
        <f aca="false">IF(OR(E243=1,P243&lt;=0),0,P243)</f>
        <v>0</v>
      </c>
      <c r="R243" s="15" t="n">
        <f aca="false">IF(OR(E243=1,AND(P243&lt;=0,I243&gt;0)),1,0)</f>
        <v>1</v>
      </c>
      <c r="S243" s="15" t="n">
        <f aca="false">IF(L243&gt;0,1,0)</f>
        <v>0</v>
      </c>
    </row>
    <row r="244" customFormat="false" ht="15" hidden="false" customHeight="false" outlineLevel="0" collapsed="false">
      <c r="A244" s="15" t="n">
        <v>243</v>
      </c>
      <c r="B244" s="15" t="n">
        <f aca="false">INT((A244-1)/12)+1</f>
        <v>21</v>
      </c>
      <c r="C244" s="15" t="n">
        <f aca="false">MIN(Inputs!$C$4+B244-1,99)</f>
        <v>94</v>
      </c>
      <c r="D244" s="55" t="n">
        <f aca="false">INDEX('Return Path'!$D$5:$D$29,B244)</f>
        <v>0.08</v>
      </c>
      <c r="E244" s="15" t="n">
        <f aca="false">R243</f>
        <v>1</v>
      </c>
      <c r="F244" s="56" t="n">
        <f aca="false">Q243</f>
        <v>0</v>
      </c>
      <c r="G244" s="56" t="n">
        <f aca="false">IF(AND(MOD(A244-1,12)=0,B244&lt;=Inputs!$C$7,E244=0),Inputs!$C$6,0)</f>
        <v>0</v>
      </c>
      <c r="H244" s="56" t="n">
        <f aca="false">IF(B244=1,G244*Inputs!$C$9,0)</f>
        <v>0</v>
      </c>
      <c r="I244" s="56" t="n">
        <f aca="false">I243+G244</f>
        <v>120000</v>
      </c>
      <c r="J244" s="56" t="n">
        <f aca="false">(F244+G244+H244)*((1+D244)^(1/12)-1)</f>
        <v>0</v>
      </c>
      <c r="K244" s="56" t="n">
        <f aca="false">(F244+G244+H244+J244)*(Inputs!$C$14+IF(B244&lt;=10,Inputs!$C$12,Inputs!$C$13))/12</f>
        <v>0</v>
      </c>
      <c r="L244" s="56" t="n">
        <f aca="false">IF(OR(E244=1,A244&lt;=Inputs!$C$15),0,MAX(Inputs!$C$8*I244-(F244+G244+H244+J244-K244),0))</f>
        <v>0</v>
      </c>
      <c r="M244" s="56" t="n">
        <f aca="false">L244*INDEX(Rates!$B$2:$C$101,C244+1,IF(Inputs!$C$5="Male",1,2))/1000/12*Inputs!$C$16</f>
        <v>0</v>
      </c>
      <c r="N244" s="56" t="n">
        <f aca="false">IF($V$1=1,MAX(F244+G244+H244+J244-K244-M244,0)*Inputs!$C$22/12,0)</f>
        <v>0</v>
      </c>
      <c r="O244" s="56" t="n">
        <f aca="false">IF(AND(MOD(A244,12)=0,B244&gt;=Inputs!$C$18),MAX(F244+G244+H244+J244-K244-M244-N244,0)*Inputs!$C$17,0)</f>
        <v>0</v>
      </c>
      <c r="P244" s="56" t="n">
        <f aca="false">F244+G244+H244+J244-K244-M244-N244+O244</f>
        <v>0</v>
      </c>
      <c r="Q244" s="56" t="n">
        <f aca="false">IF(OR(E244=1,P244&lt;=0),0,P244)</f>
        <v>0</v>
      </c>
      <c r="R244" s="15" t="n">
        <f aca="false">IF(OR(E244=1,AND(P244&lt;=0,I244&gt;0)),1,0)</f>
        <v>1</v>
      </c>
      <c r="S244" s="15" t="n">
        <f aca="false">IF(L244&gt;0,1,0)</f>
        <v>0</v>
      </c>
    </row>
    <row r="245" customFormat="false" ht="15" hidden="false" customHeight="false" outlineLevel="0" collapsed="false">
      <c r="A245" s="15" t="n">
        <v>244</v>
      </c>
      <c r="B245" s="15" t="n">
        <f aca="false">INT((A245-1)/12)+1</f>
        <v>21</v>
      </c>
      <c r="C245" s="15" t="n">
        <f aca="false">MIN(Inputs!$C$4+B245-1,99)</f>
        <v>94</v>
      </c>
      <c r="D245" s="55" t="n">
        <f aca="false">INDEX('Return Path'!$D$5:$D$29,B245)</f>
        <v>0.08</v>
      </c>
      <c r="E245" s="15" t="n">
        <f aca="false">R244</f>
        <v>1</v>
      </c>
      <c r="F245" s="56" t="n">
        <f aca="false">Q244</f>
        <v>0</v>
      </c>
      <c r="G245" s="56" t="n">
        <f aca="false">IF(AND(MOD(A245-1,12)=0,B245&lt;=Inputs!$C$7,E245=0),Inputs!$C$6,0)</f>
        <v>0</v>
      </c>
      <c r="H245" s="56" t="n">
        <f aca="false">IF(B245=1,G245*Inputs!$C$9,0)</f>
        <v>0</v>
      </c>
      <c r="I245" s="56" t="n">
        <f aca="false">I244+G245</f>
        <v>120000</v>
      </c>
      <c r="J245" s="56" t="n">
        <f aca="false">(F245+G245+H245)*((1+D245)^(1/12)-1)</f>
        <v>0</v>
      </c>
      <c r="K245" s="56" t="n">
        <f aca="false">(F245+G245+H245+J245)*(Inputs!$C$14+IF(B245&lt;=10,Inputs!$C$12,Inputs!$C$13))/12</f>
        <v>0</v>
      </c>
      <c r="L245" s="56" t="n">
        <f aca="false">IF(OR(E245=1,A245&lt;=Inputs!$C$15),0,MAX(Inputs!$C$8*I245-(F245+G245+H245+J245-K245),0))</f>
        <v>0</v>
      </c>
      <c r="M245" s="56" t="n">
        <f aca="false">L245*INDEX(Rates!$B$2:$C$101,C245+1,IF(Inputs!$C$5="Male",1,2))/1000/12*Inputs!$C$16</f>
        <v>0</v>
      </c>
      <c r="N245" s="56" t="n">
        <f aca="false">IF($V$1=1,MAX(F245+G245+H245+J245-K245-M245,0)*Inputs!$C$22/12,0)</f>
        <v>0</v>
      </c>
      <c r="O245" s="56" t="n">
        <f aca="false">IF(AND(MOD(A245,12)=0,B245&gt;=Inputs!$C$18),MAX(F245+G245+H245+J245-K245-M245-N245,0)*Inputs!$C$17,0)</f>
        <v>0</v>
      </c>
      <c r="P245" s="56" t="n">
        <f aca="false">F245+G245+H245+J245-K245-M245-N245+O245</f>
        <v>0</v>
      </c>
      <c r="Q245" s="56" t="n">
        <f aca="false">IF(OR(E245=1,P245&lt;=0),0,P245)</f>
        <v>0</v>
      </c>
      <c r="R245" s="15" t="n">
        <f aca="false">IF(OR(E245=1,AND(P245&lt;=0,I245&gt;0)),1,0)</f>
        <v>1</v>
      </c>
      <c r="S245" s="15" t="n">
        <f aca="false">IF(L245&gt;0,1,0)</f>
        <v>0</v>
      </c>
    </row>
    <row r="246" customFormat="false" ht="15" hidden="false" customHeight="false" outlineLevel="0" collapsed="false">
      <c r="A246" s="15" t="n">
        <v>245</v>
      </c>
      <c r="B246" s="15" t="n">
        <f aca="false">INT((A246-1)/12)+1</f>
        <v>21</v>
      </c>
      <c r="C246" s="15" t="n">
        <f aca="false">MIN(Inputs!$C$4+B246-1,99)</f>
        <v>94</v>
      </c>
      <c r="D246" s="55" t="n">
        <f aca="false">INDEX('Return Path'!$D$5:$D$29,B246)</f>
        <v>0.08</v>
      </c>
      <c r="E246" s="15" t="n">
        <f aca="false">R245</f>
        <v>1</v>
      </c>
      <c r="F246" s="56" t="n">
        <f aca="false">Q245</f>
        <v>0</v>
      </c>
      <c r="G246" s="56" t="n">
        <f aca="false">IF(AND(MOD(A246-1,12)=0,B246&lt;=Inputs!$C$7,E246=0),Inputs!$C$6,0)</f>
        <v>0</v>
      </c>
      <c r="H246" s="56" t="n">
        <f aca="false">IF(B246=1,G246*Inputs!$C$9,0)</f>
        <v>0</v>
      </c>
      <c r="I246" s="56" t="n">
        <f aca="false">I245+G246</f>
        <v>120000</v>
      </c>
      <c r="J246" s="56" t="n">
        <f aca="false">(F246+G246+H246)*((1+D246)^(1/12)-1)</f>
        <v>0</v>
      </c>
      <c r="K246" s="56" t="n">
        <f aca="false">(F246+G246+H246+J246)*(Inputs!$C$14+IF(B246&lt;=10,Inputs!$C$12,Inputs!$C$13))/12</f>
        <v>0</v>
      </c>
      <c r="L246" s="56" t="n">
        <f aca="false">IF(OR(E246=1,A246&lt;=Inputs!$C$15),0,MAX(Inputs!$C$8*I246-(F246+G246+H246+J246-K246),0))</f>
        <v>0</v>
      </c>
      <c r="M246" s="56" t="n">
        <f aca="false">L246*INDEX(Rates!$B$2:$C$101,C246+1,IF(Inputs!$C$5="Male",1,2))/1000/12*Inputs!$C$16</f>
        <v>0</v>
      </c>
      <c r="N246" s="56" t="n">
        <f aca="false">IF($V$1=1,MAX(F246+G246+H246+J246-K246-M246,0)*Inputs!$C$22/12,0)</f>
        <v>0</v>
      </c>
      <c r="O246" s="56" t="n">
        <f aca="false">IF(AND(MOD(A246,12)=0,B246&gt;=Inputs!$C$18),MAX(F246+G246+H246+J246-K246-M246-N246,0)*Inputs!$C$17,0)</f>
        <v>0</v>
      </c>
      <c r="P246" s="56" t="n">
        <f aca="false">F246+G246+H246+J246-K246-M246-N246+O246</f>
        <v>0</v>
      </c>
      <c r="Q246" s="56" t="n">
        <f aca="false">IF(OR(E246=1,P246&lt;=0),0,P246)</f>
        <v>0</v>
      </c>
      <c r="R246" s="15" t="n">
        <f aca="false">IF(OR(E246=1,AND(P246&lt;=0,I246&gt;0)),1,0)</f>
        <v>1</v>
      </c>
      <c r="S246" s="15" t="n">
        <f aca="false">IF(L246&gt;0,1,0)</f>
        <v>0</v>
      </c>
    </row>
    <row r="247" customFormat="false" ht="15" hidden="false" customHeight="false" outlineLevel="0" collapsed="false">
      <c r="A247" s="15" t="n">
        <v>246</v>
      </c>
      <c r="B247" s="15" t="n">
        <f aca="false">INT((A247-1)/12)+1</f>
        <v>21</v>
      </c>
      <c r="C247" s="15" t="n">
        <f aca="false">MIN(Inputs!$C$4+B247-1,99)</f>
        <v>94</v>
      </c>
      <c r="D247" s="55" t="n">
        <f aca="false">INDEX('Return Path'!$D$5:$D$29,B247)</f>
        <v>0.08</v>
      </c>
      <c r="E247" s="15" t="n">
        <f aca="false">R246</f>
        <v>1</v>
      </c>
      <c r="F247" s="56" t="n">
        <f aca="false">Q246</f>
        <v>0</v>
      </c>
      <c r="G247" s="56" t="n">
        <f aca="false">IF(AND(MOD(A247-1,12)=0,B247&lt;=Inputs!$C$7,E247=0),Inputs!$C$6,0)</f>
        <v>0</v>
      </c>
      <c r="H247" s="56" t="n">
        <f aca="false">IF(B247=1,G247*Inputs!$C$9,0)</f>
        <v>0</v>
      </c>
      <c r="I247" s="56" t="n">
        <f aca="false">I246+G247</f>
        <v>120000</v>
      </c>
      <c r="J247" s="56" t="n">
        <f aca="false">(F247+G247+H247)*((1+D247)^(1/12)-1)</f>
        <v>0</v>
      </c>
      <c r="K247" s="56" t="n">
        <f aca="false">(F247+G247+H247+J247)*(Inputs!$C$14+IF(B247&lt;=10,Inputs!$C$12,Inputs!$C$13))/12</f>
        <v>0</v>
      </c>
      <c r="L247" s="56" t="n">
        <f aca="false">IF(OR(E247=1,A247&lt;=Inputs!$C$15),0,MAX(Inputs!$C$8*I247-(F247+G247+H247+J247-K247),0))</f>
        <v>0</v>
      </c>
      <c r="M247" s="56" t="n">
        <f aca="false">L247*INDEX(Rates!$B$2:$C$101,C247+1,IF(Inputs!$C$5="Male",1,2))/1000/12*Inputs!$C$16</f>
        <v>0</v>
      </c>
      <c r="N247" s="56" t="n">
        <f aca="false">IF($V$1=1,MAX(F247+G247+H247+J247-K247-M247,0)*Inputs!$C$22/12,0)</f>
        <v>0</v>
      </c>
      <c r="O247" s="56" t="n">
        <f aca="false">IF(AND(MOD(A247,12)=0,B247&gt;=Inputs!$C$18),MAX(F247+G247+H247+J247-K247-M247-N247,0)*Inputs!$C$17,0)</f>
        <v>0</v>
      </c>
      <c r="P247" s="56" t="n">
        <f aca="false">F247+G247+H247+J247-K247-M247-N247+O247</f>
        <v>0</v>
      </c>
      <c r="Q247" s="56" t="n">
        <f aca="false">IF(OR(E247=1,P247&lt;=0),0,P247)</f>
        <v>0</v>
      </c>
      <c r="R247" s="15" t="n">
        <f aca="false">IF(OR(E247=1,AND(P247&lt;=0,I247&gt;0)),1,0)</f>
        <v>1</v>
      </c>
      <c r="S247" s="15" t="n">
        <f aca="false">IF(L247&gt;0,1,0)</f>
        <v>0</v>
      </c>
    </row>
    <row r="248" customFormat="false" ht="15" hidden="false" customHeight="false" outlineLevel="0" collapsed="false">
      <c r="A248" s="15" t="n">
        <v>247</v>
      </c>
      <c r="B248" s="15" t="n">
        <f aca="false">INT((A248-1)/12)+1</f>
        <v>21</v>
      </c>
      <c r="C248" s="15" t="n">
        <f aca="false">MIN(Inputs!$C$4+B248-1,99)</f>
        <v>94</v>
      </c>
      <c r="D248" s="55" t="n">
        <f aca="false">INDEX('Return Path'!$D$5:$D$29,B248)</f>
        <v>0.08</v>
      </c>
      <c r="E248" s="15" t="n">
        <f aca="false">R247</f>
        <v>1</v>
      </c>
      <c r="F248" s="56" t="n">
        <f aca="false">Q247</f>
        <v>0</v>
      </c>
      <c r="G248" s="56" t="n">
        <f aca="false">IF(AND(MOD(A248-1,12)=0,B248&lt;=Inputs!$C$7,E248=0),Inputs!$C$6,0)</f>
        <v>0</v>
      </c>
      <c r="H248" s="56" t="n">
        <f aca="false">IF(B248=1,G248*Inputs!$C$9,0)</f>
        <v>0</v>
      </c>
      <c r="I248" s="56" t="n">
        <f aca="false">I247+G248</f>
        <v>120000</v>
      </c>
      <c r="J248" s="56" t="n">
        <f aca="false">(F248+G248+H248)*((1+D248)^(1/12)-1)</f>
        <v>0</v>
      </c>
      <c r="K248" s="56" t="n">
        <f aca="false">(F248+G248+H248+J248)*(Inputs!$C$14+IF(B248&lt;=10,Inputs!$C$12,Inputs!$C$13))/12</f>
        <v>0</v>
      </c>
      <c r="L248" s="56" t="n">
        <f aca="false">IF(OR(E248=1,A248&lt;=Inputs!$C$15),0,MAX(Inputs!$C$8*I248-(F248+G248+H248+J248-K248),0))</f>
        <v>0</v>
      </c>
      <c r="M248" s="56" t="n">
        <f aca="false">L248*INDEX(Rates!$B$2:$C$101,C248+1,IF(Inputs!$C$5="Male",1,2))/1000/12*Inputs!$C$16</f>
        <v>0</v>
      </c>
      <c r="N248" s="56" t="n">
        <f aca="false">IF($V$1=1,MAX(F248+G248+H248+J248-K248-M248,0)*Inputs!$C$22/12,0)</f>
        <v>0</v>
      </c>
      <c r="O248" s="56" t="n">
        <f aca="false">IF(AND(MOD(A248,12)=0,B248&gt;=Inputs!$C$18),MAX(F248+G248+H248+J248-K248-M248-N248,0)*Inputs!$C$17,0)</f>
        <v>0</v>
      </c>
      <c r="P248" s="56" t="n">
        <f aca="false">F248+G248+H248+J248-K248-M248-N248+O248</f>
        <v>0</v>
      </c>
      <c r="Q248" s="56" t="n">
        <f aca="false">IF(OR(E248=1,P248&lt;=0),0,P248)</f>
        <v>0</v>
      </c>
      <c r="R248" s="15" t="n">
        <f aca="false">IF(OR(E248=1,AND(P248&lt;=0,I248&gt;0)),1,0)</f>
        <v>1</v>
      </c>
      <c r="S248" s="15" t="n">
        <f aca="false">IF(L248&gt;0,1,0)</f>
        <v>0</v>
      </c>
    </row>
    <row r="249" customFormat="false" ht="15" hidden="false" customHeight="false" outlineLevel="0" collapsed="false">
      <c r="A249" s="15" t="n">
        <v>248</v>
      </c>
      <c r="B249" s="15" t="n">
        <f aca="false">INT((A249-1)/12)+1</f>
        <v>21</v>
      </c>
      <c r="C249" s="15" t="n">
        <f aca="false">MIN(Inputs!$C$4+B249-1,99)</f>
        <v>94</v>
      </c>
      <c r="D249" s="55" t="n">
        <f aca="false">INDEX('Return Path'!$D$5:$D$29,B249)</f>
        <v>0.08</v>
      </c>
      <c r="E249" s="15" t="n">
        <f aca="false">R248</f>
        <v>1</v>
      </c>
      <c r="F249" s="56" t="n">
        <f aca="false">Q248</f>
        <v>0</v>
      </c>
      <c r="G249" s="56" t="n">
        <f aca="false">IF(AND(MOD(A249-1,12)=0,B249&lt;=Inputs!$C$7,E249=0),Inputs!$C$6,0)</f>
        <v>0</v>
      </c>
      <c r="H249" s="56" t="n">
        <f aca="false">IF(B249=1,G249*Inputs!$C$9,0)</f>
        <v>0</v>
      </c>
      <c r="I249" s="56" t="n">
        <f aca="false">I248+G249</f>
        <v>120000</v>
      </c>
      <c r="J249" s="56" t="n">
        <f aca="false">(F249+G249+H249)*((1+D249)^(1/12)-1)</f>
        <v>0</v>
      </c>
      <c r="K249" s="56" t="n">
        <f aca="false">(F249+G249+H249+J249)*(Inputs!$C$14+IF(B249&lt;=10,Inputs!$C$12,Inputs!$C$13))/12</f>
        <v>0</v>
      </c>
      <c r="L249" s="56" t="n">
        <f aca="false">IF(OR(E249=1,A249&lt;=Inputs!$C$15),0,MAX(Inputs!$C$8*I249-(F249+G249+H249+J249-K249),0))</f>
        <v>0</v>
      </c>
      <c r="M249" s="56" t="n">
        <f aca="false">L249*INDEX(Rates!$B$2:$C$101,C249+1,IF(Inputs!$C$5="Male",1,2))/1000/12*Inputs!$C$16</f>
        <v>0</v>
      </c>
      <c r="N249" s="56" t="n">
        <f aca="false">IF($V$1=1,MAX(F249+G249+H249+J249-K249-M249,0)*Inputs!$C$22/12,0)</f>
        <v>0</v>
      </c>
      <c r="O249" s="56" t="n">
        <f aca="false">IF(AND(MOD(A249,12)=0,B249&gt;=Inputs!$C$18),MAX(F249+G249+H249+J249-K249-M249-N249,0)*Inputs!$C$17,0)</f>
        <v>0</v>
      </c>
      <c r="P249" s="56" t="n">
        <f aca="false">F249+G249+H249+J249-K249-M249-N249+O249</f>
        <v>0</v>
      </c>
      <c r="Q249" s="56" t="n">
        <f aca="false">IF(OR(E249=1,P249&lt;=0),0,P249)</f>
        <v>0</v>
      </c>
      <c r="R249" s="15" t="n">
        <f aca="false">IF(OR(E249=1,AND(P249&lt;=0,I249&gt;0)),1,0)</f>
        <v>1</v>
      </c>
      <c r="S249" s="15" t="n">
        <f aca="false">IF(L249&gt;0,1,0)</f>
        <v>0</v>
      </c>
    </row>
    <row r="250" customFormat="false" ht="15" hidden="false" customHeight="false" outlineLevel="0" collapsed="false">
      <c r="A250" s="15" t="n">
        <v>249</v>
      </c>
      <c r="B250" s="15" t="n">
        <f aca="false">INT((A250-1)/12)+1</f>
        <v>21</v>
      </c>
      <c r="C250" s="15" t="n">
        <f aca="false">MIN(Inputs!$C$4+B250-1,99)</f>
        <v>94</v>
      </c>
      <c r="D250" s="55" t="n">
        <f aca="false">INDEX('Return Path'!$D$5:$D$29,B250)</f>
        <v>0.08</v>
      </c>
      <c r="E250" s="15" t="n">
        <f aca="false">R249</f>
        <v>1</v>
      </c>
      <c r="F250" s="56" t="n">
        <f aca="false">Q249</f>
        <v>0</v>
      </c>
      <c r="G250" s="56" t="n">
        <f aca="false">IF(AND(MOD(A250-1,12)=0,B250&lt;=Inputs!$C$7,E250=0),Inputs!$C$6,0)</f>
        <v>0</v>
      </c>
      <c r="H250" s="56" t="n">
        <f aca="false">IF(B250=1,G250*Inputs!$C$9,0)</f>
        <v>0</v>
      </c>
      <c r="I250" s="56" t="n">
        <f aca="false">I249+G250</f>
        <v>120000</v>
      </c>
      <c r="J250" s="56" t="n">
        <f aca="false">(F250+G250+H250)*((1+D250)^(1/12)-1)</f>
        <v>0</v>
      </c>
      <c r="K250" s="56" t="n">
        <f aca="false">(F250+G250+H250+J250)*(Inputs!$C$14+IF(B250&lt;=10,Inputs!$C$12,Inputs!$C$13))/12</f>
        <v>0</v>
      </c>
      <c r="L250" s="56" t="n">
        <f aca="false">IF(OR(E250=1,A250&lt;=Inputs!$C$15),0,MAX(Inputs!$C$8*I250-(F250+G250+H250+J250-K250),0))</f>
        <v>0</v>
      </c>
      <c r="M250" s="56" t="n">
        <f aca="false">L250*INDEX(Rates!$B$2:$C$101,C250+1,IF(Inputs!$C$5="Male",1,2))/1000/12*Inputs!$C$16</f>
        <v>0</v>
      </c>
      <c r="N250" s="56" t="n">
        <f aca="false">IF($V$1=1,MAX(F250+G250+H250+J250-K250-M250,0)*Inputs!$C$22/12,0)</f>
        <v>0</v>
      </c>
      <c r="O250" s="56" t="n">
        <f aca="false">IF(AND(MOD(A250,12)=0,B250&gt;=Inputs!$C$18),MAX(F250+G250+H250+J250-K250-M250-N250,0)*Inputs!$C$17,0)</f>
        <v>0</v>
      </c>
      <c r="P250" s="56" t="n">
        <f aca="false">F250+G250+H250+J250-K250-M250-N250+O250</f>
        <v>0</v>
      </c>
      <c r="Q250" s="56" t="n">
        <f aca="false">IF(OR(E250=1,P250&lt;=0),0,P250)</f>
        <v>0</v>
      </c>
      <c r="R250" s="15" t="n">
        <f aca="false">IF(OR(E250=1,AND(P250&lt;=0,I250&gt;0)),1,0)</f>
        <v>1</v>
      </c>
      <c r="S250" s="15" t="n">
        <f aca="false">IF(L250&gt;0,1,0)</f>
        <v>0</v>
      </c>
    </row>
    <row r="251" customFormat="false" ht="15" hidden="false" customHeight="false" outlineLevel="0" collapsed="false">
      <c r="A251" s="15" t="n">
        <v>250</v>
      </c>
      <c r="B251" s="15" t="n">
        <f aca="false">INT((A251-1)/12)+1</f>
        <v>21</v>
      </c>
      <c r="C251" s="15" t="n">
        <f aca="false">MIN(Inputs!$C$4+B251-1,99)</f>
        <v>94</v>
      </c>
      <c r="D251" s="55" t="n">
        <f aca="false">INDEX('Return Path'!$D$5:$D$29,B251)</f>
        <v>0.08</v>
      </c>
      <c r="E251" s="15" t="n">
        <f aca="false">R250</f>
        <v>1</v>
      </c>
      <c r="F251" s="56" t="n">
        <f aca="false">Q250</f>
        <v>0</v>
      </c>
      <c r="G251" s="56" t="n">
        <f aca="false">IF(AND(MOD(A251-1,12)=0,B251&lt;=Inputs!$C$7,E251=0),Inputs!$C$6,0)</f>
        <v>0</v>
      </c>
      <c r="H251" s="56" t="n">
        <f aca="false">IF(B251=1,G251*Inputs!$C$9,0)</f>
        <v>0</v>
      </c>
      <c r="I251" s="56" t="n">
        <f aca="false">I250+G251</f>
        <v>120000</v>
      </c>
      <c r="J251" s="56" t="n">
        <f aca="false">(F251+G251+H251)*((1+D251)^(1/12)-1)</f>
        <v>0</v>
      </c>
      <c r="K251" s="56" t="n">
        <f aca="false">(F251+G251+H251+J251)*(Inputs!$C$14+IF(B251&lt;=10,Inputs!$C$12,Inputs!$C$13))/12</f>
        <v>0</v>
      </c>
      <c r="L251" s="56" t="n">
        <f aca="false">IF(OR(E251=1,A251&lt;=Inputs!$C$15),0,MAX(Inputs!$C$8*I251-(F251+G251+H251+J251-K251),0))</f>
        <v>0</v>
      </c>
      <c r="M251" s="56" t="n">
        <f aca="false">L251*INDEX(Rates!$B$2:$C$101,C251+1,IF(Inputs!$C$5="Male",1,2))/1000/12*Inputs!$C$16</f>
        <v>0</v>
      </c>
      <c r="N251" s="56" t="n">
        <f aca="false">IF($V$1=1,MAX(F251+G251+H251+J251-K251-M251,0)*Inputs!$C$22/12,0)</f>
        <v>0</v>
      </c>
      <c r="O251" s="56" t="n">
        <f aca="false">IF(AND(MOD(A251,12)=0,B251&gt;=Inputs!$C$18),MAX(F251+G251+H251+J251-K251-M251-N251,0)*Inputs!$C$17,0)</f>
        <v>0</v>
      </c>
      <c r="P251" s="56" t="n">
        <f aca="false">F251+G251+H251+J251-K251-M251-N251+O251</f>
        <v>0</v>
      </c>
      <c r="Q251" s="56" t="n">
        <f aca="false">IF(OR(E251=1,P251&lt;=0),0,P251)</f>
        <v>0</v>
      </c>
      <c r="R251" s="15" t="n">
        <f aca="false">IF(OR(E251=1,AND(P251&lt;=0,I251&gt;0)),1,0)</f>
        <v>1</v>
      </c>
      <c r="S251" s="15" t="n">
        <f aca="false">IF(L251&gt;0,1,0)</f>
        <v>0</v>
      </c>
    </row>
    <row r="252" customFormat="false" ht="15" hidden="false" customHeight="false" outlineLevel="0" collapsed="false">
      <c r="A252" s="15" t="n">
        <v>251</v>
      </c>
      <c r="B252" s="15" t="n">
        <f aca="false">INT((A252-1)/12)+1</f>
        <v>21</v>
      </c>
      <c r="C252" s="15" t="n">
        <f aca="false">MIN(Inputs!$C$4+B252-1,99)</f>
        <v>94</v>
      </c>
      <c r="D252" s="55" t="n">
        <f aca="false">INDEX('Return Path'!$D$5:$D$29,B252)</f>
        <v>0.08</v>
      </c>
      <c r="E252" s="15" t="n">
        <f aca="false">R251</f>
        <v>1</v>
      </c>
      <c r="F252" s="56" t="n">
        <f aca="false">Q251</f>
        <v>0</v>
      </c>
      <c r="G252" s="56" t="n">
        <f aca="false">IF(AND(MOD(A252-1,12)=0,B252&lt;=Inputs!$C$7,E252=0),Inputs!$C$6,0)</f>
        <v>0</v>
      </c>
      <c r="H252" s="56" t="n">
        <f aca="false">IF(B252=1,G252*Inputs!$C$9,0)</f>
        <v>0</v>
      </c>
      <c r="I252" s="56" t="n">
        <f aca="false">I251+G252</f>
        <v>120000</v>
      </c>
      <c r="J252" s="56" t="n">
        <f aca="false">(F252+G252+H252)*((1+D252)^(1/12)-1)</f>
        <v>0</v>
      </c>
      <c r="K252" s="56" t="n">
        <f aca="false">(F252+G252+H252+J252)*(Inputs!$C$14+IF(B252&lt;=10,Inputs!$C$12,Inputs!$C$13))/12</f>
        <v>0</v>
      </c>
      <c r="L252" s="56" t="n">
        <f aca="false">IF(OR(E252=1,A252&lt;=Inputs!$C$15),0,MAX(Inputs!$C$8*I252-(F252+G252+H252+J252-K252),0))</f>
        <v>0</v>
      </c>
      <c r="M252" s="56" t="n">
        <f aca="false">L252*INDEX(Rates!$B$2:$C$101,C252+1,IF(Inputs!$C$5="Male",1,2))/1000/12*Inputs!$C$16</f>
        <v>0</v>
      </c>
      <c r="N252" s="56" t="n">
        <f aca="false">IF($V$1=1,MAX(F252+G252+H252+J252-K252-M252,0)*Inputs!$C$22/12,0)</f>
        <v>0</v>
      </c>
      <c r="O252" s="56" t="n">
        <f aca="false">IF(AND(MOD(A252,12)=0,B252&gt;=Inputs!$C$18),MAX(F252+G252+H252+J252-K252-M252-N252,0)*Inputs!$C$17,0)</f>
        <v>0</v>
      </c>
      <c r="P252" s="56" t="n">
        <f aca="false">F252+G252+H252+J252-K252-M252-N252+O252</f>
        <v>0</v>
      </c>
      <c r="Q252" s="56" t="n">
        <f aca="false">IF(OR(E252=1,P252&lt;=0),0,P252)</f>
        <v>0</v>
      </c>
      <c r="R252" s="15" t="n">
        <f aca="false">IF(OR(E252=1,AND(P252&lt;=0,I252&gt;0)),1,0)</f>
        <v>1</v>
      </c>
      <c r="S252" s="15" t="n">
        <f aca="false">IF(L252&gt;0,1,0)</f>
        <v>0</v>
      </c>
    </row>
    <row r="253" customFormat="false" ht="15" hidden="false" customHeight="false" outlineLevel="0" collapsed="false">
      <c r="A253" s="15" t="n">
        <v>252</v>
      </c>
      <c r="B253" s="15" t="n">
        <f aca="false">INT((A253-1)/12)+1</f>
        <v>21</v>
      </c>
      <c r="C253" s="15" t="n">
        <f aca="false">MIN(Inputs!$C$4+B253-1,99)</f>
        <v>94</v>
      </c>
      <c r="D253" s="55" t="n">
        <f aca="false">INDEX('Return Path'!$D$5:$D$29,B253)</f>
        <v>0.08</v>
      </c>
      <c r="E253" s="15" t="n">
        <f aca="false">R252</f>
        <v>1</v>
      </c>
      <c r="F253" s="56" t="n">
        <f aca="false">Q252</f>
        <v>0</v>
      </c>
      <c r="G253" s="56" t="n">
        <f aca="false">IF(AND(MOD(A253-1,12)=0,B253&lt;=Inputs!$C$7,E253=0),Inputs!$C$6,0)</f>
        <v>0</v>
      </c>
      <c r="H253" s="56" t="n">
        <f aca="false">IF(B253=1,G253*Inputs!$C$9,0)</f>
        <v>0</v>
      </c>
      <c r="I253" s="56" t="n">
        <f aca="false">I252+G253</f>
        <v>120000</v>
      </c>
      <c r="J253" s="56" t="n">
        <f aca="false">(F253+G253+H253)*((1+D253)^(1/12)-1)</f>
        <v>0</v>
      </c>
      <c r="K253" s="56" t="n">
        <f aca="false">(F253+G253+H253+J253)*(Inputs!$C$14+IF(B253&lt;=10,Inputs!$C$12,Inputs!$C$13))/12</f>
        <v>0</v>
      </c>
      <c r="L253" s="56" t="n">
        <f aca="false">IF(OR(E253=1,A253&lt;=Inputs!$C$15),0,MAX(Inputs!$C$8*I253-(F253+G253+H253+J253-K253),0))</f>
        <v>0</v>
      </c>
      <c r="M253" s="56" t="n">
        <f aca="false">L253*INDEX(Rates!$B$2:$C$101,C253+1,IF(Inputs!$C$5="Male",1,2))/1000/12*Inputs!$C$16</f>
        <v>0</v>
      </c>
      <c r="N253" s="56" t="n">
        <f aca="false">IF($V$1=1,MAX(F253+G253+H253+J253-K253-M253,0)*Inputs!$C$22/12,0)</f>
        <v>0</v>
      </c>
      <c r="O253" s="56" t="n">
        <f aca="false">IF(AND(MOD(A253,12)=0,B253&gt;=Inputs!$C$18),MAX(F253+G253+H253+J253-K253-M253-N253,0)*Inputs!$C$17,0)</f>
        <v>0</v>
      </c>
      <c r="P253" s="56" t="n">
        <f aca="false">F253+G253+H253+J253-K253-M253-N253+O253</f>
        <v>0</v>
      </c>
      <c r="Q253" s="56" t="n">
        <f aca="false">IF(OR(E253=1,P253&lt;=0),0,P253)</f>
        <v>0</v>
      </c>
      <c r="R253" s="15" t="n">
        <f aca="false">IF(OR(E253=1,AND(P253&lt;=0,I253&gt;0)),1,0)</f>
        <v>1</v>
      </c>
      <c r="S253" s="15" t="n">
        <f aca="false">IF(L253&gt;0,1,0)</f>
        <v>0</v>
      </c>
    </row>
    <row r="254" customFormat="false" ht="15" hidden="false" customHeight="false" outlineLevel="0" collapsed="false">
      <c r="A254" s="15" t="n">
        <v>253</v>
      </c>
      <c r="B254" s="15" t="n">
        <f aca="false">INT((A254-1)/12)+1</f>
        <v>22</v>
      </c>
      <c r="C254" s="15" t="n">
        <f aca="false">MIN(Inputs!$C$4+B254-1,99)</f>
        <v>95</v>
      </c>
      <c r="D254" s="55" t="n">
        <f aca="false">INDEX('Return Path'!$D$5:$D$29,B254)</f>
        <v>0.08</v>
      </c>
      <c r="E254" s="15" t="n">
        <f aca="false">R253</f>
        <v>1</v>
      </c>
      <c r="F254" s="56" t="n">
        <f aca="false">Q253</f>
        <v>0</v>
      </c>
      <c r="G254" s="56" t="n">
        <f aca="false">IF(AND(MOD(A254-1,12)=0,B254&lt;=Inputs!$C$7,E254=0),Inputs!$C$6,0)</f>
        <v>0</v>
      </c>
      <c r="H254" s="56" t="n">
        <f aca="false">IF(B254=1,G254*Inputs!$C$9,0)</f>
        <v>0</v>
      </c>
      <c r="I254" s="56" t="n">
        <f aca="false">I253+G254</f>
        <v>120000</v>
      </c>
      <c r="J254" s="56" t="n">
        <f aca="false">(F254+G254+H254)*((1+D254)^(1/12)-1)</f>
        <v>0</v>
      </c>
      <c r="K254" s="56" t="n">
        <f aca="false">(F254+G254+H254+J254)*(Inputs!$C$14+IF(B254&lt;=10,Inputs!$C$12,Inputs!$C$13))/12</f>
        <v>0</v>
      </c>
      <c r="L254" s="56" t="n">
        <f aca="false">IF(OR(E254=1,A254&lt;=Inputs!$C$15),0,MAX(Inputs!$C$8*I254-(F254+G254+H254+J254-K254),0))</f>
        <v>0</v>
      </c>
      <c r="M254" s="56" t="n">
        <f aca="false">L254*INDEX(Rates!$B$2:$C$101,C254+1,IF(Inputs!$C$5="Male",1,2))/1000/12*Inputs!$C$16</f>
        <v>0</v>
      </c>
      <c r="N254" s="56" t="n">
        <f aca="false">IF($V$1=1,MAX(F254+G254+H254+J254-K254-M254,0)*Inputs!$C$22/12,0)</f>
        <v>0</v>
      </c>
      <c r="O254" s="56" t="n">
        <f aca="false">IF(AND(MOD(A254,12)=0,B254&gt;=Inputs!$C$18),MAX(F254+G254+H254+J254-K254-M254-N254,0)*Inputs!$C$17,0)</f>
        <v>0</v>
      </c>
      <c r="P254" s="56" t="n">
        <f aca="false">F254+G254+H254+J254-K254-M254-N254+O254</f>
        <v>0</v>
      </c>
      <c r="Q254" s="56" t="n">
        <f aca="false">IF(OR(E254=1,P254&lt;=0),0,P254)</f>
        <v>0</v>
      </c>
      <c r="R254" s="15" t="n">
        <f aca="false">IF(OR(E254=1,AND(P254&lt;=0,I254&gt;0)),1,0)</f>
        <v>1</v>
      </c>
      <c r="S254" s="15" t="n">
        <f aca="false">IF(L254&gt;0,1,0)</f>
        <v>0</v>
      </c>
    </row>
    <row r="255" customFormat="false" ht="15" hidden="false" customHeight="false" outlineLevel="0" collapsed="false">
      <c r="A255" s="15" t="n">
        <v>254</v>
      </c>
      <c r="B255" s="15" t="n">
        <f aca="false">INT((A255-1)/12)+1</f>
        <v>22</v>
      </c>
      <c r="C255" s="15" t="n">
        <f aca="false">MIN(Inputs!$C$4+B255-1,99)</f>
        <v>95</v>
      </c>
      <c r="D255" s="55" t="n">
        <f aca="false">INDEX('Return Path'!$D$5:$D$29,B255)</f>
        <v>0.08</v>
      </c>
      <c r="E255" s="15" t="n">
        <f aca="false">R254</f>
        <v>1</v>
      </c>
      <c r="F255" s="56" t="n">
        <f aca="false">Q254</f>
        <v>0</v>
      </c>
      <c r="G255" s="56" t="n">
        <f aca="false">IF(AND(MOD(A255-1,12)=0,B255&lt;=Inputs!$C$7,E255=0),Inputs!$C$6,0)</f>
        <v>0</v>
      </c>
      <c r="H255" s="56" t="n">
        <f aca="false">IF(B255=1,G255*Inputs!$C$9,0)</f>
        <v>0</v>
      </c>
      <c r="I255" s="56" t="n">
        <f aca="false">I254+G255</f>
        <v>120000</v>
      </c>
      <c r="J255" s="56" t="n">
        <f aca="false">(F255+G255+H255)*((1+D255)^(1/12)-1)</f>
        <v>0</v>
      </c>
      <c r="K255" s="56" t="n">
        <f aca="false">(F255+G255+H255+J255)*(Inputs!$C$14+IF(B255&lt;=10,Inputs!$C$12,Inputs!$C$13))/12</f>
        <v>0</v>
      </c>
      <c r="L255" s="56" t="n">
        <f aca="false">IF(OR(E255=1,A255&lt;=Inputs!$C$15),0,MAX(Inputs!$C$8*I255-(F255+G255+H255+J255-K255),0))</f>
        <v>0</v>
      </c>
      <c r="M255" s="56" t="n">
        <f aca="false">L255*INDEX(Rates!$B$2:$C$101,C255+1,IF(Inputs!$C$5="Male",1,2))/1000/12*Inputs!$C$16</f>
        <v>0</v>
      </c>
      <c r="N255" s="56" t="n">
        <f aca="false">IF($V$1=1,MAX(F255+G255+H255+J255-K255-M255,0)*Inputs!$C$22/12,0)</f>
        <v>0</v>
      </c>
      <c r="O255" s="56" t="n">
        <f aca="false">IF(AND(MOD(A255,12)=0,B255&gt;=Inputs!$C$18),MAX(F255+G255+H255+J255-K255-M255-N255,0)*Inputs!$C$17,0)</f>
        <v>0</v>
      </c>
      <c r="P255" s="56" t="n">
        <f aca="false">F255+G255+H255+J255-K255-M255-N255+O255</f>
        <v>0</v>
      </c>
      <c r="Q255" s="56" t="n">
        <f aca="false">IF(OR(E255=1,P255&lt;=0),0,P255)</f>
        <v>0</v>
      </c>
      <c r="R255" s="15" t="n">
        <f aca="false">IF(OR(E255=1,AND(P255&lt;=0,I255&gt;0)),1,0)</f>
        <v>1</v>
      </c>
      <c r="S255" s="15" t="n">
        <f aca="false">IF(L255&gt;0,1,0)</f>
        <v>0</v>
      </c>
    </row>
    <row r="256" customFormat="false" ht="15" hidden="false" customHeight="false" outlineLevel="0" collapsed="false">
      <c r="A256" s="15" t="n">
        <v>255</v>
      </c>
      <c r="B256" s="15" t="n">
        <f aca="false">INT((A256-1)/12)+1</f>
        <v>22</v>
      </c>
      <c r="C256" s="15" t="n">
        <f aca="false">MIN(Inputs!$C$4+B256-1,99)</f>
        <v>95</v>
      </c>
      <c r="D256" s="55" t="n">
        <f aca="false">INDEX('Return Path'!$D$5:$D$29,B256)</f>
        <v>0.08</v>
      </c>
      <c r="E256" s="15" t="n">
        <f aca="false">R255</f>
        <v>1</v>
      </c>
      <c r="F256" s="56" t="n">
        <f aca="false">Q255</f>
        <v>0</v>
      </c>
      <c r="G256" s="56" t="n">
        <f aca="false">IF(AND(MOD(A256-1,12)=0,B256&lt;=Inputs!$C$7,E256=0),Inputs!$C$6,0)</f>
        <v>0</v>
      </c>
      <c r="H256" s="56" t="n">
        <f aca="false">IF(B256=1,G256*Inputs!$C$9,0)</f>
        <v>0</v>
      </c>
      <c r="I256" s="56" t="n">
        <f aca="false">I255+G256</f>
        <v>120000</v>
      </c>
      <c r="J256" s="56" t="n">
        <f aca="false">(F256+G256+H256)*((1+D256)^(1/12)-1)</f>
        <v>0</v>
      </c>
      <c r="K256" s="56" t="n">
        <f aca="false">(F256+G256+H256+J256)*(Inputs!$C$14+IF(B256&lt;=10,Inputs!$C$12,Inputs!$C$13))/12</f>
        <v>0</v>
      </c>
      <c r="L256" s="56" t="n">
        <f aca="false">IF(OR(E256=1,A256&lt;=Inputs!$C$15),0,MAX(Inputs!$C$8*I256-(F256+G256+H256+J256-K256),0))</f>
        <v>0</v>
      </c>
      <c r="M256" s="56" t="n">
        <f aca="false">L256*INDEX(Rates!$B$2:$C$101,C256+1,IF(Inputs!$C$5="Male",1,2))/1000/12*Inputs!$C$16</f>
        <v>0</v>
      </c>
      <c r="N256" s="56" t="n">
        <f aca="false">IF($V$1=1,MAX(F256+G256+H256+J256-K256-M256,0)*Inputs!$C$22/12,0)</f>
        <v>0</v>
      </c>
      <c r="O256" s="56" t="n">
        <f aca="false">IF(AND(MOD(A256,12)=0,B256&gt;=Inputs!$C$18),MAX(F256+G256+H256+J256-K256-M256-N256,0)*Inputs!$C$17,0)</f>
        <v>0</v>
      </c>
      <c r="P256" s="56" t="n">
        <f aca="false">F256+G256+H256+J256-K256-M256-N256+O256</f>
        <v>0</v>
      </c>
      <c r="Q256" s="56" t="n">
        <f aca="false">IF(OR(E256=1,P256&lt;=0),0,P256)</f>
        <v>0</v>
      </c>
      <c r="R256" s="15" t="n">
        <f aca="false">IF(OR(E256=1,AND(P256&lt;=0,I256&gt;0)),1,0)</f>
        <v>1</v>
      </c>
      <c r="S256" s="15" t="n">
        <f aca="false">IF(L256&gt;0,1,0)</f>
        <v>0</v>
      </c>
    </row>
    <row r="257" customFormat="false" ht="15" hidden="false" customHeight="false" outlineLevel="0" collapsed="false">
      <c r="A257" s="15" t="n">
        <v>256</v>
      </c>
      <c r="B257" s="15" t="n">
        <f aca="false">INT((A257-1)/12)+1</f>
        <v>22</v>
      </c>
      <c r="C257" s="15" t="n">
        <f aca="false">MIN(Inputs!$C$4+B257-1,99)</f>
        <v>95</v>
      </c>
      <c r="D257" s="55" t="n">
        <f aca="false">INDEX('Return Path'!$D$5:$D$29,B257)</f>
        <v>0.08</v>
      </c>
      <c r="E257" s="15" t="n">
        <f aca="false">R256</f>
        <v>1</v>
      </c>
      <c r="F257" s="56" t="n">
        <f aca="false">Q256</f>
        <v>0</v>
      </c>
      <c r="G257" s="56" t="n">
        <f aca="false">IF(AND(MOD(A257-1,12)=0,B257&lt;=Inputs!$C$7,E257=0),Inputs!$C$6,0)</f>
        <v>0</v>
      </c>
      <c r="H257" s="56" t="n">
        <f aca="false">IF(B257=1,G257*Inputs!$C$9,0)</f>
        <v>0</v>
      </c>
      <c r="I257" s="56" t="n">
        <f aca="false">I256+G257</f>
        <v>120000</v>
      </c>
      <c r="J257" s="56" t="n">
        <f aca="false">(F257+G257+H257)*((1+D257)^(1/12)-1)</f>
        <v>0</v>
      </c>
      <c r="K257" s="56" t="n">
        <f aca="false">(F257+G257+H257+J257)*(Inputs!$C$14+IF(B257&lt;=10,Inputs!$C$12,Inputs!$C$13))/12</f>
        <v>0</v>
      </c>
      <c r="L257" s="56" t="n">
        <f aca="false">IF(OR(E257=1,A257&lt;=Inputs!$C$15),0,MAX(Inputs!$C$8*I257-(F257+G257+H257+J257-K257),0))</f>
        <v>0</v>
      </c>
      <c r="M257" s="56" t="n">
        <f aca="false">L257*INDEX(Rates!$B$2:$C$101,C257+1,IF(Inputs!$C$5="Male",1,2))/1000/12*Inputs!$C$16</f>
        <v>0</v>
      </c>
      <c r="N257" s="56" t="n">
        <f aca="false">IF($V$1=1,MAX(F257+G257+H257+J257-K257-M257,0)*Inputs!$C$22/12,0)</f>
        <v>0</v>
      </c>
      <c r="O257" s="56" t="n">
        <f aca="false">IF(AND(MOD(A257,12)=0,B257&gt;=Inputs!$C$18),MAX(F257+G257+H257+J257-K257-M257-N257,0)*Inputs!$C$17,0)</f>
        <v>0</v>
      </c>
      <c r="P257" s="56" t="n">
        <f aca="false">F257+G257+H257+J257-K257-M257-N257+O257</f>
        <v>0</v>
      </c>
      <c r="Q257" s="56" t="n">
        <f aca="false">IF(OR(E257=1,P257&lt;=0),0,P257)</f>
        <v>0</v>
      </c>
      <c r="R257" s="15" t="n">
        <f aca="false">IF(OR(E257=1,AND(P257&lt;=0,I257&gt;0)),1,0)</f>
        <v>1</v>
      </c>
      <c r="S257" s="15" t="n">
        <f aca="false">IF(L257&gt;0,1,0)</f>
        <v>0</v>
      </c>
    </row>
    <row r="258" customFormat="false" ht="15" hidden="false" customHeight="false" outlineLevel="0" collapsed="false">
      <c r="A258" s="15" t="n">
        <v>257</v>
      </c>
      <c r="B258" s="15" t="n">
        <f aca="false">INT((A258-1)/12)+1</f>
        <v>22</v>
      </c>
      <c r="C258" s="15" t="n">
        <f aca="false">MIN(Inputs!$C$4+B258-1,99)</f>
        <v>95</v>
      </c>
      <c r="D258" s="55" t="n">
        <f aca="false">INDEX('Return Path'!$D$5:$D$29,B258)</f>
        <v>0.08</v>
      </c>
      <c r="E258" s="15" t="n">
        <f aca="false">R257</f>
        <v>1</v>
      </c>
      <c r="F258" s="56" t="n">
        <f aca="false">Q257</f>
        <v>0</v>
      </c>
      <c r="G258" s="56" t="n">
        <f aca="false">IF(AND(MOD(A258-1,12)=0,B258&lt;=Inputs!$C$7,E258=0),Inputs!$C$6,0)</f>
        <v>0</v>
      </c>
      <c r="H258" s="56" t="n">
        <f aca="false">IF(B258=1,G258*Inputs!$C$9,0)</f>
        <v>0</v>
      </c>
      <c r="I258" s="56" t="n">
        <f aca="false">I257+G258</f>
        <v>120000</v>
      </c>
      <c r="J258" s="56" t="n">
        <f aca="false">(F258+G258+H258)*((1+D258)^(1/12)-1)</f>
        <v>0</v>
      </c>
      <c r="K258" s="56" t="n">
        <f aca="false">(F258+G258+H258+J258)*(Inputs!$C$14+IF(B258&lt;=10,Inputs!$C$12,Inputs!$C$13))/12</f>
        <v>0</v>
      </c>
      <c r="L258" s="56" t="n">
        <f aca="false">IF(OR(E258=1,A258&lt;=Inputs!$C$15),0,MAX(Inputs!$C$8*I258-(F258+G258+H258+J258-K258),0))</f>
        <v>0</v>
      </c>
      <c r="M258" s="56" t="n">
        <f aca="false">L258*INDEX(Rates!$B$2:$C$101,C258+1,IF(Inputs!$C$5="Male",1,2))/1000/12*Inputs!$C$16</f>
        <v>0</v>
      </c>
      <c r="N258" s="56" t="n">
        <f aca="false">IF($V$1=1,MAX(F258+G258+H258+J258-K258-M258,0)*Inputs!$C$22/12,0)</f>
        <v>0</v>
      </c>
      <c r="O258" s="56" t="n">
        <f aca="false">IF(AND(MOD(A258,12)=0,B258&gt;=Inputs!$C$18),MAX(F258+G258+H258+J258-K258-M258-N258,0)*Inputs!$C$17,0)</f>
        <v>0</v>
      </c>
      <c r="P258" s="56" t="n">
        <f aca="false">F258+G258+H258+J258-K258-M258-N258+O258</f>
        <v>0</v>
      </c>
      <c r="Q258" s="56" t="n">
        <f aca="false">IF(OR(E258=1,P258&lt;=0),0,P258)</f>
        <v>0</v>
      </c>
      <c r="R258" s="15" t="n">
        <f aca="false">IF(OR(E258=1,AND(P258&lt;=0,I258&gt;0)),1,0)</f>
        <v>1</v>
      </c>
      <c r="S258" s="15" t="n">
        <f aca="false">IF(L258&gt;0,1,0)</f>
        <v>0</v>
      </c>
    </row>
    <row r="259" customFormat="false" ht="15" hidden="false" customHeight="false" outlineLevel="0" collapsed="false">
      <c r="A259" s="15" t="n">
        <v>258</v>
      </c>
      <c r="B259" s="15" t="n">
        <f aca="false">INT((A259-1)/12)+1</f>
        <v>22</v>
      </c>
      <c r="C259" s="15" t="n">
        <f aca="false">MIN(Inputs!$C$4+B259-1,99)</f>
        <v>95</v>
      </c>
      <c r="D259" s="55" t="n">
        <f aca="false">INDEX('Return Path'!$D$5:$D$29,B259)</f>
        <v>0.08</v>
      </c>
      <c r="E259" s="15" t="n">
        <f aca="false">R258</f>
        <v>1</v>
      </c>
      <c r="F259" s="56" t="n">
        <f aca="false">Q258</f>
        <v>0</v>
      </c>
      <c r="G259" s="56" t="n">
        <f aca="false">IF(AND(MOD(A259-1,12)=0,B259&lt;=Inputs!$C$7,E259=0),Inputs!$C$6,0)</f>
        <v>0</v>
      </c>
      <c r="H259" s="56" t="n">
        <f aca="false">IF(B259=1,G259*Inputs!$C$9,0)</f>
        <v>0</v>
      </c>
      <c r="I259" s="56" t="n">
        <f aca="false">I258+G259</f>
        <v>120000</v>
      </c>
      <c r="J259" s="56" t="n">
        <f aca="false">(F259+G259+H259)*((1+D259)^(1/12)-1)</f>
        <v>0</v>
      </c>
      <c r="K259" s="56" t="n">
        <f aca="false">(F259+G259+H259+J259)*(Inputs!$C$14+IF(B259&lt;=10,Inputs!$C$12,Inputs!$C$13))/12</f>
        <v>0</v>
      </c>
      <c r="L259" s="56" t="n">
        <f aca="false">IF(OR(E259=1,A259&lt;=Inputs!$C$15),0,MAX(Inputs!$C$8*I259-(F259+G259+H259+J259-K259),0))</f>
        <v>0</v>
      </c>
      <c r="M259" s="56" t="n">
        <f aca="false">L259*INDEX(Rates!$B$2:$C$101,C259+1,IF(Inputs!$C$5="Male",1,2))/1000/12*Inputs!$C$16</f>
        <v>0</v>
      </c>
      <c r="N259" s="56" t="n">
        <f aca="false">IF($V$1=1,MAX(F259+G259+H259+J259-K259-M259,0)*Inputs!$C$22/12,0)</f>
        <v>0</v>
      </c>
      <c r="O259" s="56" t="n">
        <f aca="false">IF(AND(MOD(A259,12)=0,B259&gt;=Inputs!$C$18),MAX(F259+G259+H259+J259-K259-M259-N259,0)*Inputs!$C$17,0)</f>
        <v>0</v>
      </c>
      <c r="P259" s="56" t="n">
        <f aca="false">F259+G259+H259+J259-K259-M259-N259+O259</f>
        <v>0</v>
      </c>
      <c r="Q259" s="56" t="n">
        <f aca="false">IF(OR(E259=1,P259&lt;=0),0,P259)</f>
        <v>0</v>
      </c>
      <c r="R259" s="15" t="n">
        <f aca="false">IF(OR(E259=1,AND(P259&lt;=0,I259&gt;0)),1,0)</f>
        <v>1</v>
      </c>
      <c r="S259" s="15" t="n">
        <f aca="false">IF(L259&gt;0,1,0)</f>
        <v>0</v>
      </c>
    </row>
    <row r="260" customFormat="false" ht="15" hidden="false" customHeight="false" outlineLevel="0" collapsed="false">
      <c r="A260" s="15" t="n">
        <v>259</v>
      </c>
      <c r="B260" s="15" t="n">
        <f aca="false">INT((A260-1)/12)+1</f>
        <v>22</v>
      </c>
      <c r="C260" s="15" t="n">
        <f aca="false">MIN(Inputs!$C$4+B260-1,99)</f>
        <v>95</v>
      </c>
      <c r="D260" s="55" t="n">
        <f aca="false">INDEX('Return Path'!$D$5:$D$29,B260)</f>
        <v>0.08</v>
      </c>
      <c r="E260" s="15" t="n">
        <f aca="false">R259</f>
        <v>1</v>
      </c>
      <c r="F260" s="56" t="n">
        <f aca="false">Q259</f>
        <v>0</v>
      </c>
      <c r="G260" s="56" t="n">
        <f aca="false">IF(AND(MOD(A260-1,12)=0,B260&lt;=Inputs!$C$7,E260=0),Inputs!$C$6,0)</f>
        <v>0</v>
      </c>
      <c r="H260" s="56" t="n">
        <f aca="false">IF(B260=1,G260*Inputs!$C$9,0)</f>
        <v>0</v>
      </c>
      <c r="I260" s="56" t="n">
        <f aca="false">I259+G260</f>
        <v>120000</v>
      </c>
      <c r="J260" s="56" t="n">
        <f aca="false">(F260+G260+H260)*((1+D260)^(1/12)-1)</f>
        <v>0</v>
      </c>
      <c r="K260" s="56" t="n">
        <f aca="false">(F260+G260+H260+J260)*(Inputs!$C$14+IF(B260&lt;=10,Inputs!$C$12,Inputs!$C$13))/12</f>
        <v>0</v>
      </c>
      <c r="L260" s="56" t="n">
        <f aca="false">IF(OR(E260=1,A260&lt;=Inputs!$C$15),0,MAX(Inputs!$C$8*I260-(F260+G260+H260+J260-K260),0))</f>
        <v>0</v>
      </c>
      <c r="M260" s="56" t="n">
        <f aca="false">L260*INDEX(Rates!$B$2:$C$101,C260+1,IF(Inputs!$C$5="Male",1,2))/1000/12*Inputs!$C$16</f>
        <v>0</v>
      </c>
      <c r="N260" s="56" t="n">
        <f aca="false">IF($V$1=1,MAX(F260+G260+H260+J260-K260-M260,0)*Inputs!$C$22/12,0)</f>
        <v>0</v>
      </c>
      <c r="O260" s="56" t="n">
        <f aca="false">IF(AND(MOD(A260,12)=0,B260&gt;=Inputs!$C$18),MAX(F260+G260+H260+J260-K260-M260-N260,0)*Inputs!$C$17,0)</f>
        <v>0</v>
      </c>
      <c r="P260" s="56" t="n">
        <f aca="false">F260+G260+H260+J260-K260-M260-N260+O260</f>
        <v>0</v>
      </c>
      <c r="Q260" s="56" t="n">
        <f aca="false">IF(OR(E260=1,P260&lt;=0),0,P260)</f>
        <v>0</v>
      </c>
      <c r="R260" s="15" t="n">
        <f aca="false">IF(OR(E260=1,AND(P260&lt;=0,I260&gt;0)),1,0)</f>
        <v>1</v>
      </c>
      <c r="S260" s="15" t="n">
        <f aca="false">IF(L260&gt;0,1,0)</f>
        <v>0</v>
      </c>
    </row>
    <row r="261" customFormat="false" ht="15" hidden="false" customHeight="false" outlineLevel="0" collapsed="false">
      <c r="A261" s="15" t="n">
        <v>260</v>
      </c>
      <c r="B261" s="15" t="n">
        <f aca="false">INT((A261-1)/12)+1</f>
        <v>22</v>
      </c>
      <c r="C261" s="15" t="n">
        <f aca="false">MIN(Inputs!$C$4+B261-1,99)</f>
        <v>95</v>
      </c>
      <c r="D261" s="55" t="n">
        <f aca="false">INDEX('Return Path'!$D$5:$D$29,B261)</f>
        <v>0.08</v>
      </c>
      <c r="E261" s="15" t="n">
        <f aca="false">R260</f>
        <v>1</v>
      </c>
      <c r="F261" s="56" t="n">
        <f aca="false">Q260</f>
        <v>0</v>
      </c>
      <c r="G261" s="56" t="n">
        <f aca="false">IF(AND(MOD(A261-1,12)=0,B261&lt;=Inputs!$C$7,E261=0),Inputs!$C$6,0)</f>
        <v>0</v>
      </c>
      <c r="H261" s="56" t="n">
        <f aca="false">IF(B261=1,G261*Inputs!$C$9,0)</f>
        <v>0</v>
      </c>
      <c r="I261" s="56" t="n">
        <f aca="false">I260+G261</f>
        <v>120000</v>
      </c>
      <c r="J261" s="56" t="n">
        <f aca="false">(F261+G261+H261)*((1+D261)^(1/12)-1)</f>
        <v>0</v>
      </c>
      <c r="K261" s="56" t="n">
        <f aca="false">(F261+G261+H261+J261)*(Inputs!$C$14+IF(B261&lt;=10,Inputs!$C$12,Inputs!$C$13))/12</f>
        <v>0</v>
      </c>
      <c r="L261" s="56" t="n">
        <f aca="false">IF(OR(E261=1,A261&lt;=Inputs!$C$15),0,MAX(Inputs!$C$8*I261-(F261+G261+H261+J261-K261),0))</f>
        <v>0</v>
      </c>
      <c r="M261" s="56" t="n">
        <f aca="false">L261*INDEX(Rates!$B$2:$C$101,C261+1,IF(Inputs!$C$5="Male",1,2))/1000/12*Inputs!$C$16</f>
        <v>0</v>
      </c>
      <c r="N261" s="56" t="n">
        <f aca="false">IF($V$1=1,MAX(F261+G261+H261+J261-K261-M261,0)*Inputs!$C$22/12,0)</f>
        <v>0</v>
      </c>
      <c r="O261" s="56" t="n">
        <f aca="false">IF(AND(MOD(A261,12)=0,B261&gt;=Inputs!$C$18),MAX(F261+G261+H261+J261-K261-M261-N261,0)*Inputs!$C$17,0)</f>
        <v>0</v>
      </c>
      <c r="P261" s="56" t="n">
        <f aca="false">F261+G261+H261+J261-K261-M261-N261+O261</f>
        <v>0</v>
      </c>
      <c r="Q261" s="56" t="n">
        <f aca="false">IF(OR(E261=1,P261&lt;=0),0,P261)</f>
        <v>0</v>
      </c>
      <c r="R261" s="15" t="n">
        <f aca="false">IF(OR(E261=1,AND(P261&lt;=0,I261&gt;0)),1,0)</f>
        <v>1</v>
      </c>
      <c r="S261" s="15" t="n">
        <f aca="false">IF(L261&gt;0,1,0)</f>
        <v>0</v>
      </c>
    </row>
    <row r="262" customFormat="false" ht="15" hidden="false" customHeight="false" outlineLevel="0" collapsed="false">
      <c r="A262" s="15" t="n">
        <v>261</v>
      </c>
      <c r="B262" s="15" t="n">
        <f aca="false">INT((A262-1)/12)+1</f>
        <v>22</v>
      </c>
      <c r="C262" s="15" t="n">
        <f aca="false">MIN(Inputs!$C$4+B262-1,99)</f>
        <v>95</v>
      </c>
      <c r="D262" s="55" t="n">
        <f aca="false">INDEX('Return Path'!$D$5:$D$29,B262)</f>
        <v>0.08</v>
      </c>
      <c r="E262" s="15" t="n">
        <f aca="false">R261</f>
        <v>1</v>
      </c>
      <c r="F262" s="56" t="n">
        <f aca="false">Q261</f>
        <v>0</v>
      </c>
      <c r="G262" s="56" t="n">
        <f aca="false">IF(AND(MOD(A262-1,12)=0,B262&lt;=Inputs!$C$7,E262=0),Inputs!$C$6,0)</f>
        <v>0</v>
      </c>
      <c r="H262" s="56" t="n">
        <f aca="false">IF(B262=1,G262*Inputs!$C$9,0)</f>
        <v>0</v>
      </c>
      <c r="I262" s="56" t="n">
        <f aca="false">I261+G262</f>
        <v>120000</v>
      </c>
      <c r="J262" s="56" t="n">
        <f aca="false">(F262+G262+H262)*((1+D262)^(1/12)-1)</f>
        <v>0</v>
      </c>
      <c r="K262" s="56" t="n">
        <f aca="false">(F262+G262+H262+J262)*(Inputs!$C$14+IF(B262&lt;=10,Inputs!$C$12,Inputs!$C$13))/12</f>
        <v>0</v>
      </c>
      <c r="L262" s="56" t="n">
        <f aca="false">IF(OR(E262=1,A262&lt;=Inputs!$C$15),0,MAX(Inputs!$C$8*I262-(F262+G262+H262+J262-K262),0))</f>
        <v>0</v>
      </c>
      <c r="M262" s="56" t="n">
        <f aca="false">L262*INDEX(Rates!$B$2:$C$101,C262+1,IF(Inputs!$C$5="Male",1,2))/1000/12*Inputs!$C$16</f>
        <v>0</v>
      </c>
      <c r="N262" s="56" t="n">
        <f aca="false">IF($V$1=1,MAX(F262+G262+H262+J262-K262-M262,0)*Inputs!$C$22/12,0)</f>
        <v>0</v>
      </c>
      <c r="O262" s="56" t="n">
        <f aca="false">IF(AND(MOD(A262,12)=0,B262&gt;=Inputs!$C$18),MAX(F262+G262+H262+J262-K262-M262-N262,0)*Inputs!$C$17,0)</f>
        <v>0</v>
      </c>
      <c r="P262" s="56" t="n">
        <f aca="false">F262+G262+H262+J262-K262-M262-N262+O262</f>
        <v>0</v>
      </c>
      <c r="Q262" s="56" t="n">
        <f aca="false">IF(OR(E262=1,P262&lt;=0),0,P262)</f>
        <v>0</v>
      </c>
      <c r="R262" s="15" t="n">
        <f aca="false">IF(OR(E262=1,AND(P262&lt;=0,I262&gt;0)),1,0)</f>
        <v>1</v>
      </c>
      <c r="S262" s="15" t="n">
        <f aca="false">IF(L262&gt;0,1,0)</f>
        <v>0</v>
      </c>
    </row>
    <row r="263" customFormat="false" ht="15" hidden="false" customHeight="false" outlineLevel="0" collapsed="false">
      <c r="A263" s="15" t="n">
        <v>262</v>
      </c>
      <c r="B263" s="15" t="n">
        <f aca="false">INT((A263-1)/12)+1</f>
        <v>22</v>
      </c>
      <c r="C263" s="15" t="n">
        <f aca="false">MIN(Inputs!$C$4+B263-1,99)</f>
        <v>95</v>
      </c>
      <c r="D263" s="55" t="n">
        <f aca="false">INDEX('Return Path'!$D$5:$D$29,B263)</f>
        <v>0.08</v>
      </c>
      <c r="E263" s="15" t="n">
        <f aca="false">R262</f>
        <v>1</v>
      </c>
      <c r="F263" s="56" t="n">
        <f aca="false">Q262</f>
        <v>0</v>
      </c>
      <c r="G263" s="56" t="n">
        <f aca="false">IF(AND(MOD(A263-1,12)=0,B263&lt;=Inputs!$C$7,E263=0),Inputs!$C$6,0)</f>
        <v>0</v>
      </c>
      <c r="H263" s="56" t="n">
        <f aca="false">IF(B263=1,G263*Inputs!$C$9,0)</f>
        <v>0</v>
      </c>
      <c r="I263" s="56" t="n">
        <f aca="false">I262+G263</f>
        <v>120000</v>
      </c>
      <c r="J263" s="56" t="n">
        <f aca="false">(F263+G263+H263)*((1+D263)^(1/12)-1)</f>
        <v>0</v>
      </c>
      <c r="K263" s="56" t="n">
        <f aca="false">(F263+G263+H263+J263)*(Inputs!$C$14+IF(B263&lt;=10,Inputs!$C$12,Inputs!$C$13))/12</f>
        <v>0</v>
      </c>
      <c r="L263" s="56" t="n">
        <f aca="false">IF(OR(E263=1,A263&lt;=Inputs!$C$15),0,MAX(Inputs!$C$8*I263-(F263+G263+H263+J263-K263),0))</f>
        <v>0</v>
      </c>
      <c r="M263" s="56" t="n">
        <f aca="false">L263*INDEX(Rates!$B$2:$C$101,C263+1,IF(Inputs!$C$5="Male",1,2))/1000/12*Inputs!$C$16</f>
        <v>0</v>
      </c>
      <c r="N263" s="56" t="n">
        <f aca="false">IF($V$1=1,MAX(F263+G263+H263+J263-K263-M263,0)*Inputs!$C$22/12,0)</f>
        <v>0</v>
      </c>
      <c r="O263" s="56" t="n">
        <f aca="false">IF(AND(MOD(A263,12)=0,B263&gt;=Inputs!$C$18),MAX(F263+G263+H263+J263-K263-M263-N263,0)*Inputs!$C$17,0)</f>
        <v>0</v>
      </c>
      <c r="P263" s="56" t="n">
        <f aca="false">F263+G263+H263+J263-K263-M263-N263+O263</f>
        <v>0</v>
      </c>
      <c r="Q263" s="56" t="n">
        <f aca="false">IF(OR(E263=1,P263&lt;=0),0,P263)</f>
        <v>0</v>
      </c>
      <c r="R263" s="15" t="n">
        <f aca="false">IF(OR(E263=1,AND(P263&lt;=0,I263&gt;0)),1,0)</f>
        <v>1</v>
      </c>
      <c r="S263" s="15" t="n">
        <f aca="false">IF(L263&gt;0,1,0)</f>
        <v>0</v>
      </c>
    </row>
    <row r="264" customFormat="false" ht="15" hidden="false" customHeight="false" outlineLevel="0" collapsed="false">
      <c r="A264" s="15" t="n">
        <v>263</v>
      </c>
      <c r="B264" s="15" t="n">
        <f aca="false">INT((A264-1)/12)+1</f>
        <v>22</v>
      </c>
      <c r="C264" s="15" t="n">
        <f aca="false">MIN(Inputs!$C$4+B264-1,99)</f>
        <v>95</v>
      </c>
      <c r="D264" s="55" t="n">
        <f aca="false">INDEX('Return Path'!$D$5:$D$29,B264)</f>
        <v>0.08</v>
      </c>
      <c r="E264" s="15" t="n">
        <f aca="false">R263</f>
        <v>1</v>
      </c>
      <c r="F264" s="56" t="n">
        <f aca="false">Q263</f>
        <v>0</v>
      </c>
      <c r="G264" s="56" t="n">
        <f aca="false">IF(AND(MOD(A264-1,12)=0,B264&lt;=Inputs!$C$7,E264=0),Inputs!$C$6,0)</f>
        <v>0</v>
      </c>
      <c r="H264" s="56" t="n">
        <f aca="false">IF(B264=1,G264*Inputs!$C$9,0)</f>
        <v>0</v>
      </c>
      <c r="I264" s="56" t="n">
        <f aca="false">I263+G264</f>
        <v>120000</v>
      </c>
      <c r="J264" s="56" t="n">
        <f aca="false">(F264+G264+H264)*((1+D264)^(1/12)-1)</f>
        <v>0</v>
      </c>
      <c r="K264" s="56" t="n">
        <f aca="false">(F264+G264+H264+J264)*(Inputs!$C$14+IF(B264&lt;=10,Inputs!$C$12,Inputs!$C$13))/12</f>
        <v>0</v>
      </c>
      <c r="L264" s="56" t="n">
        <f aca="false">IF(OR(E264=1,A264&lt;=Inputs!$C$15),0,MAX(Inputs!$C$8*I264-(F264+G264+H264+J264-K264),0))</f>
        <v>0</v>
      </c>
      <c r="M264" s="56" t="n">
        <f aca="false">L264*INDEX(Rates!$B$2:$C$101,C264+1,IF(Inputs!$C$5="Male",1,2))/1000/12*Inputs!$C$16</f>
        <v>0</v>
      </c>
      <c r="N264" s="56" t="n">
        <f aca="false">IF($V$1=1,MAX(F264+G264+H264+J264-K264-M264,0)*Inputs!$C$22/12,0)</f>
        <v>0</v>
      </c>
      <c r="O264" s="56" t="n">
        <f aca="false">IF(AND(MOD(A264,12)=0,B264&gt;=Inputs!$C$18),MAX(F264+G264+H264+J264-K264-M264-N264,0)*Inputs!$C$17,0)</f>
        <v>0</v>
      </c>
      <c r="P264" s="56" t="n">
        <f aca="false">F264+G264+H264+J264-K264-M264-N264+O264</f>
        <v>0</v>
      </c>
      <c r="Q264" s="56" t="n">
        <f aca="false">IF(OR(E264=1,P264&lt;=0),0,P264)</f>
        <v>0</v>
      </c>
      <c r="R264" s="15" t="n">
        <f aca="false">IF(OR(E264=1,AND(P264&lt;=0,I264&gt;0)),1,0)</f>
        <v>1</v>
      </c>
      <c r="S264" s="15" t="n">
        <f aca="false">IF(L264&gt;0,1,0)</f>
        <v>0</v>
      </c>
    </row>
    <row r="265" customFormat="false" ht="15" hidden="false" customHeight="false" outlineLevel="0" collapsed="false">
      <c r="A265" s="15" t="n">
        <v>264</v>
      </c>
      <c r="B265" s="15" t="n">
        <f aca="false">INT((A265-1)/12)+1</f>
        <v>22</v>
      </c>
      <c r="C265" s="15" t="n">
        <f aca="false">MIN(Inputs!$C$4+B265-1,99)</f>
        <v>95</v>
      </c>
      <c r="D265" s="55" t="n">
        <f aca="false">INDEX('Return Path'!$D$5:$D$29,B265)</f>
        <v>0.08</v>
      </c>
      <c r="E265" s="15" t="n">
        <f aca="false">R264</f>
        <v>1</v>
      </c>
      <c r="F265" s="56" t="n">
        <f aca="false">Q264</f>
        <v>0</v>
      </c>
      <c r="G265" s="56" t="n">
        <f aca="false">IF(AND(MOD(A265-1,12)=0,B265&lt;=Inputs!$C$7,E265=0),Inputs!$C$6,0)</f>
        <v>0</v>
      </c>
      <c r="H265" s="56" t="n">
        <f aca="false">IF(B265=1,G265*Inputs!$C$9,0)</f>
        <v>0</v>
      </c>
      <c r="I265" s="56" t="n">
        <f aca="false">I264+G265</f>
        <v>120000</v>
      </c>
      <c r="J265" s="56" t="n">
        <f aca="false">(F265+G265+H265)*((1+D265)^(1/12)-1)</f>
        <v>0</v>
      </c>
      <c r="K265" s="56" t="n">
        <f aca="false">(F265+G265+H265+J265)*(Inputs!$C$14+IF(B265&lt;=10,Inputs!$C$12,Inputs!$C$13))/12</f>
        <v>0</v>
      </c>
      <c r="L265" s="56" t="n">
        <f aca="false">IF(OR(E265=1,A265&lt;=Inputs!$C$15),0,MAX(Inputs!$C$8*I265-(F265+G265+H265+J265-K265),0))</f>
        <v>0</v>
      </c>
      <c r="M265" s="56" t="n">
        <f aca="false">L265*INDEX(Rates!$B$2:$C$101,C265+1,IF(Inputs!$C$5="Male",1,2))/1000/12*Inputs!$C$16</f>
        <v>0</v>
      </c>
      <c r="N265" s="56" t="n">
        <f aca="false">IF($V$1=1,MAX(F265+G265+H265+J265-K265-M265,0)*Inputs!$C$22/12,0)</f>
        <v>0</v>
      </c>
      <c r="O265" s="56" t="n">
        <f aca="false">IF(AND(MOD(A265,12)=0,B265&gt;=Inputs!$C$18),MAX(F265+G265+H265+J265-K265-M265-N265,0)*Inputs!$C$17,0)</f>
        <v>0</v>
      </c>
      <c r="P265" s="56" t="n">
        <f aca="false">F265+G265+H265+J265-K265-M265-N265+O265</f>
        <v>0</v>
      </c>
      <c r="Q265" s="56" t="n">
        <f aca="false">IF(OR(E265=1,P265&lt;=0),0,P265)</f>
        <v>0</v>
      </c>
      <c r="R265" s="15" t="n">
        <f aca="false">IF(OR(E265=1,AND(P265&lt;=0,I265&gt;0)),1,0)</f>
        <v>1</v>
      </c>
      <c r="S265" s="15" t="n">
        <f aca="false">IF(L265&gt;0,1,0)</f>
        <v>0</v>
      </c>
    </row>
    <row r="266" customFormat="false" ht="15" hidden="false" customHeight="false" outlineLevel="0" collapsed="false">
      <c r="A266" s="15" t="n">
        <v>265</v>
      </c>
      <c r="B266" s="15" t="n">
        <f aca="false">INT((A266-1)/12)+1</f>
        <v>23</v>
      </c>
      <c r="C266" s="15" t="n">
        <f aca="false">MIN(Inputs!$C$4+B266-1,99)</f>
        <v>96</v>
      </c>
      <c r="D266" s="55" t="n">
        <f aca="false">INDEX('Return Path'!$D$5:$D$29,B266)</f>
        <v>0.08</v>
      </c>
      <c r="E266" s="15" t="n">
        <f aca="false">R265</f>
        <v>1</v>
      </c>
      <c r="F266" s="56" t="n">
        <f aca="false">Q265</f>
        <v>0</v>
      </c>
      <c r="G266" s="56" t="n">
        <f aca="false">IF(AND(MOD(A266-1,12)=0,B266&lt;=Inputs!$C$7,E266=0),Inputs!$C$6,0)</f>
        <v>0</v>
      </c>
      <c r="H266" s="56" t="n">
        <f aca="false">IF(B266=1,G266*Inputs!$C$9,0)</f>
        <v>0</v>
      </c>
      <c r="I266" s="56" t="n">
        <f aca="false">I265+G266</f>
        <v>120000</v>
      </c>
      <c r="J266" s="56" t="n">
        <f aca="false">(F266+G266+H266)*((1+D266)^(1/12)-1)</f>
        <v>0</v>
      </c>
      <c r="K266" s="56" t="n">
        <f aca="false">(F266+G266+H266+J266)*(Inputs!$C$14+IF(B266&lt;=10,Inputs!$C$12,Inputs!$C$13))/12</f>
        <v>0</v>
      </c>
      <c r="L266" s="56" t="n">
        <f aca="false">IF(OR(E266=1,A266&lt;=Inputs!$C$15),0,MAX(Inputs!$C$8*I266-(F266+G266+H266+J266-K266),0))</f>
        <v>0</v>
      </c>
      <c r="M266" s="56" t="n">
        <f aca="false">L266*INDEX(Rates!$B$2:$C$101,C266+1,IF(Inputs!$C$5="Male",1,2))/1000/12*Inputs!$C$16</f>
        <v>0</v>
      </c>
      <c r="N266" s="56" t="n">
        <f aca="false">IF($V$1=1,MAX(F266+G266+H266+J266-K266-M266,0)*Inputs!$C$22/12,0)</f>
        <v>0</v>
      </c>
      <c r="O266" s="56" t="n">
        <f aca="false">IF(AND(MOD(A266,12)=0,B266&gt;=Inputs!$C$18),MAX(F266+G266+H266+J266-K266-M266-N266,0)*Inputs!$C$17,0)</f>
        <v>0</v>
      </c>
      <c r="P266" s="56" t="n">
        <f aca="false">F266+G266+H266+J266-K266-M266-N266+O266</f>
        <v>0</v>
      </c>
      <c r="Q266" s="56" t="n">
        <f aca="false">IF(OR(E266=1,P266&lt;=0),0,P266)</f>
        <v>0</v>
      </c>
      <c r="R266" s="15" t="n">
        <f aca="false">IF(OR(E266=1,AND(P266&lt;=0,I266&gt;0)),1,0)</f>
        <v>1</v>
      </c>
      <c r="S266" s="15" t="n">
        <f aca="false">IF(L266&gt;0,1,0)</f>
        <v>0</v>
      </c>
    </row>
    <row r="267" customFormat="false" ht="15" hidden="false" customHeight="false" outlineLevel="0" collapsed="false">
      <c r="A267" s="15" t="n">
        <v>266</v>
      </c>
      <c r="B267" s="15" t="n">
        <f aca="false">INT((A267-1)/12)+1</f>
        <v>23</v>
      </c>
      <c r="C267" s="15" t="n">
        <f aca="false">MIN(Inputs!$C$4+B267-1,99)</f>
        <v>96</v>
      </c>
      <c r="D267" s="55" t="n">
        <f aca="false">INDEX('Return Path'!$D$5:$D$29,B267)</f>
        <v>0.08</v>
      </c>
      <c r="E267" s="15" t="n">
        <f aca="false">R266</f>
        <v>1</v>
      </c>
      <c r="F267" s="56" t="n">
        <f aca="false">Q266</f>
        <v>0</v>
      </c>
      <c r="G267" s="56" t="n">
        <f aca="false">IF(AND(MOD(A267-1,12)=0,B267&lt;=Inputs!$C$7,E267=0),Inputs!$C$6,0)</f>
        <v>0</v>
      </c>
      <c r="H267" s="56" t="n">
        <f aca="false">IF(B267=1,G267*Inputs!$C$9,0)</f>
        <v>0</v>
      </c>
      <c r="I267" s="56" t="n">
        <f aca="false">I266+G267</f>
        <v>120000</v>
      </c>
      <c r="J267" s="56" t="n">
        <f aca="false">(F267+G267+H267)*((1+D267)^(1/12)-1)</f>
        <v>0</v>
      </c>
      <c r="K267" s="56" t="n">
        <f aca="false">(F267+G267+H267+J267)*(Inputs!$C$14+IF(B267&lt;=10,Inputs!$C$12,Inputs!$C$13))/12</f>
        <v>0</v>
      </c>
      <c r="L267" s="56" t="n">
        <f aca="false">IF(OR(E267=1,A267&lt;=Inputs!$C$15),0,MAX(Inputs!$C$8*I267-(F267+G267+H267+J267-K267),0))</f>
        <v>0</v>
      </c>
      <c r="M267" s="56" t="n">
        <f aca="false">L267*INDEX(Rates!$B$2:$C$101,C267+1,IF(Inputs!$C$5="Male",1,2))/1000/12*Inputs!$C$16</f>
        <v>0</v>
      </c>
      <c r="N267" s="56" t="n">
        <f aca="false">IF($V$1=1,MAX(F267+G267+H267+J267-K267-M267,0)*Inputs!$C$22/12,0)</f>
        <v>0</v>
      </c>
      <c r="O267" s="56" t="n">
        <f aca="false">IF(AND(MOD(A267,12)=0,B267&gt;=Inputs!$C$18),MAX(F267+G267+H267+J267-K267-M267-N267,0)*Inputs!$C$17,0)</f>
        <v>0</v>
      </c>
      <c r="P267" s="56" t="n">
        <f aca="false">F267+G267+H267+J267-K267-M267-N267+O267</f>
        <v>0</v>
      </c>
      <c r="Q267" s="56" t="n">
        <f aca="false">IF(OR(E267=1,P267&lt;=0),0,P267)</f>
        <v>0</v>
      </c>
      <c r="R267" s="15" t="n">
        <f aca="false">IF(OR(E267=1,AND(P267&lt;=0,I267&gt;0)),1,0)</f>
        <v>1</v>
      </c>
      <c r="S267" s="15" t="n">
        <f aca="false">IF(L267&gt;0,1,0)</f>
        <v>0</v>
      </c>
    </row>
    <row r="268" customFormat="false" ht="15" hidden="false" customHeight="false" outlineLevel="0" collapsed="false">
      <c r="A268" s="15" t="n">
        <v>267</v>
      </c>
      <c r="B268" s="15" t="n">
        <f aca="false">INT((A268-1)/12)+1</f>
        <v>23</v>
      </c>
      <c r="C268" s="15" t="n">
        <f aca="false">MIN(Inputs!$C$4+B268-1,99)</f>
        <v>96</v>
      </c>
      <c r="D268" s="55" t="n">
        <f aca="false">INDEX('Return Path'!$D$5:$D$29,B268)</f>
        <v>0.08</v>
      </c>
      <c r="E268" s="15" t="n">
        <f aca="false">R267</f>
        <v>1</v>
      </c>
      <c r="F268" s="56" t="n">
        <f aca="false">Q267</f>
        <v>0</v>
      </c>
      <c r="G268" s="56" t="n">
        <f aca="false">IF(AND(MOD(A268-1,12)=0,B268&lt;=Inputs!$C$7,E268=0),Inputs!$C$6,0)</f>
        <v>0</v>
      </c>
      <c r="H268" s="56" t="n">
        <f aca="false">IF(B268=1,G268*Inputs!$C$9,0)</f>
        <v>0</v>
      </c>
      <c r="I268" s="56" t="n">
        <f aca="false">I267+G268</f>
        <v>120000</v>
      </c>
      <c r="J268" s="56" t="n">
        <f aca="false">(F268+G268+H268)*((1+D268)^(1/12)-1)</f>
        <v>0</v>
      </c>
      <c r="K268" s="56" t="n">
        <f aca="false">(F268+G268+H268+J268)*(Inputs!$C$14+IF(B268&lt;=10,Inputs!$C$12,Inputs!$C$13))/12</f>
        <v>0</v>
      </c>
      <c r="L268" s="56" t="n">
        <f aca="false">IF(OR(E268=1,A268&lt;=Inputs!$C$15),0,MAX(Inputs!$C$8*I268-(F268+G268+H268+J268-K268),0))</f>
        <v>0</v>
      </c>
      <c r="M268" s="56" t="n">
        <f aca="false">L268*INDEX(Rates!$B$2:$C$101,C268+1,IF(Inputs!$C$5="Male",1,2))/1000/12*Inputs!$C$16</f>
        <v>0</v>
      </c>
      <c r="N268" s="56" t="n">
        <f aca="false">IF($V$1=1,MAX(F268+G268+H268+J268-K268-M268,0)*Inputs!$C$22/12,0)</f>
        <v>0</v>
      </c>
      <c r="O268" s="56" t="n">
        <f aca="false">IF(AND(MOD(A268,12)=0,B268&gt;=Inputs!$C$18),MAX(F268+G268+H268+J268-K268-M268-N268,0)*Inputs!$C$17,0)</f>
        <v>0</v>
      </c>
      <c r="P268" s="56" t="n">
        <f aca="false">F268+G268+H268+J268-K268-M268-N268+O268</f>
        <v>0</v>
      </c>
      <c r="Q268" s="56" t="n">
        <f aca="false">IF(OR(E268=1,P268&lt;=0),0,P268)</f>
        <v>0</v>
      </c>
      <c r="R268" s="15" t="n">
        <f aca="false">IF(OR(E268=1,AND(P268&lt;=0,I268&gt;0)),1,0)</f>
        <v>1</v>
      </c>
      <c r="S268" s="15" t="n">
        <f aca="false">IF(L268&gt;0,1,0)</f>
        <v>0</v>
      </c>
    </row>
    <row r="269" customFormat="false" ht="15" hidden="false" customHeight="false" outlineLevel="0" collapsed="false">
      <c r="A269" s="15" t="n">
        <v>268</v>
      </c>
      <c r="B269" s="15" t="n">
        <f aca="false">INT((A269-1)/12)+1</f>
        <v>23</v>
      </c>
      <c r="C269" s="15" t="n">
        <f aca="false">MIN(Inputs!$C$4+B269-1,99)</f>
        <v>96</v>
      </c>
      <c r="D269" s="55" t="n">
        <f aca="false">INDEX('Return Path'!$D$5:$D$29,B269)</f>
        <v>0.08</v>
      </c>
      <c r="E269" s="15" t="n">
        <f aca="false">R268</f>
        <v>1</v>
      </c>
      <c r="F269" s="56" t="n">
        <f aca="false">Q268</f>
        <v>0</v>
      </c>
      <c r="G269" s="56" t="n">
        <f aca="false">IF(AND(MOD(A269-1,12)=0,B269&lt;=Inputs!$C$7,E269=0),Inputs!$C$6,0)</f>
        <v>0</v>
      </c>
      <c r="H269" s="56" t="n">
        <f aca="false">IF(B269=1,G269*Inputs!$C$9,0)</f>
        <v>0</v>
      </c>
      <c r="I269" s="56" t="n">
        <f aca="false">I268+G269</f>
        <v>120000</v>
      </c>
      <c r="J269" s="56" t="n">
        <f aca="false">(F269+G269+H269)*((1+D269)^(1/12)-1)</f>
        <v>0</v>
      </c>
      <c r="K269" s="56" t="n">
        <f aca="false">(F269+G269+H269+J269)*(Inputs!$C$14+IF(B269&lt;=10,Inputs!$C$12,Inputs!$C$13))/12</f>
        <v>0</v>
      </c>
      <c r="L269" s="56" t="n">
        <f aca="false">IF(OR(E269=1,A269&lt;=Inputs!$C$15),0,MAX(Inputs!$C$8*I269-(F269+G269+H269+J269-K269),0))</f>
        <v>0</v>
      </c>
      <c r="M269" s="56" t="n">
        <f aca="false">L269*INDEX(Rates!$B$2:$C$101,C269+1,IF(Inputs!$C$5="Male",1,2))/1000/12*Inputs!$C$16</f>
        <v>0</v>
      </c>
      <c r="N269" s="56" t="n">
        <f aca="false">IF($V$1=1,MAX(F269+G269+H269+J269-K269-M269,0)*Inputs!$C$22/12,0)</f>
        <v>0</v>
      </c>
      <c r="O269" s="56" t="n">
        <f aca="false">IF(AND(MOD(A269,12)=0,B269&gt;=Inputs!$C$18),MAX(F269+G269+H269+J269-K269-M269-N269,0)*Inputs!$C$17,0)</f>
        <v>0</v>
      </c>
      <c r="P269" s="56" t="n">
        <f aca="false">F269+G269+H269+J269-K269-M269-N269+O269</f>
        <v>0</v>
      </c>
      <c r="Q269" s="56" t="n">
        <f aca="false">IF(OR(E269=1,P269&lt;=0),0,P269)</f>
        <v>0</v>
      </c>
      <c r="R269" s="15" t="n">
        <f aca="false">IF(OR(E269=1,AND(P269&lt;=0,I269&gt;0)),1,0)</f>
        <v>1</v>
      </c>
      <c r="S269" s="15" t="n">
        <f aca="false">IF(L269&gt;0,1,0)</f>
        <v>0</v>
      </c>
    </row>
    <row r="270" customFormat="false" ht="15" hidden="false" customHeight="false" outlineLevel="0" collapsed="false">
      <c r="A270" s="15" t="n">
        <v>269</v>
      </c>
      <c r="B270" s="15" t="n">
        <f aca="false">INT((A270-1)/12)+1</f>
        <v>23</v>
      </c>
      <c r="C270" s="15" t="n">
        <f aca="false">MIN(Inputs!$C$4+B270-1,99)</f>
        <v>96</v>
      </c>
      <c r="D270" s="55" t="n">
        <f aca="false">INDEX('Return Path'!$D$5:$D$29,B270)</f>
        <v>0.08</v>
      </c>
      <c r="E270" s="15" t="n">
        <f aca="false">R269</f>
        <v>1</v>
      </c>
      <c r="F270" s="56" t="n">
        <f aca="false">Q269</f>
        <v>0</v>
      </c>
      <c r="G270" s="56" t="n">
        <f aca="false">IF(AND(MOD(A270-1,12)=0,B270&lt;=Inputs!$C$7,E270=0),Inputs!$C$6,0)</f>
        <v>0</v>
      </c>
      <c r="H270" s="56" t="n">
        <f aca="false">IF(B270=1,G270*Inputs!$C$9,0)</f>
        <v>0</v>
      </c>
      <c r="I270" s="56" t="n">
        <f aca="false">I269+G270</f>
        <v>120000</v>
      </c>
      <c r="J270" s="56" t="n">
        <f aca="false">(F270+G270+H270)*((1+D270)^(1/12)-1)</f>
        <v>0</v>
      </c>
      <c r="K270" s="56" t="n">
        <f aca="false">(F270+G270+H270+J270)*(Inputs!$C$14+IF(B270&lt;=10,Inputs!$C$12,Inputs!$C$13))/12</f>
        <v>0</v>
      </c>
      <c r="L270" s="56" t="n">
        <f aca="false">IF(OR(E270=1,A270&lt;=Inputs!$C$15),0,MAX(Inputs!$C$8*I270-(F270+G270+H270+J270-K270),0))</f>
        <v>0</v>
      </c>
      <c r="M270" s="56" t="n">
        <f aca="false">L270*INDEX(Rates!$B$2:$C$101,C270+1,IF(Inputs!$C$5="Male",1,2))/1000/12*Inputs!$C$16</f>
        <v>0</v>
      </c>
      <c r="N270" s="56" t="n">
        <f aca="false">IF($V$1=1,MAX(F270+G270+H270+J270-K270-M270,0)*Inputs!$C$22/12,0)</f>
        <v>0</v>
      </c>
      <c r="O270" s="56" t="n">
        <f aca="false">IF(AND(MOD(A270,12)=0,B270&gt;=Inputs!$C$18),MAX(F270+G270+H270+J270-K270-M270-N270,0)*Inputs!$C$17,0)</f>
        <v>0</v>
      </c>
      <c r="P270" s="56" t="n">
        <f aca="false">F270+G270+H270+J270-K270-M270-N270+O270</f>
        <v>0</v>
      </c>
      <c r="Q270" s="56" t="n">
        <f aca="false">IF(OR(E270=1,P270&lt;=0),0,P270)</f>
        <v>0</v>
      </c>
      <c r="R270" s="15" t="n">
        <f aca="false">IF(OR(E270=1,AND(P270&lt;=0,I270&gt;0)),1,0)</f>
        <v>1</v>
      </c>
      <c r="S270" s="15" t="n">
        <f aca="false">IF(L270&gt;0,1,0)</f>
        <v>0</v>
      </c>
    </row>
    <row r="271" customFormat="false" ht="15" hidden="false" customHeight="false" outlineLevel="0" collapsed="false">
      <c r="A271" s="15" t="n">
        <v>270</v>
      </c>
      <c r="B271" s="15" t="n">
        <f aca="false">INT((A271-1)/12)+1</f>
        <v>23</v>
      </c>
      <c r="C271" s="15" t="n">
        <f aca="false">MIN(Inputs!$C$4+B271-1,99)</f>
        <v>96</v>
      </c>
      <c r="D271" s="55" t="n">
        <f aca="false">INDEX('Return Path'!$D$5:$D$29,B271)</f>
        <v>0.08</v>
      </c>
      <c r="E271" s="15" t="n">
        <f aca="false">R270</f>
        <v>1</v>
      </c>
      <c r="F271" s="56" t="n">
        <f aca="false">Q270</f>
        <v>0</v>
      </c>
      <c r="G271" s="56" t="n">
        <f aca="false">IF(AND(MOD(A271-1,12)=0,B271&lt;=Inputs!$C$7,E271=0),Inputs!$C$6,0)</f>
        <v>0</v>
      </c>
      <c r="H271" s="56" t="n">
        <f aca="false">IF(B271=1,G271*Inputs!$C$9,0)</f>
        <v>0</v>
      </c>
      <c r="I271" s="56" t="n">
        <f aca="false">I270+G271</f>
        <v>120000</v>
      </c>
      <c r="J271" s="56" t="n">
        <f aca="false">(F271+G271+H271)*((1+D271)^(1/12)-1)</f>
        <v>0</v>
      </c>
      <c r="K271" s="56" t="n">
        <f aca="false">(F271+G271+H271+J271)*(Inputs!$C$14+IF(B271&lt;=10,Inputs!$C$12,Inputs!$C$13))/12</f>
        <v>0</v>
      </c>
      <c r="L271" s="56" t="n">
        <f aca="false">IF(OR(E271=1,A271&lt;=Inputs!$C$15),0,MAX(Inputs!$C$8*I271-(F271+G271+H271+J271-K271),0))</f>
        <v>0</v>
      </c>
      <c r="M271" s="56" t="n">
        <f aca="false">L271*INDEX(Rates!$B$2:$C$101,C271+1,IF(Inputs!$C$5="Male",1,2))/1000/12*Inputs!$C$16</f>
        <v>0</v>
      </c>
      <c r="N271" s="56" t="n">
        <f aca="false">IF($V$1=1,MAX(F271+G271+H271+J271-K271-M271,0)*Inputs!$C$22/12,0)</f>
        <v>0</v>
      </c>
      <c r="O271" s="56" t="n">
        <f aca="false">IF(AND(MOD(A271,12)=0,B271&gt;=Inputs!$C$18),MAX(F271+G271+H271+J271-K271-M271-N271,0)*Inputs!$C$17,0)</f>
        <v>0</v>
      </c>
      <c r="P271" s="56" t="n">
        <f aca="false">F271+G271+H271+J271-K271-M271-N271+O271</f>
        <v>0</v>
      </c>
      <c r="Q271" s="56" t="n">
        <f aca="false">IF(OR(E271=1,P271&lt;=0),0,P271)</f>
        <v>0</v>
      </c>
      <c r="R271" s="15" t="n">
        <f aca="false">IF(OR(E271=1,AND(P271&lt;=0,I271&gt;0)),1,0)</f>
        <v>1</v>
      </c>
      <c r="S271" s="15" t="n">
        <f aca="false">IF(L271&gt;0,1,0)</f>
        <v>0</v>
      </c>
    </row>
    <row r="272" customFormat="false" ht="15" hidden="false" customHeight="false" outlineLevel="0" collapsed="false">
      <c r="A272" s="15" t="n">
        <v>271</v>
      </c>
      <c r="B272" s="15" t="n">
        <f aca="false">INT((A272-1)/12)+1</f>
        <v>23</v>
      </c>
      <c r="C272" s="15" t="n">
        <f aca="false">MIN(Inputs!$C$4+B272-1,99)</f>
        <v>96</v>
      </c>
      <c r="D272" s="55" t="n">
        <f aca="false">INDEX('Return Path'!$D$5:$D$29,B272)</f>
        <v>0.08</v>
      </c>
      <c r="E272" s="15" t="n">
        <f aca="false">R271</f>
        <v>1</v>
      </c>
      <c r="F272" s="56" t="n">
        <f aca="false">Q271</f>
        <v>0</v>
      </c>
      <c r="G272" s="56" t="n">
        <f aca="false">IF(AND(MOD(A272-1,12)=0,B272&lt;=Inputs!$C$7,E272=0),Inputs!$C$6,0)</f>
        <v>0</v>
      </c>
      <c r="H272" s="56" t="n">
        <f aca="false">IF(B272=1,G272*Inputs!$C$9,0)</f>
        <v>0</v>
      </c>
      <c r="I272" s="56" t="n">
        <f aca="false">I271+G272</f>
        <v>120000</v>
      </c>
      <c r="J272" s="56" t="n">
        <f aca="false">(F272+G272+H272)*((1+D272)^(1/12)-1)</f>
        <v>0</v>
      </c>
      <c r="K272" s="56" t="n">
        <f aca="false">(F272+G272+H272+J272)*(Inputs!$C$14+IF(B272&lt;=10,Inputs!$C$12,Inputs!$C$13))/12</f>
        <v>0</v>
      </c>
      <c r="L272" s="56" t="n">
        <f aca="false">IF(OR(E272=1,A272&lt;=Inputs!$C$15),0,MAX(Inputs!$C$8*I272-(F272+G272+H272+J272-K272),0))</f>
        <v>0</v>
      </c>
      <c r="M272" s="56" t="n">
        <f aca="false">L272*INDEX(Rates!$B$2:$C$101,C272+1,IF(Inputs!$C$5="Male",1,2))/1000/12*Inputs!$C$16</f>
        <v>0</v>
      </c>
      <c r="N272" s="56" t="n">
        <f aca="false">IF($V$1=1,MAX(F272+G272+H272+J272-K272-M272,0)*Inputs!$C$22/12,0)</f>
        <v>0</v>
      </c>
      <c r="O272" s="56" t="n">
        <f aca="false">IF(AND(MOD(A272,12)=0,B272&gt;=Inputs!$C$18),MAX(F272+G272+H272+J272-K272-M272-N272,0)*Inputs!$C$17,0)</f>
        <v>0</v>
      </c>
      <c r="P272" s="56" t="n">
        <f aca="false">F272+G272+H272+J272-K272-M272-N272+O272</f>
        <v>0</v>
      </c>
      <c r="Q272" s="56" t="n">
        <f aca="false">IF(OR(E272=1,P272&lt;=0),0,P272)</f>
        <v>0</v>
      </c>
      <c r="R272" s="15" t="n">
        <f aca="false">IF(OR(E272=1,AND(P272&lt;=0,I272&gt;0)),1,0)</f>
        <v>1</v>
      </c>
      <c r="S272" s="15" t="n">
        <f aca="false">IF(L272&gt;0,1,0)</f>
        <v>0</v>
      </c>
    </row>
    <row r="273" customFormat="false" ht="15" hidden="false" customHeight="false" outlineLevel="0" collapsed="false">
      <c r="A273" s="15" t="n">
        <v>272</v>
      </c>
      <c r="B273" s="15" t="n">
        <f aca="false">INT((A273-1)/12)+1</f>
        <v>23</v>
      </c>
      <c r="C273" s="15" t="n">
        <f aca="false">MIN(Inputs!$C$4+B273-1,99)</f>
        <v>96</v>
      </c>
      <c r="D273" s="55" t="n">
        <f aca="false">INDEX('Return Path'!$D$5:$D$29,B273)</f>
        <v>0.08</v>
      </c>
      <c r="E273" s="15" t="n">
        <f aca="false">R272</f>
        <v>1</v>
      </c>
      <c r="F273" s="56" t="n">
        <f aca="false">Q272</f>
        <v>0</v>
      </c>
      <c r="G273" s="56" t="n">
        <f aca="false">IF(AND(MOD(A273-1,12)=0,B273&lt;=Inputs!$C$7,E273=0),Inputs!$C$6,0)</f>
        <v>0</v>
      </c>
      <c r="H273" s="56" t="n">
        <f aca="false">IF(B273=1,G273*Inputs!$C$9,0)</f>
        <v>0</v>
      </c>
      <c r="I273" s="56" t="n">
        <f aca="false">I272+G273</f>
        <v>120000</v>
      </c>
      <c r="J273" s="56" t="n">
        <f aca="false">(F273+G273+H273)*((1+D273)^(1/12)-1)</f>
        <v>0</v>
      </c>
      <c r="K273" s="56" t="n">
        <f aca="false">(F273+G273+H273+J273)*(Inputs!$C$14+IF(B273&lt;=10,Inputs!$C$12,Inputs!$C$13))/12</f>
        <v>0</v>
      </c>
      <c r="L273" s="56" t="n">
        <f aca="false">IF(OR(E273=1,A273&lt;=Inputs!$C$15),0,MAX(Inputs!$C$8*I273-(F273+G273+H273+J273-K273),0))</f>
        <v>0</v>
      </c>
      <c r="M273" s="56" t="n">
        <f aca="false">L273*INDEX(Rates!$B$2:$C$101,C273+1,IF(Inputs!$C$5="Male",1,2))/1000/12*Inputs!$C$16</f>
        <v>0</v>
      </c>
      <c r="N273" s="56" t="n">
        <f aca="false">IF($V$1=1,MAX(F273+G273+H273+J273-K273-M273,0)*Inputs!$C$22/12,0)</f>
        <v>0</v>
      </c>
      <c r="O273" s="56" t="n">
        <f aca="false">IF(AND(MOD(A273,12)=0,B273&gt;=Inputs!$C$18),MAX(F273+G273+H273+J273-K273-M273-N273,0)*Inputs!$C$17,0)</f>
        <v>0</v>
      </c>
      <c r="P273" s="56" t="n">
        <f aca="false">F273+G273+H273+J273-K273-M273-N273+O273</f>
        <v>0</v>
      </c>
      <c r="Q273" s="56" t="n">
        <f aca="false">IF(OR(E273=1,P273&lt;=0),0,P273)</f>
        <v>0</v>
      </c>
      <c r="R273" s="15" t="n">
        <f aca="false">IF(OR(E273=1,AND(P273&lt;=0,I273&gt;0)),1,0)</f>
        <v>1</v>
      </c>
      <c r="S273" s="15" t="n">
        <f aca="false">IF(L273&gt;0,1,0)</f>
        <v>0</v>
      </c>
    </row>
    <row r="274" customFormat="false" ht="15" hidden="false" customHeight="false" outlineLevel="0" collapsed="false">
      <c r="A274" s="15" t="n">
        <v>273</v>
      </c>
      <c r="B274" s="15" t="n">
        <f aca="false">INT((A274-1)/12)+1</f>
        <v>23</v>
      </c>
      <c r="C274" s="15" t="n">
        <f aca="false">MIN(Inputs!$C$4+B274-1,99)</f>
        <v>96</v>
      </c>
      <c r="D274" s="55" t="n">
        <f aca="false">INDEX('Return Path'!$D$5:$D$29,B274)</f>
        <v>0.08</v>
      </c>
      <c r="E274" s="15" t="n">
        <f aca="false">R273</f>
        <v>1</v>
      </c>
      <c r="F274" s="56" t="n">
        <f aca="false">Q273</f>
        <v>0</v>
      </c>
      <c r="G274" s="56" t="n">
        <f aca="false">IF(AND(MOD(A274-1,12)=0,B274&lt;=Inputs!$C$7,E274=0),Inputs!$C$6,0)</f>
        <v>0</v>
      </c>
      <c r="H274" s="56" t="n">
        <f aca="false">IF(B274=1,G274*Inputs!$C$9,0)</f>
        <v>0</v>
      </c>
      <c r="I274" s="56" t="n">
        <f aca="false">I273+G274</f>
        <v>120000</v>
      </c>
      <c r="J274" s="56" t="n">
        <f aca="false">(F274+G274+H274)*((1+D274)^(1/12)-1)</f>
        <v>0</v>
      </c>
      <c r="K274" s="56" t="n">
        <f aca="false">(F274+G274+H274+J274)*(Inputs!$C$14+IF(B274&lt;=10,Inputs!$C$12,Inputs!$C$13))/12</f>
        <v>0</v>
      </c>
      <c r="L274" s="56" t="n">
        <f aca="false">IF(OR(E274=1,A274&lt;=Inputs!$C$15),0,MAX(Inputs!$C$8*I274-(F274+G274+H274+J274-K274),0))</f>
        <v>0</v>
      </c>
      <c r="M274" s="56" t="n">
        <f aca="false">L274*INDEX(Rates!$B$2:$C$101,C274+1,IF(Inputs!$C$5="Male",1,2))/1000/12*Inputs!$C$16</f>
        <v>0</v>
      </c>
      <c r="N274" s="56" t="n">
        <f aca="false">IF($V$1=1,MAX(F274+G274+H274+J274-K274-M274,0)*Inputs!$C$22/12,0)</f>
        <v>0</v>
      </c>
      <c r="O274" s="56" t="n">
        <f aca="false">IF(AND(MOD(A274,12)=0,B274&gt;=Inputs!$C$18),MAX(F274+G274+H274+J274-K274-M274-N274,0)*Inputs!$C$17,0)</f>
        <v>0</v>
      </c>
      <c r="P274" s="56" t="n">
        <f aca="false">F274+G274+H274+J274-K274-M274-N274+O274</f>
        <v>0</v>
      </c>
      <c r="Q274" s="56" t="n">
        <f aca="false">IF(OR(E274=1,P274&lt;=0),0,P274)</f>
        <v>0</v>
      </c>
      <c r="R274" s="15" t="n">
        <f aca="false">IF(OR(E274=1,AND(P274&lt;=0,I274&gt;0)),1,0)</f>
        <v>1</v>
      </c>
      <c r="S274" s="15" t="n">
        <f aca="false">IF(L274&gt;0,1,0)</f>
        <v>0</v>
      </c>
    </row>
    <row r="275" customFormat="false" ht="15" hidden="false" customHeight="false" outlineLevel="0" collapsed="false">
      <c r="A275" s="15" t="n">
        <v>274</v>
      </c>
      <c r="B275" s="15" t="n">
        <f aca="false">INT((A275-1)/12)+1</f>
        <v>23</v>
      </c>
      <c r="C275" s="15" t="n">
        <f aca="false">MIN(Inputs!$C$4+B275-1,99)</f>
        <v>96</v>
      </c>
      <c r="D275" s="55" t="n">
        <f aca="false">INDEX('Return Path'!$D$5:$D$29,B275)</f>
        <v>0.08</v>
      </c>
      <c r="E275" s="15" t="n">
        <f aca="false">R274</f>
        <v>1</v>
      </c>
      <c r="F275" s="56" t="n">
        <f aca="false">Q274</f>
        <v>0</v>
      </c>
      <c r="G275" s="56" t="n">
        <f aca="false">IF(AND(MOD(A275-1,12)=0,B275&lt;=Inputs!$C$7,E275=0),Inputs!$C$6,0)</f>
        <v>0</v>
      </c>
      <c r="H275" s="56" t="n">
        <f aca="false">IF(B275=1,G275*Inputs!$C$9,0)</f>
        <v>0</v>
      </c>
      <c r="I275" s="56" t="n">
        <f aca="false">I274+G275</f>
        <v>120000</v>
      </c>
      <c r="J275" s="56" t="n">
        <f aca="false">(F275+G275+H275)*((1+D275)^(1/12)-1)</f>
        <v>0</v>
      </c>
      <c r="K275" s="56" t="n">
        <f aca="false">(F275+G275+H275+J275)*(Inputs!$C$14+IF(B275&lt;=10,Inputs!$C$12,Inputs!$C$13))/12</f>
        <v>0</v>
      </c>
      <c r="L275" s="56" t="n">
        <f aca="false">IF(OR(E275=1,A275&lt;=Inputs!$C$15),0,MAX(Inputs!$C$8*I275-(F275+G275+H275+J275-K275),0))</f>
        <v>0</v>
      </c>
      <c r="M275" s="56" t="n">
        <f aca="false">L275*INDEX(Rates!$B$2:$C$101,C275+1,IF(Inputs!$C$5="Male",1,2))/1000/12*Inputs!$C$16</f>
        <v>0</v>
      </c>
      <c r="N275" s="56" t="n">
        <f aca="false">IF($V$1=1,MAX(F275+G275+H275+J275-K275-M275,0)*Inputs!$C$22/12,0)</f>
        <v>0</v>
      </c>
      <c r="O275" s="56" t="n">
        <f aca="false">IF(AND(MOD(A275,12)=0,B275&gt;=Inputs!$C$18),MAX(F275+G275+H275+J275-K275-M275-N275,0)*Inputs!$C$17,0)</f>
        <v>0</v>
      </c>
      <c r="P275" s="56" t="n">
        <f aca="false">F275+G275+H275+J275-K275-M275-N275+O275</f>
        <v>0</v>
      </c>
      <c r="Q275" s="56" t="n">
        <f aca="false">IF(OR(E275=1,P275&lt;=0),0,P275)</f>
        <v>0</v>
      </c>
      <c r="R275" s="15" t="n">
        <f aca="false">IF(OR(E275=1,AND(P275&lt;=0,I275&gt;0)),1,0)</f>
        <v>1</v>
      </c>
      <c r="S275" s="15" t="n">
        <f aca="false">IF(L275&gt;0,1,0)</f>
        <v>0</v>
      </c>
    </row>
    <row r="276" customFormat="false" ht="15" hidden="false" customHeight="false" outlineLevel="0" collapsed="false">
      <c r="A276" s="15" t="n">
        <v>275</v>
      </c>
      <c r="B276" s="15" t="n">
        <f aca="false">INT((A276-1)/12)+1</f>
        <v>23</v>
      </c>
      <c r="C276" s="15" t="n">
        <f aca="false">MIN(Inputs!$C$4+B276-1,99)</f>
        <v>96</v>
      </c>
      <c r="D276" s="55" t="n">
        <f aca="false">INDEX('Return Path'!$D$5:$D$29,B276)</f>
        <v>0.08</v>
      </c>
      <c r="E276" s="15" t="n">
        <f aca="false">R275</f>
        <v>1</v>
      </c>
      <c r="F276" s="56" t="n">
        <f aca="false">Q275</f>
        <v>0</v>
      </c>
      <c r="G276" s="56" t="n">
        <f aca="false">IF(AND(MOD(A276-1,12)=0,B276&lt;=Inputs!$C$7,E276=0),Inputs!$C$6,0)</f>
        <v>0</v>
      </c>
      <c r="H276" s="56" t="n">
        <f aca="false">IF(B276=1,G276*Inputs!$C$9,0)</f>
        <v>0</v>
      </c>
      <c r="I276" s="56" t="n">
        <f aca="false">I275+G276</f>
        <v>120000</v>
      </c>
      <c r="J276" s="56" t="n">
        <f aca="false">(F276+G276+H276)*((1+D276)^(1/12)-1)</f>
        <v>0</v>
      </c>
      <c r="K276" s="56" t="n">
        <f aca="false">(F276+G276+H276+J276)*(Inputs!$C$14+IF(B276&lt;=10,Inputs!$C$12,Inputs!$C$13))/12</f>
        <v>0</v>
      </c>
      <c r="L276" s="56" t="n">
        <f aca="false">IF(OR(E276=1,A276&lt;=Inputs!$C$15),0,MAX(Inputs!$C$8*I276-(F276+G276+H276+J276-K276),0))</f>
        <v>0</v>
      </c>
      <c r="M276" s="56" t="n">
        <f aca="false">L276*INDEX(Rates!$B$2:$C$101,C276+1,IF(Inputs!$C$5="Male",1,2))/1000/12*Inputs!$C$16</f>
        <v>0</v>
      </c>
      <c r="N276" s="56" t="n">
        <f aca="false">IF($V$1=1,MAX(F276+G276+H276+J276-K276-M276,0)*Inputs!$C$22/12,0)</f>
        <v>0</v>
      </c>
      <c r="O276" s="56" t="n">
        <f aca="false">IF(AND(MOD(A276,12)=0,B276&gt;=Inputs!$C$18),MAX(F276+G276+H276+J276-K276-M276-N276,0)*Inputs!$C$17,0)</f>
        <v>0</v>
      </c>
      <c r="P276" s="56" t="n">
        <f aca="false">F276+G276+H276+J276-K276-M276-N276+O276</f>
        <v>0</v>
      </c>
      <c r="Q276" s="56" t="n">
        <f aca="false">IF(OR(E276=1,P276&lt;=0),0,P276)</f>
        <v>0</v>
      </c>
      <c r="R276" s="15" t="n">
        <f aca="false">IF(OR(E276=1,AND(P276&lt;=0,I276&gt;0)),1,0)</f>
        <v>1</v>
      </c>
      <c r="S276" s="15" t="n">
        <f aca="false">IF(L276&gt;0,1,0)</f>
        <v>0</v>
      </c>
    </row>
    <row r="277" customFormat="false" ht="15" hidden="false" customHeight="false" outlineLevel="0" collapsed="false">
      <c r="A277" s="15" t="n">
        <v>276</v>
      </c>
      <c r="B277" s="15" t="n">
        <f aca="false">INT((A277-1)/12)+1</f>
        <v>23</v>
      </c>
      <c r="C277" s="15" t="n">
        <f aca="false">MIN(Inputs!$C$4+B277-1,99)</f>
        <v>96</v>
      </c>
      <c r="D277" s="55" t="n">
        <f aca="false">INDEX('Return Path'!$D$5:$D$29,B277)</f>
        <v>0.08</v>
      </c>
      <c r="E277" s="15" t="n">
        <f aca="false">R276</f>
        <v>1</v>
      </c>
      <c r="F277" s="56" t="n">
        <f aca="false">Q276</f>
        <v>0</v>
      </c>
      <c r="G277" s="56" t="n">
        <f aca="false">IF(AND(MOD(A277-1,12)=0,B277&lt;=Inputs!$C$7,E277=0),Inputs!$C$6,0)</f>
        <v>0</v>
      </c>
      <c r="H277" s="56" t="n">
        <f aca="false">IF(B277=1,G277*Inputs!$C$9,0)</f>
        <v>0</v>
      </c>
      <c r="I277" s="56" t="n">
        <f aca="false">I276+G277</f>
        <v>120000</v>
      </c>
      <c r="J277" s="56" t="n">
        <f aca="false">(F277+G277+H277)*((1+D277)^(1/12)-1)</f>
        <v>0</v>
      </c>
      <c r="K277" s="56" t="n">
        <f aca="false">(F277+G277+H277+J277)*(Inputs!$C$14+IF(B277&lt;=10,Inputs!$C$12,Inputs!$C$13))/12</f>
        <v>0</v>
      </c>
      <c r="L277" s="56" t="n">
        <f aca="false">IF(OR(E277=1,A277&lt;=Inputs!$C$15),0,MAX(Inputs!$C$8*I277-(F277+G277+H277+J277-K277),0))</f>
        <v>0</v>
      </c>
      <c r="M277" s="56" t="n">
        <f aca="false">L277*INDEX(Rates!$B$2:$C$101,C277+1,IF(Inputs!$C$5="Male",1,2))/1000/12*Inputs!$C$16</f>
        <v>0</v>
      </c>
      <c r="N277" s="56" t="n">
        <f aca="false">IF($V$1=1,MAX(F277+G277+H277+J277-K277-M277,0)*Inputs!$C$22/12,0)</f>
        <v>0</v>
      </c>
      <c r="O277" s="56" t="n">
        <f aca="false">IF(AND(MOD(A277,12)=0,B277&gt;=Inputs!$C$18),MAX(F277+G277+H277+J277-K277-M277-N277,0)*Inputs!$C$17,0)</f>
        <v>0</v>
      </c>
      <c r="P277" s="56" t="n">
        <f aca="false">F277+G277+H277+J277-K277-M277-N277+O277</f>
        <v>0</v>
      </c>
      <c r="Q277" s="56" t="n">
        <f aca="false">IF(OR(E277=1,P277&lt;=0),0,P277)</f>
        <v>0</v>
      </c>
      <c r="R277" s="15" t="n">
        <f aca="false">IF(OR(E277=1,AND(P277&lt;=0,I277&gt;0)),1,0)</f>
        <v>1</v>
      </c>
      <c r="S277" s="15" t="n">
        <f aca="false">IF(L277&gt;0,1,0)</f>
        <v>0</v>
      </c>
    </row>
    <row r="278" customFormat="false" ht="15" hidden="false" customHeight="false" outlineLevel="0" collapsed="false">
      <c r="A278" s="15" t="n">
        <v>277</v>
      </c>
      <c r="B278" s="15" t="n">
        <f aca="false">INT((A278-1)/12)+1</f>
        <v>24</v>
      </c>
      <c r="C278" s="15" t="n">
        <f aca="false">MIN(Inputs!$C$4+B278-1,99)</f>
        <v>97</v>
      </c>
      <c r="D278" s="55" t="n">
        <f aca="false">INDEX('Return Path'!$D$5:$D$29,B278)</f>
        <v>0.08</v>
      </c>
      <c r="E278" s="15" t="n">
        <f aca="false">R277</f>
        <v>1</v>
      </c>
      <c r="F278" s="56" t="n">
        <f aca="false">Q277</f>
        <v>0</v>
      </c>
      <c r="G278" s="56" t="n">
        <f aca="false">IF(AND(MOD(A278-1,12)=0,B278&lt;=Inputs!$C$7,E278=0),Inputs!$C$6,0)</f>
        <v>0</v>
      </c>
      <c r="H278" s="56" t="n">
        <f aca="false">IF(B278=1,G278*Inputs!$C$9,0)</f>
        <v>0</v>
      </c>
      <c r="I278" s="56" t="n">
        <f aca="false">I277+G278</f>
        <v>120000</v>
      </c>
      <c r="J278" s="56" t="n">
        <f aca="false">(F278+G278+H278)*((1+D278)^(1/12)-1)</f>
        <v>0</v>
      </c>
      <c r="K278" s="56" t="n">
        <f aca="false">(F278+G278+H278+J278)*(Inputs!$C$14+IF(B278&lt;=10,Inputs!$C$12,Inputs!$C$13))/12</f>
        <v>0</v>
      </c>
      <c r="L278" s="56" t="n">
        <f aca="false">IF(OR(E278=1,A278&lt;=Inputs!$C$15),0,MAX(Inputs!$C$8*I278-(F278+G278+H278+J278-K278),0))</f>
        <v>0</v>
      </c>
      <c r="M278" s="56" t="n">
        <f aca="false">L278*INDEX(Rates!$B$2:$C$101,C278+1,IF(Inputs!$C$5="Male",1,2))/1000/12*Inputs!$C$16</f>
        <v>0</v>
      </c>
      <c r="N278" s="56" t="n">
        <f aca="false">IF($V$1=1,MAX(F278+G278+H278+J278-K278-M278,0)*Inputs!$C$22/12,0)</f>
        <v>0</v>
      </c>
      <c r="O278" s="56" t="n">
        <f aca="false">IF(AND(MOD(A278,12)=0,B278&gt;=Inputs!$C$18),MAX(F278+G278+H278+J278-K278-M278-N278,0)*Inputs!$C$17,0)</f>
        <v>0</v>
      </c>
      <c r="P278" s="56" t="n">
        <f aca="false">F278+G278+H278+J278-K278-M278-N278+O278</f>
        <v>0</v>
      </c>
      <c r="Q278" s="56" t="n">
        <f aca="false">IF(OR(E278=1,P278&lt;=0),0,P278)</f>
        <v>0</v>
      </c>
      <c r="R278" s="15" t="n">
        <f aca="false">IF(OR(E278=1,AND(P278&lt;=0,I278&gt;0)),1,0)</f>
        <v>1</v>
      </c>
      <c r="S278" s="15" t="n">
        <f aca="false">IF(L278&gt;0,1,0)</f>
        <v>0</v>
      </c>
    </row>
    <row r="279" customFormat="false" ht="15" hidden="false" customHeight="false" outlineLevel="0" collapsed="false">
      <c r="A279" s="15" t="n">
        <v>278</v>
      </c>
      <c r="B279" s="15" t="n">
        <f aca="false">INT((A279-1)/12)+1</f>
        <v>24</v>
      </c>
      <c r="C279" s="15" t="n">
        <f aca="false">MIN(Inputs!$C$4+B279-1,99)</f>
        <v>97</v>
      </c>
      <c r="D279" s="55" t="n">
        <f aca="false">INDEX('Return Path'!$D$5:$D$29,B279)</f>
        <v>0.08</v>
      </c>
      <c r="E279" s="15" t="n">
        <f aca="false">R278</f>
        <v>1</v>
      </c>
      <c r="F279" s="56" t="n">
        <f aca="false">Q278</f>
        <v>0</v>
      </c>
      <c r="G279" s="56" t="n">
        <f aca="false">IF(AND(MOD(A279-1,12)=0,B279&lt;=Inputs!$C$7,E279=0),Inputs!$C$6,0)</f>
        <v>0</v>
      </c>
      <c r="H279" s="56" t="n">
        <f aca="false">IF(B279=1,G279*Inputs!$C$9,0)</f>
        <v>0</v>
      </c>
      <c r="I279" s="56" t="n">
        <f aca="false">I278+G279</f>
        <v>120000</v>
      </c>
      <c r="J279" s="56" t="n">
        <f aca="false">(F279+G279+H279)*((1+D279)^(1/12)-1)</f>
        <v>0</v>
      </c>
      <c r="K279" s="56" t="n">
        <f aca="false">(F279+G279+H279+J279)*(Inputs!$C$14+IF(B279&lt;=10,Inputs!$C$12,Inputs!$C$13))/12</f>
        <v>0</v>
      </c>
      <c r="L279" s="56" t="n">
        <f aca="false">IF(OR(E279=1,A279&lt;=Inputs!$C$15),0,MAX(Inputs!$C$8*I279-(F279+G279+H279+J279-K279),0))</f>
        <v>0</v>
      </c>
      <c r="M279" s="56" t="n">
        <f aca="false">L279*INDEX(Rates!$B$2:$C$101,C279+1,IF(Inputs!$C$5="Male",1,2))/1000/12*Inputs!$C$16</f>
        <v>0</v>
      </c>
      <c r="N279" s="56" t="n">
        <f aca="false">IF($V$1=1,MAX(F279+G279+H279+J279-K279-M279,0)*Inputs!$C$22/12,0)</f>
        <v>0</v>
      </c>
      <c r="O279" s="56" t="n">
        <f aca="false">IF(AND(MOD(A279,12)=0,B279&gt;=Inputs!$C$18),MAX(F279+G279+H279+J279-K279-M279-N279,0)*Inputs!$C$17,0)</f>
        <v>0</v>
      </c>
      <c r="P279" s="56" t="n">
        <f aca="false">F279+G279+H279+J279-K279-M279-N279+O279</f>
        <v>0</v>
      </c>
      <c r="Q279" s="56" t="n">
        <f aca="false">IF(OR(E279=1,P279&lt;=0),0,P279)</f>
        <v>0</v>
      </c>
      <c r="R279" s="15" t="n">
        <f aca="false">IF(OR(E279=1,AND(P279&lt;=0,I279&gt;0)),1,0)</f>
        <v>1</v>
      </c>
      <c r="S279" s="15" t="n">
        <f aca="false">IF(L279&gt;0,1,0)</f>
        <v>0</v>
      </c>
    </row>
    <row r="280" customFormat="false" ht="15" hidden="false" customHeight="false" outlineLevel="0" collapsed="false">
      <c r="A280" s="15" t="n">
        <v>279</v>
      </c>
      <c r="B280" s="15" t="n">
        <f aca="false">INT((A280-1)/12)+1</f>
        <v>24</v>
      </c>
      <c r="C280" s="15" t="n">
        <f aca="false">MIN(Inputs!$C$4+B280-1,99)</f>
        <v>97</v>
      </c>
      <c r="D280" s="55" t="n">
        <f aca="false">INDEX('Return Path'!$D$5:$D$29,B280)</f>
        <v>0.08</v>
      </c>
      <c r="E280" s="15" t="n">
        <f aca="false">R279</f>
        <v>1</v>
      </c>
      <c r="F280" s="56" t="n">
        <f aca="false">Q279</f>
        <v>0</v>
      </c>
      <c r="G280" s="56" t="n">
        <f aca="false">IF(AND(MOD(A280-1,12)=0,B280&lt;=Inputs!$C$7,E280=0),Inputs!$C$6,0)</f>
        <v>0</v>
      </c>
      <c r="H280" s="56" t="n">
        <f aca="false">IF(B280=1,G280*Inputs!$C$9,0)</f>
        <v>0</v>
      </c>
      <c r="I280" s="56" t="n">
        <f aca="false">I279+G280</f>
        <v>120000</v>
      </c>
      <c r="J280" s="56" t="n">
        <f aca="false">(F280+G280+H280)*((1+D280)^(1/12)-1)</f>
        <v>0</v>
      </c>
      <c r="K280" s="56" t="n">
        <f aca="false">(F280+G280+H280+J280)*(Inputs!$C$14+IF(B280&lt;=10,Inputs!$C$12,Inputs!$C$13))/12</f>
        <v>0</v>
      </c>
      <c r="L280" s="56" t="n">
        <f aca="false">IF(OR(E280=1,A280&lt;=Inputs!$C$15),0,MAX(Inputs!$C$8*I280-(F280+G280+H280+J280-K280),0))</f>
        <v>0</v>
      </c>
      <c r="M280" s="56" t="n">
        <f aca="false">L280*INDEX(Rates!$B$2:$C$101,C280+1,IF(Inputs!$C$5="Male",1,2))/1000/12*Inputs!$C$16</f>
        <v>0</v>
      </c>
      <c r="N280" s="56" t="n">
        <f aca="false">IF($V$1=1,MAX(F280+G280+H280+J280-K280-M280,0)*Inputs!$C$22/12,0)</f>
        <v>0</v>
      </c>
      <c r="O280" s="56" t="n">
        <f aca="false">IF(AND(MOD(A280,12)=0,B280&gt;=Inputs!$C$18),MAX(F280+G280+H280+J280-K280-M280-N280,0)*Inputs!$C$17,0)</f>
        <v>0</v>
      </c>
      <c r="P280" s="56" t="n">
        <f aca="false">F280+G280+H280+J280-K280-M280-N280+O280</f>
        <v>0</v>
      </c>
      <c r="Q280" s="56" t="n">
        <f aca="false">IF(OR(E280=1,P280&lt;=0),0,P280)</f>
        <v>0</v>
      </c>
      <c r="R280" s="15" t="n">
        <f aca="false">IF(OR(E280=1,AND(P280&lt;=0,I280&gt;0)),1,0)</f>
        <v>1</v>
      </c>
      <c r="S280" s="15" t="n">
        <f aca="false">IF(L280&gt;0,1,0)</f>
        <v>0</v>
      </c>
    </row>
    <row r="281" customFormat="false" ht="15" hidden="false" customHeight="false" outlineLevel="0" collapsed="false">
      <c r="A281" s="15" t="n">
        <v>280</v>
      </c>
      <c r="B281" s="15" t="n">
        <f aca="false">INT((A281-1)/12)+1</f>
        <v>24</v>
      </c>
      <c r="C281" s="15" t="n">
        <f aca="false">MIN(Inputs!$C$4+B281-1,99)</f>
        <v>97</v>
      </c>
      <c r="D281" s="55" t="n">
        <f aca="false">INDEX('Return Path'!$D$5:$D$29,B281)</f>
        <v>0.08</v>
      </c>
      <c r="E281" s="15" t="n">
        <f aca="false">R280</f>
        <v>1</v>
      </c>
      <c r="F281" s="56" t="n">
        <f aca="false">Q280</f>
        <v>0</v>
      </c>
      <c r="G281" s="56" t="n">
        <f aca="false">IF(AND(MOD(A281-1,12)=0,B281&lt;=Inputs!$C$7,E281=0),Inputs!$C$6,0)</f>
        <v>0</v>
      </c>
      <c r="H281" s="56" t="n">
        <f aca="false">IF(B281=1,G281*Inputs!$C$9,0)</f>
        <v>0</v>
      </c>
      <c r="I281" s="56" t="n">
        <f aca="false">I280+G281</f>
        <v>120000</v>
      </c>
      <c r="J281" s="56" t="n">
        <f aca="false">(F281+G281+H281)*((1+D281)^(1/12)-1)</f>
        <v>0</v>
      </c>
      <c r="K281" s="56" t="n">
        <f aca="false">(F281+G281+H281+J281)*(Inputs!$C$14+IF(B281&lt;=10,Inputs!$C$12,Inputs!$C$13))/12</f>
        <v>0</v>
      </c>
      <c r="L281" s="56" t="n">
        <f aca="false">IF(OR(E281=1,A281&lt;=Inputs!$C$15),0,MAX(Inputs!$C$8*I281-(F281+G281+H281+J281-K281),0))</f>
        <v>0</v>
      </c>
      <c r="M281" s="56" t="n">
        <f aca="false">L281*INDEX(Rates!$B$2:$C$101,C281+1,IF(Inputs!$C$5="Male",1,2))/1000/12*Inputs!$C$16</f>
        <v>0</v>
      </c>
      <c r="N281" s="56" t="n">
        <f aca="false">IF($V$1=1,MAX(F281+G281+H281+J281-K281-M281,0)*Inputs!$C$22/12,0)</f>
        <v>0</v>
      </c>
      <c r="O281" s="56" t="n">
        <f aca="false">IF(AND(MOD(A281,12)=0,B281&gt;=Inputs!$C$18),MAX(F281+G281+H281+J281-K281-M281-N281,0)*Inputs!$C$17,0)</f>
        <v>0</v>
      </c>
      <c r="P281" s="56" t="n">
        <f aca="false">F281+G281+H281+J281-K281-M281-N281+O281</f>
        <v>0</v>
      </c>
      <c r="Q281" s="56" t="n">
        <f aca="false">IF(OR(E281=1,P281&lt;=0),0,P281)</f>
        <v>0</v>
      </c>
      <c r="R281" s="15" t="n">
        <f aca="false">IF(OR(E281=1,AND(P281&lt;=0,I281&gt;0)),1,0)</f>
        <v>1</v>
      </c>
      <c r="S281" s="15" t="n">
        <f aca="false">IF(L281&gt;0,1,0)</f>
        <v>0</v>
      </c>
    </row>
    <row r="282" customFormat="false" ht="15" hidden="false" customHeight="false" outlineLevel="0" collapsed="false">
      <c r="A282" s="15" t="n">
        <v>281</v>
      </c>
      <c r="B282" s="15" t="n">
        <f aca="false">INT((A282-1)/12)+1</f>
        <v>24</v>
      </c>
      <c r="C282" s="15" t="n">
        <f aca="false">MIN(Inputs!$C$4+B282-1,99)</f>
        <v>97</v>
      </c>
      <c r="D282" s="55" t="n">
        <f aca="false">INDEX('Return Path'!$D$5:$D$29,B282)</f>
        <v>0.08</v>
      </c>
      <c r="E282" s="15" t="n">
        <f aca="false">R281</f>
        <v>1</v>
      </c>
      <c r="F282" s="56" t="n">
        <f aca="false">Q281</f>
        <v>0</v>
      </c>
      <c r="G282" s="56" t="n">
        <f aca="false">IF(AND(MOD(A282-1,12)=0,B282&lt;=Inputs!$C$7,E282=0),Inputs!$C$6,0)</f>
        <v>0</v>
      </c>
      <c r="H282" s="56" t="n">
        <f aca="false">IF(B282=1,G282*Inputs!$C$9,0)</f>
        <v>0</v>
      </c>
      <c r="I282" s="56" t="n">
        <f aca="false">I281+G282</f>
        <v>120000</v>
      </c>
      <c r="J282" s="56" t="n">
        <f aca="false">(F282+G282+H282)*((1+D282)^(1/12)-1)</f>
        <v>0</v>
      </c>
      <c r="K282" s="56" t="n">
        <f aca="false">(F282+G282+H282+J282)*(Inputs!$C$14+IF(B282&lt;=10,Inputs!$C$12,Inputs!$C$13))/12</f>
        <v>0</v>
      </c>
      <c r="L282" s="56" t="n">
        <f aca="false">IF(OR(E282=1,A282&lt;=Inputs!$C$15),0,MAX(Inputs!$C$8*I282-(F282+G282+H282+J282-K282),0))</f>
        <v>0</v>
      </c>
      <c r="M282" s="56" t="n">
        <f aca="false">L282*INDEX(Rates!$B$2:$C$101,C282+1,IF(Inputs!$C$5="Male",1,2))/1000/12*Inputs!$C$16</f>
        <v>0</v>
      </c>
      <c r="N282" s="56" t="n">
        <f aca="false">IF($V$1=1,MAX(F282+G282+H282+J282-K282-M282,0)*Inputs!$C$22/12,0)</f>
        <v>0</v>
      </c>
      <c r="O282" s="56" t="n">
        <f aca="false">IF(AND(MOD(A282,12)=0,B282&gt;=Inputs!$C$18),MAX(F282+G282+H282+J282-K282-M282-N282,0)*Inputs!$C$17,0)</f>
        <v>0</v>
      </c>
      <c r="P282" s="56" t="n">
        <f aca="false">F282+G282+H282+J282-K282-M282-N282+O282</f>
        <v>0</v>
      </c>
      <c r="Q282" s="56" t="n">
        <f aca="false">IF(OR(E282=1,P282&lt;=0),0,P282)</f>
        <v>0</v>
      </c>
      <c r="R282" s="15" t="n">
        <f aca="false">IF(OR(E282=1,AND(P282&lt;=0,I282&gt;0)),1,0)</f>
        <v>1</v>
      </c>
      <c r="S282" s="15" t="n">
        <f aca="false">IF(L282&gt;0,1,0)</f>
        <v>0</v>
      </c>
    </row>
    <row r="283" customFormat="false" ht="15" hidden="false" customHeight="false" outlineLevel="0" collapsed="false">
      <c r="A283" s="15" t="n">
        <v>282</v>
      </c>
      <c r="B283" s="15" t="n">
        <f aca="false">INT((A283-1)/12)+1</f>
        <v>24</v>
      </c>
      <c r="C283" s="15" t="n">
        <f aca="false">MIN(Inputs!$C$4+B283-1,99)</f>
        <v>97</v>
      </c>
      <c r="D283" s="55" t="n">
        <f aca="false">INDEX('Return Path'!$D$5:$D$29,B283)</f>
        <v>0.08</v>
      </c>
      <c r="E283" s="15" t="n">
        <f aca="false">R282</f>
        <v>1</v>
      </c>
      <c r="F283" s="56" t="n">
        <f aca="false">Q282</f>
        <v>0</v>
      </c>
      <c r="G283" s="56" t="n">
        <f aca="false">IF(AND(MOD(A283-1,12)=0,B283&lt;=Inputs!$C$7,E283=0),Inputs!$C$6,0)</f>
        <v>0</v>
      </c>
      <c r="H283" s="56" t="n">
        <f aca="false">IF(B283=1,G283*Inputs!$C$9,0)</f>
        <v>0</v>
      </c>
      <c r="I283" s="56" t="n">
        <f aca="false">I282+G283</f>
        <v>120000</v>
      </c>
      <c r="J283" s="56" t="n">
        <f aca="false">(F283+G283+H283)*((1+D283)^(1/12)-1)</f>
        <v>0</v>
      </c>
      <c r="K283" s="56" t="n">
        <f aca="false">(F283+G283+H283+J283)*(Inputs!$C$14+IF(B283&lt;=10,Inputs!$C$12,Inputs!$C$13))/12</f>
        <v>0</v>
      </c>
      <c r="L283" s="56" t="n">
        <f aca="false">IF(OR(E283=1,A283&lt;=Inputs!$C$15),0,MAX(Inputs!$C$8*I283-(F283+G283+H283+J283-K283),0))</f>
        <v>0</v>
      </c>
      <c r="M283" s="56" t="n">
        <f aca="false">L283*INDEX(Rates!$B$2:$C$101,C283+1,IF(Inputs!$C$5="Male",1,2))/1000/12*Inputs!$C$16</f>
        <v>0</v>
      </c>
      <c r="N283" s="56" t="n">
        <f aca="false">IF($V$1=1,MAX(F283+G283+H283+J283-K283-M283,0)*Inputs!$C$22/12,0)</f>
        <v>0</v>
      </c>
      <c r="O283" s="56" t="n">
        <f aca="false">IF(AND(MOD(A283,12)=0,B283&gt;=Inputs!$C$18),MAX(F283+G283+H283+J283-K283-M283-N283,0)*Inputs!$C$17,0)</f>
        <v>0</v>
      </c>
      <c r="P283" s="56" t="n">
        <f aca="false">F283+G283+H283+J283-K283-M283-N283+O283</f>
        <v>0</v>
      </c>
      <c r="Q283" s="56" t="n">
        <f aca="false">IF(OR(E283=1,P283&lt;=0),0,P283)</f>
        <v>0</v>
      </c>
      <c r="R283" s="15" t="n">
        <f aca="false">IF(OR(E283=1,AND(P283&lt;=0,I283&gt;0)),1,0)</f>
        <v>1</v>
      </c>
      <c r="S283" s="15" t="n">
        <f aca="false">IF(L283&gt;0,1,0)</f>
        <v>0</v>
      </c>
    </row>
    <row r="284" customFormat="false" ht="15" hidden="false" customHeight="false" outlineLevel="0" collapsed="false">
      <c r="A284" s="15" t="n">
        <v>283</v>
      </c>
      <c r="B284" s="15" t="n">
        <f aca="false">INT((A284-1)/12)+1</f>
        <v>24</v>
      </c>
      <c r="C284" s="15" t="n">
        <f aca="false">MIN(Inputs!$C$4+B284-1,99)</f>
        <v>97</v>
      </c>
      <c r="D284" s="55" t="n">
        <f aca="false">INDEX('Return Path'!$D$5:$D$29,B284)</f>
        <v>0.08</v>
      </c>
      <c r="E284" s="15" t="n">
        <f aca="false">R283</f>
        <v>1</v>
      </c>
      <c r="F284" s="56" t="n">
        <f aca="false">Q283</f>
        <v>0</v>
      </c>
      <c r="G284" s="56" t="n">
        <f aca="false">IF(AND(MOD(A284-1,12)=0,B284&lt;=Inputs!$C$7,E284=0),Inputs!$C$6,0)</f>
        <v>0</v>
      </c>
      <c r="H284" s="56" t="n">
        <f aca="false">IF(B284=1,G284*Inputs!$C$9,0)</f>
        <v>0</v>
      </c>
      <c r="I284" s="56" t="n">
        <f aca="false">I283+G284</f>
        <v>120000</v>
      </c>
      <c r="J284" s="56" t="n">
        <f aca="false">(F284+G284+H284)*((1+D284)^(1/12)-1)</f>
        <v>0</v>
      </c>
      <c r="K284" s="56" t="n">
        <f aca="false">(F284+G284+H284+J284)*(Inputs!$C$14+IF(B284&lt;=10,Inputs!$C$12,Inputs!$C$13))/12</f>
        <v>0</v>
      </c>
      <c r="L284" s="56" t="n">
        <f aca="false">IF(OR(E284=1,A284&lt;=Inputs!$C$15),0,MAX(Inputs!$C$8*I284-(F284+G284+H284+J284-K284),0))</f>
        <v>0</v>
      </c>
      <c r="M284" s="56" t="n">
        <f aca="false">L284*INDEX(Rates!$B$2:$C$101,C284+1,IF(Inputs!$C$5="Male",1,2))/1000/12*Inputs!$C$16</f>
        <v>0</v>
      </c>
      <c r="N284" s="56" t="n">
        <f aca="false">IF($V$1=1,MAX(F284+G284+H284+J284-K284-M284,0)*Inputs!$C$22/12,0)</f>
        <v>0</v>
      </c>
      <c r="O284" s="56" t="n">
        <f aca="false">IF(AND(MOD(A284,12)=0,B284&gt;=Inputs!$C$18),MAX(F284+G284+H284+J284-K284-M284-N284,0)*Inputs!$C$17,0)</f>
        <v>0</v>
      </c>
      <c r="P284" s="56" t="n">
        <f aca="false">F284+G284+H284+J284-K284-M284-N284+O284</f>
        <v>0</v>
      </c>
      <c r="Q284" s="56" t="n">
        <f aca="false">IF(OR(E284=1,P284&lt;=0),0,P284)</f>
        <v>0</v>
      </c>
      <c r="R284" s="15" t="n">
        <f aca="false">IF(OR(E284=1,AND(P284&lt;=0,I284&gt;0)),1,0)</f>
        <v>1</v>
      </c>
      <c r="S284" s="15" t="n">
        <f aca="false">IF(L284&gt;0,1,0)</f>
        <v>0</v>
      </c>
    </row>
    <row r="285" customFormat="false" ht="15" hidden="false" customHeight="false" outlineLevel="0" collapsed="false">
      <c r="A285" s="15" t="n">
        <v>284</v>
      </c>
      <c r="B285" s="15" t="n">
        <f aca="false">INT((A285-1)/12)+1</f>
        <v>24</v>
      </c>
      <c r="C285" s="15" t="n">
        <f aca="false">MIN(Inputs!$C$4+B285-1,99)</f>
        <v>97</v>
      </c>
      <c r="D285" s="55" t="n">
        <f aca="false">INDEX('Return Path'!$D$5:$D$29,B285)</f>
        <v>0.08</v>
      </c>
      <c r="E285" s="15" t="n">
        <f aca="false">R284</f>
        <v>1</v>
      </c>
      <c r="F285" s="56" t="n">
        <f aca="false">Q284</f>
        <v>0</v>
      </c>
      <c r="G285" s="56" t="n">
        <f aca="false">IF(AND(MOD(A285-1,12)=0,B285&lt;=Inputs!$C$7,E285=0),Inputs!$C$6,0)</f>
        <v>0</v>
      </c>
      <c r="H285" s="56" t="n">
        <f aca="false">IF(B285=1,G285*Inputs!$C$9,0)</f>
        <v>0</v>
      </c>
      <c r="I285" s="56" t="n">
        <f aca="false">I284+G285</f>
        <v>120000</v>
      </c>
      <c r="J285" s="56" t="n">
        <f aca="false">(F285+G285+H285)*((1+D285)^(1/12)-1)</f>
        <v>0</v>
      </c>
      <c r="K285" s="56" t="n">
        <f aca="false">(F285+G285+H285+J285)*(Inputs!$C$14+IF(B285&lt;=10,Inputs!$C$12,Inputs!$C$13))/12</f>
        <v>0</v>
      </c>
      <c r="L285" s="56" t="n">
        <f aca="false">IF(OR(E285=1,A285&lt;=Inputs!$C$15),0,MAX(Inputs!$C$8*I285-(F285+G285+H285+J285-K285),0))</f>
        <v>0</v>
      </c>
      <c r="M285" s="56" t="n">
        <f aca="false">L285*INDEX(Rates!$B$2:$C$101,C285+1,IF(Inputs!$C$5="Male",1,2))/1000/12*Inputs!$C$16</f>
        <v>0</v>
      </c>
      <c r="N285" s="56" t="n">
        <f aca="false">IF($V$1=1,MAX(F285+G285+H285+J285-K285-M285,0)*Inputs!$C$22/12,0)</f>
        <v>0</v>
      </c>
      <c r="O285" s="56" t="n">
        <f aca="false">IF(AND(MOD(A285,12)=0,B285&gt;=Inputs!$C$18),MAX(F285+G285+H285+J285-K285-M285-N285,0)*Inputs!$C$17,0)</f>
        <v>0</v>
      </c>
      <c r="P285" s="56" t="n">
        <f aca="false">F285+G285+H285+J285-K285-M285-N285+O285</f>
        <v>0</v>
      </c>
      <c r="Q285" s="56" t="n">
        <f aca="false">IF(OR(E285=1,P285&lt;=0),0,P285)</f>
        <v>0</v>
      </c>
      <c r="R285" s="15" t="n">
        <f aca="false">IF(OR(E285=1,AND(P285&lt;=0,I285&gt;0)),1,0)</f>
        <v>1</v>
      </c>
      <c r="S285" s="15" t="n">
        <f aca="false">IF(L285&gt;0,1,0)</f>
        <v>0</v>
      </c>
    </row>
    <row r="286" customFormat="false" ht="15" hidden="false" customHeight="false" outlineLevel="0" collapsed="false">
      <c r="A286" s="15" t="n">
        <v>285</v>
      </c>
      <c r="B286" s="15" t="n">
        <f aca="false">INT((A286-1)/12)+1</f>
        <v>24</v>
      </c>
      <c r="C286" s="15" t="n">
        <f aca="false">MIN(Inputs!$C$4+B286-1,99)</f>
        <v>97</v>
      </c>
      <c r="D286" s="55" t="n">
        <f aca="false">INDEX('Return Path'!$D$5:$D$29,B286)</f>
        <v>0.08</v>
      </c>
      <c r="E286" s="15" t="n">
        <f aca="false">R285</f>
        <v>1</v>
      </c>
      <c r="F286" s="56" t="n">
        <f aca="false">Q285</f>
        <v>0</v>
      </c>
      <c r="G286" s="56" t="n">
        <f aca="false">IF(AND(MOD(A286-1,12)=0,B286&lt;=Inputs!$C$7,E286=0),Inputs!$C$6,0)</f>
        <v>0</v>
      </c>
      <c r="H286" s="56" t="n">
        <f aca="false">IF(B286=1,G286*Inputs!$C$9,0)</f>
        <v>0</v>
      </c>
      <c r="I286" s="56" t="n">
        <f aca="false">I285+G286</f>
        <v>120000</v>
      </c>
      <c r="J286" s="56" t="n">
        <f aca="false">(F286+G286+H286)*((1+D286)^(1/12)-1)</f>
        <v>0</v>
      </c>
      <c r="K286" s="56" t="n">
        <f aca="false">(F286+G286+H286+J286)*(Inputs!$C$14+IF(B286&lt;=10,Inputs!$C$12,Inputs!$C$13))/12</f>
        <v>0</v>
      </c>
      <c r="L286" s="56" t="n">
        <f aca="false">IF(OR(E286=1,A286&lt;=Inputs!$C$15),0,MAX(Inputs!$C$8*I286-(F286+G286+H286+J286-K286),0))</f>
        <v>0</v>
      </c>
      <c r="M286" s="56" t="n">
        <f aca="false">L286*INDEX(Rates!$B$2:$C$101,C286+1,IF(Inputs!$C$5="Male",1,2))/1000/12*Inputs!$C$16</f>
        <v>0</v>
      </c>
      <c r="N286" s="56" t="n">
        <f aca="false">IF($V$1=1,MAX(F286+G286+H286+J286-K286-M286,0)*Inputs!$C$22/12,0)</f>
        <v>0</v>
      </c>
      <c r="O286" s="56" t="n">
        <f aca="false">IF(AND(MOD(A286,12)=0,B286&gt;=Inputs!$C$18),MAX(F286+G286+H286+J286-K286-M286-N286,0)*Inputs!$C$17,0)</f>
        <v>0</v>
      </c>
      <c r="P286" s="56" t="n">
        <f aca="false">F286+G286+H286+J286-K286-M286-N286+O286</f>
        <v>0</v>
      </c>
      <c r="Q286" s="56" t="n">
        <f aca="false">IF(OR(E286=1,P286&lt;=0),0,P286)</f>
        <v>0</v>
      </c>
      <c r="R286" s="15" t="n">
        <f aca="false">IF(OR(E286=1,AND(P286&lt;=0,I286&gt;0)),1,0)</f>
        <v>1</v>
      </c>
      <c r="S286" s="15" t="n">
        <f aca="false">IF(L286&gt;0,1,0)</f>
        <v>0</v>
      </c>
    </row>
    <row r="287" customFormat="false" ht="15" hidden="false" customHeight="false" outlineLevel="0" collapsed="false">
      <c r="A287" s="15" t="n">
        <v>286</v>
      </c>
      <c r="B287" s="15" t="n">
        <f aca="false">INT((A287-1)/12)+1</f>
        <v>24</v>
      </c>
      <c r="C287" s="15" t="n">
        <f aca="false">MIN(Inputs!$C$4+B287-1,99)</f>
        <v>97</v>
      </c>
      <c r="D287" s="55" t="n">
        <f aca="false">INDEX('Return Path'!$D$5:$D$29,B287)</f>
        <v>0.08</v>
      </c>
      <c r="E287" s="15" t="n">
        <f aca="false">R286</f>
        <v>1</v>
      </c>
      <c r="F287" s="56" t="n">
        <f aca="false">Q286</f>
        <v>0</v>
      </c>
      <c r="G287" s="56" t="n">
        <f aca="false">IF(AND(MOD(A287-1,12)=0,B287&lt;=Inputs!$C$7,E287=0),Inputs!$C$6,0)</f>
        <v>0</v>
      </c>
      <c r="H287" s="56" t="n">
        <f aca="false">IF(B287=1,G287*Inputs!$C$9,0)</f>
        <v>0</v>
      </c>
      <c r="I287" s="56" t="n">
        <f aca="false">I286+G287</f>
        <v>120000</v>
      </c>
      <c r="J287" s="56" t="n">
        <f aca="false">(F287+G287+H287)*((1+D287)^(1/12)-1)</f>
        <v>0</v>
      </c>
      <c r="K287" s="56" t="n">
        <f aca="false">(F287+G287+H287+J287)*(Inputs!$C$14+IF(B287&lt;=10,Inputs!$C$12,Inputs!$C$13))/12</f>
        <v>0</v>
      </c>
      <c r="L287" s="56" t="n">
        <f aca="false">IF(OR(E287=1,A287&lt;=Inputs!$C$15),0,MAX(Inputs!$C$8*I287-(F287+G287+H287+J287-K287),0))</f>
        <v>0</v>
      </c>
      <c r="M287" s="56" t="n">
        <f aca="false">L287*INDEX(Rates!$B$2:$C$101,C287+1,IF(Inputs!$C$5="Male",1,2))/1000/12*Inputs!$C$16</f>
        <v>0</v>
      </c>
      <c r="N287" s="56" t="n">
        <f aca="false">IF($V$1=1,MAX(F287+G287+H287+J287-K287-M287,0)*Inputs!$C$22/12,0)</f>
        <v>0</v>
      </c>
      <c r="O287" s="56" t="n">
        <f aca="false">IF(AND(MOD(A287,12)=0,B287&gt;=Inputs!$C$18),MAX(F287+G287+H287+J287-K287-M287-N287,0)*Inputs!$C$17,0)</f>
        <v>0</v>
      </c>
      <c r="P287" s="56" t="n">
        <f aca="false">F287+G287+H287+J287-K287-M287-N287+O287</f>
        <v>0</v>
      </c>
      <c r="Q287" s="56" t="n">
        <f aca="false">IF(OR(E287=1,P287&lt;=0),0,P287)</f>
        <v>0</v>
      </c>
      <c r="R287" s="15" t="n">
        <f aca="false">IF(OR(E287=1,AND(P287&lt;=0,I287&gt;0)),1,0)</f>
        <v>1</v>
      </c>
      <c r="S287" s="15" t="n">
        <f aca="false">IF(L287&gt;0,1,0)</f>
        <v>0</v>
      </c>
    </row>
    <row r="288" customFormat="false" ht="15" hidden="false" customHeight="false" outlineLevel="0" collapsed="false">
      <c r="A288" s="15" t="n">
        <v>287</v>
      </c>
      <c r="B288" s="15" t="n">
        <f aca="false">INT((A288-1)/12)+1</f>
        <v>24</v>
      </c>
      <c r="C288" s="15" t="n">
        <f aca="false">MIN(Inputs!$C$4+B288-1,99)</f>
        <v>97</v>
      </c>
      <c r="D288" s="55" t="n">
        <f aca="false">INDEX('Return Path'!$D$5:$D$29,B288)</f>
        <v>0.08</v>
      </c>
      <c r="E288" s="15" t="n">
        <f aca="false">R287</f>
        <v>1</v>
      </c>
      <c r="F288" s="56" t="n">
        <f aca="false">Q287</f>
        <v>0</v>
      </c>
      <c r="G288" s="56" t="n">
        <f aca="false">IF(AND(MOD(A288-1,12)=0,B288&lt;=Inputs!$C$7,E288=0),Inputs!$C$6,0)</f>
        <v>0</v>
      </c>
      <c r="H288" s="56" t="n">
        <f aca="false">IF(B288=1,G288*Inputs!$C$9,0)</f>
        <v>0</v>
      </c>
      <c r="I288" s="56" t="n">
        <f aca="false">I287+G288</f>
        <v>120000</v>
      </c>
      <c r="J288" s="56" t="n">
        <f aca="false">(F288+G288+H288)*((1+D288)^(1/12)-1)</f>
        <v>0</v>
      </c>
      <c r="K288" s="56" t="n">
        <f aca="false">(F288+G288+H288+J288)*(Inputs!$C$14+IF(B288&lt;=10,Inputs!$C$12,Inputs!$C$13))/12</f>
        <v>0</v>
      </c>
      <c r="L288" s="56" t="n">
        <f aca="false">IF(OR(E288=1,A288&lt;=Inputs!$C$15),0,MAX(Inputs!$C$8*I288-(F288+G288+H288+J288-K288),0))</f>
        <v>0</v>
      </c>
      <c r="M288" s="56" t="n">
        <f aca="false">L288*INDEX(Rates!$B$2:$C$101,C288+1,IF(Inputs!$C$5="Male",1,2))/1000/12*Inputs!$C$16</f>
        <v>0</v>
      </c>
      <c r="N288" s="56" t="n">
        <f aca="false">IF($V$1=1,MAX(F288+G288+H288+J288-K288-M288,0)*Inputs!$C$22/12,0)</f>
        <v>0</v>
      </c>
      <c r="O288" s="56" t="n">
        <f aca="false">IF(AND(MOD(A288,12)=0,B288&gt;=Inputs!$C$18),MAX(F288+G288+H288+J288-K288-M288-N288,0)*Inputs!$C$17,0)</f>
        <v>0</v>
      </c>
      <c r="P288" s="56" t="n">
        <f aca="false">F288+G288+H288+J288-K288-M288-N288+O288</f>
        <v>0</v>
      </c>
      <c r="Q288" s="56" t="n">
        <f aca="false">IF(OR(E288=1,P288&lt;=0),0,P288)</f>
        <v>0</v>
      </c>
      <c r="R288" s="15" t="n">
        <f aca="false">IF(OR(E288=1,AND(P288&lt;=0,I288&gt;0)),1,0)</f>
        <v>1</v>
      </c>
      <c r="S288" s="15" t="n">
        <f aca="false">IF(L288&gt;0,1,0)</f>
        <v>0</v>
      </c>
    </row>
    <row r="289" customFormat="false" ht="15" hidden="false" customHeight="false" outlineLevel="0" collapsed="false">
      <c r="A289" s="15" t="n">
        <v>288</v>
      </c>
      <c r="B289" s="15" t="n">
        <f aca="false">INT((A289-1)/12)+1</f>
        <v>24</v>
      </c>
      <c r="C289" s="15" t="n">
        <f aca="false">MIN(Inputs!$C$4+B289-1,99)</f>
        <v>97</v>
      </c>
      <c r="D289" s="55" t="n">
        <f aca="false">INDEX('Return Path'!$D$5:$D$29,B289)</f>
        <v>0.08</v>
      </c>
      <c r="E289" s="15" t="n">
        <f aca="false">R288</f>
        <v>1</v>
      </c>
      <c r="F289" s="56" t="n">
        <f aca="false">Q288</f>
        <v>0</v>
      </c>
      <c r="G289" s="56" t="n">
        <f aca="false">IF(AND(MOD(A289-1,12)=0,B289&lt;=Inputs!$C$7,E289=0),Inputs!$C$6,0)</f>
        <v>0</v>
      </c>
      <c r="H289" s="56" t="n">
        <f aca="false">IF(B289=1,G289*Inputs!$C$9,0)</f>
        <v>0</v>
      </c>
      <c r="I289" s="56" t="n">
        <f aca="false">I288+G289</f>
        <v>120000</v>
      </c>
      <c r="J289" s="56" t="n">
        <f aca="false">(F289+G289+H289)*((1+D289)^(1/12)-1)</f>
        <v>0</v>
      </c>
      <c r="K289" s="56" t="n">
        <f aca="false">(F289+G289+H289+J289)*(Inputs!$C$14+IF(B289&lt;=10,Inputs!$C$12,Inputs!$C$13))/12</f>
        <v>0</v>
      </c>
      <c r="L289" s="56" t="n">
        <f aca="false">IF(OR(E289=1,A289&lt;=Inputs!$C$15),0,MAX(Inputs!$C$8*I289-(F289+G289+H289+J289-K289),0))</f>
        <v>0</v>
      </c>
      <c r="M289" s="56" t="n">
        <f aca="false">L289*INDEX(Rates!$B$2:$C$101,C289+1,IF(Inputs!$C$5="Male",1,2))/1000/12*Inputs!$C$16</f>
        <v>0</v>
      </c>
      <c r="N289" s="56" t="n">
        <f aca="false">IF($V$1=1,MAX(F289+G289+H289+J289-K289-M289,0)*Inputs!$C$22/12,0)</f>
        <v>0</v>
      </c>
      <c r="O289" s="56" t="n">
        <f aca="false">IF(AND(MOD(A289,12)=0,B289&gt;=Inputs!$C$18),MAX(F289+G289+H289+J289-K289-M289-N289,0)*Inputs!$C$17,0)</f>
        <v>0</v>
      </c>
      <c r="P289" s="56" t="n">
        <f aca="false">F289+G289+H289+J289-K289-M289-N289+O289</f>
        <v>0</v>
      </c>
      <c r="Q289" s="56" t="n">
        <f aca="false">IF(OR(E289=1,P289&lt;=0),0,P289)</f>
        <v>0</v>
      </c>
      <c r="R289" s="15" t="n">
        <f aca="false">IF(OR(E289=1,AND(P289&lt;=0,I289&gt;0)),1,0)</f>
        <v>1</v>
      </c>
      <c r="S289" s="15" t="n">
        <f aca="false">IF(L289&gt;0,1,0)</f>
        <v>0</v>
      </c>
    </row>
    <row r="290" customFormat="false" ht="15" hidden="false" customHeight="false" outlineLevel="0" collapsed="false">
      <c r="A290" s="15" t="n">
        <v>289</v>
      </c>
      <c r="B290" s="15" t="n">
        <f aca="false">INT((A290-1)/12)+1</f>
        <v>25</v>
      </c>
      <c r="C290" s="15" t="n">
        <f aca="false">MIN(Inputs!$C$4+B290-1,99)</f>
        <v>98</v>
      </c>
      <c r="D290" s="55" t="n">
        <f aca="false">INDEX('Return Path'!$D$5:$D$29,B290)</f>
        <v>0.08</v>
      </c>
      <c r="E290" s="15" t="n">
        <f aca="false">R289</f>
        <v>1</v>
      </c>
      <c r="F290" s="56" t="n">
        <f aca="false">Q289</f>
        <v>0</v>
      </c>
      <c r="G290" s="56" t="n">
        <f aca="false">IF(AND(MOD(A290-1,12)=0,B290&lt;=Inputs!$C$7,E290=0),Inputs!$C$6,0)</f>
        <v>0</v>
      </c>
      <c r="H290" s="56" t="n">
        <f aca="false">IF(B290=1,G290*Inputs!$C$9,0)</f>
        <v>0</v>
      </c>
      <c r="I290" s="56" t="n">
        <f aca="false">I289+G290</f>
        <v>120000</v>
      </c>
      <c r="J290" s="56" t="n">
        <f aca="false">(F290+G290+H290)*((1+D290)^(1/12)-1)</f>
        <v>0</v>
      </c>
      <c r="K290" s="56" t="n">
        <f aca="false">(F290+G290+H290+J290)*(Inputs!$C$14+IF(B290&lt;=10,Inputs!$C$12,Inputs!$C$13))/12</f>
        <v>0</v>
      </c>
      <c r="L290" s="56" t="n">
        <f aca="false">IF(OR(E290=1,A290&lt;=Inputs!$C$15),0,MAX(Inputs!$C$8*I290-(F290+G290+H290+J290-K290),0))</f>
        <v>0</v>
      </c>
      <c r="M290" s="56" t="n">
        <f aca="false">L290*INDEX(Rates!$B$2:$C$101,C290+1,IF(Inputs!$C$5="Male",1,2))/1000/12*Inputs!$C$16</f>
        <v>0</v>
      </c>
      <c r="N290" s="56" t="n">
        <f aca="false">IF($V$1=1,MAX(F290+G290+H290+J290-K290-M290,0)*Inputs!$C$22/12,0)</f>
        <v>0</v>
      </c>
      <c r="O290" s="56" t="n">
        <f aca="false">IF(AND(MOD(A290,12)=0,B290&gt;=Inputs!$C$18),MAX(F290+G290+H290+J290-K290-M290-N290,0)*Inputs!$C$17,0)</f>
        <v>0</v>
      </c>
      <c r="P290" s="56" t="n">
        <f aca="false">F290+G290+H290+J290-K290-M290-N290+O290</f>
        <v>0</v>
      </c>
      <c r="Q290" s="56" t="n">
        <f aca="false">IF(OR(E290=1,P290&lt;=0),0,P290)</f>
        <v>0</v>
      </c>
      <c r="R290" s="15" t="n">
        <f aca="false">IF(OR(E290=1,AND(P290&lt;=0,I290&gt;0)),1,0)</f>
        <v>1</v>
      </c>
      <c r="S290" s="15" t="n">
        <f aca="false">IF(L290&gt;0,1,0)</f>
        <v>0</v>
      </c>
    </row>
    <row r="291" customFormat="false" ht="15" hidden="false" customHeight="false" outlineLevel="0" collapsed="false">
      <c r="A291" s="15" t="n">
        <v>290</v>
      </c>
      <c r="B291" s="15" t="n">
        <f aca="false">INT((A291-1)/12)+1</f>
        <v>25</v>
      </c>
      <c r="C291" s="15" t="n">
        <f aca="false">MIN(Inputs!$C$4+B291-1,99)</f>
        <v>98</v>
      </c>
      <c r="D291" s="55" t="n">
        <f aca="false">INDEX('Return Path'!$D$5:$D$29,B291)</f>
        <v>0.08</v>
      </c>
      <c r="E291" s="15" t="n">
        <f aca="false">R290</f>
        <v>1</v>
      </c>
      <c r="F291" s="56" t="n">
        <f aca="false">Q290</f>
        <v>0</v>
      </c>
      <c r="G291" s="56" t="n">
        <f aca="false">IF(AND(MOD(A291-1,12)=0,B291&lt;=Inputs!$C$7,E291=0),Inputs!$C$6,0)</f>
        <v>0</v>
      </c>
      <c r="H291" s="56" t="n">
        <f aca="false">IF(B291=1,G291*Inputs!$C$9,0)</f>
        <v>0</v>
      </c>
      <c r="I291" s="56" t="n">
        <f aca="false">I290+G291</f>
        <v>120000</v>
      </c>
      <c r="J291" s="56" t="n">
        <f aca="false">(F291+G291+H291)*((1+D291)^(1/12)-1)</f>
        <v>0</v>
      </c>
      <c r="K291" s="56" t="n">
        <f aca="false">(F291+G291+H291+J291)*(Inputs!$C$14+IF(B291&lt;=10,Inputs!$C$12,Inputs!$C$13))/12</f>
        <v>0</v>
      </c>
      <c r="L291" s="56" t="n">
        <f aca="false">IF(OR(E291=1,A291&lt;=Inputs!$C$15),0,MAX(Inputs!$C$8*I291-(F291+G291+H291+J291-K291),0))</f>
        <v>0</v>
      </c>
      <c r="M291" s="56" t="n">
        <f aca="false">L291*INDEX(Rates!$B$2:$C$101,C291+1,IF(Inputs!$C$5="Male",1,2))/1000/12*Inputs!$C$16</f>
        <v>0</v>
      </c>
      <c r="N291" s="56" t="n">
        <f aca="false">IF($V$1=1,MAX(F291+G291+H291+J291-K291-M291,0)*Inputs!$C$22/12,0)</f>
        <v>0</v>
      </c>
      <c r="O291" s="56" t="n">
        <f aca="false">IF(AND(MOD(A291,12)=0,B291&gt;=Inputs!$C$18),MAX(F291+G291+H291+J291-K291-M291-N291,0)*Inputs!$C$17,0)</f>
        <v>0</v>
      </c>
      <c r="P291" s="56" t="n">
        <f aca="false">F291+G291+H291+J291-K291-M291-N291+O291</f>
        <v>0</v>
      </c>
      <c r="Q291" s="56" t="n">
        <f aca="false">IF(OR(E291=1,P291&lt;=0),0,P291)</f>
        <v>0</v>
      </c>
      <c r="R291" s="15" t="n">
        <f aca="false">IF(OR(E291=1,AND(P291&lt;=0,I291&gt;0)),1,0)</f>
        <v>1</v>
      </c>
      <c r="S291" s="15" t="n">
        <f aca="false">IF(L291&gt;0,1,0)</f>
        <v>0</v>
      </c>
    </row>
    <row r="292" customFormat="false" ht="15" hidden="false" customHeight="false" outlineLevel="0" collapsed="false">
      <c r="A292" s="15" t="n">
        <v>291</v>
      </c>
      <c r="B292" s="15" t="n">
        <f aca="false">INT((A292-1)/12)+1</f>
        <v>25</v>
      </c>
      <c r="C292" s="15" t="n">
        <f aca="false">MIN(Inputs!$C$4+B292-1,99)</f>
        <v>98</v>
      </c>
      <c r="D292" s="55" t="n">
        <f aca="false">INDEX('Return Path'!$D$5:$D$29,B292)</f>
        <v>0.08</v>
      </c>
      <c r="E292" s="15" t="n">
        <f aca="false">R291</f>
        <v>1</v>
      </c>
      <c r="F292" s="56" t="n">
        <f aca="false">Q291</f>
        <v>0</v>
      </c>
      <c r="G292" s="56" t="n">
        <f aca="false">IF(AND(MOD(A292-1,12)=0,B292&lt;=Inputs!$C$7,E292=0),Inputs!$C$6,0)</f>
        <v>0</v>
      </c>
      <c r="H292" s="56" t="n">
        <f aca="false">IF(B292=1,G292*Inputs!$C$9,0)</f>
        <v>0</v>
      </c>
      <c r="I292" s="56" t="n">
        <f aca="false">I291+G292</f>
        <v>120000</v>
      </c>
      <c r="J292" s="56" t="n">
        <f aca="false">(F292+G292+H292)*((1+D292)^(1/12)-1)</f>
        <v>0</v>
      </c>
      <c r="K292" s="56" t="n">
        <f aca="false">(F292+G292+H292+J292)*(Inputs!$C$14+IF(B292&lt;=10,Inputs!$C$12,Inputs!$C$13))/12</f>
        <v>0</v>
      </c>
      <c r="L292" s="56" t="n">
        <f aca="false">IF(OR(E292=1,A292&lt;=Inputs!$C$15),0,MAX(Inputs!$C$8*I292-(F292+G292+H292+J292-K292),0))</f>
        <v>0</v>
      </c>
      <c r="M292" s="56" t="n">
        <f aca="false">L292*INDEX(Rates!$B$2:$C$101,C292+1,IF(Inputs!$C$5="Male",1,2))/1000/12*Inputs!$C$16</f>
        <v>0</v>
      </c>
      <c r="N292" s="56" t="n">
        <f aca="false">IF($V$1=1,MAX(F292+G292+H292+J292-K292-M292,0)*Inputs!$C$22/12,0)</f>
        <v>0</v>
      </c>
      <c r="O292" s="56" t="n">
        <f aca="false">IF(AND(MOD(A292,12)=0,B292&gt;=Inputs!$C$18),MAX(F292+G292+H292+J292-K292-M292-N292,0)*Inputs!$C$17,0)</f>
        <v>0</v>
      </c>
      <c r="P292" s="56" t="n">
        <f aca="false">F292+G292+H292+J292-K292-M292-N292+O292</f>
        <v>0</v>
      </c>
      <c r="Q292" s="56" t="n">
        <f aca="false">IF(OR(E292=1,P292&lt;=0),0,P292)</f>
        <v>0</v>
      </c>
      <c r="R292" s="15" t="n">
        <f aca="false">IF(OR(E292=1,AND(P292&lt;=0,I292&gt;0)),1,0)</f>
        <v>1</v>
      </c>
      <c r="S292" s="15" t="n">
        <f aca="false">IF(L292&gt;0,1,0)</f>
        <v>0</v>
      </c>
    </row>
    <row r="293" customFormat="false" ht="15" hidden="false" customHeight="false" outlineLevel="0" collapsed="false">
      <c r="A293" s="15" t="n">
        <v>292</v>
      </c>
      <c r="B293" s="15" t="n">
        <f aca="false">INT((A293-1)/12)+1</f>
        <v>25</v>
      </c>
      <c r="C293" s="15" t="n">
        <f aca="false">MIN(Inputs!$C$4+B293-1,99)</f>
        <v>98</v>
      </c>
      <c r="D293" s="55" t="n">
        <f aca="false">INDEX('Return Path'!$D$5:$D$29,B293)</f>
        <v>0.08</v>
      </c>
      <c r="E293" s="15" t="n">
        <f aca="false">R292</f>
        <v>1</v>
      </c>
      <c r="F293" s="56" t="n">
        <f aca="false">Q292</f>
        <v>0</v>
      </c>
      <c r="G293" s="56" t="n">
        <f aca="false">IF(AND(MOD(A293-1,12)=0,B293&lt;=Inputs!$C$7,E293=0),Inputs!$C$6,0)</f>
        <v>0</v>
      </c>
      <c r="H293" s="56" t="n">
        <f aca="false">IF(B293=1,G293*Inputs!$C$9,0)</f>
        <v>0</v>
      </c>
      <c r="I293" s="56" t="n">
        <f aca="false">I292+G293</f>
        <v>120000</v>
      </c>
      <c r="J293" s="56" t="n">
        <f aca="false">(F293+G293+H293)*((1+D293)^(1/12)-1)</f>
        <v>0</v>
      </c>
      <c r="K293" s="56" t="n">
        <f aca="false">(F293+G293+H293+J293)*(Inputs!$C$14+IF(B293&lt;=10,Inputs!$C$12,Inputs!$C$13))/12</f>
        <v>0</v>
      </c>
      <c r="L293" s="56" t="n">
        <f aca="false">IF(OR(E293=1,A293&lt;=Inputs!$C$15),0,MAX(Inputs!$C$8*I293-(F293+G293+H293+J293-K293),0))</f>
        <v>0</v>
      </c>
      <c r="M293" s="56" t="n">
        <f aca="false">L293*INDEX(Rates!$B$2:$C$101,C293+1,IF(Inputs!$C$5="Male",1,2))/1000/12*Inputs!$C$16</f>
        <v>0</v>
      </c>
      <c r="N293" s="56" t="n">
        <f aca="false">IF($V$1=1,MAX(F293+G293+H293+J293-K293-M293,0)*Inputs!$C$22/12,0)</f>
        <v>0</v>
      </c>
      <c r="O293" s="56" t="n">
        <f aca="false">IF(AND(MOD(A293,12)=0,B293&gt;=Inputs!$C$18),MAX(F293+G293+H293+J293-K293-M293-N293,0)*Inputs!$C$17,0)</f>
        <v>0</v>
      </c>
      <c r="P293" s="56" t="n">
        <f aca="false">F293+G293+H293+J293-K293-M293-N293+O293</f>
        <v>0</v>
      </c>
      <c r="Q293" s="56" t="n">
        <f aca="false">IF(OR(E293=1,P293&lt;=0),0,P293)</f>
        <v>0</v>
      </c>
      <c r="R293" s="15" t="n">
        <f aca="false">IF(OR(E293=1,AND(P293&lt;=0,I293&gt;0)),1,0)</f>
        <v>1</v>
      </c>
      <c r="S293" s="15" t="n">
        <f aca="false">IF(L293&gt;0,1,0)</f>
        <v>0</v>
      </c>
    </row>
    <row r="294" customFormat="false" ht="15" hidden="false" customHeight="false" outlineLevel="0" collapsed="false">
      <c r="A294" s="15" t="n">
        <v>293</v>
      </c>
      <c r="B294" s="15" t="n">
        <f aca="false">INT((A294-1)/12)+1</f>
        <v>25</v>
      </c>
      <c r="C294" s="15" t="n">
        <f aca="false">MIN(Inputs!$C$4+B294-1,99)</f>
        <v>98</v>
      </c>
      <c r="D294" s="55" t="n">
        <f aca="false">INDEX('Return Path'!$D$5:$D$29,B294)</f>
        <v>0.08</v>
      </c>
      <c r="E294" s="15" t="n">
        <f aca="false">R293</f>
        <v>1</v>
      </c>
      <c r="F294" s="56" t="n">
        <f aca="false">Q293</f>
        <v>0</v>
      </c>
      <c r="G294" s="56" t="n">
        <f aca="false">IF(AND(MOD(A294-1,12)=0,B294&lt;=Inputs!$C$7,E294=0),Inputs!$C$6,0)</f>
        <v>0</v>
      </c>
      <c r="H294" s="56" t="n">
        <f aca="false">IF(B294=1,G294*Inputs!$C$9,0)</f>
        <v>0</v>
      </c>
      <c r="I294" s="56" t="n">
        <f aca="false">I293+G294</f>
        <v>120000</v>
      </c>
      <c r="J294" s="56" t="n">
        <f aca="false">(F294+G294+H294)*((1+D294)^(1/12)-1)</f>
        <v>0</v>
      </c>
      <c r="K294" s="56" t="n">
        <f aca="false">(F294+G294+H294+J294)*(Inputs!$C$14+IF(B294&lt;=10,Inputs!$C$12,Inputs!$C$13))/12</f>
        <v>0</v>
      </c>
      <c r="L294" s="56" t="n">
        <f aca="false">IF(OR(E294=1,A294&lt;=Inputs!$C$15),0,MAX(Inputs!$C$8*I294-(F294+G294+H294+J294-K294),0))</f>
        <v>0</v>
      </c>
      <c r="M294" s="56" t="n">
        <f aca="false">L294*INDEX(Rates!$B$2:$C$101,C294+1,IF(Inputs!$C$5="Male",1,2))/1000/12*Inputs!$C$16</f>
        <v>0</v>
      </c>
      <c r="N294" s="56" t="n">
        <f aca="false">IF($V$1=1,MAX(F294+G294+H294+J294-K294-M294,0)*Inputs!$C$22/12,0)</f>
        <v>0</v>
      </c>
      <c r="O294" s="56" t="n">
        <f aca="false">IF(AND(MOD(A294,12)=0,B294&gt;=Inputs!$C$18),MAX(F294+G294+H294+J294-K294-M294-N294,0)*Inputs!$C$17,0)</f>
        <v>0</v>
      </c>
      <c r="P294" s="56" t="n">
        <f aca="false">F294+G294+H294+J294-K294-M294-N294+O294</f>
        <v>0</v>
      </c>
      <c r="Q294" s="56" t="n">
        <f aca="false">IF(OR(E294=1,P294&lt;=0),0,P294)</f>
        <v>0</v>
      </c>
      <c r="R294" s="15" t="n">
        <f aca="false">IF(OR(E294=1,AND(P294&lt;=0,I294&gt;0)),1,0)</f>
        <v>1</v>
      </c>
      <c r="S294" s="15" t="n">
        <f aca="false">IF(L294&gt;0,1,0)</f>
        <v>0</v>
      </c>
    </row>
    <row r="295" customFormat="false" ht="15" hidden="false" customHeight="false" outlineLevel="0" collapsed="false">
      <c r="A295" s="15" t="n">
        <v>294</v>
      </c>
      <c r="B295" s="15" t="n">
        <f aca="false">INT((A295-1)/12)+1</f>
        <v>25</v>
      </c>
      <c r="C295" s="15" t="n">
        <f aca="false">MIN(Inputs!$C$4+B295-1,99)</f>
        <v>98</v>
      </c>
      <c r="D295" s="55" t="n">
        <f aca="false">INDEX('Return Path'!$D$5:$D$29,B295)</f>
        <v>0.08</v>
      </c>
      <c r="E295" s="15" t="n">
        <f aca="false">R294</f>
        <v>1</v>
      </c>
      <c r="F295" s="56" t="n">
        <f aca="false">Q294</f>
        <v>0</v>
      </c>
      <c r="G295" s="56" t="n">
        <f aca="false">IF(AND(MOD(A295-1,12)=0,B295&lt;=Inputs!$C$7,E295=0),Inputs!$C$6,0)</f>
        <v>0</v>
      </c>
      <c r="H295" s="56" t="n">
        <f aca="false">IF(B295=1,G295*Inputs!$C$9,0)</f>
        <v>0</v>
      </c>
      <c r="I295" s="56" t="n">
        <f aca="false">I294+G295</f>
        <v>120000</v>
      </c>
      <c r="J295" s="56" t="n">
        <f aca="false">(F295+G295+H295)*((1+D295)^(1/12)-1)</f>
        <v>0</v>
      </c>
      <c r="K295" s="56" t="n">
        <f aca="false">(F295+G295+H295+J295)*(Inputs!$C$14+IF(B295&lt;=10,Inputs!$C$12,Inputs!$C$13))/12</f>
        <v>0</v>
      </c>
      <c r="L295" s="56" t="n">
        <f aca="false">IF(OR(E295=1,A295&lt;=Inputs!$C$15),0,MAX(Inputs!$C$8*I295-(F295+G295+H295+J295-K295),0))</f>
        <v>0</v>
      </c>
      <c r="M295" s="56" t="n">
        <f aca="false">L295*INDEX(Rates!$B$2:$C$101,C295+1,IF(Inputs!$C$5="Male",1,2))/1000/12*Inputs!$C$16</f>
        <v>0</v>
      </c>
      <c r="N295" s="56" t="n">
        <f aca="false">IF($V$1=1,MAX(F295+G295+H295+J295-K295-M295,0)*Inputs!$C$22/12,0)</f>
        <v>0</v>
      </c>
      <c r="O295" s="56" t="n">
        <f aca="false">IF(AND(MOD(A295,12)=0,B295&gt;=Inputs!$C$18),MAX(F295+G295+H295+J295-K295-M295-N295,0)*Inputs!$C$17,0)</f>
        <v>0</v>
      </c>
      <c r="P295" s="56" t="n">
        <f aca="false">F295+G295+H295+J295-K295-M295-N295+O295</f>
        <v>0</v>
      </c>
      <c r="Q295" s="56" t="n">
        <f aca="false">IF(OR(E295=1,P295&lt;=0),0,P295)</f>
        <v>0</v>
      </c>
      <c r="R295" s="15" t="n">
        <f aca="false">IF(OR(E295=1,AND(P295&lt;=0,I295&gt;0)),1,0)</f>
        <v>1</v>
      </c>
      <c r="S295" s="15" t="n">
        <f aca="false">IF(L295&gt;0,1,0)</f>
        <v>0</v>
      </c>
    </row>
    <row r="296" customFormat="false" ht="15" hidden="false" customHeight="false" outlineLevel="0" collapsed="false">
      <c r="A296" s="15" t="n">
        <v>295</v>
      </c>
      <c r="B296" s="15" t="n">
        <f aca="false">INT((A296-1)/12)+1</f>
        <v>25</v>
      </c>
      <c r="C296" s="15" t="n">
        <f aca="false">MIN(Inputs!$C$4+B296-1,99)</f>
        <v>98</v>
      </c>
      <c r="D296" s="55" t="n">
        <f aca="false">INDEX('Return Path'!$D$5:$D$29,B296)</f>
        <v>0.08</v>
      </c>
      <c r="E296" s="15" t="n">
        <f aca="false">R295</f>
        <v>1</v>
      </c>
      <c r="F296" s="56" t="n">
        <f aca="false">Q295</f>
        <v>0</v>
      </c>
      <c r="G296" s="56" t="n">
        <f aca="false">IF(AND(MOD(A296-1,12)=0,B296&lt;=Inputs!$C$7,E296=0),Inputs!$C$6,0)</f>
        <v>0</v>
      </c>
      <c r="H296" s="56" t="n">
        <f aca="false">IF(B296=1,G296*Inputs!$C$9,0)</f>
        <v>0</v>
      </c>
      <c r="I296" s="56" t="n">
        <f aca="false">I295+G296</f>
        <v>120000</v>
      </c>
      <c r="J296" s="56" t="n">
        <f aca="false">(F296+G296+H296)*((1+D296)^(1/12)-1)</f>
        <v>0</v>
      </c>
      <c r="K296" s="56" t="n">
        <f aca="false">(F296+G296+H296+J296)*(Inputs!$C$14+IF(B296&lt;=10,Inputs!$C$12,Inputs!$C$13))/12</f>
        <v>0</v>
      </c>
      <c r="L296" s="56" t="n">
        <f aca="false">IF(OR(E296=1,A296&lt;=Inputs!$C$15),0,MAX(Inputs!$C$8*I296-(F296+G296+H296+J296-K296),0))</f>
        <v>0</v>
      </c>
      <c r="M296" s="56" t="n">
        <f aca="false">L296*INDEX(Rates!$B$2:$C$101,C296+1,IF(Inputs!$C$5="Male",1,2))/1000/12*Inputs!$C$16</f>
        <v>0</v>
      </c>
      <c r="N296" s="56" t="n">
        <f aca="false">IF($V$1=1,MAX(F296+G296+H296+J296-K296-M296,0)*Inputs!$C$22/12,0)</f>
        <v>0</v>
      </c>
      <c r="O296" s="56" t="n">
        <f aca="false">IF(AND(MOD(A296,12)=0,B296&gt;=Inputs!$C$18),MAX(F296+G296+H296+J296-K296-M296-N296,0)*Inputs!$C$17,0)</f>
        <v>0</v>
      </c>
      <c r="P296" s="56" t="n">
        <f aca="false">F296+G296+H296+J296-K296-M296-N296+O296</f>
        <v>0</v>
      </c>
      <c r="Q296" s="56" t="n">
        <f aca="false">IF(OR(E296=1,P296&lt;=0),0,P296)</f>
        <v>0</v>
      </c>
      <c r="R296" s="15" t="n">
        <f aca="false">IF(OR(E296=1,AND(P296&lt;=0,I296&gt;0)),1,0)</f>
        <v>1</v>
      </c>
      <c r="S296" s="15" t="n">
        <f aca="false">IF(L296&gt;0,1,0)</f>
        <v>0</v>
      </c>
    </row>
    <row r="297" customFormat="false" ht="15" hidden="false" customHeight="false" outlineLevel="0" collapsed="false">
      <c r="A297" s="15" t="n">
        <v>296</v>
      </c>
      <c r="B297" s="15" t="n">
        <f aca="false">INT((A297-1)/12)+1</f>
        <v>25</v>
      </c>
      <c r="C297" s="15" t="n">
        <f aca="false">MIN(Inputs!$C$4+B297-1,99)</f>
        <v>98</v>
      </c>
      <c r="D297" s="55" t="n">
        <f aca="false">INDEX('Return Path'!$D$5:$D$29,B297)</f>
        <v>0.08</v>
      </c>
      <c r="E297" s="15" t="n">
        <f aca="false">R296</f>
        <v>1</v>
      </c>
      <c r="F297" s="56" t="n">
        <f aca="false">Q296</f>
        <v>0</v>
      </c>
      <c r="G297" s="56" t="n">
        <f aca="false">IF(AND(MOD(A297-1,12)=0,B297&lt;=Inputs!$C$7,E297=0),Inputs!$C$6,0)</f>
        <v>0</v>
      </c>
      <c r="H297" s="56" t="n">
        <f aca="false">IF(B297=1,G297*Inputs!$C$9,0)</f>
        <v>0</v>
      </c>
      <c r="I297" s="56" t="n">
        <f aca="false">I296+G297</f>
        <v>120000</v>
      </c>
      <c r="J297" s="56" t="n">
        <f aca="false">(F297+G297+H297)*((1+D297)^(1/12)-1)</f>
        <v>0</v>
      </c>
      <c r="K297" s="56" t="n">
        <f aca="false">(F297+G297+H297+J297)*(Inputs!$C$14+IF(B297&lt;=10,Inputs!$C$12,Inputs!$C$13))/12</f>
        <v>0</v>
      </c>
      <c r="L297" s="56" t="n">
        <f aca="false">IF(OR(E297=1,A297&lt;=Inputs!$C$15),0,MAX(Inputs!$C$8*I297-(F297+G297+H297+J297-K297),0))</f>
        <v>0</v>
      </c>
      <c r="M297" s="56" t="n">
        <f aca="false">L297*INDEX(Rates!$B$2:$C$101,C297+1,IF(Inputs!$C$5="Male",1,2))/1000/12*Inputs!$C$16</f>
        <v>0</v>
      </c>
      <c r="N297" s="56" t="n">
        <f aca="false">IF($V$1=1,MAX(F297+G297+H297+J297-K297-M297,0)*Inputs!$C$22/12,0)</f>
        <v>0</v>
      </c>
      <c r="O297" s="56" t="n">
        <f aca="false">IF(AND(MOD(A297,12)=0,B297&gt;=Inputs!$C$18),MAX(F297+G297+H297+J297-K297-M297-N297,0)*Inputs!$C$17,0)</f>
        <v>0</v>
      </c>
      <c r="P297" s="56" t="n">
        <f aca="false">F297+G297+H297+J297-K297-M297-N297+O297</f>
        <v>0</v>
      </c>
      <c r="Q297" s="56" t="n">
        <f aca="false">IF(OR(E297=1,P297&lt;=0),0,P297)</f>
        <v>0</v>
      </c>
      <c r="R297" s="15" t="n">
        <f aca="false">IF(OR(E297=1,AND(P297&lt;=0,I297&gt;0)),1,0)</f>
        <v>1</v>
      </c>
      <c r="S297" s="15" t="n">
        <f aca="false">IF(L297&gt;0,1,0)</f>
        <v>0</v>
      </c>
    </row>
    <row r="298" customFormat="false" ht="15" hidden="false" customHeight="false" outlineLevel="0" collapsed="false">
      <c r="A298" s="15" t="n">
        <v>297</v>
      </c>
      <c r="B298" s="15" t="n">
        <f aca="false">INT((A298-1)/12)+1</f>
        <v>25</v>
      </c>
      <c r="C298" s="15" t="n">
        <f aca="false">MIN(Inputs!$C$4+B298-1,99)</f>
        <v>98</v>
      </c>
      <c r="D298" s="55" t="n">
        <f aca="false">INDEX('Return Path'!$D$5:$D$29,B298)</f>
        <v>0.08</v>
      </c>
      <c r="E298" s="15" t="n">
        <f aca="false">R297</f>
        <v>1</v>
      </c>
      <c r="F298" s="56" t="n">
        <f aca="false">Q297</f>
        <v>0</v>
      </c>
      <c r="G298" s="56" t="n">
        <f aca="false">IF(AND(MOD(A298-1,12)=0,B298&lt;=Inputs!$C$7,E298=0),Inputs!$C$6,0)</f>
        <v>0</v>
      </c>
      <c r="H298" s="56" t="n">
        <f aca="false">IF(B298=1,G298*Inputs!$C$9,0)</f>
        <v>0</v>
      </c>
      <c r="I298" s="56" t="n">
        <f aca="false">I297+G298</f>
        <v>120000</v>
      </c>
      <c r="J298" s="56" t="n">
        <f aca="false">(F298+G298+H298)*((1+D298)^(1/12)-1)</f>
        <v>0</v>
      </c>
      <c r="K298" s="56" t="n">
        <f aca="false">(F298+G298+H298+J298)*(Inputs!$C$14+IF(B298&lt;=10,Inputs!$C$12,Inputs!$C$13))/12</f>
        <v>0</v>
      </c>
      <c r="L298" s="56" t="n">
        <f aca="false">IF(OR(E298=1,A298&lt;=Inputs!$C$15),0,MAX(Inputs!$C$8*I298-(F298+G298+H298+J298-K298),0))</f>
        <v>0</v>
      </c>
      <c r="M298" s="56" t="n">
        <f aca="false">L298*INDEX(Rates!$B$2:$C$101,C298+1,IF(Inputs!$C$5="Male",1,2))/1000/12*Inputs!$C$16</f>
        <v>0</v>
      </c>
      <c r="N298" s="56" t="n">
        <f aca="false">IF($V$1=1,MAX(F298+G298+H298+J298-K298-M298,0)*Inputs!$C$22/12,0)</f>
        <v>0</v>
      </c>
      <c r="O298" s="56" t="n">
        <f aca="false">IF(AND(MOD(A298,12)=0,B298&gt;=Inputs!$C$18),MAX(F298+G298+H298+J298-K298-M298-N298,0)*Inputs!$C$17,0)</f>
        <v>0</v>
      </c>
      <c r="P298" s="56" t="n">
        <f aca="false">F298+G298+H298+J298-K298-M298-N298+O298</f>
        <v>0</v>
      </c>
      <c r="Q298" s="56" t="n">
        <f aca="false">IF(OR(E298=1,P298&lt;=0),0,P298)</f>
        <v>0</v>
      </c>
      <c r="R298" s="15" t="n">
        <f aca="false">IF(OR(E298=1,AND(P298&lt;=0,I298&gt;0)),1,0)</f>
        <v>1</v>
      </c>
      <c r="S298" s="15" t="n">
        <f aca="false">IF(L298&gt;0,1,0)</f>
        <v>0</v>
      </c>
    </row>
    <row r="299" customFormat="false" ht="15" hidden="false" customHeight="false" outlineLevel="0" collapsed="false">
      <c r="A299" s="15" t="n">
        <v>298</v>
      </c>
      <c r="B299" s="15" t="n">
        <f aca="false">INT((A299-1)/12)+1</f>
        <v>25</v>
      </c>
      <c r="C299" s="15" t="n">
        <f aca="false">MIN(Inputs!$C$4+B299-1,99)</f>
        <v>98</v>
      </c>
      <c r="D299" s="55" t="n">
        <f aca="false">INDEX('Return Path'!$D$5:$D$29,B299)</f>
        <v>0.08</v>
      </c>
      <c r="E299" s="15" t="n">
        <f aca="false">R298</f>
        <v>1</v>
      </c>
      <c r="F299" s="56" t="n">
        <f aca="false">Q298</f>
        <v>0</v>
      </c>
      <c r="G299" s="56" t="n">
        <f aca="false">IF(AND(MOD(A299-1,12)=0,B299&lt;=Inputs!$C$7,E299=0),Inputs!$C$6,0)</f>
        <v>0</v>
      </c>
      <c r="H299" s="56" t="n">
        <f aca="false">IF(B299=1,G299*Inputs!$C$9,0)</f>
        <v>0</v>
      </c>
      <c r="I299" s="56" t="n">
        <f aca="false">I298+G299</f>
        <v>120000</v>
      </c>
      <c r="J299" s="56" t="n">
        <f aca="false">(F299+G299+H299)*((1+D299)^(1/12)-1)</f>
        <v>0</v>
      </c>
      <c r="K299" s="56" t="n">
        <f aca="false">(F299+G299+H299+J299)*(Inputs!$C$14+IF(B299&lt;=10,Inputs!$C$12,Inputs!$C$13))/12</f>
        <v>0</v>
      </c>
      <c r="L299" s="56" t="n">
        <f aca="false">IF(OR(E299=1,A299&lt;=Inputs!$C$15),0,MAX(Inputs!$C$8*I299-(F299+G299+H299+J299-K299),0))</f>
        <v>0</v>
      </c>
      <c r="M299" s="56" t="n">
        <f aca="false">L299*INDEX(Rates!$B$2:$C$101,C299+1,IF(Inputs!$C$5="Male",1,2))/1000/12*Inputs!$C$16</f>
        <v>0</v>
      </c>
      <c r="N299" s="56" t="n">
        <f aca="false">IF($V$1=1,MAX(F299+G299+H299+J299-K299-M299,0)*Inputs!$C$22/12,0)</f>
        <v>0</v>
      </c>
      <c r="O299" s="56" t="n">
        <f aca="false">IF(AND(MOD(A299,12)=0,B299&gt;=Inputs!$C$18),MAX(F299+G299+H299+J299-K299-M299-N299,0)*Inputs!$C$17,0)</f>
        <v>0</v>
      </c>
      <c r="P299" s="56" t="n">
        <f aca="false">F299+G299+H299+J299-K299-M299-N299+O299</f>
        <v>0</v>
      </c>
      <c r="Q299" s="56" t="n">
        <f aca="false">IF(OR(E299=1,P299&lt;=0),0,P299)</f>
        <v>0</v>
      </c>
      <c r="R299" s="15" t="n">
        <f aca="false">IF(OR(E299=1,AND(P299&lt;=0,I299&gt;0)),1,0)</f>
        <v>1</v>
      </c>
      <c r="S299" s="15" t="n">
        <f aca="false">IF(L299&gt;0,1,0)</f>
        <v>0</v>
      </c>
    </row>
    <row r="300" customFormat="false" ht="15" hidden="false" customHeight="false" outlineLevel="0" collapsed="false">
      <c r="A300" s="15" t="n">
        <v>299</v>
      </c>
      <c r="B300" s="15" t="n">
        <f aca="false">INT((A300-1)/12)+1</f>
        <v>25</v>
      </c>
      <c r="C300" s="15" t="n">
        <f aca="false">MIN(Inputs!$C$4+B300-1,99)</f>
        <v>98</v>
      </c>
      <c r="D300" s="55" t="n">
        <f aca="false">INDEX('Return Path'!$D$5:$D$29,B300)</f>
        <v>0.08</v>
      </c>
      <c r="E300" s="15" t="n">
        <f aca="false">R299</f>
        <v>1</v>
      </c>
      <c r="F300" s="56" t="n">
        <f aca="false">Q299</f>
        <v>0</v>
      </c>
      <c r="G300" s="56" t="n">
        <f aca="false">IF(AND(MOD(A300-1,12)=0,B300&lt;=Inputs!$C$7,E300=0),Inputs!$C$6,0)</f>
        <v>0</v>
      </c>
      <c r="H300" s="56" t="n">
        <f aca="false">IF(B300=1,G300*Inputs!$C$9,0)</f>
        <v>0</v>
      </c>
      <c r="I300" s="56" t="n">
        <f aca="false">I299+G300</f>
        <v>120000</v>
      </c>
      <c r="J300" s="56" t="n">
        <f aca="false">(F300+G300+H300)*((1+D300)^(1/12)-1)</f>
        <v>0</v>
      </c>
      <c r="K300" s="56" t="n">
        <f aca="false">(F300+G300+H300+J300)*(Inputs!$C$14+IF(B300&lt;=10,Inputs!$C$12,Inputs!$C$13))/12</f>
        <v>0</v>
      </c>
      <c r="L300" s="56" t="n">
        <f aca="false">IF(OR(E300=1,A300&lt;=Inputs!$C$15),0,MAX(Inputs!$C$8*I300-(F300+G300+H300+J300-K300),0))</f>
        <v>0</v>
      </c>
      <c r="M300" s="56" t="n">
        <f aca="false">L300*INDEX(Rates!$B$2:$C$101,C300+1,IF(Inputs!$C$5="Male",1,2))/1000/12*Inputs!$C$16</f>
        <v>0</v>
      </c>
      <c r="N300" s="56" t="n">
        <f aca="false">IF($V$1=1,MAX(F300+G300+H300+J300-K300-M300,0)*Inputs!$C$22/12,0)</f>
        <v>0</v>
      </c>
      <c r="O300" s="56" t="n">
        <f aca="false">IF(AND(MOD(A300,12)=0,B300&gt;=Inputs!$C$18),MAX(F300+G300+H300+J300-K300-M300-N300,0)*Inputs!$C$17,0)</f>
        <v>0</v>
      </c>
      <c r="P300" s="56" t="n">
        <f aca="false">F300+G300+H300+J300-K300-M300-N300+O300</f>
        <v>0</v>
      </c>
      <c r="Q300" s="56" t="n">
        <f aca="false">IF(OR(E300=1,P300&lt;=0),0,P300)</f>
        <v>0</v>
      </c>
      <c r="R300" s="15" t="n">
        <f aca="false">IF(OR(E300=1,AND(P300&lt;=0,I300&gt;0)),1,0)</f>
        <v>1</v>
      </c>
      <c r="S300" s="15" t="n">
        <f aca="false">IF(L300&gt;0,1,0)</f>
        <v>0</v>
      </c>
    </row>
    <row r="301" customFormat="false" ht="15" hidden="false" customHeight="false" outlineLevel="0" collapsed="false">
      <c r="A301" s="15" t="n">
        <v>300</v>
      </c>
      <c r="B301" s="15" t="n">
        <f aca="false">INT((A301-1)/12)+1</f>
        <v>25</v>
      </c>
      <c r="C301" s="15" t="n">
        <f aca="false">MIN(Inputs!$C$4+B301-1,99)</f>
        <v>98</v>
      </c>
      <c r="D301" s="55" t="n">
        <f aca="false">INDEX('Return Path'!$D$5:$D$29,B301)</f>
        <v>0.08</v>
      </c>
      <c r="E301" s="15" t="n">
        <f aca="false">R300</f>
        <v>1</v>
      </c>
      <c r="F301" s="56" t="n">
        <f aca="false">Q300</f>
        <v>0</v>
      </c>
      <c r="G301" s="56" t="n">
        <f aca="false">IF(AND(MOD(A301-1,12)=0,B301&lt;=Inputs!$C$7,E301=0),Inputs!$C$6,0)</f>
        <v>0</v>
      </c>
      <c r="H301" s="56" t="n">
        <f aca="false">IF(B301=1,G301*Inputs!$C$9,0)</f>
        <v>0</v>
      </c>
      <c r="I301" s="56" t="n">
        <f aca="false">I300+G301</f>
        <v>120000</v>
      </c>
      <c r="J301" s="56" t="n">
        <f aca="false">(F301+G301+H301)*((1+D301)^(1/12)-1)</f>
        <v>0</v>
      </c>
      <c r="K301" s="56" t="n">
        <f aca="false">(F301+G301+H301+J301)*(Inputs!$C$14+IF(B301&lt;=10,Inputs!$C$12,Inputs!$C$13))/12</f>
        <v>0</v>
      </c>
      <c r="L301" s="56" t="n">
        <f aca="false">IF(OR(E301=1,A301&lt;=Inputs!$C$15),0,MAX(Inputs!$C$8*I301-(F301+G301+H301+J301-K301),0))</f>
        <v>0</v>
      </c>
      <c r="M301" s="56" t="n">
        <f aca="false">L301*INDEX(Rates!$B$2:$C$101,C301+1,IF(Inputs!$C$5="Male",1,2))/1000/12*Inputs!$C$16</f>
        <v>0</v>
      </c>
      <c r="N301" s="56" t="n">
        <f aca="false">IF($V$1=1,MAX(F301+G301+H301+J301-K301-M301,0)*Inputs!$C$22/12,0)</f>
        <v>0</v>
      </c>
      <c r="O301" s="56" t="n">
        <f aca="false">IF(AND(MOD(A301,12)=0,B301&gt;=Inputs!$C$18),MAX(F301+G301+H301+J301-K301-M301-N301,0)*Inputs!$C$17,0)</f>
        <v>0</v>
      </c>
      <c r="P301" s="56" t="n">
        <f aca="false">F301+G301+H301+J301-K301-M301-N301+O301</f>
        <v>0</v>
      </c>
      <c r="Q301" s="56" t="n">
        <f aca="false">IF(OR(E301=1,P301&lt;=0),0,P301)</f>
        <v>0</v>
      </c>
      <c r="R301" s="15" t="n">
        <f aca="false">IF(OR(E301=1,AND(P301&lt;=0,I301&gt;0)),1,0)</f>
        <v>1</v>
      </c>
      <c r="S301" s="15" t="n">
        <f aca="false">IF(L301&gt;0,1,0)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9" min="1" style="0" width="14"/>
  </cols>
  <sheetData>
    <row r="1" customFormat="false" ht="23.85" hidden="false" customHeight="false" outlineLevel="0" collapsed="false">
      <c r="A1" s="52" t="s">
        <v>152</v>
      </c>
      <c r="B1" s="52" t="s">
        <v>77</v>
      </c>
      <c r="C1" s="52" t="s">
        <v>122</v>
      </c>
      <c r="D1" s="52" t="s">
        <v>153</v>
      </c>
      <c r="E1" s="52" t="s">
        <v>154</v>
      </c>
      <c r="F1" s="52" t="s">
        <v>155</v>
      </c>
      <c r="G1" s="52" t="s">
        <v>156</v>
      </c>
      <c r="H1" s="52" t="s">
        <v>157</v>
      </c>
      <c r="I1" s="52" t="s">
        <v>158</v>
      </c>
      <c r="J1" s="52" t="s">
        <v>159</v>
      </c>
      <c r="K1" s="52" t="s">
        <v>160</v>
      </c>
      <c r="L1" s="52" t="s">
        <v>161</v>
      </c>
      <c r="M1" s="52" t="s">
        <v>162</v>
      </c>
      <c r="N1" s="52" t="s">
        <v>163</v>
      </c>
      <c r="O1" s="52" t="s">
        <v>164</v>
      </c>
      <c r="P1" s="52" t="s">
        <v>165</v>
      </c>
      <c r="Q1" s="52" t="s">
        <v>166</v>
      </c>
      <c r="R1" s="52" t="s">
        <v>167</v>
      </c>
      <c r="S1" s="52" t="s">
        <v>168</v>
      </c>
      <c r="U1" s="53" t="s">
        <v>169</v>
      </c>
      <c r="V1" s="54" t="n">
        <v>0</v>
      </c>
    </row>
    <row r="2" customFormat="false" ht="15" hidden="false" customHeight="false" outlineLevel="0" collapsed="false">
      <c r="A2" s="15" t="n">
        <v>1</v>
      </c>
      <c r="B2" s="15" t="n">
        <f aca="false">INT((A2-1)/12)+1</f>
        <v>1</v>
      </c>
      <c r="C2" s="15" t="n">
        <f aca="false">MIN(Inputs!$C$4+B2-1,99)</f>
        <v>74</v>
      </c>
      <c r="D2" s="55" t="n">
        <f aca="false">0.04</f>
        <v>0.04</v>
      </c>
      <c r="E2" s="15" t="n">
        <v>0</v>
      </c>
      <c r="F2" s="56" t="n">
        <v>0</v>
      </c>
      <c r="G2" s="56" t="n">
        <f aca="false">IF(AND(MOD(A2-1,12)=0,B2&lt;=Inputs!$C$7,E2=0),Inputs!$C$6,0)</f>
        <v>24000</v>
      </c>
      <c r="H2" s="56" t="n">
        <f aca="false">IF(B2=1,G2*Inputs!$C$9,0)</f>
        <v>960</v>
      </c>
      <c r="I2" s="56" t="n">
        <f aca="false">G2</f>
        <v>24000</v>
      </c>
      <c r="J2" s="56" t="n">
        <f aca="false">(F2+G2+H2)*((1+D2)^(1/12)-1)</f>
        <v>81.7125449636849</v>
      </c>
      <c r="K2" s="56" t="n">
        <f aca="false">(F2+G2+H2+J2)*(Inputs!$C$19+IF(B2&lt;=10,Inputs!$C$12,Inputs!$C$13))/12</f>
        <v>83.4723751498789</v>
      </c>
      <c r="L2" s="56" t="n">
        <f aca="false">IF(OR(E2=1,A2&lt;=Inputs!$C$15),0,MAX(Inputs!$C$8*I2-(F2+G2+H2+J2-K2),0))</f>
        <v>0</v>
      </c>
      <c r="M2" s="56" t="n">
        <f aca="false">L2*INDEX(Rates!$B$2:$C$101,C2+1,IF(Inputs!$C$5="Male",1,2))/1000/12*Inputs!$C$16</f>
        <v>0</v>
      </c>
      <c r="N2" s="56" t="n">
        <f aca="false">IF($V$1=1,MAX(F2+G2+H2+J2-K2-M2,0)*Inputs!$C$22/12,0)</f>
        <v>0</v>
      </c>
      <c r="O2" s="56" t="n">
        <f aca="false">IF(AND(MOD(A2,12)=0,B2&gt;=Inputs!$C$18),MAX(F2+G2+H2+J2-K2-M2-N2,0)*Inputs!$C$17,0)</f>
        <v>0</v>
      </c>
      <c r="P2" s="56" t="n">
        <f aca="false">F2+G2+H2+J2-K2-M2-N2+O2</f>
        <v>24958.2401698138</v>
      </c>
      <c r="Q2" s="56" t="n">
        <f aca="false">IF(OR(E2=1,P2&lt;=0),0,P2)</f>
        <v>24958.2401698138</v>
      </c>
      <c r="R2" s="15" t="n">
        <f aca="false">IF(OR(E2=1,AND(P2&lt;=0,I2&gt;0)),1,0)</f>
        <v>0</v>
      </c>
      <c r="S2" s="15" t="n">
        <f aca="false">IF(L2&gt;0,1,0)</f>
        <v>0</v>
      </c>
      <c r="U2" s="36" t="s">
        <v>172</v>
      </c>
    </row>
    <row r="3" customFormat="false" ht="15" hidden="false" customHeight="false" outlineLevel="0" collapsed="false">
      <c r="A3" s="15" t="n">
        <v>2</v>
      </c>
      <c r="B3" s="15" t="n">
        <f aca="false">INT((A3-1)/12)+1</f>
        <v>1</v>
      </c>
      <c r="C3" s="15" t="n">
        <f aca="false">MIN(Inputs!$C$4+B3-1,99)</f>
        <v>74</v>
      </c>
      <c r="D3" s="55" t="n">
        <f aca="false">0.04</f>
        <v>0.04</v>
      </c>
      <c r="E3" s="15" t="n">
        <f aca="false">R2</f>
        <v>0</v>
      </c>
      <c r="F3" s="56" t="n">
        <f aca="false">Q2</f>
        <v>24958.2401698138</v>
      </c>
      <c r="G3" s="56" t="n">
        <f aca="false">IF(AND(MOD(A3-1,12)=0,B3&lt;=Inputs!$C$7,E3=0),Inputs!$C$6,0)</f>
        <v>0</v>
      </c>
      <c r="H3" s="56" t="n">
        <f aca="false">IF(B3=1,G3*Inputs!$C$9,0)</f>
        <v>0</v>
      </c>
      <c r="I3" s="56" t="n">
        <f aca="false">I2+G3</f>
        <v>24000</v>
      </c>
      <c r="J3" s="56" t="n">
        <f aca="false">(F3+G3+H3)*((1+D3)^(1/12)-1)</f>
        <v>81.7067837375945</v>
      </c>
      <c r="K3" s="56" t="n">
        <f aca="false">(F3+G3+H3+J3)*(Inputs!$C$19+IF(B3&lt;=10,Inputs!$C$12,Inputs!$C$13))/12</f>
        <v>83.4664898451713</v>
      </c>
      <c r="L3" s="56" t="n">
        <f aca="false">IF(OR(E3=1,A3&lt;=Inputs!$C$15),0,MAX(Inputs!$C$8*I3-(F3+G3+H3+J3-K3),0))</f>
        <v>0</v>
      </c>
      <c r="M3" s="56" t="n">
        <f aca="false">L3*INDEX(Rates!$B$2:$C$101,C3+1,IF(Inputs!$C$5="Male",1,2))/1000/12*Inputs!$C$16</f>
        <v>0</v>
      </c>
      <c r="N3" s="56" t="n">
        <f aca="false">IF($V$1=1,MAX(F3+G3+H3+J3-K3-M3,0)*Inputs!$C$22/12,0)</f>
        <v>0</v>
      </c>
      <c r="O3" s="56" t="n">
        <f aca="false">IF(AND(MOD(A3,12)=0,B3&gt;=Inputs!$C$18),MAX(F3+G3+H3+J3-K3-M3-N3,0)*Inputs!$C$17,0)</f>
        <v>0</v>
      </c>
      <c r="P3" s="56" t="n">
        <f aca="false">F3+G3+H3+J3-K3-M3-N3+O3</f>
        <v>24956.4804637062</v>
      </c>
      <c r="Q3" s="56" t="n">
        <f aca="false">IF(OR(E3=1,P3&lt;=0),0,P3)</f>
        <v>24956.4804637062</v>
      </c>
      <c r="R3" s="15" t="n">
        <f aca="false">IF(OR(E3=1,AND(P3&lt;=0,I3&gt;0)),1,0)</f>
        <v>0</v>
      </c>
      <c r="S3" s="15" t="n">
        <f aca="false">IF(L3&gt;0,1,0)</f>
        <v>0</v>
      </c>
    </row>
    <row r="4" customFormat="false" ht="15" hidden="false" customHeight="false" outlineLevel="0" collapsed="false">
      <c r="A4" s="15" t="n">
        <v>3</v>
      </c>
      <c r="B4" s="15" t="n">
        <f aca="false">INT((A4-1)/12)+1</f>
        <v>1</v>
      </c>
      <c r="C4" s="15" t="n">
        <f aca="false">MIN(Inputs!$C$4+B4-1,99)</f>
        <v>74</v>
      </c>
      <c r="D4" s="55" t="n">
        <f aca="false">0.04</f>
        <v>0.04</v>
      </c>
      <c r="E4" s="15" t="n">
        <f aca="false">R3</f>
        <v>0</v>
      </c>
      <c r="F4" s="56" t="n">
        <f aca="false">Q3</f>
        <v>24956.4804637062</v>
      </c>
      <c r="G4" s="56" t="n">
        <f aca="false">IF(AND(MOD(A4-1,12)=0,B4&lt;=Inputs!$C$7,E4=0),Inputs!$C$6,0)</f>
        <v>0</v>
      </c>
      <c r="H4" s="56" t="n">
        <f aca="false">IF(B4=1,G4*Inputs!$C$9,0)</f>
        <v>0</v>
      </c>
      <c r="I4" s="56" t="n">
        <f aca="false">I3+G4</f>
        <v>24000</v>
      </c>
      <c r="J4" s="56" t="n">
        <f aca="false">(F4+G4+H4)*((1+D4)^(1/12)-1)</f>
        <v>81.7010229177051</v>
      </c>
      <c r="K4" s="56" t="n">
        <f aca="false">(F4+G4+H4+J4)*(Inputs!$C$19+IF(B4&lt;=10,Inputs!$C$12,Inputs!$C$13))/12</f>
        <v>83.4606049554131</v>
      </c>
      <c r="L4" s="56" t="n">
        <f aca="false">IF(OR(E4=1,A4&lt;=Inputs!$C$15),0,MAX(Inputs!$C$8*I4-(F4+G4+H4+J4-K4),0))</f>
        <v>0</v>
      </c>
      <c r="M4" s="56" t="n">
        <f aca="false">L4*INDEX(Rates!$B$2:$C$101,C4+1,IF(Inputs!$C$5="Male",1,2))/1000/12*Inputs!$C$16</f>
        <v>0</v>
      </c>
      <c r="N4" s="56" t="n">
        <f aca="false">IF($V$1=1,MAX(F4+G4+H4+J4-K4-M4,0)*Inputs!$C$22/12,0)</f>
        <v>0</v>
      </c>
      <c r="O4" s="56" t="n">
        <f aca="false">IF(AND(MOD(A4,12)=0,B4&gt;=Inputs!$C$18),MAX(F4+G4+H4+J4-K4-M4-N4,0)*Inputs!$C$17,0)</f>
        <v>0</v>
      </c>
      <c r="P4" s="56" t="n">
        <f aca="false">F4+G4+H4+J4-K4-M4-N4+O4</f>
        <v>24954.7208816685</v>
      </c>
      <c r="Q4" s="56" t="n">
        <f aca="false">IF(OR(E4=1,P4&lt;=0),0,P4)</f>
        <v>24954.7208816685</v>
      </c>
      <c r="R4" s="15" t="n">
        <f aca="false">IF(OR(E4=1,AND(P4&lt;=0,I4&gt;0)),1,0)</f>
        <v>0</v>
      </c>
      <c r="S4" s="15" t="n">
        <f aca="false">IF(L4&gt;0,1,0)</f>
        <v>0</v>
      </c>
    </row>
    <row r="5" customFormat="false" ht="15" hidden="false" customHeight="false" outlineLevel="0" collapsed="false">
      <c r="A5" s="15" t="n">
        <v>4</v>
      </c>
      <c r="B5" s="15" t="n">
        <f aca="false">INT((A5-1)/12)+1</f>
        <v>1</v>
      </c>
      <c r="C5" s="15" t="n">
        <f aca="false">MIN(Inputs!$C$4+B5-1,99)</f>
        <v>74</v>
      </c>
      <c r="D5" s="55" t="n">
        <f aca="false">0.04</f>
        <v>0.04</v>
      </c>
      <c r="E5" s="15" t="n">
        <f aca="false">R4</f>
        <v>0</v>
      </c>
      <c r="F5" s="56" t="n">
        <f aca="false">Q4</f>
        <v>24954.7208816685</v>
      </c>
      <c r="G5" s="56" t="n">
        <f aca="false">IF(AND(MOD(A5-1,12)=0,B5&lt;=Inputs!$C$7,E5=0),Inputs!$C$6,0)</f>
        <v>0</v>
      </c>
      <c r="H5" s="56" t="n">
        <f aca="false">IF(B5=1,G5*Inputs!$C$9,0)</f>
        <v>0</v>
      </c>
      <c r="I5" s="56" t="n">
        <f aca="false">I4+G5</f>
        <v>24000</v>
      </c>
      <c r="J5" s="56" t="n">
        <f aca="false">(F5+G5+H5)*((1+D5)^(1/12)-1)</f>
        <v>81.6952625039882</v>
      </c>
      <c r="K5" s="56" t="n">
        <f aca="false">(F5+G5+H5+J5)*(Inputs!$C$19+IF(B5&lt;=10,Inputs!$C$12,Inputs!$C$13))/12</f>
        <v>83.454720480575</v>
      </c>
      <c r="L5" s="56" t="n">
        <f aca="false">IF(OR(E5=1,A5&lt;=Inputs!$C$15),0,MAX(Inputs!$C$8*I5-(F5+G5+H5+J5-K5),0))</f>
        <v>0</v>
      </c>
      <c r="M5" s="56" t="n">
        <f aca="false">L5*INDEX(Rates!$B$2:$C$101,C5+1,IF(Inputs!$C$5="Male",1,2))/1000/12*Inputs!$C$16</f>
        <v>0</v>
      </c>
      <c r="N5" s="56" t="n">
        <f aca="false">IF($V$1=1,MAX(F5+G5+H5+J5-K5-M5,0)*Inputs!$C$22/12,0)</f>
        <v>0</v>
      </c>
      <c r="O5" s="56" t="n">
        <f aca="false">IF(AND(MOD(A5,12)=0,B5&gt;=Inputs!$C$18),MAX(F5+G5+H5+J5-K5-M5-N5,0)*Inputs!$C$17,0)</f>
        <v>0</v>
      </c>
      <c r="P5" s="56" t="n">
        <f aca="false">F5+G5+H5+J5-K5-M5-N5+O5</f>
        <v>24952.9614236919</v>
      </c>
      <c r="Q5" s="56" t="n">
        <f aca="false">IF(OR(E5=1,P5&lt;=0),0,P5)</f>
        <v>24952.9614236919</v>
      </c>
      <c r="R5" s="15" t="n">
        <f aca="false">IF(OR(E5=1,AND(P5&lt;=0,I5&gt;0)),1,0)</f>
        <v>0</v>
      </c>
      <c r="S5" s="15" t="n">
        <f aca="false">IF(L5&gt;0,1,0)</f>
        <v>0</v>
      </c>
    </row>
    <row r="6" customFormat="false" ht="15" hidden="false" customHeight="false" outlineLevel="0" collapsed="false">
      <c r="A6" s="15" t="n">
        <v>5</v>
      </c>
      <c r="B6" s="15" t="n">
        <f aca="false">INT((A6-1)/12)+1</f>
        <v>1</v>
      </c>
      <c r="C6" s="15" t="n">
        <f aca="false">MIN(Inputs!$C$4+B6-1,99)</f>
        <v>74</v>
      </c>
      <c r="D6" s="55" t="n">
        <f aca="false">0.04</f>
        <v>0.04</v>
      </c>
      <c r="E6" s="15" t="n">
        <f aca="false">R5</f>
        <v>0</v>
      </c>
      <c r="F6" s="56" t="n">
        <f aca="false">Q5</f>
        <v>24952.9614236919</v>
      </c>
      <c r="G6" s="56" t="n">
        <f aca="false">IF(AND(MOD(A6-1,12)=0,B6&lt;=Inputs!$C$7,E6=0),Inputs!$C$6,0)</f>
        <v>0</v>
      </c>
      <c r="H6" s="56" t="n">
        <f aca="false">IF(B6=1,G6*Inputs!$C$9,0)</f>
        <v>0</v>
      </c>
      <c r="I6" s="56" t="n">
        <f aca="false">I5+G6</f>
        <v>24000</v>
      </c>
      <c r="J6" s="56" t="n">
        <f aca="false">(F6+G6+H6)*((1+D6)^(1/12)-1)</f>
        <v>81.6895024964152</v>
      </c>
      <c r="K6" s="56" t="n">
        <f aca="false">(F6+G6+H6+J6)*(Inputs!$C$19+IF(B6&lt;=10,Inputs!$C$12,Inputs!$C$13))/12</f>
        <v>83.4488364206278</v>
      </c>
      <c r="L6" s="56" t="n">
        <f aca="false">IF(OR(E6=1,A6&lt;=Inputs!$C$15),0,MAX(Inputs!$C$8*I6-(F6+G6+H6+J6-K6),0))</f>
        <v>0</v>
      </c>
      <c r="M6" s="56" t="n">
        <f aca="false">L6*INDEX(Rates!$B$2:$C$101,C6+1,IF(Inputs!$C$5="Male",1,2))/1000/12*Inputs!$C$16</f>
        <v>0</v>
      </c>
      <c r="N6" s="56" t="n">
        <f aca="false">IF($V$1=1,MAX(F6+G6+H6+J6-K6-M6,0)*Inputs!$C$22/12,0)</f>
        <v>0</v>
      </c>
      <c r="O6" s="56" t="n">
        <f aca="false">IF(AND(MOD(A6,12)=0,B6&gt;=Inputs!$C$18),MAX(F6+G6+H6+J6-K6-M6-N6,0)*Inputs!$C$17,0)</f>
        <v>0</v>
      </c>
      <c r="P6" s="56" t="n">
        <f aca="false">F6+G6+H6+J6-K6-M6-N6+O6</f>
        <v>24951.2020897677</v>
      </c>
      <c r="Q6" s="56" t="n">
        <f aca="false">IF(OR(E6=1,P6&lt;=0),0,P6)</f>
        <v>24951.2020897677</v>
      </c>
      <c r="R6" s="15" t="n">
        <f aca="false">IF(OR(E6=1,AND(P6&lt;=0,I6&gt;0)),1,0)</f>
        <v>0</v>
      </c>
      <c r="S6" s="15" t="n">
        <f aca="false">IF(L6&gt;0,1,0)</f>
        <v>0</v>
      </c>
    </row>
    <row r="7" customFormat="false" ht="15" hidden="false" customHeight="false" outlineLevel="0" collapsed="false">
      <c r="A7" s="15" t="n">
        <v>6</v>
      </c>
      <c r="B7" s="15" t="n">
        <f aca="false">INT((A7-1)/12)+1</f>
        <v>1</v>
      </c>
      <c r="C7" s="15" t="n">
        <f aca="false">MIN(Inputs!$C$4+B7-1,99)</f>
        <v>74</v>
      </c>
      <c r="D7" s="55" t="n">
        <f aca="false">0.04</f>
        <v>0.04</v>
      </c>
      <c r="E7" s="15" t="n">
        <f aca="false">R6</f>
        <v>0</v>
      </c>
      <c r="F7" s="56" t="n">
        <f aca="false">Q6</f>
        <v>24951.2020897677</v>
      </c>
      <c r="G7" s="56" t="n">
        <f aca="false">IF(AND(MOD(A7-1,12)=0,B7&lt;=Inputs!$C$7,E7=0),Inputs!$C$6,0)</f>
        <v>0</v>
      </c>
      <c r="H7" s="56" t="n">
        <f aca="false">IF(B7=1,G7*Inputs!$C$9,0)</f>
        <v>0</v>
      </c>
      <c r="I7" s="56" t="n">
        <f aca="false">I6+G7</f>
        <v>24000</v>
      </c>
      <c r="J7" s="56" t="n">
        <f aca="false">(F7+G7+H7)*((1+D7)^(1/12)-1)</f>
        <v>81.6837428949573</v>
      </c>
      <c r="K7" s="56" t="n">
        <f aca="false">(F7+G7+H7+J7)*(Inputs!$C$19+IF(B7&lt;=10,Inputs!$C$12,Inputs!$C$13))/12</f>
        <v>83.4429527755423</v>
      </c>
      <c r="L7" s="56" t="n">
        <f aca="false">IF(OR(E7=1,A7&lt;=Inputs!$C$15),0,MAX(Inputs!$C$8*I7-(F7+G7+H7+J7-K7),0))</f>
        <v>0</v>
      </c>
      <c r="M7" s="56" t="n">
        <f aca="false">L7*INDEX(Rates!$B$2:$C$101,C7+1,IF(Inputs!$C$5="Male",1,2))/1000/12*Inputs!$C$16</f>
        <v>0</v>
      </c>
      <c r="N7" s="56" t="n">
        <f aca="false">IF($V$1=1,MAX(F7+G7+H7+J7-K7-M7,0)*Inputs!$C$22/12,0)</f>
        <v>0</v>
      </c>
      <c r="O7" s="56" t="n">
        <f aca="false">IF(AND(MOD(A7,12)=0,B7&gt;=Inputs!$C$18),MAX(F7+G7+H7+J7-K7-M7-N7,0)*Inputs!$C$17,0)</f>
        <v>0</v>
      </c>
      <c r="P7" s="56" t="n">
        <f aca="false">F7+G7+H7+J7-K7-M7-N7+O7</f>
        <v>24949.4428798871</v>
      </c>
      <c r="Q7" s="56" t="n">
        <f aca="false">IF(OR(E7=1,P7&lt;=0),0,P7)</f>
        <v>24949.4428798871</v>
      </c>
      <c r="R7" s="15" t="n">
        <f aca="false">IF(OR(E7=1,AND(P7&lt;=0,I7&gt;0)),1,0)</f>
        <v>0</v>
      </c>
      <c r="S7" s="15" t="n">
        <f aca="false">IF(L7&gt;0,1,0)</f>
        <v>0</v>
      </c>
    </row>
    <row r="8" customFormat="false" ht="15" hidden="false" customHeight="false" outlineLevel="0" collapsed="false">
      <c r="A8" s="15" t="n">
        <v>7</v>
      </c>
      <c r="B8" s="15" t="n">
        <f aca="false">INT((A8-1)/12)+1</f>
        <v>1</v>
      </c>
      <c r="C8" s="15" t="n">
        <f aca="false">MIN(Inputs!$C$4+B8-1,99)</f>
        <v>74</v>
      </c>
      <c r="D8" s="55" t="n">
        <f aca="false">0.04</f>
        <v>0.04</v>
      </c>
      <c r="E8" s="15" t="n">
        <f aca="false">R7</f>
        <v>0</v>
      </c>
      <c r="F8" s="56" t="n">
        <f aca="false">Q7</f>
        <v>24949.4428798871</v>
      </c>
      <c r="G8" s="56" t="n">
        <f aca="false">IF(AND(MOD(A8-1,12)=0,B8&lt;=Inputs!$C$7,E8=0),Inputs!$C$6,0)</f>
        <v>0</v>
      </c>
      <c r="H8" s="56" t="n">
        <f aca="false">IF(B8=1,G8*Inputs!$C$9,0)</f>
        <v>0</v>
      </c>
      <c r="I8" s="56" t="n">
        <f aca="false">I7+G8</f>
        <v>24000</v>
      </c>
      <c r="J8" s="56" t="n">
        <f aca="false">(F8+G8+H8)*((1+D8)^(1/12)-1)</f>
        <v>81.677983699586</v>
      </c>
      <c r="K8" s="56" t="n">
        <f aca="false">(F8+G8+H8+J8)*(Inputs!$C$19+IF(B8&lt;=10,Inputs!$C$12,Inputs!$C$13))/12</f>
        <v>83.4370695452891</v>
      </c>
      <c r="L8" s="56" t="n">
        <f aca="false">IF(OR(E8=1,A8&lt;=Inputs!$C$15),0,MAX(Inputs!$C$8*I8-(F8+G8+H8+J8-K8),0))</f>
        <v>0</v>
      </c>
      <c r="M8" s="56" t="n">
        <f aca="false">L8*INDEX(Rates!$B$2:$C$101,C8+1,IF(Inputs!$C$5="Male",1,2))/1000/12*Inputs!$C$16</f>
        <v>0</v>
      </c>
      <c r="N8" s="56" t="n">
        <f aca="false">IF($V$1=1,MAX(F8+G8+H8+J8-K8-M8,0)*Inputs!$C$22/12,0)</f>
        <v>0</v>
      </c>
      <c r="O8" s="56" t="n">
        <f aca="false">IF(AND(MOD(A8,12)=0,B8&gt;=Inputs!$C$18),MAX(F8+G8+H8+J8-K8-M8-N8,0)*Inputs!$C$17,0)</f>
        <v>0</v>
      </c>
      <c r="P8" s="56" t="n">
        <f aca="false">F8+G8+H8+J8-K8-M8-N8+O8</f>
        <v>24947.6837940414</v>
      </c>
      <c r="Q8" s="56" t="n">
        <f aca="false">IF(OR(E8=1,P8&lt;=0),0,P8)</f>
        <v>24947.6837940414</v>
      </c>
      <c r="R8" s="15" t="n">
        <f aca="false">IF(OR(E8=1,AND(P8&lt;=0,I8&gt;0)),1,0)</f>
        <v>0</v>
      </c>
      <c r="S8" s="15" t="n">
        <f aca="false">IF(L8&gt;0,1,0)</f>
        <v>0</v>
      </c>
    </row>
    <row r="9" customFormat="false" ht="15" hidden="false" customHeight="false" outlineLevel="0" collapsed="false">
      <c r="A9" s="15" t="n">
        <v>8</v>
      </c>
      <c r="B9" s="15" t="n">
        <f aca="false">INT((A9-1)/12)+1</f>
        <v>1</v>
      </c>
      <c r="C9" s="15" t="n">
        <f aca="false">MIN(Inputs!$C$4+B9-1,99)</f>
        <v>74</v>
      </c>
      <c r="D9" s="55" t="n">
        <f aca="false">0.04</f>
        <v>0.04</v>
      </c>
      <c r="E9" s="15" t="n">
        <f aca="false">R8</f>
        <v>0</v>
      </c>
      <c r="F9" s="56" t="n">
        <f aca="false">Q8</f>
        <v>24947.6837940414</v>
      </c>
      <c r="G9" s="56" t="n">
        <f aca="false">IF(AND(MOD(A9-1,12)=0,B9&lt;=Inputs!$C$7,E9=0),Inputs!$C$6,0)</f>
        <v>0</v>
      </c>
      <c r="H9" s="56" t="n">
        <f aca="false">IF(B9=1,G9*Inputs!$C$9,0)</f>
        <v>0</v>
      </c>
      <c r="I9" s="56" t="n">
        <f aca="false">I8+G9</f>
        <v>24000</v>
      </c>
      <c r="J9" s="56" t="n">
        <f aca="false">(F9+G9+H9)*((1+D9)^(1/12)-1)</f>
        <v>81.6722249102726</v>
      </c>
      <c r="K9" s="56" t="n">
        <f aca="false">(F9+G9+H9+J9)*(Inputs!$C$19+IF(B9&lt;=10,Inputs!$C$12,Inputs!$C$13))/12</f>
        <v>83.431186729839</v>
      </c>
      <c r="L9" s="56" t="n">
        <f aca="false">IF(OR(E9=1,A9&lt;=Inputs!$C$15),0,MAX(Inputs!$C$8*I9-(F9+G9+H9+J9-K9),0))</f>
        <v>0</v>
      </c>
      <c r="M9" s="56" t="n">
        <f aca="false">L9*INDEX(Rates!$B$2:$C$101,C9+1,IF(Inputs!$C$5="Male",1,2))/1000/12*Inputs!$C$16</f>
        <v>0</v>
      </c>
      <c r="N9" s="56" t="n">
        <f aca="false">IF($V$1=1,MAX(F9+G9+H9+J9-K9-M9,0)*Inputs!$C$22/12,0)</f>
        <v>0</v>
      </c>
      <c r="O9" s="56" t="n">
        <f aca="false">IF(AND(MOD(A9,12)=0,B9&gt;=Inputs!$C$18),MAX(F9+G9+H9+J9-K9-M9-N9,0)*Inputs!$C$17,0)</f>
        <v>0</v>
      </c>
      <c r="P9" s="56" t="n">
        <f aca="false">F9+G9+H9+J9-K9-M9-N9+O9</f>
        <v>24945.9248322219</v>
      </c>
      <c r="Q9" s="56" t="n">
        <f aca="false">IF(OR(E9=1,P9&lt;=0),0,P9)</f>
        <v>24945.9248322219</v>
      </c>
      <c r="R9" s="15" t="n">
        <f aca="false">IF(OR(E9=1,AND(P9&lt;=0,I9&gt;0)),1,0)</f>
        <v>0</v>
      </c>
      <c r="S9" s="15" t="n">
        <f aca="false">IF(L9&gt;0,1,0)</f>
        <v>0</v>
      </c>
    </row>
    <row r="10" customFormat="false" ht="15" hidden="false" customHeight="false" outlineLevel="0" collapsed="false">
      <c r="A10" s="15" t="n">
        <v>9</v>
      </c>
      <c r="B10" s="15" t="n">
        <f aca="false">INT((A10-1)/12)+1</f>
        <v>1</v>
      </c>
      <c r="C10" s="15" t="n">
        <f aca="false">MIN(Inputs!$C$4+B10-1,99)</f>
        <v>74</v>
      </c>
      <c r="D10" s="55" t="n">
        <f aca="false">0.04</f>
        <v>0.04</v>
      </c>
      <c r="E10" s="15" t="n">
        <f aca="false">R9</f>
        <v>0</v>
      </c>
      <c r="F10" s="56" t="n">
        <f aca="false">Q9</f>
        <v>24945.9248322219</v>
      </c>
      <c r="G10" s="56" t="n">
        <f aca="false">IF(AND(MOD(A10-1,12)=0,B10&lt;=Inputs!$C$7,E10=0),Inputs!$C$6,0)</f>
        <v>0</v>
      </c>
      <c r="H10" s="56" t="n">
        <f aca="false">IF(B10=1,G10*Inputs!$C$9,0)</f>
        <v>0</v>
      </c>
      <c r="I10" s="56" t="n">
        <f aca="false">I9+G10</f>
        <v>24000</v>
      </c>
      <c r="J10" s="56" t="n">
        <f aca="false">(F10+G10+H10)*((1+D10)^(1/12)-1)</f>
        <v>81.6664665269885</v>
      </c>
      <c r="K10" s="56" t="n">
        <f aca="false">(F10+G10+H10+J10)*(Inputs!$C$19+IF(B10&lt;=10,Inputs!$C$12,Inputs!$C$13))/12</f>
        <v>83.4253043291629</v>
      </c>
      <c r="L10" s="56" t="n">
        <f aca="false">IF(OR(E10=1,A10&lt;=Inputs!$C$15),0,MAX(Inputs!$C$8*I10-(F10+G10+H10+J10-K10),0))</f>
        <v>0</v>
      </c>
      <c r="M10" s="56" t="n">
        <f aca="false">L10*INDEX(Rates!$B$2:$C$101,C10+1,IF(Inputs!$C$5="Male",1,2))/1000/12*Inputs!$C$16</f>
        <v>0</v>
      </c>
      <c r="N10" s="56" t="n">
        <f aca="false">IF($V$1=1,MAX(F10+G10+H10+J10-K10-M10,0)*Inputs!$C$22/12,0)</f>
        <v>0</v>
      </c>
      <c r="O10" s="56" t="n">
        <f aca="false">IF(AND(MOD(A10,12)=0,B10&gt;=Inputs!$C$18),MAX(F10+G10+H10+J10-K10-M10-N10,0)*Inputs!$C$17,0)</f>
        <v>0</v>
      </c>
      <c r="P10" s="56" t="n">
        <f aca="false">F10+G10+H10+J10-K10-M10-N10+O10</f>
        <v>24944.1659944197</v>
      </c>
      <c r="Q10" s="56" t="n">
        <f aca="false">IF(OR(E10=1,P10&lt;=0),0,P10)</f>
        <v>24944.1659944197</v>
      </c>
      <c r="R10" s="15" t="n">
        <f aca="false">IF(OR(E10=1,AND(P10&lt;=0,I10&gt;0)),1,0)</f>
        <v>0</v>
      </c>
      <c r="S10" s="15" t="n">
        <f aca="false">IF(L10&gt;0,1,0)</f>
        <v>0</v>
      </c>
    </row>
    <row r="11" customFormat="false" ht="15" hidden="false" customHeight="false" outlineLevel="0" collapsed="false">
      <c r="A11" s="15" t="n">
        <v>10</v>
      </c>
      <c r="B11" s="15" t="n">
        <f aca="false">INT((A11-1)/12)+1</f>
        <v>1</v>
      </c>
      <c r="C11" s="15" t="n">
        <f aca="false">MIN(Inputs!$C$4+B11-1,99)</f>
        <v>74</v>
      </c>
      <c r="D11" s="55" t="n">
        <f aca="false">0.04</f>
        <v>0.04</v>
      </c>
      <c r="E11" s="15" t="n">
        <f aca="false">R10</f>
        <v>0</v>
      </c>
      <c r="F11" s="56" t="n">
        <f aca="false">Q10</f>
        <v>24944.1659944197</v>
      </c>
      <c r="G11" s="56" t="n">
        <f aca="false">IF(AND(MOD(A11-1,12)=0,B11&lt;=Inputs!$C$7,E11=0),Inputs!$C$6,0)</f>
        <v>0</v>
      </c>
      <c r="H11" s="56" t="n">
        <f aca="false">IF(B11=1,G11*Inputs!$C$9,0)</f>
        <v>0</v>
      </c>
      <c r="I11" s="56" t="n">
        <f aca="false">I10+G11</f>
        <v>24000</v>
      </c>
      <c r="J11" s="56" t="n">
        <f aca="false">(F11+G11+H11)*((1+D11)^(1/12)-1)</f>
        <v>81.6607085497051</v>
      </c>
      <c r="K11" s="56" t="n">
        <f aca="false">(F11+G11+H11+J11)*(Inputs!$C$19+IF(B11&lt;=10,Inputs!$C$12,Inputs!$C$13))/12</f>
        <v>83.4194223432313</v>
      </c>
      <c r="L11" s="56" t="n">
        <f aca="false">IF(OR(E11=1,A11&lt;=Inputs!$C$15),0,MAX(Inputs!$C$8*I11-(F11+G11+H11+J11-K11),0))</f>
        <v>0</v>
      </c>
      <c r="M11" s="56" t="n">
        <f aca="false">L11*INDEX(Rates!$B$2:$C$101,C11+1,IF(Inputs!$C$5="Male",1,2))/1000/12*Inputs!$C$16</f>
        <v>0</v>
      </c>
      <c r="N11" s="56" t="n">
        <f aca="false">IF($V$1=1,MAX(F11+G11+H11+J11-K11-M11,0)*Inputs!$C$22/12,0)</f>
        <v>0</v>
      </c>
      <c r="O11" s="56" t="n">
        <f aca="false">IF(AND(MOD(A11,12)=0,B11&gt;=Inputs!$C$18),MAX(F11+G11+H11+J11-K11-M11-N11,0)*Inputs!$C$17,0)</f>
        <v>0</v>
      </c>
      <c r="P11" s="56" t="n">
        <f aca="false">F11+G11+H11+J11-K11-M11-N11+O11</f>
        <v>24942.4072806262</v>
      </c>
      <c r="Q11" s="56" t="n">
        <f aca="false">IF(OR(E11=1,P11&lt;=0),0,P11)</f>
        <v>24942.4072806262</v>
      </c>
      <c r="R11" s="15" t="n">
        <f aca="false">IF(OR(E11=1,AND(P11&lt;=0,I11&gt;0)),1,0)</f>
        <v>0</v>
      </c>
      <c r="S11" s="15" t="n">
        <f aca="false">IF(L11&gt;0,1,0)</f>
        <v>0</v>
      </c>
    </row>
    <row r="12" customFormat="false" ht="15" hidden="false" customHeight="false" outlineLevel="0" collapsed="false">
      <c r="A12" s="15" t="n">
        <v>11</v>
      </c>
      <c r="B12" s="15" t="n">
        <f aca="false">INT((A12-1)/12)+1</f>
        <v>1</v>
      </c>
      <c r="C12" s="15" t="n">
        <f aca="false">MIN(Inputs!$C$4+B12-1,99)</f>
        <v>74</v>
      </c>
      <c r="D12" s="55" t="n">
        <f aca="false">0.04</f>
        <v>0.04</v>
      </c>
      <c r="E12" s="15" t="n">
        <f aca="false">R11</f>
        <v>0</v>
      </c>
      <c r="F12" s="56" t="n">
        <f aca="false">Q11</f>
        <v>24942.4072806262</v>
      </c>
      <c r="G12" s="56" t="n">
        <f aca="false">IF(AND(MOD(A12-1,12)=0,B12&lt;=Inputs!$C$7,E12=0),Inputs!$C$6,0)</f>
        <v>0</v>
      </c>
      <c r="H12" s="56" t="n">
        <f aca="false">IF(B12=1,G12*Inputs!$C$9,0)</f>
        <v>0</v>
      </c>
      <c r="I12" s="56" t="n">
        <f aca="false">I11+G12</f>
        <v>24000</v>
      </c>
      <c r="J12" s="56" t="n">
        <f aca="false">(F12+G12+H12)*((1+D12)^(1/12)-1)</f>
        <v>81.6549509783937</v>
      </c>
      <c r="K12" s="56" t="n">
        <f aca="false">(F12+G12+H12+J12)*(Inputs!$C$19+IF(B12&lt;=10,Inputs!$C$12,Inputs!$C$13))/12</f>
        <v>83.4135407720152</v>
      </c>
      <c r="L12" s="56" t="n">
        <f aca="false">IF(OR(E12=1,A12&lt;=Inputs!$C$15),0,MAX(Inputs!$C$8*I12-(F12+G12+H12+J12-K12),0))</f>
        <v>0</v>
      </c>
      <c r="M12" s="56" t="n">
        <f aca="false">L12*INDEX(Rates!$B$2:$C$101,C12+1,IF(Inputs!$C$5="Male",1,2))/1000/12*Inputs!$C$16</f>
        <v>0</v>
      </c>
      <c r="N12" s="56" t="n">
        <f aca="false">IF($V$1=1,MAX(F12+G12+H12+J12-K12-M12,0)*Inputs!$C$22/12,0)</f>
        <v>0</v>
      </c>
      <c r="O12" s="56" t="n">
        <f aca="false">IF(AND(MOD(A12,12)=0,B12&gt;=Inputs!$C$18),MAX(F12+G12+H12+J12-K12-M12-N12,0)*Inputs!$C$17,0)</f>
        <v>0</v>
      </c>
      <c r="P12" s="56" t="n">
        <f aca="false">F12+G12+H12+J12-K12-M12-N12+O12</f>
        <v>24940.6486908325</v>
      </c>
      <c r="Q12" s="56" t="n">
        <f aca="false">IF(OR(E12=1,P12&lt;=0),0,P12)</f>
        <v>24940.6486908325</v>
      </c>
      <c r="R12" s="15" t="n">
        <f aca="false">IF(OR(E12=1,AND(P12&lt;=0,I12&gt;0)),1,0)</f>
        <v>0</v>
      </c>
      <c r="S12" s="15" t="n">
        <f aca="false">IF(L12&gt;0,1,0)</f>
        <v>0</v>
      </c>
    </row>
    <row r="13" customFormat="false" ht="15" hidden="false" customHeight="false" outlineLevel="0" collapsed="false">
      <c r="A13" s="15" t="n">
        <v>12</v>
      </c>
      <c r="B13" s="15" t="n">
        <f aca="false">INT((A13-1)/12)+1</f>
        <v>1</v>
      </c>
      <c r="C13" s="15" t="n">
        <f aca="false">MIN(Inputs!$C$4+B13-1,99)</f>
        <v>74</v>
      </c>
      <c r="D13" s="55" t="n">
        <f aca="false">0.04</f>
        <v>0.04</v>
      </c>
      <c r="E13" s="15" t="n">
        <f aca="false">R12</f>
        <v>0</v>
      </c>
      <c r="F13" s="56" t="n">
        <f aca="false">Q12</f>
        <v>24940.6486908325</v>
      </c>
      <c r="G13" s="56" t="n">
        <f aca="false">IF(AND(MOD(A13-1,12)=0,B13&lt;=Inputs!$C$7,E13=0),Inputs!$C$6,0)</f>
        <v>0</v>
      </c>
      <c r="H13" s="56" t="n">
        <f aca="false">IF(B13=1,G13*Inputs!$C$9,0)</f>
        <v>0</v>
      </c>
      <c r="I13" s="56" t="n">
        <f aca="false">I12+G13</f>
        <v>24000</v>
      </c>
      <c r="J13" s="56" t="n">
        <f aca="false">(F13+G13+H13)*((1+D13)^(1/12)-1)</f>
        <v>81.6491938130258</v>
      </c>
      <c r="K13" s="56" t="n">
        <f aca="false">(F13+G13+H13+J13)*(Inputs!$C$19+IF(B13&lt;=10,Inputs!$C$12,Inputs!$C$13))/12</f>
        <v>83.4076596154852</v>
      </c>
      <c r="L13" s="56" t="n">
        <f aca="false">IF(OR(E13=1,A13&lt;=Inputs!$C$15),0,MAX(Inputs!$C$8*I13-(F13+G13+H13+J13-K13),0))</f>
        <v>0</v>
      </c>
      <c r="M13" s="56" t="n">
        <f aca="false">L13*INDEX(Rates!$B$2:$C$101,C13+1,IF(Inputs!$C$5="Male",1,2))/1000/12*Inputs!$C$16</f>
        <v>0</v>
      </c>
      <c r="N13" s="56" t="n">
        <f aca="false">IF($V$1=1,MAX(F13+G13+H13+J13-K13-M13,0)*Inputs!$C$22/12,0)</f>
        <v>0</v>
      </c>
      <c r="O13" s="56" t="n">
        <f aca="false">IF(AND(MOD(A13,12)=0,B13&gt;=Inputs!$C$18),MAX(F13+G13+H13+J13-K13-M13-N13,0)*Inputs!$C$17,0)</f>
        <v>0</v>
      </c>
      <c r="P13" s="56" t="n">
        <f aca="false">F13+G13+H13+J13-K13-M13-N13+O13</f>
        <v>24938.8902250301</v>
      </c>
      <c r="Q13" s="56" t="n">
        <f aca="false">IF(OR(E13=1,P13&lt;=0),0,P13)</f>
        <v>24938.8902250301</v>
      </c>
      <c r="R13" s="15" t="n">
        <f aca="false">IF(OR(E13=1,AND(P13&lt;=0,I13&gt;0)),1,0)</f>
        <v>0</v>
      </c>
      <c r="S13" s="15" t="n">
        <f aca="false">IF(L13&gt;0,1,0)</f>
        <v>0</v>
      </c>
    </row>
    <row r="14" customFormat="false" ht="15" hidden="false" customHeight="false" outlineLevel="0" collapsed="false">
      <c r="A14" s="15" t="n">
        <v>13</v>
      </c>
      <c r="B14" s="15" t="n">
        <f aca="false">INT((A14-1)/12)+1</f>
        <v>2</v>
      </c>
      <c r="C14" s="15" t="n">
        <f aca="false">MIN(Inputs!$C$4+B14-1,99)</f>
        <v>75</v>
      </c>
      <c r="D14" s="55" t="n">
        <f aca="false">0.04</f>
        <v>0.04</v>
      </c>
      <c r="E14" s="15" t="n">
        <f aca="false">R13</f>
        <v>0</v>
      </c>
      <c r="F14" s="56" t="n">
        <f aca="false">Q13</f>
        <v>24938.8902250301</v>
      </c>
      <c r="G14" s="56" t="n">
        <f aca="false">IF(AND(MOD(A14-1,12)=0,B14&lt;=Inputs!$C$7,E14=0),Inputs!$C$6,0)</f>
        <v>24000</v>
      </c>
      <c r="H14" s="56" t="n">
        <f aca="false">IF(B14=1,G14*Inputs!$C$9,0)</f>
        <v>0</v>
      </c>
      <c r="I14" s="56" t="n">
        <f aca="false">I13+G14</f>
        <v>48000</v>
      </c>
      <c r="J14" s="56" t="n">
        <f aca="false">(F14+G14+H14)*((1+D14)^(1/12)-1)</f>
        <v>160.213191826347</v>
      </c>
      <c r="K14" s="56" t="n">
        <f aca="false">(F14+G14+H14+J14)*(Inputs!$C$19+IF(B14&lt;=10,Inputs!$C$12,Inputs!$C$13))/12</f>
        <v>163.663678056188</v>
      </c>
      <c r="L14" s="56" t="n">
        <f aca="false">IF(OR(E14=1,A14&lt;=Inputs!$C$15),0,MAX(Inputs!$C$8*I14-(F14+G14+H14+J14-K14),0))</f>
        <v>0</v>
      </c>
      <c r="M14" s="56" t="n">
        <f aca="false">L14*INDEX(Rates!$B$2:$C$101,C14+1,IF(Inputs!$C$5="Male",1,2))/1000/12*Inputs!$C$16</f>
        <v>0</v>
      </c>
      <c r="N14" s="56" t="n">
        <f aca="false">IF($V$1=1,MAX(F14+G14+H14+J14-K14-M14,0)*Inputs!$C$22/12,0)</f>
        <v>0</v>
      </c>
      <c r="O14" s="56" t="n">
        <f aca="false">IF(AND(MOD(A14,12)=0,B14&gt;=Inputs!$C$18),MAX(F14+G14+H14+J14-K14-M14-N14,0)*Inputs!$C$17,0)</f>
        <v>0</v>
      </c>
      <c r="P14" s="56" t="n">
        <f aca="false">F14+G14+H14+J14-K14-M14-N14+O14</f>
        <v>48935.4397388003</v>
      </c>
      <c r="Q14" s="56" t="n">
        <f aca="false">IF(OR(E14=1,P14&lt;=0),0,P14)</f>
        <v>48935.4397388003</v>
      </c>
      <c r="R14" s="15" t="n">
        <f aca="false">IF(OR(E14=1,AND(P14&lt;=0,I14&gt;0)),1,0)</f>
        <v>0</v>
      </c>
      <c r="S14" s="15" t="n">
        <f aca="false">IF(L14&gt;0,1,0)</f>
        <v>0</v>
      </c>
    </row>
    <row r="15" customFormat="false" ht="15" hidden="false" customHeight="false" outlineLevel="0" collapsed="false">
      <c r="A15" s="15" t="n">
        <v>14</v>
      </c>
      <c r="B15" s="15" t="n">
        <f aca="false">INT((A15-1)/12)+1</f>
        <v>2</v>
      </c>
      <c r="C15" s="15" t="n">
        <f aca="false">MIN(Inputs!$C$4+B15-1,99)</f>
        <v>75</v>
      </c>
      <c r="D15" s="55" t="n">
        <f aca="false">0.04</f>
        <v>0.04</v>
      </c>
      <c r="E15" s="15" t="n">
        <f aca="false">R14</f>
        <v>0</v>
      </c>
      <c r="F15" s="56" t="n">
        <f aca="false">Q14</f>
        <v>48935.4397388003</v>
      </c>
      <c r="G15" s="56" t="n">
        <f aca="false">IF(AND(MOD(A15-1,12)=0,B15&lt;=Inputs!$C$7,E15=0),Inputs!$C$6,0)</f>
        <v>0</v>
      </c>
      <c r="H15" s="56" t="n">
        <f aca="false">IF(B15=1,G15*Inputs!$C$9,0)</f>
        <v>0</v>
      </c>
      <c r="I15" s="56" t="n">
        <f aca="false">I14+G15</f>
        <v>48000</v>
      </c>
      <c r="J15" s="56" t="n">
        <f aca="false">(F15+G15+H15)*((1+D15)^(1/12)-1)</f>
        <v>160.201895832308</v>
      </c>
      <c r="K15" s="56" t="n">
        <f aca="false">(F15+G15+H15+J15)*(Inputs!$C$19+IF(B15&lt;=10,Inputs!$C$12,Inputs!$C$13))/12</f>
        <v>163.652138782109</v>
      </c>
      <c r="L15" s="56" t="n">
        <f aca="false">IF(OR(E15=1,A15&lt;=Inputs!$C$15),0,MAX(Inputs!$C$8*I15-(F15+G15+H15+J15-K15),0))</f>
        <v>0</v>
      </c>
      <c r="M15" s="56" t="n">
        <f aca="false">L15*INDEX(Rates!$B$2:$C$101,C15+1,IF(Inputs!$C$5="Male",1,2))/1000/12*Inputs!$C$16</f>
        <v>0</v>
      </c>
      <c r="N15" s="56" t="n">
        <f aca="false">IF($V$1=1,MAX(F15+G15+H15+J15-K15-M15,0)*Inputs!$C$22/12,0)</f>
        <v>0</v>
      </c>
      <c r="O15" s="56" t="n">
        <f aca="false">IF(AND(MOD(A15,12)=0,B15&gt;=Inputs!$C$18),MAX(F15+G15+H15+J15-K15-M15-N15,0)*Inputs!$C$17,0)</f>
        <v>0</v>
      </c>
      <c r="P15" s="56" t="n">
        <f aca="false">F15+G15+H15+J15-K15-M15-N15+O15</f>
        <v>48931.9894958504</v>
      </c>
      <c r="Q15" s="56" t="n">
        <f aca="false">IF(OR(E15=1,P15&lt;=0),0,P15)</f>
        <v>48931.9894958504</v>
      </c>
      <c r="R15" s="15" t="n">
        <f aca="false">IF(OR(E15=1,AND(P15&lt;=0,I15&gt;0)),1,0)</f>
        <v>0</v>
      </c>
      <c r="S15" s="15" t="n">
        <f aca="false">IF(L15&gt;0,1,0)</f>
        <v>0</v>
      </c>
    </row>
    <row r="16" customFormat="false" ht="15" hidden="false" customHeight="false" outlineLevel="0" collapsed="false">
      <c r="A16" s="15" t="n">
        <v>15</v>
      </c>
      <c r="B16" s="15" t="n">
        <f aca="false">INT((A16-1)/12)+1</f>
        <v>2</v>
      </c>
      <c r="C16" s="15" t="n">
        <f aca="false">MIN(Inputs!$C$4+B16-1,99)</f>
        <v>75</v>
      </c>
      <c r="D16" s="55" t="n">
        <f aca="false">0.04</f>
        <v>0.04</v>
      </c>
      <c r="E16" s="15" t="n">
        <f aca="false">R15</f>
        <v>0</v>
      </c>
      <c r="F16" s="56" t="n">
        <f aca="false">Q15</f>
        <v>48931.9894958504</v>
      </c>
      <c r="G16" s="56" t="n">
        <f aca="false">IF(AND(MOD(A16-1,12)=0,B16&lt;=Inputs!$C$7,E16=0),Inputs!$C$6,0)</f>
        <v>0</v>
      </c>
      <c r="H16" s="56" t="n">
        <f aca="false">IF(B16=1,G16*Inputs!$C$9,0)</f>
        <v>0</v>
      </c>
      <c r="I16" s="56" t="n">
        <f aca="false">I15+G16</f>
        <v>48000</v>
      </c>
      <c r="J16" s="56" t="n">
        <f aca="false">(F16+G16+H16)*((1+D16)^(1/12)-1)</f>
        <v>160.190600634705</v>
      </c>
      <c r="K16" s="56" t="n">
        <f aca="false">(F16+G16+H16+J16)*(Inputs!$C$19+IF(B16&lt;=10,Inputs!$C$12,Inputs!$C$13))/12</f>
        <v>163.640600321617</v>
      </c>
      <c r="L16" s="56" t="n">
        <f aca="false">IF(OR(E16=1,A16&lt;=Inputs!$C$15),0,MAX(Inputs!$C$8*I16-(F16+G16+H16+J16-K16),0))</f>
        <v>0</v>
      </c>
      <c r="M16" s="56" t="n">
        <f aca="false">L16*INDEX(Rates!$B$2:$C$101,C16+1,IF(Inputs!$C$5="Male",1,2))/1000/12*Inputs!$C$16</f>
        <v>0</v>
      </c>
      <c r="N16" s="56" t="n">
        <f aca="false">IF($V$1=1,MAX(F16+G16+H16+J16-K16-M16,0)*Inputs!$C$22/12,0)</f>
        <v>0</v>
      </c>
      <c r="O16" s="56" t="n">
        <f aca="false">IF(AND(MOD(A16,12)=0,B16&gt;=Inputs!$C$18),MAX(F16+G16+H16+J16-K16-M16-N16,0)*Inputs!$C$17,0)</f>
        <v>0</v>
      </c>
      <c r="P16" s="56" t="n">
        <f aca="false">F16+G16+H16+J16-K16-M16-N16+O16</f>
        <v>48928.5394961635</v>
      </c>
      <c r="Q16" s="56" t="n">
        <f aca="false">IF(OR(E16=1,P16&lt;=0),0,P16)</f>
        <v>48928.5394961635</v>
      </c>
      <c r="R16" s="15" t="n">
        <f aca="false">IF(OR(E16=1,AND(P16&lt;=0,I16&gt;0)),1,0)</f>
        <v>0</v>
      </c>
      <c r="S16" s="15" t="n">
        <f aca="false">IF(L16&gt;0,1,0)</f>
        <v>0</v>
      </c>
    </row>
    <row r="17" customFormat="false" ht="15" hidden="false" customHeight="false" outlineLevel="0" collapsed="false">
      <c r="A17" s="15" t="n">
        <v>16</v>
      </c>
      <c r="B17" s="15" t="n">
        <f aca="false">INT((A17-1)/12)+1</f>
        <v>2</v>
      </c>
      <c r="C17" s="15" t="n">
        <f aca="false">MIN(Inputs!$C$4+B17-1,99)</f>
        <v>75</v>
      </c>
      <c r="D17" s="55" t="n">
        <f aca="false">0.04</f>
        <v>0.04</v>
      </c>
      <c r="E17" s="15" t="n">
        <f aca="false">R16</f>
        <v>0</v>
      </c>
      <c r="F17" s="56" t="n">
        <f aca="false">Q16</f>
        <v>48928.5394961635</v>
      </c>
      <c r="G17" s="56" t="n">
        <f aca="false">IF(AND(MOD(A17-1,12)=0,B17&lt;=Inputs!$C$7,E17=0),Inputs!$C$6,0)</f>
        <v>0</v>
      </c>
      <c r="H17" s="56" t="n">
        <f aca="false">IF(B17=1,G17*Inputs!$C$9,0)</f>
        <v>0</v>
      </c>
      <c r="I17" s="56" t="n">
        <f aca="false">I16+G17</f>
        <v>48000</v>
      </c>
      <c r="J17" s="56" t="n">
        <f aca="false">(F17+G17+H17)*((1+D17)^(1/12)-1)</f>
        <v>160.179306233481</v>
      </c>
      <c r="K17" s="56" t="n">
        <f aca="false">(F17+G17+H17+J17)*(Inputs!$C$19+IF(B17&lt;=10,Inputs!$C$12,Inputs!$C$13))/12</f>
        <v>163.629062674657</v>
      </c>
      <c r="L17" s="56" t="n">
        <f aca="false">IF(OR(E17=1,A17&lt;=Inputs!$C$15),0,MAX(Inputs!$C$8*I17-(F17+G17+H17+J17-K17),0))</f>
        <v>0</v>
      </c>
      <c r="M17" s="56" t="n">
        <f aca="false">L17*INDEX(Rates!$B$2:$C$101,C17+1,IF(Inputs!$C$5="Male",1,2))/1000/12*Inputs!$C$16</f>
        <v>0</v>
      </c>
      <c r="N17" s="56" t="n">
        <f aca="false">IF($V$1=1,MAX(F17+G17+H17+J17-K17-M17,0)*Inputs!$C$22/12,0)</f>
        <v>0</v>
      </c>
      <c r="O17" s="56" t="n">
        <f aca="false">IF(AND(MOD(A17,12)=0,B17&gt;=Inputs!$C$18),MAX(F17+G17+H17+J17-K17-M17-N17,0)*Inputs!$C$17,0)</f>
        <v>0</v>
      </c>
      <c r="P17" s="56" t="n">
        <f aca="false">F17+G17+H17+J17-K17-M17-N17+O17</f>
        <v>48925.0897397224</v>
      </c>
      <c r="Q17" s="56" t="n">
        <f aca="false">IF(OR(E17=1,P17&lt;=0),0,P17)</f>
        <v>48925.0897397224</v>
      </c>
      <c r="R17" s="15" t="n">
        <f aca="false">IF(OR(E17=1,AND(P17&lt;=0,I17&gt;0)),1,0)</f>
        <v>0</v>
      </c>
      <c r="S17" s="15" t="n">
        <f aca="false">IF(L17&gt;0,1,0)</f>
        <v>0</v>
      </c>
    </row>
    <row r="18" customFormat="false" ht="15" hidden="false" customHeight="false" outlineLevel="0" collapsed="false">
      <c r="A18" s="15" t="n">
        <v>17</v>
      </c>
      <c r="B18" s="15" t="n">
        <f aca="false">INT((A18-1)/12)+1</f>
        <v>2</v>
      </c>
      <c r="C18" s="15" t="n">
        <f aca="false">MIN(Inputs!$C$4+B18-1,99)</f>
        <v>75</v>
      </c>
      <c r="D18" s="55" t="n">
        <f aca="false">0.04</f>
        <v>0.04</v>
      </c>
      <c r="E18" s="15" t="n">
        <f aca="false">R17</f>
        <v>0</v>
      </c>
      <c r="F18" s="56" t="n">
        <f aca="false">Q17</f>
        <v>48925.0897397224</v>
      </c>
      <c r="G18" s="56" t="n">
        <f aca="false">IF(AND(MOD(A18-1,12)=0,B18&lt;=Inputs!$C$7,E18=0),Inputs!$C$6,0)</f>
        <v>0</v>
      </c>
      <c r="H18" s="56" t="n">
        <f aca="false">IF(B18=1,G18*Inputs!$C$9,0)</f>
        <v>0</v>
      </c>
      <c r="I18" s="56" t="n">
        <f aca="false">I17+G18</f>
        <v>48000</v>
      </c>
      <c r="J18" s="56" t="n">
        <f aca="false">(F18+G18+H18)*((1+D18)^(1/12)-1)</f>
        <v>160.168012628581</v>
      </c>
      <c r="K18" s="56" t="n">
        <f aca="false">(F18+G18+H18+J18)*(Inputs!$C$19+IF(B18&lt;=10,Inputs!$C$12,Inputs!$C$13))/12</f>
        <v>163.61752584117</v>
      </c>
      <c r="L18" s="56" t="n">
        <f aca="false">IF(OR(E18=1,A18&lt;=Inputs!$C$15),0,MAX(Inputs!$C$8*I18-(F18+G18+H18+J18-K18),0))</f>
        <v>0</v>
      </c>
      <c r="M18" s="56" t="n">
        <f aca="false">L18*INDEX(Rates!$B$2:$C$101,C18+1,IF(Inputs!$C$5="Male",1,2))/1000/12*Inputs!$C$16</f>
        <v>0</v>
      </c>
      <c r="N18" s="56" t="n">
        <f aca="false">IF($V$1=1,MAX(F18+G18+H18+J18-K18-M18,0)*Inputs!$C$22/12,0)</f>
        <v>0</v>
      </c>
      <c r="O18" s="56" t="n">
        <f aca="false">IF(AND(MOD(A18,12)=0,B18&gt;=Inputs!$C$18),MAX(F18+G18+H18+J18-K18-M18-N18,0)*Inputs!$C$17,0)</f>
        <v>0</v>
      </c>
      <c r="P18" s="56" t="n">
        <f aca="false">F18+G18+H18+J18-K18-M18-N18+O18</f>
        <v>48921.6402265098</v>
      </c>
      <c r="Q18" s="56" t="n">
        <f aca="false">IF(OR(E18=1,P18&lt;=0),0,P18)</f>
        <v>48921.6402265098</v>
      </c>
      <c r="R18" s="15" t="n">
        <f aca="false">IF(OR(E18=1,AND(P18&lt;=0,I18&gt;0)),1,0)</f>
        <v>0</v>
      </c>
      <c r="S18" s="15" t="n">
        <f aca="false">IF(L18&gt;0,1,0)</f>
        <v>0</v>
      </c>
    </row>
    <row r="19" customFormat="false" ht="15" hidden="false" customHeight="false" outlineLevel="0" collapsed="false">
      <c r="A19" s="15" t="n">
        <v>18</v>
      </c>
      <c r="B19" s="15" t="n">
        <f aca="false">INT((A19-1)/12)+1</f>
        <v>2</v>
      </c>
      <c r="C19" s="15" t="n">
        <f aca="false">MIN(Inputs!$C$4+B19-1,99)</f>
        <v>75</v>
      </c>
      <c r="D19" s="55" t="n">
        <f aca="false">0.04</f>
        <v>0.04</v>
      </c>
      <c r="E19" s="15" t="n">
        <f aca="false">R18</f>
        <v>0</v>
      </c>
      <c r="F19" s="56" t="n">
        <f aca="false">Q18</f>
        <v>48921.6402265098</v>
      </c>
      <c r="G19" s="56" t="n">
        <f aca="false">IF(AND(MOD(A19-1,12)=0,B19&lt;=Inputs!$C$7,E19=0),Inputs!$C$6,0)</f>
        <v>0</v>
      </c>
      <c r="H19" s="56" t="n">
        <f aca="false">IF(B19=1,G19*Inputs!$C$9,0)</f>
        <v>0</v>
      </c>
      <c r="I19" s="56" t="n">
        <f aca="false">I18+G19</f>
        <v>48000</v>
      </c>
      <c r="J19" s="56" t="n">
        <f aca="false">(F19+G19+H19)*((1+D19)^(1/12)-1)</f>
        <v>160.156719819948</v>
      </c>
      <c r="K19" s="56" t="n">
        <f aca="false">(F19+G19+H19+J19)*(Inputs!$C$19+IF(B19&lt;=10,Inputs!$C$12,Inputs!$C$13))/12</f>
        <v>163.605989821099</v>
      </c>
      <c r="L19" s="56" t="n">
        <f aca="false">IF(OR(E19=1,A19&lt;=Inputs!$C$15),0,MAX(Inputs!$C$8*I19-(F19+G19+H19+J19-K19),0))</f>
        <v>0</v>
      </c>
      <c r="M19" s="56" t="n">
        <f aca="false">L19*INDEX(Rates!$B$2:$C$101,C19+1,IF(Inputs!$C$5="Male",1,2))/1000/12*Inputs!$C$16</f>
        <v>0</v>
      </c>
      <c r="N19" s="56" t="n">
        <f aca="false">IF($V$1=1,MAX(F19+G19+H19+J19-K19-M19,0)*Inputs!$C$22/12,0)</f>
        <v>0</v>
      </c>
      <c r="O19" s="56" t="n">
        <f aca="false">IF(AND(MOD(A19,12)=0,B19&gt;=Inputs!$C$18),MAX(F19+G19+H19+J19-K19-M19-N19,0)*Inputs!$C$17,0)</f>
        <v>0</v>
      </c>
      <c r="P19" s="56" t="n">
        <f aca="false">F19+G19+H19+J19-K19-M19-N19+O19</f>
        <v>48918.1909565086</v>
      </c>
      <c r="Q19" s="56" t="n">
        <f aca="false">IF(OR(E19=1,P19&lt;=0),0,P19)</f>
        <v>48918.1909565086</v>
      </c>
      <c r="R19" s="15" t="n">
        <f aca="false">IF(OR(E19=1,AND(P19&lt;=0,I19&gt;0)),1,0)</f>
        <v>0</v>
      </c>
      <c r="S19" s="15" t="n">
        <f aca="false">IF(L19&gt;0,1,0)</f>
        <v>0</v>
      </c>
    </row>
    <row r="20" customFormat="false" ht="15" hidden="false" customHeight="false" outlineLevel="0" collapsed="false">
      <c r="A20" s="15" t="n">
        <v>19</v>
      </c>
      <c r="B20" s="15" t="n">
        <f aca="false">INT((A20-1)/12)+1</f>
        <v>2</v>
      </c>
      <c r="C20" s="15" t="n">
        <f aca="false">MIN(Inputs!$C$4+B20-1,99)</f>
        <v>75</v>
      </c>
      <c r="D20" s="55" t="n">
        <f aca="false">0.04</f>
        <v>0.04</v>
      </c>
      <c r="E20" s="15" t="n">
        <f aca="false">R19</f>
        <v>0</v>
      </c>
      <c r="F20" s="56" t="n">
        <f aca="false">Q19</f>
        <v>48918.1909565086</v>
      </c>
      <c r="G20" s="56" t="n">
        <f aca="false">IF(AND(MOD(A20-1,12)=0,B20&lt;=Inputs!$C$7,E20=0),Inputs!$C$6,0)</f>
        <v>0</v>
      </c>
      <c r="H20" s="56" t="n">
        <f aca="false">IF(B20=1,G20*Inputs!$C$9,0)</f>
        <v>0</v>
      </c>
      <c r="I20" s="56" t="n">
        <f aca="false">I19+G20</f>
        <v>48000</v>
      </c>
      <c r="J20" s="56" t="n">
        <f aca="false">(F20+G20+H20)*((1+D20)^(1/12)-1)</f>
        <v>160.145427807525</v>
      </c>
      <c r="K20" s="56" t="n">
        <f aca="false">(F20+G20+H20+J20)*(Inputs!$C$19+IF(B20&lt;=10,Inputs!$C$12,Inputs!$C$13))/12</f>
        <v>163.594454614387</v>
      </c>
      <c r="L20" s="56" t="n">
        <f aca="false">IF(OR(E20=1,A20&lt;=Inputs!$C$15),0,MAX(Inputs!$C$8*I20-(F20+G20+H20+J20-K20),0))</f>
        <v>0</v>
      </c>
      <c r="M20" s="56" t="n">
        <f aca="false">L20*INDEX(Rates!$B$2:$C$101,C20+1,IF(Inputs!$C$5="Male",1,2))/1000/12*Inputs!$C$16</f>
        <v>0</v>
      </c>
      <c r="N20" s="56" t="n">
        <f aca="false">IF($V$1=1,MAX(F20+G20+H20+J20-K20-M20,0)*Inputs!$C$22/12,0)</f>
        <v>0</v>
      </c>
      <c r="O20" s="56" t="n">
        <f aca="false">IF(AND(MOD(A20,12)=0,B20&gt;=Inputs!$C$18),MAX(F20+G20+H20+J20-K20-M20-N20,0)*Inputs!$C$17,0)</f>
        <v>0</v>
      </c>
      <c r="P20" s="56" t="n">
        <f aca="false">F20+G20+H20+J20-K20-M20-N20+O20</f>
        <v>48914.7419297018</v>
      </c>
      <c r="Q20" s="56" t="n">
        <f aca="false">IF(OR(E20=1,P20&lt;=0),0,P20)</f>
        <v>48914.7419297018</v>
      </c>
      <c r="R20" s="15" t="n">
        <f aca="false">IF(OR(E20=1,AND(P20&lt;=0,I20&gt;0)),1,0)</f>
        <v>0</v>
      </c>
      <c r="S20" s="15" t="n">
        <f aca="false">IF(L20&gt;0,1,0)</f>
        <v>0</v>
      </c>
    </row>
    <row r="21" customFormat="false" ht="15" hidden="false" customHeight="false" outlineLevel="0" collapsed="false">
      <c r="A21" s="15" t="n">
        <v>20</v>
      </c>
      <c r="B21" s="15" t="n">
        <f aca="false">INT((A21-1)/12)+1</f>
        <v>2</v>
      </c>
      <c r="C21" s="15" t="n">
        <f aca="false">MIN(Inputs!$C$4+B21-1,99)</f>
        <v>75</v>
      </c>
      <c r="D21" s="55" t="n">
        <f aca="false">0.04</f>
        <v>0.04</v>
      </c>
      <c r="E21" s="15" t="n">
        <f aca="false">R20</f>
        <v>0</v>
      </c>
      <c r="F21" s="56" t="n">
        <f aca="false">Q20</f>
        <v>48914.7419297018</v>
      </c>
      <c r="G21" s="56" t="n">
        <f aca="false">IF(AND(MOD(A21-1,12)=0,B21&lt;=Inputs!$C$7,E21=0),Inputs!$C$6,0)</f>
        <v>0</v>
      </c>
      <c r="H21" s="56" t="n">
        <f aca="false">IF(B21=1,G21*Inputs!$C$9,0)</f>
        <v>0</v>
      </c>
      <c r="I21" s="56" t="n">
        <f aca="false">I20+G21</f>
        <v>48000</v>
      </c>
      <c r="J21" s="56" t="n">
        <f aca="false">(F21+G21+H21)*((1+D21)^(1/12)-1)</f>
        <v>160.134136591258</v>
      </c>
      <c r="K21" s="56" t="n">
        <f aca="false">(F21+G21+H21+J21)*(Inputs!$C$19+IF(B21&lt;=10,Inputs!$C$12,Inputs!$C$13))/12</f>
        <v>163.582920220977</v>
      </c>
      <c r="L21" s="56" t="n">
        <f aca="false">IF(OR(E21=1,A21&lt;=Inputs!$C$15),0,MAX(Inputs!$C$8*I21-(F21+G21+H21+J21-K21),0))</f>
        <v>0</v>
      </c>
      <c r="M21" s="56" t="n">
        <f aca="false">L21*INDEX(Rates!$B$2:$C$101,C21+1,IF(Inputs!$C$5="Male",1,2))/1000/12*Inputs!$C$16</f>
        <v>0</v>
      </c>
      <c r="N21" s="56" t="n">
        <f aca="false">IF($V$1=1,MAX(F21+G21+H21+J21-K21-M21,0)*Inputs!$C$22/12,0)</f>
        <v>0</v>
      </c>
      <c r="O21" s="56" t="n">
        <f aca="false">IF(AND(MOD(A21,12)=0,B21&gt;=Inputs!$C$18),MAX(F21+G21+H21+J21-K21-M21-N21,0)*Inputs!$C$17,0)</f>
        <v>0</v>
      </c>
      <c r="P21" s="56" t="n">
        <f aca="false">F21+G21+H21+J21-K21-M21-N21+O21</f>
        <v>48911.293146072</v>
      </c>
      <c r="Q21" s="56" t="n">
        <f aca="false">IF(OR(E21=1,P21&lt;=0),0,P21)</f>
        <v>48911.293146072</v>
      </c>
      <c r="R21" s="15" t="n">
        <f aca="false">IF(OR(E21=1,AND(P21&lt;=0,I21&gt;0)),1,0)</f>
        <v>0</v>
      </c>
      <c r="S21" s="15" t="n">
        <f aca="false">IF(L21&gt;0,1,0)</f>
        <v>0</v>
      </c>
    </row>
    <row r="22" customFormat="false" ht="15" hidden="false" customHeight="false" outlineLevel="0" collapsed="false">
      <c r="A22" s="15" t="n">
        <v>21</v>
      </c>
      <c r="B22" s="15" t="n">
        <f aca="false">INT((A22-1)/12)+1</f>
        <v>2</v>
      </c>
      <c r="C22" s="15" t="n">
        <f aca="false">MIN(Inputs!$C$4+B22-1,99)</f>
        <v>75</v>
      </c>
      <c r="D22" s="55" t="n">
        <f aca="false">0.04</f>
        <v>0.04</v>
      </c>
      <c r="E22" s="15" t="n">
        <f aca="false">R21</f>
        <v>0</v>
      </c>
      <c r="F22" s="56" t="n">
        <f aca="false">Q21</f>
        <v>48911.293146072</v>
      </c>
      <c r="G22" s="56" t="n">
        <f aca="false">IF(AND(MOD(A22-1,12)=0,B22&lt;=Inputs!$C$7,E22=0),Inputs!$C$6,0)</f>
        <v>0</v>
      </c>
      <c r="H22" s="56" t="n">
        <f aca="false">IF(B22=1,G22*Inputs!$C$9,0)</f>
        <v>0</v>
      </c>
      <c r="I22" s="56" t="n">
        <f aca="false">I21+G22</f>
        <v>48000</v>
      </c>
      <c r="J22" s="56" t="n">
        <f aca="false">(F22+G22+H22)*((1+D22)^(1/12)-1)</f>
        <v>160.122846171089</v>
      </c>
      <c r="K22" s="56" t="n">
        <f aca="false">(F22+G22+H22+J22)*(Inputs!$C$19+IF(B22&lt;=10,Inputs!$C$12,Inputs!$C$13))/12</f>
        <v>163.57138664081</v>
      </c>
      <c r="L22" s="56" t="n">
        <f aca="false">IF(OR(E22=1,A22&lt;=Inputs!$C$15),0,MAX(Inputs!$C$8*I22-(F22+G22+H22+J22-K22),0))</f>
        <v>0</v>
      </c>
      <c r="M22" s="56" t="n">
        <f aca="false">L22*INDEX(Rates!$B$2:$C$101,C22+1,IF(Inputs!$C$5="Male",1,2))/1000/12*Inputs!$C$16</f>
        <v>0</v>
      </c>
      <c r="N22" s="56" t="n">
        <f aca="false">IF($V$1=1,MAX(F22+G22+H22+J22-K22-M22,0)*Inputs!$C$22/12,0)</f>
        <v>0</v>
      </c>
      <c r="O22" s="56" t="n">
        <f aca="false">IF(AND(MOD(A22,12)=0,B22&gt;=Inputs!$C$18),MAX(F22+G22+H22+J22-K22-M22-N22,0)*Inputs!$C$17,0)</f>
        <v>0</v>
      </c>
      <c r="P22" s="56" t="n">
        <f aca="false">F22+G22+H22+J22-K22-M22-N22+O22</f>
        <v>48907.8446056023</v>
      </c>
      <c r="Q22" s="56" t="n">
        <f aca="false">IF(OR(E22=1,P22&lt;=0),0,P22)</f>
        <v>48907.8446056023</v>
      </c>
      <c r="R22" s="15" t="n">
        <f aca="false">IF(OR(E22=1,AND(P22&lt;=0,I22&gt;0)),1,0)</f>
        <v>0</v>
      </c>
      <c r="S22" s="15" t="n">
        <f aca="false">IF(L22&gt;0,1,0)</f>
        <v>0</v>
      </c>
    </row>
    <row r="23" customFormat="false" ht="15" hidden="false" customHeight="false" outlineLevel="0" collapsed="false">
      <c r="A23" s="15" t="n">
        <v>22</v>
      </c>
      <c r="B23" s="15" t="n">
        <f aca="false">INT((A23-1)/12)+1</f>
        <v>2</v>
      </c>
      <c r="C23" s="15" t="n">
        <f aca="false">MIN(Inputs!$C$4+B23-1,99)</f>
        <v>75</v>
      </c>
      <c r="D23" s="55" t="n">
        <f aca="false">0.04</f>
        <v>0.04</v>
      </c>
      <c r="E23" s="15" t="n">
        <f aca="false">R22</f>
        <v>0</v>
      </c>
      <c r="F23" s="56" t="n">
        <f aca="false">Q22</f>
        <v>48907.8446056023</v>
      </c>
      <c r="G23" s="56" t="n">
        <f aca="false">IF(AND(MOD(A23-1,12)=0,B23&lt;=Inputs!$C$7,E23=0),Inputs!$C$6,0)</f>
        <v>0</v>
      </c>
      <c r="H23" s="56" t="n">
        <f aca="false">IF(B23=1,G23*Inputs!$C$9,0)</f>
        <v>0</v>
      </c>
      <c r="I23" s="56" t="n">
        <f aca="false">I22+G23</f>
        <v>48000</v>
      </c>
      <c r="J23" s="56" t="n">
        <f aca="false">(F23+G23+H23)*((1+D23)^(1/12)-1)</f>
        <v>160.111556546963</v>
      </c>
      <c r="K23" s="56" t="n">
        <f aca="false">(F23+G23+H23+J23)*(Inputs!$C$19+IF(B23&lt;=10,Inputs!$C$12,Inputs!$C$13))/12</f>
        <v>163.559853873831</v>
      </c>
      <c r="L23" s="56" t="n">
        <f aca="false">IF(OR(E23=1,A23&lt;=Inputs!$C$15),0,MAX(Inputs!$C$8*I23-(F23+G23+H23+J23-K23),0))</f>
        <v>0</v>
      </c>
      <c r="M23" s="56" t="n">
        <f aca="false">L23*INDEX(Rates!$B$2:$C$101,C23+1,IF(Inputs!$C$5="Male",1,2))/1000/12*Inputs!$C$16</f>
        <v>0</v>
      </c>
      <c r="N23" s="56" t="n">
        <f aca="false">IF($V$1=1,MAX(F23+G23+H23+J23-K23-M23,0)*Inputs!$C$22/12,0)</f>
        <v>0</v>
      </c>
      <c r="O23" s="56" t="n">
        <f aca="false">IF(AND(MOD(A23,12)=0,B23&gt;=Inputs!$C$18),MAX(F23+G23+H23+J23-K23-M23-N23,0)*Inputs!$C$17,0)</f>
        <v>0</v>
      </c>
      <c r="P23" s="56" t="n">
        <f aca="false">F23+G23+H23+J23-K23-M23-N23+O23</f>
        <v>48904.3963082755</v>
      </c>
      <c r="Q23" s="56" t="n">
        <f aca="false">IF(OR(E23=1,P23&lt;=0),0,P23)</f>
        <v>48904.3963082755</v>
      </c>
      <c r="R23" s="15" t="n">
        <f aca="false">IF(OR(E23=1,AND(P23&lt;=0,I23&gt;0)),1,0)</f>
        <v>0</v>
      </c>
      <c r="S23" s="15" t="n">
        <f aca="false">IF(L23&gt;0,1,0)</f>
        <v>0</v>
      </c>
    </row>
    <row r="24" customFormat="false" ht="15" hidden="false" customHeight="false" outlineLevel="0" collapsed="false">
      <c r="A24" s="15" t="n">
        <v>23</v>
      </c>
      <c r="B24" s="15" t="n">
        <f aca="false">INT((A24-1)/12)+1</f>
        <v>2</v>
      </c>
      <c r="C24" s="15" t="n">
        <f aca="false">MIN(Inputs!$C$4+B24-1,99)</f>
        <v>75</v>
      </c>
      <c r="D24" s="55" t="n">
        <f aca="false">0.04</f>
        <v>0.04</v>
      </c>
      <c r="E24" s="15" t="n">
        <f aca="false">R23</f>
        <v>0</v>
      </c>
      <c r="F24" s="56" t="n">
        <f aca="false">Q23</f>
        <v>48904.3963082755</v>
      </c>
      <c r="G24" s="56" t="n">
        <f aca="false">IF(AND(MOD(A24-1,12)=0,B24&lt;=Inputs!$C$7,E24=0),Inputs!$C$6,0)</f>
        <v>0</v>
      </c>
      <c r="H24" s="56" t="n">
        <f aca="false">IF(B24=1,G24*Inputs!$C$9,0)</f>
        <v>0</v>
      </c>
      <c r="I24" s="56" t="n">
        <f aca="false">I23+G24</f>
        <v>48000</v>
      </c>
      <c r="J24" s="56" t="n">
        <f aca="false">(F24+G24+H24)*((1+D24)^(1/12)-1)</f>
        <v>160.100267718823</v>
      </c>
      <c r="K24" s="56" t="n">
        <f aca="false">(F24+G24+H24+J24)*(Inputs!$C$19+IF(B24&lt;=10,Inputs!$C$12,Inputs!$C$13))/12</f>
        <v>163.548321919981</v>
      </c>
      <c r="L24" s="56" t="n">
        <f aca="false">IF(OR(E24=1,A24&lt;=Inputs!$C$15),0,MAX(Inputs!$C$8*I24-(F24+G24+H24+J24-K24),0))</f>
        <v>0</v>
      </c>
      <c r="M24" s="56" t="n">
        <f aca="false">L24*INDEX(Rates!$B$2:$C$101,C24+1,IF(Inputs!$C$5="Male",1,2))/1000/12*Inputs!$C$16</f>
        <v>0</v>
      </c>
      <c r="N24" s="56" t="n">
        <f aca="false">IF($V$1=1,MAX(F24+G24+H24+J24-K24-M24,0)*Inputs!$C$22/12,0)</f>
        <v>0</v>
      </c>
      <c r="O24" s="56" t="n">
        <f aca="false">IF(AND(MOD(A24,12)=0,B24&gt;=Inputs!$C$18),MAX(F24+G24+H24+J24-K24-M24-N24,0)*Inputs!$C$17,0)</f>
        <v>0</v>
      </c>
      <c r="P24" s="56" t="n">
        <f aca="false">F24+G24+H24+J24-K24-M24-N24+O24</f>
        <v>48900.9482540743</v>
      </c>
      <c r="Q24" s="56" t="n">
        <f aca="false">IF(OR(E24=1,P24&lt;=0),0,P24)</f>
        <v>48900.9482540743</v>
      </c>
      <c r="R24" s="15" t="n">
        <f aca="false">IF(OR(E24=1,AND(P24&lt;=0,I24&gt;0)),1,0)</f>
        <v>0</v>
      </c>
      <c r="S24" s="15" t="n">
        <f aca="false">IF(L24&gt;0,1,0)</f>
        <v>0</v>
      </c>
    </row>
    <row r="25" customFormat="false" ht="15" hidden="false" customHeight="false" outlineLevel="0" collapsed="false">
      <c r="A25" s="15" t="n">
        <v>24</v>
      </c>
      <c r="B25" s="15" t="n">
        <f aca="false">INT((A25-1)/12)+1</f>
        <v>2</v>
      </c>
      <c r="C25" s="15" t="n">
        <f aca="false">MIN(Inputs!$C$4+B25-1,99)</f>
        <v>75</v>
      </c>
      <c r="D25" s="55" t="n">
        <f aca="false">0.04</f>
        <v>0.04</v>
      </c>
      <c r="E25" s="15" t="n">
        <f aca="false">R24</f>
        <v>0</v>
      </c>
      <c r="F25" s="56" t="n">
        <f aca="false">Q24</f>
        <v>48900.9482540743</v>
      </c>
      <c r="G25" s="56" t="n">
        <f aca="false">IF(AND(MOD(A25-1,12)=0,B25&lt;=Inputs!$C$7,E25=0),Inputs!$C$6,0)</f>
        <v>0</v>
      </c>
      <c r="H25" s="56" t="n">
        <f aca="false">IF(B25=1,G25*Inputs!$C$9,0)</f>
        <v>0</v>
      </c>
      <c r="I25" s="56" t="n">
        <f aca="false">I24+G25</f>
        <v>48000</v>
      </c>
      <c r="J25" s="56" t="n">
        <f aca="false">(F25+G25+H25)*((1+D25)^(1/12)-1)</f>
        <v>160.088979686614</v>
      </c>
      <c r="K25" s="56" t="n">
        <f aca="false">(F25+G25+H25+J25)*(Inputs!$C$19+IF(B25&lt;=10,Inputs!$C$12,Inputs!$C$13))/12</f>
        <v>163.536790779203</v>
      </c>
      <c r="L25" s="56" t="n">
        <f aca="false">IF(OR(E25=1,A25&lt;=Inputs!$C$15),0,MAX(Inputs!$C$8*I25-(F25+G25+H25+J25-K25),0))</f>
        <v>0</v>
      </c>
      <c r="M25" s="56" t="n">
        <f aca="false">L25*INDEX(Rates!$B$2:$C$101,C25+1,IF(Inputs!$C$5="Male",1,2))/1000/12*Inputs!$C$16</f>
        <v>0</v>
      </c>
      <c r="N25" s="56" t="n">
        <f aca="false">IF($V$1=1,MAX(F25+G25+H25+J25-K25-M25,0)*Inputs!$C$22/12,0)</f>
        <v>0</v>
      </c>
      <c r="O25" s="56" t="n">
        <f aca="false">IF(AND(MOD(A25,12)=0,B25&gt;=Inputs!$C$18),MAX(F25+G25+H25+J25-K25-M25-N25,0)*Inputs!$C$17,0)</f>
        <v>0</v>
      </c>
      <c r="P25" s="56" t="n">
        <f aca="false">F25+G25+H25+J25-K25-M25-N25+O25</f>
        <v>48897.5004429817</v>
      </c>
      <c r="Q25" s="56" t="n">
        <f aca="false">IF(OR(E25=1,P25&lt;=0),0,P25)</f>
        <v>48897.5004429817</v>
      </c>
      <c r="R25" s="15" t="n">
        <f aca="false">IF(OR(E25=1,AND(P25&lt;=0,I25&gt;0)),1,0)</f>
        <v>0</v>
      </c>
      <c r="S25" s="15" t="n">
        <f aca="false">IF(L25&gt;0,1,0)</f>
        <v>0</v>
      </c>
    </row>
    <row r="26" customFormat="false" ht="15" hidden="false" customHeight="false" outlineLevel="0" collapsed="false">
      <c r="A26" s="15" t="n">
        <v>25</v>
      </c>
      <c r="B26" s="15" t="n">
        <f aca="false">INT((A26-1)/12)+1</f>
        <v>3</v>
      </c>
      <c r="C26" s="15" t="n">
        <f aca="false">MIN(Inputs!$C$4+B26-1,99)</f>
        <v>76</v>
      </c>
      <c r="D26" s="55" t="n">
        <f aca="false">0.04</f>
        <v>0.04</v>
      </c>
      <c r="E26" s="15" t="n">
        <f aca="false">R25</f>
        <v>0</v>
      </c>
      <c r="F26" s="56" t="n">
        <f aca="false">Q25</f>
        <v>48897.5004429817</v>
      </c>
      <c r="G26" s="56" t="n">
        <f aca="false">IF(AND(MOD(A26-1,12)=0,B26&lt;=Inputs!$C$7,E26=0),Inputs!$C$6,0)</f>
        <v>24000</v>
      </c>
      <c r="H26" s="56" t="n">
        <f aca="false">IF(B26=1,G26*Inputs!$C$9,0)</f>
        <v>0</v>
      </c>
      <c r="I26" s="56" t="n">
        <f aca="false">I25+G26</f>
        <v>72000</v>
      </c>
      <c r="J26" s="56" t="n">
        <f aca="false">(F26+G26+H26)*((1+D26)^(1/12)-1)</f>
        <v>238.647447223052</v>
      </c>
      <c r="K26" s="56" t="n">
        <f aca="false">(F26+G26+H26+J26)*(Inputs!$C$19+IF(B26&lt;=10,Inputs!$C$12,Inputs!$C$13))/12</f>
        <v>243.787159634016</v>
      </c>
      <c r="L26" s="56" t="n">
        <f aca="false">IF(OR(E26=1,A26&lt;=Inputs!$C$15),0,MAX(Inputs!$C$8*I26-(F26+G26+H26+J26-K26),0))</f>
        <v>0</v>
      </c>
      <c r="M26" s="56" t="n">
        <f aca="false">L26*INDEX(Rates!$B$2:$C$101,C26+1,IF(Inputs!$C$5="Male",1,2))/1000/12*Inputs!$C$16</f>
        <v>0</v>
      </c>
      <c r="N26" s="56" t="n">
        <f aca="false">IF($V$1=1,MAX(F26+G26+H26+J26-K26-M26,0)*Inputs!$C$22/12,0)</f>
        <v>0</v>
      </c>
      <c r="O26" s="56" t="n">
        <f aca="false">IF(AND(MOD(A26,12)=0,B26&gt;=Inputs!$C$18),MAX(F26+G26+H26+J26-K26-M26-N26,0)*Inputs!$C$17,0)</f>
        <v>0</v>
      </c>
      <c r="P26" s="56" t="n">
        <f aca="false">F26+G26+H26+J26-K26-M26-N26+O26</f>
        <v>72892.3607305707</v>
      </c>
      <c r="Q26" s="56" t="n">
        <f aca="false">IF(OR(E26=1,P26&lt;=0),0,P26)</f>
        <v>72892.3607305707</v>
      </c>
      <c r="R26" s="15" t="n">
        <f aca="false">IF(OR(E26=1,AND(P26&lt;=0,I26&gt;0)),1,0)</f>
        <v>0</v>
      </c>
      <c r="S26" s="15" t="n">
        <f aca="false">IF(L26&gt;0,1,0)</f>
        <v>0</v>
      </c>
    </row>
    <row r="27" customFormat="false" ht="15" hidden="false" customHeight="false" outlineLevel="0" collapsed="false">
      <c r="A27" s="15" t="n">
        <v>26</v>
      </c>
      <c r="B27" s="15" t="n">
        <f aca="false">INT((A27-1)/12)+1</f>
        <v>3</v>
      </c>
      <c r="C27" s="15" t="n">
        <f aca="false">MIN(Inputs!$C$4+B27-1,99)</f>
        <v>76</v>
      </c>
      <c r="D27" s="55" t="n">
        <f aca="false">0.04</f>
        <v>0.04</v>
      </c>
      <c r="E27" s="15" t="n">
        <f aca="false">R26</f>
        <v>0</v>
      </c>
      <c r="F27" s="56" t="n">
        <f aca="false">Q26</f>
        <v>72892.3607305707</v>
      </c>
      <c r="G27" s="56" t="n">
        <f aca="false">IF(AND(MOD(A27-1,12)=0,B27&lt;=Inputs!$C$7,E27=0),Inputs!$C$6,0)</f>
        <v>0</v>
      </c>
      <c r="H27" s="56" t="n">
        <f aca="false">IF(B27=1,G27*Inputs!$C$9,0)</f>
        <v>0</v>
      </c>
      <c r="I27" s="56" t="n">
        <f aca="false">I26+G27</f>
        <v>72000</v>
      </c>
      <c r="J27" s="56" t="n">
        <f aca="false">(F27+G27+H27)*((1+D27)^(1/12)-1)</f>
        <v>238.630621142063</v>
      </c>
      <c r="K27" s="56" t="n">
        <f aca="false">(F27+G27+H27+J27)*(Inputs!$C$19+IF(B27&lt;=10,Inputs!$C$12,Inputs!$C$13))/12</f>
        <v>243.769971172376</v>
      </c>
      <c r="L27" s="56" t="n">
        <f aca="false">IF(OR(E27=1,A27&lt;=Inputs!$C$15),0,MAX(Inputs!$C$8*I27-(F27+G27+H27+J27-K27),0))</f>
        <v>0</v>
      </c>
      <c r="M27" s="56" t="n">
        <f aca="false">L27*INDEX(Rates!$B$2:$C$101,C27+1,IF(Inputs!$C$5="Male",1,2))/1000/12*Inputs!$C$16</f>
        <v>0</v>
      </c>
      <c r="N27" s="56" t="n">
        <f aca="false">IF($V$1=1,MAX(F27+G27+H27+J27-K27-M27,0)*Inputs!$C$22/12,0)</f>
        <v>0</v>
      </c>
      <c r="O27" s="56" t="n">
        <f aca="false">IF(AND(MOD(A27,12)=0,B27&gt;=Inputs!$C$18),MAX(F27+G27+H27+J27-K27-M27-N27,0)*Inputs!$C$17,0)</f>
        <v>0</v>
      </c>
      <c r="P27" s="56" t="n">
        <f aca="false">F27+G27+H27+J27-K27-M27-N27+O27</f>
        <v>72887.2213805404</v>
      </c>
      <c r="Q27" s="56" t="n">
        <f aca="false">IF(OR(E27=1,P27&lt;=0),0,P27)</f>
        <v>72887.2213805404</v>
      </c>
      <c r="R27" s="15" t="n">
        <f aca="false">IF(OR(E27=1,AND(P27&lt;=0,I27&gt;0)),1,0)</f>
        <v>0</v>
      </c>
      <c r="S27" s="15" t="n">
        <f aca="false">IF(L27&gt;0,1,0)</f>
        <v>0</v>
      </c>
    </row>
    <row r="28" customFormat="false" ht="15" hidden="false" customHeight="false" outlineLevel="0" collapsed="false">
      <c r="A28" s="15" t="n">
        <v>27</v>
      </c>
      <c r="B28" s="15" t="n">
        <f aca="false">INT((A28-1)/12)+1</f>
        <v>3</v>
      </c>
      <c r="C28" s="15" t="n">
        <f aca="false">MIN(Inputs!$C$4+B28-1,99)</f>
        <v>76</v>
      </c>
      <c r="D28" s="55" t="n">
        <f aca="false">0.04</f>
        <v>0.04</v>
      </c>
      <c r="E28" s="15" t="n">
        <f aca="false">R27</f>
        <v>0</v>
      </c>
      <c r="F28" s="56" t="n">
        <f aca="false">Q27</f>
        <v>72887.2213805404</v>
      </c>
      <c r="G28" s="56" t="n">
        <f aca="false">IF(AND(MOD(A28-1,12)=0,B28&lt;=Inputs!$C$7,E28=0),Inputs!$C$6,0)</f>
        <v>0</v>
      </c>
      <c r="H28" s="56" t="n">
        <f aca="false">IF(B28=1,G28*Inputs!$C$9,0)</f>
        <v>0</v>
      </c>
      <c r="I28" s="56" t="n">
        <f aca="false">I27+G28</f>
        <v>72000</v>
      </c>
      <c r="J28" s="56" t="n">
        <f aca="false">(F28+G28+H28)*((1+D28)^(1/12)-1)</f>
        <v>238.613796247414</v>
      </c>
      <c r="K28" s="56" t="n">
        <f aca="false">(F28+G28+H28+J28)*(Inputs!$C$19+IF(B28&lt;=10,Inputs!$C$12,Inputs!$C$13))/12</f>
        <v>243.752783922626</v>
      </c>
      <c r="L28" s="56" t="n">
        <f aca="false">IF(OR(E28=1,A28&lt;=Inputs!$C$15),0,MAX(Inputs!$C$8*I28-(F28+G28+H28+J28-K28),0))</f>
        <v>0</v>
      </c>
      <c r="M28" s="56" t="n">
        <f aca="false">L28*INDEX(Rates!$B$2:$C$101,C28+1,IF(Inputs!$C$5="Male",1,2))/1000/12*Inputs!$C$16</f>
        <v>0</v>
      </c>
      <c r="N28" s="56" t="n">
        <f aca="false">IF($V$1=1,MAX(F28+G28+H28+J28-K28-M28,0)*Inputs!$C$22/12,0)</f>
        <v>0</v>
      </c>
      <c r="O28" s="56" t="n">
        <f aca="false">IF(AND(MOD(A28,12)=0,B28&gt;=Inputs!$C$18),MAX(F28+G28+H28+J28-K28-M28-N28,0)*Inputs!$C$17,0)</f>
        <v>0</v>
      </c>
      <c r="P28" s="56" t="n">
        <f aca="false">F28+G28+H28+J28-K28-M28-N28+O28</f>
        <v>72882.0823928652</v>
      </c>
      <c r="Q28" s="56" t="n">
        <f aca="false">IF(OR(E28=1,P28&lt;=0),0,P28)</f>
        <v>72882.0823928652</v>
      </c>
      <c r="R28" s="15" t="n">
        <f aca="false">IF(OR(E28=1,AND(P28&lt;=0,I28&gt;0)),1,0)</f>
        <v>0</v>
      </c>
      <c r="S28" s="15" t="n">
        <f aca="false">IF(L28&gt;0,1,0)</f>
        <v>0</v>
      </c>
    </row>
    <row r="29" customFormat="false" ht="15" hidden="false" customHeight="false" outlineLevel="0" collapsed="false">
      <c r="A29" s="15" t="n">
        <v>28</v>
      </c>
      <c r="B29" s="15" t="n">
        <f aca="false">INT((A29-1)/12)+1</f>
        <v>3</v>
      </c>
      <c r="C29" s="15" t="n">
        <f aca="false">MIN(Inputs!$C$4+B29-1,99)</f>
        <v>76</v>
      </c>
      <c r="D29" s="55" t="n">
        <f aca="false">0.04</f>
        <v>0.04</v>
      </c>
      <c r="E29" s="15" t="n">
        <f aca="false">R28</f>
        <v>0</v>
      </c>
      <c r="F29" s="56" t="n">
        <f aca="false">Q28</f>
        <v>72882.0823928652</v>
      </c>
      <c r="G29" s="56" t="n">
        <f aca="false">IF(AND(MOD(A29-1,12)=0,B29&lt;=Inputs!$C$7,E29=0),Inputs!$C$6,0)</f>
        <v>0</v>
      </c>
      <c r="H29" s="56" t="n">
        <f aca="false">IF(B29=1,G29*Inputs!$C$9,0)</f>
        <v>0</v>
      </c>
      <c r="I29" s="56" t="n">
        <f aca="false">I28+G29</f>
        <v>72000</v>
      </c>
      <c r="J29" s="56" t="n">
        <f aca="false">(F29+G29+H29)*((1+D29)^(1/12)-1)</f>
        <v>238.596972539022</v>
      </c>
      <c r="K29" s="56" t="n">
        <f aca="false">(F29+G29+H29+J29)*(Inputs!$C$19+IF(B29&lt;=10,Inputs!$C$12,Inputs!$C$13))/12</f>
        <v>243.735597884681</v>
      </c>
      <c r="L29" s="56" t="n">
        <f aca="false">IF(OR(E29=1,A29&lt;=Inputs!$C$15),0,MAX(Inputs!$C$8*I29-(F29+G29+H29+J29-K29),0))</f>
        <v>0</v>
      </c>
      <c r="M29" s="56" t="n">
        <f aca="false">L29*INDEX(Rates!$B$2:$C$101,C29+1,IF(Inputs!$C$5="Male",1,2))/1000/12*Inputs!$C$16</f>
        <v>0</v>
      </c>
      <c r="N29" s="56" t="n">
        <f aca="false">IF($V$1=1,MAX(F29+G29+H29+J29-K29-M29,0)*Inputs!$C$22/12,0)</f>
        <v>0</v>
      </c>
      <c r="O29" s="56" t="n">
        <f aca="false">IF(AND(MOD(A29,12)=0,B29&gt;=Inputs!$C$18),MAX(F29+G29+H29+J29-K29-M29-N29,0)*Inputs!$C$17,0)</f>
        <v>0</v>
      </c>
      <c r="P29" s="56" t="n">
        <f aca="false">F29+G29+H29+J29-K29-M29-N29+O29</f>
        <v>72876.9437675196</v>
      </c>
      <c r="Q29" s="56" t="n">
        <f aca="false">IF(OR(E29=1,P29&lt;=0),0,P29)</f>
        <v>72876.9437675196</v>
      </c>
      <c r="R29" s="15" t="n">
        <f aca="false">IF(OR(E29=1,AND(P29&lt;=0,I29&gt;0)),1,0)</f>
        <v>0</v>
      </c>
      <c r="S29" s="15" t="n">
        <f aca="false">IF(L29&gt;0,1,0)</f>
        <v>0</v>
      </c>
    </row>
    <row r="30" customFormat="false" ht="15" hidden="false" customHeight="false" outlineLevel="0" collapsed="false">
      <c r="A30" s="15" t="n">
        <v>29</v>
      </c>
      <c r="B30" s="15" t="n">
        <f aca="false">INT((A30-1)/12)+1</f>
        <v>3</v>
      </c>
      <c r="C30" s="15" t="n">
        <f aca="false">MIN(Inputs!$C$4+B30-1,99)</f>
        <v>76</v>
      </c>
      <c r="D30" s="55" t="n">
        <f aca="false">0.04</f>
        <v>0.04</v>
      </c>
      <c r="E30" s="15" t="n">
        <f aca="false">R29</f>
        <v>0</v>
      </c>
      <c r="F30" s="56" t="n">
        <f aca="false">Q29</f>
        <v>72876.9437675196</v>
      </c>
      <c r="G30" s="56" t="n">
        <f aca="false">IF(AND(MOD(A30-1,12)=0,B30&lt;=Inputs!$C$7,E30=0),Inputs!$C$6,0)</f>
        <v>0</v>
      </c>
      <c r="H30" s="56" t="n">
        <f aca="false">IF(B30=1,G30*Inputs!$C$9,0)</f>
        <v>0</v>
      </c>
      <c r="I30" s="56" t="n">
        <f aca="false">I29+G30</f>
        <v>72000</v>
      </c>
      <c r="J30" s="56" t="n">
        <f aca="false">(F30+G30+H30)*((1+D30)^(1/12)-1)</f>
        <v>238.580150016802</v>
      </c>
      <c r="K30" s="56" t="n">
        <f aca="false">(F30+G30+H30+J30)*(Inputs!$C$19+IF(B30&lt;=10,Inputs!$C$12,Inputs!$C$13))/12</f>
        <v>243.718413058455</v>
      </c>
      <c r="L30" s="56" t="n">
        <f aca="false">IF(OR(E30=1,A30&lt;=Inputs!$C$15),0,MAX(Inputs!$C$8*I30-(F30+G30+H30+J30-K30),0))</f>
        <v>0</v>
      </c>
      <c r="M30" s="56" t="n">
        <f aca="false">L30*INDEX(Rates!$B$2:$C$101,C30+1,IF(Inputs!$C$5="Male",1,2))/1000/12*Inputs!$C$16</f>
        <v>0</v>
      </c>
      <c r="N30" s="56" t="n">
        <f aca="false">IF($V$1=1,MAX(F30+G30+H30+J30-K30-M30,0)*Inputs!$C$22/12,0)</f>
        <v>0</v>
      </c>
      <c r="O30" s="56" t="n">
        <f aca="false">IF(AND(MOD(A30,12)=0,B30&gt;=Inputs!$C$18),MAX(F30+G30+H30+J30-K30-M30-N30,0)*Inputs!$C$17,0)</f>
        <v>0</v>
      </c>
      <c r="P30" s="56" t="n">
        <f aca="false">F30+G30+H30+J30-K30-M30-N30+O30</f>
        <v>72871.8055044779</v>
      </c>
      <c r="Q30" s="56" t="n">
        <f aca="false">IF(OR(E30=1,P30&lt;=0),0,P30)</f>
        <v>72871.8055044779</v>
      </c>
      <c r="R30" s="15" t="n">
        <f aca="false">IF(OR(E30=1,AND(P30&lt;=0,I30&gt;0)),1,0)</f>
        <v>0</v>
      </c>
      <c r="S30" s="15" t="n">
        <f aca="false">IF(L30&gt;0,1,0)</f>
        <v>0</v>
      </c>
    </row>
    <row r="31" customFormat="false" ht="15" hidden="false" customHeight="false" outlineLevel="0" collapsed="false">
      <c r="A31" s="15" t="n">
        <v>30</v>
      </c>
      <c r="B31" s="15" t="n">
        <f aca="false">INT((A31-1)/12)+1</f>
        <v>3</v>
      </c>
      <c r="C31" s="15" t="n">
        <f aca="false">MIN(Inputs!$C$4+B31-1,99)</f>
        <v>76</v>
      </c>
      <c r="D31" s="55" t="n">
        <f aca="false">0.04</f>
        <v>0.04</v>
      </c>
      <c r="E31" s="15" t="n">
        <f aca="false">R30</f>
        <v>0</v>
      </c>
      <c r="F31" s="56" t="n">
        <f aca="false">Q30</f>
        <v>72871.8055044779</v>
      </c>
      <c r="G31" s="56" t="n">
        <f aca="false">IF(AND(MOD(A31-1,12)=0,B31&lt;=Inputs!$C$7,E31=0),Inputs!$C$6,0)</f>
        <v>0</v>
      </c>
      <c r="H31" s="56" t="n">
        <f aca="false">IF(B31=1,G31*Inputs!$C$9,0)</f>
        <v>0</v>
      </c>
      <c r="I31" s="56" t="n">
        <f aca="false">I30+G31</f>
        <v>72000</v>
      </c>
      <c r="J31" s="56" t="n">
        <f aca="false">(F31+G31+H31)*((1+D31)^(1/12)-1)</f>
        <v>238.563328680671</v>
      </c>
      <c r="K31" s="56" t="n">
        <f aca="false">(F31+G31+H31+J31)*(Inputs!$C$19+IF(B31&lt;=10,Inputs!$C$12,Inputs!$C$13))/12</f>
        <v>243.701229443862</v>
      </c>
      <c r="L31" s="56" t="n">
        <f aca="false">IF(OR(E31=1,A31&lt;=Inputs!$C$15),0,MAX(Inputs!$C$8*I31-(F31+G31+H31+J31-K31),0))</f>
        <v>0</v>
      </c>
      <c r="M31" s="56" t="n">
        <f aca="false">L31*INDEX(Rates!$B$2:$C$101,C31+1,IF(Inputs!$C$5="Male",1,2))/1000/12*Inputs!$C$16</f>
        <v>0</v>
      </c>
      <c r="N31" s="56" t="n">
        <f aca="false">IF($V$1=1,MAX(F31+G31+H31+J31-K31-M31,0)*Inputs!$C$22/12,0)</f>
        <v>0</v>
      </c>
      <c r="O31" s="56" t="n">
        <f aca="false">IF(AND(MOD(A31,12)=0,B31&gt;=Inputs!$C$18),MAX(F31+G31+H31+J31-K31-M31-N31,0)*Inputs!$C$17,0)</f>
        <v>0</v>
      </c>
      <c r="P31" s="56" t="n">
        <f aca="false">F31+G31+H31+J31-K31-M31-N31+O31</f>
        <v>72866.6676037147</v>
      </c>
      <c r="Q31" s="56" t="n">
        <f aca="false">IF(OR(E31=1,P31&lt;=0),0,P31)</f>
        <v>72866.6676037147</v>
      </c>
      <c r="R31" s="15" t="n">
        <f aca="false">IF(OR(E31=1,AND(P31&lt;=0,I31&gt;0)),1,0)</f>
        <v>0</v>
      </c>
      <c r="S31" s="15" t="n">
        <f aca="false">IF(L31&gt;0,1,0)</f>
        <v>0</v>
      </c>
    </row>
    <row r="32" customFormat="false" ht="15" hidden="false" customHeight="false" outlineLevel="0" collapsed="false">
      <c r="A32" s="15" t="n">
        <v>31</v>
      </c>
      <c r="B32" s="15" t="n">
        <f aca="false">INT((A32-1)/12)+1</f>
        <v>3</v>
      </c>
      <c r="C32" s="15" t="n">
        <f aca="false">MIN(Inputs!$C$4+B32-1,99)</f>
        <v>76</v>
      </c>
      <c r="D32" s="55" t="n">
        <f aca="false">0.04</f>
        <v>0.04</v>
      </c>
      <c r="E32" s="15" t="n">
        <f aca="false">R31</f>
        <v>0</v>
      </c>
      <c r="F32" s="56" t="n">
        <f aca="false">Q31</f>
        <v>72866.6676037147</v>
      </c>
      <c r="G32" s="56" t="n">
        <f aca="false">IF(AND(MOD(A32-1,12)=0,B32&lt;=Inputs!$C$7,E32=0),Inputs!$C$6,0)</f>
        <v>0</v>
      </c>
      <c r="H32" s="56" t="n">
        <f aca="false">IF(B32=1,G32*Inputs!$C$9,0)</f>
        <v>0</v>
      </c>
      <c r="I32" s="56" t="n">
        <f aca="false">I31+G32</f>
        <v>72000</v>
      </c>
      <c r="J32" s="56" t="n">
        <f aca="false">(F32+G32+H32)*((1+D32)^(1/12)-1)</f>
        <v>238.546508530546</v>
      </c>
      <c r="K32" s="56" t="n">
        <f aca="false">(F32+G32+H32+J32)*(Inputs!$C$19+IF(B32&lt;=10,Inputs!$C$12,Inputs!$C$13))/12</f>
        <v>243.684047040818</v>
      </c>
      <c r="L32" s="56" t="n">
        <f aca="false">IF(OR(E32=1,A32&lt;=Inputs!$C$15),0,MAX(Inputs!$C$8*I32-(F32+G32+H32+J32-K32),0))</f>
        <v>0</v>
      </c>
      <c r="M32" s="56" t="n">
        <f aca="false">L32*INDEX(Rates!$B$2:$C$101,C32+1,IF(Inputs!$C$5="Male",1,2))/1000/12*Inputs!$C$16</f>
        <v>0</v>
      </c>
      <c r="N32" s="56" t="n">
        <f aca="false">IF($V$1=1,MAX(F32+G32+H32+J32-K32-M32,0)*Inputs!$C$22/12,0)</f>
        <v>0</v>
      </c>
      <c r="O32" s="56" t="n">
        <f aca="false">IF(AND(MOD(A32,12)=0,B32&gt;=Inputs!$C$18),MAX(F32+G32+H32+J32-K32-M32-N32,0)*Inputs!$C$17,0)</f>
        <v>0</v>
      </c>
      <c r="P32" s="56" t="n">
        <f aca="false">F32+G32+H32+J32-K32-M32-N32+O32</f>
        <v>72861.5300652044</v>
      </c>
      <c r="Q32" s="56" t="n">
        <f aca="false">IF(OR(E32=1,P32&lt;=0),0,P32)</f>
        <v>72861.5300652044</v>
      </c>
      <c r="R32" s="15" t="n">
        <f aca="false">IF(OR(E32=1,AND(P32&lt;=0,I32&gt;0)),1,0)</f>
        <v>0</v>
      </c>
      <c r="S32" s="15" t="n">
        <f aca="false">IF(L32&gt;0,1,0)</f>
        <v>0</v>
      </c>
    </row>
    <row r="33" customFormat="false" ht="15" hidden="false" customHeight="false" outlineLevel="0" collapsed="false">
      <c r="A33" s="15" t="n">
        <v>32</v>
      </c>
      <c r="B33" s="15" t="n">
        <f aca="false">INT((A33-1)/12)+1</f>
        <v>3</v>
      </c>
      <c r="C33" s="15" t="n">
        <f aca="false">MIN(Inputs!$C$4+B33-1,99)</f>
        <v>76</v>
      </c>
      <c r="D33" s="55" t="n">
        <f aca="false">0.04</f>
        <v>0.04</v>
      </c>
      <c r="E33" s="15" t="n">
        <f aca="false">R32</f>
        <v>0</v>
      </c>
      <c r="F33" s="56" t="n">
        <f aca="false">Q32</f>
        <v>72861.5300652044</v>
      </c>
      <c r="G33" s="56" t="n">
        <f aca="false">IF(AND(MOD(A33-1,12)=0,B33&lt;=Inputs!$C$7,E33=0),Inputs!$C$6,0)</f>
        <v>0</v>
      </c>
      <c r="H33" s="56" t="n">
        <f aca="false">IF(B33=1,G33*Inputs!$C$9,0)</f>
        <v>0</v>
      </c>
      <c r="I33" s="56" t="n">
        <f aca="false">I32+G33</f>
        <v>72000</v>
      </c>
      <c r="J33" s="56" t="n">
        <f aca="false">(F33+G33+H33)*((1+D33)^(1/12)-1)</f>
        <v>238.529689566342</v>
      </c>
      <c r="K33" s="56" t="n">
        <f aca="false">(F33+G33+H33+J33)*(Inputs!$C$19+IF(B33&lt;=10,Inputs!$C$12,Inputs!$C$13))/12</f>
        <v>243.666865849236</v>
      </c>
      <c r="L33" s="56" t="n">
        <f aca="false">IF(OR(E33=1,A33&lt;=Inputs!$C$15),0,MAX(Inputs!$C$8*I33-(F33+G33+H33+J33-K33),0))</f>
        <v>0</v>
      </c>
      <c r="M33" s="56" t="n">
        <f aca="false">L33*INDEX(Rates!$B$2:$C$101,C33+1,IF(Inputs!$C$5="Male",1,2))/1000/12*Inputs!$C$16</f>
        <v>0</v>
      </c>
      <c r="N33" s="56" t="n">
        <f aca="false">IF($V$1=1,MAX(F33+G33+H33+J33-K33-M33,0)*Inputs!$C$22/12,0)</f>
        <v>0</v>
      </c>
      <c r="O33" s="56" t="n">
        <f aca="false">IF(AND(MOD(A33,12)=0,B33&gt;=Inputs!$C$18),MAX(F33+G33+H33+J33-K33-M33-N33,0)*Inputs!$C$17,0)</f>
        <v>0</v>
      </c>
      <c r="P33" s="56" t="n">
        <f aca="false">F33+G33+H33+J33-K33-M33-N33+O33</f>
        <v>72856.3928889216</v>
      </c>
      <c r="Q33" s="56" t="n">
        <f aca="false">IF(OR(E33=1,P33&lt;=0),0,P33)</f>
        <v>72856.3928889216</v>
      </c>
      <c r="R33" s="15" t="n">
        <f aca="false">IF(OR(E33=1,AND(P33&lt;=0,I33&gt;0)),1,0)</f>
        <v>0</v>
      </c>
      <c r="S33" s="15" t="n">
        <f aca="false">IF(L33&gt;0,1,0)</f>
        <v>0</v>
      </c>
    </row>
    <row r="34" customFormat="false" ht="15" hidden="false" customHeight="false" outlineLevel="0" collapsed="false">
      <c r="A34" s="15" t="n">
        <v>33</v>
      </c>
      <c r="B34" s="15" t="n">
        <f aca="false">INT((A34-1)/12)+1</f>
        <v>3</v>
      </c>
      <c r="C34" s="15" t="n">
        <f aca="false">MIN(Inputs!$C$4+B34-1,99)</f>
        <v>76</v>
      </c>
      <c r="D34" s="55" t="n">
        <f aca="false">0.04</f>
        <v>0.04</v>
      </c>
      <c r="E34" s="15" t="n">
        <f aca="false">R33</f>
        <v>0</v>
      </c>
      <c r="F34" s="56" t="n">
        <f aca="false">Q33</f>
        <v>72856.3928889216</v>
      </c>
      <c r="G34" s="56" t="n">
        <f aca="false">IF(AND(MOD(A34-1,12)=0,B34&lt;=Inputs!$C$7,E34=0),Inputs!$C$6,0)</f>
        <v>0</v>
      </c>
      <c r="H34" s="56" t="n">
        <f aca="false">IF(B34=1,G34*Inputs!$C$9,0)</f>
        <v>0</v>
      </c>
      <c r="I34" s="56" t="n">
        <f aca="false">I33+G34</f>
        <v>72000</v>
      </c>
      <c r="J34" s="56" t="n">
        <f aca="false">(F34+G34+H34)*((1+D34)^(1/12)-1)</f>
        <v>238.512871787977</v>
      </c>
      <c r="K34" s="56" t="n">
        <f aca="false">(F34+G34+H34+J34)*(Inputs!$C$19+IF(B34&lt;=10,Inputs!$C$12,Inputs!$C$13))/12</f>
        <v>243.649685869032</v>
      </c>
      <c r="L34" s="56" t="n">
        <f aca="false">IF(OR(E34=1,A34&lt;=Inputs!$C$15),0,MAX(Inputs!$C$8*I34-(F34+G34+H34+J34-K34),0))</f>
        <v>0</v>
      </c>
      <c r="M34" s="56" t="n">
        <f aca="false">L34*INDEX(Rates!$B$2:$C$101,C34+1,IF(Inputs!$C$5="Male",1,2))/1000/12*Inputs!$C$16</f>
        <v>0</v>
      </c>
      <c r="N34" s="56" t="n">
        <f aca="false">IF($V$1=1,MAX(F34+G34+H34+J34-K34-M34,0)*Inputs!$C$22/12,0)</f>
        <v>0</v>
      </c>
      <c r="O34" s="56" t="n">
        <f aca="false">IF(AND(MOD(A34,12)=0,B34&gt;=Inputs!$C$18),MAX(F34+G34+H34+J34-K34-M34-N34,0)*Inputs!$C$17,0)</f>
        <v>0</v>
      </c>
      <c r="P34" s="56" t="n">
        <f aca="false">F34+G34+H34+J34-K34-M34-N34+O34</f>
        <v>72851.2560748405</v>
      </c>
      <c r="Q34" s="56" t="n">
        <f aca="false">IF(OR(E34=1,P34&lt;=0),0,P34)</f>
        <v>72851.2560748405</v>
      </c>
      <c r="R34" s="15" t="n">
        <f aca="false">IF(OR(E34=1,AND(P34&lt;=0,I34&gt;0)),1,0)</f>
        <v>0</v>
      </c>
      <c r="S34" s="15" t="n">
        <f aca="false">IF(L34&gt;0,1,0)</f>
        <v>0</v>
      </c>
    </row>
    <row r="35" customFormat="false" ht="15" hidden="false" customHeight="false" outlineLevel="0" collapsed="false">
      <c r="A35" s="15" t="n">
        <v>34</v>
      </c>
      <c r="B35" s="15" t="n">
        <f aca="false">INT((A35-1)/12)+1</f>
        <v>3</v>
      </c>
      <c r="C35" s="15" t="n">
        <f aca="false">MIN(Inputs!$C$4+B35-1,99)</f>
        <v>76</v>
      </c>
      <c r="D35" s="55" t="n">
        <f aca="false">0.04</f>
        <v>0.04</v>
      </c>
      <c r="E35" s="15" t="n">
        <f aca="false">R34</f>
        <v>0</v>
      </c>
      <c r="F35" s="56" t="n">
        <f aca="false">Q34</f>
        <v>72851.2560748405</v>
      </c>
      <c r="G35" s="56" t="n">
        <f aca="false">IF(AND(MOD(A35-1,12)=0,B35&lt;=Inputs!$C$7,E35=0),Inputs!$C$6,0)</f>
        <v>0</v>
      </c>
      <c r="H35" s="56" t="n">
        <f aca="false">IF(B35=1,G35*Inputs!$C$9,0)</f>
        <v>0</v>
      </c>
      <c r="I35" s="56" t="n">
        <f aca="false">I34+G35</f>
        <v>72000</v>
      </c>
      <c r="J35" s="56" t="n">
        <f aca="false">(F35+G35+H35)*((1+D35)^(1/12)-1)</f>
        <v>238.496055195366</v>
      </c>
      <c r="K35" s="56" t="n">
        <f aca="false">(F35+G35+H35+J35)*(Inputs!$C$19+IF(B35&lt;=10,Inputs!$C$12,Inputs!$C$13))/12</f>
        <v>243.63250710012</v>
      </c>
      <c r="L35" s="56" t="n">
        <f aca="false">IF(OR(E35=1,A35&lt;=Inputs!$C$15),0,MAX(Inputs!$C$8*I35-(F35+G35+H35+J35-K35),0))</f>
        <v>0</v>
      </c>
      <c r="M35" s="56" t="n">
        <f aca="false">L35*INDEX(Rates!$B$2:$C$101,C35+1,IF(Inputs!$C$5="Male",1,2))/1000/12*Inputs!$C$16</f>
        <v>0</v>
      </c>
      <c r="N35" s="56" t="n">
        <f aca="false">IF($V$1=1,MAX(F35+G35+H35+J35-K35-M35,0)*Inputs!$C$22/12,0)</f>
        <v>0</v>
      </c>
      <c r="O35" s="56" t="n">
        <f aca="false">IF(AND(MOD(A35,12)=0,B35&gt;=Inputs!$C$18),MAX(F35+G35+H35+J35-K35-M35-N35,0)*Inputs!$C$17,0)</f>
        <v>0</v>
      </c>
      <c r="P35" s="56" t="n">
        <f aca="false">F35+G35+H35+J35-K35-M35-N35+O35</f>
        <v>72846.1196229357</v>
      </c>
      <c r="Q35" s="56" t="n">
        <f aca="false">IF(OR(E35=1,P35&lt;=0),0,P35)</f>
        <v>72846.1196229357</v>
      </c>
      <c r="R35" s="15" t="n">
        <f aca="false">IF(OR(E35=1,AND(P35&lt;=0,I35&gt;0)),1,0)</f>
        <v>0</v>
      </c>
      <c r="S35" s="15" t="n">
        <f aca="false">IF(L35&gt;0,1,0)</f>
        <v>0</v>
      </c>
    </row>
    <row r="36" customFormat="false" ht="15" hidden="false" customHeight="false" outlineLevel="0" collapsed="false">
      <c r="A36" s="15" t="n">
        <v>35</v>
      </c>
      <c r="B36" s="15" t="n">
        <f aca="false">INT((A36-1)/12)+1</f>
        <v>3</v>
      </c>
      <c r="C36" s="15" t="n">
        <f aca="false">MIN(Inputs!$C$4+B36-1,99)</f>
        <v>76</v>
      </c>
      <c r="D36" s="55" t="n">
        <f aca="false">0.04</f>
        <v>0.04</v>
      </c>
      <c r="E36" s="15" t="n">
        <f aca="false">R35</f>
        <v>0</v>
      </c>
      <c r="F36" s="56" t="n">
        <f aca="false">Q35</f>
        <v>72846.1196229357</v>
      </c>
      <c r="G36" s="56" t="n">
        <f aca="false">IF(AND(MOD(A36-1,12)=0,B36&lt;=Inputs!$C$7,E36=0),Inputs!$C$6,0)</f>
        <v>0</v>
      </c>
      <c r="H36" s="56" t="n">
        <f aca="false">IF(B36=1,G36*Inputs!$C$9,0)</f>
        <v>0</v>
      </c>
      <c r="I36" s="56" t="n">
        <f aca="false">I35+G36</f>
        <v>72000</v>
      </c>
      <c r="J36" s="56" t="n">
        <f aca="false">(F36+G36+H36)*((1+D36)^(1/12)-1)</f>
        <v>238.479239788426</v>
      </c>
      <c r="K36" s="56" t="n">
        <f aca="false">(F36+G36+H36+J36)*(Inputs!$C$19+IF(B36&lt;=10,Inputs!$C$12,Inputs!$C$13))/12</f>
        <v>243.615329542414</v>
      </c>
      <c r="L36" s="56" t="n">
        <f aca="false">IF(OR(E36=1,A36&lt;=Inputs!$C$15),0,MAX(Inputs!$C$8*I36-(F36+G36+H36+J36-K36),0))</f>
        <v>0</v>
      </c>
      <c r="M36" s="56" t="n">
        <f aca="false">L36*INDEX(Rates!$B$2:$C$101,C36+1,IF(Inputs!$C$5="Male",1,2))/1000/12*Inputs!$C$16</f>
        <v>0</v>
      </c>
      <c r="N36" s="56" t="n">
        <f aca="false">IF($V$1=1,MAX(F36+G36+H36+J36-K36-M36,0)*Inputs!$C$22/12,0)</f>
        <v>0</v>
      </c>
      <c r="O36" s="56" t="n">
        <f aca="false">IF(AND(MOD(A36,12)=0,B36&gt;=Inputs!$C$18),MAX(F36+G36+H36+J36-K36-M36-N36,0)*Inputs!$C$17,0)</f>
        <v>0</v>
      </c>
      <c r="P36" s="56" t="n">
        <f aca="false">F36+G36+H36+J36-K36-M36-N36+O36</f>
        <v>72840.9835331817</v>
      </c>
      <c r="Q36" s="56" t="n">
        <f aca="false">IF(OR(E36=1,P36&lt;=0),0,P36)</f>
        <v>72840.9835331817</v>
      </c>
      <c r="R36" s="15" t="n">
        <f aca="false">IF(OR(E36=1,AND(P36&lt;=0,I36&gt;0)),1,0)</f>
        <v>0</v>
      </c>
      <c r="S36" s="15" t="n">
        <f aca="false">IF(L36&gt;0,1,0)</f>
        <v>0</v>
      </c>
    </row>
    <row r="37" customFormat="false" ht="15" hidden="false" customHeight="false" outlineLevel="0" collapsed="false">
      <c r="A37" s="15" t="n">
        <v>36</v>
      </c>
      <c r="B37" s="15" t="n">
        <f aca="false">INT((A37-1)/12)+1</f>
        <v>3</v>
      </c>
      <c r="C37" s="15" t="n">
        <f aca="false">MIN(Inputs!$C$4+B37-1,99)</f>
        <v>76</v>
      </c>
      <c r="D37" s="55" t="n">
        <f aca="false">0.04</f>
        <v>0.04</v>
      </c>
      <c r="E37" s="15" t="n">
        <f aca="false">R36</f>
        <v>0</v>
      </c>
      <c r="F37" s="56" t="n">
        <f aca="false">Q36</f>
        <v>72840.9835331817</v>
      </c>
      <c r="G37" s="56" t="n">
        <f aca="false">IF(AND(MOD(A37-1,12)=0,B37&lt;=Inputs!$C$7,E37=0),Inputs!$C$6,0)</f>
        <v>0</v>
      </c>
      <c r="H37" s="56" t="n">
        <f aca="false">IF(B37=1,G37*Inputs!$C$9,0)</f>
        <v>0</v>
      </c>
      <c r="I37" s="56" t="n">
        <f aca="false">I36+G37</f>
        <v>72000</v>
      </c>
      <c r="J37" s="56" t="n">
        <f aca="false">(F37+G37+H37)*((1+D37)^(1/12)-1)</f>
        <v>238.462425567073</v>
      </c>
      <c r="K37" s="56" t="n">
        <f aca="false">(F37+G37+H37+J37)*(Inputs!$C$19+IF(B37&lt;=10,Inputs!$C$12,Inputs!$C$13))/12</f>
        <v>243.598153195829</v>
      </c>
      <c r="L37" s="56" t="n">
        <f aca="false">IF(OR(E37=1,A37&lt;=Inputs!$C$15),0,MAX(Inputs!$C$8*I37-(F37+G37+H37+J37-K37),0))</f>
        <v>0</v>
      </c>
      <c r="M37" s="56" t="n">
        <f aca="false">L37*INDEX(Rates!$B$2:$C$101,C37+1,IF(Inputs!$C$5="Male",1,2))/1000/12*Inputs!$C$16</f>
        <v>0</v>
      </c>
      <c r="N37" s="56" t="n">
        <f aca="false">IF($V$1=1,MAX(F37+G37+H37+J37-K37-M37,0)*Inputs!$C$22/12,0)</f>
        <v>0</v>
      </c>
      <c r="O37" s="56" t="n">
        <f aca="false">IF(AND(MOD(A37,12)=0,B37&gt;=Inputs!$C$18),MAX(F37+G37+H37+J37-K37-M37-N37,0)*Inputs!$C$17,0)</f>
        <v>0</v>
      </c>
      <c r="P37" s="56" t="n">
        <f aca="false">F37+G37+H37+J37-K37-M37-N37+O37</f>
        <v>72835.847805553</v>
      </c>
      <c r="Q37" s="56" t="n">
        <f aca="false">IF(OR(E37=1,P37&lt;=0),0,P37)</f>
        <v>72835.847805553</v>
      </c>
      <c r="R37" s="15" t="n">
        <f aca="false">IF(OR(E37=1,AND(P37&lt;=0,I37&gt;0)),1,0)</f>
        <v>0</v>
      </c>
      <c r="S37" s="15" t="n">
        <f aca="false">IF(L37&gt;0,1,0)</f>
        <v>0</v>
      </c>
    </row>
    <row r="38" customFormat="false" ht="15" hidden="false" customHeight="false" outlineLevel="0" collapsed="false">
      <c r="A38" s="15" t="n">
        <v>37</v>
      </c>
      <c r="B38" s="15" t="n">
        <f aca="false">INT((A38-1)/12)+1</f>
        <v>4</v>
      </c>
      <c r="C38" s="15" t="n">
        <f aca="false">MIN(Inputs!$C$4+B38-1,99)</f>
        <v>77</v>
      </c>
      <c r="D38" s="55" t="n">
        <f aca="false">0.04</f>
        <v>0.04</v>
      </c>
      <c r="E38" s="15" t="n">
        <f aca="false">R37</f>
        <v>0</v>
      </c>
      <c r="F38" s="56" t="n">
        <f aca="false">Q37</f>
        <v>72835.847805553</v>
      </c>
      <c r="G38" s="56" t="n">
        <f aca="false">IF(AND(MOD(A38-1,12)=0,B38&lt;=Inputs!$C$7,E38=0),Inputs!$C$6,0)</f>
        <v>24000</v>
      </c>
      <c r="H38" s="56" t="n">
        <f aca="false">IF(B38=1,G38*Inputs!$C$9,0)</f>
        <v>0</v>
      </c>
      <c r="I38" s="56" t="n">
        <f aca="false">I37+G38</f>
        <v>96000</v>
      </c>
      <c r="J38" s="56" t="n">
        <f aca="false">(F38+G38+H38)*((1+D38)^(1/12)-1)</f>
        <v>317.015367303998</v>
      </c>
      <c r="K38" s="56" t="n">
        <f aca="false">(F38+G38+H38+J38)*(Inputs!$C$19+IF(B38&lt;=10,Inputs!$C$12,Inputs!$C$13))/12</f>
        <v>323.842877242857</v>
      </c>
      <c r="L38" s="56" t="n">
        <f aca="false">IF(OR(E38=1,A38&lt;=Inputs!$C$15),0,MAX(Inputs!$C$8*I38-(F38+G38+H38+J38-K38),0))</f>
        <v>130.979704385856</v>
      </c>
      <c r="M38" s="56" t="n">
        <f aca="false">L38*INDEX(Rates!$B$2:$C$101,C38+1,IF(Inputs!$C$5="Male",1,2))/1000/12*Inputs!$C$16</f>
        <v>0.407128581132703</v>
      </c>
      <c r="N38" s="56" t="n">
        <f aca="false">IF($V$1=1,MAX(F38+G38+H38+J38-K38-M38,0)*Inputs!$C$22/12,0)</f>
        <v>0</v>
      </c>
      <c r="O38" s="56" t="n">
        <f aca="false">IF(AND(MOD(A38,12)=0,B38&gt;=Inputs!$C$18),MAX(F38+G38+H38+J38-K38-M38-N38,0)*Inputs!$C$17,0)</f>
        <v>0</v>
      </c>
      <c r="P38" s="56" t="n">
        <f aca="false">F38+G38+H38+J38-K38-M38-N38+O38</f>
        <v>96828.613167033</v>
      </c>
      <c r="Q38" s="56" t="n">
        <f aca="false">IF(OR(E38=1,P38&lt;=0),0,P38)</f>
        <v>96828.613167033</v>
      </c>
      <c r="R38" s="15" t="n">
        <f aca="false">IF(OR(E38=1,AND(P38&lt;=0,I38&gt;0)),1,0)</f>
        <v>0</v>
      </c>
      <c r="S38" s="15" t="n">
        <f aca="false">IF(L38&gt;0,1,0)</f>
        <v>1</v>
      </c>
    </row>
    <row r="39" customFormat="false" ht="15" hidden="false" customHeight="false" outlineLevel="0" collapsed="false">
      <c r="A39" s="15" t="n">
        <v>38</v>
      </c>
      <c r="B39" s="15" t="n">
        <f aca="false">INT((A39-1)/12)+1</f>
        <v>4</v>
      </c>
      <c r="C39" s="15" t="n">
        <f aca="false">MIN(Inputs!$C$4+B39-1,99)</f>
        <v>77</v>
      </c>
      <c r="D39" s="55" t="n">
        <f aca="false">0.04</f>
        <v>0.04</v>
      </c>
      <c r="E39" s="15" t="n">
        <f aca="false">R38</f>
        <v>0</v>
      </c>
      <c r="F39" s="56" t="n">
        <f aca="false">Q38</f>
        <v>96828.613167033</v>
      </c>
      <c r="G39" s="56" t="n">
        <f aca="false">IF(AND(MOD(A39-1,12)=0,B39&lt;=Inputs!$C$7,E39=0),Inputs!$C$6,0)</f>
        <v>0</v>
      </c>
      <c r="H39" s="56" t="n">
        <f aca="false">IF(B39=1,G39*Inputs!$C$9,0)</f>
        <v>0</v>
      </c>
      <c r="I39" s="56" t="n">
        <f aca="false">I38+G39</f>
        <v>96000</v>
      </c>
      <c r="J39" s="56" t="n">
        <f aca="false">(F39+G39+H39)*((1+D39)^(1/12)-1)</f>
        <v>316.991682980066</v>
      </c>
      <c r="K39" s="56" t="n">
        <f aca="false">(F39+G39+H39+J39)*(Inputs!$C$19+IF(B39&lt;=10,Inputs!$C$12,Inputs!$C$13))/12</f>
        <v>323.818682833377</v>
      </c>
      <c r="L39" s="56" t="n">
        <f aca="false">IF(OR(E39=1,A39&lt;=Inputs!$C$15),0,MAX(Inputs!$C$8*I39-(F39+G39+H39+J39-K39),0))</f>
        <v>138.2138328203</v>
      </c>
      <c r="M39" s="56" t="n">
        <f aca="false">L39*INDEX(Rates!$B$2:$C$101,C39+1,IF(Inputs!$C$5="Male",1,2))/1000/12*Inputs!$C$16</f>
        <v>0.429614663683099</v>
      </c>
      <c r="N39" s="56" t="n">
        <f aca="false">IF($V$1=1,MAX(F39+G39+H39+J39-K39-M39,0)*Inputs!$C$22/12,0)</f>
        <v>0</v>
      </c>
      <c r="O39" s="56" t="n">
        <f aca="false">IF(AND(MOD(A39,12)=0,B39&gt;=Inputs!$C$18),MAX(F39+G39+H39+J39-K39-M39-N39,0)*Inputs!$C$17,0)</f>
        <v>0</v>
      </c>
      <c r="P39" s="56" t="n">
        <f aca="false">F39+G39+H39+J39-K39-M39-N39+O39</f>
        <v>96821.356552516</v>
      </c>
      <c r="Q39" s="56" t="n">
        <f aca="false">IF(OR(E39=1,P39&lt;=0),0,P39)</f>
        <v>96821.356552516</v>
      </c>
      <c r="R39" s="15" t="n">
        <f aca="false">IF(OR(E39=1,AND(P39&lt;=0,I39&gt;0)),1,0)</f>
        <v>0</v>
      </c>
      <c r="S39" s="15" t="n">
        <f aca="false">IF(L39&gt;0,1,0)</f>
        <v>1</v>
      </c>
    </row>
    <row r="40" customFormat="false" ht="15" hidden="false" customHeight="false" outlineLevel="0" collapsed="false">
      <c r="A40" s="15" t="n">
        <v>39</v>
      </c>
      <c r="B40" s="15" t="n">
        <f aca="false">INT((A40-1)/12)+1</f>
        <v>4</v>
      </c>
      <c r="C40" s="15" t="n">
        <f aca="false">MIN(Inputs!$C$4+B40-1,99)</f>
        <v>77</v>
      </c>
      <c r="D40" s="55" t="n">
        <f aca="false">0.04</f>
        <v>0.04</v>
      </c>
      <c r="E40" s="15" t="n">
        <f aca="false">R39</f>
        <v>0</v>
      </c>
      <c r="F40" s="56" t="n">
        <f aca="false">Q39</f>
        <v>96821.356552516</v>
      </c>
      <c r="G40" s="56" t="n">
        <f aca="false">IF(AND(MOD(A40-1,12)=0,B40&lt;=Inputs!$C$7,E40=0),Inputs!$C$6,0)</f>
        <v>0</v>
      </c>
      <c r="H40" s="56" t="n">
        <f aca="false">IF(B40=1,G40*Inputs!$C$9,0)</f>
        <v>0</v>
      </c>
      <c r="I40" s="56" t="n">
        <f aca="false">I39+G40</f>
        <v>96000</v>
      </c>
      <c r="J40" s="56" t="n">
        <f aca="false">(F40+G40+H40)*((1+D40)^(1/12)-1)</f>
        <v>316.967926712437</v>
      </c>
      <c r="K40" s="56" t="n">
        <f aca="false">(F40+G40+H40+J40)*(Inputs!$C$19+IF(B40&lt;=10,Inputs!$C$12,Inputs!$C$13))/12</f>
        <v>323.794414930762</v>
      </c>
      <c r="L40" s="56" t="n">
        <f aca="false">IF(OR(E40=1,A40&lt;=Inputs!$C$15),0,MAX(Inputs!$C$8*I40-(F40+G40+H40+J40-K40),0))</f>
        <v>145.469935702306</v>
      </c>
      <c r="M40" s="56" t="n">
        <f aca="false">L40*INDEX(Rates!$B$2:$C$101,C40+1,IF(Inputs!$C$5="Male",1,2))/1000/12*Inputs!$C$16</f>
        <v>0.452169050141333</v>
      </c>
      <c r="N40" s="56" t="n">
        <f aca="false">IF($V$1=1,MAX(F40+G40+H40+J40-K40-M40,0)*Inputs!$C$22/12,0)</f>
        <v>0</v>
      </c>
      <c r="O40" s="56" t="n">
        <f aca="false">IF(AND(MOD(A40,12)=0,B40&gt;=Inputs!$C$18),MAX(F40+G40+H40+J40-K40-M40-N40,0)*Inputs!$C$17,0)</f>
        <v>0</v>
      </c>
      <c r="P40" s="56" t="n">
        <f aca="false">F40+G40+H40+J40-K40-M40-N40+O40</f>
        <v>96814.0778952476</v>
      </c>
      <c r="Q40" s="56" t="n">
        <f aca="false">IF(OR(E40=1,P40&lt;=0),0,P40)</f>
        <v>96814.0778952476</v>
      </c>
      <c r="R40" s="15" t="n">
        <f aca="false">IF(OR(E40=1,AND(P40&lt;=0,I40&gt;0)),1,0)</f>
        <v>0</v>
      </c>
      <c r="S40" s="15" t="n">
        <f aca="false">IF(L40&gt;0,1,0)</f>
        <v>1</v>
      </c>
    </row>
    <row r="41" customFormat="false" ht="15" hidden="false" customHeight="false" outlineLevel="0" collapsed="false">
      <c r="A41" s="15" t="n">
        <v>40</v>
      </c>
      <c r="B41" s="15" t="n">
        <f aca="false">INT((A41-1)/12)+1</f>
        <v>4</v>
      </c>
      <c r="C41" s="15" t="n">
        <f aca="false">MIN(Inputs!$C$4+B41-1,99)</f>
        <v>77</v>
      </c>
      <c r="D41" s="55" t="n">
        <f aca="false">0.04</f>
        <v>0.04</v>
      </c>
      <c r="E41" s="15" t="n">
        <f aca="false">R40</f>
        <v>0</v>
      </c>
      <c r="F41" s="56" t="n">
        <f aca="false">Q40</f>
        <v>96814.0778952476</v>
      </c>
      <c r="G41" s="56" t="n">
        <f aca="false">IF(AND(MOD(A41-1,12)=0,B41&lt;=Inputs!$C$7,E41=0),Inputs!$C$6,0)</f>
        <v>0</v>
      </c>
      <c r="H41" s="56" t="n">
        <f aca="false">IF(B41=1,G41*Inputs!$C$9,0)</f>
        <v>0</v>
      </c>
      <c r="I41" s="56" t="n">
        <f aca="false">I40+G41</f>
        <v>96000</v>
      </c>
      <c r="J41" s="56" t="n">
        <f aca="false">(F41+G41+H41)*((1+D41)^(1/12)-1)</f>
        <v>316.944098282577</v>
      </c>
      <c r="K41" s="56" t="n">
        <f aca="false">(F41+G41+H41+J41)*(Inputs!$C$19+IF(B41&lt;=10,Inputs!$C$12,Inputs!$C$13))/12</f>
        <v>323.770073311767</v>
      </c>
      <c r="L41" s="56" t="n">
        <f aca="false">IF(OR(E41=1,A41&lt;=Inputs!$C$15),0,MAX(Inputs!$C$8*I41-(F41+G41+H41+J41-K41),0))</f>
        <v>152.748079781639</v>
      </c>
      <c r="M41" s="56" t="n">
        <f aca="false">L41*INDEX(Rates!$B$2:$C$101,C41+1,IF(Inputs!$C$5="Male",1,2))/1000/12*Inputs!$C$16</f>
        <v>0.474791947987927</v>
      </c>
      <c r="N41" s="56" t="n">
        <f aca="false">IF($V$1=1,MAX(F41+G41+H41+J41-K41-M41,0)*Inputs!$C$22/12,0)</f>
        <v>0</v>
      </c>
      <c r="O41" s="56" t="n">
        <f aca="false">IF(AND(MOD(A41,12)=0,B41&gt;=Inputs!$C$18),MAX(F41+G41+H41+J41-K41-M41-N41,0)*Inputs!$C$17,0)</f>
        <v>0</v>
      </c>
      <c r="P41" s="56" t="n">
        <f aca="false">F41+G41+H41+J41-K41-M41-N41+O41</f>
        <v>96806.7771282704</v>
      </c>
      <c r="Q41" s="56" t="n">
        <f aca="false">IF(OR(E41=1,P41&lt;=0),0,P41)</f>
        <v>96806.7771282704</v>
      </c>
      <c r="R41" s="15" t="n">
        <f aca="false">IF(OR(E41=1,AND(P41&lt;=0,I41&gt;0)),1,0)</f>
        <v>0</v>
      </c>
      <c r="S41" s="15" t="n">
        <f aca="false">IF(L41&gt;0,1,0)</f>
        <v>1</v>
      </c>
    </row>
    <row r="42" customFormat="false" ht="15" hidden="false" customHeight="false" outlineLevel="0" collapsed="false">
      <c r="A42" s="15" t="n">
        <v>41</v>
      </c>
      <c r="B42" s="15" t="n">
        <f aca="false">INT((A42-1)/12)+1</f>
        <v>4</v>
      </c>
      <c r="C42" s="15" t="n">
        <f aca="false">MIN(Inputs!$C$4+B42-1,99)</f>
        <v>77</v>
      </c>
      <c r="D42" s="55" t="n">
        <f aca="false">0.04</f>
        <v>0.04</v>
      </c>
      <c r="E42" s="15" t="n">
        <f aca="false">R41</f>
        <v>0</v>
      </c>
      <c r="F42" s="56" t="n">
        <f aca="false">Q41</f>
        <v>96806.7771282704</v>
      </c>
      <c r="G42" s="56" t="n">
        <f aca="false">IF(AND(MOD(A42-1,12)=0,B42&lt;=Inputs!$C$7,E42=0),Inputs!$C$6,0)</f>
        <v>0</v>
      </c>
      <c r="H42" s="56" t="n">
        <f aca="false">IF(B42=1,G42*Inputs!$C$9,0)</f>
        <v>0</v>
      </c>
      <c r="I42" s="56" t="n">
        <f aca="false">I41+G42</f>
        <v>96000</v>
      </c>
      <c r="J42" s="56" t="n">
        <f aca="false">(F42+G42+H42)*((1+D42)^(1/12)-1)</f>
        <v>316.920197471283</v>
      </c>
      <c r="K42" s="56" t="n">
        <f aca="false">(F42+G42+H42+J42)*(Inputs!$C$19+IF(B42&lt;=10,Inputs!$C$12,Inputs!$C$13))/12</f>
        <v>323.745657752472</v>
      </c>
      <c r="L42" s="56" t="n">
        <f aca="false">IF(OR(E42=1,A42&lt;=Inputs!$C$15),0,MAX(Inputs!$C$8*I42-(F42+G42+H42+J42-K42),0))</f>
        <v>160.048332010818</v>
      </c>
      <c r="M42" s="56" t="n">
        <f aca="false">L42*INDEX(Rates!$B$2:$C$101,C42+1,IF(Inputs!$C$5="Male",1,2))/1000/12*Inputs!$C$16</f>
        <v>0.497483565333625</v>
      </c>
      <c r="N42" s="56" t="n">
        <f aca="false">IF($V$1=1,MAX(F42+G42+H42+J42-K42-M42,0)*Inputs!$C$22/12,0)</f>
        <v>0</v>
      </c>
      <c r="O42" s="56" t="n">
        <f aca="false">IF(AND(MOD(A42,12)=0,B42&gt;=Inputs!$C$18),MAX(F42+G42+H42+J42-K42-M42-N42,0)*Inputs!$C$17,0)</f>
        <v>0</v>
      </c>
      <c r="P42" s="56" t="n">
        <f aca="false">F42+G42+H42+J42-K42-M42-N42+O42</f>
        <v>96799.4541844239</v>
      </c>
      <c r="Q42" s="56" t="n">
        <f aca="false">IF(OR(E42=1,P42&lt;=0),0,P42)</f>
        <v>96799.4541844239</v>
      </c>
      <c r="R42" s="15" t="n">
        <f aca="false">IF(OR(E42=1,AND(P42&lt;=0,I42&gt;0)),1,0)</f>
        <v>0</v>
      </c>
      <c r="S42" s="15" t="n">
        <f aca="false">IF(L42&gt;0,1,0)</f>
        <v>1</v>
      </c>
    </row>
    <row r="43" customFormat="false" ht="15" hidden="false" customHeight="false" outlineLevel="0" collapsed="false">
      <c r="A43" s="15" t="n">
        <v>42</v>
      </c>
      <c r="B43" s="15" t="n">
        <f aca="false">INT((A43-1)/12)+1</f>
        <v>4</v>
      </c>
      <c r="C43" s="15" t="n">
        <f aca="false">MIN(Inputs!$C$4+B43-1,99)</f>
        <v>77</v>
      </c>
      <c r="D43" s="55" t="n">
        <f aca="false">0.04</f>
        <v>0.04</v>
      </c>
      <c r="E43" s="15" t="n">
        <f aca="false">R42</f>
        <v>0</v>
      </c>
      <c r="F43" s="56" t="n">
        <f aca="false">Q42</f>
        <v>96799.4541844239</v>
      </c>
      <c r="G43" s="56" t="n">
        <f aca="false">IF(AND(MOD(A43-1,12)=0,B43&lt;=Inputs!$C$7,E43=0),Inputs!$C$6,0)</f>
        <v>0</v>
      </c>
      <c r="H43" s="56" t="n">
        <f aca="false">IF(B43=1,G43*Inputs!$C$9,0)</f>
        <v>0</v>
      </c>
      <c r="I43" s="56" t="n">
        <f aca="false">I42+G43</f>
        <v>96000</v>
      </c>
      <c r="J43" s="56" t="n">
        <f aca="false">(F43+G43+H43)*((1+D43)^(1/12)-1)</f>
        <v>316.89622405869</v>
      </c>
      <c r="K43" s="56" t="n">
        <f aca="false">(F43+G43+H43+J43)*(Inputs!$C$19+IF(B43&lt;=10,Inputs!$C$12,Inputs!$C$13))/12</f>
        <v>323.721168028275</v>
      </c>
      <c r="L43" s="56" t="n">
        <f aca="false">IF(OR(E43=1,A43&lt;=Inputs!$C$15),0,MAX(Inputs!$C$8*I43-(F43+G43+H43+J43-K43),0))</f>
        <v>167.370759545738</v>
      </c>
      <c r="M43" s="56" t="n">
        <f aca="false">L43*INDEX(Rates!$B$2:$C$101,C43+1,IF(Inputs!$C$5="Male",1,2))/1000/12*Inputs!$C$16</f>
        <v>0.520244110921336</v>
      </c>
      <c r="N43" s="56" t="n">
        <f aca="false">IF($V$1=1,MAX(F43+G43+H43+J43-K43-M43,0)*Inputs!$C$22/12,0)</f>
        <v>0</v>
      </c>
      <c r="O43" s="56" t="n">
        <f aca="false">IF(AND(MOD(A43,12)=0,B43&gt;=Inputs!$C$18),MAX(F43+G43+H43+J43-K43-M43-N43,0)*Inputs!$C$17,0)</f>
        <v>0</v>
      </c>
      <c r="P43" s="56" t="n">
        <f aca="false">F43+G43+H43+J43-K43-M43-N43+O43</f>
        <v>96792.1089963434</v>
      </c>
      <c r="Q43" s="56" t="n">
        <f aca="false">IF(OR(E43=1,P43&lt;=0),0,P43)</f>
        <v>96792.1089963434</v>
      </c>
      <c r="R43" s="15" t="n">
        <f aca="false">IF(OR(E43=1,AND(P43&lt;=0,I43&gt;0)),1,0)</f>
        <v>0</v>
      </c>
      <c r="S43" s="15" t="n">
        <f aca="false">IF(L43&gt;0,1,0)</f>
        <v>1</v>
      </c>
    </row>
    <row r="44" customFormat="false" ht="15" hidden="false" customHeight="false" outlineLevel="0" collapsed="false">
      <c r="A44" s="15" t="n">
        <v>43</v>
      </c>
      <c r="B44" s="15" t="n">
        <f aca="false">INT((A44-1)/12)+1</f>
        <v>4</v>
      </c>
      <c r="C44" s="15" t="n">
        <f aca="false">MIN(Inputs!$C$4+B44-1,99)</f>
        <v>77</v>
      </c>
      <c r="D44" s="55" t="n">
        <f aca="false">0.04</f>
        <v>0.04</v>
      </c>
      <c r="E44" s="15" t="n">
        <f aca="false">R43</f>
        <v>0</v>
      </c>
      <c r="F44" s="56" t="n">
        <f aca="false">Q43</f>
        <v>96792.1089963434</v>
      </c>
      <c r="G44" s="56" t="n">
        <f aca="false">IF(AND(MOD(A44-1,12)=0,B44&lt;=Inputs!$C$7,E44=0),Inputs!$C$6,0)</f>
        <v>0</v>
      </c>
      <c r="H44" s="56" t="n">
        <f aca="false">IF(B44=1,G44*Inputs!$C$9,0)</f>
        <v>0</v>
      </c>
      <c r="I44" s="56" t="n">
        <f aca="false">I43+G44</f>
        <v>96000</v>
      </c>
      <c r="J44" s="56" t="n">
        <f aca="false">(F44+G44+H44)*((1+D44)^(1/12)-1)</f>
        <v>316.872177824263</v>
      </c>
      <c r="K44" s="56" t="n">
        <f aca="false">(F44+G44+H44+J44)*(Inputs!$C$19+IF(B44&lt;=10,Inputs!$C$12,Inputs!$C$13))/12</f>
        <v>323.696603913892</v>
      </c>
      <c r="L44" s="56" t="n">
        <f aca="false">IF(OR(E44=1,A44&lt;=Inputs!$C$15),0,MAX(Inputs!$C$8*I44-(F44+G44+H44+J44-K44),0))</f>
        <v>174.715429746284</v>
      </c>
      <c r="M44" s="56" t="n">
        <f aca="false">L44*INDEX(Rates!$B$2:$C$101,C44+1,IF(Inputs!$C$5="Male",1,2))/1000/12*Inputs!$C$16</f>
        <v>0.543073794128033</v>
      </c>
      <c r="N44" s="56" t="n">
        <f aca="false">IF($V$1=1,MAX(F44+G44+H44+J44-K44-M44,0)*Inputs!$C$22/12,0)</f>
        <v>0</v>
      </c>
      <c r="O44" s="56" t="n">
        <f aca="false">IF(AND(MOD(A44,12)=0,B44&gt;=Inputs!$C$18),MAX(F44+G44+H44+J44-K44-M44-N44,0)*Inputs!$C$17,0)</f>
        <v>0</v>
      </c>
      <c r="P44" s="56" t="n">
        <f aca="false">F44+G44+H44+J44-K44-M44-N44+O44</f>
        <v>96784.7414964596</v>
      </c>
      <c r="Q44" s="56" t="n">
        <f aca="false">IF(OR(E44=1,P44&lt;=0),0,P44)</f>
        <v>96784.7414964596</v>
      </c>
      <c r="R44" s="15" t="n">
        <f aca="false">IF(OR(E44=1,AND(P44&lt;=0,I44&gt;0)),1,0)</f>
        <v>0</v>
      </c>
      <c r="S44" s="15" t="n">
        <f aca="false">IF(L44&gt;0,1,0)</f>
        <v>1</v>
      </c>
    </row>
    <row r="45" customFormat="false" ht="15" hidden="false" customHeight="false" outlineLevel="0" collapsed="false">
      <c r="A45" s="15" t="n">
        <v>44</v>
      </c>
      <c r="B45" s="15" t="n">
        <f aca="false">INT((A45-1)/12)+1</f>
        <v>4</v>
      </c>
      <c r="C45" s="15" t="n">
        <f aca="false">MIN(Inputs!$C$4+B45-1,99)</f>
        <v>77</v>
      </c>
      <c r="D45" s="55" t="n">
        <f aca="false">0.04</f>
        <v>0.04</v>
      </c>
      <c r="E45" s="15" t="n">
        <f aca="false">R44</f>
        <v>0</v>
      </c>
      <c r="F45" s="56" t="n">
        <f aca="false">Q44</f>
        <v>96784.7414964596</v>
      </c>
      <c r="G45" s="56" t="n">
        <f aca="false">IF(AND(MOD(A45-1,12)=0,B45&lt;=Inputs!$C$7,E45=0),Inputs!$C$6,0)</f>
        <v>0</v>
      </c>
      <c r="H45" s="56" t="n">
        <f aca="false">IF(B45=1,G45*Inputs!$C$9,0)</f>
        <v>0</v>
      </c>
      <c r="I45" s="56" t="n">
        <f aca="false">I44+G45</f>
        <v>96000</v>
      </c>
      <c r="J45" s="56" t="n">
        <f aca="false">(F45+G45+H45)*((1+D45)^(1/12)-1)</f>
        <v>316.848058546798</v>
      </c>
      <c r="K45" s="56" t="n">
        <f aca="false">(F45+G45+H45+J45)*(Inputs!$C$19+IF(B45&lt;=10,Inputs!$C$12,Inputs!$C$13))/12</f>
        <v>323.671965183355</v>
      </c>
      <c r="L45" s="56" t="n">
        <f aca="false">IF(OR(E45=1,A45&lt;=Inputs!$C$15),0,MAX(Inputs!$C$8*I45-(F45+G45+H45+J45-K45),0))</f>
        <v>182.082410176983</v>
      </c>
      <c r="M45" s="56" t="n">
        <f aca="false">L45*INDEX(Rates!$B$2:$C$101,C45+1,IF(Inputs!$C$5="Male",1,2))/1000/12*Inputs!$C$16</f>
        <v>0.565972824966789</v>
      </c>
      <c r="N45" s="56" t="n">
        <f aca="false">IF($V$1=1,MAX(F45+G45+H45+J45-K45-M45,0)*Inputs!$C$22/12,0)</f>
        <v>0</v>
      </c>
      <c r="O45" s="56" t="n">
        <f aca="false">IF(AND(MOD(A45,12)=0,B45&gt;=Inputs!$C$18),MAX(F45+G45+H45+J45-K45-M45-N45,0)*Inputs!$C$17,0)</f>
        <v>0</v>
      </c>
      <c r="P45" s="56" t="n">
        <f aca="false">F45+G45+H45+J45-K45-M45-N45+O45</f>
        <v>96777.351616998</v>
      </c>
      <c r="Q45" s="56" t="n">
        <f aca="false">IF(OR(E45=1,P45&lt;=0),0,P45)</f>
        <v>96777.351616998</v>
      </c>
      <c r="R45" s="15" t="n">
        <f aca="false">IF(OR(E45=1,AND(P45&lt;=0,I45&gt;0)),1,0)</f>
        <v>0</v>
      </c>
      <c r="S45" s="15" t="n">
        <f aca="false">IF(L45&gt;0,1,0)</f>
        <v>1</v>
      </c>
    </row>
    <row r="46" customFormat="false" ht="15" hidden="false" customHeight="false" outlineLevel="0" collapsed="false">
      <c r="A46" s="15" t="n">
        <v>45</v>
      </c>
      <c r="B46" s="15" t="n">
        <f aca="false">INT((A46-1)/12)+1</f>
        <v>4</v>
      </c>
      <c r="C46" s="15" t="n">
        <f aca="false">MIN(Inputs!$C$4+B46-1,99)</f>
        <v>77</v>
      </c>
      <c r="D46" s="55" t="n">
        <f aca="false">0.04</f>
        <v>0.04</v>
      </c>
      <c r="E46" s="15" t="n">
        <f aca="false">R45</f>
        <v>0</v>
      </c>
      <c r="F46" s="56" t="n">
        <f aca="false">Q45</f>
        <v>96777.351616998</v>
      </c>
      <c r="G46" s="56" t="n">
        <f aca="false">IF(AND(MOD(A46-1,12)=0,B46&lt;=Inputs!$C$7,E46=0),Inputs!$C$6,0)</f>
        <v>0</v>
      </c>
      <c r="H46" s="56" t="n">
        <f aca="false">IF(B46=1,G46*Inputs!$C$9,0)</f>
        <v>0</v>
      </c>
      <c r="I46" s="56" t="n">
        <f aca="false">I45+G46</f>
        <v>96000</v>
      </c>
      <c r="J46" s="56" t="n">
        <f aca="false">(F46+G46+H46)*((1+D46)^(1/12)-1)</f>
        <v>316.823866004419</v>
      </c>
      <c r="K46" s="56" t="n">
        <f aca="false">(F46+G46+H46+J46)*(Inputs!$C$19+IF(B46&lt;=10,Inputs!$C$12,Inputs!$C$13))/12</f>
        <v>323.647251610008</v>
      </c>
      <c r="L46" s="56" t="n">
        <f aca="false">IF(OR(E46=1,A46&lt;=Inputs!$C$15),0,MAX(Inputs!$C$8*I46-(F46+G46+H46+J46-K46),0))</f>
        <v>189.471768607546</v>
      </c>
      <c r="M46" s="56" t="n">
        <f aca="false">L46*INDEX(Rates!$B$2:$C$101,C46+1,IF(Inputs!$C$5="Male",1,2))/1000/12*Inputs!$C$16</f>
        <v>0.588941414088454</v>
      </c>
      <c r="N46" s="56" t="n">
        <f aca="false">IF($V$1=1,MAX(F46+G46+H46+J46-K46-M46,0)*Inputs!$C$22/12,0)</f>
        <v>0</v>
      </c>
      <c r="O46" s="56" t="n">
        <f aca="false">IF(AND(MOD(A46,12)=0,B46&gt;=Inputs!$C$18),MAX(F46+G46+H46+J46-K46-M46-N46,0)*Inputs!$C$17,0)</f>
        <v>0</v>
      </c>
      <c r="P46" s="56" t="n">
        <f aca="false">F46+G46+H46+J46-K46-M46-N46+O46</f>
        <v>96769.9392899784</v>
      </c>
      <c r="Q46" s="56" t="n">
        <f aca="false">IF(OR(E46=1,P46&lt;=0),0,P46)</f>
        <v>96769.9392899784</v>
      </c>
      <c r="R46" s="15" t="n">
        <f aca="false">IF(OR(E46=1,AND(P46&lt;=0,I46&gt;0)),1,0)</f>
        <v>0</v>
      </c>
      <c r="S46" s="15" t="n">
        <f aca="false">IF(L46&gt;0,1,0)</f>
        <v>1</v>
      </c>
    </row>
    <row r="47" customFormat="false" ht="15" hidden="false" customHeight="false" outlineLevel="0" collapsed="false">
      <c r="A47" s="15" t="n">
        <v>46</v>
      </c>
      <c r="B47" s="15" t="n">
        <f aca="false">INT((A47-1)/12)+1</f>
        <v>4</v>
      </c>
      <c r="C47" s="15" t="n">
        <f aca="false">MIN(Inputs!$C$4+B47-1,99)</f>
        <v>77</v>
      </c>
      <c r="D47" s="55" t="n">
        <f aca="false">0.04</f>
        <v>0.04</v>
      </c>
      <c r="E47" s="15" t="n">
        <f aca="false">R46</f>
        <v>0</v>
      </c>
      <c r="F47" s="56" t="n">
        <f aca="false">Q46</f>
        <v>96769.9392899784</v>
      </c>
      <c r="G47" s="56" t="n">
        <f aca="false">IF(AND(MOD(A47-1,12)=0,B47&lt;=Inputs!$C$7,E47=0),Inputs!$C$6,0)</f>
        <v>0</v>
      </c>
      <c r="H47" s="56" t="n">
        <f aca="false">IF(B47=1,G47*Inputs!$C$9,0)</f>
        <v>0</v>
      </c>
      <c r="I47" s="56" t="n">
        <f aca="false">I46+G47</f>
        <v>96000</v>
      </c>
      <c r="J47" s="56" t="n">
        <f aca="false">(F47+G47+H47)*((1+D47)^(1/12)-1)</f>
        <v>316.799599974576</v>
      </c>
      <c r="K47" s="56" t="n">
        <f aca="false">(F47+G47+H47+J47)*(Inputs!$C$19+IF(B47&lt;=10,Inputs!$C$12,Inputs!$C$13))/12</f>
        <v>323.62246296651</v>
      </c>
      <c r="L47" s="56" t="n">
        <f aca="false">IF(OR(E47=1,A47&lt;=Inputs!$C$15),0,MAX(Inputs!$C$8*I47-(F47+G47+H47+J47-K47),0))</f>
        <v>196.883573013562</v>
      </c>
      <c r="M47" s="56" t="n">
        <f aca="false">L47*INDEX(Rates!$B$2:$C$101,C47+1,IF(Inputs!$C$5="Male",1,2))/1000/12*Inputs!$C$16</f>
        <v>0.61197977278382</v>
      </c>
      <c r="N47" s="56" t="n">
        <f aca="false">IF($V$1=1,MAX(F47+G47+H47+J47-K47-M47,0)*Inputs!$C$22/12,0)</f>
        <v>0</v>
      </c>
      <c r="O47" s="56" t="n">
        <f aca="false">IF(AND(MOD(A47,12)=0,B47&gt;=Inputs!$C$18),MAX(F47+G47+H47+J47-K47-M47-N47,0)*Inputs!$C$17,0)</f>
        <v>0</v>
      </c>
      <c r="P47" s="56" t="n">
        <f aca="false">F47+G47+H47+J47-K47-M47-N47+O47</f>
        <v>96762.5044472137</v>
      </c>
      <c r="Q47" s="56" t="n">
        <f aca="false">IF(OR(E47=1,P47&lt;=0),0,P47)</f>
        <v>96762.5044472137</v>
      </c>
      <c r="R47" s="15" t="n">
        <f aca="false">IF(OR(E47=1,AND(P47&lt;=0,I47&gt;0)),1,0)</f>
        <v>0</v>
      </c>
      <c r="S47" s="15" t="n">
        <f aca="false">IF(L47&gt;0,1,0)</f>
        <v>1</v>
      </c>
    </row>
    <row r="48" customFormat="false" ht="15" hidden="false" customHeight="false" outlineLevel="0" collapsed="false">
      <c r="A48" s="15" t="n">
        <v>47</v>
      </c>
      <c r="B48" s="15" t="n">
        <f aca="false">INT((A48-1)/12)+1</f>
        <v>4</v>
      </c>
      <c r="C48" s="15" t="n">
        <f aca="false">MIN(Inputs!$C$4+B48-1,99)</f>
        <v>77</v>
      </c>
      <c r="D48" s="55" t="n">
        <f aca="false">0.04</f>
        <v>0.04</v>
      </c>
      <c r="E48" s="15" t="n">
        <f aca="false">R47</f>
        <v>0</v>
      </c>
      <c r="F48" s="56" t="n">
        <f aca="false">Q47</f>
        <v>96762.5044472137</v>
      </c>
      <c r="G48" s="56" t="n">
        <f aca="false">IF(AND(MOD(A48-1,12)=0,B48&lt;=Inputs!$C$7,E48=0),Inputs!$C$6,0)</f>
        <v>0</v>
      </c>
      <c r="H48" s="56" t="n">
        <f aca="false">IF(B48=1,G48*Inputs!$C$9,0)</f>
        <v>0</v>
      </c>
      <c r="I48" s="56" t="n">
        <f aca="false">I47+G48</f>
        <v>96000</v>
      </c>
      <c r="J48" s="56" t="n">
        <f aca="false">(F48+G48+H48)*((1+D48)^(1/12)-1)</f>
        <v>316.775260234043</v>
      </c>
      <c r="K48" s="56" t="n">
        <f aca="false">(F48+G48+H48+J48)*(Inputs!$C$19+IF(B48&lt;=10,Inputs!$C$12,Inputs!$C$13))/12</f>
        <v>323.597599024826</v>
      </c>
      <c r="L48" s="56" t="n">
        <f aca="false">IF(OR(E48=1,A48&lt;=Inputs!$C$15),0,MAX(Inputs!$C$8*I48-(F48+G48+H48+J48-K48),0))</f>
        <v>204.317891577128</v>
      </c>
      <c r="M48" s="56" t="n">
        <f aca="false">L48*INDEX(Rates!$B$2:$C$101,C48+1,IF(Inputs!$C$5="Male",1,2))/1000/12*Inputs!$C$16</f>
        <v>0.635088112985572</v>
      </c>
      <c r="N48" s="56" t="n">
        <f aca="false">IF($V$1=1,MAX(F48+G48+H48+J48-K48-M48,0)*Inputs!$C$22/12,0)</f>
        <v>0</v>
      </c>
      <c r="O48" s="56" t="n">
        <f aca="false">IF(AND(MOD(A48,12)=0,B48&gt;=Inputs!$C$18),MAX(F48+G48+H48+J48-K48-M48-N48,0)*Inputs!$C$17,0)</f>
        <v>0</v>
      </c>
      <c r="P48" s="56" t="n">
        <f aca="false">F48+G48+H48+J48-K48-M48-N48+O48</f>
        <v>96755.0470203099</v>
      </c>
      <c r="Q48" s="56" t="n">
        <f aca="false">IF(OR(E48=1,P48&lt;=0),0,P48)</f>
        <v>96755.0470203099</v>
      </c>
      <c r="R48" s="15" t="n">
        <f aca="false">IF(OR(E48=1,AND(P48&lt;=0,I48&gt;0)),1,0)</f>
        <v>0</v>
      </c>
      <c r="S48" s="15" t="n">
        <f aca="false">IF(L48&gt;0,1,0)</f>
        <v>1</v>
      </c>
    </row>
    <row r="49" customFormat="false" ht="15" hidden="false" customHeight="false" outlineLevel="0" collapsed="false">
      <c r="A49" s="15" t="n">
        <v>48</v>
      </c>
      <c r="B49" s="15" t="n">
        <f aca="false">INT((A49-1)/12)+1</f>
        <v>4</v>
      </c>
      <c r="C49" s="15" t="n">
        <f aca="false">MIN(Inputs!$C$4+B49-1,99)</f>
        <v>77</v>
      </c>
      <c r="D49" s="55" t="n">
        <f aca="false">0.04</f>
        <v>0.04</v>
      </c>
      <c r="E49" s="15" t="n">
        <f aca="false">R48</f>
        <v>0</v>
      </c>
      <c r="F49" s="56" t="n">
        <f aca="false">Q48</f>
        <v>96755.0470203099</v>
      </c>
      <c r="G49" s="56" t="n">
        <f aca="false">IF(AND(MOD(A49-1,12)=0,B49&lt;=Inputs!$C$7,E49=0),Inputs!$C$6,0)</f>
        <v>0</v>
      </c>
      <c r="H49" s="56" t="n">
        <f aca="false">IF(B49=1,G49*Inputs!$C$9,0)</f>
        <v>0</v>
      </c>
      <c r="I49" s="56" t="n">
        <f aca="false">I48+G49</f>
        <v>96000</v>
      </c>
      <c r="J49" s="56" t="n">
        <f aca="false">(F49+G49+H49)*((1+D49)^(1/12)-1)</f>
        <v>316.750846558915</v>
      </c>
      <c r="K49" s="56" t="n">
        <f aca="false">(F49+G49+H49+J49)*(Inputs!$C$19+IF(B49&lt;=10,Inputs!$C$12,Inputs!$C$13))/12</f>
        <v>323.572659556229</v>
      </c>
      <c r="L49" s="56" t="n">
        <f aca="false">IF(OR(E49=1,A49&lt;=Inputs!$C$15),0,MAX(Inputs!$C$8*I49-(F49+G49+H49+J49-K49),0))</f>
        <v>211.774792687429</v>
      </c>
      <c r="M49" s="56" t="n">
        <f aca="false">L49*INDEX(Rates!$B$2:$C$101,C49+1,IF(Inputs!$C$5="Male",1,2))/1000/12*Inputs!$C$16</f>
        <v>0.658266647270092</v>
      </c>
      <c r="N49" s="56" t="n">
        <f aca="false">IF($V$1=1,MAX(F49+G49+H49+J49-K49-M49,0)*Inputs!$C$22/12,0)</f>
        <v>0</v>
      </c>
      <c r="O49" s="56" t="n">
        <f aca="false">IF(AND(MOD(A49,12)=0,B49&gt;=Inputs!$C$18),MAX(F49+G49+H49+J49-K49-M49-N49,0)*Inputs!$C$17,0)</f>
        <v>0</v>
      </c>
      <c r="P49" s="56" t="n">
        <f aca="false">F49+G49+H49+J49-K49-M49-N49+O49</f>
        <v>96747.5669406653</v>
      </c>
      <c r="Q49" s="56" t="n">
        <f aca="false">IF(OR(E49=1,P49&lt;=0),0,P49)</f>
        <v>96747.5669406653</v>
      </c>
      <c r="R49" s="15" t="n">
        <f aca="false">IF(OR(E49=1,AND(P49&lt;=0,I49&gt;0)),1,0)</f>
        <v>0</v>
      </c>
      <c r="S49" s="15" t="n">
        <f aca="false">IF(L49&gt;0,1,0)</f>
        <v>1</v>
      </c>
    </row>
    <row r="50" customFormat="false" ht="15" hidden="false" customHeight="false" outlineLevel="0" collapsed="false">
      <c r="A50" s="15" t="n">
        <v>49</v>
      </c>
      <c r="B50" s="15" t="n">
        <f aca="false">INT((A50-1)/12)+1</f>
        <v>5</v>
      </c>
      <c r="C50" s="15" t="n">
        <f aca="false">MIN(Inputs!$C$4+B50-1,99)</f>
        <v>78</v>
      </c>
      <c r="D50" s="55" t="n">
        <f aca="false">0.04</f>
        <v>0.04</v>
      </c>
      <c r="E50" s="15" t="n">
        <f aca="false">R49</f>
        <v>0</v>
      </c>
      <c r="F50" s="56" t="n">
        <f aca="false">Q49</f>
        <v>96747.5669406653</v>
      </c>
      <c r="G50" s="56" t="n">
        <f aca="false">IF(AND(MOD(A50-1,12)=0,B50&lt;=Inputs!$C$7,E50=0),Inputs!$C$6,0)</f>
        <v>24000</v>
      </c>
      <c r="H50" s="56" t="n">
        <f aca="false">IF(B50=1,G50*Inputs!$C$9,0)</f>
        <v>0</v>
      </c>
      <c r="I50" s="56" t="n">
        <f aca="false">I49+G50</f>
        <v>120000</v>
      </c>
      <c r="J50" s="56" t="n">
        <f aca="false">(F50+G50+H50)*((1+D50)^(1/12)-1)</f>
        <v>395.296113497382</v>
      </c>
      <c r="K50" s="56" t="n">
        <f aca="false">(F50+G50+H50+J50)*(Inputs!$C$19+IF(B50&lt;=10,Inputs!$C$12,Inputs!$C$13))/12</f>
        <v>403.809543513876</v>
      </c>
      <c r="L50" s="56" t="n">
        <f aca="false">IF(OR(E50=1,A50&lt;=Inputs!$C$15),0,MAX(Inputs!$C$8*I50-(F50+G50+H50+J50-K50),0))</f>
        <v>460.94648935119</v>
      </c>
      <c r="M50" s="56" t="n">
        <f aca="false">L50*INDEX(Rates!$B$2:$C$101,C50+1,IF(Inputs!$C$5="Male",1,2))/1000/12*Inputs!$C$16</f>
        <v>1.60524614916552</v>
      </c>
      <c r="N50" s="56" t="n">
        <f aca="false">IF($V$1=1,MAX(F50+G50+H50+J50-K50-M50,0)*Inputs!$C$22/12,0)</f>
        <v>0</v>
      </c>
      <c r="O50" s="56" t="n">
        <f aca="false">IF(AND(MOD(A50,12)=0,B50&gt;=Inputs!$C$18),MAX(F50+G50+H50+J50-K50-M50-N50,0)*Inputs!$C$17,0)</f>
        <v>0</v>
      </c>
      <c r="P50" s="56" t="n">
        <f aca="false">F50+G50+H50+J50-K50-M50-N50+O50</f>
        <v>120737.4482645</v>
      </c>
      <c r="Q50" s="56" t="n">
        <f aca="false">IF(OR(E50=1,P50&lt;=0),0,P50)</f>
        <v>120737.4482645</v>
      </c>
      <c r="R50" s="15" t="n">
        <f aca="false">IF(OR(E50=1,AND(P50&lt;=0,I50&gt;0)),1,0)</f>
        <v>0</v>
      </c>
      <c r="S50" s="15" t="n">
        <f aca="false">IF(L50&gt;0,1,0)</f>
        <v>1</v>
      </c>
    </row>
    <row r="51" customFormat="false" ht="15" hidden="false" customHeight="false" outlineLevel="0" collapsed="false">
      <c r="A51" s="15" t="n">
        <v>50</v>
      </c>
      <c r="B51" s="15" t="n">
        <f aca="false">INT((A51-1)/12)+1</f>
        <v>5</v>
      </c>
      <c r="C51" s="15" t="n">
        <f aca="false">MIN(Inputs!$C$4+B51-1,99)</f>
        <v>78</v>
      </c>
      <c r="D51" s="55" t="n">
        <f aca="false">0.04</f>
        <v>0.04</v>
      </c>
      <c r="E51" s="15" t="n">
        <f aca="false">R50</f>
        <v>0</v>
      </c>
      <c r="F51" s="56" t="n">
        <f aca="false">Q50</f>
        <v>120737.4482645</v>
      </c>
      <c r="G51" s="56" t="n">
        <f aca="false">IF(AND(MOD(A51-1,12)=0,B51&lt;=Inputs!$C$7,E51=0),Inputs!$C$6,0)</f>
        <v>0</v>
      </c>
      <c r="H51" s="56" t="n">
        <f aca="false">IF(B51=1,G51*Inputs!$C$9,0)</f>
        <v>0</v>
      </c>
      <c r="I51" s="56" t="n">
        <f aca="false">I50+G51</f>
        <v>120000</v>
      </c>
      <c r="J51" s="56" t="n">
        <f aca="false">(F51+G51+H51)*((1+D51)^(1/12)-1)</f>
        <v>395.262987584676</v>
      </c>
      <c r="K51" s="56" t="n">
        <f aca="false">(F51+G51+H51+J51)*(Inputs!$C$19+IF(B51&lt;=10,Inputs!$C$12,Inputs!$C$13))/12</f>
        <v>403.775704173614</v>
      </c>
      <c r="L51" s="56" t="n">
        <f aca="false">IF(OR(E51=1,A51&lt;=Inputs!$C$15),0,MAX(Inputs!$C$8*I51-(F51+G51+H51+J51-K51),0))</f>
        <v>471.064452089297</v>
      </c>
      <c r="M51" s="56" t="n">
        <f aca="false">L51*INDEX(Rates!$B$2:$C$101,C51+1,IF(Inputs!$C$5="Male",1,2))/1000/12*Inputs!$C$16</f>
        <v>1.64048195440098</v>
      </c>
      <c r="N51" s="56" t="n">
        <f aca="false">IF($V$1=1,MAX(F51+G51+H51+J51-K51-M51,0)*Inputs!$C$22/12,0)</f>
        <v>0</v>
      </c>
      <c r="O51" s="56" t="n">
        <f aca="false">IF(AND(MOD(A51,12)=0,B51&gt;=Inputs!$C$18),MAX(F51+G51+H51+J51-K51-M51-N51,0)*Inputs!$C$17,0)</f>
        <v>0</v>
      </c>
      <c r="P51" s="56" t="n">
        <f aca="false">F51+G51+H51+J51-K51-M51-N51+O51</f>
        <v>120727.295065956</v>
      </c>
      <c r="Q51" s="56" t="n">
        <f aca="false">IF(OR(E51=1,P51&lt;=0),0,P51)</f>
        <v>120727.295065956</v>
      </c>
      <c r="R51" s="15" t="n">
        <f aca="false">IF(OR(E51=1,AND(P51&lt;=0,I51&gt;0)),1,0)</f>
        <v>0</v>
      </c>
      <c r="S51" s="15" t="n">
        <f aca="false">IF(L51&gt;0,1,0)</f>
        <v>1</v>
      </c>
    </row>
    <row r="52" customFormat="false" ht="15" hidden="false" customHeight="false" outlineLevel="0" collapsed="false">
      <c r="A52" s="15" t="n">
        <v>51</v>
      </c>
      <c r="B52" s="15" t="n">
        <f aca="false">INT((A52-1)/12)+1</f>
        <v>5</v>
      </c>
      <c r="C52" s="15" t="n">
        <f aca="false">MIN(Inputs!$C$4+B52-1,99)</f>
        <v>78</v>
      </c>
      <c r="D52" s="55" t="n">
        <f aca="false">0.04</f>
        <v>0.04</v>
      </c>
      <c r="E52" s="15" t="n">
        <f aca="false">R51</f>
        <v>0</v>
      </c>
      <c r="F52" s="56" t="n">
        <f aca="false">Q51</f>
        <v>120727.295065956</v>
      </c>
      <c r="G52" s="56" t="n">
        <f aca="false">IF(AND(MOD(A52-1,12)=0,B52&lt;=Inputs!$C$7,E52=0),Inputs!$C$6,0)</f>
        <v>0</v>
      </c>
      <c r="H52" s="56" t="n">
        <f aca="false">IF(B52=1,G52*Inputs!$C$9,0)</f>
        <v>0</v>
      </c>
      <c r="I52" s="56" t="n">
        <f aca="false">I51+G52</f>
        <v>120000</v>
      </c>
      <c r="J52" s="56" t="n">
        <f aca="false">(F52+G52+H52)*((1+D52)^(1/12)-1)</f>
        <v>395.229748654688</v>
      </c>
      <c r="K52" s="56" t="n">
        <f aca="false">(F52+G52+H52+J52)*(Inputs!$C$19+IF(B52&lt;=10,Inputs!$C$12,Inputs!$C$13))/12</f>
        <v>403.741749382037</v>
      </c>
      <c r="L52" s="56" t="n">
        <f aca="false">IF(OR(E52=1,A52&lt;=Inputs!$C$15),0,MAX(Inputs!$C$8*I52-(F52+G52+H52+J52-K52),0))</f>
        <v>481.216934771044</v>
      </c>
      <c r="M52" s="56" t="n">
        <f aca="false">L52*INDEX(Rates!$B$2:$C$101,C52+1,IF(Inputs!$C$5="Male",1,2))/1000/12*Inputs!$C$16</f>
        <v>1.67583797534016</v>
      </c>
      <c r="N52" s="56" t="n">
        <f aca="false">IF($V$1=1,MAX(F52+G52+H52+J52-K52-M52,0)*Inputs!$C$22/12,0)</f>
        <v>0</v>
      </c>
      <c r="O52" s="56" t="n">
        <f aca="false">IF(AND(MOD(A52,12)=0,B52&gt;=Inputs!$C$18),MAX(F52+G52+H52+J52-K52-M52-N52,0)*Inputs!$C$17,0)</f>
        <v>0</v>
      </c>
      <c r="P52" s="56" t="n">
        <f aca="false">F52+G52+H52+J52-K52-M52-N52+O52</f>
        <v>120717.107227254</v>
      </c>
      <c r="Q52" s="56" t="n">
        <f aca="false">IF(OR(E52=1,P52&lt;=0),0,P52)</f>
        <v>120717.107227254</v>
      </c>
      <c r="R52" s="15" t="n">
        <f aca="false">IF(OR(E52=1,AND(P52&lt;=0,I52&gt;0)),1,0)</f>
        <v>0</v>
      </c>
      <c r="S52" s="15" t="n">
        <f aca="false">IF(L52&gt;0,1,0)</f>
        <v>1</v>
      </c>
    </row>
    <row r="53" customFormat="false" ht="15" hidden="false" customHeight="false" outlineLevel="0" collapsed="false">
      <c r="A53" s="15" t="n">
        <v>52</v>
      </c>
      <c r="B53" s="15" t="n">
        <f aca="false">INT((A53-1)/12)+1</f>
        <v>5</v>
      </c>
      <c r="C53" s="15" t="n">
        <f aca="false">MIN(Inputs!$C$4+B53-1,99)</f>
        <v>78</v>
      </c>
      <c r="D53" s="55" t="n">
        <f aca="false">0.04</f>
        <v>0.04</v>
      </c>
      <c r="E53" s="15" t="n">
        <f aca="false">R52</f>
        <v>0</v>
      </c>
      <c r="F53" s="56" t="n">
        <f aca="false">Q52</f>
        <v>120717.107227254</v>
      </c>
      <c r="G53" s="56" t="n">
        <f aca="false">IF(AND(MOD(A53-1,12)=0,B53&lt;=Inputs!$C$7,E53=0),Inputs!$C$6,0)</f>
        <v>0</v>
      </c>
      <c r="H53" s="56" t="n">
        <f aca="false">IF(B53=1,G53*Inputs!$C$9,0)</f>
        <v>0</v>
      </c>
      <c r="I53" s="56" t="n">
        <f aca="false">I52+G53</f>
        <v>120000</v>
      </c>
      <c r="J53" s="56" t="n">
        <f aca="false">(F53+G53+H53)*((1+D53)^(1/12)-1)</f>
        <v>395.196396321832</v>
      </c>
      <c r="K53" s="56" t="n">
        <f aca="false">(F53+G53+H53+J53)*(Inputs!$C$19+IF(B53&lt;=10,Inputs!$C$12,Inputs!$C$13))/12</f>
        <v>403.707678745252</v>
      </c>
      <c r="L53" s="56" t="n">
        <f aca="false">IF(OR(E53=1,A53&lt;=Inputs!$C$15),0,MAX(Inputs!$C$8*I53-(F53+G53+H53+J53-K53),0))</f>
        <v>491.404055169813</v>
      </c>
      <c r="M53" s="56" t="n">
        <f aca="false">L53*INDEX(Rates!$B$2:$C$101,C53+1,IF(Inputs!$C$5="Male",1,2))/1000/12*Inputs!$C$16</f>
        <v>1.71131462212887</v>
      </c>
      <c r="N53" s="56" t="n">
        <f aca="false">IF($V$1=1,MAX(F53+G53+H53+J53-K53-M53,0)*Inputs!$C$22/12,0)</f>
        <v>0</v>
      </c>
      <c r="O53" s="56" t="n">
        <f aca="false">IF(AND(MOD(A53,12)=0,B53&gt;=Inputs!$C$18),MAX(F53+G53+H53+J53-K53-M53-N53,0)*Inputs!$C$17,0)</f>
        <v>0</v>
      </c>
      <c r="P53" s="56" t="n">
        <f aca="false">F53+G53+H53+J53-K53-M53-N53+O53</f>
        <v>120706.884630208</v>
      </c>
      <c r="Q53" s="56" t="n">
        <f aca="false">IF(OR(E53=1,P53&lt;=0),0,P53)</f>
        <v>120706.884630208</v>
      </c>
      <c r="R53" s="15" t="n">
        <f aca="false">IF(OR(E53=1,AND(P53&lt;=0,I53&gt;0)),1,0)</f>
        <v>0</v>
      </c>
      <c r="S53" s="15" t="n">
        <f aca="false">IF(L53&gt;0,1,0)</f>
        <v>1</v>
      </c>
    </row>
    <row r="54" customFormat="false" ht="15" hidden="false" customHeight="false" outlineLevel="0" collapsed="false">
      <c r="A54" s="15" t="n">
        <v>53</v>
      </c>
      <c r="B54" s="15" t="n">
        <f aca="false">INT((A54-1)/12)+1</f>
        <v>5</v>
      </c>
      <c r="C54" s="15" t="n">
        <f aca="false">MIN(Inputs!$C$4+B54-1,99)</f>
        <v>78</v>
      </c>
      <c r="D54" s="55" t="n">
        <f aca="false">0.04</f>
        <v>0.04</v>
      </c>
      <c r="E54" s="15" t="n">
        <f aca="false">R53</f>
        <v>0</v>
      </c>
      <c r="F54" s="56" t="n">
        <f aca="false">Q53</f>
        <v>120706.884630208</v>
      </c>
      <c r="G54" s="56" t="n">
        <f aca="false">IF(AND(MOD(A54-1,12)=0,B54&lt;=Inputs!$C$7,E54=0),Inputs!$C$6,0)</f>
        <v>0</v>
      </c>
      <c r="H54" s="56" t="n">
        <f aca="false">IF(B54=1,G54*Inputs!$C$9,0)</f>
        <v>0</v>
      </c>
      <c r="I54" s="56" t="n">
        <f aca="false">I53+G54</f>
        <v>120000</v>
      </c>
      <c r="J54" s="56" t="n">
        <f aca="false">(F54+G54+H54)*((1+D54)^(1/12)-1)</f>
        <v>395.162930199207</v>
      </c>
      <c r="K54" s="56" t="n">
        <f aca="false">(F54+G54+H54+J54)*(Inputs!$C$19+IF(B54&lt;=10,Inputs!$C$12,Inputs!$C$13))/12</f>
        <v>403.673491868024</v>
      </c>
      <c r="L54" s="56" t="n">
        <f aca="false">IF(OR(E54=1,A54&lt;=Inputs!$C$15),0,MAX(Inputs!$C$8*I54-(F54+G54+H54+J54-K54),0))</f>
        <v>501.62593146076</v>
      </c>
      <c r="M54" s="56" t="n">
        <f aca="false">L54*INDEX(Rates!$B$2:$C$101,C54+1,IF(Inputs!$C$5="Male",1,2))/1000/12*Inputs!$C$16</f>
        <v>1.7469123063121</v>
      </c>
      <c r="N54" s="56" t="n">
        <f aca="false">IF($V$1=1,MAX(F54+G54+H54+J54-K54-M54,0)*Inputs!$C$22/12,0)</f>
        <v>0</v>
      </c>
      <c r="O54" s="56" t="n">
        <f aca="false">IF(AND(MOD(A54,12)=0,B54&gt;=Inputs!$C$18),MAX(F54+G54+H54+J54-K54-M54-N54,0)*Inputs!$C$17,0)</f>
        <v>0</v>
      </c>
      <c r="P54" s="56" t="n">
        <f aca="false">F54+G54+H54+J54-K54-M54-N54+O54</f>
        <v>120696.627156233</v>
      </c>
      <c r="Q54" s="56" t="n">
        <f aca="false">IF(OR(E54=1,P54&lt;=0),0,P54)</f>
        <v>120696.627156233</v>
      </c>
      <c r="R54" s="15" t="n">
        <f aca="false">IF(OR(E54=1,AND(P54&lt;=0,I54&gt;0)),1,0)</f>
        <v>0</v>
      </c>
      <c r="S54" s="15" t="n">
        <f aca="false">IF(L54&gt;0,1,0)</f>
        <v>1</v>
      </c>
    </row>
    <row r="55" customFormat="false" ht="15" hidden="false" customHeight="false" outlineLevel="0" collapsed="false">
      <c r="A55" s="15" t="n">
        <v>54</v>
      </c>
      <c r="B55" s="15" t="n">
        <f aca="false">INT((A55-1)/12)+1</f>
        <v>5</v>
      </c>
      <c r="C55" s="15" t="n">
        <f aca="false">MIN(Inputs!$C$4+B55-1,99)</f>
        <v>78</v>
      </c>
      <c r="D55" s="55" t="n">
        <f aca="false">0.04</f>
        <v>0.04</v>
      </c>
      <c r="E55" s="15" t="n">
        <f aca="false">R54</f>
        <v>0</v>
      </c>
      <c r="F55" s="56" t="n">
        <f aca="false">Q54</f>
        <v>120696.627156233</v>
      </c>
      <c r="G55" s="56" t="n">
        <f aca="false">IF(AND(MOD(A55-1,12)=0,B55&lt;=Inputs!$C$7,E55=0),Inputs!$C$6,0)</f>
        <v>0</v>
      </c>
      <c r="H55" s="56" t="n">
        <f aca="false">IF(B55=1,G55*Inputs!$C$9,0)</f>
        <v>0</v>
      </c>
      <c r="I55" s="56" t="n">
        <f aca="false">I54+G55</f>
        <v>120000</v>
      </c>
      <c r="J55" s="56" t="n">
        <f aca="false">(F55+G55+H55)*((1+D55)^(1/12)-1)</f>
        <v>395.12934989859</v>
      </c>
      <c r="K55" s="56" t="n">
        <f aca="false">(F55+G55+H55+J55)*(Inputs!$C$19+IF(B55&lt;=10,Inputs!$C$12,Inputs!$C$13))/12</f>
        <v>403.639188353772</v>
      </c>
      <c r="L55" s="56" t="n">
        <f aca="false">IF(OR(E55=1,A55&lt;=Inputs!$C$15),0,MAX(Inputs!$C$8*I55-(F55+G55+H55+J55-K55),0))</f>
        <v>511.882682222247</v>
      </c>
      <c r="M55" s="56" t="n">
        <f aca="false">L55*INDEX(Rates!$B$2:$C$101,C55+1,IF(Inputs!$C$5="Male",1,2))/1000/12*Inputs!$C$16</f>
        <v>1.78263144083898</v>
      </c>
      <c r="N55" s="56" t="n">
        <f aca="false">IF($V$1=1,MAX(F55+G55+H55+J55-K55-M55,0)*Inputs!$C$22/12,0)</f>
        <v>0</v>
      </c>
      <c r="O55" s="56" t="n">
        <f aca="false">IF(AND(MOD(A55,12)=0,B55&gt;=Inputs!$C$18),MAX(F55+G55+H55+J55-K55-M55-N55,0)*Inputs!$C$17,0)</f>
        <v>0</v>
      </c>
      <c r="P55" s="56" t="n">
        <f aca="false">F55+G55+H55+J55-K55-M55-N55+O55</f>
        <v>120686.334686337</v>
      </c>
      <c r="Q55" s="56" t="n">
        <f aca="false">IF(OR(E55=1,P55&lt;=0),0,P55)</f>
        <v>120686.334686337</v>
      </c>
      <c r="R55" s="15" t="n">
        <f aca="false">IF(OR(E55=1,AND(P55&lt;=0,I55&gt;0)),1,0)</f>
        <v>0</v>
      </c>
      <c r="S55" s="15" t="n">
        <f aca="false">IF(L55&gt;0,1,0)</f>
        <v>1</v>
      </c>
    </row>
    <row r="56" customFormat="false" ht="15" hidden="false" customHeight="false" outlineLevel="0" collapsed="false">
      <c r="A56" s="15" t="n">
        <v>55</v>
      </c>
      <c r="B56" s="15" t="n">
        <f aca="false">INT((A56-1)/12)+1</f>
        <v>5</v>
      </c>
      <c r="C56" s="15" t="n">
        <f aca="false">MIN(Inputs!$C$4+B56-1,99)</f>
        <v>78</v>
      </c>
      <c r="D56" s="55" t="n">
        <f aca="false">0.04</f>
        <v>0.04</v>
      </c>
      <c r="E56" s="15" t="n">
        <f aca="false">R55</f>
        <v>0</v>
      </c>
      <c r="F56" s="56" t="n">
        <f aca="false">Q55</f>
        <v>120686.334686337</v>
      </c>
      <c r="G56" s="56" t="n">
        <f aca="false">IF(AND(MOD(A56-1,12)=0,B56&lt;=Inputs!$C$7,E56=0),Inputs!$C$6,0)</f>
        <v>0</v>
      </c>
      <c r="H56" s="56" t="n">
        <f aca="false">IF(B56=1,G56*Inputs!$C$9,0)</f>
        <v>0</v>
      </c>
      <c r="I56" s="56" t="n">
        <f aca="false">I55+G56</f>
        <v>120000</v>
      </c>
      <c r="J56" s="56" t="n">
        <f aca="false">(F56+G56+H56)*((1+D56)^(1/12)-1)</f>
        <v>395.095655030434</v>
      </c>
      <c r="K56" s="56" t="n">
        <f aca="false">(F56+G56+H56+J56)*(Inputs!$C$19+IF(B56&lt;=10,Inputs!$C$12,Inputs!$C$13))/12</f>
        <v>403.604767804558</v>
      </c>
      <c r="L56" s="56" t="n">
        <f aca="false">IF(OR(E56=1,A56&lt;=Inputs!$C$15),0,MAX(Inputs!$C$8*I56-(F56+G56+H56+J56-K56),0))</f>
        <v>522.17442643721</v>
      </c>
      <c r="M56" s="56" t="n">
        <f aca="false">L56*INDEX(Rates!$B$2:$C$101,C56+1,IF(Inputs!$C$5="Male",1,2))/1000/12*Inputs!$C$16</f>
        <v>1.81847244006758</v>
      </c>
      <c r="N56" s="56" t="n">
        <f aca="false">IF($V$1=1,MAX(F56+G56+H56+J56-K56-M56,0)*Inputs!$C$22/12,0)</f>
        <v>0</v>
      </c>
      <c r="O56" s="56" t="n">
        <f aca="false">IF(AND(MOD(A56,12)=0,B56&gt;=Inputs!$C$18),MAX(F56+G56+H56+J56-K56-M56-N56,0)*Inputs!$C$17,0)</f>
        <v>0</v>
      </c>
      <c r="P56" s="56" t="n">
        <f aca="false">F56+G56+H56+J56-K56-M56-N56+O56</f>
        <v>120676.007101123</v>
      </c>
      <c r="Q56" s="56" t="n">
        <f aca="false">IF(OR(E56=1,P56&lt;=0),0,P56)</f>
        <v>120676.007101123</v>
      </c>
      <c r="R56" s="15" t="n">
        <f aca="false">IF(OR(E56=1,AND(P56&lt;=0,I56&gt;0)),1,0)</f>
        <v>0</v>
      </c>
      <c r="S56" s="15" t="n">
        <f aca="false">IF(L56&gt;0,1,0)</f>
        <v>1</v>
      </c>
    </row>
    <row r="57" customFormat="false" ht="15" hidden="false" customHeight="false" outlineLevel="0" collapsed="false">
      <c r="A57" s="15" t="n">
        <v>56</v>
      </c>
      <c r="B57" s="15" t="n">
        <f aca="false">INT((A57-1)/12)+1</f>
        <v>5</v>
      </c>
      <c r="C57" s="15" t="n">
        <f aca="false">MIN(Inputs!$C$4+B57-1,99)</f>
        <v>78</v>
      </c>
      <c r="D57" s="55" t="n">
        <f aca="false">0.04</f>
        <v>0.04</v>
      </c>
      <c r="E57" s="15" t="n">
        <f aca="false">R56</f>
        <v>0</v>
      </c>
      <c r="F57" s="56" t="n">
        <f aca="false">Q56</f>
        <v>120676.007101123</v>
      </c>
      <c r="G57" s="56" t="n">
        <f aca="false">IF(AND(MOD(A57-1,12)=0,B57&lt;=Inputs!$C$7,E57=0),Inputs!$C$6,0)</f>
        <v>0</v>
      </c>
      <c r="H57" s="56" t="n">
        <f aca="false">IF(B57=1,G57*Inputs!$C$9,0)</f>
        <v>0</v>
      </c>
      <c r="I57" s="56" t="n">
        <f aca="false">I56+G57</f>
        <v>120000</v>
      </c>
      <c r="J57" s="56" t="n">
        <f aca="false">(F57+G57+H57)*((1+D57)^(1/12)-1)</f>
        <v>395.061845203864</v>
      </c>
      <c r="K57" s="56" t="n">
        <f aca="false">(F57+G57+H57+J57)*(Inputs!$C$19+IF(B57&lt;=10,Inputs!$C$12,Inputs!$C$13))/12</f>
        <v>403.570229821089</v>
      </c>
      <c r="L57" s="56" t="n">
        <f aca="false">IF(OR(E57=1,A57&lt;=Inputs!$C$15),0,MAX(Inputs!$C$8*I57-(F57+G57+H57+J57-K57),0))</f>
        <v>532.501283494494</v>
      </c>
      <c r="M57" s="56" t="n">
        <f aca="false">L57*INDEX(Rates!$B$2:$C$101,C57+1,IF(Inputs!$C$5="Male",1,2))/1000/12*Inputs!$C$16</f>
        <v>1.85443571976957</v>
      </c>
      <c r="N57" s="56" t="n">
        <f aca="false">IF($V$1=1,MAX(F57+G57+H57+J57-K57-M57,0)*Inputs!$C$22/12,0)</f>
        <v>0</v>
      </c>
      <c r="O57" s="56" t="n">
        <f aca="false">IF(AND(MOD(A57,12)=0,B57&gt;=Inputs!$C$18),MAX(F57+G57+H57+J57-K57-M57-N57,0)*Inputs!$C$17,0)</f>
        <v>0</v>
      </c>
      <c r="P57" s="56" t="n">
        <f aca="false">F57+G57+H57+J57-K57-M57-N57+O57</f>
        <v>120665.644280786</v>
      </c>
      <c r="Q57" s="56" t="n">
        <f aca="false">IF(OR(E57=1,P57&lt;=0),0,P57)</f>
        <v>120665.644280786</v>
      </c>
      <c r="R57" s="15" t="n">
        <f aca="false">IF(OR(E57=1,AND(P57&lt;=0,I57&gt;0)),1,0)</f>
        <v>0</v>
      </c>
      <c r="S57" s="15" t="n">
        <f aca="false">IF(L57&gt;0,1,0)</f>
        <v>1</v>
      </c>
    </row>
    <row r="58" customFormat="false" ht="15" hidden="false" customHeight="false" outlineLevel="0" collapsed="false">
      <c r="A58" s="15" t="n">
        <v>57</v>
      </c>
      <c r="B58" s="15" t="n">
        <f aca="false">INT((A58-1)/12)+1</f>
        <v>5</v>
      </c>
      <c r="C58" s="15" t="n">
        <f aca="false">MIN(Inputs!$C$4+B58-1,99)</f>
        <v>78</v>
      </c>
      <c r="D58" s="55" t="n">
        <f aca="false">0.04</f>
        <v>0.04</v>
      </c>
      <c r="E58" s="15" t="n">
        <f aca="false">R57</f>
        <v>0</v>
      </c>
      <c r="F58" s="56" t="n">
        <f aca="false">Q57</f>
        <v>120665.644280786</v>
      </c>
      <c r="G58" s="56" t="n">
        <f aca="false">IF(AND(MOD(A58-1,12)=0,B58&lt;=Inputs!$C$7,E58=0),Inputs!$C$6,0)</f>
        <v>0</v>
      </c>
      <c r="H58" s="56" t="n">
        <f aca="false">IF(B58=1,G58*Inputs!$C$9,0)</f>
        <v>0</v>
      </c>
      <c r="I58" s="56" t="n">
        <f aca="false">I57+G58</f>
        <v>120000</v>
      </c>
      <c r="J58" s="56" t="n">
        <f aca="false">(F58+G58+H58)*((1+D58)^(1/12)-1)</f>
        <v>395.027920026671</v>
      </c>
      <c r="K58" s="56" t="n">
        <f aca="false">(F58+G58+H58+J58)*(Inputs!$C$19+IF(B58&lt;=10,Inputs!$C$12,Inputs!$C$13))/12</f>
        <v>403.535574002708</v>
      </c>
      <c r="L58" s="56" t="n">
        <f aca="false">IF(OR(E58=1,A58&lt;=Inputs!$C$15),0,MAX(Inputs!$C$8*I58-(F58+G58+H58+J58-K58),0))</f>
        <v>542.86337319031</v>
      </c>
      <c r="M58" s="56" t="n">
        <f aca="false">L58*INDEX(Rates!$B$2:$C$101,C58+1,IF(Inputs!$C$5="Male",1,2))/1000/12*Inputs!$C$16</f>
        <v>1.89052169713525</v>
      </c>
      <c r="N58" s="56" t="n">
        <f aca="false">IF($V$1=1,MAX(F58+G58+H58+J58-K58-M58,0)*Inputs!$C$22/12,0)</f>
        <v>0</v>
      </c>
      <c r="O58" s="56" t="n">
        <f aca="false">IF(AND(MOD(A58,12)=0,B58&gt;=Inputs!$C$18),MAX(F58+G58+H58+J58-K58-M58-N58,0)*Inputs!$C$17,0)</f>
        <v>0</v>
      </c>
      <c r="P58" s="56" t="n">
        <f aca="false">F58+G58+H58+J58-K58-M58-N58+O58</f>
        <v>120655.246105113</v>
      </c>
      <c r="Q58" s="56" t="n">
        <f aca="false">IF(OR(E58=1,P58&lt;=0),0,P58)</f>
        <v>120655.246105113</v>
      </c>
      <c r="R58" s="15" t="n">
        <f aca="false">IF(OR(E58=1,AND(P58&lt;=0,I58&gt;0)),1,0)</f>
        <v>0</v>
      </c>
      <c r="S58" s="15" t="n">
        <f aca="false">IF(L58&gt;0,1,0)</f>
        <v>1</v>
      </c>
    </row>
    <row r="59" customFormat="false" ht="15" hidden="false" customHeight="false" outlineLevel="0" collapsed="false">
      <c r="A59" s="15" t="n">
        <v>58</v>
      </c>
      <c r="B59" s="15" t="n">
        <f aca="false">INT((A59-1)/12)+1</f>
        <v>5</v>
      </c>
      <c r="C59" s="15" t="n">
        <f aca="false">MIN(Inputs!$C$4+B59-1,99)</f>
        <v>78</v>
      </c>
      <c r="D59" s="55" t="n">
        <f aca="false">0.04</f>
        <v>0.04</v>
      </c>
      <c r="E59" s="15" t="n">
        <f aca="false">R58</f>
        <v>0</v>
      </c>
      <c r="F59" s="56" t="n">
        <f aca="false">Q58</f>
        <v>120655.246105113</v>
      </c>
      <c r="G59" s="56" t="n">
        <f aca="false">IF(AND(MOD(A59-1,12)=0,B59&lt;=Inputs!$C$7,E59=0),Inputs!$C$6,0)</f>
        <v>0</v>
      </c>
      <c r="H59" s="56" t="n">
        <f aca="false">IF(B59=1,G59*Inputs!$C$9,0)</f>
        <v>0</v>
      </c>
      <c r="I59" s="56" t="n">
        <f aca="false">I58+G59</f>
        <v>120000</v>
      </c>
      <c r="J59" s="56" t="n">
        <f aca="false">(F59+G59+H59)*((1+D59)^(1/12)-1)</f>
        <v>394.993879105308</v>
      </c>
      <c r="K59" s="56" t="n">
        <f aca="false">(F59+G59+H59+J59)*(Inputs!$C$19+IF(B59&lt;=10,Inputs!$C$12,Inputs!$C$13))/12</f>
        <v>403.500799947393</v>
      </c>
      <c r="L59" s="56" t="n">
        <f aca="false">IF(OR(E59=1,A59&lt;=Inputs!$C$15),0,MAX(Inputs!$C$8*I59-(F59+G59+H59+J59-K59),0))</f>
        <v>553.260815729518</v>
      </c>
      <c r="M59" s="56" t="n">
        <f aca="false">L59*INDEX(Rates!$B$2:$C$101,C59+1,IF(Inputs!$C$5="Male",1,2))/1000/12*Inputs!$C$16</f>
        <v>1.92673079077805</v>
      </c>
      <c r="N59" s="56" t="n">
        <f aca="false">IF($V$1=1,MAX(F59+G59+H59+J59-K59-M59,0)*Inputs!$C$22/12,0)</f>
        <v>0</v>
      </c>
      <c r="O59" s="56" t="n">
        <f aca="false">IF(AND(MOD(A59,12)=0,B59&gt;=Inputs!$C$18),MAX(F59+G59+H59+J59-K59-M59-N59,0)*Inputs!$C$17,0)</f>
        <v>0</v>
      </c>
      <c r="P59" s="56" t="n">
        <f aca="false">F59+G59+H59+J59-K59-M59-N59+O59</f>
        <v>120644.81245348</v>
      </c>
      <c r="Q59" s="56" t="n">
        <f aca="false">IF(OR(E59=1,P59&lt;=0),0,P59)</f>
        <v>120644.81245348</v>
      </c>
      <c r="R59" s="15" t="n">
        <f aca="false">IF(OR(E59=1,AND(P59&lt;=0,I59&gt;0)),1,0)</f>
        <v>0</v>
      </c>
      <c r="S59" s="15" t="n">
        <f aca="false">IF(L59&gt;0,1,0)</f>
        <v>1</v>
      </c>
    </row>
    <row r="60" customFormat="false" ht="15" hidden="false" customHeight="false" outlineLevel="0" collapsed="false">
      <c r="A60" s="15" t="n">
        <v>59</v>
      </c>
      <c r="B60" s="15" t="n">
        <f aca="false">INT((A60-1)/12)+1</f>
        <v>5</v>
      </c>
      <c r="C60" s="15" t="n">
        <f aca="false">MIN(Inputs!$C$4+B60-1,99)</f>
        <v>78</v>
      </c>
      <c r="D60" s="55" t="n">
        <f aca="false">0.04</f>
        <v>0.04</v>
      </c>
      <c r="E60" s="15" t="n">
        <f aca="false">R59</f>
        <v>0</v>
      </c>
      <c r="F60" s="56" t="n">
        <f aca="false">Q59</f>
        <v>120644.81245348</v>
      </c>
      <c r="G60" s="56" t="n">
        <f aca="false">IF(AND(MOD(A60-1,12)=0,B60&lt;=Inputs!$C$7,E60=0),Inputs!$C$6,0)</f>
        <v>0</v>
      </c>
      <c r="H60" s="56" t="n">
        <f aca="false">IF(B60=1,G60*Inputs!$C$9,0)</f>
        <v>0</v>
      </c>
      <c r="I60" s="56" t="n">
        <f aca="false">I59+G60</f>
        <v>120000</v>
      </c>
      <c r="J60" s="56" t="n">
        <f aca="false">(F60+G60+H60)*((1+D60)^(1/12)-1)</f>
        <v>394.959722044884</v>
      </c>
      <c r="K60" s="56" t="n">
        <f aca="false">(F60+G60+H60+J60)*(Inputs!$C$19+IF(B60&lt;=10,Inputs!$C$12,Inputs!$C$13))/12</f>
        <v>403.465907251749</v>
      </c>
      <c r="L60" s="56" t="n">
        <f aca="false">IF(OR(E60=1,A60&lt;=Inputs!$C$15),0,MAX(Inputs!$C$8*I60-(F60+G60+H60+J60-K60),0))</f>
        <v>563.693731727166</v>
      </c>
      <c r="M60" s="56" t="n">
        <f aca="false">L60*INDEX(Rates!$B$2:$C$101,C60+1,IF(Inputs!$C$5="Male",1,2))/1000/12*Inputs!$C$16</f>
        <v>1.96306342073986</v>
      </c>
      <c r="N60" s="56" t="n">
        <f aca="false">IF($V$1=1,MAX(F60+G60+H60+J60-K60-M60,0)*Inputs!$C$22/12,0)</f>
        <v>0</v>
      </c>
      <c r="O60" s="56" t="n">
        <f aca="false">IF(AND(MOD(A60,12)=0,B60&gt;=Inputs!$C$18),MAX(F60+G60+H60+J60-K60-M60-N60,0)*Inputs!$C$17,0)</f>
        <v>0</v>
      </c>
      <c r="P60" s="56" t="n">
        <f aca="false">F60+G60+H60+J60-K60-M60-N60+O60</f>
        <v>120634.343204852</v>
      </c>
      <c r="Q60" s="56" t="n">
        <f aca="false">IF(OR(E60=1,P60&lt;=0),0,P60)</f>
        <v>120634.343204852</v>
      </c>
      <c r="R60" s="15" t="n">
        <f aca="false">IF(OR(E60=1,AND(P60&lt;=0,I60&gt;0)),1,0)</f>
        <v>0</v>
      </c>
      <c r="S60" s="15" t="n">
        <f aca="false">IF(L60&gt;0,1,0)</f>
        <v>1</v>
      </c>
    </row>
    <row r="61" customFormat="false" ht="15" hidden="false" customHeight="false" outlineLevel="0" collapsed="false">
      <c r="A61" s="15" t="n">
        <v>60</v>
      </c>
      <c r="B61" s="15" t="n">
        <f aca="false">INT((A61-1)/12)+1</f>
        <v>5</v>
      </c>
      <c r="C61" s="15" t="n">
        <f aca="false">MIN(Inputs!$C$4+B61-1,99)</f>
        <v>78</v>
      </c>
      <c r="D61" s="55" t="n">
        <f aca="false">0.04</f>
        <v>0.04</v>
      </c>
      <c r="E61" s="15" t="n">
        <f aca="false">R60</f>
        <v>0</v>
      </c>
      <c r="F61" s="56" t="n">
        <f aca="false">Q60</f>
        <v>120634.343204852</v>
      </c>
      <c r="G61" s="56" t="n">
        <f aca="false">IF(AND(MOD(A61-1,12)=0,B61&lt;=Inputs!$C$7,E61=0),Inputs!$C$6,0)</f>
        <v>0</v>
      </c>
      <c r="H61" s="56" t="n">
        <f aca="false">IF(B61=1,G61*Inputs!$C$9,0)</f>
        <v>0</v>
      </c>
      <c r="I61" s="56" t="n">
        <f aca="false">I60+G61</f>
        <v>120000</v>
      </c>
      <c r="J61" s="56" t="n">
        <f aca="false">(F61+G61+H61)*((1+D61)^(1/12)-1)</f>
        <v>394.925448449162</v>
      </c>
      <c r="K61" s="56" t="n">
        <f aca="false">(F61+G61+H61+J61)*(Inputs!$C$19+IF(B61&lt;=10,Inputs!$C$12,Inputs!$C$13))/12</f>
        <v>403.430895511004</v>
      </c>
      <c r="L61" s="56" t="n">
        <f aca="false">IF(OR(E61=1,A61&lt;=Inputs!$C$15),0,MAX(Inputs!$C$8*I61-(F61+G61+H61+J61-K61),0))</f>
        <v>574.162242209743</v>
      </c>
      <c r="M61" s="56" t="n">
        <f aca="false">L61*INDEX(Rates!$B$2:$C$101,C61+1,IF(Inputs!$C$5="Male",1,2))/1000/12*Inputs!$C$16</f>
        <v>1.99952000849543</v>
      </c>
      <c r="N61" s="56" t="n">
        <f aca="false">IF($V$1=1,MAX(F61+G61+H61+J61-K61-M61,0)*Inputs!$C$22/12,0)</f>
        <v>0</v>
      </c>
      <c r="O61" s="56" t="n">
        <f aca="false">IF(AND(MOD(A61,12)=0,B61&gt;=Inputs!$C$18),MAX(F61+G61+H61+J61-K61-M61-N61,0)*Inputs!$C$17,0)</f>
        <v>0</v>
      </c>
      <c r="P61" s="56" t="n">
        <f aca="false">F61+G61+H61+J61-K61-M61-N61+O61</f>
        <v>120623.838237782</v>
      </c>
      <c r="Q61" s="56" t="n">
        <f aca="false">IF(OR(E61=1,P61&lt;=0),0,P61)</f>
        <v>120623.838237782</v>
      </c>
      <c r="R61" s="15" t="n">
        <f aca="false">IF(OR(E61=1,AND(P61&lt;=0,I61&gt;0)),1,0)</f>
        <v>0</v>
      </c>
      <c r="S61" s="15" t="n">
        <f aca="false">IF(L61&gt;0,1,0)</f>
        <v>1</v>
      </c>
    </row>
    <row r="62" customFormat="false" ht="15" hidden="false" customHeight="false" outlineLevel="0" collapsed="false">
      <c r="A62" s="15" t="n">
        <v>61</v>
      </c>
      <c r="B62" s="15" t="n">
        <f aca="false">INT((A62-1)/12)+1</f>
        <v>6</v>
      </c>
      <c r="C62" s="15" t="n">
        <f aca="false">MIN(Inputs!$C$4+B62-1,99)</f>
        <v>79</v>
      </c>
      <c r="D62" s="55" t="n">
        <f aca="false">0.04</f>
        <v>0.04</v>
      </c>
      <c r="E62" s="15" t="n">
        <f aca="false">R61</f>
        <v>0</v>
      </c>
      <c r="F62" s="56" t="n">
        <f aca="false">Q61</f>
        <v>120623.838237782</v>
      </c>
      <c r="G62" s="56" t="n">
        <f aca="false">IF(AND(MOD(A62-1,12)=0,B62&lt;=Inputs!$C$7,E62=0),Inputs!$C$6,0)</f>
        <v>0</v>
      </c>
      <c r="H62" s="56" t="n">
        <f aca="false">IF(B62=1,G62*Inputs!$C$9,0)</f>
        <v>0</v>
      </c>
      <c r="I62" s="56" t="n">
        <f aca="false">I61+G62</f>
        <v>120000</v>
      </c>
      <c r="J62" s="56" t="n">
        <f aca="false">(F62+G62+H62)*((1+D62)^(1/12)-1)</f>
        <v>394.891057920553</v>
      </c>
      <c r="K62" s="56" t="n">
        <f aca="false">(F62+G62+H62+J62)*(Inputs!$C$19+IF(B62&lt;=10,Inputs!$C$12,Inputs!$C$13))/12</f>
        <v>403.395764319008</v>
      </c>
      <c r="L62" s="56" t="n">
        <f aca="false">IF(OR(E62=1,A62&lt;=Inputs!$C$15),0,MAX(Inputs!$C$8*I62-(F62+G62+H62+J62-K62),0))</f>
        <v>584.666468616691</v>
      </c>
      <c r="M62" s="56" t="n">
        <f aca="false">L62*INDEX(Rates!$B$2:$C$101,C62+1,IF(Inputs!$C$5="Male",1,2))/1000/12*Inputs!$C$16</f>
        <v>2.25486368063171</v>
      </c>
      <c r="N62" s="56" t="n">
        <f aca="false">IF($V$1=1,MAX(F62+G62+H62+J62-K62-M62,0)*Inputs!$C$22/12,0)</f>
        <v>0</v>
      </c>
      <c r="O62" s="56" t="n">
        <f aca="false">IF(AND(MOD(A62,12)=0,B62&gt;=Inputs!$C$18),MAX(F62+G62+H62+J62-K62-M62-N62,0)*Inputs!$C$17,0)</f>
        <v>0</v>
      </c>
      <c r="P62" s="56" t="n">
        <f aca="false">F62+G62+H62+J62-K62-M62-N62+O62</f>
        <v>120613.078667703</v>
      </c>
      <c r="Q62" s="56" t="n">
        <f aca="false">IF(OR(E62=1,P62&lt;=0),0,P62)</f>
        <v>120613.078667703</v>
      </c>
      <c r="R62" s="15" t="n">
        <f aca="false">IF(OR(E62=1,AND(P62&lt;=0,I62&gt;0)),1,0)</f>
        <v>0</v>
      </c>
      <c r="S62" s="15" t="n">
        <f aca="false">IF(L62&gt;0,1,0)</f>
        <v>1</v>
      </c>
    </row>
    <row r="63" customFormat="false" ht="15" hidden="false" customHeight="false" outlineLevel="0" collapsed="false">
      <c r="A63" s="15" t="n">
        <v>62</v>
      </c>
      <c r="B63" s="15" t="n">
        <f aca="false">INT((A63-1)/12)+1</f>
        <v>6</v>
      </c>
      <c r="C63" s="15" t="n">
        <f aca="false">MIN(Inputs!$C$4+B63-1,99)</f>
        <v>79</v>
      </c>
      <c r="D63" s="55" t="n">
        <f aca="false">0.04</f>
        <v>0.04</v>
      </c>
      <c r="E63" s="15" t="n">
        <f aca="false">R62</f>
        <v>0</v>
      </c>
      <c r="F63" s="56" t="n">
        <f aca="false">Q62</f>
        <v>120613.078667703</v>
      </c>
      <c r="G63" s="56" t="n">
        <f aca="false">IF(AND(MOD(A63-1,12)=0,B63&lt;=Inputs!$C$7,E63=0),Inputs!$C$6,0)</f>
        <v>0</v>
      </c>
      <c r="H63" s="56" t="n">
        <f aca="false">IF(B63=1,G63*Inputs!$C$9,0)</f>
        <v>0</v>
      </c>
      <c r="I63" s="56" t="n">
        <f aca="false">I62+G63</f>
        <v>120000</v>
      </c>
      <c r="J63" s="56" t="n">
        <f aca="false">(F63+G63+H63)*((1+D63)^(1/12)-1)</f>
        <v>394.855833887946</v>
      </c>
      <c r="K63" s="56" t="n">
        <f aca="false">(F63+G63+H63+J63)*(Inputs!$C$19+IF(B63&lt;=10,Inputs!$C$12,Inputs!$C$13))/12</f>
        <v>403.359781671969</v>
      </c>
      <c r="L63" s="56" t="n">
        <f aca="false">IF(OR(E63=1,A63&lt;=Inputs!$C$15),0,MAX(Inputs!$C$8*I63-(F63+G63+H63+J63-K63),0))</f>
        <v>595.425280081341</v>
      </c>
      <c r="M63" s="56" t="n">
        <f aca="false">L63*INDEX(Rates!$B$2:$C$101,C63+1,IF(Inputs!$C$5="Male",1,2))/1000/12*Inputs!$C$16</f>
        <v>2.29635683018037</v>
      </c>
      <c r="N63" s="56" t="n">
        <f aca="false">IF($V$1=1,MAX(F63+G63+H63+J63-K63-M63,0)*Inputs!$C$22/12,0)</f>
        <v>0</v>
      </c>
      <c r="O63" s="56" t="n">
        <f aca="false">IF(AND(MOD(A63,12)=0,B63&gt;=Inputs!$C$18),MAX(F63+G63+H63+J63-K63-M63-N63,0)*Inputs!$C$17,0)</f>
        <v>0</v>
      </c>
      <c r="P63" s="56" t="n">
        <f aca="false">F63+G63+H63+J63-K63-M63-N63+O63</f>
        <v>120602.278363088</v>
      </c>
      <c r="Q63" s="56" t="n">
        <f aca="false">IF(OR(E63=1,P63&lt;=0),0,P63)</f>
        <v>120602.278363088</v>
      </c>
      <c r="R63" s="15" t="n">
        <f aca="false">IF(OR(E63=1,AND(P63&lt;=0,I63&gt;0)),1,0)</f>
        <v>0</v>
      </c>
      <c r="S63" s="15" t="n">
        <f aca="false">IF(L63&gt;0,1,0)</f>
        <v>1</v>
      </c>
    </row>
    <row r="64" customFormat="false" ht="15" hidden="false" customHeight="false" outlineLevel="0" collapsed="false">
      <c r="A64" s="15" t="n">
        <v>63</v>
      </c>
      <c r="B64" s="15" t="n">
        <f aca="false">INT((A64-1)/12)+1</f>
        <v>6</v>
      </c>
      <c r="C64" s="15" t="n">
        <f aca="false">MIN(Inputs!$C$4+B64-1,99)</f>
        <v>79</v>
      </c>
      <c r="D64" s="55" t="n">
        <f aca="false">0.04</f>
        <v>0.04</v>
      </c>
      <c r="E64" s="15" t="n">
        <f aca="false">R63</f>
        <v>0</v>
      </c>
      <c r="F64" s="56" t="n">
        <f aca="false">Q63</f>
        <v>120602.278363088</v>
      </c>
      <c r="G64" s="56" t="n">
        <f aca="false">IF(AND(MOD(A64-1,12)=0,B64&lt;=Inputs!$C$7,E64=0),Inputs!$C$6,0)</f>
        <v>0</v>
      </c>
      <c r="H64" s="56" t="n">
        <f aca="false">IF(B64=1,G64*Inputs!$C$9,0)</f>
        <v>0</v>
      </c>
      <c r="I64" s="56" t="n">
        <f aca="false">I63+G64</f>
        <v>120000</v>
      </c>
      <c r="J64" s="56" t="n">
        <f aca="false">(F64+G64+H64)*((1+D64)^(1/12)-1)</f>
        <v>394.82047650107</v>
      </c>
      <c r="K64" s="56" t="n">
        <f aca="false">(F64+G64+H64+J64)*(Inputs!$C$19+IF(B64&lt;=10,Inputs!$C$12,Inputs!$C$13))/12</f>
        <v>403.323662798632</v>
      </c>
      <c r="L64" s="56" t="n">
        <f aca="false">IF(OR(E64=1,A64&lt;=Inputs!$C$15),0,MAX(Inputs!$C$8*I64-(F64+G64+H64+J64-K64),0))</f>
        <v>606.224823209079</v>
      </c>
      <c r="M64" s="56" t="n">
        <f aca="false">L64*INDEX(Rates!$B$2:$C$101,C64+1,IF(Inputs!$C$5="Male",1,2))/1000/12*Inputs!$C$16</f>
        <v>2.33800706817635</v>
      </c>
      <c r="N64" s="56" t="n">
        <f aca="false">IF($V$1=1,MAX(F64+G64+H64+J64-K64-M64,0)*Inputs!$C$22/12,0)</f>
        <v>0</v>
      </c>
      <c r="O64" s="56" t="n">
        <f aca="false">IF(AND(MOD(A64,12)=0,B64&gt;=Inputs!$C$18),MAX(F64+G64+H64+J64-K64-M64-N64,0)*Inputs!$C$17,0)</f>
        <v>0</v>
      </c>
      <c r="P64" s="56" t="n">
        <f aca="false">F64+G64+H64+J64-K64-M64-N64+O64</f>
        <v>120591.437169723</v>
      </c>
      <c r="Q64" s="56" t="n">
        <f aca="false">IF(OR(E64=1,P64&lt;=0),0,P64)</f>
        <v>120591.437169723</v>
      </c>
      <c r="R64" s="15" t="n">
        <f aca="false">IF(OR(E64=1,AND(P64&lt;=0,I64&gt;0)),1,0)</f>
        <v>0</v>
      </c>
      <c r="S64" s="15" t="n">
        <f aca="false">IF(L64&gt;0,1,0)</f>
        <v>1</v>
      </c>
    </row>
    <row r="65" customFormat="false" ht="15" hidden="false" customHeight="false" outlineLevel="0" collapsed="false">
      <c r="A65" s="15" t="n">
        <v>64</v>
      </c>
      <c r="B65" s="15" t="n">
        <f aca="false">INT((A65-1)/12)+1</f>
        <v>6</v>
      </c>
      <c r="C65" s="15" t="n">
        <f aca="false">MIN(Inputs!$C$4+B65-1,99)</f>
        <v>79</v>
      </c>
      <c r="D65" s="55" t="n">
        <f aca="false">0.04</f>
        <v>0.04</v>
      </c>
      <c r="E65" s="15" t="n">
        <f aca="false">R64</f>
        <v>0</v>
      </c>
      <c r="F65" s="56" t="n">
        <f aca="false">Q64</f>
        <v>120591.437169723</v>
      </c>
      <c r="G65" s="56" t="n">
        <f aca="false">IF(AND(MOD(A65-1,12)=0,B65&lt;=Inputs!$C$7,E65=0),Inputs!$C$6,0)</f>
        <v>0</v>
      </c>
      <c r="H65" s="56" t="n">
        <f aca="false">IF(B65=1,G65*Inputs!$C$9,0)</f>
        <v>0</v>
      </c>
      <c r="I65" s="56" t="n">
        <f aca="false">I64+G65</f>
        <v>120000</v>
      </c>
      <c r="J65" s="56" t="n">
        <f aca="false">(F65+G65+H65)*((1+D65)^(1/12)-1)</f>
        <v>394.784985255062</v>
      </c>
      <c r="K65" s="56" t="n">
        <f aca="false">(F65+G65+H65+J65)*(Inputs!$C$19+IF(B65&lt;=10,Inputs!$C$12,Inputs!$C$13))/12</f>
        <v>403.287407183259</v>
      </c>
      <c r="L65" s="56" t="n">
        <f aca="false">IF(OR(E65=1,A65&lt;=Inputs!$C$15),0,MAX(Inputs!$C$8*I65-(F65+G65+H65+J65-K65),0))</f>
        <v>617.065252205459</v>
      </c>
      <c r="M65" s="56" t="n">
        <f aca="false">L65*INDEX(Rates!$B$2:$C$101,C65+1,IF(Inputs!$C$5="Male",1,2))/1000/12*Inputs!$C$16</f>
        <v>2.37981498933905</v>
      </c>
      <c r="N65" s="56" t="n">
        <f aca="false">IF($V$1=1,MAX(F65+G65+H65+J65-K65-M65,0)*Inputs!$C$22/12,0)</f>
        <v>0</v>
      </c>
      <c r="O65" s="56" t="n">
        <f aca="false">IF(AND(MOD(A65,12)=0,B65&gt;=Inputs!$C$18),MAX(F65+G65+H65+J65-K65-M65-N65,0)*Inputs!$C$17,0)</f>
        <v>0</v>
      </c>
      <c r="P65" s="56" t="n">
        <f aca="false">F65+G65+H65+J65-K65-M65-N65+O65</f>
        <v>120580.554932805</v>
      </c>
      <c r="Q65" s="56" t="n">
        <f aca="false">IF(OR(E65=1,P65&lt;=0),0,P65)</f>
        <v>120580.554932805</v>
      </c>
      <c r="R65" s="15" t="n">
        <f aca="false">IF(OR(E65=1,AND(P65&lt;=0,I65&gt;0)),1,0)</f>
        <v>0</v>
      </c>
      <c r="S65" s="15" t="n">
        <f aca="false">IF(L65&gt;0,1,0)</f>
        <v>1</v>
      </c>
    </row>
    <row r="66" customFormat="false" ht="15" hidden="false" customHeight="false" outlineLevel="0" collapsed="false">
      <c r="A66" s="15" t="n">
        <v>65</v>
      </c>
      <c r="B66" s="15" t="n">
        <f aca="false">INT((A66-1)/12)+1</f>
        <v>6</v>
      </c>
      <c r="C66" s="15" t="n">
        <f aca="false">MIN(Inputs!$C$4+B66-1,99)</f>
        <v>79</v>
      </c>
      <c r="D66" s="55" t="n">
        <f aca="false">0.04</f>
        <v>0.04</v>
      </c>
      <c r="E66" s="15" t="n">
        <f aca="false">R65</f>
        <v>0</v>
      </c>
      <c r="F66" s="56" t="n">
        <f aca="false">Q65</f>
        <v>120580.554932805</v>
      </c>
      <c r="G66" s="56" t="n">
        <f aca="false">IF(AND(MOD(A66-1,12)=0,B66&lt;=Inputs!$C$7,E66=0),Inputs!$C$6,0)</f>
        <v>0</v>
      </c>
      <c r="H66" s="56" t="n">
        <f aca="false">IF(B66=1,G66*Inputs!$C$9,0)</f>
        <v>0</v>
      </c>
      <c r="I66" s="56" t="n">
        <f aca="false">I65+G66</f>
        <v>120000</v>
      </c>
      <c r="J66" s="56" t="n">
        <f aca="false">(F66+G66+H66)*((1+D66)^(1/12)-1)</f>
        <v>394.749359643146</v>
      </c>
      <c r="K66" s="56" t="n">
        <f aca="false">(F66+G66+H66+J66)*(Inputs!$C$19+IF(B66&lt;=10,Inputs!$C$12,Inputs!$C$13))/12</f>
        <v>403.251014308161</v>
      </c>
      <c r="L66" s="56" t="n">
        <f aca="false">IF(OR(E66=1,A66&lt;=Inputs!$C$15),0,MAX(Inputs!$C$8*I66-(F66+G66+H66+J66-K66),0))</f>
        <v>627.946721859815</v>
      </c>
      <c r="M66" s="56" t="n">
        <f aca="false">L66*INDEX(Rates!$B$2:$C$101,C66+1,IF(Inputs!$C$5="Male",1,2))/1000/12*Inputs!$C$16</f>
        <v>2.42178119063935</v>
      </c>
      <c r="N66" s="56" t="n">
        <f aca="false">IF($V$1=1,MAX(F66+G66+H66+J66-K66-M66,0)*Inputs!$C$22/12,0)</f>
        <v>0</v>
      </c>
      <c r="O66" s="56" t="n">
        <f aca="false">IF(AND(MOD(A66,12)=0,B66&gt;=Inputs!$C$18),MAX(F66+G66+H66+J66-K66-M66-N66,0)*Inputs!$C$17,0)</f>
        <v>0</v>
      </c>
      <c r="P66" s="56" t="n">
        <f aca="false">F66+G66+H66+J66-K66-M66-N66+O66</f>
        <v>120569.63149695</v>
      </c>
      <c r="Q66" s="56" t="n">
        <f aca="false">IF(OR(E66=1,P66&lt;=0),0,P66)</f>
        <v>120569.63149695</v>
      </c>
      <c r="R66" s="15" t="n">
        <f aca="false">IF(OR(E66=1,AND(P66&lt;=0,I66&gt;0)),1,0)</f>
        <v>0</v>
      </c>
      <c r="S66" s="15" t="n">
        <f aca="false">IF(L66&gt;0,1,0)</f>
        <v>1</v>
      </c>
    </row>
    <row r="67" customFormat="false" ht="15" hidden="false" customHeight="false" outlineLevel="0" collapsed="false">
      <c r="A67" s="15" t="n">
        <v>66</v>
      </c>
      <c r="B67" s="15" t="n">
        <f aca="false">INT((A67-1)/12)+1</f>
        <v>6</v>
      </c>
      <c r="C67" s="15" t="n">
        <f aca="false">MIN(Inputs!$C$4+B67-1,99)</f>
        <v>79</v>
      </c>
      <c r="D67" s="55" t="n">
        <f aca="false">0.04</f>
        <v>0.04</v>
      </c>
      <c r="E67" s="15" t="n">
        <f aca="false">R66</f>
        <v>0</v>
      </c>
      <c r="F67" s="56" t="n">
        <f aca="false">Q66</f>
        <v>120569.63149695</v>
      </c>
      <c r="G67" s="56" t="n">
        <f aca="false">IF(AND(MOD(A67-1,12)=0,B67&lt;=Inputs!$C$7,E67=0),Inputs!$C$6,0)</f>
        <v>0</v>
      </c>
      <c r="H67" s="56" t="n">
        <f aca="false">IF(B67=1,G67*Inputs!$C$9,0)</f>
        <v>0</v>
      </c>
      <c r="I67" s="56" t="n">
        <f aca="false">I66+G67</f>
        <v>120000</v>
      </c>
      <c r="J67" s="56" t="n">
        <f aca="false">(F67+G67+H67)*((1+D67)^(1/12)-1)</f>
        <v>394.713599156627</v>
      </c>
      <c r="K67" s="56" t="n">
        <f aca="false">(F67+G67+H67+J67)*(Inputs!$C$19+IF(B67&lt;=10,Inputs!$C$12,Inputs!$C$13))/12</f>
        <v>403.214483653687</v>
      </c>
      <c r="L67" s="56" t="n">
        <f aca="false">IF(OR(E67=1,A67&lt;=Inputs!$C$15),0,MAX(Inputs!$C$8*I67-(F67+G67+H67+J67-K67),0))</f>
        <v>638.869387547515</v>
      </c>
      <c r="M67" s="56" t="n">
        <f aca="false">L67*INDEX(Rates!$B$2:$C$101,C67+1,IF(Inputs!$C$5="Male",1,2))/1000/12*Inputs!$C$16</f>
        <v>2.46390627130825</v>
      </c>
      <c r="N67" s="56" t="n">
        <f aca="false">IF($V$1=1,MAX(F67+G67+H67+J67-K67-M67,0)*Inputs!$C$22/12,0)</f>
        <v>0</v>
      </c>
      <c r="O67" s="56" t="n">
        <f aca="false">IF(AND(MOD(A67,12)=0,B67&gt;=Inputs!$C$18),MAX(F67+G67+H67+J67-K67-M67-N67,0)*Inputs!$C$17,0)</f>
        <v>0</v>
      </c>
      <c r="P67" s="56" t="n">
        <f aca="false">F67+G67+H67+J67-K67-M67-N67+O67</f>
        <v>120558.666706181</v>
      </c>
      <c r="Q67" s="56" t="n">
        <f aca="false">IF(OR(E67=1,P67&lt;=0),0,P67)</f>
        <v>120558.666706181</v>
      </c>
      <c r="R67" s="15" t="n">
        <f aca="false">IF(OR(E67=1,AND(P67&lt;=0,I67&gt;0)),1,0)</f>
        <v>0</v>
      </c>
      <c r="S67" s="15" t="n">
        <f aca="false">IF(L67&gt;0,1,0)</f>
        <v>1</v>
      </c>
    </row>
    <row r="68" customFormat="false" ht="15" hidden="false" customHeight="false" outlineLevel="0" collapsed="false">
      <c r="A68" s="15" t="n">
        <v>67</v>
      </c>
      <c r="B68" s="15" t="n">
        <f aca="false">INT((A68-1)/12)+1</f>
        <v>6</v>
      </c>
      <c r="C68" s="15" t="n">
        <f aca="false">MIN(Inputs!$C$4+B68-1,99)</f>
        <v>79</v>
      </c>
      <c r="D68" s="55" t="n">
        <f aca="false">0.04</f>
        <v>0.04</v>
      </c>
      <c r="E68" s="15" t="n">
        <f aca="false">R67</f>
        <v>0</v>
      </c>
      <c r="F68" s="56" t="n">
        <f aca="false">Q67</f>
        <v>120558.666706181</v>
      </c>
      <c r="G68" s="56" t="n">
        <f aca="false">IF(AND(MOD(A68-1,12)=0,B68&lt;=Inputs!$C$7,E68=0),Inputs!$C$6,0)</f>
        <v>0</v>
      </c>
      <c r="H68" s="56" t="n">
        <f aca="false">IF(B68=1,G68*Inputs!$C$9,0)</f>
        <v>0</v>
      </c>
      <c r="I68" s="56" t="n">
        <f aca="false">I67+G68</f>
        <v>120000</v>
      </c>
      <c r="J68" s="56" t="n">
        <f aca="false">(F68+G68+H68)*((1+D68)^(1/12)-1)</f>
        <v>394.677703284885</v>
      </c>
      <c r="K68" s="56" t="n">
        <f aca="false">(F68+G68+H68+J68)*(Inputs!$C$19+IF(B68&lt;=10,Inputs!$C$12,Inputs!$C$13))/12</f>
        <v>403.17781469822</v>
      </c>
      <c r="L68" s="56" t="n">
        <f aca="false">IF(OR(E68=1,A68&lt;=Inputs!$C$15),0,MAX(Inputs!$C$8*I68-(F68+G68+H68+J68-K68),0))</f>
        <v>649.833405232159</v>
      </c>
      <c r="M68" s="56" t="n">
        <f aca="false">L68*INDEX(Rates!$B$2:$C$101,C68+1,IF(Inputs!$C$5="Male",1,2))/1000/12*Inputs!$C$16</f>
        <v>2.50619083284536</v>
      </c>
      <c r="N68" s="56" t="n">
        <f aca="false">IF($V$1=1,MAX(F68+G68+H68+J68-K68-M68,0)*Inputs!$C$22/12,0)</f>
        <v>0</v>
      </c>
      <c r="O68" s="56" t="n">
        <f aca="false">IF(AND(MOD(A68,12)=0,B68&gt;=Inputs!$C$18),MAX(F68+G68+H68+J68-K68-M68-N68,0)*Inputs!$C$17,0)</f>
        <v>0</v>
      </c>
      <c r="P68" s="56" t="n">
        <f aca="false">F68+G68+H68+J68-K68-M68-N68+O68</f>
        <v>120547.660403935</v>
      </c>
      <c r="Q68" s="56" t="n">
        <f aca="false">IF(OR(E68=1,P68&lt;=0),0,P68)</f>
        <v>120547.660403935</v>
      </c>
      <c r="R68" s="15" t="n">
        <f aca="false">IF(OR(E68=1,AND(P68&lt;=0,I68&gt;0)),1,0)</f>
        <v>0</v>
      </c>
      <c r="S68" s="15" t="n">
        <f aca="false">IF(L68&gt;0,1,0)</f>
        <v>1</v>
      </c>
    </row>
    <row r="69" customFormat="false" ht="15" hidden="false" customHeight="false" outlineLevel="0" collapsed="false">
      <c r="A69" s="15" t="n">
        <v>68</v>
      </c>
      <c r="B69" s="15" t="n">
        <f aca="false">INT((A69-1)/12)+1</f>
        <v>6</v>
      </c>
      <c r="C69" s="15" t="n">
        <f aca="false">MIN(Inputs!$C$4+B69-1,99)</f>
        <v>79</v>
      </c>
      <c r="D69" s="55" t="n">
        <f aca="false">0.04</f>
        <v>0.04</v>
      </c>
      <c r="E69" s="15" t="n">
        <f aca="false">R68</f>
        <v>0</v>
      </c>
      <c r="F69" s="56" t="n">
        <f aca="false">Q68</f>
        <v>120547.660403935</v>
      </c>
      <c r="G69" s="56" t="n">
        <f aca="false">IF(AND(MOD(A69-1,12)=0,B69&lt;=Inputs!$C$7,E69=0),Inputs!$C$6,0)</f>
        <v>0</v>
      </c>
      <c r="H69" s="56" t="n">
        <f aca="false">IF(B69=1,G69*Inputs!$C$9,0)</f>
        <v>0</v>
      </c>
      <c r="I69" s="56" t="n">
        <f aca="false">I68+G69</f>
        <v>120000</v>
      </c>
      <c r="J69" s="56" t="n">
        <f aca="false">(F69+G69+H69)*((1+D69)^(1/12)-1)</f>
        <v>394.641671515367</v>
      </c>
      <c r="K69" s="56" t="n">
        <f aca="false">(F69+G69+H69+J69)*(Inputs!$C$19+IF(B69&lt;=10,Inputs!$C$12,Inputs!$C$13))/12</f>
        <v>403.141006918168</v>
      </c>
      <c r="L69" s="56" t="n">
        <f aca="false">IF(OR(E69=1,A69&lt;=Inputs!$C$15),0,MAX(Inputs!$C$8*I69-(F69+G69+H69+J69-K69),0))</f>
        <v>660.838931467821</v>
      </c>
      <c r="M69" s="56" t="n">
        <f aca="false">L69*INDEX(Rates!$B$2:$C$101,C69+1,IF(Inputs!$C$5="Male",1,2))/1000/12*Inputs!$C$16</f>
        <v>2.54863547902756</v>
      </c>
      <c r="N69" s="56" t="n">
        <f aca="false">IF($V$1=1,MAX(F69+G69+H69+J69-K69-M69,0)*Inputs!$C$22/12,0)</f>
        <v>0</v>
      </c>
      <c r="O69" s="56" t="n">
        <f aca="false">IF(AND(MOD(A69,12)=0,B69&gt;=Inputs!$C$18),MAX(F69+G69+H69+J69-K69-M69-N69,0)*Inputs!$C$17,0)</f>
        <v>0</v>
      </c>
      <c r="P69" s="56" t="n">
        <f aca="false">F69+G69+H69+J69-K69-M69-N69+O69</f>
        <v>120536.612433053</v>
      </c>
      <c r="Q69" s="56" t="n">
        <f aca="false">IF(OR(E69=1,P69&lt;=0),0,P69)</f>
        <v>120536.612433053</v>
      </c>
      <c r="R69" s="15" t="n">
        <f aca="false">IF(OR(E69=1,AND(P69&lt;=0,I69&gt;0)),1,0)</f>
        <v>0</v>
      </c>
      <c r="S69" s="15" t="n">
        <f aca="false">IF(L69&gt;0,1,0)</f>
        <v>1</v>
      </c>
    </row>
    <row r="70" customFormat="false" ht="15" hidden="false" customHeight="false" outlineLevel="0" collapsed="false">
      <c r="A70" s="15" t="n">
        <v>69</v>
      </c>
      <c r="B70" s="15" t="n">
        <f aca="false">INT((A70-1)/12)+1</f>
        <v>6</v>
      </c>
      <c r="C70" s="15" t="n">
        <f aca="false">MIN(Inputs!$C$4+B70-1,99)</f>
        <v>79</v>
      </c>
      <c r="D70" s="55" t="n">
        <f aca="false">0.04</f>
        <v>0.04</v>
      </c>
      <c r="E70" s="15" t="n">
        <f aca="false">R69</f>
        <v>0</v>
      </c>
      <c r="F70" s="56" t="n">
        <f aca="false">Q69</f>
        <v>120536.612433053</v>
      </c>
      <c r="G70" s="56" t="n">
        <f aca="false">IF(AND(MOD(A70-1,12)=0,B70&lt;=Inputs!$C$7,E70=0),Inputs!$C$6,0)</f>
        <v>0</v>
      </c>
      <c r="H70" s="56" t="n">
        <f aca="false">IF(B70=1,G70*Inputs!$C$9,0)</f>
        <v>0</v>
      </c>
      <c r="I70" s="56" t="n">
        <f aca="false">I69+G70</f>
        <v>120000</v>
      </c>
      <c r="J70" s="56" t="n">
        <f aca="false">(F70+G70+H70)*((1+D70)^(1/12)-1)</f>
        <v>394.605503333578</v>
      </c>
      <c r="K70" s="56" t="n">
        <f aca="false">(F70+G70+H70+J70)*(Inputs!$C$19+IF(B70&lt;=10,Inputs!$C$12,Inputs!$C$13))/12</f>
        <v>403.104059787956</v>
      </c>
      <c r="L70" s="56" t="n">
        <f aca="false">IF(OR(E70=1,A70&lt;=Inputs!$C$15),0,MAX(Inputs!$C$8*I70-(F70+G70+H70+J70-K70),0))</f>
        <v>671.886123401244</v>
      </c>
      <c r="M70" s="56" t="n">
        <f aca="false">L70*INDEX(Rates!$B$2:$C$101,C70+1,IF(Inputs!$C$5="Male",1,2))/1000/12*Inputs!$C$16</f>
        <v>2.59124081591746</v>
      </c>
      <c r="N70" s="56" t="n">
        <f aca="false">IF($V$1=1,MAX(F70+G70+H70+J70-K70-M70,0)*Inputs!$C$22/12,0)</f>
        <v>0</v>
      </c>
      <c r="O70" s="56" t="n">
        <f aca="false">IF(AND(MOD(A70,12)=0,B70&gt;=Inputs!$C$18),MAX(F70+G70+H70+J70-K70-M70-N70,0)*Inputs!$C$17,0)</f>
        <v>0</v>
      </c>
      <c r="P70" s="56" t="n">
        <f aca="false">F70+G70+H70+J70-K70-M70-N70+O70</f>
        <v>120525.522635783</v>
      </c>
      <c r="Q70" s="56" t="n">
        <f aca="false">IF(OR(E70=1,P70&lt;=0),0,P70)</f>
        <v>120525.522635783</v>
      </c>
      <c r="R70" s="15" t="n">
        <f aca="false">IF(OR(E70=1,AND(P70&lt;=0,I70&gt;0)),1,0)</f>
        <v>0</v>
      </c>
      <c r="S70" s="15" t="n">
        <f aca="false">IF(L70&gt;0,1,0)</f>
        <v>1</v>
      </c>
    </row>
    <row r="71" customFormat="false" ht="15" hidden="false" customHeight="false" outlineLevel="0" collapsed="false">
      <c r="A71" s="15" t="n">
        <v>70</v>
      </c>
      <c r="B71" s="15" t="n">
        <f aca="false">INT((A71-1)/12)+1</f>
        <v>6</v>
      </c>
      <c r="C71" s="15" t="n">
        <f aca="false">MIN(Inputs!$C$4+B71-1,99)</f>
        <v>79</v>
      </c>
      <c r="D71" s="55" t="n">
        <f aca="false">0.04</f>
        <v>0.04</v>
      </c>
      <c r="E71" s="15" t="n">
        <f aca="false">R70</f>
        <v>0</v>
      </c>
      <c r="F71" s="56" t="n">
        <f aca="false">Q70</f>
        <v>120525.522635783</v>
      </c>
      <c r="G71" s="56" t="n">
        <f aca="false">IF(AND(MOD(A71-1,12)=0,B71&lt;=Inputs!$C$7,E71=0),Inputs!$C$6,0)</f>
        <v>0</v>
      </c>
      <c r="H71" s="56" t="n">
        <f aca="false">IF(B71=1,G71*Inputs!$C$9,0)</f>
        <v>0</v>
      </c>
      <c r="I71" s="56" t="n">
        <f aca="false">I70+G71</f>
        <v>120000</v>
      </c>
      <c r="J71" s="56" t="n">
        <f aca="false">(F71+G71+H71)*((1+D71)^(1/12)-1)</f>
        <v>394.569198223078</v>
      </c>
      <c r="K71" s="56" t="n">
        <f aca="false">(F71+G71+H71+J71)*(Inputs!$C$19+IF(B71&lt;=10,Inputs!$C$12,Inputs!$C$13))/12</f>
        <v>403.06697278002</v>
      </c>
      <c r="L71" s="56" t="n">
        <f aca="false">IF(OR(E71=1,A71&lt;=Inputs!$C$15),0,MAX(Inputs!$C$8*I71-(F71+G71+H71+J71-K71),0))</f>
        <v>682.975138774113</v>
      </c>
      <c r="M71" s="56" t="n">
        <f aca="false">L71*INDEX(Rates!$B$2:$C$101,C71+1,IF(Inputs!$C$5="Male",1,2))/1000/12*Inputs!$C$16</f>
        <v>2.63400745187216</v>
      </c>
      <c r="N71" s="56" t="n">
        <f aca="false">IF($V$1=1,MAX(F71+G71+H71+J71-K71-M71,0)*Inputs!$C$22/12,0)</f>
        <v>0</v>
      </c>
      <c r="O71" s="56" t="n">
        <f aca="false">IF(AND(MOD(A71,12)=0,B71&gt;=Inputs!$C$18),MAX(F71+G71+H71+J71-K71-M71-N71,0)*Inputs!$C$17,0)</f>
        <v>0</v>
      </c>
      <c r="P71" s="56" t="n">
        <f aca="false">F71+G71+H71+J71-K71-M71-N71+O71</f>
        <v>120514.390853774</v>
      </c>
      <c r="Q71" s="56" t="n">
        <f aca="false">IF(OR(E71=1,P71&lt;=0),0,P71)</f>
        <v>120514.390853774</v>
      </c>
      <c r="R71" s="15" t="n">
        <f aca="false">IF(OR(E71=1,AND(P71&lt;=0,I71&gt;0)),1,0)</f>
        <v>0</v>
      </c>
      <c r="S71" s="15" t="n">
        <f aca="false">IF(L71&gt;0,1,0)</f>
        <v>1</v>
      </c>
    </row>
    <row r="72" customFormat="false" ht="15" hidden="false" customHeight="false" outlineLevel="0" collapsed="false">
      <c r="A72" s="15" t="n">
        <v>71</v>
      </c>
      <c r="B72" s="15" t="n">
        <f aca="false">INT((A72-1)/12)+1</f>
        <v>6</v>
      </c>
      <c r="C72" s="15" t="n">
        <f aca="false">MIN(Inputs!$C$4+B72-1,99)</f>
        <v>79</v>
      </c>
      <c r="D72" s="55" t="n">
        <f aca="false">0.04</f>
        <v>0.04</v>
      </c>
      <c r="E72" s="15" t="n">
        <f aca="false">R71</f>
        <v>0</v>
      </c>
      <c r="F72" s="56" t="n">
        <f aca="false">Q71</f>
        <v>120514.390853774</v>
      </c>
      <c r="G72" s="56" t="n">
        <f aca="false">IF(AND(MOD(A72-1,12)=0,B72&lt;=Inputs!$C$7,E72=0),Inputs!$C$6,0)</f>
        <v>0</v>
      </c>
      <c r="H72" s="56" t="n">
        <f aca="false">IF(B72=1,G72*Inputs!$C$9,0)</f>
        <v>0</v>
      </c>
      <c r="I72" s="56" t="n">
        <f aca="false">I71+G72</f>
        <v>120000</v>
      </c>
      <c r="J72" s="56" t="n">
        <f aca="false">(F72+G72+H72)*((1+D72)^(1/12)-1)</f>
        <v>394.532755665469</v>
      </c>
      <c r="K72" s="56" t="n">
        <f aca="false">(F72+G72+H72+J72)*(Inputs!$C$19+IF(B72&lt;=10,Inputs!$C$12,Inputs!$C$13))/12</f>
        <v>403.029745364798</v>
      </c>
      <c r="L72" s="56" t="n">
        <f aca="false">IF(OR(E72=1,A72&lt;=Inputs!$C$15),0,MAX(Inputs!$C$8*I72-(F72+G72+H72+J72-K72),0))</f>
        <v>694.106135925307</v>
      </c>
      <c r="M72" s="56" t="n">
        <f aca="false">L72*INDEX(Rates!$B$2:$C$101,C72+1,IF(Inputs!$C$5="Male",1,2))/1000/12*Inputs!$C$16</f>
        <v>2.67693599755193</v>
      </c>
      <c r="N72" s="56" t="n">
        <f aca="false">IF($V$1=1,MAX(F72+G72+H72+J72-K72-M72,0)*Inputs!$C$22/12,0)</f>
        <v>0</v>
      </c>
      <c r="O72" s="56" t="n">
        <f aca="false">IF(AND(MOD(A72,12)=0,B72&gt;=Inputs!$C$18),MAX(F72+G72+H72+J72-K72-M72-N72,0)*Inputs!$C$17,0)</f>
        <v>0</v>
      </c>
      <c r="P72" s="56" t="n">
        <f aca="false">F72+G72+H72+J72-K72-M72-N72+O72</f>
        <v>120503.216928077</v>
      </c>
      <c r="Q72" s="56" t="n">
        <f aca="false">IF(OR(E72=1,P72&lt;=0),0,P72)</f>
        <v>120503.216928077</v>
      </c>
      <c r="R72" s="15" t="n">
        <f aca="false">IF(OR(E72=1,AND(P72&lt;=0,I72&gt;0)),1,0)</f>
        <v>0</v>
      </c>
      <c r="S72" s="15" t="n">
        <f aca="false">IF(L72&gt;0,1,0)</f>
        <v>1</v>
      </c>
    </row>
    <row r="73" customFormat="false" ht="15" hidden="false" customHeight="false" outlineLevel="0" collapsed="false">
      <c r="A73" s="15" t="n">
        <v>72</v>
      </c>
      <c r="B73" s="15" t="n">
        <f aca="false">INT((A73-1)/12)+1</f>
        <v>6</v>
      </c>
      <c r="C73" s="15" t="n">
        <f aca="false">MIN(Inputs!$C$4+B73-1,99)</f>
        <v>79</v>
      </c>
      <c r="D73" s="55" t="n">
        <f aca="false">0.04</f>
        <v>0.04</v>
      </c>
      <c r="E73" s="15" t="n">
        <f aca="false">R72</f>
        <v>0</v>
      </c>
      <c r="F73" s="56" t="n">
        <f aca="false">Q72</f>
        <v>120503.216928077</v>
      </c>
      <c r="G73" s="56" t="n">
        <f aca="false">IF(AND(MOD(A73-1,12)=0,B73&lt;=Inputs!$C$7,E73=0),Inputs!$C$6,0)</f>
        <v>0</v>
      </c>
      <c r="H73" s="56" t="n">
        <f aca="false">IF(B73=1,G73*Inputs!$C$9,0)</f>
        <v>0</v>
      </c>
      <c r="I73" s="56" t="n">
        <f aca="false">I72+G73</f>
        <v>120000</v>
      </c>
      <c r="J73" s="56" t="n">
        <f aca="false">(F73+G73+H73)*((1+D73)^(1/12)-1)</f>
        <v>394.496175140392</v>
      </c>
      <c r="K73" s="56" t="n">
        <f aca="false">(F73+G73+H73+J73)*(Inputs!$C$19+IF(B73&lt;=10,Inputs!$C$12,Inputs!$C$13))/12</f>
        <v>402.992377010725</v>
      </c>
      <c r="L73" s="56" t="n">
        <f aca="false">IF(OR(E73=1,A73&lt;=Inputs!$C$15),0,MAX(Inputs!$C$8*I73-(F73+G73+H73+J73-K73),0))</f>
        <v>705.279273793203</v>
      </c>
      <c r="M73" s="56" t="n">
        <f aca="false">L73*INDEX(Rates!$B$2:$C$101,C73+1,IF(Inputs!$C$5="Male",1,2))/1000/12*Inputs!$C$16</f>
        <v>2.72002706592912</v>
      </c>
      <c r="N73" s="56" t="n">
        <f aca="false">IF($V$1=1,MAX(F73+G73+H73+J73-K73-M73,0)*Inputs!$C$22/12,0)</f>
        <v>0</v>
      </c>
      <c r="O73" s="56" t="n">
        <f aca="false">IF(AND(MOD(A73,12)=0,B73&gt;=Inputs!$C$18),MAX(F73+G73+H73+J73-K73-M73-N73,0)*Inputs!$C$17,0)</f>
        <v>0</v>
      </c>
      <c r="P73" s="56" t="n">
        <f aca="false">F73+G73+H73+J73-K73-M73-N73+O73</f>
        <v>120492.000699141</v>
      </c>
      <c r="Q73" s="56" t="n">
        <f aca="false">IF(OR(E73=1,P73&lt;=0),0,P73)</f>
        <v>120492.000699141</v>
      </c>
      <c r="R73" s="15" t="n">
        <f aca="false">IF(OR(E73=1,AND(P73&lt;=0,I73&gt;0)),1,0)</f>
        <v>0</v>
      </c>
      <c r="S73" s="15" t="n">
        <f aca="false">IF(L73&gt;0,1,0)</f>
        <v>1</v>
      </c>
    </row>
    <row r="74" customFormat="false" ht="15" hidden="false" customHeight="false" outlineLevel="0" collapsed="false">
      <c r="A74" s="15" t="n">
        <v>73</v>
      </c>
      <c r="B74" s="15" t="n">
        <f aca="false">INT((A74-1)/12)+1</f>
        <v>7</v>
      </c>
      <c r="C74" s="15" t="n">
        <f aca="false">MIN(Inputs!$C$4+B74-1,99)</f>
        <v>80</v>
      </c>
      <c r="D74" s="55" t="n">
        <f aca="false">0.04</f>
        <v>0.04</v>
      </c>
      <c r="E74" s="15" t="n">
        <f aca="false">R73</f>
        <v>0</v>
      </c>
      <c r="F74" s="56" t="n">
        <f aca="false">Q73</f>
        <v>120492.000699141</v>
      </c>
      <c r="G74" s="56" t="n">
        <f aca="false">IF(AND(MOD(A74-1,12)=0,B74&lt;=Inputs!$C$7,E74=0),Inputs!$C$6,0)</f>
        <v>0</v>
      </c>
      <c r="H74" s="56" t="n">
        <f aca="false">IF(B74=1,G74*Inputs!$C$9,0)</f>
        <v>0</v>
      </c>
      <c r="I74" s="56" t="n">
        <f aca="false">I73+G74</f>
        <v>120000</v>
      </c>
      <c r="J74" s="56" t="n">
        <f aca="false">(F74+G74+H74)*((1+D74)^(1/12)-1)</f>
        <v>394.459456125517</v>
      </c>
      <c r="K74" s="56" t="n">
        <f aca="false">(F74+G74+H74+J74)*(Inputs!$C$19+IF(B74&lt;=10,Inputs!$C$12,Inputs!$C$13))/12</f>
        <v>402.954867184221</v>
      </c>
      <c r="L74" s="56" t="n">
        <f aca="false">IF(OR(E74=1,A74&lt;=Inputs!$C$15),0,MAX(Inputs!$C$8*I74-(F74+G74+H74+J74-K74),0))</f>
        <v>716.494711917825</v>
      </c>
      <c r="M74" s="56" t="n">
        <f aca="false">L74*INDEX(Rates!$B$2:$C$101,C74+1,IF(Inputs!$C$5="Male",1,2))/1000/12*Inputs!$C$16</f>
        <v>3.0301755524858</v>
      </c>
      <c r="N74" s="56" t="n">
        <f aca="false">IF($V$1=1,MAX(F74+G74+H74+J74-K74-M74,0)*Inputs!$C$22/12,0)</f>
        <v>0</v>
      </c>
      <c r="O74" s="56" t="n">
        <f aca="false">IF(AND(MOD(A74,12)=0,B74&gt;=Inputs!$C$18),MAX(F74+G74+H74+J74-K74-M74-N74,0)*Inputs!$C$17,0)</f>
        <v>0</v>
      </c>
      <c r="P74" s="56" t="n">
        <f aca="false">F74+G74+H74+J74-K74-M74-N74+O74</f>
        <v>120480.47511253</v>
      </c>
      <c r="Q74" s="56" t="n">
        <f aca="false">IF(OR(E74=1,P74&lt;=0),0,P74)</f>
        <v>120480.47511253</v>
      </c>
      <c r="R74" s="15" t="n">
        <f aca="false">IF(OR(E74=1,AND(P74&lt;=0,I74&gt;0)),1,0)</f>
        <v>0</v>
      </c>
      <c r="S74" s="15" t="n">
        <f aca="false">IF(L74&gt;0,1,0)</f>
        <v>1</v>
      </c>
    </row>
    <row r="75" customFormat="false" ht="15" hidden="false" customHeight="false" outlineLevel="0" collapsed="false">
      <c r="A75" s="15" t="n">
        <v>74</v>
      </c>
      <c r="B75" s="15" t="n">
        <f aca="false">INT((A75-1)/12)+1</f>
        <v>7</v>
      </c>
      <c r="C75" s="15" t="n">
        <f aca="false">MIN(Inputs!$C$4+B75-1,99)</f>
        <v>80</v>
      </c>
      <c r="D75" s="55" t="n">
        <f aca="false">0.04</f>
        <v>0.04</v>
      </c>
      <c r="E75" s="15" t="n">
        <f aca="false">R74</f>
        <v>0</v>
      </c>
      <c r="F75" s="56" t="n">
        <f aca="false">Q74</f>
        <v>120480.47511253</v>
      </c>
      <c r="G75" s="56" t="n">
        <f aca="false">IF(AND(MOD(A75-1,12)=0,B75&lt;=Inputs!$C$7,E75=0),Inputs!$C$6,0)</f>
        <v>0</v>
      </c>
      <c r="H75" s="56" t="n">
        <f aca="false">IF(B75=1,G75*Inputs!$C$9,0)</f>
        <v>0</v>
      </c>
      <c r="I75" s="56" t="n">
        <f aca="false">I74+G75</f>
        <v>120000</v>
      </c>
      <c r="J75" s="56" t="n">
        <f aca="false">(F75+G75+H75)*((1+D75)^(1/12)-1)</f>
        <v>394.421724354115</v>
      </c>
      <c r="K75" s="56" t="n">
        <f aca="false">(F75+G75+H75+J75)*(Inputs!$C$19+IF(B75&lt;=10,Inputs!$C$12,Inputs!$C$13))/12</f>
        <v>402.916322789613</v>
      </c>
      <c r="L75" s="56" t="n">
        <f aca="false">IF(OR(E75=1,A75&lt;=Inputs!$C$15),0,MAX(Inputs!$C$8*I75-(F75+G75+H75+J75-K75),0))</f>
        <v>728.019485905796</v>
      </c>
      <c r="M75" s="56" t="n">
        <f aca="false">L75*INDEX(Rates!$B$2:$C$101,C75+1,IF(Inputs!$C$5="Male",1,2))/1000/12*Inputs!$C$16</f>
        <v>3.07891574247659</v>
      </c>
      <c r="N75" s="56" t="n">
        <f aca="false">IF($V$1=1,MAX(F75+G75+H75+J75-K75-M75,0)*Inputs!$C$22/12,0)</f>
        <v>0</v>
      </c>
      <c r="O75" s="56" t="n">
        <f aca="false">IF(AND(MOD(A75,12)=0,B75&gt;=Inputs!$C$18),MAX(F75+G75+H75+J75-K75-M75-N75,0)*Inputs!$C$17,0)</f>
        <v>0</v>
      </c>
      <c r="P75" s="56" t="n">
        <f aca="false">F75+G75+H75+J75-K75-M75-N75+O75</f>
        <v>120468.901598352</v>
      </c>
      <c r="Q75" s="56" t="n">
        <f aca="false">IF(OR(E75=1,P75&lt;=0),0,P75)</f>
        <v>120468.901598352</v>
      </c>
      <c r="R75" s="15" t="n">
        <f aca="false">IF(OR(E75=1,AND(P75&lt;=0,I75&gt;0)),1,0)</f>
        <v>0</v>
      </c>
      <c r="S75" s="15" t="n">
        <f aca="false">IF(L75&gt;0,1,0)</f>
        <v>1</v>
      </c>
    </row>
    <row r="76" customFormat="false" ht="15" hidden="false" customHeight="false" outlineLevel="0" collapsed="false">
      <c r="A76" s="15" t="n">
        <v>75</v>
      </c>
      <c r="B76" s="15" t="n">
        <f aca="false">INT((A76-1)/12)+1</f>
        <v>7</v>
      </c>
      <c r="C76" s="15" t="n">
        <f aca="false">MIN(Inputs!$C$4+B76-1,99)</f>
        <v>80</v>
      </c>
      <c r="D76" s="55" t="n">
        <f aca="false">0.04</f>
        <v>0.04</v>
      </c>
      <c r="E76" s="15" t="n">
        <f aca="false">R75</f>
        <v>0</v>
      </c>
      <c r="F76" s="56" t="n">
        <f aca="false">Q75</f>
        <v>120468.901598352</v>
      </c>
      <c r="G76" s="56" t="n">
        <f aca="false">IF(AND(MOD(A76-1,12)=0,B76&lt;=Inputs!$C$7,E76=0),Inputs!$C$6,0)</f>
        <v>0</v>
      </c>
      <c r="H76" s="56" t="n">
        <f aca="false">IF(B76=1,G76*Inputs!$C$9,0)</f>
        <v>0</v>
      </c>
      <c r="I76" s="56" t="n">
        <f aca="false">I75+G76</f>
        <v>120000</v>
      </c>
      <c r="J76" s="56" t="n">
        <f aca="false">(F76+G76+H76)*((1+D76)^(1/12)-1)</f>
        <v>394.38383568033</v>
      </c>
      <c r="K76" s="56" t="n">
        <f aca="false">(F76+G76+H76+J76)*(Inputs!$C$19+IF(B76&lt;=10,Inputs!$C$12,Inputs!$C$13))/12</f>
        <v>402.87761811344</v>
      </c>
      <c r="L76" s="56" t="n">
        <f aca="false">IF(OR(E76=1,A76&lt;=Inputs!$C$15),0,MAX(Inputs!$C$8*I76-(F76+G76+H76+J76-K76),0))</f>
        <v>739.592184081383</v>
      </c>
      <c r="M76" s="56" t="n">
        <f aca="false">L76*INDEX(Rates!$B$2:$C$101,C76+1,IF(Inputs!$C$5="Male",1,2))/1000/12*Inputs!$C$16</f>
        <v>3.12785861184418</v>
      </c>
      <c r="N76" s="56" t="n">
        <f aca="false">IF($V$1=1,MAX(F76+G76+H76+J76-K76-M76,0)*Inputs!$C$22/12,0)</f>
        <v>0</v>
      </c>
      <c r="O76" s="56" t="n">
        <f aca="false">IF(AND(MOD(A76,12)=0,B76&gt;=Inputs!$C$18),MAX(F76+G76+H76+J76-K76-M76-N76,0)*Inputs!$C$17,0)</f>
        <v>0</v>
      </c>
      <c r="P76" s="56" t="n">
        <f aca="false">F76+G76+H76+J76-K76-M76-N76+O76</f>
        <v>120457.279957307</v>
      </c>
      <c r="Q76" s="56" t="n">
        <f aca="false">IF(OR(E76=1,P76&lt;=0),0,P76)</f>
        <v>120457.279957307</v>
      </c>
      <c r="R76" s="15" t="n">
        <f aca="false">IF(OR(E76=1,AND(P76&lt;=0,I76&gt;0)),1,0)</f>
        <v>0</v>
      </c>
      <c r="S76" s="15" t="n">
        <f aca="false">IF(L76&gt;0,1,0)</f>
        <v>1</v>
      </c>
    </row>
    <row r="77" customFormat="false" ht="15" hidden="false" customHeight="false" outlineLevel="0" collapsed="false">
      <c r="A77" s="15" t="n">
        <v>76</v>
      </c>
      <c r="B77" s="15" t="n">
        <f aca="false">INT((A77-1)/12)+1</f>
        <v>7</v>
      </c>
      <c r="C77" s="15" t="n">
        <f aca="false">MIN(Inputs!$C$4+B77-1,99)</f>
        <v>80</v>
      </c>
      <c r="D77" s="55" t="n">
        <f aca="false">0.04</f>
        <v>0.04</v>
      </c>
      <c r="E77" s="15" t="n">
        <f aca="false">R76</f>
        <v>0</v>
      </c>
      <c r="F77" s="56" t="n">
        <f aca="false">Q76</f>
        <v>120457.279957307</v>
      </c>
      <c r="G77" s="56" t="n">
        <f aca="false">IF(AND(MOD(A77-1,12)=0,B77&lt;=Inputs!$C$7,E77=0),Inputs!$C$6,0)</f>
        <v>0</v>
      </c>
      <c r="H77" s="56" t="n">
        <f aca="false">IF(B77=1,G77*Inputs!$C$9,0)</f>
        <v>0</v>
      </c>
      <c r="I77" s="56" t="n">
        <f aca="false">I76+G77</f>
        <v>120000</v>
      </c>
      <c r="J77" s="56" t="n">
        <f aca="false">(F77+G77+H77)*((1+D77)^(1/12)-1)</f>
        <v>394.345789451707</v>
      </c>
      <c r="K77" s="56" t="n">
        <f aca="false">(F77+G77+H77+J77)*(Inputs!$C$19+IF(B77&lt;=10,Inputs!$C$12,Inputs!$C$13))/12</f>
        <v>402.838752489195</v>
      </c>
      <c r="L77" s="56" t="n">
        <f aca="false">IF(OR(E77=1,A77&lt;=Inputs!$C$15),0,MAX(Inputs!$C$8*I77-(F77+G77+H77+J77-K77),0))</f>
        <v>751.213005730708</v>
      </c>
      <c r="M77" s="56" t="n">
        <f aca="false">L77*INDEX(Rates!$B$2:$C$101,C77+1,IF(Inputs!$C$5="Male",1,2))/1000/12*Inputs!$C$16</f>
        <v>3.17700500340278</v>
      </c>
      <c r="N77" s="56" t="n">
        <f aca="false">IF($V$1=1,MAX(F77+G77+H77+J77-K77-M77,0)*Inputs!$C$22/12,0)</f>
        <v>0</v>
      </c>
      <c r="O77" s="56" t="n">
        <f aca="false">IF(AND(MOD(A77,12)=0,B77&gt;=Inputs!$C$18),MAX(F77+G77+H77+J77-K77-M77-N77,0)*Inputs!$C$17,0)</f>
        <v>0</v>
      </c>
      <c r="P77" s="56" t="n">
        <f aca="false">F77+G77+H77+J77-K77-M77-N77+O77</f>
        <v>120445.609989266</v>
      </c>
      <c r="Q77" s="56" t="n">
        <f aca="false">IF(OR(E77=1,P77&lt;=0),0,P77)</f>
        <v>120445.609989266</v>
      </c>
      <c r="R77" s="15" t="n">
        <f aca="false">IF(OR(E77=1,AND(P77&lt;=0,I77&gt;0)),1,0)</f>
        <v>0</v>
      </c>
      <c r="S77" s="15" t="n">
        <f aca="false">IF(L77&gt;0,1,0)</f>
        <v>1</v>
      </c>
    </row>
    <row r="78" customFormat="false" ht="15" hidden="false" customHeight="false" outlineLevel="0" collapsed="false">
      <c r="A78" s="15" t="n">
        <v>77</v>
      </c>
      <c r="B78" s="15" t="n">
        <f aca="false">INT((A78-1)/12)+1</f>
        <v>7</v>
      </c>
      <c r="C78" s="15" t="n">
        <f aca="false">MIN(Inputs!$C$4+B78-1,99)</f>
        <v>80</v>
      </c>
      <c r="D78" s="55" t="n">
        <f aca="false">0.04</f>
        <v>0.04</v>
      </c>
      <c r="E78" s="15" t="n">
        <f aca="false">R77</f>
        <v>0</v>
      </c>
      <c r="F78" s="56" t="n">
        <f aca="false">Q77</f>
        <v>120445.609989266</v>
      </c>
      <c r="G78" s="56" t="n">
        <f aca="false">IF(AND(MOD(A78-1,12)=0,B78&lt;=Inputs!$C$7,E78=0),Inputs!$C$6,0)</f>
        <v>0</v>
      </c>
      <c r="H78" s="56" t="n">
        <f aca="false">IF(B78=1,G78*Inputs!$C$9,0)</f>
        <v>0</v>
      </c>
      <c r="I78" s="56" t="n">
        <f aca="false">I77+G78</f>
        <v>120000</v>
      </c>
      <c r="J78" s="56" t="n">
        <f aca="false">(F78+G78+H78)*((1+D78)^(1/12)-1)</f>
        <v>394.307585013075</v>
      </c>
      <c r="K78" s="56" t="n">
        <f aca="false">(F78+G78+H78+J78)*(Inputs!$C$19+IF(B78&lt;=10,Inputs!$C$12,Inputs!$C$13))/12</f>
        <v>402.799725247597</v>
      </c>
      <c r="L78" s="56" t="n">
        <f aca="false">IF(OR(E78=1,A78&lt;=Inputs!$C$15),0,MAX(Inputs!$C$8*I78-(F78+G78+H78+J78-K78),0))</f>
        <v>762.882150968624</v>
      </c>
      <c r="M78" s="56" t="n">
        <f aca="false">L78*INDEX(Rates!$B$2:$C$101,C78+1,IF(Inputs!$C$5="Male",1,2))/1000/12*Inputs!$C$16</f>
        <v>3.22635576347147</v>
      </c>
      <c r="N78" s="56" t="n">
        <f aca="false">IF($V$1=1,MAX(F78+G78+H78+J78-K78-M78,0)*Inputs!$C$22/12,0)</f>
        <v>0</v>
      </c>
      <c r="O78" s="56" t="n">
        <f aca="false">IF(AND(MOD(A78,12)=0,B78&gt;=Inputs!$C$18),MAX(F78+G78+H78+J78-K78-M78-N78,0)*Inputs!$C$17,0)</f>
        <v>0</v>
      </c>
      <c r="P78" s="56" t="n">
        <f aca="false">F78+G78+H78+J78-K78-M78-N78+O78</f>
        <v>120433.891493268</v>
      </c>
      <c r="Q78" s="56" t="n">
        <f aca="false">IF(OR(E78=1,P78&lt;=0),0,P78)</f>
        <v>120433.891493268</v>
      </c>
      <c r="R78" s="15" t="n">
        <f aca="false">IF(OR(E78=1,AND(P78&lt;=0,I78&gt;0)),1,0)</f>
        <v>0</v>
      </c>
      <c r="S78" s="15" t="n">
        <f aca="false">IF(L78&gt;0,1,0)</f>
        <v>1</v>
      </c>
    </row>
    <row r="79" customFormat="false" ht="15" hidden="false" customHeight="false" outlineLevel="0" collapsed="false">
      <c r="A79" s="15" t="n">
        <v>78</v>
      </c>
      <c r="B79" s="15" t="n">
        <f aca="false">INT((A79-1)/12)+1</f>
        <v>7</v>
      </c>
      <c r="C79" s="15" t="n">
        <f aca="false">MIN(Inputs!$C$4+B79-1,99)</f>
        <v>80</v>
      </c>
      <c r="D79" s="55" t="n">
        <f aca="false">0.04</f>
        <v>0.04</v>
      </c>
      <c r="E79" s="15" t="n">
        <f aca="false">R78</f>
        <v>0</v>
      </c>
      <c r="F79" s="56" t="n">
        <f aca="false">Q78</f>
        <v>120433.891493268</v>
      </c>
      <c r="G79" s="56" t="n">
        <f aca="false">IF(AND(MOD(A79-1,12)=0,B79&lt;=Inputs!$C$7,E79=0),Inputs!$C$6,0)</f>
        <v>0</v>
      </c>
      <c r="H79" s="56" t="n">
        <f aca="false">IF(B79=1,G79*Inputs!$C$9,0)</f>
        <v>0</v>
      </c>
      <c r="I79" s="56" t="n">
        <f aca="false">I78+G79</f>
        <v>120000</v>
      </c>
      <c r="J79" s="56" t="n">
        <f aca="false">(F79+G79+H79)*((1+D79)^(1/12)-1)</f>
        <v>394.269221706539</v>
      </c>
      <c r="K79" s="56" t="n">
        <f aca="false">(F79+G79+H79+J79)*(Inputs!$C$19+IF(B79&lt;=10,Inputs!$C$12,Inputs!$C$13))/12</f>
        <v>402.760535716581</v>
      </c>
      <c r="L79" s="56" t="n">
        <f aca="false">IF(OR(E79=1,A79&lt;=Inputs!$C$15),0,MAX(Inputs!$C$8*I79-(F79+G79+H79+J79-K79),0))</f>
        <v>774.599820742151</v>
      </c>
      <c r="M79" s="56" t="n">
        <f aca="false">L79*INDEX(Rates!$B$2:$C$101,C79+1,IF(Inputs!$C$5="Male",1,2))/1000/12*Inputs!$C$16</f>
        <v>3.27591174188868</v>
      </c>
      <c r="N79" s="56" t="n">
        <f aca="false">IF($V$1=1,MAX(F79+G79+H79+J79-K79-M79,0)*Inputs!$C$22/12,0)</f>
        <v>0</v>
      </c>
      <c r="O79" s="56" t="n">
        <f aca="false">IF(AND(MOD(A79,12)=0,B79&gt;=Inputs!$C$18),MAX(F79+G79+H79+J79-K79-M79-N79,0)*Inputs!$C$17,0)</f>
        <v>0</v>
      </c>
      <c r="P79" s="56" t="n">
        <f aca="false">F79+G79+H79+J79-K79-M79-N79+O79</f>
        <v>120422.124267516</v>
      </c>
      <c r="Q79" s="56" t="n">
        <f aca="false">IF(OR(E79=1,P79&lt;=0),0,P79)</f>
        <v>120422.124267516</v>
      </c>
      <c r="R79" s="15" t="n">
        <f aca="false">IF(OR(E79=1,AND(P79&lt;=0,I79&gt;0)),1,0)</f>
        <v>0</v>
      </c>
      <c r="S79" s="15" t="n">
        <f aca="false">IF(L79&gt;0,1,0)</f>
        <v>1</v>
      </c>
    </row>
    <row r="80" customFormat="false" ht="15" hidden="false" customHeight="false" outlineLevel="0" collapsed="false">
      <c r="A80" s="15" t="n">
        <v>79</v>
      </c>
      <c r="B80" s="15" t="n">
        <f aca="false">INT((A80-1)/12)+1</f>
        <v>7</v>
      </c>
      <c r="C80" s="15" t="n">
        <f aca="false">MIN(Inputs!$C$4+B80-1,99)</f>
        <v>80</v>
      </c>
      <c r="D80" s="55" t="n">
        <f aca="false">0.04</f>
        <v>0.04</v>
      </c>
      <c r="E80" s="15" t="n">
        <f aca="false">R79</f>
        <v>0</v>
      </c>
      <c r="F80" s="56" t="n">
        <f aca="false">Q79</f>
        <v>120422.124267516</v>
      </c>
      <c r="G80" s="56" t="n">
        <f aca="false">IF(AND(MOD(A80-1,12)=0,B80&lt;=Inputs!$C$7,E80=0),Inputs!$C$6,0)</f>
        <v>0</v>
      </c>
      <c r="H80" s="56" t="n">
        <f aca="false">IF(B80=1,G80*Inputs!$C$9,0)</f>
        <v>0</v>
      </c>
      <c r="I80" s="56" t="n">
        <f aca="false">I79+G80</f>
        <v>120000</v>
      </c>
      <c r="J80" s="56" t="n">
        <f aca="false">(F80+G80+H80)*((1+D80)^(1/12)-1)</f>
        <v>394.230698871468</v>
      </c>
      <c r="K80" s="56" t="n">
        <f aca="false">(F80+G80+H80+J80)*(Inputs!$C$19+IF(B80&lt;=10,Inputs!$C$12,Inputs!$C$13))/12</f>
        <v>402.721183221292</v>
      </c>
      <c r="L80" s="56" t="n">
        <f aca="false">IF(OR(E80=1,A80&lt;=Inputs!$C$15),0,MAX(Inputs!$C$8*I80-(F80+G80+H80+J80-K80),0))</f>
        <v>786.366216833863</v>
      </c>
      <c r="M80" s="56" t="n">
        <f aca="false">L80*INDEX(Rates!$B$2:$C$101,C80+1,IF(Inputs!$C$5="Male",1,2))/1000/12*Inputs!$C$16</f>
        <v>3.32567379202655</v>
      </c>
      <c r="N80" s="56" t="n">
        <f aca="false">IF($V$1=1,MAX(F80+G80+H80+J80-K80-M80,0)*Inputs!$C$22/12,0)</f>
        <v>0</v>
      </c>
      <c r="O80" s="56" t="n">
        <f aca="false">IF(AND(MOD(A80,12)=0,B80&gt;=Inputs!$C$18),MAX(F80+G80+H80+J80-K80-M80-N80,0)*Inputs!$C$17,0)</f>
        <v>0</v>
      </c>
      <c r="P80" s="56" t="n">
        <f aca="false">F80+G80+H80+J80-K80-M80-N80+O80</f>
        <v>120410.308109374</v>
      </c>
      <c r="Q80" s="56" t="n">
        <f aca="false">IF(OR(E80=1,P80&lt;=0),0,P80)</f>
        <v>120410.308109374</v>
      </c>
      <c r="R80" s="15" t="n">
        <f aca="false">IF(OR(E80=1,AND(P80&lt;=0,I80&gt;0)),1,0)</f>
        <v>0</v>
      </c>
      <c r="S80" s="15" t="n">
        <f aca="false">IF(L80&gt;0,1,0)</f>
        <v>1</v>
      </c>
    </row>
    <row r="81" customFormat="false" ht="15" hidden="false" customHeight="false" outlineLevel="0" collapsed="false">
      <c r="A81" s="15" t="n">
        <v>80</v>
      </c>
      <c r="B81" s="15" t="n">
        <f aca="false">INT((A81-1)/12)+1</f>
        <v>7</v>
      </c>
      <c r="C81" s="15" t="n">
        <f aca="false">MIN(Inputs!$C$4+B81-1,99)</f>
        <v>80</v>
      </c>
      <c r="D81" s="55" t="n">
        <f aca="false">0.04</f>
        <v>0.04</v>
      </c>
      <c r="E81" s="15" t="n">
        <f aca="false">R80</f>
        <v>0</v>
      </c>
      <c r="F81" s="56" t="n">
        <f aca="false">Q80</f>
        <v>120410.308109374</v>
      </c>
      <c r="G81" s="56" t="n">
        <f aca="false">IF(AND(MOD(A81-1,12)=0,B81&lt;=Inputs!$C$7,E81=0),Inputs!$C$6,0)</f>
        <v>0</v>
      </c>
      <c r="H81" s="56" t="n">
        <f aca="false">IF(B81=1,G81*Inputs!$C$9,0)</f>
        <v>0</v>
      </c>
      <c r="I81" s="56" t="n">
        <f aca="false">I80+G81</f>
        <v>120000</v>
      </c>
      <c r="J81" s="56" t="n">
        <f aca="false">(F81+G81+H81)*((1+D81)^(1/12)-1)</f>
        <v>394.192015844487</v>
      </c>
      <c r="K81" s="56" t="n">
        <f aca="false">(F81+G81+H81+J81)*(Inputs!$C$19+IF(B81&lt;=10,Inputs!$C$12,Inputs!$C$13))/12</f>
        <v>402.681667084062</v>
      </c>
      <c r="L81" s="56" t="n">
        <f aca="false">IF(OR(E81=1,A81&lt;=Inputs!$C$15),0,MAX(Inputs!$C$8*I81-(F81+G81+H81+J81-K81),0))</f>
        <v>798.181541865473</v>
      </c>
      <c r="M81" s="56" t="n">
        <f aca="false">L81*INDEX(Rates!$B$2:$C$101,C81+1,IF(Inputs!$C$5="Male",1,2))/1000/12*Inputs!$C$16</f>
        <v>3.37564277080606</v>
      </c>
      <c r="N81" s="56" t="n">
        <f aca="false">IF($V$1=1,MAX(F81+G81+H81+J81-K81-M81,0)*Inputs!$C$22/12,0)</f>
        <v>0</v>
      </c>
      <c r="O81" s="56" t="n">
        <f aca="false">IF(AND(MOD(A81,12)=0,B81&gt;=Inputs!$C$18),MAX(F81+G81+H81+J81-K81-M81-N81,0)*Inputs!$C$17,0)</f>
        <v>0</v>
      </c>
      <c r="P81" s="56" t="n">
        <f aca="false">F81+G81+H81+J81-K81-M81-N81+O81</f>
        <v>120398.442815364</v>
      </c>
      <c r="Q81" s="56" t="n">
        <f aca="false">IF(OR(E81=1,P81&lt;=0),0,P81)</f>
        <v>120398.442815364</v>
      </c>
      <c r="R81" s="15" t="n">
        <f aca="false">IF(OR(E81=1,AND(P81&lt;=0,I81&gt;0)),1,0)</f>
        <v>0</v>
      </c>
      <c r="S81" s="15" t="n">
        <f aca="false">IF(L81&gt;0,1,0)</f>
        <v>1</v>
      </c>
    </row>
    <row r="82" customFormat="false" ht="15" hidden="false" customHeight="false" outlineLevel="0" collapsed="false">
      <c r="A82" s="15" t="n">
        <v>81</v>
      </c>
      <c r="B82" s="15" t="n">
        <f aca="false">INT((A82-1)/12)+1</f>
        <v>7</v>
      </c>
      <c r="C82" s="15" t="n">
        <f aca="false">MIN(Inputs!$C$4+B82-1,99)</f>
        <v>80</v>
      </c>
      <c r="D82" s="55" t="n">
        <f aca="false">0.04</f>
        <v>0.04</v>
      </c>
      <c r="E82" s="15" t="n">
        <f aca="false">R81</f>
        <v>0</v>
      </c>
      <c r="F82" s="56" t="n">
        <f aca="false">Q81</f>
        <v>120398.442815364</v>
      </c>
      <c r="G82" s="56" t="n">
        <f aca="false">IF(AND(MOD(A82-1,12)=0,B82&lt;=Inputs!$C$7,E82=0),Inputs!$C$6,0)</f>
        <v>0</v>
      </c>
      <c r="H82" s="56" t="n">
        <f aca="false">IF(B82=1,G82*Inputs!$C$9,0)</f>
        <v>0</v>
      </c>
      <c r="I82" s="56" t="n">
        <f aca="false">I81+G82</f>
        <v>120000</v>
      </c>
      <c r="J82" s="56" t="n">
        <f aca="false">(F82+G82+H82)*((1+D82)^(1/12)-1)</f>
        <v>394.153171959457</v>
      </c>
      <c r="K82" s="56" t="n">
        <f aca="false">(F82+G82+H82+J82)*(Inputs!$C$19+IF(B82&lt;=10,Inputs!$C$12,Inputs!$C$13))/12</f>
        <v>402.641986624411</v>
      </c>
      <c r="L82" s="56" t="n">
        <f aca="false">IF(OR(E82=1,A82&lt;=Inputs!$C$15),0,MAX(Inputs!$C$8*I82-(F82+G82+H82+J82-K82),0))</f>
        <v>810.045999301219</v>
      </c>
      <c r="M82" s="56" t="n">
        <f aca="false">L82*INDEX(Rates!$B$2:$C$101,C82+1,IF(Inputs!$C$5="Male",1,2))/1000/12*Inputs!$C$16</f>
        <v>3.42581953871141</v>
      </c>
      <c r="N82" s="56" t="n">
        <f aca="false">IF($V$1=1,MAX(F82+G82+H82+J82-K82-M82,0)*Inputs!$C$22/12,0)</f>
        <v>0</v>
      </c>
      <c r="O82" s="56" t="n">
        <f aca="false">IF(AND(MOD(A82,12)=0,B82&gt;=Inputs!$C$18),MAX(F82+G82+H82+J82-K82-M82-N82,0)*Inputs!$C$17,0)</f>
        <v>0</v>
      </c>
      <c r="P82" s="56" t="n">
        <f aca="false">F82+G82+H82+J82-K82-M82-N82+O82</f>
        <v>120386.52818116</v>
      </c>
      <c r="Q82" s="56" t="n">
        <f aca="false">IF(OR(E82=1,P82&lt;=0),0,P82)</f>
        <v>120386.52818116</v>
      </c>
      <c r="R82" s="15" t="n">
        <f aca="false">IF(OR(E82=1,AND(P82&lt;=0,I82&gt;0)),1,0)</f>
        <v>0</v>
      </c>
      <c r="S82" s="15" t="n">
        <f aca="false">IF(L82&gt;0,1,0)</f>
        <v>1</v>
      </c>
    </row>
    <row r="83" customFormat="false" ht="15" hidden="false" customHeight="false" outlineLevel="0" collapsed="false">
      <c r="A83" s="15" t="n">
        <v>82</v>
      </c>
      <c r="B83" s="15" t="n">
        <f aca="false">INT((A83-1)/12)+1</f>
        <v>7</v>
      </c>
      <c r="C83" s="15" t="n">
        <f aca="false">MIN(Inputs!$C$4+B83-1,99)</f>
        <v>80</v>
      </c>
      <c r="D83" s="55" t="n">
        <f aca="false">0.04</f>
        <v>0.04</v>
      </c>
      <c r="E83" s="15" t="n">
        <f aca="false">R82</f>
        <v>0</v>
      </c>
      <c r="F83" s="56" t="n">
        <f aca="false">Q82</f>
        <v>120386.52818116</v>
      </c>
      <c r="G83" s="56" t="n">
        <f aca="false">IF(AND(MOD(A83-1,12)=0,B83&lt;=Inputs!$C$7,E83=0),Inputs!$C$6,0)</f>
        <v>0</v>
      </c>
      <c r="H83" s="56" t="n">
        <f aca="false">IF(B83=1,G83*Inputs!$C$9,0)</f>
        <v>0</v>
      </c>
      <c r="I83" s="56" t="n">
        <f aca="false">I82+G83</f>
        <v>120000</v>
      </c>
      <c r="J83" s="56" t="n">
        <f aca="false">(F83+G83+H83)*((1+D83)^(1/12)-1)</f>
        <v>394.114166547474</v>
      </c>
      <c r="K83" s="56" t="n">
        <f aca="false">(F83+G83+H83+J83)*(Inputs!$C$19+IF(B83&lt;=10,Inputs!$C$12,Inputs!$C$13))/12</f>
        <v>402.602141159025</v>
      </c>
      <c r="L83" s="56" t="n">
        <f aca="false">IF(OR(E83=1,A83&lt;=Inputs!$C$15),0,MAX(Inputs!$C$8*I83-(F83+G83+H83+J83-K83),0))</f>
        <v>821.959793451475</v>
      </c>
      <c r="M83" s="56" t="n">
        <f aca="false">L83*INDEX(Rates!$B$2:$C$101,C83+1,IF(Inputs!$C$5="Male",1,2))/1000/12*Inputs!$C$16</f>
        <v>3.4762049598052</v>
      </c>
      <c r="N83" s="56" t="n">
        <f aca="false">IF($V$1=1,MAX(F83+G83+H83+J83-K83-M83,0)*Inputs!$C$22/12,0)</f>
        <v>0</v>
      </c>
      <c r="O83" s="56" t="n">
        <f aca="false">IF(AND(MOD(A83,12)=0,B83&gt;=Inputs!$C$18),MAX(F83+G83+H83+J83-K83-M83-N83,0)*Inputs!$C$17,0)</f>
        <v>0</v>
      </c>
      <c r="P83" s="56" t="n">
        <f aca="false">F83+G83+H83+J83-K83-M83-N83+O83</f>
        <v>120374.564001589</v>
      </c>
      <c r="Q83" s="56" t="n">
        <f aca="false">IF(OR(E83=1,P83&lt;=0),0,P83)</f>
        <v>120374.564001589</v>
      </c>
      <c r="R83" s="15" t="n">
        <f aca="false">IF(OR(E83=1,AND(P83&lt;=0,I83&gt;0)),1,0)</f>
        <v>0</v>
      </c>
      <c r="S83" s="15" t="n">
        <f aca="false">IF(L83&gt;0,1,0)</f>
        <v>1</v>
      </c>
    </row>
    <row r="84" customFormat="false" ht="15" hidden="false" customHeight="false" outlineLevel="0" collapsed="false">
      <c r="A84" s="15" t="n">
        <v>83</v>
      </c>
      <c r="B84" s="15" t="n">
        <f aca="false">INT((A84-1)/12)+1</f>
        <v>7</v>
      </c>
      <c r="C84" s="15" t="n">
        <f aca="false">MIN(Inputs!$C$4+B84-1,99)</f>
        <v>80</v>
      </c>
      <c r="D84" s="55" t="n">
        <f aca="false">0.04</f>
        <v>0.04</v>
      </c>
      <c r="E84" s="15" t="n">
        <f aca="false">R83</f>
        <v>0</v>
      </c>
      <c r="F84" s="56" t="n">
        <f aca="false">Q83</f>
        <v>120374.564001589</v>
      </c>
      <c r="G84" s="56" t="n">
        <f aca="false">IF(AND(MOD(A84-1,12)=0,B84&lt;=Inputs!$C$7,E84=0),Inputs!$C$6,0)</f>
        <v>0</v>
      </c>
      <c r="H84" s="56" t="n">
        <f aca="false">IF(B84=1,G84*Inputs!$C$9,0)</f>
        <v>0</v>
      </c>
      <c r="I84" s="56" t="n">
        <f aca="false">I83+G84</f>
        <v>120000</v>
      </c>
      <c r="J84" s="56" t="n">
        <f aca="false">(F84+G84+H84)*((1+D84)^(1/12)-1)</f>
        <v>394.07499893685</v>
      </c>
      <c r="K84" s="56" t="n">
        <f aca="false">(F84+G84+H84+J84)*(Inputs!$C$19+IF(B84&lt;=10,Inputs!$C$12,Inputs!$C$13))/12</f>
        <v>402.562130001752</v>
      </c>
      <c r="L84" s="56" t="n">
        <f aca="false">IF(OR(E84=1,A84&lt;=Inputs!$C$15),0,MAX(Inputs!$C$8*I84-(F84+G84+H84+J84-K84),0))</f>
        <v>833.923129476185</v>
      </c>
      <c r="M84" s="56" t="n">
        <f aca="false">L84*INDEX(Rates!$B$2:$C$101,C84+1,IF(Inputs!$C$5="Male",1,2))/1000/12*Inputs!$C$16</f>
        <v>3.52679990174303</v>
      </c>
      <c r="N84" s="56" t="n">
        <f aca="false">IF($V$1=1,MAX(F84+G84+H84+J84-K84-M84,0)*Inputs!$C$22/12,0)</f>
        <v>0</v>
      </c>
      <c r="O84" s="56" t="n">
        <f aca="false">IF(AND(MOD(A84,12)=0,B84&gt;=Inputs!$C$18),MAX(F84+G84+H84+J84-K84-M84-N84,0)*Inputs!$C$17,0)</f>
        <v>0</v>
      </c>
      <c r="P84" s="56" t="n">
        <f aca="false">F84+G84+H84+J84-K84-M84-N84+O84</f>
        <v>120362.550070622</v>
      </c>
      <c r="Q84" s="56" t="n">
        <f aca="false">IF(OR(E84=1,P84&lt;=0),0,P84)</f>
        <v>120362.550070622</v>
      </c>
      <c r="R84" s="15" t="n">
        <f aca="false">IF(OR(E84=1,AND(P84&lt;=0,I84&gt;0)),1,0)</f>
        <v>0</v>
      </c>
      <c r="S84" s="15" t="n">
        <f aca="false">IF(L84&gt;0,1,0)</f>
        <v>1</v>
      </c>
    </row>
    <row r="85" customFormat="false" ht="15" hidden="false" customHeight="false" outlineLevel="0" collapsed="false">
      <c r="A85" s="15" t="n">
        <v>84</v>
      </c>
      <c r="B85" s="15" t="n">
        <f aca="false">INT((A85-1)/12)+1</f>
        <v>7</v>
      </c>
      <c r="C85" s="15" t="n">
        <f aca="false">MIN(Inputs!$C$4+B85-1,99)</f>
        <v>80</v>
      </c>
      <c r="D85" s="55" t="n">
        <f aca="false">0.04</f>
        <v>0.04</v>
      </c>
      <c r="E85" s="15" t="n">
        <f aca="false">R84</f>
        <v>0</v>
      </c>
      <c r="F85" s="56" t="n">
        <f aca="false">Q84</f>
        <v>120362.550070622</v>
      </c>
      <c r="G85" s="56" t="n">
        <f aca="false">IF(AND(MOD(A85-1,12)=0,B85&lt;=Inputs!$C$7,E85=0),Inputs!$C$6,0)</f>
        <v>0</v>
      </c>
      <c r="H85" s="56" t="n">
        <f aca="false">IF(B85=1,G85*Inputs!$C$9,0)</f>
        <v>0</v>
      </c>
      <c r="I85" s="56" t="n">
        <f aca="false">I84+G85</f>
        <v>120000</v>
      </c>
      <c r="J85" s="56" t="n">
        <f aca="false">(F85+G85+H85)*((1+D85)^(1/12)-1)</f>
        <v>394.035668453104</v>
      </c>
      <c r="K85" s="56" t="n">
        <f aca="false">(F85+G85+H85+J85)*(Inputs!$C$19+IF(B85&lt;=10,Inputs!$C$12,Inputs!$C$13))/12</f>
        <v>402.521952463584</v>
      </c>
      <c r="L85" s="56" t="n">
        <f aca="false">IF(OR(E85=1,A85&lt;=Inputs!$C$15),0,MAX(Inputs!$C$8*I85-(F85+G85+H85+J85-K85),0))</f>
        <v>845.936213388413</v>
      </c>
      <c r="M85" s="56" t="n">
        <f aca="false">L85*INDEX(Rates!$B$2:$C$101,C85+1,IF(Inputs!$C$5="Male",1,2))/1000/12*Inputs!$C$16</f>
        <v>3.5776052357885</v>
      </c>
      <c r="N85" s="56" t="n">
        <f aca="false">IF($V$1=1,MAX(F85+G85+H85+J85-K85-M85,0)*Inputs!$C$22/12,0)</f>
        <v>0</v>
      </c>
      <c r="O85" s="56" t="n">
        <f aca="false">IF(AND(MOD(A85,12)=0,B85&gt;=Inputs!$C$18),MAX(F85+G85+H85+J85-K85-M85-N85,0)*Inputs!$C$17,0)</f>
        <v>0</v>
      </c>
      <c r="P85" s="56" t="n">
        <f aca="false">F85+G85+H85+J85-K85-M85-N85+O85</f>
        <v>120350.486181376</v>
      </c>
      <c r="Q85" s="56" t="n">
        <f aca="false">IF(OR(E85=1,P85&lt;=0),0,P85)</f>
        <v>120350.486181376</v>
      </c>
      <c r="R85" s="15" t="n">
        <f aca="false">IF(OR(E85=1,AND(P85&lt;=0,I85&gt;0)),1,0)</f>
        <v>0</v>
      </c>
      <c r="S85" s="15" t="n">
        <f aca="false">IF(L85&gt;0,1,0)</f>
        <v>1</v>
      </c>
    </row>
    <row r="86" customFormat="false" ht="15" hidden="false" customHeight="false" outlineLevel="0" collapsed="false">
      <c r="A86" s="15" t="n">
        <v>85</v>
      </c>
      <c r="B86" s="15" t="n">
        <f aca="false">INT((A86-1)/12)+1</f>
        <v>8</v>
      </c>
      <c r="C86" s="15" t="n">
        <f aca="false">MIN(Inputs!$C$4+B86-1,99)</f>
        <v>81</v>
      </c>
      <c r="D86" s="55" t="n">
        <f aca="false">0.04</f>
        <v>0.04</v>
      </c>
      <c r="E86" s="15" t="n">
        <f aca="false">R85</f>
        <v>0</v>
      </c>
      <c r="F86" s="56" t="n">
        <f aca="false">Q85</f>
        <v>120350.486181376</v>
      </c>
      <c r="G86" s="56" t="n">
        <f aca="false">IF(AND(MOD(A86-1,12)=0,B86&lt;=Inputs!$C$7,E86=0),Inputs!$C$6,0)</f>
        <v>0</v>
      </c>
      <c r="H86" s="56" t="n">
        <f aca="false">IF(B86=1,G86*Inputs!$C$9,0)</f>
        <v>0</v>
      </c>
      <c r="I86" s="56" t="n">
        <f aca="false">I85+G86</f>
        <v>120000</v>
      </c>
      <c r="J86" s="56" t="n">
        <f aca="false">(F86+G86+H86)*((1+D86)^(1/12)-1)</f>
        <v>393.996174418951</v>
      </c>
      <c r="K86" s="56" t="n">
        <f aca="false">(F86+G86+H86+J86)*(Inputs!$C$19+IF(B86&lt;=10,Inputs!$C$12,Inputs!$C$13))/12</f>
        <v>402.481607852649</v>
      </c>
      <c r="L86" s="56" t="n">
        <f aca="false">IF(OR(E86=1,A86&lt;=Inputs!$C$15),0,MAX(Inputs!$C$8*I86-(F86+G86+H86+J86-K86),0))</f>
        <v>857.999252057896</v>
      </c>
      <c r="M86" s="56" t="n">
        <f aca="false">L86*INDEX(Rates!$B$2:$C$101,C86+1,IF(Inputs!$C$5="Male",1,2))/1000/12*Inputs!$C$16</f>
        <v>4.18417635253567</v>
      </c>
      <c r="N86" s="56" t="n">
        <f aca="false">IF($V$1=1,MAX(F86+G86+H86+J86-K86-M86,0)*Inputs!$C$22/12,0)</f>
        <v>0</v>
      </c>
      <c r="O86" s="56" t="n">
        <f aca="false">IF(AND(MOD(A86,12)=0,B86&gt;=Inputs!$C$18),MAX(F86+G86+H86+J86-K86-M86-N86,0)*Inputs!$C$17,0)</f>
        <v>0</v>
      </c>
      <c r="P86" s="56" t="n">
        <f aca="false">F86+G86+H86+J86-K86-M86-N86+O86</f>
        <v>120337.81657159</v>
      </c>
      <c r="Q86" s="56" t="n">
        <f aca="false">IF(OR(E86=1,P86&lt;=0),0,P86)</f>
        <v>120337.81657159</v>
      </c>
      <c r="R86" s="15" t="n">
        <f aca="false">IF(OR(E86=1,AND(P86&lt;=0,I86&gt;0)),1,0)</f>
        <v>0</v>
      </c>
      <c r="S86" s="15" t="n">
        <f aca="false">IF(L86&gt;0,1,0)</f>
        <v>1</v>
      </c>
    </row>
    <row r="87" customFormat="false" ht="15" hidden="false" customHeight="false" outlineLevel="0" collapsed="false">
      <c r="A87" s="15" t="n">
        <v>86</v>
      </c>
      <c r="B87" s="15" t="n">
        <f aca="false">INT((A87-1)/12)+1</f>
        <v>8</v>
      </c>
      <c r="C87" s="15" t="n">
        <f aca="false">MIN(Inputs!$C$4+B87-1,99)</f>
        <v>81</v>
      </c>
      <c r="D87" s="55" t="n">
        <f aca="false">0.04</f>
        <v>0.04</v>
      </c>
      <c r="E87" s="15" t="n">
        <f aca="false">R86</f>
        <v>0</v>
      </c>
      <c r="F87" s="56" t="n">
        <f aca="false">Q86</f>
        <v>120337.81657159</v>
      </c>
      <c r="G87" s="56" t="n">
        <f aca="false">IF(AND(MOD(A87-1,12)=0,B87&lt;=Inputs!$C$7,E87=0),Inputs!$C$6,0)</f>
        <v>0</v>
      </c>
      <c r="H87" s="56" t="n">
        <f aca="false">IF(B87=1,G87*Inputs!$C$9,0)</f>
        <v>0</v>
      </c>
      <c r="I87" s="56" t="n">
        <f aca="false">I86+G87</f>
        <v>120000</v>
      </c>
      <c r="J87" s="56" t="n">
        <f aca="false">(F87+G87+H87)*((1+D87)^(1/12)-1)</f>
        <v>393.954697413369</v>
      </c>
      <c r="K87" s="56" t="n">
        <f aca="false">(F87+G87+H87+J87)*(Inputs!$C$19+IF(B87&lt;=10,Inputs!$C$12,Inputs!$C$13))/12</f>
        <v>402.439237563343</v>
      </c>
      <c r="L87" s="56" t="n">
        <f aca="false">IF(OR(E87=1,A87&lt;=Inputs!$C$15),0,MAX(Inputs!$C$8*I87-(F87+G87+H87+J87-K87),0))</f>
        <v>870.667968560403</v>
      </c>
      <c r="M87" s="56" t="n">
        <f aca="false">L87*INDEX(Rates!$B$2:$C$101,C87+1,IF(Inputs!$C$5="Male",1,2))/1000/12*Inputs!$C$16</f>
        <v>4.2459574600129</v>
      </c>
      <c r="N87" s="56" t="n">
        <f aca="false">IF($V$1=1,MAX(F87+G87+H87+J87-K87-M87,0)*Inputs!$C$22/12,0)</f>
        <v>0</v>
      </c>
      <c r="O87" s="56" t="n">
        <f aca="false">IF(AND(MOD(A87,12)=0,B87&gt;=Inputs!$C$18),MAX(F87+G87+H87+J87-K87-M87-N87,0)*Inputs!$C$17,0)</f>
        <v>0</v>
      </c>
      <c r="P87" s="56" t="n">
        <f aca="false">F87+G87+H87+J87-K87-M87-N87+O87</f>
        <v>120325.08607398</v>
      </c>
      <c r="Q87" s="56" t="n">
        <f aca="false">IF(OR(E87=1,P87&lt;=0),0,P87)</f>
        <v>120325.08607398</v>
      </c>
      <c r="R87" s="15" t="n">
        <f aca="false">IF(OR(E87=1,AND(P87&lt;=0,I87&gt;0)),1,0)</f>
        <v>0</v>
      </c>
      <c r="S87" s="15" t="n">
        <f aca="false">IF(L87&gt;0,1,0)</f>
        <v>1</v>
      </c>
    </row>
    <row r="88" customFormat="false" ht="15" hidden="false" customHeight="false" outlineLevel="0" collapsed="false">
      <c r="A88" s="15" t="n">
        <v>87</v>
      </c>
      <c r="B88" s="15" t="n">
        <f aca="false">INT((A88-1)/12)+1</f>
        <v>8</v>
      </c>
      <c r="C88" s="15" t="n">
        <f aca="false">MIN(Inputs!$C$4+B88-1,99)</f>
        <v>81</v>
      </c>
      <c r="D88" s="55" t="n">
        <f aca="false">0.04</f>
        <v>0.04</v>
      </c>
      <c r="E88" s="15" t="n">
        <f aca="false">R87</f>
        <v>0</v>
      </c>
      <c r="F88" s="56" t="n">
        <f aca="false">Q87</f>
        <v>120325.08607398</v>
      </c>
      <c r="G88" s="56" t="n">
        <f aca="false">IF(AND(MOD(A88-1,12)=0,B88&lt;=Inputs!$C$7,E88=0),Inputs!$C$6,0)</f>
        <v>0</v>
      </c>
      <c r="H88" s="56" t="n">
        <f aca="false">IF(B88=1,G88*Inputs!$C$9,0)</f>
        <v>0</v>
      </c>
      <c r="I88" s="56" t="n">
        <f aca="false">I87+G88</f>
        <v>120000</v>
      </c>
      <c r="J88" s="56" t="n">
        <f aca="false">(F88+G88+H88)*((1+D88)^(1/12)-1)</f>
        <v>393.913021076896</v>
      </c>
      <c r="K88" s="56" t="n">
        <f aca="false">(F88+G88+H88+J88)*(Inputs!$C$19+IF(B88&lt;=10,Inputs!$C$12,Inputs!$C$13))/12</f>
        <v>402.396663650188</v>
      </c>
      <c r="L88" s="56" t="n">
        <f aca="false">IF(OR(E88=1,A88&lt;=Inputs!$C$15),0,MAX(Inputs!$C$8*I88-(F88+G88+H88+J88-K88),0))</f>
        <v>883.397568593704</v>
      </c>
      <c r="M88" s="56" t="n">
        <f aca="false">L88*INDEX(Rates!$B$2:$C$101,C88+1,IF(Inputs!$C$5="Male",1,2))/1000/12*Inputs!$C$16</f>
        <v>4.3080354761753</v>
      </c>
      <c r="N88" s="56" t="n">
        <f aca="false">IF($V$1=1,MAX(F88+G88+H88+J88-K88-M88,0)*Inputs!$C$22/12,0)</f>
        <v>0</v>
      </c>
      <c r="O88" s="56" t="n">
        <f aca="false">IF(AND(MOD(A88,12)=0,B88&gt;=Inputs!$C$18),MAX(F88+G88+H88+J88-K88-M88-N88,0)*Inputs!$C$17,0)</f>
        <v>0</v>
      </c>
      <c r="P88" s="56" t="n">
        <f aca="false">F88+G88+H88+J88-K88-M88-N88+O88</f>
        <v>120312.29439593</v>
      </c>
      <c r="Q88" s="56" t="n">
        <f aca="false">IF(OR(E88=1,P88&lt;=0),0,P88)</f>
        <v>120312.29439593</v>
      </c>
      <c r="R88" s="15" t="n">
        <f aca="false">IF(OR(E88=1,AND(P88&lt;=0,I88&gt;0)),1,0)</f>
        <v>0</v>
      </c>
      <c r="S88" s="15" t="n">
        <f aca="false">IF(L88&gt;0,1,0)</f>
        <v>1</v>
      </c>
    </row>
    <row r="89" customFormat="false" ht="15" hidden="false" customHeight="false" outlineLevel="0" collapsed="false">
      <c r="A89" s="15" t="n">
        <v>88</v>
      </c>
      <c r="B89" s="15" t="n">
        <f aca="false">INT((A89-1)/12)+1</f>
        <v>8</v>
      </c>
      <c r="C89" s="15" t="n">
        <f aca="false">MIN(Inputs!$C$4+B89-1,99)</f>
        <v>81</v>
      </c>
      <c r="D89" s="55" t="n">
        <f aca="false">0.04</f>
        <v>0.04</v>
      </c>
      <c r="E89" s="15" t="n">
        <f aca="false">R88</f>
        <v>0</v>
      </c>
      <c r="F89" s="56" t="n">
        <f aca="false">Q88</f>
        <v>120312.29439593</v>
      </c>
      <c r="G89" s="56" t="n">
        <f aca="false">IF(AND(MOD(A89-1,12)=0,B89&lt;=Inputs!$C$7,E89=0),Inputs!$C$6,0)</f>
        <v>0</v>
      </c>
      <c r="H89" s="56" t="n">
        <f aca="false">IF(B89=1,G89*Inputs!$C$9,0)</f>
        <v>0</v>
      </c>
      <c r="I89" s="56" t="n">
        <f aca="false">I88+G89</f>
        <v>120000</v>
      </c>
      <c r="J89" s="56" t="n">
        <f aca="false">(F89+G89+H89)*((1+D89)^(1/12)-1)</f>
        <v>393.871144451584</v>
      </c>
      <c r="K89" s="56" t="n">
        <f aca="false">(F89+G89+H89+J89)*(Inputs!$C$19+IF(B89&lt;=10,Inputs!$C$12,Inputs!$C$13))/12</f>
        <v>402.353885134606</v>
      </c>
      <c r="L89" s="56" t="n">
        <f aca="false">IF(OR(E89=1,A89&lt;=Inputs!$C$15),0,MAX(Inputs!$C$8*I89-(F89+G89+H89+J89-K89),0))</f>
        <v>896.188344752911</v>
      </c>
      <c r="M89" s="56" t="n">
        <f aca="false">L89*INDEX(Rates!$B$2:$C$101,C89+1,IF(Inputs!$C$5="Male",1,2))/1000/12*Inputs!$C$16</f>
        <v>4.3704118279117</v>
      </c>
      <c r="N89" s="56" t="n">
        <f aca="false">IF($V$1=1,MAX(F89+G89+H89+J89-K89-M89,0)*Inputs!$C$22/12,0)</f>
        <v>0</v>
      </c>
      <c r="O89" s="56" t="n">
        <f aca="false">IF(AND(MOD(A89,12)=0,B89&gt;=Inputs!$C$18),MAX(F89+G89+H89+J89-K89-M89-N89,0)*Inputs!$C$17,0)</f>
        <v>0</v>
      </c>
      <c r="P89" s="56" t="n">
        <f aca="false">F89+G89+H89+J89-K89-M89-N89+O89</f>
        <v>120299.441243419</v>
      </c>
      <c r="Q89" s="56" t="n">
        <f aca="false">IF(OR(E89=1,P89&lt;=0),0,P89)</f>
        <v>120299.441243419</v>
      </c>
      <c r="R89" s="15" t="n">
        <f aca="false">IF(OR(E89=1,AND(P89&lt;=0,I89&gt;0)),1,0)</f>
        <v>0</v>
      </c>
      <c r="S89" s="15" t="n">
        <f aca="false">IF(L89&gt;0,1,0)</f>
        <v>1</v>
      </c>
    </row>
    <row r="90" customFormat="false" ht="15" hidden="false" customHeight="false" outlineLevel="0" collapsed="false">
      <c r="A90" s="15" t="n">
        <v>89</v>
      </c>
      <c r="B90" s="15" t="n">
        <f aca="false">INT((A90-1)/12)+1</f>
        <v>8</v>
      </c>
      <c r="C90" s="15" t="n">
        <f aca="false">MIN(Inputs!$C$4+B90-1,99)</f>
        <v>81</v>
      </c>
      <c r="D90" s="55" t="n">
        <f aca="false">0.04</f>
        <v>0.04</v>
      </c>
      <c r="E90" s="15" t="n">
        <f aca="false">R89</f>
        <v>0</v>
      </c>
      <c r="F90" s="56" t="n">
        <f aca="false">Q89</f>
        <v>120299.441243419</v>
      </c>
      <c r="G90" s="56" t="n">
        <f aca="false">IF(AND(MOD(A90-1,12)=0,B90&lt;=Inputs!$C$7,E90=0),Inputs!$C$6,0)</f>
        <v>0</v>
      </c>
      <c r="H90" s="56" t="n">
        <f aca="false">IF(B90=1,G90*Inputs!$C$9,0)</f>
        <v>0</v>
      </c>
      <c r="I90" s="56" t="n">
        <f aca="false">I89+G90</f>
        <v>120000</v>
      </c>
      <c r="J90" s="56" t="n">
        <f aca="false">(F90+G90+H90)*((1+D90)^(1/12)-1)</f>
        <v>393.829066574882</v>
      </c>
      <c r="K90" s="56" t="n">
        <f aca="false">(F90+G90+H90+J90)*(Inputs!$C$19+IF(B90&lt;=10,Inputs!$C$12,Inputs!$C$13))/12</f>
        <v>402.310901033314</v>
      </c>
      <c r="L90" s="56" t="n">
        <f aca="false">IF(OR(E90=1,A90&lt;=Inputs!$C$15),0,MAX(Inputs!$C$8*I90-(F90+G90+H90+J90-K90),0))</f>
        <v>909.040591039258</v>
      </c>
      <c r="M90" s="56" t="n">
        <f aca="false">L90*INDEX(Rates!$B$2:$C$101,C90+1,IF(Inputs!$C$5="Male",1,2))/1000/12*Inputs!$C$16</f>
        <v>4.43308794896812</v>
      </c>
      <c r="N90" s="56" t="n">
        <f aca="false">IF($V$1=1,MAX(F90+G90+H90+J90-K90-M90,0)*Inputs!$C$22/12,0)</f>
        <v>0</v>
      </c>
      <c r="O90" s="56" t="n">
        <f aca="false">IF(AND(MOD(A90,12)=0,B90&gt;=Inputs!$C$18),MAX(F90+G90+H90+J90-K90-M90-N90,0)*Inputs!$C$17,0)</f>
        <v>0</v>
      </c>
      <c r="P90" s="56" t="n">
        <f aca="false">F90+G90+H90+J90-K90-M90-N90+O90</f>
        <v>120286.526321012</v>
      </c>
      <c r="Q90" s="56" t="n">
        <f aca="false">IF(OR(E90=1,P90&lt;=0),0,P90)</f>
        <v>120286.526321012</v>
      </c>
      <c r="R90" s="15" t="n">
        <f aca="false">IF(OR(E90=1,AND(P90&lt;=0,I90&gt;0)),1,0)</f>
        <v>0</v>
      </c>
      <c r="S90" s="15" t="n">
        <f aca="false">IF(L90&gt;0,1,0)</f>
        <v>1</v>
      </c>
    </row>
    <row r="91" customFormat="false" ht="15" hidden="false" customHeight="false" outlineLevel="0" collapsed="false">
      <c r="A91" s="15" t="n">
        <v>90</v>
      </c>
      <c r="B91" s="15" t="n">
        <f aca="false">INT((A91-1)/12)+1</f>
        <v>8</v>
      </c>
      <c r="C91" s="15" t="n">
        <f aca="false">MIN(Inputs!$C$4+B91-1,99)</f>
        <v>81</v>
      </c>
      <c r="D91" s="55" t="n">
        <f aca="false">0.04</f>
        <v>0.04</v>
      </c>
      <c r="E91" s="15" t="n">
        <f aca="false">R90</f>
        <v>0</v>
      </c>
      <c r="F91" s="56" t="n">
        <f aca="false">Q90</f>
        <v>120286.526321012</v>
      </c>
      <c r="G91" s="56" t="n">
        <f aca="false">IF(AND(MOD(A91-1,12)=0,B91&lt;=Inputs!$C$7,E91=0),Inputs!$C$6,0)</f>
        <v>0</v>
      </c>
      <c r="H91" s="56" t="n">
        <f aca="false">IF(B91=1,G91*Inputs!$C$9,0)</f>
        <v>0</v>
      </c>
      <c r="I91" s="56" t="n">
        <f aca="false">I90+G91</f>
        <v>120000</v>
      </c>
      <c r="J91" s="56" t="n">
        <f aca="false">(F91+G91+H91)*((1+D91)^(1/12)-1)</f>
        <v>393.786786479613</v>
      </c>
      <c r="K91" s="56" t="n">
        <f aca="false">(F91+G91+H91+J91)*(Inputs!$C$19+IF(B91&lt;=10,Inputs!$C$12,Inputs!$C$13))/12</f>
        <v>402.267710358305</v>
      </c>
      <c r="L91" s="56" t="n">
        <f aca="false">IF(OR(E91=1,A91&lt;=Inputs!$C$15),0,MAX(Inputs!$C$8*I91-(F91+G91+H91+J91-K91),0))</f>
        <v>921.954602866928</v>
      </c>
      <c r="M91" s="56" t="n">
        <f aca="false">L91*INDEX(Rates!$B$2:$C$101,C91+1,IF(Inputs!$C$5="Male",1,2))/1000/12*Inputs!$C$16</f>
        <v>4.49606527998105</v>
      </c>
      <c r="N91" s="56" t="n">
        <f aca="false">IF($V$1=1,MAX(F91+G91+H91+J91-K91-M91,0)*Inputs!$C$22/12,0)</f>
        <v>0</v>
      </c>
      <c r="O91" s="56" t="n">
        <f aca="false">IF(AND(MOD(A91,12)=0,B91&gt;=Inputs!$C$18),MAX(F91+G91+H91+J91-K91-M91-N91,0)*Inputs!$C$17,0)</f>
        <v>0</v>
      </c>
      <c r="P91" s="56" t="n">
        <f aca="false">F91+G91+H91+J91-K91-M91-N91+O91</f>
        <v>120273.549331853</v>
      </c>
      <c r="Q91" s="56" t="n">
        <f aca="false">IF(OR(E91=1,P91&lt;=0),0,P91)</f>
        <v>120273.549331853</v>
      </c>
      <c r="R91" s="15" t="n">
        <f aca="false">IF(OR(E91=1,AND(P91&lt;=0,I91&gt;0)),1,0)</f>
        <v>0</v>
      </c>
      <c r="S91" s="15" t="n">
        <f aca="false">IF(L91&gt;0,1,0)</f>
        <v>1</v>
      </c>
    </row>
    <row r="92" customFormat="false" ht="15" hidden="false" customHeight="false" outlineLevel="0" collapsed="false">
      <c r="A92" s="15" t="n">
        <v>91</v>
      </c>
      <c r="B92" s="15" t="n">
        <f aca="false">INT((A92-1)/12)+1</f>
        <v>8</v>
      </c>
      <c r="C92" s="15" t="n">
        <f aca="false">MIN(Inputs!$C$4+B92-1,99)</f>
        <v>81</v>
      </c>
      <c r="D92" s="55" t="n">
        <f aca="false">0.04</f>
        <v>0.04</v>
      </c>
      <c r="E92" s="15" t="n">
        <f aca="false">R91</f>
        <v>0</v>
      </c>
      <c r="F92" s="56" t="n">
        <f aca="false">Q91</f>
        <v>120273.549331853</v>
      </c>
      <c r="G92" s="56" t="n">
        <f aca="false">IF(AND(MOD(A92-1,12)=0,B92&lt;=Inputs!$C$7,E92=0),Inputs!$C$6,0)</f>
        <v>0</v>
      </c>
      <c r="H92" s="56" t="n">
        <f aca="false">IF(B92=1,G92*Inputs!$C$9,0)</f>
        <v>0</v>
      </c>
      <c r="I92" s="56" t="n">
        <f aca="false">I91+G92</f>
        <v>120000</v>
      </c>
      <c r="J92" s="56" t="n">
        <f aca="false">(F92+G92+H92)*((1+D92)^(1/12)-1)</f>
        <v>393.744303193951</v>
      </c>
      <c r="K92" s="56" t="n">
        <f aca="false">(F92+G92+H92+J92)*(Inputs!$C$19+IF(B92&lt;=10,Inputs!$C$12,Inputs!$C$13))/12</f>
        <v>402.224312116824</v>
      </c>
      <c r="L92" s="56" t="n">
        <f aca="false">IF(OR(E92=1,A92&lt;=Inputs!$C$15),0,MAX(Inputs!$C$8*I92-(F92+G92+H92+J92-K92),0))</f>
        <v>934.930677069788</v>
      </c>
      <c r="M92" s="56" t="n">
        <f aca="false">L92*INDEX(Rates!$B$2:$C$101,C92+1,IF(Inputs!$C$5="Male",1,2))/1000/12*Inputs!$C$16</f>
        <v>4.55934526851033</v>
      </c>
      <c r="N92" s="56" t="n">
        <f aca="false">IF($V$1=1,MAX(F92+G92+H92+J92-K92-M92,0)*Inputs!$C$22/12,0)</f>
        <v>0</v>
      </c>
      <c r="O92" s="56" t="n">
        <f aca="false">IF(AND(MOD(A92,12)=0,B92&gt;=Inputs!$C$18),MAX(F92+G92+H92+J92-K92-M92-N92,0)*Inputs!$C$17,0)</f>
        <v>0</v>
      </c>
      <c r="P92" s="56" t="n">
        <f aca="false">F92+G92+H92+J92-K92-M92-N92+O92</f>
        <v>120260.509977662</v>
      </c>
      <c r="Q92" s="56" t="n">
        <f aca="false">IF(OR(E92=1,P92&lt;=0),0,P92)</f>
        <v>120260.509977662</v>
      </c>
      <c r="R92" s="15" t="n">
        <f aca="false">IF(OR(E92=1,AND(P92&lt;=0,I92&gt;0)),1,0)</f>
        <v>0</v>
      </c>
      <c r="S92" s="15" t="n">
        <f aca="false">IF(L92&gt;0,1,0)</f>
        <v>1</v>
      </c>
    </row>
    <row r="93" customFormat="false" ht="15" hidden="false" customHeight="false" outlineLevel="0" collapsed="false">
      <c r="A93" s="15" t="n">
        <v>92</v>
      </c>
      <c r="B93" s="15" t="n">
        <f aca="false">INT((A93-1)/12)+1</f>
        <v>8</v>
      </c>
      <c r="C93" s="15" t="n">
        <f aca="false">MIN(Inputs!$C$4+B93-1,99)</f>
        <v>81</v>
      </c>
      <c r="D93" s="55" t="n">
        <f aca="false">0.04</f>
        <v>0.04</v>
      </c>
      <c r="E93" s="15" t="n">
        <f aca="false">R92</f>
        <v>0</v>
      </c>
      <c r="F93" s="56" t="n">
        <f aca="false">Q92</f>
        <v>120260.509977662</v>
      </c>
      <c r="G93" s="56" t="n">
        <f aca="false">IF(AND(MOD(A93-1,12)=0,B93&lt;=Inputs!$C$7,E93=0),Inputs!$C$6,0)</f>
        <v>0</v>
      </c>
      <c r="H93" s="56" t="n">
        <f aca="false">IF(B93=1,G93*Inputs!$C$9,0)</f>
        <v>0</v>
      </c>
      <c r="I93" s="56" t="n">
        <f aca="false">I92+G93</f>
        <v>120000</v>
      </c>
      <c r="J93" s="56" t="n">
        <f aca="false">(F93+G93+H93)*((1+D93)^(1/12)-1)</f>
        <v>393.701615741401</v>
      </c>
      <c r="K93" s="56" t="n">
        <f aca="false">(F93+G93+H93+J93)*(Inputs!$C$19+IF(B93&lt;=10,Inputs!$C$12,Inputs!$C$13))/12</f>
        <v>402.180705311344</v>
      </c>
      <c r="L93" s="56" t="n">
        <f aca="false">IF(OR(E93=1,A93&lt;=Inputs!$C$15),0,MAX(Inputs!$C$8*I93-(F93+G93+H93+J93-K93),0))</f>
        <v>947.969111908242</v>
      </c>
      <c r="M93" s="56" t="n">
        <f aca="false">L93*INDEX(Rates!$B$2:$C$101,C93+1,IF(Inputs!$C$5="Male",1,2))/1000/12*Inputs!$C$16</f>
        <v>4.62292936907253</v>
      </c>
      <c r="N93" s="56" t="n">
        <f aca="false">IF($V$1=1,MAX(F93+G93+H93+J93-K93-M93,0)*Inputs!$C$22/12,0)</f>
        <v>0</v>
      </c>
      <c r="O93" s="56" t="n">
        <f aca="false">IF(AND(MOD(A93,12)=0,B93&gt;=Inputs!$C$18),MAX(F93+G93+H93+J93-K93-M93-N93,0)*Inputs!$C$17,0)</f>
        <v>0</v>
      </c>
      <c r="P93" s="56" t="n">
        <f aca="false">F93+G93+H93+J93-K93-M93-N93+O93</f>
        <v>120247.407958723</v>
      </c>
      <c r="Q93" s="56" t="n">
        <f aca="false">IF(OR(E93=1,P93&lt;=0),0,P93)</f>
        <v>120247.407958723</v>
      </c>
      <c r="R93" s="15" t="n">
        <f aca="false">IF(OR(E93=1,AND(P93&lt;=0,I93&gt;0)),1,0)</f>
        <v>0</v>
      </c>
      <c r="S93" s="15" t="n">
        <f aca="false">IF(L93&gt;0,1,0)</f>
        <v>1</v>
      </c>
    </row>
    <row r="94" customFormat="false" ht="15" hidden="false" customHeight="false" outlineLevel="0" collapsed="false">
      <c r="A94" s="15" t="n">
        <v>93</v>
      </c>
      <c r="B94" s="15" t="n">
        <f aca="false">INT((A94-1)/12)+1</f>
        <v>8</v>
      </c>
      <c r="C94" s="15" t="n">
        <f aca="false">MIN(Inputs!$C$4+B94-1,99)</f>
        <v>81</v>
      </c>
      <c r="D94" s="55" t="n">
        <f aca="false">0.04</f>
        <v>0.04</v>
      </c>
      <c r="E94" s="15" t="n">
        <f aca="false">R93</f>
        <v>0</v>
      </c>
      <c r="F94" s="56" t="n">
        <f aca="false">Q93</f>
        <v>120247.407958723</v>
      </c>
      <c r="G94" s="56" t="n">
        <f aca="false">IF(AND(MOD(A94-1,12)=0,B94&lt;=Inputs!$C$7,E94=0),Inputs!$C$6,0)</f>
        <v>0</v>
      </c>
      <c r="H94" s="56" t="n">
        <f aca="false">IF(B94=1,G94*Inputs!$C$9,0)</f>
        <v>0</v>
      </c>
      <c r="I94" s="56" t="n">
        <f aca="false">I93+G94</f>
        <v>120000</v>
      </c>
      <c r="J94" s="56" t="n">
        <f aca="false">(F94+G94+H94)*((1+D94)^(1/12)-1)</f>
        <v>393.658723140773</v>
      </c>
      <c r="K94" s="56" t="n">
        <f aca="false">(F94+G94+H94+J94)*(Inputs!$C$19+IF(B94&lt;=10,Inputs!$C$12,Inputs!$C$13))/12</f>
        <v>402.136888939545</v>
      </c>
      <c r="L94" s="56" t="n">
        <f aca="false">IF(OR(E94=1,A94&lt;=Inputs!$C$15),0,MAX(Inputs!$C$8*I94-(F94+G94+H94+J94-K94),0))</f>
        <v>961.070207076074</v>
      </c>
      <c r="M94" s="56" t="n">
        <f aca="false">L94*INDEX(Rates!$B$2:$C$101,C94+1,IF(Inputs!$C$5="Male",1,2))/1000/12*Inputs!$C$16</f>
        <v>4.68681904317432</v>
      </c>
      <c r="N94" s="56" t="n">
        <f aca="false">IF($V$1=1,MAX(F94+G94+H94+J94-K94-M94,0)*Inputs!$C$22/12,0)</f>
        <v>0</v>
      </c>
      <c r="O94" s="56" t="n">
        <f aca="false">IF(AND(MOD(A94,12)=0,B94&gt;=Inputs!$C$18),MAX(F94+G94+H94+J94-K94-M94-N94,0)*Inputs!$C$17,0)</f>
        <v>0</v>
      </c>
      <c r="P94" s="56" t="n">
        <f aca="false">F94+G94+H94+J94-K94-M94-N94+O94</f>
        <v>120234.242973881</v>
      </c>
      <c r="Q94" s="56" t="n">
        <f aca="false">IF(OR(E94=1,P94&lt;=0),0,P94)</f>
        <v>120234.242973881</v>
      </c>
      <c r="R94" s="15" t="n">
        <f aca="false">IF(OR(E94=1,AND(P94&lt;=0,I94&gt;0)),1,0)</f>
        <v>0</v>
      </c>
      <c r="S94" s="15" t="n">
        <f aca="false">IF(L94&gt;0,1,0)</f>
        <v>1</v>
      </c>
    </row>
    <row r="95" customFormat="false" ht="15" hidden="false" customHeight="false" outlineLevel="0" collapsed="false">
      <c r="A95" s="15" t="n">
        <v>94</v>
      </c>
      <c r="B95" s="15" t="n">
        <f aca="false">INT((A95-1)/12)+1</f>
        <v>8</v>
      </c>
      <c r="C95" s="15" t="n">
        <f aca="false">MIN(Inputs!$C$4+B95-1,99)</f>
        <v>81</v>
      </c>
      <c r="D95" s="55" t="n">
        <f aca="false">0.04</f>
        <v>0.04</v>
      </c>
      <c r="E95" s="15" t="n">
        <f aca="false">R94</f>
        <v>0</v>
      </c>
      <c r="F95" s="56" t="n">
        <f aca="false">Q94</f>
        <v>120234.242973881</v>
      </c>
      <c r="G95" s="56" t="n">
        <f aca="false">IF(AND(MOD(A95-1,12)=0,B95&lt;=Inputs!$C$7,E95=0),Inputs!$C$6,0)</f>
        <v>0</v>
      </c>
      <c r="H95" s="56" t="n">
        <f aca="false">IF(B95=1,G95*Inputs!$C$9,0)</f>
        <v>0</v>
      </c>
      <c r="I95" s="56" t="n">
        <f aca="false">I94+G95</f>
        <v>120000</v>
      </c>
      <c r="J95" s="56" t="n">
        <f aca="false">(F95+G95+H95)*((1+D95)^(1/12)-1)</f>
        <v>393.615624406164</v>
      </c>
      <c r="K95" s="56" t="n">
        <f aca="false">(F95+G95+H95+J95)*(Inputs!$C$19+IF(B95&lt;=10,Inputs!$C$12,Inputs!$C$13))/12</f>
        <v>402.09286199429</v>
      </c>
      <c r="L95" s="56" t="n">
        <f aca="false">IF(OR(E95=1,A95&lt;=Inputs!$C$15),0,MAX(Inputs!$C$8*I95-(F95+G95+H95+J95-K95),0))</f>
        <v>974.234263707374</v>
      </c>
      <c r="M95" s="56" t="n">
        <f aca="false">L95*INDEX(Rates!$B$2:$C$101,C95+1,IF(Inputs!$C$5="Male",1,2))/1000/12*Inputs!$C$16</f>
        <v>4.7510157593463</v>
      </c>
      <c r="N95" s="56" t="n">
        <f aca="false">IF($V$1=1,MAX(F95+G95+H95+J95-K95-M95,0)*Inputs!$C$22/12,0)</f>
        <v>0</v>
      </c>
      <c r="O95" s="56" t="n">
        <f aca="false">IF(AND(MOD(A95,12)=0,B95&gt;=Inputs!$C$18),MAX(F95+G95+H95+J95-K95-M95-N95,0)*Inputs!$C$17,0)</f>
        <v>0</v>
      </c>
      <c r="P95" s="56" t="n">
        <f aca="false">F95+G95+H95+J95-K95-M95-N95+O95</f>
        <v>120221.014720533</v>
      </c>
      <c r="Q95" s="56" t="n">
        <f aca="false">IF(OR(E95=1,P95&lt;=0),0,P95)</f>
        <v>120221.014720533</v>
      </c>
      <c r="R95" s="15" t="n">
        <f aca="false">IF(OR(E95=1,AND(P95&lt;=0,I95&gt;0)),1,0)</f>
        <v>0</v>
      </c>
      <c r="S95" s="15" t="n">
        <f aca="false">IF(L95&gt;0,1,0)</f>
        <v>1</v>
      </c>
    </row>
    <row r="96" customFormat="false" ht="15" hidden="false" customHeight="false" outlineLevel="0" collapsed="false">
      <c r="A96" s="15" t="n">
        <v>95</v>
      </c>
      <c r="B96" s="15" t="n">
        <f aca="false">INT((A96-1)/12)+1</f>
        <v>8</v>
      </c>
      <c r="C96" s="15" t="n">
        <f aca="false">MIN(Inputs!$C$4+B96-1,99)</f>
        <v>81</v>
      </c>
      <c r="D96" s="55" t="n">
        <f aca="false">0.04</f>
        <v>0.04</v>
      </c>
      <c r="E96" s="15" t="n">
        <f aca="false">R95</f>
        <v>0</v>
      </c>
      <c r="F96" s="56" t="n">
        <f aca="false">Q95</f>
        <v>120221.014720533</v>
      </c>
      <c r="G96" s="56" t="n">
        <f aca="false">IF(AND(MOD(A96-1,12)=0,B96&lt;=Inputs!$C$7,E96=0),Inputs!$C$6,0)</f>
        <v>0</v>
      </c>
      <c r="H96" s="56" t="n">
        <f aca="false">IF(B96=1,G96*Inputs!$C$9,0)</f>
        <v>0</v>
      </c>
      <c r="I96" s="56" t="n">
        <f aca="false">I95+G96</f>
        <v>120000</v>
      </c>
      <c r="J96" s="56" t="n">
        <f aca="false">(F96+G96+H96)*((1+D96)^(1/12)-1)</f>
        <v>393.572318546931</v>
      </c>
      <c r="K96" s="56" t="n">
        <f aca="false">(F96+G96+H96+J96)*(Inputs!$C$19+IF(B96&lt;=10,Inputs!$C$12,Inputs!$C$13))/12</f>
        <v>402.048623463601</v>
      </c>
      <c r="L96" s="56" t="n">
        <f aca="false">IF(OR(E96=1,A96&lt;=Inputs!$C$15),0,MAX(Inputs!$C$8*I96-(F96+G96+H96+J96-K96),0))</f>
        <v>987.461584383404</v>
      </c>
      <c r="M96" s="56" t="n">
        <f aca="false">L96*INDEX(Rates!$B$2:$C$101,C96+1,IF(Inputs!$C$5="Male",1,2))/1000/12*Inputs!$C$16</f>
        <v>4.8155209931764</v>
      </c>
      <c r="N96" s="56" t="n">
        <f aca="false">IF($V$1=1,MAX(F96+G96+H96+J96-K96-M96,0)*Inputs!$C$22/12,0)</f>
        <v>0</v>
      </c>
      <c r="O96" s="56" t="n">
        <f aca="false">IF(AND(MOD(A96,12)=0,B96&gt;=Inputs!$C$18),MAX(F96+G96+H96+J96-K96-M96-N96,0)*Inputs!$C$17,0)</f>
        <v>0</v>
      </c>
      <c r="P96" s="56" t="n">
        <f aca="false">F96+G96+H96+J96-K96-M96-N96+O96</f>
        <v>120207.722894623</v>
      </c>
      <c r="Q96" s="56" t="n">
        <f aca="false">IF(OR(E96=1,P96&lt;=0),0,P96)</f>
        <v>120207.722894623</v>
      </c>
      <c r="R96" s="15" t="n">
        <f aca="false">IF(OR(E96=1,AND(P96&lt;=0,I96&gt;0)),1,0)</f>
        <v>0</v>
      </c>
      <c r="S96" s="15" t="n">
        <f aca="false">IF(L96&gt;0,1,0)</f>
        <v>1</v>
      </c>
    </row>
    <row r="97" customFormat="false" ht="15" hidden="false" customHeight="false" outlineLevel="0" collapsed="false">
      <c r="A97" s="15" t="n">
        <v>96</v>
      </c>
      <c r="B97" s="15" t="n">
        <f aca="false">INT((A97-1)/12)+1</f>
        <v>8</v>
      </c>
      <c r="C97" s="15" t="n">
        <f aca="false">MIN(Inputs!$C$4+B97-1,99)</f>
        <v>81</v>
      </c>
      <c r="D97" s="55" t="n">
        <f aca="false">0.04</f>
        <v>0.04</v>
      </c>
      <c r="E97" s="15" t="n">
        <f aca="false">R96</f>
        <v>0</v>
      </c>
      <c r="F97" s="56" t="n">
        <f aca="false">Q96</f>
        <v>120207.722894623</v>
      </c>
      <c r="G97" s="56" t="n">
        <f aca="false">IF(AND(MOD(A97-1,12)=0,B97&lt;=Inputs!$C$7,E97=0),Inputs!$C$6,0)</f>
        <v>0</v>
      </c>
      <c r="H97" s="56" t="n">
        <f aca="false">IF(B97=1,G97*Inputs!$C$9,0)</f>
        <v>0</v>
      </c>
      <c r="I97" s="56" t="n">
        <f aca="false">I96+G97</f>
        <v>120000</v>
      </c>
      <c r="J97" s="56" t="n">
        <f aca="false">(F97+G97+H97)*((1+D97)^(1/12)-1)</f>
        <v>393.528804567672</v>
      </c>
      <c r="K97" s="56" t="n">
        <f aca="false">(F97+G97+H97+J97)*(Inputs!$C$19+IF(B97&lt;=10,Inputs!$C$12,Inputs!$C$13))/12</f>
        <v>402.004172330637</v>
      </c>
      <c r="L97" s="56" t="n">
        <f aca="false">IF(OR(E97=1,A97&lt;=Inputs!$C$15),0,MAX(Inputs!$C$8*I97-(F97+G97+H97+J97-K97),0))</f>
        <v>1000.75247313954</v>
      </c>
      <c r="M97" s="56" t="n">
        <f aca="false">L97*INDEX(Rates!$B$2:$C$101,C97+1,IF(Inputs!$C$5="Male",1,2))/1000/12*Inputs!$C$16</f>
        <v>4.88033622734382</v>
      </c>
      <c r="N97" s="56" t="n">
        <f aca="false">IF($V$1=1,MAX(F97+G97+H97+J97-K97-M97,0)*Inputs!$C$22/12,0)</f>
        <v>0</v>
      </c>
      <c r="O97" s="56" t="n">
        <f aca="false">IF(AND(MOD(A97,12)=0,B97&gt;=Inputs!$C$18),MAX(F97+G97+H97+J97-K97-M97-N97,0)*Inputs!$C$17,0)</f>
        <v>0</v>
      </c>
      <c r="P97" s="56" t="n">
        <f aca="false">F97+G97+H97+J97-K97-M97-N97+O97</f>
        <v>120194.367190633</v>
      </c>
      <c r="Q97" s="56" t="n">
        <f aca="false">IF(OR(E97=1,P97&lt;=0),0,P97)</f>
        <v>120194.367190633</v>
      </c>
      <c r="R97" s="15" t="n">
        <f aca="false">IF(OR(E97=1,AND(P97&lt;=0,I97&gt;0)),1,0)</f>
        <v>0</v>
      </c>
      <c r="S97" s="15" t="n">
        <f aca="false">IF(L97&gt;0,1,0)</f>
        <v>1</v>
      </c>
    </row>
    <row r="98" customFormat="false" ht="15" hidden="false" customHeight="false" outlineLevel="0" collapsed="false">
      <c r="A98" s="15" t="n">
        <v>97</v>
      </c>
      <c r="B98" s="15" t="n">
        <f aca="false">INT((A98-1)/12)+1</f>
        <v>9</v>
      </c>
      <c r="C98" s="15" t="n">
        <f aca="false">MIN(Inputs!$C$4+B98-1,99)</f>
        <v>82</v>
      </c>
      <c r="D98" s="55" t="n">
        <f aca="false">0.04</f>
        <v>0.04</v>
      </c>
      <c r="E98" s="15" t="n">
        <f aca="false">R97</f>
        <v>0</v>
      </c>
      <c r="F98" s="56" t="n">
        <f aca="false">Q97</f>
        <v>120194.367190633</v>
      </c>
      <c r="G98" s="56" t="n">
        <f aca="false">IF(AND(MOD(A98-1,12)=0,B98&lt;=Inputs!$C$7,E98=0),Inputs!$C$6,0)</f>
        <v>0</v>
      </c>
      <c r="H98" s="56" t="n">
        <f aca="false">IF(B98=1,G98*Inputs!$C$9,0)</f>
        <v>0</v>
      </c>
      <c r="I98" s="56" t="n">
        <f aca="false">I97+G98</f>
        <v>120000</v>
      </c>
      <c r="J98" s="56" t="n">
        <f aca="false">(F98+G98+H98)*((1+D98)^(1/12)-1)</f>
        <v>393.4850814682</v>
      </c>
      <c r="K98" s="56" t="n">
        <f aca="false">(F98+G98+H98+J98)*(Inputs!$C$19+IF(B98&lt;=10,Inputs!$C$12,Inputs!$C$13))/12</f>
        <v>401.959507573671</v>
      </c>
      <c r="L98" s="56" t="n">
        <f aca="false">IF(OR(E98=1,A98&lt;=Inputs!$C$15),0,MAX(Inputs!$C$8*I98-(F98+G98+H98+J98-K98),0))</f>
        <v>1014.10723547236</v>
      </c>
      <c r="M98" s="56" t="n">
        <f aca="false">L98*INDEX(Rates!$B$2:$C$101,C98+1,IF(Inputs!$C$5="Male",1,2))/1000/12*Inputs!$C$16</f>
        <v>5.60209738662189</v>
      </c>
      <c r="N98" s="56" t="n">
        <f aca="false">IF($V$1=1,MAX(F98+G98+H98+J98-K98-M98,0)*Inputs!$C$22/12,0)</f>
        <v>0</v>
      </c>
      <c r="O98" s="56" t="n">
        <f aca="false">IF(AND(MOD(A98,12)=0,B98&gt;=Inputs!$C$18),MAX(F98+G98+H98+J98-K98-M98-N98,0)*Inputs!$C$17,0)</f>
        <v>0</v>
      </c>
      <c r="P98" s="56" t="n">
        <f aca="false">F98+G98+H98+J98-K98-M98-N98+O98</f>
        <v>120180.290667141</v>
      </c>
      <c r="Q98" s="56" t="n">
        <f aca="false">IF(OR(E98=1,P98&lt;=0),0,P98)</f>
        <v>120180.290667141</v>
      </c>
      <c r="R98" s="15" t="n">
        <f aca="false">IF(OR(E98=1,AND(P98&lt;=0,I98&gt;0)),1,0)</f>
        <v>0</v>
      </c>
      <c r="S98" s="15" t="n">
        <f aca="false">IF(L98&gt;0,1,0)</f>
        <v>1</v>
      </c>
    </row>
    <row r="99" customFormat="false" ht="15" hidden="false" customHeight="false" outlineLevel="0" collapsed="false">
      <c r="A99" s="15" t="n">
        <v>98</v>
      </c>
      <c r="B99" s="15" t="n">
        <f aca="false">INT((A99-1)/12)+1</f>
        <v>9</v>
      </c>
      <c r="C99" s="15" t="n">
        <f aca="false">MIN(Inputs!$C$4+B99-1,99)</f>
        <v>82</v>
      </c>
      <c r="D99" s="55" t="n">
        <f aca="false">0.04</f>
        <v>0.04</v>
      </c>
      <c r="E99" s="15" t="n">
        <f aca="false">R98</f>
        <v>0</v>
      </c>
      <c r="F99" s="56" t="n">
        <f aca="false">Q98</f>
        <v>120180.290667141</v>
      </c>
      <c r="G99" s="56" t="n">
        <f aca="false">IF(AND(MOD(A99-1,12)=0,B99&lt;=Inputs!$C$7,E99=0),Inputs!$C$6,0)</f>
        <v>0</v>
      </c>
      <c r="H99" s="56" t="n">
        <f aca="false">IF(B99=1,G99*Inputs!$C$9,0)</f>
        <v>0</v>
      </c>
      <c r="I99" s="56" t="n">
        <f aca="false">I98+G99</f>
        <v>120000</v>
      </c>
      <c r="J99" s="56" t="n">
        <f aca="false">(F99+G99+H99)*((1+D99)^(1/12)-1)</f>
        <v>393.438998593248</v>
      </c>
      <c r="K99" s="56" t="n">
        <f aca="false">(F99+G99+H99+J99)*(Inputs!$C$19+IF(B99&lt;=10,Inputs!$C$12,Inputs!$C$13))/12</f>
        <v>401.912432219114</v>
      </c>
      <c r="L99" s="56" t="n">
        <f aca="false">IF(OR(E99=1,A99&lt;=Inputs!$C$15),0,MAX(Inputs!$C$8*I99-(F99+G99+H99+J99-K99),0))</f>
        <v>1028.18276648485</v>
      </c>
      <c r="M99" s="56" t="n">
        <f aca="false">L99*INDEX(Rates!$B$2:$C$101,C99+1,IF(Inputs!$C$5="Male",1,2))/1000/12*Inputs!$C$16</f>
        <v>5.67985296585675</v>
      </c>
      <c r="N99" s="56" t="n">
        <f aca="false">IF($V$1=1,MAX(F99+G99+H99+J99-K99-M99,0)*Inputs!$C$22/12,0)</f>
        <v>0</v>
      </c>
      <c r="O99" s="56" t="n">
        <f aca="false">IF(AND(MOD(A99,12)=0,B99&gt;=Inputs!$C$18),MAX(F99+G99+H99+J99-K99-M99-N99,0)*Inputs!$C$17,0)</f>
        <v>0</v>
      </c>
      <c r="P99" s="56" t="n">
        <f aca="false">F99+G99+H99+J99-K99-M99-N99+O99</f>
        <v>120166.137380549</v>
      </c>
      <c r="Q99" s="56" t="n">
        <f aca="false">IF(OR(E99=1,P99&lt;=0),0,P99)</f>
        <v>120166.137380549</v>
      </c>
      <c r="R99" s="15" t="n">
        <f aca="false">IF(OR(E99=1,AND(P99&lt;=0,I99&gt;0)),1,0)</f>
        <v>0</v>
      </c>
      <c r="S99" s="15" t="n">
        <f aca="false">IF(L99&gt;0,1,0)</f>
        <v>1</v>
      </c>
    </row>
    <row r="100" customFormat="false" ht="15" hidden="false" customHeight="false" outlineLevel="0" collapsed="false">
      <c r="A100" s="15" t="n">
        <v>99</v>
      </c>
      <c r="B100" s="15" t="n">
        <f aca="false">INT((A100-1)/12)+1</f>
        <v>9</v>
      </c>
      <c r="C100" s="15" t="n">
        <f aca="false">MIN(Inputs!$C$4+B100-1,99)</f>
        <v>82</v>
      </c>
      <c r="D100" s="55" t="n">
        <f aca="false">0.04</f>
        <v>0.04</v>
      </c>
      <c r="E100" s="15" t="n">
        <f aca="false">R99</f>
        <v>0</v>
      </c>
      <c r="F100" s="56" t="n">
        <f aca="false">Q99</f>
        <v>120166.137380549</v>
      </c>
      <c r="G100" s="56" t="n">
        <f aca="false">IF(AND(MOD(A100-1,12)=0,B100&lt;=Inputs!$C$7,E100=0),Inputs!$C$6,0)</f>
        <v>0</v>
      </c>
      <c r="H100" s="56" t="n">
        <f aca="false">IF(B100=1,G100*Inputs!$C$9,0)</f>
        <v>0</v>
      </c>
      <c r="I100" s="56" t="n">
        <f aca="false">I99+G100</f>
        <v>120000</v>
      </c>
      <c r="J100" s="56" t="n">
        <f aca="false">(F100+G100+H100)*((1+D100)^(1/12)-1)</f>
        <v>393.392664415884</v>
      </c>
      <c r="K100" s="56" t="n">
        <f aca="false">(F100+G100+H100+J100)*(Inputs!$C$19+IF(B100&lt;=10,Inputs!$C$12,Inputs!$C$13))/12</f>
        <v>401.865100149884</v>
      </c>
      <c r="L100" s="56" t="n">
        <f aca="false">IF(OR(E100=1,A100&lt;=Inputs!$C$15),0,MAX(Inputs!$C$8*I100-(F100+G100+H100+J100-K100),0))</f>
        <v>1042.33505518471</v>
      </c>
      <c r="M100" s="56" t="n">
        <f aca="false">L100*INDEX(Rates!$B$2:$C$101,C100+1,IF(Inputs!$C$5="Male",1,2))/1000/12*Inputs!$C$16</f>
        <v>5.75803256734954</v>
      </c>
      <c r="N100" s="56" t="n">
        <f aca="false">IF($V$1=1,MAX(F100+G100+H100+J100-K100-M100,0)*Inputs!$C$22/12,0)</f>
        <v>0</v>
      </c>
      <c r="O100" s="56" t="n">
        <f aca="false">IF(AND(MOD(A100,12)=0,B100&gt;=Inputs!$C$18),MAX(F100+G100+H100+J100-K100-M100-N100,0)*Inputs!$C$17,0)</f>
        <v>0</v>
      </c>
      <c r="P100" s="56" t="n">
        <f aca="false">F100+G100+H100+J100-K100-M100-N100+O100</f>
        <v>120151.906912248</v>
      </c>
      <c r="Q100" s="56" t="n">
        <f aca="false">IF(OR(E100=1,P100&lt;=0),0,P100)</f>
        <v>120151.906912248</v>
      </c>
      <c r="R100" s="15" t="n">
        <f aca="false">IF(OR(E100=1,AND(P100&lt;=0,I100&gt;0)),1,0)</f>
        <v>0</v>
      </c>
      <c r="S100" s="15" t="n">
        <f aca="false">IF(L100&gt;0,1,0)</f>
        <v>1</v>
      </c>
    </row>
    <row r="101" customFormat="false" ht="15" hidden="false" customHeight="false" outlineLevel="0" collapsed="false">
      <c r="A101" s="15" t="n">
        <v>100</v>
      </c>
      <c r="B101" s="15" t="n">
        <f aca="false">INT((A101-1)/12)+1</f>
        <v>9</v>
      </c>
      <c r="C101" s="15" t="n">
        <f aca="false">MIN(Inputs!$C$4+B101-1,99)</f>
        <v>82</v>
      </c>
      <c r="D101" s="55" t="n">
        <f aca="false">0.04</f>
        <v>0.04</v>
      </c>
      <c r="E101" s="15" t="n">
        <f aca="false">R100</f>
        <v>0</v>
      </c>
      <c r="F101" s="56" t="n">
        <f aca="false">Q100</f>
        <v>120151.906912248</v>
      </c>
      <c r="G101" s="56" t="n">
        <f aca="false">IF(AND(MOD(A101-1,12)=0,B101&lt;=Inputs!$C$7,E101=0),Inputs!$C$6,0)</f>
        <v>0</v>
      </c>
      <c r="H101" s="56" t="n">
        <f aca="false">IF(B101=1,G101*Inputs!$C$9,0)</f>
        <v>0</v>
      </c>
      <c r="I101" s="56" t="n">
        <f aca="false">I100+G101</f>
        <v>120000</v>
      </c>
      <c r="J101" s="56" t="n">
        <f aca="false">(F101+G101+H101)*((1+D101)^(1/12)-1)</f>
        <v>393.346077565687</v>
      </c>
      <c r="K101" s="56" t="n">
        <f aca="false">(F101+G101+H101+J101)*(Inputs!$C$19+IF(B101&lt;=10,Inputs!$C$12,Inputs!$C$13))/12</f>
        <v>401.817509966045</v>
      </c>
      <c r="L101" s="56" t="n">
        <f aca="false">IF(OR(E101=1,A101&lt;=Inputs!$C$15),0,MAX(Inputs!$C$8*I101-(F101+G101+H101+J101-K101),0))</f>
        <v>1056.56452015242</v>
      </c>
      <c r="M101" s="56" t="n">
        <f aca="false">L101*INDEX(Rates!$B$2:$C$101,C101+1,IF(Inputs!$C$5="Male",1,2))/1000/12*Inputs!$C$16</f>
        <v>5.83663850340864</v>
      </c>
      <c r="N101" s="56" t="n">
        <f aca="false">IF($V$1=1,MAX(F101+G101+H101+J101-K101-M101,0)*Inputs!$C$22/12,0)</f>
        <v>0</v>
      </c>
      <c r="O101" s="56" t="n">
        <f aca="false">IF(AND(MOD(A101,12)=0,B101&gt;=Inputs!$C$18),MAX(F101+G101+H101+J101-K101-M101-N101,0)*Inputs!$C$17,0)</f>
        <v>0</v>
      </c>
      <c r="P101" s="56" t="n">
        <f aca="false">F101+G101+H101+J101-K101-M101-N101+O101</f>
        <v>120137.598841344</v>
      </c>
      <c r="Q101" s="56" t="n">
        <f aca="false">IF(OR(E101=1,P101&lt;=0),0,P101)</f>
        <v>120137.598841344</v>
      </c>
      <c r="R101" s="15" t="n">
        <f aca="false">IF(OR(E101=1,AND(P101&lt;=0,I101&gt;0)),1,0)</f>
        <v>0</v>
      </c>
      <c r="S101" s="15" t="n">
        <f aca="false">IF(L101&gt;0,1,0)</f>
        <v>1</v>
      </c>
    </row>
    <row r="102" customFormat="false" ht="15" hidden="false" customHeight="false" outlineLevel="0" collapsed="false">
      <c r="A102" s="15" t="n">
        <v>101</v>
      </c>
      <c r="B102" s="15" t="n">
        <f aca="false">INT((A102-1)/12)+1</f>
        <v>9</v>
      </c>
      <c r="C102" s="15" t="n">
        <f aca="false">MIN(Inputs!$C$4+B102-1,99)</f>
        <v>82</v>
      </c>
      <c r="D102" s="55" t="n">
        <f aca="false">0.04</f>
        <v>0.04</v>
      </c>
      <c r="E102" s="15" t="n">
        <f aca="false">R101</f>
        <v>0</v>
      </c>
      <c r="F102" s="56" t="n">
        <f aca="false">Q101</f>
        <v>120137.598841344</v>
      </c>
      <c r="G102" s="56" t="n">
        <f aca="false">IF(AND(MOD(A102-1,12)=0,B102&lt;=Inputs!$C$7,E102=0),Inputs!$C$6,0)</f>
        <v>0</v>
      </c>
      <c r="H102" s="56" t="n">
        <f aca="false">IF(B102=1,G102*Inputs!$C$9,0)</f>
        <v>0</v>
      </c>
      <c r="I102" s="56" t="n">
        <f aca="false">I101+G102</f>
        <v>120000</v>
      </c>
      <c r="J102" s="56" t="n">
        <f aca="false">(F102+G102+H102)*((1+D102)^(1/12)-1)</f>
        <v>393.299236664763</v>
      </c>
      <c r="K102" s="56" t="n">
        <f aca="false">(F102+G102+H102+J102)*(Inputs!$C$19+IF(B102&lt;=10,Inputs!$C$12,Inputs!$C$13))/12</f>
        <v>401.76966026003</v>
      </c>
      <c r="L102" s="56" t="n">
        <f aca="false">IF(OR(E102=1,A102&lt;=Inputs!$C$15),0,MAX(Inputs!$C$8*I102-(F102+G102+H102+J102-K102),0))</f>
        <v>1070.87158225109</v>
      </c>
      <c r="M102" s="56" t="n">
        <f aca="false">L102*INDEX(Rates!$B$2:$C$101,C102+1,IF(Inputs!$C$5="Male",1,2))/1000/12*Inputs!$C$16</f>
        <v>5.91567309895204</v>
      </c>
      <c r="N102" s="56" t="n">
        <f aca="false">IF($V$1=1,MAX(F102+G102+H102+J102-K102-M102,0)*Inputs!$C$22/12,0)</f>
        <v>0</v>
      </c>
      <c r="O102" s="56" t="n">
        <f aca="false">IF(AND(MOD(A102,12)=0,B102&gt;=Inputs!$C$18),MAX(F102+G102+H102+J102-K102-M102-N102,0)*Inputs!$C$17,0)</f>
        <v>0</v>
      </c>
      <c r="P102" s="56" t="n">
        <f aca="false">F102+G102+H102+J102-K102-M102-N102+O102</f>
        <v>120123.21274465</v>
      </c>
      <c r="Q102" s="56" t="n">
        <f aca="false">IF(OR(E102=1,P102&lt;=0),0,P102)</f>
        <v>120123.21274465</v>
      </c>
      <c r="R102" s="15" t="n">
        <f aca="false">IF(OR(E102=1,AND(P102&lt;=0,I102&gt;0)),1,0)</f>
        <v>0</v>
      </c>
      <c r="S102" s="15" t="n">
        <f aca="false">IF(L102&gt;0,1,0)</f>
        <v>1</v>
      </c>
    </row>
    <row r="103" customFormat="false" ht="15" hidden="false" customHeight="false" outlineLevel="0" collapsed="false">
      <c r="A103" s="15" t="n">
        <v>102</v>
      </c>
      <c r="B103" s="15" t="n">
        <f aca="false">INT((A103-1)/12)+1</f>
        <v>9</v>
      </c>
      <c r="C103" s="15" t="n">
        <f aca="false">MIN(Inputs!$C$4+B103-1,99)</f>
        <v>82</v>
      </c>
      <c r="D103" s="55" t="n">
        <f aca="false">0.04</f>
        <v>0.04</v>
      </c>
      <c r="E103" s="15" t="n">
        <f aca="false">R102</f>
        <v>0</v>
      </c>
      <c r="F103" s="56" t="n">
        <f aca="false">Q102</f>
        <v>120123.21274465</v>
      </c>
      <c r="G103" s="56" t="n">
        <f aca="false">IF(AND(MOD(A103-1,12)=0,B103&lt;=Inputs!$C$7,E103=0),Inputs!$C$6,0)</f>
        <v>0</v>
      </c>
      <c r="H103" s="56" t="n">
        <f aca="false">IF(B103=1,G103*Inputs!$C$9,0)</f>
        <v>0</v>
      </c>
      <c r="I103" s="56" t="n">
        <f aca="false">I102+G103</f>
        <v>120000</v>
      </c>
      <c r="J103" s="56" t="n">
        <f aca="false">(F103+G103+H103)*((1+D103)^(1/12)-1)</f>
        <v>393.252140327704</v>
      </c>
      <c r="K103" s="56" t="n">
        <f aca="false">(F103+G103+H103+J103)*(Inputs!$C$19+IF(B103&lt;=10,Inputs!$C$12,Inputs!$C$13))/12</f>
        <v>401.721549616592</v>
      </c>
      <c r="L103" s="56" t="n">
        <f aca="false">IF(OR(E103=1,A103&lt;=Inputs!$C$15),0,MAX(Inputs!$C$8*I103-(F103+G103+H103+J103-K103),0))</f>
        <v>1085.25666463892</v>
      </c>
      <c r="M103" s="56" t="n">
        <f aca="false">L103*INDEX(Rates!$B$2:$C$101,C103+1,IF(Inputs!$C$5="Male",1,2))/1000/12*Inputs!$C$16</f>
        <v>5.99513869157615</v>
      </c>
      <c r="N103" s="56" t="n">
        <f aca="false">IF($V$1=1,MAX(F103+G103+H103+J103-K103-M103,0)*Inputs!$C$22/12,0)</f>
        <v>0</v>
      </c>
      <c r="O103" s="56" t="n">
        <f aca="false">IF(AND(MOD(A103,12)=0,B103&gt;=Inputs!$C$18),MAX(F103+G103+H103+J103-K103-M103-N103,0)*Inputs!$C$17,0)</f>
        <v>0</v>
      </c>
      <c r="P103" s="56" t="n">
        <f aca="false">F103+G103+H103+J103-K103-M103-N103+O103</f>
        <v>120108.74819667</v>
      </c>
      <c r="Q103" s="56" t="n">
        <f aca="false">IF(OR(E103=1,P103&lt;=0),0,P103)</f>
        <v>120108.74819667</v>
      </c>
      <c r="R103" s="15" t="n">
        <f aca="false">IF(OR(E103=1,AND(P103&lt;=0,I103&gt;0)),1,0)</f>
        <v>0</v>
      </c>
      <c r="S103" s="15" t="n">
        <f aca="false">IF(L103&gt;0,1,0)</f>
        <v>1</v>
      </c>
    </row>
    <row r="104" customFormat="false" ht="15" hidden="false" customHeight="false" outlineLevel="0" collapsed="false">
      <c r="A104" s="15" t="n">
        <v>103</v>
      </c>
      <c r="B104" s="15" t="n">
        <f aca="false">INT((A104-1)/12)+1</f>
        <v>9</v>
      </c>
      <c r="C104" s="15" t="n">
        <f aca="false">MIN(Inputs!$C$4+B104-1,99)</f>
        <v>82</v>
      </c>
      <c r="D104" s="55" t="n">
        <f aca="false">0.04</f>
        <v>0.04</v>
      </c>
      <c r="E104" s="15" t="n">
        <f aca="false">R103</f>
        <v>0</v>
      </c>
      <c r="F104" s="56" t="n">
        <f aca="false">Q103</f>
        <v>120108.74819667</v>
      </c>
      <c r="G104" s="56" t="n">
        <f aca="false">IF(AND(MOD(A104-1,12)=0,B104&lt;=Inputs!$C$7,E104=0),Inputs!$C$6,0)</f>
        <v>0</v>
      </c>
      <c r="H104" s="56" t="n">
        <f aca="false">IF(B104=1,G104*Inputs!$C$9,0)</f>
        <v>0</v>
      </c>
      <c r="I104" s="56" t="n">
        <f aca="false">I103+G104</f>
        <v>120000</v>
      </c>
      <c r="J104" s="56" t="n">
        <f aca="false">(F104+G104+H104)*((1+D104)^(1/12)-1)</f>
        <v>393.204787161549</v>
      </c>
      <c r="K104" s="56" t="n">
        <f aca="false">(F104+G104+H104+J104)*(Inputs!$C$19+IF(B104&lt;=10,Inputs!$C$12,Inputs!$C$13))/12</f>
        <v>401.67317661277</v>
      </c>
      <c r="L104" s="56" t="n">
        <f aca="false">IF(OR(E104=1,A104&lt;=Inputs!$C$15),0,MAX(Inputs!$C$8*I104-(F104+G104+H104+J104-K104),0))</f>
        <v>1099.72019278171</v>
      </c>
      <c r="M104" s="56" t="n">
        <f aca="false">L104*INDEX(Rates!$B$2:$C$101,C104+1,IF(Inputs!$C$5="Male",1,2))/1000/12*Inputs!$C$16</f>
        <v>6.07503763162495</v>
      </c>
      <c r="N104" s="56" t="n">
        <f aca="false">IF($V$1=1,MAX(F104+G104+H104+J104-K104-M104,0)*Inputs!$C$22/12,0)</f>
        <v>0</v>
      </c>
      <c r="O104" s="56" t="n">
        <f aca="false">IF(AND(MOD(A104,12)=0,B104&gt;=Inputs!$C$18),MAX(F104+G104+H104+J104-K104-M104-N104,0)*Inputs!$C$17,0)</f>
        <v>0</v>
      </c>
      <c r="P104" s="56" t="n">
        <f aca="false">F104+G104+H104+J104-K104-M104-N104+O104</f>
        <v>120094.204769587</v>
      </c>
      <c r="Q104" s="56" t="n">
        <f aca="false">IF(OR(E104=1,P104&lt;=0),0,P104)</f>
        <v>120094.204769587</v>
      </c>
      <c r="R104" s="15" t="n">
        <f aca="false">IF(OR(E104=1,AND(P104&lt;=0,I104&gt;0)),1,0)</f>
        <v>0</v>
      </c>
      <c r="S104" s="15" t="n">
        <f aca="false">IF(L104&gt;0,1,0)</f>
        <v>1</v>
      </c>
    </row>
    <row r="105" customFormat="false" ht="15" hidden="false" customHeight="false" outlineLevel="0" collapsed="false">
      <c r="A105" s="15" t="n">
        <v>104</v>
      </c>
      <c r="B105" s="15" t="n">
        <f aca="false">INT((A105-1)/12)+1</f>
        <v>9</v>
      </c>
      <c r="C105" s="15" t="n">
        <f aca="false">MIN(Inputs!$C$4+B105-1,99)</f>
        <v>82</v>
      </c>
      <c r="D105" s="55" t="n">
        <f aca="false">0.04</f>
        <v>0.04</v>
      </c>
      <c r="E105" s="15" t="n">
        <f aca="false">R104</f>
        <v>0</v>
      </c>
      <c r="F105" s="56" t="n">
        <f aca="false">Q104</f>
        <v>120094.204769587</v>
      </c>
      <c r="G105" s="56" t="n">
        <f aca="false">IF(AND(MOD(A105-1,12)=0,B105&lt;=Inputs!$C$7,E105=0),Inputs!$C$6,0)</f>
        <v>0</v>
      </c>
      <c r="H105" s="56" t="n">
        <f aca="false">IF(B105=1,G105*Inputs!$C$9,0)</f>
        <v>0</v>
      </c>
      <c r="I105" s="56" t="n">
        <f aca="false">I104+G105</f>
        <v>120000</v>
      </c>
      <c r="J105" s="56" t="n">
        <f aca="false">(F105+G105+H105)*((1+D105)^(1/12)-1)</f>
        <v>393.157175765739</v>
      </c>
      <c r="K105" s="56" t="n">
        <f aca="false">(F105+G105+H105+J105)*(Inputs!$C$19+IF(B105&lt;=10,Inputs!$C$12,Inputs!$C$13))/12</f>
        <v>401.624539817841</v>
      </c>
      <c r="L105" s="56" t="n">
        <f aca="false">IF(OR(E105=1,A105&lt;=Inputs!$C$15),0,MAX(Inputs!$C$8*I105-(F105+G105+H105+J105-K105),0))</f>
        <v>1114.26259446544</v>
      </c>
      <c r="M105" s="56" t="n">
        <f aca="false">L105*INDEX(Rates!$B$2:$C$101,C105+1,IF(Inputs!$C$5="Male",1,2))/1000/12*Inputs!$C$16</f>
        <v>6.15537228225952</v>
      </c>
      <c r="N105" s="56" t="n">
        <f aca="false">IF($V$1=1,MAX(F105+G105+H105+J105-K105-M105,0)*Inputs!$C$22/12,0)</f>
        <v>0</v>
      </c>
      <c r="O105" s="56" t="n">
        <f aca="false">IF(AND(MOD(A105,12)=0,B105&gt;=Inputs!$C$18),MAX(F105+G105+H105+J105-K105-M105-N105,0)*Inputs!$C$17,0)</f>
        <v>0</v>
      </c>
      <c r="P105" s="56" t="n">
        <f aca="false">F105+G105+H105+J105-K105-M105-N105+O105</f>
        <v>120079.582033252</v>
      </c>
      <c r="Q105" s="56" t="n">
        <f aca="false">IF(OR(E105=1,P105&lt;=0),0,P105)</f>
        <v>120079.582033252</v>
      </c>
      <c r="R105" s="15" t="n">
        <f aca="false">IF(OR(E105=1,AND(P105&lt;=0,I105&gt;0)),1,0)</f>
        <v>0</v>
      </c>
      <c r="S105" s="15" t="n">
        <f aca="false">IF(L105&gt;0,1,0)</f>
        <v>1</v>
      </c>
    </row>
    <row r="106" customFormat="false" ht="15" hidden="false" customHeight="false" outlineLevel="0" collapsed="false">
      <c r="A106" s="15" t="n">
        <v>105</v>
      </c>
      <c r="B106" s="15" t="n">
        <f aca="false">INT((A106-1)/12)+1</f>
        <v>9</v>
      </c>
      <c r="C106" s="15" t="n">
        <f aca="false">MIN(Inputs!$C$4+B106-1,99)</f>
        <v>82</v>
      </c>
      <c r="D106" s="55" t="n">
        <f aca="false">0.04</f>
        <v>0.04</v>
      </c>
      <c r="E106" s="15" t="n">
        <f aca="false">R105</f>
        <v>0</v>
      </c>
      <c r="F106" s="56" t="n">
        <f aca="false">Q105</f>
        <v>120079.582033252</v>
      </c>
      <c r="G106" s="56" t="n">
        <f aca="false">IF(AND(MOD(A106-1,12)=0,B106&lt;=Inputs!$C$7,E106=0),Inputs!$C$6,0)</f>
        <v>0</v>
      </c>
      <c r="H106" s="56" t="n">
        <f aca="false">IF(B106=1,G106*Inputs!$C$9,0)</f>
        <v>0</v>
      </c>
      <c r="I106" s="56" t="n">
        <f aca="false">I105+G106</f>
        <v>120000</v>
      </c>
      <c r="J106" s="56" t="n">
        <f aca="false">(F106+G106+H106)*((1+D106)^(1/12)-1)</f>
        <v>393.109304732076</v>
      </c>
      <c r="K106" s="56" t="n">
        <f aca="false">(F106+G106+H106+J106)*(Inputs!$C$19+IF(B106&lt;=10,Inputs!$C$12,Inputs!$C$13))/12</f>
        <v>401.575637793281</v>
      </c>
      <c r="L106" s="56" t="n">
        <f aca="false">IF(OR(E106=1,A106&lt;=Inputs!$C$15),0,MAX(Inputs!$C$8*I106-(F106+G106+H106+J106-K106),0))</f>
        <v>1128.88429980891</v>
      </c>
      <c r="M106" s="56" t="n">
        <f aca="false">L106*INDEX(Rates!$B$2:$C$101,C106+1,IF(Inputs!$C$5="Male",1,2))/1000/12*Inputs!$C$16</f>
        <v>6.23614501952772</v>
      </c>
      <c r="N106" s="56" t="n">
        <f aca="false">IF($V$1=1,MAX(F106+G106+H106+J106-K106-M106,0)*Inputs!$C$22/12,0)</f>
        <v>0</v>
      </c>
      <c r="O106" s="56" t="n">
        <f aca="false">IF(AND(MOD(A106,12)=0,B106&gt;=Inputs!$C$18),MAX(F106+G106+H106+J106-K106-M106-N106,0)*Inputs!$C$17,0)</f>
        <v>0</v>
      </c>
      <c r="P106" s="56" t="n">
        <f aca="false">F106+G106+H106+J106-K106-M106-N106+O106</f>
        <v>120064.879555172</v>
      </c>
      <c r="Q106" s="56" t="n">
        <f aca="false">IF(OR(E106=1,P106&lt;=0),0,P106)</f>
        <v>120064.879555172</v>
      </c>
      <c r="R106" s="15" t="n">
        <f aca="false">IF(OR(E106=1,AND(P106&lt;=0,I106&gt;0)),1,0)</f>
        <v>0</v>
      </c>
      <c r="S106" s="15" t="n">
        <f aca="false">IF(L106&gt;0,1,0)</f>
        <v>1</v>
      </c>
    </row>
    <row r="107" customFormat="false" ht="15" hidden="false" customHeight="false" outlineLevel="0" collapsed="false">
      <c r="A107" s="15" t="n">
        <v>106</v>
      </c>
      <c r="B107" s="15" t="n">
        <f aca="false">INT((A107-1)/12)+1</f>
        <v>9</v>
      </c>
      <c r="C107" s="15" t="n">
        <f aca="false">MIN(Inputs!$C$4+B107-1,99)</f>
        <v>82</v>
      </c>
      <c r="D107" s="55" t="n">
        <f aca="false">0.04</f>
        <v>0.04</v>
      </c>
      <c r="E107" s="15" t="n">
        <f aca="false">R106</f>
        <v>0</v>
      </c>
      <c r="F107" s="56" t="n">
        <f aca="false">Q106</f>
        <v>120064.879555172</v>
      </c>
      <c r="G107" s="56" t="n">
        <f aca="false">IF(AND(MOD(A107-1,12)=0,B107&lt;=Inputs!$C$7,E107=0),Inputs!$C$6,0)</f>
        <v>0</v>
      </c>
      <c r="H107" s="56" t="n">
        <f aca="false">IF(B107=1,G107*Inputs!$C$9,0)</f>
        <v>0</v>
      </c>
      <c r="I107" s="56" t="n">
        <f aca="false">I106+G107</f>
        <v>120000</v>
      </c>
      <c r="J107" s="56" t="n">
        <f aca="false">(F107+G107+H107)*((1+D107)^(1/12)-1)</f>
        <v>393.061172644686</v>
      </c>
      <c r="K107" s="56" t="n">
        <f aca="false">(F107+G107+H107+J107)*(Inputs!$C$19+IF(B107&lt;=10,Inputs!$C$12,Inputs!$C$13))/12</f>
        <v>401.526469092721</v>
      </c>
      <c r="L107" s="56" t="n">
        <f aca="false">IF(OR(E107=1,A107&lt;=Inputs!$C$15),0,MAX(Inputs!$C$8*I107-(F107+G107+H107+J107-K107),0))</f>
        <v>1143.58574127647</v>
      </c>
      <c r="M107" s="56" t="n">
        <f aca="false">L107*INDEX(Rates!$B$2:$C$101,C107+1,IF(Inputs!$C$5="Male",1,2))/1000/12*Inputs!$C$16</f>
        <v>6.31735823243479</v>
      </c>
      <c r="N107" s="56" t="n">
        <f aca="false">IF($V$1=1,MAX(F107+G107+H107+J107-K107-M107,0)*Inputs!$C$22/12,0)</f>
        <v>0</v>
      </c>
      <c r="O107" s="56" t="n">
        <f aca="false">IF(AND(MOD(A107,12)=0,B107&gt;=Inputs!$C$18),MAX(F107+G107+H107+J107-K107-M107-N107,0)*Inputs!$C$17,0)</f>
        <v>0</v>
      </c>
      <c r="P107" s="56" t="n">
        <f aca="false">F107+G107+H107+J107-K107-M107-N107+O107</f>
        <v>120050.096900491</v>
      </c>
      <c r="Q107" s="56" t="n">
        <f aca="false">IF(OR(E107=1,P107&lt;=0),0,P107)</f>
        <v>120050.096900491</v>
      </c>
      <c r="R107" s="15" t="n">
        <f aca="false">IF(OR(E107=1,AND(P107&lt;=0,I107&gt;0)),1,0)</f>
        <v>0</v>
      </c>
      <c r="S107" s="15" t="n">
        <f aca="false">IF(L107&gt;0,1,0)</f>
        <v>1</v>
      </c>
    </row>
    <row r="108" customFormat="false" ht="15" hidden="false" customHeight="false" outlineLevel="0" collapsed="false">
      <c r="A108" s="15" t="n">
        <v>107</v>
      </c>
      <c r="B108" s="15" t="n">
        <f aca="false">INT((A108-1)/12)+1</f>
        <v>9</v>
      </c>
      <c r="C108" s="15" t="n">
        <f aca="false">MIN(Inputs!$C$4+B108-1,99)</f>
        <v>82</v>
      </c>
      <c r="D108" s="55" t="n">
        <f aca="false">0.04</f>
        <v>0.04</v>
      </c>
      <c r="E108" s="15" t="n">
        <f aca="false">R107</f>
        <v>0</v>
      </c>
      <c r="F108" s="56" t="n">
        <f aca="false">Q107</f>
        <v>120050.096900491</v>
      </c>
      <c r="G108" s="56" t="n">
        <f aca="false">IF(AND(MOD(A108-1,12)=0,B108&lt;=Inputs!$C$7,E108=0),Inputs!$C$6,0)</f>
        <v>0</v>
      </c>
      <c r="H108" s="56" t="n">
        <f aca="false">IF(B108=1,G108*Inputs!$C$9,0)</f>
        <v>0</v>
      </c>
      <c r="I108" s="56" t="n">
        <f aca="false">I107+G108</f>
        <v>120000</v>
      </c>
      <c r="J108" s="56" t="n">
        <f aca="false">(F108+G108+H108)*((1+D108)^(1/12)-1)</f>
        <v>393.012778079972</v>
      </c>
      <c r="K108" s="56" t="n">
        <f aca="false">(F108+G108+H108+J108)*(Inputs!$C$19+IF(B108&lt;=10,Inputs!$C$12,Inputs!$C$13))/12</f>
        <v>401.477032261904</v>
      </c>
      <c r="L108" s="56" t="n">
        <f aca="false">IF(OR(E108=1,A108&lt;=Inputs!$C$15),0,MAX(Inputs!$C$8*I108-(F108+G108+H108+J108-K108),0))</f>
        <v>1158.36735369085</v>
      </c>
      <c r="M108" s="56" t="n">
        <f aca="false">L108*INDEX(Rates!$B$2:$C$101,C108+1,IF(Inputs!$C$5="Male",1,2))/1000/12*Inputs!$C$16</f>
        <v>6.39901432301385</v>
      </c>
      <c r="N108" s="56" t="n">
        <f aca="false">IF($V$1=1,MAX(F108+G108+H108+J108-K108-M108,0)*Inputs!$C$22/12,0)</f>
        <v>0</v>
      </c>
      <c r="O108" s="56" t="n">
        <f aca="false">IF(AND(MOD(A108,12)=0,B108&gt;=Inputs!$C$18),MAX(F108+G108+H108+J108-K108-M108-N108,0)*Inputs!$C$17,0)</f>
        <v>0</v>
      </c>
      <c r="P108" s="56" t="n">
        <f aca="false">F108+G108+H108+J108-K108-M108-N108+O108</f>
        <v>120035.233631986</v>
      </c>
      <c r="Q108" s="56" t="n">
        <f aca="false">IF(OR(E108=1,P108&lt;=0),0,P108)</f>
        <v>120035.233631986</v>
      </c>
      <c r="R108" s="15" t="n">
        <f aca="false">IF(OR(E108=1,AND(P108&lt;=0,I108&gt;0)),1,0)</f>
        <v>0</v>
      </c>
      <c r="S108" s="15" t="n">
        <f aca="false">IF(L108&gt;0,1,0)</f>
        <v>1</v>
      </c>
    </row>
    <row r="109" customFormat="false" ht="15" hidden="false" customHeight="false" outlineLevel="0" collapsed="false">
      <c r="A109" s="15" t="n">
        <v>108</v>
      </c>
      <c r="B109" s="15" t="n">
        <f aca="false">INT((A109-1)/12)+1</f>
        <v>9</v>
      </c>
      <c r="C109" s="15" t="n">
        <f aca="false">MIN(Inputs!$C$4+B109-1,99)</f>
        <v>82</v>
      </c>
      <c r="D109" s="55" t="n">
        <f aca="false">0.04</f>
        <v>0.04</v>
      </c>
      <c r="E109" s="15" t="n">
        <f aca="false">R108</f>
        <v>0</v>
      </c>
      <c r="F109" s="56" t="n">
        <f aca="false">Q108</f>
        <v>120035.233631986</v>
      </c>
      <c r="G109" s="56" t="n">
        <f aca="false">IF(AND(MOD(A109-1,12)=0,B109&lt;=Inputs!$C$7,E109=0),Inputs!$C$6,0)</f>
        <v>0</v>
      </c>
      <c r="H109" s="56" t="n">
        <f aca="false">IF(B109=1,G109*Inputs!$C$9,0)</f>
        <v>0</v>
      </c>
      <c r="I109" s="56" t="n">
        <f aca="false">I108+G109</f>
        <v>120000</v>
      </c>
      <c r="J109" s="56" t="n">
        <f aca="false">(F109+G109+H109)*((1+D109)^(1/12)-1)</f>
        <v>392.964119606574</v>
      </c>
      <c r="K109" s="56" t="n">
        <f aca="false">(F109+G109+H109+J109)*(Inputs!$C$19+IF(B109&lt;=10,Inputs!$C$12,Inputs!$C$13))/12</f>
        <v>401.427325838642</v>
      </c>
      <c r="L109" s="56" t="n">
        <f aca="false">IF(OR(E109=1,A109&lt;=Inputs!$C$15),0,MAX(Inputs!$C$8*I109-(F109+G109+H109+J109-K109),0))</f>
        <v>1173.22957424592</v>
      </c>
      <c r="M109" s="56" t="n">
        <f aca="false">L109*INDEX(Rates!$B$2:$C$101,C109+1,IF(Inputs!$C$5="Male",1,2))/1000/12*Inputs!$C$16</f>
        <v>6.48111570639686</v>
      </c>
      <c r="N109" s="56" t="n">
        <f aca="false">IF($V$1=1,MAX(F109+G109+H109+J109-K109-M109,0)*Inputs!$C$22/12,0)</f>
        <v>0</v>
      </c>
      <c r="O109" s="56" t="n">
        <f aca="false">IF(AND(MOD(A109,12)=0,B109&gt;=Inputs!$C$18),MAX(F109+G109+H109+J109-K109-M109-N109,0)*Inputs!$C$17,0)</f>
        <v>0</v>
      </c>
      <c r="P109" s="56" t="n">
        <f aca="false">F109+G109+H109+J109-K109-M109-N109+O109</f>
        <v>120020.289310048</v>
      </c>
      <c r="Q109" s="56" t="n">
        <f aca="false">IF(OR(E109=1,P109&lt;=0),0,P109)</f>
        <v>120020.289310048</v>
      </c>
      <c r="R109" s="15" t="n">
        <f aca="false">IF(OR(E109=1,AND(P109&lt;=0,I109&gt;0)),1,0)</f>
        <v>0</v>
      </c>
      <c r="S109" s="15" t="n">
        <f aca="false">IF(L109&gt;0,1,0)</f>
        <v>1</v>
      </c>
    </row>
    <row r="110" customFormat="false" ht="15" hidden="false" customHeight="false" outlineLevel="0" collapsed="false">
      <c r="A110" s="15" t="n">
        <v>109</v>
      </c>
      <c r="B110" s="15" t="n">
        <f aca="false">INT((A110-1)/12)+1</f>
        <v>10</v>
      </c>
      <c r="C110" s="15" t="n">
        <f aca="false">MIN(Inputs!$C$4+B110-1,99)</f>
        <v>83</v>
      </c>
      <c r="D110" s="55" t="n">
        <f aca="false">0.04</f>
        <v>0.04</v>
      </c>
      <c r="E110" s="15" t="n">
        <f aca="false">R109</f>
        <v>0</v>
      </c>
      <c r="F110" s="56" t="n">
        <f aca="false">Q109</f>
        <v>120020.289310048</v>
      </c>
      <c r="G110" s="56" t="n">
        <f aca="false">IF(AND(MOD(A110-1,12)=0,B110&lt;=Inputs!$C$7,E110=0),Inputs!$C$6,0)</f>
        <v>0</v>
      </c>
      <c r="H110" s="56" t="n">
        <f aca="false">IF(B110=1,G110*Inputs!$C$9,0)</f>
        <v>0</v>
      </c>
      <c r="I110" s="56" t="n">
        <f aca="false">I109+G110</f>
        <v>120000</v>
      </c>
      <c r="J110" s="56" t="n">
        <f aca="false">(F110+G110+H110)*((1+D110)^(1/12)-1)</f>
        <v>392.915195785326</v>
      </c>
      <c r="K110" s="56" t="n">
        <f aca="false">(F110+G110+H110+J110)*(Inputs!$C$19+IF(B110&lt;=10,Inputs!$C$12,Inputs!$C$13))/12</f>
        <v>401.377348352777</v>
      </c>
      <c r="L110" s="56" t="n">
        <f aca="false">IF(OR(E110=1,A110&lt;=Inputs!$C$15),0,MAX(Inputs!$C$8*I110-(F110+G110+H110+J110-K110),0))</f>
        <v>1188.17284251977</v>
      </c>
      <c r="M110" s="56" t="n">
        <f aca="false">L110*INDEX(Rates!$B$2:$C$101,C110+1,IF(Inputs!$C$5="Male",1,2))/1000/12*Inputs!$C$16</f>
        <v>7.33300672641782</v>
      </c>
      <c r="N110" s="56" t="n">
        <f aca="false">IF($V$1=1,MAX(F110+G110+H110+J110-K110-M110,0)*Inputs!$C$22/12,0)</f>
        <v>0</v>
      </c>
      <c r="O110" s="56" t="n">
        <f aca="false">IF(AND(MOD(A110,12)=0,B110&gt;=Inputs!$C$18),MAX(F110+G110+H110+J110-K110-M110-N110,0)*Inputs!$C$17,0)</f>
        <v>0</v>
      </c>
      <c r="P110" s="56" t="n">
        <f aca="false">F110+G110+H110+J110-K110-M110-N110+O110</f>
        <v>120004.494150754</v>
      </c>
      <c r="Q110" s="56" t="n">
        <f aca="false">IF(OR(E110=1,P110&lt;=0),0,P110)</f>
        <v>120004.494150754</v>
      </c>
      <c r="R110" s="15" t="n">
        <f aca="false">IF(OR(E110=1,AND(P110&lt;=0,I110&gt;0)),1,0)</f>
        <v>0</v>
      </c>
      <c r="S110" s="15" t="n">
        <f aca="false">IF(L110&gt;0,1,0)</f>
        <v>1</v>
      </c>
    </row>
    <row r="111" customFormat="false" ht="15" hidden="false" customHeight="false" outlineLevel="0" collapsed="false">
      <c r="A111" s="15" t="n">
        <v>110</v>
      </c>
      <c r="B111" s="15" t="n">
        <f aca="false">INT((A111-1)/12)+1</f>
        <v>10</v>
      </c>
      <c r="C111" s="15" t="n">
        <f aca="false">MIN(Inputs!$C$4+B111-1,99)</f>
        <v>83</v>
      </c>
      <c r="D111" s="55" t="n">
        <f aca="false">0.04</f>
        <v>0.04</v>
      </c>
      <c r="E111" s="15" t="n">
        <f aca="false">R110</f>
        <v>0</v>
      </c>
      <c r="F111" s="56" t="n">
        <f aca="false">Q110</f>
        <v>120004.494150754</v>
      </c>
      <c r="G111" s="56" t="n">
        <f aca="false">IF(AND(MOD(A111-1,12)=0,B111&lt;=Inputs!$C$7,E111=0),Inputs!$C$6,0)</f>
        <v>0</v>
      </c>
      <c r="H111" s="56" t="n">
        <f aca="false">IF(B111=1,G111*Inputs!$C$9,0)</f>
        <v>0</v>
      </c>
      <c r="I111" s="56" t="n">
        <f aca="false">I110+G111</f>
        <v>120000</v>
      </c>
      <c r="J111" s="56" t="n">
        <f aca="false">(F111+G111+H111)*((1+D111)^(1/12)-1)</f>
        <v>392.86348654398</v>
      </c>
      <c r="K111" s="56" t="n">
        <f aca="false">(F111+G111+H111+J111)*(Inputs!$C$19+IF(B111&lt;=10,Inputs!$C$12,Inputs!$C$13))/12</f>
        <v>401.324525457659</v>
      </c>
      <c r="L111" s="56" t="n">
        <f aca="false">IF(OR(E111=1,A111&lt;=Inputs!$C$15),0,MAX(Inputs!$C$8*I111-(F111+G111+H111+J111-K111),0))</f>
        <v>1203.96688815986</v>
      </c>
      <c r="M111" s="56" t="n">
        <f aca="false">L111*INDEX(Rates!$B$2:$C$101,C111+1,IF(Inputs!$C$5="Male",1,2))/1000/12*Inputs!$C$16</f>
        <v>7.43048231142662</v>
      </c>
      <c r="N111" s="56" t="n">
        <f aca="false">IF($V$1=1,MAX(F111+G111+H111+J111-K111-M111,0)*Inputs!$C$22/12,0)</f>
        <v>0</v>
      </c>
      <c r="O111" s="56" t="n">
        <f aca="false">IF(AND(MOD(A111,12)=0,B111&gt;=Inputs!$C$18),MAX(F111+G111+H111+J111-K111-M111-N111,0)*Inputs!$C$17,0)</f>
        <v>0</v>
      </c>
      <c r="P111" s="56" t="n">
        <f aca="false">F111+G111+H111+J111-K111-M111-N111+O111</f>
        <v>119988.602629529</v>
      </c>
      <c r="Q111" s="56" t="n">
        <f aca="false">IF(OR(E111=1,P111&lt;=0),0,P111)</f>
        <v>119988.602629529</v>
      </c>
      <c r="R111" s="15" t="n">
        <f aca="false">IF(OR(E111=1,AND(P111&lt;=0,I111&gt;0)),1,0)</f>
        <v>0</v>
      </c>
      <c r="S111" s="15" t="n">
        <f aca="false">IF(L111&gt;0,1,0)</f>
        <v>1</v>
      </c>
    </row>
    <row r="112" customFormat="false" ht="15" hidden="false" customHeight="false" outlineLevel="0" collapsed="false">
      <c r="A112" s="15" t="n">
        <v>111</v>
      </c>
      <c r="B112" s="15" t="n">
        <f aca="false">INT((A112-1)/12)+1</f>
        <v>10</v>
      </c>
      <c r="C112" s="15" t="n">
        <f aca="false">MIN(Inputs!$C$4+B112-1,99)</f>
        <v>83</v>
      </c>
      <c r="D112" s="55" t="n">
        <f aca="false">0.04</f>
        <v>0.04</v>
      </c>
      <c r="E112" s="15" t="n">
        <f aca="false">R111</f>
        <v>0</v>
      </c>
      <c r="F112" s="56" t="n">
        <f aca="false">Q111</f>
        <v>119988.602629529</v>
      </c>
      <c r="G112" s="56" t="n">
        <f aca="false">IF(AND(MOD(A112-1,12)=0,B112&lt;=Inputs!$C$7,E112=0),Inputs!$C$6,0)</f>
        <v>0</v>
      </c>
      <c r="H112" s="56" t="n">
        <f aca="false">IF(B112=1,G112*Inputs!$C$9,0)</f>
        <v>0</v>
      </c>
      <c r="I112" s="56" t="n">
        <f aca="false">I111+G112</f>
        <v>120000</v>
      </c>
      <c r="J112" s="56" t="n">
        <f aca="false">(F112+G112+H112)*((1+D112)^(1/12)-1)</f>
        <v>392.811461838745</v>
      </c>
      <c r="K112" s="56" t="n">
        <f aca="false">(F112+G112+H112+J112)*(Inputs!$C$19+IF(B112&lt;=10,Inputs!$C$12,Inputs!$C$13))/12</f>
        <v>401.271380304558</v>
      </c>
      <c r="L112" s="56" t="n">
        <f aca="false">IF(OR(E112=1,A112&lt;=Inputs!$C$15),0,MAX(Inputs!$C$8*I112-(F112+G112+H112+J112-K112),0))</f>
        <v>1219.8572889371</v>
      </c>
      <c r="M112" s="56" t="n">
        <f aca="false">L112*INDEX(Rates!$B$2:$C$101,C112+1,IF(Inputs!$C$5="Male",1,2))/1000/12*Inputs!$C$16</f>
        <v>7.52855256822346</v>
      </c>
      <c r="N112" s="56" t="n">
        <f aca="false">IF($V$1=1,MAX(F112+G112+H112+J112-K112-M112,0)*Inputs!$C$22/12,0)</f>
        <v>0</v>
      </c>
      <c r="O112" s="56" t="n">
        <f aca="false">IF(AND(MOD(A112,12)=0,B112&gt;=Inputs!$C$18),MAX(F112+G112+H112+J112-K112-M112-N112,0)*Inputs!$C$17,0)</f>
        <v>0</v>
      </c>
      <c r="P112" s="56" t="n">
        <f aca="false">F112+G112+H112+J112-K112-M112-N112+O112</f>
        <v>119972.614158495</v>
      </c>
      <c r="Q112" s="56" t="n">
        <f aca="false">IF(OR(E112=1,P112&lt;=0),0,P112)</f>
        <v>119972.614158495</v>
      </c>
      <c r="R112" s="15" t="n">
        <f aca="false">IF(OR(E112=1,AND(P112&lt;=0,I112&gt;0)),1,0)</f>
        <v>0</v>
      </c>
      <c r="S112" s="15" t="n">
        <f aca="false">IF(L112&gt;0,1,0)</f>
        <v>1</v>
      </c>
    </row>
    <row r="113" customFormat="false" ht="15" hidden="false" customHeight="false" outlineLevel="0" collapsed="false">
      <c r="A113" s="15" t="n">
        <v>112</v>
      </c>
      <c r="B113" s="15" t="n">
        <f aca="false">INT((A113-1)/12)+1</f>
        <v>10</v>
      </c>
      <c r="C113" s="15" t="n">
        <f aca="false">MIN(Inputs!$C$4+B113-1,99)</f>
        <v>83</v>
      </c>
      <c r="D113" s="55" t="n">
        <f aca="false">0.04</f>
        <v>0.04</v>
      </c>
      <c r="E113" s="15" t="n">
        <f aca="false">R112</f>
        <v>0</v>
      </c>
      <c r="F113" s="56" t="n">
        <f aca="false">Q112</f>
        <v>119972.614158495</v>
      </c>
      <c r="G113" s="56" t="n">
        <f aca="false">IF(AND(MOD(A113-1,12)=0,B113&lt;=Inputs!$C$7,E113=0),Inputs!$C$6,0)</f>
        <v>0</v>
      </c>
      <c r="H113" s="56" t="n">
        <f aca="false">IF(B113=1,G113*Inputs!$C$9,0)</f>
        <v>0</v>
      </c>
      <c r="I113" s="56" t="n">
        <f aca="false">I112+G113</f>
        <v>120000</v>
      </c>
      <c r="J113" s="56" t="n">
        <f aca="false">(F113+G113+H113)*((1+D113)^(1/12)-1)</f>
        <v>392.759119745065</v>
      </c>
      <c r="K113" s="56" t="n">
        <f aca="false">(F113+G113+H113+J113)*(Inputs!$C$19+IF(B113&lt;=10,Inputs!$C$12,Inputs!$C$13))/12</f>
        <v>401.217910927466</v>
      </c>
      <c r="L113" s="56" t="n">
        <f aca="false">IF(OR(E113=1,A113&lt;=Inputs!$C$15),0,MAX(Inputs!$C$8*I113-(F113+G113+H113+J113-K113),0))</f>
        <v>1235.84463268773</v>
      </c>
      <c r="M113" s="56" t="n">
        <f aca="false">L113*INDEX(Rates!$B$2:$C$101,C113+1,IF(Inputs!$C$5="Male",1,2))/1000/12*Inputs!$C$16</f>
        <v>7.62722112473778</v>
      </c>
      <c r="N113" s="56" t="n">
        <f aca="false">IF($V$1=1,MAX(F113+G113+H113+J113-K113-M113,0)*Inputs!$C$22/12,0)</f>
        <v>0</v>
      </c>
      <c r="O113" s="56" t="n">
        <f aca="false">IF(AND(MOD(A113,12)=0,B113&gt;=Inputs!$C$18),MAX(F113+G113+H113+J113-K113-M113-N113,0)*Inputs!$C$17,0)</f>
        <v>0</v>
      </c>
      <c r="P113" s="56" t="n">
        <f aca="false">F113+G113+H113+J113-K113-M113-N113+O113</f>
        <v>119956.528146188</v>
      </c>
      <c r="Q113" s="56" t="n">
        <f aca="false">IF(OR(E113=1,P113&lt;=0),0,P113)</f>
        <v>119956.528146188</v>
      </c>
      <c r="R113" s="15" t="n">
        <f aca="false">IF(OR(E113=1,AND(P113&lt;=0,I113&gt;0)),1,0)</f>
        <v>0</v>
      </c>
      <c r="S113" s="15" t="n">
        <f aca="false">IF(L113&gt;0,1,0)</f>
        <v>1</v>
      </c>
    </row>
    <row r="114" customFormat="false" ht="15" hidden="false" customHeight="false" outlineLevel="0" collapsed="false">
      <c r="A114" s="15" t="n">
        <v>113</v>
      </c>
      <c r="B114" s="15" t="n">
        <f aca="false">INT((A114-1)/12)+1</f>
        <v>10</v>
      </c>
      <c r="C114" s="15" t="n">
        <f aca="false">MIN(Inputs!$C$4+B114-1,99)</f>
        <v>83</v>
      </c>
      <c r="D114" s="55" t="n">
        <f aca="false">0.04</f>
        <v>0.04</v>
      </c>
      <c r="E114" s="15" t="n">
        <f aca="false">R113</f>
        <v>0</v>
      </c>
      <c r="F114" s="56" t="n">
        <f aca="false">Q113</f>
        <v>119956.528146188</v>
      </c>
      <c r="G114" s="56" t="n">
        <f aca="false">IF(AND(MOD(A114-1,12)=0,B114&lt;=Inputs!$C$7,E114=0),Inputs!$C$6,0)</f>
        <v>0</v>
      </c>
      <c r="H114" s="56" t="n">
        <f aca="false">IF(B114=1,G114*Inputs!$C$9,0)</f>
        <v>0</v>
      </c>
      <c r="I114" s="56" t="n">
        <f aca="false">I113+G114</f>
        <v>120000</v>
      </c>
      <c r="J114" s="56" t="n">
        <f aca="false">(F114+G114+H114)*((1+D114)^(1/12)-1)</f>
        <v>392.706458326638</v>
      </c>
      <c r="K114" s="56" t="n">
        <f aca="false">(F114+G114+H114+J114)*(Inputs!$C$19+IF(B114&lt;=10,Inputs!$C$12,Inputs!$C$13))/12</f>
        <v>401.164115348381</v>
      </c>
      <c r="L114" s="56" t="n">
        <f aca="false">IF(OR(E114=1,A114&lt;=Inputs!$C$15),0,MAX(Inputs!$C$8*I114-(F114+G114+H114+J114-K114),0))</f>
        <v>1251.92951083422</v>
      </c>
      <c r="M114" s="56" t="n">
        <f aca="false">L114*INDEX(Rates!$B$2:$C$101,C114+1,IF(Inputs!$C$5="Male",1,2))/1000/12*Inputs!$C$16</f>
        <v>7.72649163103186</v>
      </c>
      <c r="N114" s="56" t="n">
        <f aca="false">IF($V$1=1,MAX(F114+G114+H114+J114-K114-M114,0)*Inputs!$C$22/12,0)</f>
        <v>0</v>
      </c>
      <c r="O114" s="56" t="n">
        <f aca="false">IF(AND(MOD(A114,12)=0,B114&gt;=Inputs!$C$18),MAX(F114+G114+H114+J114-K114-M114-N114,0)*Inputs!$C$17,0)</f>
        <v>0</v>
      </c>
      <c r="P114" s="56" t="n">
        <f aca="false">F114+G114+H114+J114-K114-M114-N114+O114</f>
        <v>119940.343997535</v>
      </c>
      <c r="Q114" s="56" t="n">
        <f aca="false">IF(OR(E114=1,P114&lt;=0),0,P114)</f>
        <v>119940.343997535</v>
      </c>
      <c r="R114" s="15" t="n">
        <f aca="false">IF(OR(E114=1,AND(P114&lt;=0,I114&gt;0)),1,0)</f>
        <v>0</v>
      </c>
      <c r="S114" s="15" t="n">
        <f aca="false">IF(L114&gt;0,1,0)</f>
        <v>1</v>
      </c>
    </row>
    <row r="115" customFormat="false" ht="15" hidden="false" customHeight="false" outlineLevel="0" collapsed="false">
      <c r="A115" s="15" t="n">
        <v>114</v>
      </c>
      <c r="B115" s="15" t="n">
        <f aca="false">INT((A115-1)/12)+1</f>
        <v>10</v>
      </c>
      <c r="C115" s="15" t="n">
        <f aca="false">MIN(Inputs!$C$4+B115-1,99)</f>
        <v>83</v>
      </c>
      <c r="D115" s="55" t="n">
        <f aca="false">0.04</f>
        <v>0.04</v>
      </c>
      <c r="E115" s="15" t="n">
        <f aca="false">R114</f>
        <v>0</v>
      </c>
      <c r="F115" s="56" t="n">
        <f aca="false">Q114</f>
        <v>119940.343997535</v>
      </c>
      <c r="G115" s="56" t="n">
        <f aca="false">IF(AND(MOD(A115-1,12)=0,B115&lt;=Inputs!$C$7,E115=0),Inputs!$C$6,0)</f>
        <v>0</v>
      </c>
      <c r="H115" s="56" t="n">
        <f aca="false">IF(B115=1,G115*Inputs!$C$9,0)</f>
        <v>0</v>
      </c>
      <c r="I115" s="56" t="n">
        <f aca="false">I114+G115</f>
        <v>120000</v>
      </c>
      <c r="J115" s="56" t="n">
        <f aca="false">(F115+G115+H115)*((1+D115)^(1/12)-1)</f>
        <v>392.653475635352</v>
      </c>
      <c r="K115" s="56" t="n">
        <f aca="false">(F115+G115+H115+J115)*(Inputs!$C$19+IF(B115&lt;=10,Inputs!$C$12,Inputs!$C$13))/12</f>
        <v>401.109991577234</v>
      </c>
      <c r="L115" s="56" t="n">
        <f aca="false">IF(OR(E115=1,A115&lt;=Inputs!$C$15),0,MAX(Inputs!$C$8*I115-(F115+G115+H115+J115-K115),0))</f>
        <v>1268.11251840714</v>
      </c>
      <c r="M115" s="56" t="n">
        <f aca="false">L115*INDEX(Rates!$B$2:$C$101,C115+1,IF(Inputs!$C$5="Male",1,2))/1000/12*Inputs!$C$16</f>
        <v>7.82636775943608</v>
      </c>
      <c r="N115" s="56" t="n">
        <f aca="false">IF($V$1=1,MAX(F115+G115+H115+J115-K115-M115,0)*Inputs!$C$22/12,0)</f>
        <v>0</v>
      </c>
      <c r="O115" s="56" t="n">
        <f aca="false">IF(AND(MOD(A115,12)=0,B115&gt;=Inputs!$C$18),MAX(F115+G115+H115+J115-K115-M115-N115,0)*Inputs!$C$17,0)</f>
        <v>0</v>
      </c>
      <c r="P115" s="56" t="n">
        <f aca="false">F115+G115+H115+J115-K115-M115-N115+O115</f>
        <v>119924.061113833</v>
      </c>
      <c r="Q115" s="56" t="n">
        <f aca="false">IF(OR(E115=1,P115&lt;=0),0,P115)</f>
        <v>119924.061113833</v>
      </c>
      <c r="R115" s="15" t="n">
        <f aca="false">IF(OR(E115=1,AND(P115&lt;=0,I115&gt;0)),1,0)</f>
        <v>0</v>
      </c>
      <c r="S115" s="15" t="n">
        <f aca="false">IF(L115&gt;0,1,0)</f>
        <v>1</v>
      </c>
    </row>
    <row r="116" customFormat="false" ht="15" hidden="false" customHeight="false" outlineLevel="0" collapsed="false">
      <c r="A116" s="15" t="n">
        <v>115</v>
      </c>
      <c r="B116" s="15" t="n">
        <f aca="false">INT((A116-1)/12)+1</f>
        <v>10</v>
      </c>
      <c r="C116" s="15" t="n">
        <f aca="false">MIN(Inputs!$C$4+B116-1,99)</f>
        <v>83</v>
      </c>
      <c r="D116" s="55" t="n">
        <f aca="false">0.04</f>
        <v>0.04</v>
      </c>
      <c r="E116" s="15" t="n">
        <f aca="false">R115</f>
        <v>0</v>
      </c>
      <c r="F116" s="56" t="n">
        <f aca="false">Q115</f>
        <v>119924.061113833</v>
      </c>
      <c r="G116" s="56" t="n">
        <f aca="false">IF(AND(MOD(A116-1,12)=0,B116&lt;=Inputs!$C$7,E116=0),Inputs!$C$6,0)</f>
        <v>0</v>
      </c>
      <c r="H116" s="56" t="n">
        <f aca="false">IF(B116=1,G116*Inputs!$C$9,0)</f>
        <v>0</v>
      </c>
      <c r="I116" s="56" t="n">
        <f aca="false">I115+G116</f>
        <v>120000</v>
      </c>
      <c r="J116" s="56" t="n">
        <f aca="false">(F116+G116+H116)*((1+D116)^(1/12)-1)</f>
        <v>392.60016971121</v>
      </c>
      <c r="K116" s="56" t="n">
        <f aca="false">(F116+G116+H116+J116)*(Inputs!$C$19+IF(B116&lt;=10,Inputs!$C$12,Inputs!$C$13))/12</f>
        <v>401.055537611815</v>
      </c>
      <c r="L116" s="56" t="n">
        <f aca="false">IF(OR(E116=1,A116&lt;=Inputs!$C$15),0,MAX(Inputs!$C$8*I116-(F116+G116+H116+J116-K116),0))</f>
        <v>1284.39425406719</v>
      </c>
      <c r="M116" s="56" t="n">
        <f aca="false">L116*INDEX(Rates!$B$2:$C$101,C116+1,IF(Inputs!$C$5="Male",1,2))/1000/12*Inputs!$C$16</f>
        <v>7.92685320468465</v>
      </c>
      <c r="N116" s="56" t="n">
        <f aca="false">IF($V$1=1,MAX(F116+G116+H116+J116-K116-M116,0)*Inputs!$C$22/12,0)</f>
        <v>0</v>
      </c>
      <c r="O116" s="56" t="n">
        <f aca="false">IF(AND(MOD(A116,12)=0,B116&gt;=Inputs!$C$18),MAX(F116+G116+H116+J116-K116-M116-N116,0)*Inputs!$C$17,0)</f>
        <v>0</v>
      </c>
      <c r="P116" s="56" t="n">
        <f aca="false">F116+G116+H116+J116-K116-M116-N116+O116</f>
        <v>119907.678892728</v>
      </c>
      <c r="Q116" s="56" t="n">
        <f aca="false">IF(OR(E116=1,P116&lt;=0),0,P116)</f>
        <v>119907.678892728</v>
      </c>
      <c r="R116" s="15" t="n">
        <f aca="false">IF(OR(E116=1,AND(P116&lt;=0,I116&gt;0)),1,0)</f>
        <v>0</v>
      </c>
      <c r="S116" s="15" t="n">
        <f aca="false">IF(L116&gt;0,1,0)</f>
        <v>1</v>
      </c>
    </row>
    <row r="117" customFormat="false" ht="15" hidden="false" customHeight="false" outlineLevel="0" collapsed="false">
      <c r="A117" s="15" t="n">
        <v>116</v>
      </c>
      <c r="B117" s="15" t="n">
        <f aca="false">INT((A117-1)/12)+1</f>
        <v>10</v>
      </c>
      <c r="C117" s="15" t="n">
        <f aca="false">MIN(Inputs!$C$4+B117-1,99)</f>
        <v>83</v>
      </c>
      <c r="D117" s="55" t="n">
        <f aca="false">0.04</f>
        <v>0.04</v>
      </c>
      <c r="E117" s="15" t="n">
        <f aca="false">R116</f>
        <v>0</v>
      </c>
      <c r="F117" s="56" t="n">
        <f aca="false">Q116</f>
        <v>119907.678892728</v>
      </c>
      <c r="G117" s="56" t="n">
        <f aca="false">IF(AND(MOD(A117-1,12)=0,B117&lt;=Inputs!$C$7,E117=0),Inputs!$C$6,0)</f>
        <v>0</v>
      </c>
      <c r="H117" s="56" t="n">
        <f aca="false">IF(B117=1,G117*Inputs!$C$9,0)</f>
        <v>0</v>
      </c>
      <c r="I117" s="56" t="n">
        <f aca="false">I116+G117</f>
        <v>120000</v>
      </c>
      <c r="J117" s="56" t="n">
        <f aca="false">(F117+G117+H117)*((1+D117)^(1/12)-1)</f>
        <v>392.546538582257</v>
      </c>
      <c r="K117" s="56" t="n">
        <f aca="false">(F117+G117+H117+J117)*(Inputs!$C$19+IF(B117&lt;=10,Inputs!$C$12,Inputs!$C$13))/12</f>
        <v>401.000751437701</v>
      </c>
      <c r="L117" s="56" t="n">
        <f aca="false">IF(OR(E117=1,A117&lt;=Inputs!$C$15),0,MAX(Inputs!$C$8*I117-(F117+G117+H117+J117-K117),0))</f>
        <v>1300.77532012732</v>
      </c>
      <c r="M117" s="56" t="n">
        <f aca="false">L117*INDEX(Rates!$B$2:$C$101,C117+1,IF(Inputs!$C$5="Male",1,2))/1000/12*Inputs!$C$16</f>
        <v>8.02795168405242</v>
      </c>
      <c r="N117" s="56" t="n">
        <f aca="false">IF($V$1=1,MAX(F117+G117+H117+J117-K117-M117,0)*Inputs!$C$22/12,0)</f>
        <v>0</v>
      </c>
      <c r="O117" s="56" t="n">
        <f aca="false">IF(AND(MOD(A117,12)=0,B117&gt;=Inputs!$C$18),MAX(F117+G117+H117+J117-K117-M117-N117,0)*Inputs!$C$17,0)</f>
        <v>0</v>
      </c>
      <c r="P117" s="56" t="n">
        <f aca="false">F117+G117+H117+J117-K117-M117-N117+O117</f>
        <v>119891.196728189</v>
      </c>
      <c r="Q117" s="56" t="n">
        <f aca="false">IF(OR(E117=1,P117&lt;=0),0,P117)</f>
        <v>119891.196728189</v>
      </c>
      <c r="R117" s="15" t="n">
        <f aca="false">IF(OR(E117=1,AND(P117&lt;=0,I117&gt;0)),1,0)</f>
        <v>0</v>
      </c>
      <c r="S117" s="15" t="n">
        <f aca="false">IF(L117&gt;0,1,0)</f>
        <v>1</v>
      </c>
    </row>
    <row r="118" customFormat="false" ht="15" hidden="false" customHeight="false" outlineLevel="0" collapsed="false">
      <c r="A118" s="15" t="n">
        <v>117</v>
      </c>
      <c r="B118" s="15" t="n">
        <f aca="false">INT((A118-1)/12)+1</f>
        <v>10</v>
      </c>
      <c r="C118" s="15" t="n">
        <f aca="false">MIN(Inputs!$C$4+B118-1,99)</f>
        <v>83</v>
      </c>
      <c r="D118" s="55" t="n">
        <f aca="false">0.04</f>
        <v>0.04</v>
      </c>
      <c r="E118" s="15" t="n">
        <f aca="false">R117</f>
        <v>0</v>
      </c>
      <c r="F118" s="56" t="n">
        <f aca="false">Q117</f>
        <v>119891.196728189</v>
      </c>
      <c r="G118" s="56" t="n">
        <f aca="false">IF(AND(MOD(A118-1,12)=0,B118&lt;=Inputs!$C$7,E118=0),Inputs!$C$6,0)</f>
        <v>0</v>
      </c>
      <c r="H118" s="56" t="n">
        <f aca="false">IF(B118=1,G118*Inputs!$C$9,0)</f>
        <v>0</v>
      </c>
      <c r="I118" s="56" t="n">
        <f aca="false">I117+G118</f>
        <v>120000</v>
      </c>
      <c r="J118" s="56" t="n">
        <f aca="false">(F118+G118+H118)*((1+D118)^(1/12)-1)</f>
        <v>392.492580264507</v>
      </c>
      <c r="K118" s="56" t="n">
        <f aca="false">(F118+G118+H118+J118)*(Inputs!$C$19+IF(B118&lt;=10,Inputs!$C$12,Inputs!$C$13))/12</f>
        <v>400.945631028177</v>
      </c>
      <c r="L118" s="56" t="n">
        <f aca="false">IF(OR(E118=1,A118&lt;=Inputs!$C$15),0,MAX(Inputs!$C$8*I118-(F118+G118+H118+J118-K118),0))</f>
        <v>1317.25632257505</v>
      </c>
      <c r="M118" s="56" t="n">
        <f aca="false">L118*INDEX(Rates!$B$2:$C$101,C118+1,IF(Inputs!$C$5="Male",1,2))/1000/12*Inputs!$C$16</f>
        <v>8.12966693749235</v>
      </c>
      <c r="N118" s="56" t="n">
        <f aca="false">IF($V$1=1,MAX(F118+G118+H118+J118-K118-M118,0)*Inputs!$C$22/12,0)</f>
        <v>0</v>
      </c>
      <c r="O118" s="56" t="n">
        <f aca="false">IF(AND(MOD(A118,12)=0,B118&gt;=Inputs!$C$18),MAX(F118+G118+H118+J118-K118-M118-N118,0)*Inputs!$C$17,0)</f>
        <v>0</v>
      </c>
      <c r="P118" s="56" t="n">
        <f aca="false">F118+G118+H118+J118-K118-M118-N118+O118</f>
        <v>119874.614010487</v>
      </c>
      <c r="Q118" s="56" t="n">
        <f aca="false">IF(OR(E118=1,P118&lt;=0),0,P118)</f>
        <v>119874.614010487</v>
      </c>
      <c r="R118" s="15" t="n">
        <f aca="false">IF(OR(E118=1,AND(P118&lt;=0,I118&gt;0)),1,0)</f>
        <v>0</v>
      </c>
      <c r="S118" s="15" t="n">
        <f aca="false">IF(L118&gt;0,1,0)</f>
        <v>1</v>
      </c>
    </row>
    <row r="119" customFormat="false" ht="15" hidden="false" customHeight="false" outlineLevel="0" collapsed="false">
      <c r="A119" s="15" t="n">
        <v>118</v>
      </c>
      <c r="B119" s="15" t="n">
        <f aca="false">INT((A119-1)/12)+1</f>
        <v>10</v>
      </c>
      <c r="C119" s="15" t="n">
        <f aca="false">MIN(Inputs!$C$4+B119-1,99)</f>
        <v>83</v>
      </c>
      <c r="D119" s="55" t="n">
        <f aca="false">0.04</f>
        <v>0.04</v>
      </c>
      <c r="E119" s="15" t="n">
        <f aca="false">R118</f>
        <v>0</v>
      </c>
      <c r="F119" s="56" t="n">
        <f aca="false">Q118</f>
        <v>119874.614010487</v>
      </c>
      <c r="G119" s="56" t="n">
        <f aca="false">IF(AND(MOD(A119-1,12)=0,B119&lt;=Inputs!$C$7,E119=0),Inputs!$C$6,0)</f>
        <v>0</v>
      </c>
      <c r="H119" s="56" t="n">
        <f aca="false">IF(B119=1,G119*Inputs!$C$9,0)</f>
        <v>0</v>
      </c>
      <c r="I119" s="56" t="n">
        <f aca="false">I118+G119</f>
        <v>120000</v>
      </c>
      <c r="J119" s="56" t="n">
        <f aca="false">(F119+G119+H119)*((1+D119)^(1/12)-1)</f>
        <v>392.438292761872</v>
      </c>
      <c r="K119" s="56" t="n">
        <f aca="false">(F119+G119+H119+J119)*(Inputs!$C$19+IF(B119&lt;=10,Inputs!$C$12,Inputs!$C$13))/12</f>
        <v>400.890174344164</v>
      </c>
      <c r="L119" s="56" t="n">
        <f aca="false">IF(OR(E119=1,A119&lt;=Inputs!$C$15),0,MAX(Inputs!$C$8*I119-(F119+G119+H119+J119-K119),0))</f>
        <v>1333.83787109483</v>
      </c>
      <c r="M119" s="56" t="n">
        <f aca="false">L119*INDEX(Rates!$B$2:$C$101,C119+1,IF(Inputs!$C$5="Male",1,2))/1000/12*Inputs!$C$16</f>
        <v>8.2320027277736</v>
      </c>
      <c r="N119" s="56" t="n">
        <f aca="false">IF($V$1=1,MAX(F119+G119+H119+J119-K119-M119,0)*Inputs!$C$22/12,0)</f>
        <v>0</v>
      </c>
      <c r="O119" s="56" t="n">
        <f aca="false">IF(AND(MOD(A119,12)=0,B119&gt;=Inputs!$C$18),MAX(F119+G119+H119+J119-K119-M119-N119,0)*Inputs!$C$17,0)</f>
        <v>0</v>
      </c>
      <c r="P119" s="56" t="n">
        <f aca="false">F119+G119+H119+J119-K119-M119-N119+O119</f>
        <v>119857.930126177</v>
      </c>
      <c r="Q119" s="56" t="n">
        <f aca="false">IF(OR(E119=1,P119&lt;=0),0,P119)</f>
        <v>119857.930126177</v>
      </c>
      <c r="R119" s="15" t="n">
        <f aca="false">IF(OR(E119=1,AND(P119&lt;=0,I119&gt;0)),1,0)</f>
        <v>0</v>
      </c>
      <c r="S119" s="15" t="n">
        <f aca="false">IF(L119&gt;0,1,0)</f>
        <v>1</v>
      </c>
    </row>
    <row r="120" customFormat="false" ht="15" hidden="false" customHeight="false" outlineLevel="0" collapsed="false">
      <c r="A120" s="15" t="n">
        <v>119</v>
      </c>
      <c r="B120" s="15" t="n">
        <f aca="false">INT((A120-1)/12)+1</f>
        <v>10</v>
      </c>
      <c r="C120" s="15" t="n">
        <f aca="false">MIN(Inputs!$C$4+B120-1,99)</f>
        <v>83</v>
      </c>
      <c r="D120" s="55" t="n">
        <f aca="false">0.04</f>
        <v>0.04</v>
      </c>
      <c r="E120" s="15" t="n">
        <f aca="false">R119</f>
        <v>0</v>
      </c>
      <c r="F120" s="56" t="n">
        <f aca="false">Q119</f>
        <v>119857.930126177</v>
      </c>
      <c r="G120" s="56" t="n">
        <f aca="false">IF(AND(MOD(A120-1,12)=0,B120&lt;=Inputs!$C$7,E120=0),Inputs!$C$6,0)</f>
        <v>0</v>
      </c>
      <c r="H120" s="56" t="n">
        <f aca="false">IF(B120=1,G120*Inputs!$C$9,0)</f>
        <v>0</v>
      </c>
      <c r="I120" s="56" t="n">
        <f aca="false">I119+G120</f>
        <v>120000</v>
      </c>
      <c r="J120" s="56" t="n">
        <f aca="false">(F120+G120+H120)*((1+D120)^(1/12)-1)</f>
        <v>392.383674066085</v>
      </c>
      <c r="K120" s="56" t="n">
        <f aca="false">(F120+G120+H120+J120)*(Inputs!$C$19+IF(B120&lt;=10,Inputs!$C$12,Inputs!$C$13))/12</f>
        <v>400.834379334145</v>
      </c>
      <c r="L120" s="56" t="n">
        <f aca="false">IF(OR(E120=1,A120&lt;=Inputs!$C$15),0,MAX(Inputs!$C$8*I120-(F120+G120+H120+J120-K120),0))</f>
        <v>1350.52057909066</v>
      </c>
      <c r="M120" s="56" t="n">
        <f aca="false">L120*INDEX(Rates!$B$2:$C$101,C120+1,IF(Inputs!$C$5="Male",1,2))/1000/12*Inputs!$C$16</f>
        <v>8.3349628406212</v>
      </c>
      <c r="N120" s="56" t="n">
        <f aca="false">IF($V$1=1,MAX(F120+G120+H120+J120-K120-M120,0)*Inputs!$C$22/12,0)</f>
        <v>0</v>
      </c>
      <c r="O120" s="56" t="n">
        <f aca="false">IF(AND(MOD(A120,12)=0,B120&gt;=Inputs!$C$18),MAX(F120+G120+H120+J120-K120-M120-N120,0)*Inputs!$C$17,0)</f>
        <v>0</v>
      </c>
      <c r="P120" s="56" t="n">
        <f aca="false">F120+G120+H120+J120-K120-M120-N120+O120</f>
        <v>119841.144458069</v>
      </c>
      <c r="Q120" s="56" t="n">
        <f aca="false">IF(OR(E120=1,P120&lt;=0),0,P120)</f>
        <v>119841.144458069</v>
      </c>
      <c r="R120" s="15" t="n">
        <f aca="false">IF(OR(E120=1,AND(P120&lt;=0,I120&gt;0)),1,0)</f>
        <v>0</v>
      </c>
      <c r="S120" s="15" t="n">
        <f aca="false">IF(L120&gt;0,1,0)</f>
        <v>1</v>
      </c>
    </row>
    <row r="121" customFormat="false" ht="15" hidden="false" customHeight="false" outlineLevel="0" collapsed="false">
      <c r="A121" s="15" t="n">
        <v>120</v>
      </c>
      <c r="B121" s="15" t="n">
        <f aca="false">INT((A121-1)/12)+1</f>
        <v>10</v>
      </c>
      <c r="C121" s="15" t="n">
        <f aca="false">MIN(Inputs!$C$4+B121-1,99)</f>
        <v>83</v>
      </c>
      <c r="D121" s="55" t="n">
        <f aca="false">0.04</f>
        <v>0.04</v>
      </c>
      <c r="E121" s="15" t="n">
        <f aca="false">R120</f>
        <v>0</v>
      </c>
      <c r="F121" s="56" t="n">
        <f aca="false">Q120</f>
        <v>119841.144458069</v>
      </c>
      <c r="G121" s="56" t="n">
        <f aca="false">IF(AND(MOD(A121-1,12)=0,B121&lt;=Inputs!$C$7,E121=0),Inputs!$C$6,0)</f>
        <v>0</v>
      </c>
      <c r="H121" s="56" t="n">
        <f aca="false">IF(B121=1,G121*Inputs!$C$9,0)</f>
        <v>0</v>
      </c>
      <c r="I121" s="56" t="n">
        <f aca="false">I120+G121</f>
        <v>120000</v>
      </c>
      <c r="J121" s="56" t="n">
        <f aca="false">(F121+G121+H121)*((1+D121)^(1/12)-1)</f>
        <v>392.328722156627</v>
      </c>
      <c r="K121" s="56" t="n">
        <f aca="false">(F121+G121+H121+J121)*(Inputs!$C$19+IF(B121&lt;=10,Inputs!$C$12,Inputs!$C$13))/12</f>
        <v>400.778243934085</v>
      </c>
      <c r="L121" s="56" t="n">
        <f aca="false">IF(OR(E121=1,A121&lt;=Inputs!$C$15),0,MAX(Inputs!$C$8*I121-(F121+G121+H121+J121-K121),0))</f>
        <v>1367.30506370873</v>
      </c>
      <c r="M121" s="56" t="n">
        <f aca="false">L121*INDEX(Rates!$B$2:$C$101,C121+1,IF(Inputs!$C$5="Male",1,2))/1000/12*Inputs!$C$16</f>
        <v>8.43855108485571</v>
      </c>
      <c r="N121" s="56" t="n">
        <f aca="false">IF($V$1=1,MAX(F121+G121+H121+J121-K121-M121,0)*Inputs!$C$22/12,0)</f>
        <v>0</v>
      </c>
      <c r="O121" s="56" t="n">
        <f aca="false">IF(AND(MOD(A121,12)=0,B121&gt;=Inputs!$C$18),MAX(F121+G121+H121+J121-K121-M121-N121,0)*Inputs!$C$17,0)</f>
        <v>599.121281926032</v>
      </c>
      <c r="P121" s="56" t="n">
        <f aca="false">F121+G121+H121+J121-K121-M121-N121+O121</f>
        <v>120423.377667132</v>
      </c>
      <c r="Q121" s="56" t="n">
        <f aca="false">IF(OR(E121=1,P121&lt;=0),0,P121)</f>
        <v>120423.377667132</v>
      </c>
      <c r="R121" s="15" t="n">
        <f aca="false">IF(OR(E121=1,AND(P121&lt;=0,I121&gt;0)),1,0)</f>
        <v>0</v>
      </c>
      <c r="S121" s="15" t="n">
        <f aca="false">IF(L121&gt;0,1,0)</f>
        <v>1</v>
      </c>
    </row>
    <row r="122" customFormat="false" ht="15" hidden="false" customHeight="false" outlineLevel="0" collapsed="false">
      <c r="A122" s="15" t="n">
        <v>121</v>
      </c>
      <c r="B122" s="15" t="n">
        <f aca="false">INT((A122-1)/12)+1</f>
        <v>11</v>
      </c>
      <c r="C122" s="15" t="n">
        <f aca="false">MIN(Inputs!$C$4+B122-1,99)</f>
        <v>84</v>
      </c>
      <c r="D122" s="55" t="n">
        <f aca="false">0.04</f>
        <v>0.04</v>
      </c>
      <c r="E122" s="15" t="n">
        <f aca="false">R121</f>
        <v>0</v>
      </c>
      <c r="F122" s="56" t="n">
        <f aca="false">Q121</f>
        <v>120423.377667132</v>
      </c>
      <c r="G122" s="56" t="n">
        <f aca="false">IF(AND(MOD(A122-1,12)=0,B122&lt;=Inputs!$C$7,E122=0),Inputs!$C$6,0)</f>
        <v>0</v>
      </c>
      <c r="H122" s="56" t="n">
        <f aca="false">IF(B122=1,G122*Inputs!$C$9,0)</f>
        <v>0</v>
      </c>
      <c r="I122" s="56" t="n">
        <f aca="false">I121+G122</f>
        <v>120000</v>
      </c>
      <c r="J122" s="56" t="n">
        <f aca="false">(F122+G122+H122)*((1+D122)^(1/12)-1)</f>
        <v>394.234802175656</v>
      </c>
      <c r="K122" s="56" t="n">
        <f aca="false">(F122+G122+H122+J122)*(Inputs!$C$19+IF(B122&lt;=10,Inputs!$C$12,Inputs!$C$13))/12</f>
        <v>211.430821821289</v>
      </c>
      <c r="L122" s="56" t="n">
        <f aca="false">IF(OR(E122=1,A122&lt;=Inputs!$C$15),0,MAX(Inputs!$C$8*I122-(F122+G122+H122+J122-K122),0))</f>
        <v>593.818352513175</v>
      </c>
      <c r="M122" s="56" t="n">
        <f aca="false">L122*INDEX(Rates!$B$2:$C$101,C122+1,IF(Inputs!$C$5="Male",1,2))/1000/12*Inputs!$C$16</f>
        <v>4.04934631551276</v>
      </c>
      <c r="N122" s="56" t="n">
        <f aca="false">IF($V$1=1,MAX(F122+G122+H122+J122-K122-M122,0)*Inputs!$C$22/12,0)</f>
        <v>0</v>
      </c>
      <c r="O122" s="56" t="n">
        <f aca="false">IF(AND(MOD(A122,12)=0,B122&gt;=Inputs!$C$18),MAX(F122+G122+H122+J122-K122-M122-N122,0)*Inputs!$C$17,0)</f>
        <v>0</v>
      </c>
      <c r="P122" s="56" t="n">
        <f aca="false">F122+G122+H122+J122-K122-M122-N122+O122</f>
        <v>120602.132301171</v>
      </c>
      <c r="Q122" s="56" t="n">
        <f aca="false">IF(OR(E122=1,P122&lt;=0),0,P122)</f>
        <v>120602.132301171</v>
      </c>
      <c r="R122" s="15" t="n">
        <f aca="false">IF(OR(E122=1,AND(P122&lt;=0,I122&gt;0)),1,0)</f>
        <v>0</v>
      </c>
      <c r="S122" s="15" t="n">
        <f aca="false">IF(L122&gt;0,1,0)</f>
        <v>1</v>
      </c>
    </row>
    <row r="123" customFormat="false" ht="15" hidden="false" customHeight="false" outlineLevel="0" collapsed="false">
      <c r="A123" s="15" t="n">
        <v>122</v>
      </c>
      <c r="B123" s="15" t="n">
        <f aca="false">INT((A123-1)/12)+1</f>
        <v>11</v>
      </c>
      <c r="C123" s="15" t="n">
        <f aca="false">MIN(Inputs!$C$4+B123-1,99)</f>
        <v>84</v>
      </c>
      <c r="D123" s="55" t="n">
        <f aca="false">0.04</f>
        <v>0.04</v>
      </c>
      <c r="E123" s="15" t="n">
        <f aca="false">R122</f>
        <v>0</v>
      </c>
      <c r="F123" s="56" t="n">
        <f aca="false">Q122</f>
        <v>120602.132301171</v>
      </c>
      <c r="G123" s="56" t="n">
        <f aca="false">IF(AND(MOD(A123-1,12)=0,B123&lt;=Inputs!$C$7,E123=0),Inputs!$C$6,0)</f>
        <v>0</v>
      </c>
      <c r="H123" s="56" t="n">
        <f aca="false">IF(B123=1,G123*Inputs!$C$9,0)</f>
        <v>0</v>
      </c>
      <c r="I123" s="56" t="n">
        <f aca="false">I122+G123</f>
        <v>120000</v>
      </c>
      <c r="J123" s="56" t="n">
        <f aca="false">(F123+G123+H123)*((1+D123)^(1/12)-1)</f>
        <v>394.819998332361</v>
      </c>
      <c r="K123" s="56" t="n">
        <f aca="false">(F123+G123+H123+J123)*(Inputs!$C$19+IF(B123&lt;=10,Inputs!$C$12,Inputs!$C$13))/12</f>
        <v>211.744666524131</v>
      </c>
      <c r="L123" s="56" t="n">
        <f aca="false">IF(OR(E123=1,A123&lt;=Inputs!$C$15),0,MAX(Inputs!$C$8*I123-(F123+G123+H123+J123-K123),0))</f>
        <v>414.792367020462</v>
      </c>
      <c r="M123" s="56" t="n">
        <f aca="false">L123*INDEX(Rates!$B$2:$C$101,C123+1,IF(Inputs!$C$5="Male",1,2))/1000/12*Inputs!$C$16</f>
        <v>2.8285382827737</v>
      </c>
      <c r="N123" s="56" t="n">
        <f aca="false">IF($V$1=1,MAX(F123+G123+H123+J123-K123-M123,0)*Inputs!$C$22/12,0)</f>
        <v>0</v>
      </c>
      <c r="O123" s="56" t="n">
        <f aca="false">IF(AND(MOD(A123,12)=0,B123&gt;=Inputs!$C$18),MAX(F123+G123+H123+J123-K123-M123-N123,0)*Inputs!$C$17,0)</f>
        <v>0</v>
      </c>
      <c r="P123" s="56" t="n">
        <f aca="false">F123+G123+H123+J123-K123-M123-N123+O123</f>
        <v>120782.379094697</v>
      </c>
      <c r="Q123" s="56" t="n">
        <f aca="false">IF(OR(E123=1,P123&lt;=0),0,P123)</f>
        <v>120782.379094697</v>
      </c>
      <c r="R123" s="15" t="n">
        <f aca="false">IF(OR(E123=1,AND(P123&lt;=0,I123&gt;0)),1,0)</f>
        <v>0</v>
      </c>
      <c r="S123" s="15" t="n">
        <f aca="false">IF(L123&gt;0,1,0)</f>
        <v>1</v>
      </c>
    </row>
    <row r="124" customFormat="false" ht="15" hidden="false" customHeight="false" outlineLevel="0" collapsed="false">
      <c r="A124" s="15" t="n">
        <v>123</v>
      </c>
      <c r="B124" s="15" t="n">
        <f aca="false">INT((A124-1)/12)+1</f>
        <v>11</v>
      </c>
      <c r="C124" s="15" t="n">
        <f aca="false">MIN(Inputs!$C$4+B124-1,99)</f>
        <v>84</v>
      </c>
      <c r="D124" s="55" t="n">
        <f aca="false">0.04</f>
        <v>0.04</v>
      </c>
      <c r="E124" s="15" t="n">
        <f aca="false">R123</f>
        <v>0</v>
      </c>
      <c r="F124" s="56" t="n">
        <f aca="false">Q123</f>
        <v>120782.379094697</v>
      </c>
      <c r="G124" s="56" t="n">
        <f aca="false">IF(AND(MOD(A124-1,12)=0,B124&lt;=Inputs!$C$7,E124=0),Inputs!$C$6,0)</f>
        <v>0</v>
      </c>
      <c r="H124" s="56" t="n">
        <f aca="false">IF(B124=1,G124*Inputs!$C$9,0)</f>
        <v>0</v>
      </c>
      <c r="I124" s="56" t="n">
        <f aca="false">I123+G124</f>
        <v>120000</v>
      </c>
      <c r="J124" s="56" t="n">
        <f aca="false">(F124+G124+H124)*((1+D124)^(1/12)-1)</f>
        <v>395.410079430939</v>
      </c>
      <c r="K124" s="56" t="n">
        <f aca="false">(F124+G124+H124+J124)*(Inputs!$C$19+IF(B124&lt;=10,Inputs!$C$12,Inputs!$C$13))/12</f>
        <v>212.061131054723</v>
      </c>
      <c r="L124" s="56" t="n">
        <f aca="false">IF(OR(E124=1,A124&lt;=Inputs!$C$15),0,MAX(Inputs!$C$8*I124-(F124+G124+H124+J124-K124),0))</f>
        <v>234.271956927027</v>
      </c>
      <c r="M124" s="56" t="n">
        <f aca="false">L124*INDEX(Rates!$B$2:$C$101,C124+1,IF(Inputs!$C$5="Male",1,2))/1000/12*Inputs!$C$16</f>
        <v>1.59753951961155</v>
      </c>
      <c r="N124" s="56" t="n">
        <f aca="false">IF($V$1=1,MAX(F124+G124+H124+J124-K124-M124,0)*Inputs!$C$22/12,0)</f>
        <v>0</v>
      </c>
      <c r="O124" s="56" t="n">
        <f aca="false">IF(AND(MOD(A124,12)=0,B124&gt;=Inputs!$C$18),MAX(F124+G124+H124+J124-K124-M124-N124,0)*Inputs!$C$17,0)</f>
        <v>0</v>
      </c>
      <c r="P124" s="56" t="n">
        <f aca="false">F124+G124+H124+J124-K124-M124-N124+O124</f>
        <v>120964.130503553</v>
      </c>
      <c r="Q124" s="56" t="n">
        <f aca="false">IF(OR(E124=1,P124&lt;=0),0,P124)</f>
        <v>120964.130503553</v>
      </c>
      <c r="R124" s="15" t="n">
        <f aca="false">IF(OR(E124=1,AND(P124&lt;=0,I124&gt;0)),1,0)</f>
        <v>0</v>
      </c>
      <c r="S124" s="15" t="n">
        <f aca="false">IF(L124&gt;0,1,0)</f>
        <v>1</v>
      </c>
    </row>
    <row r="125" customFormat="false" ht="15" hidden="false" customHeight="false" outlineLevel="0" collapsed="false">
      <c r="A125" s="15" t="n">
        <v>124</v>
      </c>
      <c r="B125" s="15" t="n">
        <f aca="false">INT((A125-1)/12)+1</f>
        <v>11</v>
      </c>
      <c r="C125" s="15" t="n">
        <f aca="false">MIN(Inputs!$C$4+B125-1,99)</f>
        <v>84</v>
      </c>
      <c r="D125" s="55" t="n">
        <f aca="false">0.04</f>
        <v>0.04</v>
      </c>
      <c r="E125" s="15" t="n">
        <f aca="false">R124</f>
        <v>0</v>
      </c>
      <c r="F125" s="56" t="n">
        <f aca="false">Q124</f>
        <v>120964.130503553</v>
      </c>
      <c r="G125" s="56" t="n">
        <f aca="false">IF(AND(MOD(A125-1,12)=0,B125&lt;=Inputs!$C$7,E125=0),Inputs!$C$6,0)</f>
        <v>0</v>
      </c>
      <c r="H125" s="56" t="n">
        <f aca="false">IF(B125=1,G125*Inputs!$C$9,0)</f>
        <v>0</v>
      </c>
      <c r="I125" s="56" t="n">
        <f aca="false">I124+G125</f>
        <v>120000</v>
      </c>
      <c r="J125" s="56" t="n">
        <f aca="false">(F125+G125+H125)*((1+D125)^(1/12)-1)</f>
        <v>396.005086248584</v>
      </c>
      <c r="K125" s="56" t="n">
        <f aca="false">(F125+G125+H125+J125)*(Inputs!$C$19+IF(B125&lt;=10,Inputs!$C$12,Inputs!$C$13))/12</f>
        <v>212.380237282153</v>
      </c>
      <c r="L125" s="56" t="n">
        <f aca="false">IF(OR(E125=1,A125&lt;=Inputs!$C$15),0,MAX(Inputs!$C$8*I125-(F125+G125+H125+J125-K125),0))</f>
        <v>52.2446474802127</v>
      </c>
      <c r="M125" s="56" t="n">
        <f aca="false">L125*INDEX(Rates!$B$2:$C$101,C125+1,IF(Inputs!$C$5="Male",1,2))/1000/12*Inputs!$C$16</f>
        <v>0.356264958608817</v>
      </c>
      <c r="N125" s="56" t="n">
        <f aca="false">IF($V$1=1,MAX(F125+G125+H125+J125-K125-M125,0)*Inputs!$C$22/12,0)</f>
        <v>0</v>
      </c>
      <c r="O125" s="56" t="n">
        <f aca="false">IF(AND(MOD(A125,12)=0,B125&gt;=Inputs!$C$18),MAX(F125+G125+H125+J125-K125-M125-N125,0)*Inputs!$C$17,0)</f>
        <v>0</v>
      </c>
      <c r="P125" s="56" t="n">
        <f aca="false">F125+G125+H125+J125-K125-M125-N125+O125</f>
        <v>121147.399087561</v>
      </c>
      <c r="Q125" s="56" t="n">
        <f aca="false">IF(OR(E125=1,P125&lt;=0),0,P125)</f>
        <v>121147.399087561</v>
      </c>
      <c r="R125" s="15" t="n">
        <f aca="false">IF(OR(E125=1,AND(P125&lt;=0,I125&gt;0)),1,0)</f>
        <v>0</v>
      </c>
      <c r="S125" s="15" t="n">
        <f aca="false">IF(L125&gt;0,1,0)</f>
        <v>1</v>
      </c>
    </row>
    <row r="126" customFormat="false" ht="15" hidden="false" customHeight="false" outlineLevel="0" collapsed="false">
      <c r="A126" s="15" t="n">
        <v>125</v>
      </c>
      <c r="B126" s="15" t="n">
        <f aca="false">INT((A126-1)/12)+1</f>
        <v>11</v>
      </c>
      <c r="C126" s="15" t="n">
        <f aca="false">MIN(Inputs!$C$4+B126-1,99)</f>
        <v>84</v>
      </c>
      <c r="D126" s="55" t="n">
        <f aca="false">0.04</f>
        <v>0.04</v>
      </c>
      <c r="E126" s="15" t="n">
        <f aca="false">R125</f>
        <v>0</v>
      </c>
      <c r="F126" s="56" t="n">
        <f aca="false">Q125</f>
        <v>121147.399087561</v>
      </c>
      <c r="G126" s="56" t="n">
        <f aca="false">IF(AND(MOD(A126-1,12)=0,B126&lt;=Inputs!$C$7,E126=0),Inputs!$C$6,0)</f>
        <v>0</v>
      </c>
      <c r="H126" s="56" t="n">
        <f aca="false">IF(B126=1,G126*Inputs!$C$9,0)</f>
        <v>0</v>
      </c>
      <c r="I126" s="56" t="n">
        <f aca="false">I125+G126</f>
        <v>120000</v>
      </c>
      <c r="J126" s="56" t="n">
        <f aca="false">(F126+G126+H126)*((1+D126)^(1/12)-1)</f>
        <v>396.605059902878</v>
      </c>
      <c r="K126" s="56" t="n">
        <f aca="false">(F126+G126+H126+J126)*(Inputs!$C$19+IF(B126&lt;=10,Inputs!$C$12,Inputs!$C$13))/12</f>
        <v>212.702007258062</v>
      </c>
      <c r="L126" s="56" t="n">
        <f aca="false">IF(OR(E126=1,A126&lt;=Inputs!$C$15),0,MAX(Inputs!$C$8*I126-(F126+G126+H126+J126-K126),0))</f>
        <v>0</v>
      </c>
      <c r="M126" s="56" t="n">
        <f aca="false">L126*INDEX(Rates!$B$2:$C$101,C126+1,IF(Inputs!$C$5="Male",1,2))/1000/12*Inputs!$C$16</f>
        <v>0</v>
      </c>
      <c r="N126" s="56" t="n">
        <f aca="false">IF($V$1=1,MAX(F126+G126+H126+J126-K126-M126,0)*Inputs!$C$22/12,0)</f>
        <v>0</v>
      </c>
      <c r="O126" s="56" t="n">
        <f aca="false">IF(AND(MOD(A126,12)=0,B126&gt;=Inputs!$C$18),MAX(F126+G126+H126+J126-K126-M126-N126,0)*Inputs!$C$17,0)</f>
        <v>0</v>
      </c>
      <c r="P126" s="56" t="n">
        <f aca="false">F126+G126+H126+J126-K126-M126-N126+O126</f>
        <v>121331.302140206</v>
      </c>
      <c r="Q126" s="56" t="n">
        <f aca="false">IF(OR(E126=1,P126&lt;=0),0,P126)</f>
        <v>121331.302140206</v>
      </c>
      <c r="R126" s="15" t="n">
        <f aca="false">IF(OR(E126=1,AND(P126&lt;=0,I126&gt;0)),1,0)</f>
        <v>0</v>
      </c>
      <c r="S126" s="15" t="n">
        <f aca="false">IF(L126&gt;0,1,0)</f>
        <v>0</v>
      </c>
    </row>
    <row r="127" customFormat="false" ht="15" hidden="false" customHeight="false" outlineLevel="0" collapsed="false">
      <c r="A127" s="15" t="n">
        <v>126</v>
      </c>
      <c r="B127" s="15" t="n">
        <f aca="false">INT((A127-1)/12)+1</f>
        <v>11</v>
      </c>
      <c r="C127" s="15" t="n">
        <f aca="false">MIN(Inputs!$C$4+B127-1,99)</f>
        <v>84</v>
      </c>
      <c r="D127" s="55" t="n">
        <f aca="false">0.04</f>
        <v>0.04</v>
      </c>
      <c r="E127" s="15" t="n">
        <f aca="false">R126</f>
        <v>0</v>
      </c>
      <c r="F127" s="56" t="n">
        <f aca="false">Q126</f>
        <v>121331.302140206</v>
      </c>
      <c r="G127" s="56" t="n">
        <f aca="false">IF(AND(MOD(A127-1,12)=0,B127&lt;=Inputs!$C$7,E127=0),Inputs!$C$6,0)</f>
        <v>0</v>
      </c>
      <c r="H127" s="56" t="n">
        <f aca="false">IF(B127=1,G127*Inputs!$C$9,0)</f>
        <v>0</v>
      </c>
      <c r="I127" s="56" t="n">
        <f aca="false">I126+G127</f>
        <v>120000</v>
      </c>
      <c r="J127" s="56" t="n">
        <f aca="false">(F127+G127+H127)*((1+D127)^(1/12)-1)</f>
        <v>397.207110642389</v>
      </c>
      <c r="K127" s="56" t="n">
        <f aca="false">(F127+G127+H127+J127)*(Inputs!$C$19+IF(B127&lt;=10,Inputs!$C$12,Inputs!$C$13))/12</f>
        <v>213.024891188985</v>
      </c>
      <c r="L127" s="56" t="n">
        <f aca="false">IF(OR(E127=1,A127&lt;=Inputs!$C$15),0,MAX(Inputs!$C$8*I127-(F127+G127+H127+J127-K127),0))</f>
        <v>0</v>
      </c>
      <c r="M127" s="56" t="n">
        <f aca="false">L127*INDEX(Rates!$B$2:$C$101,C127+1,IF(Inputs!$C$5="Male",1,2))/1000/12*Inputs!$C$16</f>
        <v>0</v>
      </c>
      <c r="N127" s="56" t="n">
        <f aca="false">IF($V$1=1,MAX(F127+G127+H127+J127-K127-M127,0)*Inputs!$C$22/12,0)</f>
        <v>0</v>
      </c>
      <c r="O127" s="56" t="n">
        <f aca="false">IF(AND(MOD(A127,12)=0,B127&gt;=Inputs!$C$18),MAX(F127+G127+H127+J127-K127-M127-N127,0)*Inputs!$C$17,0)</f>
        <v>0</v>
      </c>
      <c r="P127" s="56" t="n">
        <f aca="false">F127+G127+H127+J127-K127-M127-N127+O127</f>
        <v>121515.484359659</v>
      </c>
      <c r="Q127" s="56" t="n">
        <f aca="false">IF(OR(E127=1,P127&lt;=0),0,P127)</f>
        <v>121515.484359659</v>
      </c>
      <c r="R127" s="15" t="n">
        <f aca="false">IF(OR(E127=1,AND(P127&lt;=0,I127&gt;0)),1,0)</f>
        <v>0</v>
      </c>
      <c r="S127" s="15" t="n">
        <f aca="false">IF(L127&gt;0,1,0)</f>
        <v>0</v>
      </c>
    </row>
    <row r="128" customFormat="false" ht="15" hidden="false" customHeight="false" outlineLevel="0" collapsed="false">
      <c r="A128" s="15" t="n">
        <v>127</v>
      </c>
      <c r="B128" s="15" t="n">
        <f aca="false">INT((A128-1)/12)+1</f>
        <v>11</v>
      </c>
      <c r="C128" s="15" t="n">
        <f aca="false">MIN(Inputs!$C$4+B128-1,99)</f>
        <v>84</v>
      </c>
      <c r="D128" s="55" t="n">
        <f aca="false">0.04</f>
        <v>0.04</v>
      </c>
      <c r="E128" s="15" t="n">
        <f aca="false">R127</f>
        <v>0</v>
      </c>
      <c r="F128" s="56" t="n">
        <f aca="false">Q127</f>
        <v>121515.484359659</v>
      </c>
      <c r="G128" s="56" t="n">
        <f aca="false">IF(AND(MOD(A128-1,12)=0,B128&lt;=Inputs!$C$7,E128=0),Inputs!$C$6,0)</f>
        <v>0</v>
      </c>
      <c r="H128" s="56" t="n">
        <f aca="false">IF(B128=1,G128*Inputs!$C$9,0)</f>
        <v>0</v>
      </c>
      <c r="I128" s="56" t="n">
        <f aca="false">I127+G128</f>
        <v>120000</v>
      </c>
      <c r="J128" s="56" t="n">
        <f aca="false">(F128+G128+H128)*((1+D128)^(1/12)-1)</f>
        <v>397.810075301387</v>
      </c>
      <c r="K128" s="56" t="n">
        <f aca="false">(F128+G128+H128+J128)*(Inputs!$C$19+IF(B128&lt;=10,Inputs!$C$12,Inputs!$C$13))/12</f>
        <v>213.348265261181</v>
      </c>
      <c r="L128" s="56" t="n">
        <f aca="false">IF(OR(E128=1,A128&lt;=Inputs!$C$15),0,MAX(Inputs!$C$8*I128-(F128+G128+H128+J128-K128),0))</f>
        <v>0</v>
      </c>
      <c r="M128" s="56" t="n">
        <f aca="false">L128*INDEX(Rates!$B$2:$C$101,C128+1,IF(Inputs!$C$5="Male",1,2))/1000/12*Inputs!$C$16</f>
        <v>0</v>
      </c>
      <c r="N128" s="56" t="n">
        <f aca="false">IF($V$1=1,MAX(F128+G128+H128+J128-K128-M128,0)*Inputs!$C$22/12,0)</f>
        <v>0</v>
      </c>
      <c r="O128" s="56" t="n">
        <f aca="false">IF(AND(MOD(A128,12)=0,B128&gt;=Inputs!$C$18),MAX(F128+G128+H128+J128-K128-M128-N128,0)*Inputs!$C$17,0)</f>
        <v>0</v>
      </c>
      <c r="P128" s="56" t="n">
        <f aca="false">F128+G128+H128+J128-K128-M128-N128+O128</f>
        <v>121699.9461697</v>
      </c>
      <c r="Q128" s="56" t="n">
        <f aca="false">IF(OR(E128=1,P128&lt;=0),0,P128)</f>
        <v>121699.9461697</v>
      </c>
      <c r="R128" s="15" t="n">
        <f aca="false">IF(OR(E128=1,AND(P128&lt;=0,I128&gt;0)),1,0)</f>
        <v>0</v>
      </c>
      <c r="S128" s="15" t="n">
        <f aca="false">IF(L128&gt;0,1,0)</f>
        <v>0</v>
      </c>
    </row>
    <row r="129" customFormat="false" ht="15" hidden="false" customHeight="false" outlineLevel="0" collapsed="false">
      <c r="A129" s="15" t="n">
        <v>128</v>
      </c>
      <c r="B129" s="15" t="n">
        <f aca="false">INT((A129-1)/12)+1</f>
        <v>11</v>
      </c>
      <c r="C129" s="15" t="n">
        <f aca="false">MIN(Inputs!$C$4+B129-1,99)</f>
        <v>84</v>
      </c>
      <c r="D129" s="55" t="n">
        <f aca="false">0.04</f>
        <v>0.04</v>
      </c>
      <c r="E129" s="15" t="n">
        <f aca="false">R128</f>
        <v>0</v>
      </c>
      <c r="F129" s="56" t="n">
        <f aca="false">Q128</f>
        <v>121699.9461697</v>
      </c>
      <c r="G129" s="56" t="n">
        <f aca="false">IF(AND(MOD(A129-1,12)=0,B129&lt;=Inputs!$C$7,E129=0),Inputs!$C$6,0)</f>
        <v>0</v>
      </c>
      <c r="H129" s="56" t="n">
        <f aca="false">IF(B129=1,G129*Inputs!$C$9,0)</f>
        <v>0</v>
      </c>
      <c r="I129" s="56" t="n">
        <f aca="false">I128+G129</f>
        <v>120000</v>
      </c>
      <c r="J129" s="56" t="n">
        <f aca="false">(F129+G129+H129)*((1+D129)^(1/12)-1)</f>
        <v>398.413955267212</v>
      </c>
      <c r="K129" s="56" t="n">
        <f aca="false">(F129+G129+H129+J129)*(Inputs!$C$19+IF(B129&lt;=10,Inputs!$C$12,Inputs!$C$13))/12</f>
        <v>213.672130218692</v>
      </c>
      <c r="L129" s="56" t="n">
        <f aca="false">IF(OR(E129=1,A129&lt;=Inputs!$C$15),0,MAX(Inputs!$C$8*I129-(F129+G129+H129+J129-K129),0))</f>
        <v>0</v>
      </c>
      <c r="M129" s="56" t="n">
        <f aca="false">L129*INDEX(Rates!$B$2:$C$101,C129+1,IF(Inputs!$C$5="Male",1,2))/1000/12*Inputs!$C$16</f>
        <v>0</v>
      </c>
      <c r="N129" s="56" t="n">
        <f aca="false">IF($V$1=1,MAX(F129+G129+H129+J129-K129-M129,0)*Inputs!$C$22/12,0)</f>
        <v>0</v>
      </c>
      <c r="O129" s="56" t="n">
        <f aca="false">IF(AND(MOD(A129,12)=0,B129&gt;=Inputs!$C$18),MAX(F129+G129+H129+J129-K129-M129-N129,0)*Inputs!$C$17,0)</f>
        <v>0</v>
      </c>
      <c r="P129" s="56" t="n">
        <f aca="false">F129+G129+H129+J129-K129-M129-N129+O129</f>
        <v>121884.687994748</v>
      </c>
      <c r="Q129" s="56" t="n">
        <f aca="false">IF(OR(E129=1,P129&lt;=0),0,P129)</f>
        <v>121884.687994748</v>
      </c>
      <c r="R129" s="15" t="n">
        <f aca="false">IF(OR(E129=1,AND(P129&lt;=0,I129&gt;0)),1,0)</f>
        <v>0</v>
      </c>
      <c r="S129" s="15" t="n">
        <f aca="false">IF(L129&gt;0,1,0)</f>
        <v>0</v>
      </c>
    </row>
    <row r="130" customFormat="false" ht="15" hidden="false" customHeight="false" outlineLevel="0" collapsed="false">
      <c r="A130" s="15" t="n">
        <v>129</v>
      </c>
      <c r="B130" s="15" t="n">
        <f aca="false">INT((A130-1)/12)+1</f>
        <v>11</v>
      </c>
      <c r="C130" s="15" t="n">
        <f aca="false">MIN(Inputs!$C$4+B130-1,99)</f>
        <v>84</v>
      </c>
      <c r="D130" s="55" t="n">
        <f aca="false">0.04</f>
        <v>0.04</v>
      </c>
      <c r="E130" s="15" t="n">
        <f aca="false">R129</f>
        <v>0</v>
      </c>
      <c r="F130" s="56" t="n">
        <f aca="false">Q129</f>
        <v>121884.687994748</v>
      </c>
      <c r="G130" s="56" t="n">
        <f aca="false">IF(AND(MOD(A130-1,12)=0,B130&lt;=Inputs!$C$7,E130=0),Inputs!$C$6,0)</f>
        <v>0</v>
      </c>
      <c r="H130" s="56" t="n">
        <f aca="false">IF(B130=1,G130*Inputs!$C$9,0)</f>
        <v>0</v>
      </c>
      <c r="I130" s="56" t="n">
        <f aca="false">I129+G130</f>
        <v>120000</v>
      </c>
      <c r="J130" s="56" t="n">
        <f aca="false">(F130+G130+H130)*((1+D130)^(1/12)-1)</f>
        <v>399.018751929309</v>
      </c>
      <c r="K130" s="56" t="n">
        <f aca="false">(F130+G130+H130+J130)*(Inputs!$C$19+IF(B130&lt;=10,Inputs!$C$12,Inputs!$C$13))/12</f>
        <v>213.996486806686</v>
      </c>
      <c r="L130" s="56" t="n">
        <f aca="false">IF(OR(E130=1,A130&lt;=Inputs!$C$15),0,MAX(Inputs!$C$8*I130-(F130+G130+H130+J130-K130),0))</f>
        <v>0</v>
      </c>
      <c r="M130" s="56" t="n">
        <f aca="false">L130*INDEX(Rates!$B$2:$C$101,C130+1,IF(Inputs!$C$5="Male",1,2))/1000/12*Inputs!$C$16</f>
        <v>0</v>
      </c>
      <c r="N130" s="56" t="n">
        <f aca="false">IF($V$1=1,MAX(F130+G130+H130+J130-K130-M130,0)*Inputs!$C$22/12,0)</f>
        <v>0</v>
      </c>
      <c r="O130" s="56" t="n">
        <f aca="false">IF(AND(MOD(A130,12)=0,B130&gt;=Inputs!$C$18),MAX(F130+G130+H130+J130-K130-M130-N130,0)*Inputs!$C$17,0)</f>
        <v>0</v>
      </c>
      <c r="P130" s="56" t="n">
        <f aca="false">F130+G130+H130+J130-K130-M130-N130+O130</f>
        <v>122069.710259871</v>
      </c>
      <c r="Q130" s="56" t="n">
        <f aca="false">IF(OR(E130=1,P130&lt;=0),0,P130)</f>
        <v>122069.710259871</v>
      </c>
      <c r="R130" s="15" t="n">
        <f aca="false">IF(OR(E130=1,AND(P130&lt;=0,I130&gt;0)),1,0)</f>
        <v>0</v>
      </c>
      <c r="S130" s="15" t="n">
        <f aca="false">IF(L130&gt;0,1,0)</f>
        <v>0</v>
      </c>
    </row>
    <row r="131" customFormat="false" ht="15" hidden="false" customHeight="false" outlineLevel="0" collapsed="false">
      <c r="A131" s="15" t="n">
        <v>130</v>
      </c>
      <c r="B131" s="15" t="n">
        <f aca="false">INT((A131-1)/12)+1</f>
        <v>11</v>
      </c>
      <c r="C131" s="15" t="n">
        <f aca="false">MIN(Inputs!$C$4+B131-1,99)</f>
        <v>84</v>
      </c>
      <c r="D131" s="55" t="n">
        <f aca="false">0.04</f>
        <v>0.04</v>
      </c>
      <c r="E131" s="15" t="n">
        <f aca="false">R130</f>
        <v>0</v>
      </c>
      <c r="F131" s="56" t="n">
        <f aca="false">Q130</f>
        <v>122069.710259871</v>
      </c>
      <c r="G131" s="56" t="n">
        <f aca="false">IF(AND(MOD(A131-1,12)=0,B131&lt;=Inputs!$C$7,E131=0),Inputs!$C$6,0)</f>
        <v>0</v>
      </c>
      <c r="H131" s="56" t="n">
        <f aca="false">IF(B131=1,G131*Inputs!$C$9,0)</f>
        <v>0</v>
      </c>
      <c r="I131" s="56" t="n">
        <f aca="false">I130+G131</f>
        <v>120000</v>
      </c>
      <c r="J131" s="56" t="n">
        <f aca="false">(F131+G131+H131)*((1+D131)^(1/12)-1)</f>
        <v>399.624466679234</v>
      </c>
      <c r="K131" s="56" t="n">
        <f aca="false">(F131+G131+H131+J131)*(Inputs!$C$19+IF(B131&lt;=10,Inputs!$C$12,Inputs!$C$13))/12</f>
        <v>214.321335771462</v>
      </c>
      <c r="L131" s="56" t="n">
        <f aca="false">IF(OR(E131=1,A131&lt;=Inputs!$C$15),0,MAX(Inputs!$C$8*I131-(F131+G131+H131+J131-K131),0))</f>
        <v>0</v>
      </c>
      <c r="M131" s="56" t="n">
        <f aca="false">L131*INDEX(Rates!$B$2:$C$101,C131+1,IF(Inputs!$C$5="Male",1,2))/1000/12*Inputs!$C$16</f>
        <v>0</v>
      </c>
      <c r="N131" s="56" t="n">
        <f aca="false">IF($V$1=1,MAX(F131+G131+H131+J131-K131-M131,0)*Inputs!$C$22/12,0)</f>
        <v>0</v>
      </c>
      <c r="O131" s="56" t="n">
        <f aca="false">IF(AND(MOD(A131,12)=0,B131&gt;=Inputs!$C$18),MAX(F131+G131+H131+J131-K131-M131-N131,0)*Inputs!$C$17,0)</f>
        <v>0</v>
      </c>
      <c r="P131" s="56" t="n">
        <f aca="false">F131+G131+H131+J131-K131-M131-N131+O131</f>
        <v>122255.013390779</v>
      </c>
      <c r="Q131" s="56" t="n">
        <f aca="false">IF(OR(E131=1,P131&lt;=0),0,P131)</f>
        <v>122255.013390779</v>
      </c>
      <c r="R131" s="15" t="n">
        <f aca="false">IF(OR(E131=1,AND(P131&lt;=0,I131&gt;0)),1,0)</f>
        <v>0</v>
      </c>
      <c r="S131" s="15" t="n">
        <f aca="false">IF(L131&gt;0,1,0)</f>
        <v>0</v>
      </c>
    </row>
    <row r="132" customFormat="false" ht="15" hidden="false" customHeight="false" outlineLevel="0" collapsed="false">
      <c r="A132" s="15" t="n">
        <v>131</v>
      </c>
      <c r="B132" s="15" t="n">
        <f aca="false">INT((A132-1)/12)+1</f>
        <v>11</v>
      </c>
      <c r="C132" s="15" t="n">
        <f aca="false">MIN(Inputs!$C$4+B132-1,99)</f>
        <v>84</v>
      </c>
      <c r="D132" s="55" t="n">
        <f aca="false">0.04</f>
        <v>0.04</v>
      </c>
      <c r="E132" s="15" t="n">
        <f aca="false">R131</f>
        <v>0</v>
      </c>
      <c r="F132" s="56" t="n">
        <f aca="false">Q131</f>
        <v>122255.013390779</v>
      </c>
      <c r="G132" s="56" t="n">
        <f aca="false">IF(AND(MOD(A132-1,12)=0,B132&lt;=Inputs!$C$7,E132=0),Inputs!$C$6,0)</f>
        <v>0</v>
      </c>
      <c r="H132" s="56" t="n">
        <f aca="false">IF(B132=1,G132*Inputs!$C$9,0)</f>
        <v>0</v>
      </c>
      <c r="I132" s="56" t="n">
        <f aca="false">I131+G132</f>
        <v>120000</v>
      </c>
      <c r="J132" s="56" t="n">
        <f aca="false">(F132+G132+H132)*((1+D132)^(1/12)-1)</f>
        <v>400.231100910653</v>
      </c>
      <c r="K132" s="56" t="n">
        <f aca="false">(F132+G132+H132+J132)*(Inputs!$C$19+IF(B132&lt;=10,Inputs!$C$12,Inputs!$C$13))/12</f>
        <v>214.646677860456</v>
      </c>
      <c r="L132" s="56" t="n">
        <f aca="false">IF(OR(E132=1,A132&lt;=Inputs!$C$15),0,MAX(Inputs!$C$8*I132-(F132+G132+H132+J132-K132),0))</f>
        <v>0</v>
      </c>
      <c r="M132" s="56" t="n">
        <f aca="false">L132*INDEX(Rates!$B$2:$C$101,C132+1,IF(Inputs!$C$5="Male",1,2))/1000/12*Inputs!$C$16</f>
        <v>0</v>
      </c>
      <c r="N132" s="56" t="n">
        <f aca="false">IF($V$1=1,MAX(F132+G132+H132+J132-K132-M132,0)*Inputs!$C$22/12,0)</f>
        <v>0</v>
      </c>
      <c r="O132" s="56" t="n">
        <f aca="false">IF(AND(MOD(A132,12)=0,B132&gt;=Inputs!$C$18),MAX(F132+G132+H132+J132-K132-M132-N132,0)*Inputs!$C$17,0)</f>
        <v>0</v>
      </c>
      <c r="P132" s="56" t="n">
        <f aca="false">F132+G132+H132+J132-K132-M132-N132+O132</f>
        <v>122440.597813829</v>
      </c>
      <c r="Q132" s="56" t="n">
        <f aca="false">IF(OR(E132=1,P132&lt;=0),0,P132)</f>
        <v>122440.597813829</v>
      </c>
      <c r="R132" s="15" t="n">
        <f aca="false">IF(OR(E132=1,AND(P132&lt;=0,I132&gt;0)),1,0)</f>
        <v>0</v>
      </c>
      <c r="S132" s="15" t="n">
        <f aca="false">IF(L132&gt;0,1,0)</f>
        <v>0</v>
      </c>
    </row>
    <row r="133" customFormat="false" ht="15" hidden="false" customHeight="false" outlineLevel="0" collapsed="false">
      <c r="A133" s="15" t="n">
        <v>132</v>
      </c>
      <c r="B133" s="15" t="n">
        <f aca="false">INT((A133-1)/12)+1</f>
        <v>11</v>
      </c>
      <c r="C133" s="15" t="n">
        <f aca="false">MIN(Inputs!$C$4+B133-1,99)</f>
        <v>84</v>
      </c>
      <c r="D133" s="55" t="n">
        <f aca="false">0.04</f>
        <v>0.04</v>
      </c>
      <c r="E133" s="15" t="n">
        <f aca="false">R132</f>
        <v>0</v>
      </c>
      <c r="F133" s="56" t="n">
        <f aca="false">Q132</f>
        <v>122440.597813829</v>
      </c>
      <c r="G133" s="56" t="n">
        <f aca="false">IF(AND(MOD(A133-1,12)=0,B133&lt;=Inputs!$C$7,E133=0),Inputs!$C$6,0)</f>
        <v>0</v>
      </c>
      <c r="H133" s="56" t="n">
        <f aca="false">IF(B133=1,G133*Inputs!$C$9,0)</f>
        <v>0</v>
      </c>
      <c r="I133" s="56" t="n">
        <f aca="false">I132+G133</f>
        <v>120000</v>
      </c>
      <c r="J133" s="56" t="n">
        <f aca="false">(F133+G133+H133)*((1+D133)^(1/12)-1)</f>
        <v>400.838656019349</v>
      </c>
      <c r="K133" s="56" t="n">
        <f aca="false">(F133+G133+H133+J133)*(Inputs!$C$19+IF(B133&lt;=10,Inputs!$C$12,Inputs!$C$13))/12</f>
        <v>214.972513822234</v>
      </c>
      <c r="L133" s="56" t="n">
        <f aca="false">IF(OR(E133=1,A133&lt;=Inputs!$C$15),0,MAX(Inputs!$C$8*I133-(F133+G133+H133+J133-K133),0))</f>
        <v>0</v>
      </c>
      <c r="M133" s="56" t="n">
        <f aca="false">L133*INDEX(Rates!$B$2:$C$101,C133+1,IF(Inputs!$C$5="Male",1,2))/1000/12*Inputs!$C$16</f>
        <v>0</v>
      </c>
      <c r="N133" s="56" t="n">
        <f aca="false">IF($V$1=1,MAX(F133+G133+H133+J133-K133-M133,0)*Inputs!$C$22/12,0)</f>
        <v>0</v>
      </c>
      <c r="O133" s="56" t="n">
        <f aca="false">IF(AND(MOD(A133,12)=0,B133&gt;=Inputs!$C$18),MAX(F133+G133+H133+J133-K133-M133-N133,0)*Inputs!$C$17,0)</f>
        <v>613.132319780129</v>
      </c>
      <c r="P133" s="56" t="n">
        <f aca="false">F133+G133+H133+J133-K133-M133-N133+O133</f>
        <v>123239.596275806</v>
      </c>
      <c r="Q133" s="56" t="n">
        <f aca="false">IF(OR(E133=1,P133&lt;=0),0,P133)</f>
        <v>123239.596275806</v>
      </c>
      <c r="R133" s="15" t="n">
        <f aca="false">IF(OR(E133=1,AND(P133&lt;=0,I133&gt;0)),1,0)</f>
        <v>0</v>
      </c>
      <c r="S133" s="15" t="n">
        <f aca="false">IF(L133&gt;0,1,0)</f>
        <v>0</v>
      </c>
    </row>
    <row r="134" customFormat="false" ht="15" hidden="false" customHeight="false" outlineLevel="0" collapsed="false">
      <c r="A134" s="15" t="n">
        <v>133</v>
      </c>
      <c r="B134" s="15" t="n">
        <f aca="false">INT((A134-1)/12)+1</f>
        <v>12</v>
      </c>
      <c r="C134" s="15" t="n">
        <f aca="false">MIN(Inputs!$C$4+B134-1,99)</f>
        <v>85</v>
      </c>
      <c r="D134" s="55" t="n">
        <f aca="false">0.04</f>
        <v>0.04</v>
      </c>
      <c r="E134" s="15" t="n">
        <f aca="false">R133</f>
        <v>0</v>
      </c>
      <c r="F134" s="56" t="n">
        <f aca="false">Q133</f>
        <v>123239.596275806</v>
      </c>
      <c r="G134" s="56" t="n">
        <f aca="false">IF(AND(MOD(A134-1,12)=0,B134&lt;=Inputs!$C$7,E134=0),Inputs!$C$6,0)</f>
        <v>0</v>
      </c>
      <c r="H134" s="56" t="n">
        <f aca="false">IF(B134=1,G134*Inputs!$C$9,0)</f>
        <v>0</v>
      </c>
      <c r="I134" s="56" t="n">
        <f aca="false">I133+G134</f>
        <v>120000</v>
      </c>
      <c r="J134" s="56" t="n">
        <f aca="false">(F134+G134+H134)*((1+D134)^(1/12)-1)</f>
        <v>403.454369070239</v>
      </c>
      <c r="K134" s="56" t="n">
        <f aca="false">(F134+G134+H134+J134)*(Inputs!$C$19+IF(B134&lt;=10,Inputs!$C$12,Inputs!$C$13))/12</f>
        <v>216.375338628533</v>
      </c>
      <c r="L134" s="56" t="n">
        <f aca="false">IF(OR(E134=1,A134&lt;=Inputs!$C$15),0,MAX(Inputs!$C$8*I134-(F134+G134+H134+J134-K134),0))</f>
        <v>0</v>
      </c>
      <c r="M134" s="56" t="n">
        <f aca="false">L134*INDEX(Rates!$B$2:$C$101,C134+1,IF(Inputs!$C$5="Male",1,2))/1000/12*Inputs!$C$16</f>
        <v>0</v>
      </c>
      <c r="N134" s="56" t="n">
        <f aca="false">IF($V$1=1,MAX(F134+G134+H134+J134-K134-M134,0)*Inputs!$C$22/12,0)</f>
        <v>0</v>
      </c>
      <c r="O134" s="56" t="n">
        <f aca="false">IF(AND(MOD(A134,12)=0,B134&gt;=Inputs!$C$18),MAX(F134+G134+H134+J134-K134-M134-N134,0)*Inputs!$C$17,0)</f>
        <v>0</v>
      </c>
      <c r="P134" s="56" t="n">
        <f aca="false">F134+G134+H134+J134-K134-M134-N134+O134</f>
        <v>123426.675306248</v>
      </c>
      <c r="Q134" s="56" t="n">
        <f aca="false">IF(OR(E134=1,P134&lt;=0),0,P134)</f>
        <v>123426.675306248</v>
      </c>
      <c r="R134" s="15" t="n">
        <f aca="false">IF(OR(E134=1,AND(P134&lt;=0,I134&gt;0)),1,0)</f>
        <v>0</v>
      </c>
      <c r="S134" s="15" t="n">
        <f aca="false">IF(L134&gt;0,1,0)</f>
        <v>0</v>
      </c>
    </row>
    <row r="135" customFormat="false" ht="15" hidden="false" customHeight="false" outlineLevel="0" collapsed="false">
      <c r="A135" s="15" t="n">
        <v>134</v>
      </c>
      <c r="B135" s="15" t="n">
        <f aca="false">INT((A135-1)/12)+1</f>
        <v>12</v>
      </c>
      <c r="C135" s="15" t="n">
        <f aca="false">MIN(Inputs!$C$4+B135-1,99)</f>
        <v>85</v>
      </c>
      <c r="D135" s="55" t="n">
        <f aca="false">0.04</f>
        <v>0.04</v>
      </c>
      <c r="E135" s="15" t="n">
        <f aca="false">R134</f>
        <v>0</v>
      </c>
      <c r="F135" s="56" t="n">
        <f aca="false">Q134</f>
        <v>123426.675306248</v>
      </c>
      <c r="G135" s="56" t="n">
        <f aca="false">IF(AND(MOD(A135-1,12)=0,B135&lt;=Inputs!$C$7,E135=0),Inputs!$C$6,0)</f>
        <v>0</v>
      </c>
      <c r="H135" s="56" t="n">
        <f aca="false">IF(B135=1,G135*Inputs!$C$9,0)</f>
        <v>0</v>
      </c>
      <c r="I135" s="56" t="n">
        <f aca="false">I134+G135</f>
        <v>120000</v>
      </c>
      <c r="J135" s="56" t="n">
        <f aca="false">(F135+G135+H135)*((1+D135)^(1/12)-1)</f>
        <v>404.066817134611</v>
      </c>
      <c r="K135" s="56" t="n">
        <f aca="false">(F135+G135+H135+J135)*(Inputs!$C$19+IF(B135&lt;=10,Inputs!$C$12,Inputs!$C$13))/12</f>
        <v>216.703798715919</v>
      </c>
      <c r="L135" s="56" t="n">
        <f aca="false">IF(OR(E135=1,A135&lt;=Inputs!$C$15),0,MAX(Inputs!$C$8*I135-(F135+G135+H135+J135-K135),0))</f>
        <v>0</v>
      </c>
      <c r="M135" s="56" t="n">
        <f aca="false">L135*INDEX(Rates!$B$2:$C$101,C135+1,IF(Inputs!$C$5="Male",1,2))/1000/12*Inputs!$C$16</f>
        <v>0</v>
      </c>
      <c r="N135" s="56" t="n">
        <f aca="false">IF($V$1=1,MAX(F135+G135+H135+J135-K135-M135,0)*Inputs!$C$22/12,0)</f>
        <v>0</v>
      </c>
      <c r="O135" s="56" t="n">
        <f aca="false">IF(AND(MOD(A135,12)=0,B135&gt;=Inputs!$C$18),MAX(F135+G135+H135+J135-K135-M135-N135,0)*Inputs!$C$17,0)</f>
        <v>0</v>
      </c>
      <c r="P135" s="56" t="n">
        <f aca="false">F135+G135+H135+J135-K135-M135-N135+O135</f>
        <v>123614.038324666</v>
      </c>
      <c r="Q135" s="56" t="n">
        <f aca="false">IF(OR(E135=1,P135&lt;=0),0,P135)</f>
        <v>123614.038324666</v>
      </c>
      <c r="R135" s="15" t="n">
        <f aca="false">IF(OR(E135=1,AND(P135&lt;=0,I135&gt;0)),1,0)</f>
        <v>0</v>
      </c>
      <c r="S135" s="15" t="n">
        <f aca="false">IF(L135&gt;0,1,0)</f>
        <v>0</v>
      </c>
    </row>
    <row r="136" customFormat="false" ht="15" hidden="false" customHeight="false" outlineLevel="0" collapsed="false">
      <c r="A136" s="15" t="n">
        <v>135</v>
      </c>
      <c r="B136" s="15" t="n">
        <f aca="false">INT((A136-1)/12)+1</f>
        <v>12</v>
      </c>
      <c r="C136" s="15" t="n">
        <f aca="false">MIN(Inputs!$C$4+B136-1,99)</f>
        <v>85</v>
      </c>
      <c r="D136" s="55" t="n">
        <f aca="false">0.04</f>
        <v>0.04</v>
      </c>
      <c r="E136" s="15" t="n">
        <f aca="false">R135</f>
        <v>0</v>
      </c>
      <c r="F136" s="56" t="n">
        <f aca="false">Q135</f>
        <v>123614.038324666</v>
      </c>
      <c r="G136" s="56" t="n">
        <f aca="false">IF(AND(MOD(A136-1,12)=0,B136&lt;=Inputs!$C$7,E136=0),Inputs!$C$6,0)</f>
        <v>0</v>
      </c>
      <c r="H136" s="56" t="n">
        <f aca="false">IF(B136=1,G136*Inputs!$C$9,0)</f>
        <v>0</v>
      </c>
      <c r="I136" s="56" t="n">
        <f aca="false">I135+G136</f>
        <v>120000</v>
      </c>
      <c r="J136" s="56" t="n">
        <f aca="false">(F136+G136+H136)*((1+D136)^(1/12)-1)</f>
        <v>404.680194901722</v>
      </c>
      <c r="K136" s="56" t="n">
        <f aca="false">(F136+G136+H136+J136)*(Inputs!$C$19+IF(B136&lt;=10,Inputs!$C$12,Inputs!$C$13))/12</f>
        <v>217.032757409244</v>
      </c>
      <c r="L136" s="56" t="n">
        <f aca="false">IF(OR(E136=1,A136&lt;=Inputs!$C$15),0,MAX(Inputs!$C$8*I136-(F136+G136+H136+J136-K136),0))</f>
        <v>0</v>
      </c>
      <c r="M136" s="56" t="n">
        <f aca="false">L136*INDEX(Rates!$B$2:$C$101,C136+1,IF(Inputs!$C$5="Male",1,2))/1000/12*Inputs!$C$16</f>
        <v>0</v>
      </c>
      <c r="N136" s="56" t="n">
        <f aca="false">IF($V$1=1,MAX(F136+G136+H136+J136-K136-M136,0)*Inputs!$C$22/12,0)</f>
        <v>0</v>
      </c>
      <c r="O136" s="56" t="n">
        <f aca="false">IF(AND(MOD(A136,12)=0,B136&gt;=Inputs!$C$18),MAX(F136+G136+H136+J136-K136-M136-N136,0)*Inputs!$C$17,0)</f>
        <v>0</v>
      </c>
      <c r="P136" s="56" t="n">
        <f aca="false">F136+G136+H136+J136-K136-M136-N136+O136</f>
        <v>123801.685762159</v>
      </c>
      <c r="Q136" s="56" t="n">
        <f aca="false">IF(OR(E136=1,P136&lt;=0),0,P136)</f>
        <v>123801.685762159</v>
      </c>
      <c r="R136" s="15" t="n">
        <f aca="false">IF(OR(E136=1,AND(P136&lt;=0,I136&gt;0)),1,0)</f>
        <v>0</v>
      </c>
      <c r="S136" s="15" t="n">
        <f aca="false">IF(L136&gt;0,1,0)</f>
        <v>0</v>
      </c>
    </row>
    <row r="137" customFormat="false" ht="15" hidden="false" customHeight="false" outlineLevel="0" collapsed="false">
      <c r="A137" s="15" t="n">
        <v>136</v>
      </c>
      <c r="B137" s="15" t="n">
        <f aca="false">INT((A137-1)/12)+1</f>
        <v>12</v>
      </c>
      <c r="C137" s="15" t="n">
        <f aca="false">MIN(Inputs!$C$4+B137-1,99)</f>
        <v>85</v>
      </c>
      <c r="D137" s="55" t="n">
        <f aca="false">0.04</f>
        <v>0.04</v>
      </c>
      <c r="E137" s="15" t="n">
        <f aca="false">R136</f>
        <v>0</v>
      </c>
      <c r="F137" s="56" t="n">
        <f aca="false">Q136</f>
        <v>123801.685762159</v>
      </c>
      <c r="G137" s="56" t="n">
        <f aca="false">IF(AND(MOD(A137-1,12)=0,B137&lt;=Inputs!$C$7,E137=0),Inputs!$C$6,0)</f>
        <v>0</v>
      </c>
      <c r="H137" s="56" t="n">
        <f aca="false">IF(B137=1,G137*Inputs!$C$9,0)</f>
        <v>0</v>
      </c>
      <c r="I137" s="56" t="n">
        <f aca="false">I136+G137</f>
        <v>120000</v>
      </c>
      <c r="J137" s="56" t="n">
        <f aca="false">(F137+G137+H137)*((1+D137)^(1/12)-1)</f>
        <v>405.294503782868</v>
      </c>
      <c r="K137" s="56" t="n">
        <f aca="false">(F137+G137+H137+J137)*(Inputs!$C$19+IF(B137&lt;=10,Inputs!$C$12,Inputs!$C$13))/12</f>
        <v>217.362215465398</v>
      </c>
      <c r="L137" s="56" t="n">
        <f aca="false">IF(OR(E137=1,A137&lt;=Inputs!$C$15),0,MAX(Inputs!$C$8*I137-(F137+G137+H137+J137-K137),0))</f>
        <v>0</v>
      </c>
      <c r="M137" s="56" t="n">
        <f aca="false">L137*INDEX(Rates!$B$2:$C$101,C137+1,IF(Inputs!$C$5="Male",1,2))/1000/12*Inputs!$C$16</f>
        <v>0</v>
      </c>
      <c r="N137" s="56" t="n">
        <f aca="false">IF($V$1=1,MAX(F137+G137+H137+J137-K137-M137,0)*Inputs!$C$22/12,0)</f>
        <v>0</v>
      </c>
      <c r="O137" s="56" t="n">
        <f aca="false">IF(AND(MOD(A137,12)=0,B137&gt;=Inputs!$C$18),MAX(F137+G137+H137+J137-K137-M137-N137,0)*Inputs!$C$17,0)</f>
        <v>0</v>
      </c>
      <c r="P137" s="56" t="n">
        <f aca="false">F137+G137+H137+J137-K137-M137-N137+O137</f>
        <v>123989.618050476</v>
      </c>
      <c r="Q137" s="56" t="n">
        <f aca="false">IF(OR(E137=1,P137&lt;=0),0,P137)</f>
        <v>123989.618050476</v>
      </c>
      <c r="R137" s="15" t="n">
        <f aca="false">IF(OR(E137=1,AND(P137&lt;=0,I137&gt;0)),1,0)</f>
        <v>0</v>
      </c>
      <c r="S137" s="15" t="n">
        <f aca="false">IF(L137&gt;0,1,0)</f>
        <v>0</v>
      </c>
    </row>
    <row r="138" customFormat="false" ht="15" hidden="false" customHeight="false" outlineLevel="0" collapsed="false">
      <c r="A138" s="15" t="n">
        <v>137</v>
      </c>
      <c r="B138" s="15" t="n">
        <f aca="false">INT((A138-1)/12)+1</f>
        <v>12</v>
      </c>
      <c r="C138" s="15" t="n">
        <f aca="false">MIN(Inputs!$C$4+B138-1,99)</f>
        <v>85</v>
      </c>
      <c r="D138" s="55" t="n">
        <f aca="false">0.04</f>
        <v>0.04</v>
      </c>
      <c r="E138" s="15" t="n">
        <f aca="false">R137</f>
        <v>0</v>
      </c>
      <c r="F138" s="56" t="n">
        <f aca="false">Q137</f>
        <v>123989.618050476</v>
      </c>
      <c r="G138" s="56" t="n">
        <f aca="false">IF(AND(MOD(A138-1,12)=0,B138&lt;=Inputs!$C$7,E138=0),Inputs!$C$6,0)</f>
        <v>0</v>
      </c>
      <c r="H138" s="56" t="n">
        <f aca="false">IF(B138=1,G138*Inputs!$C$9,0)</f>
        <v>0</v>
      </c>
      <c r="I138" s="56" t="n">
        <f aca="false">I137+G138</f>
        <v>120000</v>
      </c>
      <c r="J138" s="56" t="n">
        <f aca="false">(F138+G138+H138)*((1+D138)^(1/12)-1)</f>
        <v>405.909745191493</v>
      </c>
      <c r="K138" s="56" t="n">
        <f aca="false">(F138+G138+H138+J138)*(Inputs!$C$19+IF(B138&lt;=10,Inputs!$C$12,Inputs!$C$13))/12</f>
        <v>217.692173642419</v>
      </c>
      <c r="L138" s="56" t="n">
        <f aca="false">IF(OR(E138=1,A138&lt;=Inputs!$C$15),0,MAX(Inputs!$C$8*I138-(F138+G138+H138+J138-K138),0))</f>
        <v>0</v>
      </c>
      <c r="M138" s="56" t="n">
        <f aca="false">L138*INDEX(Rates!$B$2:$C$101,C138+1,IF(Inputs!$C$5="Male",1,2))/1000/12*Inputs!$C$16</f>
        <v>0</v>
      </c>
      <c r="N138" s="56" t="n">
        <f aca="false">IF($V$1=1,MAX(F138+G138+H138+J138-K138-M138,0)*Inputs!$C$22/12,0)</f>
        <v>0</v>
      </c>
      <c r="O138" s="56" t="n">
        <f aca="false">IF(AND(MOD(A138,12)=0,B138&gt;=Inputs!$C$18),MAX(F138+G138+H138+J138-K138-M138-N138,0)*Inputs!$C$17,0)</f>
        <v>0</v>
      </c>
      <c r="P138" s="56" t="n">
        <f aca="false">F138+G138+H138+J138-K138-M138-N138+O138</f>
        <v>124177.835622025</v>
      </c>
      <c r="Q138" s="56" t="n">
        <f aca="false">IF(OR(E138=1,P138&lt;=0),0,P138)</f>
        <v>124177.835622025</v>
      </c>
      <c r="R138" s="15" t="n">
        <f aca="false">IF(OR(E138=1,AND(P138&lt;=0,I138&gt;0)),1,0)</f>
        <v>0</v>
      </c>
      <c r="S138" s="15" t="n">
        <f aca="false">IF(L138&gt;0,1,0)</f>
        <v>0</v>
      </c>
    </row>
    <row r="139" customFormat="false" ht="15" hidden="false" customHeight="false" outlineLevel="0" collapsed="false">
      <c r="A139" s="15" t="n">
        <v>138</v>
      </c>
      <c r="B139" s="15" t="n">
        <f aca="false">INT((A139-1)/12)+1</f>
        <v>12</v>
      </c>
      <c r="C139" s="15" t="n">
        <f aca="false">MIN(Inputs!$C$4+B139-1,99)</f>
        <v>85</v>
      </c>
      <c r="D139" s="55" t="n">
        <f aca="false">0.04</f>
        <v>0.04</v>
      </c>
      <c r="E139" s="15" t="n">
        <f aca="false">R138</f>
        <v>0</v>
      </c>
      <c r="F139" s="56" t="n">
        <f aca="false">Q138</f>
        <v>124177.835622025</v>
      </c>
      <c r="G139" s="56" t="n">
        <f aca="false">IF(AND(MOD(A139-1,12)=0,B139&lt;=Inputs!$C$7,E139=0),Inputs!$C$6,0)</f>
        <v>0</v>
      </c>
      <c r="H139" s="56" t="n">
        <f aca="false">IF(B139=1,G139*Inputs!$C$9,0)</f>
        <v>0</v>
      </c>
      <c r="I139" s="56" t="n">
        <f aca="false">I138+G139</f>
        <v>120000</v>
      </c>
      <c r="J139" s="56" t="n">
        <f aca="false">(F139+G139+H139)*((1+D139)^(1/12)-1)</f>
        <v>406.525920543182</v>
      </c>
      <c r="K139" s="56" t="n">
        <f aca="false">(F139+G139+H139+J139)*(Inputs!$C$19+IF(B139&lt;=10,Inputs!$C$12,Inputs!$C$13))/12</f>
        <v>218.022632699495</v>
      </c>
      <c r="L139" s="56" t="n">
        <f aca="false">IF(OR(E139=1,A139&lt;=Inputs!$C$15),0,MAX(Inputs!$C$8*I139-(F139+G139+H139+J139-K139),0))</f>
        <v>0</v>
      </c>
      <c r="M139" s="56" t="n">
        <f aca="false">L139*INDEX(Rates!$B$2:$C$101,C139+1,IF(Inputs!$C$5="Male",1,2))/1000/12*Inputs!$C$16</f>
        <v>0</v>
      </c>
      <c r="N139" s="56" t="n">
        <f aca="false">IF($V$1=1,MAX(F139+G139+H139+J139-K139-M139,0)*Inputs!$C$22/12,0)</f>
        <v>0</v>
      </c>
      <c r="O139" s="56" t="n">
        <f aca="false">IF(AND(MOD(A139,12)=0,B139&gt;=Inputs!$C$18),MAX(F139+G139+H139+J139-K139-M139-N139,0)*Inputs!$C$17,0)</f>
        <v>0</v>
      </c>
      <c r="P139" s="56" t="n">
        <f aca="false">F139+G139+H139+J139-K139-M139-N139+O139</f>
        <v>124366.338909869</v>
      </c>
      <c r="Q139" s="56" t="n">
        <f aca="false">IF(OR(E139=1,P139&lt;=0),0,P139)</f>
        <v>124366.338909869</v>
      </c>
      <c r="R139" s="15" t="n">
        <f aca="false">IF(OR(E139=1,AND(P139&lt;=0,I139&gt;0)),1,0)</f>
        <v>0</v>
      </c>
      <c r="S139" s="15" t="n">
        <f aca="false">IF(L139&gt;0,1,0)</f>
        <v>0</v>
      </c>
    </row>
    <row r="140" customFormat="false" ht="15" hidden="false" customHeight="false" outlineLevel="0" collapsed="false">
      <c r="A140" s="15" t="n">
        <v>139</v>
      </c>
      <c r="B140" s="15" t="n">
        <f aca="false">INT((A140-1)/12)+1</f>
        <v>12</v>
      </c>
      <c r="C140" s="15" t="n">
        <f aca="false">MIN(Inputs!$C$4+B140-1,99)</f>
        <v>85</v>
      </c>
      <c r="D140" s="55" t="n">
        <f aca="false">0.04</f>
        <v>0.04</v>
      </c>
      <c r="E140" s="15" t="n">
        <f aca="false">R139</f>
        <v>0</v>
      </c>
      <c r="F140" s="56" t="n">
        <f aca="false">Q139</f>
        <v>124366.338909869</v>
      </c>
      <c r="G140" s="56" t="n">
        <f aca="false">IF(AND(MOD(A140-1,12)=0,B140&lt;=Inputs!$C$7,E140=0),Inputs!$C$6,0)</f>
        <v>0</v>
      </c>
      <c r="H140" s="56" t="n">
        <f aca="false">IF(B140=1,G140*Inputs!$C$9,0)</f>
        <v>0</v>
      </c>
      <c r="I140" s="56" t="n">
        <f aca="false">I139+G140</f>
        <v>120000</v>
      </c>
      <c r="J140" s="56" t="n">
        <f aca="false">(F140+G140+H140)*((1+D140)^(1/12)-1)</f>
        <v>407.143031255671</v>
      </c>
      <c r="K140" s="56" t="n">
        <f aca="false">(F140+G140+H140+J140)*(Inputs!$C$19+IF(B140&lt;=10,Inputs!$C$12,Inputs!$C$13))/12</f>
        <v>218.353593396968</v>
      </c>
      <c r="L140" s="56" t="n">
        <f aca="false">IF(OR(E140=1,A140&lt;=Inputs!$C$15),0,MAX(Inputs!$C$8*I140-(F140+G140+H140+J140-K140),0))</f>
        <v>0</v>
      </c>
      <c r="M140" s="56" t="n">
        <f aca="false">L140*INDEX(Rates!$B$2:$C$101,C140+1,IF(Inputs!$C$5="Male",1,2))/1000/12*Inputs!$C$16</f>
        <v>0</v>
      </c>
      <c r="N140" s="56" t="n">
        <f aca="false">IF($V$1=1,MAX(F140+G140+H140+J140-K140-M140,0)*Inputs!$C$22/12,0)</f>
        <v>0</v>
      </c>
      <c r="O140" s="56" t="n">
        <f aca="false">IF(AND(MOD(A140,12)=0,B140&gt;=Inputs!$C$18),MAX(F140+G140+H140+J140-K140-M140-N140,0)*Inputs!$C$17,0)</f>
        <v>0</v>
      </c>
      <c r="P140" s="56" t="n">
        <f aca="false">F140+G140+H140+J140-K140-M140-N140+O140</f>
        <v>124555.128347728</v>
      </c>
      <c r="Q140" s="56" t="n">
        <f aca="false">IF(OR(E140=1,P140&lt;=0),0,P140)</f>
        <v>124555.128347728</v>
      </c>
      <c r="R140" s="15" t="n">
        <f aca="false">IF(OR(E140=1,AND(P140&lt;=0,I140&gt;0)),1,0)</f>
        <v>0</v>
      </c>
      <c r="S140" s="15" t="n">
        <f aca="false">IF(L140&gt;0,1,0)</f>
        <v>0</v>
      </c>
    </row>
    <row r="141" customFormat="false" ht="15" hidden="false" customHeight="false" outlineLevel="0" collapsed="false">
      <c r="A141" s="15" t="n">
        <v>140</v>
      </c>
      <c r="B141" s="15" t="n">
        <f aca="false">INT((A141-1)/12)+1</f>
        <v>12</v>
      </c>
      <c r="C141" s="15" t="n">
        <f aca="false">MIN(Inputs!$C$4+B141-1,99)</f>
        <v>85</v>
      </c>
      <c r="D141" s="55" t="n">
        <f aca="false">0.04</f>
        <v>0.04</v>
      </c>
      <c r="E141" s="15" t="n">
        <f aca="false">R140</f>
        <v>0</v>
      </c>
      <c r="F141" s="56" t="n">
        <f aca="false">Q140</f>
        <v>124555.128347728</v>
      </c>
      <c r="G141" s="56" t="n">
        <f aca="false">IF(AND(MOD(A141-1,12)=0,B141&lt;=Inputs!$C$7,E141=0),Inputs!$C$6,0)</f>
        <v>0</v>
      </c>
      <c r="H141" s="56" t="n">
        <f aca="false">IF(B141=1,G141*Inputs!$C$9,0)</f>
        <v>0</v>
      </c>
      <c r="I141" s="56" t="n">
        <f aca="false">I140+G141</f>
        <v>120000</v>
      </c>
      <c r="J141" s="56" t="n">
        <f aca="false">(F141+G141+H141)*((1+D141)^(1/12)-1)</f>
        <v>407.761078748848</v>
      </c>
      <c r="K141" s="56" t="n">
        <f aca="false">(F141+G141+H141+J141)*(Inputs!$C$19+IF(B141&lt;=10,Inputs!$C$12,Inputs!$C$13))/12</f>
        <v>218.685056496334</v>
      </c>
      <c r="L141" s="56" t="n">
        <f aca="false">IF(OR(E141=1,A141&lt;=Inputs!$C$15),0,MAX(Inputs!$C$8*I141-(F141+G141+H141+J141-K141),0))</f>
        <v>0</v>
      </c>
      <c r="M141" s="56" t="n">
        <f aca="false">L141*INDEX(Rates!$B$2:$C$101,C141+1,IF(Inputs!$C$5="Male",1,2))/1000/12*Inputs!$C$16</f>
        <v>0</v>
      </c>
      <c r="N141" s="56" t="n">
        <f aca="false">IF($V$1=1,MAX(F141+G141+H141+J141-K141-M141,0)*Inputs!$C$22/12,0)</f>
        <v>0</v>
      </c>
      <c r="O141" s="56" t="n">
        <f aca="false">IF(AND(MOD(A141,12)=0,B141&gt;=Inputs!$C$18),MAX(F141+G141+H141+J141-K141-M141-N141,0)*Inputs!$C$17,0)</f>
        <v>0</v>
      </c>
      <c r="P141" s="56" t="n">
        <f aca="false">F141+G141+H141+J141-K141-M141-N141+O141</f>
        <v>124744.20436998</v>
      </c>
      <c r="Q141" s="56" t="n">
        <f aca="false">IF(OR(E141=1,P141&lt;=0),0,P141)</f>
        <v>124744.20436998</v>
      </c>
      <c r="R141" s="15" t="n">
        <f aca="false">IF(OR(E141=1,AND(P141&lt;=0,I141&gt;0)),1,0)</f>
        <v>0</v>
      </c>
      <c r="S141" s="15" t="n">
        <f aca="false">IF(L141&gt;0,1,0)</f>
        <v>0</v>
      </c>
    </row>
    <row r="142" customFormat="false" ht="15" hidden="false" customHeight="false" outlineLevel="0" collapsed="false">
      <c r="A142" s="15" t="n">
        <v>141</v>
      </c>
      <c r="B142" s="15" t="n">
        <f aca="false">INT((A142-1)/12)+1</f>
        <v>12</v>
      </c>
      <c r="C142" s="15" t="n">
        <f aca="false">MIN(Inputs!$C$4+B142-1,99)</f>
        <v>85</v>
      </c>
      <c r="D142" s="55" t="n">
        <f aca="false">0.04</f>
        <v>0.04</v>
      </c>
      <c r="E142" s="15" t="n">
        <f aca="false">R141</f>
        <v>0</v>
      </c>
      <c r="F142" s="56" t="n">
        <f aca="false">Q141</f>
        <v>124744.20436998</v>
      </c>
      <c r="G142" s="56" t="n">
        <f aca="false">IF(AND(MOD(A142-1,12)=0,B142&lt;=Inputs!$C$7,E142=0),Inputs!$C$6,0)</f>
        <v>0</v>
      </c>
      <c r="H142" s="56" t="n">
        <f aca="false">IF(B142=1,G142*Inputs!$C$9,0)</f>
        <v>0</v>
      </c>
      <c r="I142" s="56" t="n">
        <f aca="false">I141+G142</f>
        <v>120000</v>
      </c>
      <c r="J142" s="56" t="n">
        <f aca="false">(F142+G142+H142)*((1+D142)^(1/12)-1)</f>
        <v>408.380064444756</v>
      </c>
      <c r="K142" s="56" t="n">
        <f aca="false">(F142+G142+H142+J142)*(Inputs!$C$19+IF(B142&lt;=10,Inputs!$C$12,Inputs!$C$13))/12</f>
        <v>219.017022760244</v>
      </c>
      <c r="L142" s="56" t="n">
        <f aca="false">IF(OR(E142=1,A142&lt;=Inputs!$C$15),0,MAX(Inputs!$C$8*I142-(F142+G142+H142+J142-K142),0))</f>
        <v>0</v>
      </c>
      <c r="M142" s="56" t="n">
        <f aca="false">L142*INDEX(Rates!$B$2:$C$101,C142+1,IF(Inputs!$C$5="Male",1,2))/1000/12*Inputs!$C$16</f>
        <v>0</v>
      </c>
      <c r="N142" s="56" t="n">
        <f aca="false">IF($V$1=1,MAX(F142+G142+H142+J142-K142-M142,0)*Inputs!$C$22/12,0)</f>
        <v>0</v>
      </c>
      <c r="O142" s="56" t="n">
        <f aca="false">IF(AND(MOD(A142,12)=0,B142&gt;=Inputs!$C$18),MAX(F142+G142+H142+J142-K142-M142-N142,0)*Inputs!$C$17,0)</f>
        <v>0</v>
      </c>
      <c r="P142" s="56" t="n">
        <f aca="false">F142+G142+H142+J142-K142-M142-N142+O142</f>
        <v>124933.567411665</v>
      </c>
      <c r="Q142" s="56" t="n">
        <f aca="false">IF(OR(E142=1,P142&lt;=0),0,P142)</f>
        <v>124933.567411665</v>
      </c>
      <c r="R142" s="15" t="n">
        <f aca="false">IF(OR(E142=1,AND(P142&lt;=0,I142&gt;0)),1,0)</f>
        <v>0</v>
      </c>
      <c r="S142" s="15" t="n">
        <f aca="false">IF(L142&gt;0,1,0)</f>
        <v>0</v>
      </c>
    </row>
    <row r="143" customFormat="false" ht="15" hidden="false" customHeight="false" outlineLevel="0" collapsed="false">
      <c r="A143" s="15" t="n">
        <v>142</v>
      </c>
      <c r="B143" s="15" t="n">
        <f aca="false">INT((A143-1)/12)+1</f>
        <v>12</v>
      </c>
      <c r="C143" s="15" t="n">
        <f aca="false">MIN(Inputs!$C$4+B143-1,99)</f>
        <v>85</v>
      </c>
      <c r="D143" s="55" t="n">
        <f aca="false">0.04</f>
        <v>0.04</v>
      </c>
      <c r="E143" s="15" t="n">
        <f aca="false">R142</f>
        <v>0</v>
      </c>
      <c r="F143" s="56" t="n">
        <f aca="false">Q142</f>
        <v>124933.567411665</v>
      </c>
      <c r="G143" s="56" t="n">
        <f aca="false">IF(AND(MOD(A143-1,12)=0,B143&lt;=Inputs!$C$7,E143=0),Inputs!$C$6,0)</f>
        <v>0</v>
      </c>
      <c r="H143" s="56" t="n">
        <f aca="false">IF(B143=1,G143*Inputs!$C$9,0)</f>
        <v>0</v>
      </c>
      <c r="I143" s="56" t="n">
        <f aca="false">I142+G143</f>
        <v>120000</v>
      </c>
      <c r="J143" s="56" t="n">
        <f aca="false">(F143+G143+H143)*((1+D143)^(1/12)-1)</f>
        <v>408.999989767597</v>
      </c>
      <c r="K143" s="56" t="n">
        <f aca="false">(F143+G143+H143+J143)*(Inputs!$C$19+IF(B143&lt;=10,Inputs!$C$12,Inputs!$C$13))/12</f>
        <v>219.349492952507</v>
      </c>
      <c r="L143" s="56" t="n">
        <f aca="false">IF(OR(E143=1,A143&lt;=Inputs!$C$15),0,MAX(Inputs!$C$8*I143-(F143+G143+H143+J143-K143),0))</f>
        <v>0</v>
      </c>
      <c r="M143" s="56" t="n">
        <f aca="false">L143*INDEX(Rates!$B$2:$C$101,C143+1,IF(Inputs!$C$5="Male",1,2))/1000/12*Inputs!$C$16</f>
        <v>0</v>
      </c>
      <c r="N143" s="56" t="n">
        <f aca="false">IF($V$1=1,MAX(F143+G143+H143+J143-K143-M143,0)*Inputs!$C$22/12,0)</f>
        <v>0</v>
      </c>
      <c r="O143" s="56" t="n">
        <f aca="false">IF(AND(MOD(A143,12)=0,B143&gt;=Inputs!$C$18),MAX(F143+G143+H143+J143-K143-M143-N143,0)*Inputs!$C$17,0)</f>
        <v>0</v>
      </c>
      <c r="P143" s="56" t="n">
        <f aca="false">F143+G143+H143+J143-K143-M143-N143+O143</f>
        <v>125123.21790848</v>
      </c>
      <c r="Q143" s="56" t="n">
        <f aca="false">IF(OR(E143=1,P143&lt;=0),0,P143)</f>
        <v>125123.21790848</v>
      </c>
      <c r="R143" s="15" t="n">
        <f aca="false">IF(OR(E143=1,AND(P143&lt;=0,I143&gt;0)),1,0)</f>
        <v>0</v>
      </c>
      <c r="S143" s="15" t="n">
        <f aca="false">IF(L143&gt;0,1,0)</f>
        <v>0</v>
      </c>
    </row>
    <row r="144" customFormat="false" ht="15" hidden="false" customHeight="false" outlineLevel="0" collapsed="false">
      <c r="A144" s="15" t="n">
        <v>143</v>
      </c>
      <c r="B144" s="15" t="n">
        <f aca="false">INT((A144-1)/12)+1</f>
        <v>12</v>
      </c>
      <c r="C144" s="15" t="n">
        <f aca="false">MIN(Inputs!$C$4+B144-1,99)</f>
        <v>85</v>
      </c>
      <c r="D144" s="55" t="n">
        <f aca="false">0.04</f>
        <v>0.04</v>
      </c>
      <c r="E144" s="15" t="n">
        <f aca="false">R143</f>
        <v>0</v>
      </c>
      <c r="F144" s="56" t="n">
        <f aca="false">Q143</f>
        <v>125123.21790848</v>
      </c>
      <c r="G144" s="56" t="n">
        <f aca="false">IF(AND(MOD(A144-1,12)=0,B144&lt;=Inputs!$C$7,E144=0),Inputs!$C$6,0)</f>
        <v>0</v>
      </c>
      <c r="H144" s="56" t="n">
        <f aca="false">IF(B144=1,G144*Inputs!$C$9,0)</f>
        <v>0</v>
      </c>
      <c r="I144" s="56" t="n">
        <f aca="false">I143+G144</f>
        <v>120000</v>
      </c>
      <c r="J144" s="56" t="n">
        <f aca="false">(F144+G144+H144)*((1+D144)^(1/12)-1)</f>
        <v>409.620856143734</v>
      </c>
      <c r="K144" s="56" t="n">
        <f aca="false">(F144+G144+H144+J144)*(Inputs!$C$19+IF(B144&lt;=10,Inputs!$C$12,Inputs!$C$13))/12</f>
        <v>219.682467838091</v>
      </c>
      <c r="L144" s="56" t="n">
        <f aca="false">IF(OR(E144=1,A144&lt;=Inputs!$C$15),0,MAX(Inputs!$C$8*I144-(F144+G144+H144+J144-K144),0))</f>
        <v>0</v>
      </c>
      <c r="M144" s="56" t="n">
        <f aca="false">L144*INDEX(Rates!$B$2:$C$101,C144+1,IF(Inputs!$C$5="Male",1,2))/1000/12*Inputs!$C$16</f>
        <v>0</v>
      </c>
      <c r="N144" s="56" t="n">
        <f aca="false">IF($V$1=1,MAX(F144+G144+H144+J144-K144-M144,0)*Inputs!$C$22/12,0)</f>
        <v>0</v>
      </c>
      <c r="O144" s="56" t="n">
        <f aca="false">IF(AND(MOD(A144,12)=0,B144&gt;=Inputs!$C$18),MAX(F144+G144+H144+J144-K144-M144-N144,0)*Inputs!$C$17,0)</f>
        <v>0</v>
      </c>
      <c r="P144" s="56" t="n">
        <f aca="false">F144+G144+H144+J144-K144-M144-N144+O144</f>
        <v>125313.156296786</v>
      </c>
      <c r="Q144" s="56" t="n">
        <f aca="false">IF(OR(E144=1,P144&lt;=0),0,P144)</f>
        <v>125313.156296786</v>
      </c>
      <c r="R144" s="15" t="n">
        <f aca="false">IF(OR(E144=1,AND(P144&lt;=0,I144&gt;0)),1,0)</f>
        <v>0</v>
      </c>
      <c r="S144" s="15" t="n">
        <f aca="false">IF(L144&gt;0,1,0)</f>
        <v>0</v>
      </c>
    </row>
    <row r="145" customFormat="false" ht="15" hidden="false" customHeight="false" outlineLevel="0" collapsed="false">
      <c r="A145" s="15" t="n">
        <v>144</v>
      </c>
      <c r="B145" s="15" t="n">
        <f aca="false">INT((A145-1)/12)+1</f>
        <v>12</v>
      </c>
      <c r="C145" s="15" t="n">
        <f aca="false">MIN(Inputs!$C$4+B145-1,99)</f>
        <v>85</v>
      </c>
      <c r="D145" s="55" t="n">
        <f aca="false">0.04</f>
        <v>0.04</v>
      </c>
      <c r="E145" s="15" t="n">
        <f aca="false">R144</f>
        <v>0</v>
      </c>
      <c r="F145" s="56" t="n">
        <f aca="false">Q144</f>
        <v>125313.156296786</v>
      </c>
      <c r="G145" s="56" t="n">
        <f aca="false">IF(AND(MOD(A145-1,12)=0,B145&lt;=Inputs!$C$7,E145=0),Inputs!$C$6,0)</f>
        <v>0</v>
      </c>
      <c r="H145" s="56" t="n">
        <f aca="false">IF(B145=1,G145*Inputs!$C$9,0)</f>
        <v>0</v>
      </c>
      <c r="I145" s="56" t="n">
        <f aca="false">I144+G145</f>
        <v>120000</v>
      </c>
      <c r="J145" s="56" t="n">
        <f aca="false">(F145+G145+H145)*((1+D145)^(1/12)-1)</f>
        <v>410.242665001697</v>
      </c>
      <c r="K145" s="56" t="n">
        <f aca="false">(F145+G145+H145+J145)*(Inputs!$C$19+IF(B145&lt;=10,Inputs!$C$12,Inputs!$C$13))/12</f>
        <v>220.015948183128</v>
      </c>
      <c r="L145" s="56" t="n">
        <f aca="false">IF(OR(E145=1,A145&lt;=Inputs!$C$15),0,MAX(Inputs!$C$8*I145-(F145+G145+H145+J145-K145),0))</f>
        <v>0</v>
      </c>
      <c r="M145" s="56" t="n">
        <f aca="false">L145*INDEX(Rates!$B$2:$C$101,C145+1,IF(Inputs!$C$5="Male",1,2))/1000/12*Inputs!$C$16</f>
        <v>0</v>
      </c>
      <c r="N145" s="56" t="n">
        <f aca="false">IF($V$1=1,MAX(F145+G145+H145+J145-K145-M145,0)*Inputs!$C$22/12,0)</f>
        <v>0</v>
      </c>
      <c r="O145" s="56" t="n">
        <f aca="false">IF(AND(MOD(A145,12)=0,B145&gt;=Inputs!$C$18),MAX(F145+G145+H145+J145-K145-M145-N145,0)*Inputs!$C$17,0)</f>
        <v>627.516915068021</v>
      </c>
      <c r="P145" s="56" t="n">
        <f aca="false">F145+G145+H145+J145-K145-M145-N145+O145</f>
        <v>126130.899928672</v>
      </c>
      <c r="Q145" s="56" t="n">
        <f aca="false">IF(OR(E145=1,P145&lt;=0),0,P145)</f>
        <v>126130.899928672</v>
      </c>
      <c r="R145" s="15" t="n">
        <f aca="false">IF(OR(E145=1,AND(P145&lt;=0,I145&gt;0)),1,0)</f>
        <v>0</v>
      </c>
      <c r="S145" s="15" t="n">
        <f aca="false">IF(L145&gt;0,1,0)</f>
        <v>0</v>
      </c>
    </row>
    <row r="146" customFormat="false" ht="15" hidden="false" customHeight="false" outlineLevel="0" collapsed="false">
      <c r="A146" s="15" t="n">
        <v>145</v>
      </c>
      <c r="B146" s="15" t="n">
        <f aca="false">INT((A146-1)/12)+1</f>
        <v>13</v>
      </c>
      <c r="C146" s="15" t="n">
        <f aca="false">MIN(Inputs!$C$4+B146-1,99)</f>
        <v>86</v>
      </c>
      <c r="D146" s="55" t="n">
        <f aca="false">0.04</f>
        <v>0.04</v>
      </c>
      <c r="E146" s="15" t="n">
        <f aca="false">R145</f>
        <v>0</v>
      </c>
      <c r="F146" s="56" t="n">
        <f aca="false">Q145</f>
        <v>126130.899928672</v>
      </c>
      <c r="G146" s="56" t="n">
        <f aca="false">IF(AND(MOD(A146-1,12)=0,B146&lt;=Inputs!$C$7,E146=0),Inputs!$C$6,0)</f>
        <v>0</v>
      </c>
      <c r="H146" s="56" t="n">
        <f aca="false">IF(B146=1,G146*Inputs!$C$9,0)</f>
        <v>0</v>
      </c>
      <c r="I146" s="56" t="n">
        <f aca="false">I145+G146</f>
        <v>120000</v>
      </c>
      <c r="J146" s="56" t="n">
        <f aca="false">(F146+G146+H146)*((1+D146)^(1/12)-1)</f>
        <v>412.919744861044</v>
      </c>
      <c r="K146" s="56" t="n">
        <f aca="false">(F146+G146+H146+J146)*(Inputs!$C$19+IF(B146&lt;=10,Inputs!$C$12,Inputs!$C$13))/12</f>
        <v>221.451684428683</v>
      </c>
      <c r="L146" s="56" t="n">
        <f aca="false">IF(OR(E146=1,A146&lt;=Inputs!$C$15),0,MAX(Inputs!$C$8*I146-(F146+G146+H146+J146-K146),0))</f>
        <v>0</v>
      </c>
      <c r="M146" s="56" t="n">
        <f aca="false">L146*INDEX(Rates!$B$2:$C$101,C146+1,IF(Inputs!$C$5="Male",1,2))/1000/12*Inputs!$C$16</f>
        <v>0</v>
      </c>
      <c r="N146" s="56" t="n">
        <f aca="false">IF($V$1=1,MAX(F146+G146+H146+J146-K146-M146,0)*Inputs!$C$22/12,0)</f>
        <v>0</v>
      </c>
      <c r="O146" s="56" t="n">
        <f aca="false">IF(AND(MOD(A146,12)=0,B146&gt;=Inputs!$C$18),MAX(F146+G146+H146+J146-K146-M146-N146,0)*Inputs!$C$17,0)</f>
        <v>0</v>
      </c>
      <c r="P146" s="56" t="n">
        <f aca="false">F146+G146+H146+J146-K146-M146-N146+O146</f>
        <v>126322.367989105</v>
      </c>
      <c r="Q146" s="56" t="n">
        <f aca="false">IF(OR(E146=1,P146&lt;=0),0,P146)</f>
        <v>126322.367989105</v>
      </c>
      <c r="R146" s="15" t="n">
        <f aca="false">IF(OR(E146=1,AND(P146&lt;=0,I146&gt;0)),1,0)</f>
        <v>0</v>
      </c>
      <c r="S146" s="15" t="n">
        <f aca="false">IF(L146&gt;0,1,0)</f>
        <v>0</v>
      </c>
    </row>
    <row r="147" customFormat="false" ht="15" hidden="false" customHeight="false" outlineLevel="0" collapsed="false">
      <c r="A147" s="15" t="n">
        <v>146</v>
      </c>
      <c r="B147" s="15" t="n">
        <f aca="false">INT((A147-1)/12)+1</f>
        <v>13</v>
      </c>
      <c r="C147" s="15" t="n">
        <f aca="false">MIN(Inputs!$C$4+B147-1,99)</f>
        <v>86</v>
      </c>
      <c r="D147" s="55" t="n">
        <f aca="false">0.04</f>
        <v>0.04</v>
      </c>
      <c r="E147" s="15" t="n">
        <f aca="false">R146</f>
        <v>0</v>
      </c>
      <c r="F147" s="56" t="n">
        <f aca="false">Q146</f>
        <v>126322.367989105</v>
      </c>
      <c r="G147" s="56" t="n">
        <f aca="false">IF(AND(MOD(A147-1,12)=0,B147&lt;=Inputs!$C$7,E147=0),Inputs!$C$6,0)</f>
        <v>0</v>
      </c>
      <c r="H147" s="56" t="n">
        <f aca="false">IF(B147=1,G147*Inputs!$C$9,0)</f>
        <v>0</v>
      </c>
      <c r="I147" s="56" t="n">
        <f aca="false">I146+G147</f>
        <v>120000</v>
      </c>
      <c r="J147" s="56" t="n">
        <f aca="false">(F147+G147+H147)*((1+D147)^(1/12)-1)</f>
        <v>413.546561467502</v>
      </c>
      <c r="K147" s="56" t="n">
        <f aca="false">(F147+G147+H147+J147)*(Inputs!$C$19+IF(B147&lt;=10,Inputs!$C$12,Inputs!$C$13))/12</f>
        <v>221.787850463501</v>
      </c>
      <c r="L147" s="56" t="n">
        <f aca="false">IF(OR(E147=1,A147&lt;=Inputs!$C$15),0,MAX(Inputs!$C$8*I147-(F147+G147+H147+J147-K147),0))</f>
        <v>0</v>
      </c>
      <c r="M147" s="56" t="n">
        <f aca="false">L147*INDEX(Rates!$B$2:$C$101,C147+1,IF(Inputs!$C$5="Male",1,2))/1000/12*Inputs!$C$16</f>
        <v>0</v>
      </c>
      <c r="N147" s="56" t="n">
        <f aca="false">IF($V$1=1,MAX(F147+G147+H147+J147-K147-M147,0)*Inputs!$C$22/12,0)</f>
        <v>0</v>
      </c>
      <c r="O147" s="56" t="n">
        <f aca="false">IF(AND(MOD(A147,12)=0,B147&gt;=Inputs!$C$18),MAX(F147+G147+H147+J147-K147-M147-N147,0)*Inputs!$C$17,0)</f>
        <v>0</v>
      </c>
      <c r="P147" s="56" t="n">
        <f aca="false">F147+G147+H147+J147-K147-M147-N147+O147</f>
        <v>126514.126700109</v>
      </c>
      <c r="Q147" s="56" t="n">
        <f aca="false">IF(OR(E147=1,P147&lt;=0),0,P147)</f>
        <v>126514.126700109</v>
      </c>
      <c r="R147" s="15" t="n">
        <f aca="false">IF(OR(E147=1,AND(P147&lt;=0,I147&gt;0)),1,0)</f>
        <v>0</v>
      </c>
      <c r="S147" s="15" t="n">
        <f aca="false">IF(L147&gt;0,1,0)</f>
        <v>0</v>
      </c>
    </row>
    <row r="148" customFormat="false" ht="15" hidden="false" customHeight="false" outlineLevel="0" collapsed="false">
      <c r="A148" s="15" t="n">
        <v>147</v>
      </c>
      <c r="B148" s="15" t="n">
        <f aca="false">INT((A148-1)/12)+1</f>
        <v>13</v>
      </c>
      <c r="C148" s="15" t="n">
        <f aca="false">MIN(Inputs!$C$4+B148-1,99)</f>
        <v>86</v>
      </c>
      <c r="D148" s="55" t="n">
        <f aca="false">0.04</f>
        <v>0.04</v>
      </c>
      <c r="E148" s="15" t="n">
        <f aca="false">R147</f>
        <v>0</v>
      </c>
      <c r="F148" s="56" t="n">
        <f aca="false">Q147</f>
        <v>126514.126700109</v>
      </c>
      <c r="G148" s="56" t="n">
        <f aca="false">IF(AND(MOD(A148-1,12)=0,B148&lt;=Inputs!$C$7,E148=0),Inputs!$C$6,0)</f>
        <v>0</v>
      </c>
      <c r="H148" s="56" t="n">
        <f aca="false">IF(B148=1,G148*Inputs!$C$9,0)</f>
        <v>0</v>
      </c>
      <c r="I148" s="56" t="n">
        <f aca="false">I147+G148</f>
        <v>120000</v>
      </c>
      <c r="J148" s="56" t="n">
        <f aca="false">(F148+G148+H148)*((1+D148)^(1/12)-1)</f>
        <v>414.174329588299</v>
      </c>
      <c r="K148" s="56" t="n">
        <f aca="false">(F148+G148+H148+J148)*(Inputs!$C$19+IF(B148&lt;=10,Inputs!$C$12,Inputs!$C$13))/12</f>
        <v>222.124526801969</v>
      </c>
      <c r="L148" s="56" t="n">
        <f aca="false">IF(OR(E148=1,A148&lt;=Inputs!$C$15),0,MAX(Inputs!$C$8*I148-(F148+G148+H148+J148-K148),0))</f>
        <v>0</v>
      </c>
      <c r="M148" s="56" t="n">
        <f aca="false">L148*INDEX(Rates!$B$2:$C$101,C148+1,IF(Inputs!$C$5="Male",1,2))/1000/12*Inputs!$C$16</f>
        <v>0</v>
      </c>
      <c r="N148" s="56" t="n">
        <f aca="false">IF($V$1=1,MAX(F148+G148+H148+J148-K148-M148,0)*Inputs!$C$22/12,0)</f>
        <v>0</v>
      </c>
      <c r="O148" s="56" t="n">
        <f aca="false">IF(AND(MOD(A148,12)=0,B148&gt;=Inputs!$C$18),MAX(F148+G148+H148+J148-K148-M148-N148,0)*Inputs!$C$17,0)</f>
        <v>0</v>
      </c>
      <c r="P148" s="56" t="n">
        <f aca="false">F148+G148+H148+J148-K148-M148-N148+O148</f>
        <v>126706.176502895</v>
      </c>
      <c r="Q148" s="56" t="n">
        <f aca="false">IF(OR(E148=1,P148&lt;=0),0,P148)</f>
        <v>126706.176502895</v>
      </c>
      <c r="R148" s="15" t="n">
        <f aca="false">IF(OR(E148=1,AND(P148&lt;=0,I148&gt;0)),1,0)</f>
        <v>0</v>
      </c>
      <c r="S148" s="15" t="n">
        <f aca="false">IF(L148&gt;0,1,0)</f>
        <v>0</v>
      </c>
    </row>
    <row r="149" customFormat="false" ht="15" hidden="false" customHeight="false" outlineLevel="0" collapsed="false">
      <c r="A149" s="15" t="n">
        <v>148</v>
      </c>
      <c r="B149" s="15" t="n">
        <f aca="false">INT((A149-1)/12)+1</f>
        <v>13</v>
      </c>
      <c r="C149" s="15" t="n">
        <f aca="false">MIN(Inputs!$C$4+B149-1,99)</f>
        <v>86</v>
      </c>
      <c r="D149" s="55" t="n">
        <f aca="false">0.04</f>
        <v>0.04</v>
      </c>
      <c r="E149" s="15" t="n">
        <f aca="false">R148</f>
        <v>0</v>
      </c>
      <c r="F149" s="56" t="n">
        <f aca="false">Q148</f>
        <v>126706.176502895</v>
      </c>
      <c r="G149" s="56" t="n">
        <f aca="false">IF(AND(MOD(A149-1,12)=0,B149&lt;=Inputs!$C$7,E149=0),Inputs!$C$6,0)</f>
        <v>0</v>
      </c>
      <c r="H149" s="56" t="n">
        <f aca="false">IF(B149=1,G149*Inputs!$C$9,0)</f>
        <v>0</v>
      </c>
      <c r="I149" s="56" t="n">
        <f aca="false">I148+G149</f>
        <v>120000</v>
      </c>
      <c r="J149" s="56" t="n">
        <f aca="false">(F149+G149+H149)*((1+D149)^(1/12)-1)</f>
        <v>414.803050667844</v>
      </c>
      <c r="K149" s="56" t="n">
        <f aca="false">(F149+G149+H149+J149)*(Inputs!$C$19+IF(B149&lt;=10,Inputs!$C$12,Inputs!$C$13))/12</f>
        <v>222.461714218735</v>
      </c>
      <c r="L149" s="56" t="n">
        <f aca="false">IF(OR(E149=1,A149&lt;=Inputs!$C$15),0,MAX(Inputs!$C$8*I149-(F149+G149+H149+J149-K149),0))</f>
        <v>0</v>
      </c>
      <c r="M149" s="56" t="n">
        <f aca="false">L149*INDEX(Rates!$B$2:$C$101,C149+1,IF(Inputs!$C$5="Male",1,2))/1000/12*Inputs!$C$16</f>
        <v>0</v>
      </c>
      <c r="N149" s="56" t="n">
        <f aca="false">IF($V$1=1,MAX(F149+G149+H149+J149-K149-M149,0)*Inputs!$C$22/12,0)</f>
        <v>0</v>
      </c>
      <c r="O149" s="56" t="n">
        <f aca="false">IF(AND(MOD(A149,12)=0,B149&gt;=Inputs!$C$18),MAX(F149+G149+H149+J149-K149-M149-N149,0)*Inputs!$C$17,0)</f>
        <v>0</v>
      </c>
      <c r="P149" s="56" t="n">
        <f aca="false">F149+G149+H149+J149-K149-M149-N149+O149</f>
        <v>126898.517839344</v>
      </c>
      <c r="Q149" s="56" t="n">
        <f aca="false">IF(OR(E149=1,P149&lt;=0),0,P149)</f>
        <v>126898.517839344</v>
      </c>
      <c r="R149" s="15" t="n">
        <f aca="false">IF(OR(E149=1,AND(P149&lt;=0,I149&gt;0)),1,0)</f>
        <v>0</v>
      </c>
      <c r="S149" s="15" t="n">
        <f aca="false">IF(L149&gt;0,1,0)</f>
        <v>0</v>
      </c>
    </row>
    <row r="150" customFormat="false" ht="15" hidden="false" customHeight="false" outlineLevel="0" collapsed="false">
      <c r="A150" s="15" t="n">
        <v>149</v>
      </c>
      <c r="B150" s="15" t="n">
        <f aca="false">INT((A150-1)/12)+1</f>
        <v>13</v>
      </c>
      <c r="C150" s="15" t="n">
        <f aca="false">MIN(Inputs!$C$4+B150-1,99)</f>
        <v>86</v>
      </c>
      <c r="D150" s="55" t="n">
        <f aca="false">0.04</f>
        <v>0.04</v>
      </c>
      <c r="E150" s="15" t="n">
        <f aca="false">R149</f>
        <v>0</v>
      </c>
      <c r="F150" s="56" t="n">
        <f aca="false">Q149</f>
        <v>126898.517839344</v>
      </c>
      <c r="G150" s="56" t="n">
        <f aca="false">IF(AND(MOD(A150-1,12)=0,B150&lt;=Inputs!$C$7,E150=0),Inputs!$C$6,0)</f>
        <v>0</v>
      </c>
      <c r="H150" s="56" t="n">
        <f aca="false">IF(B150=1,G150*Inputs!$C$9,0)</f>
        <v>0</v>
      </c>
      <c r="I150" s="56" t="n">
        <f aca="false">I149+G150</f>
        <v>120000</v>
      </c>
      <c r="J150" s="56" t="n">
        <f aca="false">(F150+G150+H150)*((1+D150)^(1/12)-1)</f>
        <v>415.432726152739</v>
      </c>
      <c r="K150" s="56" t="n">
        <f aca="false">(F150+G150+H150+J150)*(Inputs!$C$19+IF(B150&lt;=10,Inputs!$C$12,Inputs!$C$13))/12</f>
        <v>222.799413489619</v>
      </c>
      <c r="L150" s="56" t="n">
        <f aca="false">IF(OR(E150=1,A150&lt;=Inputs!$C$15),0,MAX(Inputs!$C$8*I150-(F150+G150+H150+J150-K150),0))</f>
        <v>0</v>
      </c>
      <c r="M150" s="56" t="n">
        <f aca="false">L150*INDEX(Rates!$B$2:$C$101,C150+1,IF(Inputs!$C$5="Male",1,2))/1000/12*Inputs!$C$16</f>
        <v>0</v>
      </c>
      <c r="N150" s="56" t="n">
        <f aca="false">IF($V$1=1,MAX(F150+G150+H150+J150-K150-M150,0)*Inputs!$C$22/12,0)</f>
        <v>0</v>
      </c>
      <c r="O150" s="56" t="n">
        <f aca="false">IF(AND(MOD(A150,12)=0,B150&gt;=Inputs!$C$18),MAX(F150+G150+H150+J150-K150-M150-N150,0)*Inputs!$C$17,0)</f>
        <v>0</v>
      </c>
      <c r="P150" s="56" t="n">
        <f aca="false">F150+G150+H150+J150-K150-M150-N150+O150</f>
        <v>127091.151152007</v>
      </c>
      <c r="Q150" s="56" t="n">
        <f aca="false">IF(OR(E150=1,P150&lt;=0),0,P150)</f>
        <v>127091.151152007</v>
      </c>
      <c r="R150" s="15" t="n">
        <f aca="false">IF(OR(E150=1,AND(P150&lt;=0,I150&gt;0)),1,0)</f>
        <v>0</v>
      </c>
      <c r="S150" s="15" t="n">
        <f aca="false">IF(L150&gt;0,1,0)</f>
        <v>0</v>
      </c>
    </row>
    <row r="151" customFormat="false" ht="15" hidden="false" customHeight="false" outlineLevel="0" collapsed="false">
      <c r="A151" s="15" t="n">
        <v>150</v>
      </c>
      <c r="B151" s="15" t="n">
        <f aca="false">INT((A151-1)/12)+1</f>
        <v>13</v>
      </c>
      <c r="C151" s="15" t="n">
        <f aca="false">MIN(Inputs!$C$4+B151-1,99)</f>
        <v>86</v>
      </c>
      <c r="D151" s="55" t="n">
        <f aca="false">0.04</f>
        <v>0.04</v>
      </c>
      <c r="E151" s="15" t="n">
        <f aca="false">R150</f>
        <v>0</v>
      </c>
      <c r="F151" s="56" t="n">
        <f aca="false">Q150</f>
        <v>127091.151152007</v>
      </c>
      <c r="G151" s="56" t="n">
        <f aca="false">IF(AND(MOD(A151-1,12)=0,B151&lt;=Inputs!$C$7,E151=0),Inputs!$C$6,0)</f>
        <v>0</v>
      </c>
      <c r="H151" s="56" t="n">
        <f aca="false">IF(B151=1,G151*Inputs!$C$9,0)</f>
        <v>0</v>
      </c>
      <c r="I151" s="56" t="n">
        <f aca="false">I150+G151</f>
        <v>120000</v>
      </c>
      <c r="J151" s="56" t="n">
        <f aca="false">(F151+G151+H151)*((1+D151)^(1/12)-1)</f>
        <v>416.063357491781</v>
      </c>
      <c r="K151" s="56" t="n">
        <f aca="false">(F151+G151+H151+J151)*(Inputs!$C$19+IF(B151&lt;=10,Inputs!$C$12,Inputs!$C$13))/12</f>
        <v>223.137625391623</v>
      </c>
      <c r="L151" s="56" t="n">
        <f aca="false">IF(OR(E151=1,A151&lt;=Inputs!$C$15),0,MAX(Inputs!$C$8*I151-(F151+G151+H151+J151-K151),0))</f>
        <v>0</v>
      </c>
      <c r="M151" s="56" t="n">
        <f aca="false">L151*INDEX(Rates!$B$2:$C$101,C151+1,IF(Inputs!$C$5="Male",1,2))/1000/12*Inputs!$C$16</f>
        <v>0</v>
      </c>
      <c r="N151" s="56" t="n">
        <f aca="false">IF($V$1=1,MAX(F151+G151+H151+J151-K151-M151,0)*Inputs!$C$22/12,0)</f>
        <v>0</v>
      </c>
      <c r="O151" s="56" t="n">
        <f aca="false">IF(AND(MOD(A151,12)=0,B151&gt;=Inputs!$C$18),MAX(F151+G151+H151+J151-K151-M151-N151,0)*Inputs!$C$17,0)</f>
        <v>0</v>
      </c>
      <c r="P151" s="56" t="n">
        <f aca="false">F151+G151+H151+J151-K151-M151-N151+O151</f>
        <v>127284.076884107</v>
      </c>
      <c r="Q151" s="56" t="n">
        <f aca="false">IF(OR(E151=1,P151&lt;=0),0,P151)</f>
        <v>127284.076884107</v>
      </c>
      <c r="R151" s="15" t="n">
        <f aca="false">IF(OR(E151=1,AND(P151&lt;=0,I151&gt;0)),1,0)</f>
        <v>0</v>
      </c>
      <c r="S151" s="15" t="n">
        <f aca="false">IF(L151&gt;0,1,0)</f>
        <v>0</v>
      </c>
    </row>
    <row r="152" customFormat="false" ht="15" hidden="false" customHeight="false" outlineLevel="0" collapsed="false">
      <c r="A152" s="15" t="n">
        <v>151</v>
      </c>
      <c r="B152" s="15" t="n">
        <f aca="false">INT((A152-1)/12)+1</f>
        <v>13</v>
      </c>
      <c r="C152" s="15" t="n">
        <f aca="false">MIN(Inputs!$C$4+B152-1,99)</f>
        <v>86</v>
      </c>
      <c r="D152" s="55" t="n">
        <f aca="false">0.04</f>
        <v>0.04</v>
      </c>
      <c r="E152" s="15" t="n">
        <f aca="false">R151</f>
        <v>0</v>
      </c>
      <c r="F152" s="56" t="n">
        <f aca="false">Q151</f>
        <v>127284.076884107</v>
      </c>
      <c r="G152" s="56" t="n">
        <f aca="false">IF(AND(MOD(A152-1,12)=0,B152&lt;=Inputs!$C$7,E152=0),Inputs!$C$6,0)</f>
        <v>0</v>
      </c>
      <c r="H152" s="56" t="n">
        <f aca="false">IF(B152=1,G152*Inputs!$C$9,0)</f>
        <v>0</v>
      </c>
      <c r="I152" s="56" t="n">
        <f aca="false">I151+G152</f>
        <v>120000</v>
      </c>
      <c r="J152" s="56" t="n">
        <f aca="false">(F152+G152+H152)*((1+D152)^(1/12)-1)</f>
        <v>416.694946135967</v>
      </c>
      <c r="K152" s="56" t="n">
        <f aca="false">(F152+G152+H152+J152)*(Inputs!$C$19+IF(B152&lt;=10,Inputs!$C$12,Inputs!$C$13))/12</f>
        <v>223.476350702926</v>
      </c>
      <c r="L152" s="56" t="n">
        <f aca="false">IF(OR(E152=1,A152&lt;=Inputs!$C$15),0,MAX(Inputs!$C$8*I152-(F152+G152+H152+J152-K152),0))</f>
        <v>0</v>
      </c>
      <c r="M152" s="56" t="n">
        <f aca="false">L152*INDEX(Rates!$B$2:$C$101,C152+1,IF(Inputs!$C$5="Male",1,2))/1000/12*Inputs!$C$16</f>
        <v>0</v>
      </c>
      <c r="N152" s="56" t="n">
        <f aca="false">IF($V$1=1,MAX(F152+G152+H152+J152-K152-M152,0)*Inputs!$C$22/12,0)</f>
        <v>0</v>
      </c>
      <c r="O152" s="56" t="n">
        <f aca="false">IF(AND(MOD(A152,12)=0,B152&gt;=Inputs!$C$18),MAX(F152+G152+H152+J152-K152-M152-N152,0)*Inputs!$C$17,0)</f>
        <v>0</v>
      </c>
      <c r="P152" s="56" t="n">
        <f aca="false">F152+G152+H152+J152-K152-M152-N152+O152</f>
        <v>127477.29547954</v>
      </c>
      <c r="Q152" s="56" t="n">
        <f aca="false">IF(OR(E152=1,P152&lt;=0),0,P152)</f>
        <v>127477.29547954</v>
      </c>
      <c r="R152" s="15" t="n">
        <f aca="false">IF(OR(E152=1,AND(P152&lt;=0,I152&gt;0)),1,0)</f>
        <v>0</v>
      </c>
      <c r="S152" s="15" t="n">
        <f aca="false">IF(L152&gt;0,1,0)</f>
        <v>0</v>
      </c>
    </row>
    <row r="153" customFormat="false" ht="15" hidden="false" customHeight="false" outlineLevel="0" collapsed="false">
      <c r="A153" s="15" t="n">
        <v>152</v>
      </c>
      <c r="B153" s="15" t="n">
        <f aca="false">INT((A153-1)/12)+1</f>
        <v>13</v>
      </c>
      <c r="C153" s="15" t="n">
        <f aca="false">MIN(Inputs!$C$4+B153-1,99)</f>
        <v>86</v>
      </c>
      <c r="D153" s="55" t="n">
        <f aca="false">0.04</f>
        <v>0.04</v>
      </c>
      <c r="E153" s="15" t="n">
        <f aca="false">R152</f>
        <v>0</v>
      </c>
      <c r="F153" s="56" t="n">
        <f aca="false">Q152</f>
        <v>127477.29547954</v>
      </c>
      <c r="G153" s="56" t="n">
        <f aca="false">IF(AND(MOD(A153-1,12)=0,B153&lt;=Inputs!$C$7,E153=0),Inputs!$C$6,0)</f>
        <v>0</v>
      </c>
      <c r="H153" s="56" t="n">
        <f aca="false">IF(B153=1,G153*Inputs!$C$9,0)</f>
        <v>0</v>
      </c>
      <c r="I153" s="56" t="n">
        <f aca="false">I152+G153</f>
        <v>120000</v>
      </c>
      <c r="J153" s="56" t="n">
        <f aca="false">(F153+G153+H153)*((1+D153)^(1/12)-1)</f>
        <v>417.327493538497</v>
      </c>
      <c r="K153" s="56" t="n">
        <f aca="false">(F153+G153+H153+J153)*(Inputs!$C$19+IF(B153&lt;=10,Inputs!$C$12,Inputs!$C$13))/12</f>
        <v>223.815590202888</v>
      </c>
      <c r="L153" s="56" t="n">
        <f aca="false">IF(OR(E153=1,A153&lt;=Inputs!$C$15),0,MAX(Inputs!$C$8*I153-(F153+G153+H153+J153-K153),0))</f>
        <v>0</v>
      </c>
      <c r="M153" s="56" t="n">
        <f aca="false">L153*INDEX(Rates!$B$2:$C$101,C153+1,IF(Inputs!$C$5="Male",1,2))/1000/12*Inputs!$C$16</f>
        <v>0</v>
      </c>
      <c r="N153" s="56" t="n">
        <f aca="false">IF($V$1=1,MAX(F153+G153+H153+J153-K153-M153,0)*Inputs!$C$22/12,0)</f>
        <v>0</v>
      </c>
      <c r="O153" s="56" t="n">
        <f aca="false">IF(AND(MOD(A153,12)=0,B153&gt;=Inputs!$C$18),MAX(F153+G153+H153+J153-K153-M153-N153,0)*Inputs!$C$17,0)</f>
        <v>0</v>
      </c>
      <c r="P153" s="56" t="n">
        <f aca="false">F153+G153+H153+J153-K153-M153-N153+O153</f>
        <v>127670.807382876</v>
      </c>
      <c r="Q153" s="56" t="n">
        <f aca="false">IF(OR(E153=1,P153&lt;=0),0,P153)</f>
        <v>127670.807382876</v>
      </c>
      <c r="R153" s="15" t="n">
        <f aca="false">IF(OR(E153=1,AND(P153&lt;=0,I153&gt;0)),1,0)</f>
        <v>0</v>
      </c>
      <c r="S153" s="15" t="n">
        <f aca="false">IF(L153&gt;0,1,0)</f>
        <v>0</v>
      </c>
    </row>
    <row r="154" customFormat="false" ht="15" hidden="false" customHeight="false" outlineLevel="0" collapsed="false">
      <c r="A154" s="15" t="n">
        <v>153</v>
      </c>
      <c r="B154" s="15" t="n">
        <f aca="false">INT((A154-1)/12)+1</f>
        <v>13</v>
      </c>
      <c r="C154" s="15" t="n">
        <f aca="false">MIN(Inputs!$C$4+B154-1,99)</f>
        <v>86</v>
      </c>
      <c r="D154" s="55" t="n">
        <f aca="false">0.04</f>
        <v>0.04</v>
      </c>
      <c r="E154" s="15" t="n">
        <f aca="false">R153</f>
        <v>0</v>
      </c>
      <c r="F154" s="56" t="n">
        <f aca="false">Q153</f>
        <v>127670.807382876</v>
      </c>
      <c r="G154" s="56" t="n">
        <f aca="false">IF(AND(MOD(A154-1,12)=0,B154&lt;=Inputs!$C$7,E154=0),Inputs!$C$6,0)</f>
        <v>0</v>
      </c>
      <c r="H154" s="56" t="n">
        <f aca="false">IF(B154=1,G154*Inputs!$C$9,0)</f>
        <v>0</v>
      </c>
      <c r="I154" s="56" t="n">
        <f aca="false">I153+G154</f>
        <v>120000</v>
      </c>
      <c r="J154" s="56" t="n">
        <f aca="false">(F154+G154+H154)*((1+D154)^(1/12)-1)</f>
        <v>417.961001154776</v>
      </c>
      <c r="K154" s="56" t="n">
        <f aca="false">(F154+G154+H154+J154)*(Inputs!$C$19+IF(B154&lt;=10,Inputs!$C$12,Inputs!$C$13))/12</f>
        <v>224.155344672054</v>
      </c>
      <c r="L154" s="56" t="n">
        <f aca="false">IF(OR(E154=1,A154&lt;=Inputs!$C$15),0,MAX(Inputs!$C$8*I154-(F154+G154+H154+J154-K154),0))</f>
        <v>0</v>
      </c>
      <c r="M154" s="56" t="n">
        <f aca="false">L154*INDEX(Rates!$B$2:$C$101,C154+1,IF(Inputs!$C$5="Male",1,2))/1000/12*Inputs!$C$16</f>
        <v>0</v>
      </c>
      <c r="N154" s="56" t="n">
        <f aca="false">IF($V$1=1,MAX(F154+G154+H154+J154-K154-M154,0)*Inputs!$C$22/12,0)</f>
        <v>0</v>
      </c>
      <c r="O154" s="56" t="n">
        <f aca="false">IF(AND(MOD(A154,12)=0,B154&gt;=Inputs!$C$18),MAX(F154+G154+H154+J154-K154-M154-N154,0)*Inputs!$C$17,0)</f>
        <v>0</v>
      </c>
      <c r="P154" s="56" t="n">
        <f aca="false">F154+G154+H154+J154-K154-M154-N154+O154</f>
        <v>127864.613039359</v>
      </c>
      <c r="Q154" s="56" t="n">
        <f aca="false">IF(OR(E154=1,P154&lt;=0),0,P154)</f>
        <v>127864.613039359</v>
      </c>
      <c r="R154" s="15" t="n">
        <f aca="false">IF(OR(E154=1,AND(P154&lt;=0,I154&gt;0)),1,0)</f>
        <v>0</v>
      </c>
      <c r="S154" s="15" t="n">
        <f aca="false">IF(L154&gt;0,1,0)</f>
        <v>0</v>
      </c>
    </row>
    <row r="155" customFormat="false" ht="15" hidden="false" customHeight="false" outlineLevel="0" collapsed="false">
      <c r="A155" s="15" t="n">
        <v>154</v>
      </c>
      <c r="B155" s="15" t="n">
        <f aca="false">INT((A155-1)/12)+1</f>
        <v>13</v>
      </c>
      <c r="C155" s="15" t="n">
        <f aca="false">MIN(Inputs!$C$4+B155-1,99)</f>
        <v>86</v>
      </c>
      <c r="D155" s="55" t="n">
        <f aca="false">0.04</f>
        <v>0.04</v>
      </c>
      <c r="E155" s="15" t="n">
        <f aca="false">R154</f>
        <v>0</v>
      </c>
      <c r="F155" s="56" t="n">
        <f aca="false">Q154</f>
        <v>127864.613039359</v>
      </c>
      <c r="G155" s="56" t="n">
        <f aca="false">IF(AND(MOD(A155-1,12)=0,B155&lt;=Inputs!$C$7,E155=0),Inputs!$C$6,0)</f>
        <v>0</v>
      </c>
      <c r="H155" s="56" t="n">
        <f aca="false">IF(B155=1,G155*Inputs!$C$9,0)</f>
        <v>0</v>
      </c>
      <c r="I155" s="56" t="n">
        <f aca="false">I154+G155</f>
        <v>120000</v>
      </c>
      <c r="J155" s="56" t="n">
        <f aca="false">(F155+G155+H155)*((1+D155)^(1/12)-1)</f>
        <v>418.595470442418</v>
      </c>
      <c r="K155" s="56" t="n">
        <f aca="false">(F155+G155+H155+J155)*(Inputs!$C$19+IF(B155&lt;=10,Inputs!$C$12,Inputs!$C$13))/12</f>
        <v>224.495614892152</v>
      </c>
      <c r="L155" s="56" t="n">
        <f aca="false">IF(OR(E155=1,A155&lt;=Inputs!$C$15),0,MAX(Inputs!$C$8*I155-(F155+G155+H155+J155-K155),0))</f>
        <v>0</v>
      </c>
      <c r="M155" s="56" t="n">
        <f aca="false">L155*INDEX(Rates!$B$2:$C$101,C155+1,IF(Inputs!$C$5="Male",1,2))/1000/12*Inputs!$C$16</f>
        <v>0</v>
      </c>
      <c r="N155" s="56" t="n">
        <f aca="false">IF($V$1=1,MAX(F155+G155+H155+J155-K155-M155,0)*Inputs!$C$22/12,0)</f>
        <v>0</v>
      </c>
      <c r="O155" s="56" t="n">
        <f aca="false">IF(AND(MOD(A155,12)=0,B155&gt;=Inputs!$C$18),MAX(F155+G155+H155+J155-K155-M155-N155,0)*Inputs!$C$17,0)</f>
        <v>0</v>
      </c>
      <c r="P155" s="56" t="n">
        <f aca="false">F155+G155+H155+J155-K155-M155-N155+O155</f>
        <v>128058.712894909</v>
      </c>
      <c r="Q155" s="56" t="n">
        <f aca="false">IF(OR(E155=1,P155&lt;=0),0,P155)</f>
        <v>128058.712894909</v>
      </c>
      <c r="R155" s="15" t="n">
        <f aca="false">IF(OR(E155=1,AND(P155&lt;=0,I155&gt;0)),1,0)</f>
        <v>0</v>
      </c>
      <c r="S155" s="15" t="n">
        <f aca="false">IF(L155&gt;0,1,0)</f>
        <v>0</v>
      </c>
    </row>
    <row r="156" customFormat="false" ht="15" hidden="false" customHeight="false" outlineLevel="0" collapsed="false">
      <c r="A156" s="15" t="n">
        <v>155</v>
      </c>
      <c r="B156" s="15" t="n">
        <f aca="false">INT((A156-1)/12)+1</f>
        <v>13</v>
      </c>
      <c r="C156" s="15" t="n">
        <f aca="false">MIN(Inputs!$C$4+B156-1,99)</f>
        <v>86</v>
      </c>
      <c r="D156" s="55" t="n">
        <f aca="false">0.04</f>
        <v>0.04</v>
      </c>
      <c r="E156" s="15" t="n">
        <f aca="false">R155</f>
        <v>0</v>
      </c>
      <c r="F156" s="56" t="n">
        <f aca="false">Q155</f>
        <v>128058.712894909</v>
      </c>
      <c r="G156" s="56" t="n">
        <f aca="false">IF(AND(MOD(A156-1,12)=0,B156&lt;=Inputs!$C$7,E156=0),Inputs!$C$6,0)</f>
        <v>0</v>
      </c>
      <c r="H156" s="56" t="n">
        <f aca="false">IF(B156=1,G156*Inputs!$C$9,0)</f>
        <v>0</v>
      </c>
      <c r="I156" s="56" t="n">
        <f aca="false">I155+G156</f>
        <v>120000</v>
      </c>
      <c r="J156" s="56" t="n">
        <f aca="false">(F156+G156+H156)*((1+D156)^(1/12)-1)</f>
        <v>419.230902861252</v>
      </c>
      <c r="K156" s="56" t="n">
        <f aca="false">(F156+G156+H156+J156)*(Inputs!$C$19+IF(B156&lt;=10,Inputs!$C$12,Inputs!$C$13))/12</f>
        <v>224.836401646098</v>
      </c>
      <c r="L156" s="56" t="n">
        <f aca="false">IF(OR(E156=1,A156&lt;=Inputs!$C$15),0,MAX(Inputs!$C$8*I156-(F156+G156+H156+J156-K156),0))</f>
        <v>0</v>
      </c>
      <c r="M156" s="56" t="n">
        <f aca="false">L156*INDEX(Rates!$B$2:$C$101,C156+1,IF(Inputs!$C$5="Male",1,2))/1000/12*Inputs!$C$16</f>
        <v>0</v>
      </c>
      <c r="N156" s="56" t="n">
        <f aca="false">IF($V$1=1,MAX(F156+G156+H156+J156-K156-M156,0)*Inputs!$C$22/12,0)</f>
        <v>0</v>
      </c>
      <c r="O156" s="56" t="n">
        <f aca="false">IF(AND(MOD(A156,12)=0,B156&gt;=Inputs!$C$18),MAX(F156+G156+H156+J156-K156-M156-N156,0)*Inputs!$C$17,0)</f>
        <v>0</v>
      </c>
      <c r="P156" s="56" t="n">
        <f aca="false">F156+G156+H156+J156-K156-M156-N156+O156</f>
        <v>128253.107396124</v>
      </c>
      <c r="Q156" s="56" t="n">
        <f aca="false">IF(OR(E156=1,P156&lt;=0),0,P156)</f>
        <v>128253.107396124</v>
      </c>
      <c r="R156" s="15" t="n">
        <f aca="false">IF(OR(E156=1,AND(P156&lt;=0,I156&gt;0)),1,0)</f>
        <v>0</v>
      </c>
      <c r="S156" s="15" t="n">
        <f aca="false">IF(L156&gt;0,1,0)</f>
        <v>0</v>
      </c>
    </row>
    <row r="157" customFormat="false" ht="15" hidden="false" customHeight="false" outlineLevel="0" collapsed="false">
      <c r="A157" s="15" t="n">
        <v>156</v>
      </c>
      <c r="B157" s="15" t="n">
        <f aca="false">INT((A157-1)/12)+1</f>
        <v>13</v>
      </c>
      <c r="C157" s="15" t="n">
        <f aca="false">MIN(Inputs!$C$4+B157-1,99)</f>
        <v>86</v>
      </c>
      <c r="D157" s="55" t="n">
        <f aca="false">0.04</f>
        <v>0.04</v>
      </c>
      <c r="E157" s="15" t="n">
        <f aca="false">R156</f>
        <v>0</v>
      </c>
      <c r="F157" s="56" t="n">
        <f aca="false">Q156</f>
        <v>128253.107396124</v>
      </c>
      <c r="G157" s="56" t="n">
        <f aca="false">IF(AND(MOD(A157-1,12)=0,B157&lt;=Inputs!$C$7,E157=0),Inputs!$C$6,0)</f>
        <v>0</v>
      </c>
      <c r="H157" s="56" t="n">
        <f aca="false">IF(B157=1,G157*Inputs!$C$9,0)</f>
        <v>0</v>
      </c>
      <c r="I157" s="56" t="n">
        <f aca="false">I156+G157</f>
        <v>120000</v>
      </c>
      <c r="J157" s="56" t="n">
        <f aca="false">(F157+G157+H157)*((1+D157)^(1/12)-1)</f>
        <v>419.867299873321</v>
      </c>
      <c r="K157" s="56" t="n">
        <f aca="false">(F157+G157+H157+J157)*(Inputs!$C$19+IF(B157&lt;=10,Inputs!$C$12,Inputs!$C$13))/12</f>
        <v>225.177705717995</v>
      </c>
      <c r="L157" s="56" t="n">
        <f aca="false">IF(OR(E157=1,A157&lt;=Inputs!$C$15),0,MAX(Inputs!$C$8*I157-(F157+G157+H157+J157-K157),0))</f>
        <v>0</v>
      </c>
      <c r="M157" s="56" t="n">
        <f aca="false">L157*INDEX(Rates!$B$2:$C$101,C157+1,IF(Inputs!$C$5="Male",1,2))/1000/12*Inputs!$C$16</f>
        <v>0</v>
      </c>
      <c r="N157" s="56" t="n">
        <f aca="false">IF($V$1=1,MAX(F157+G157+H157+J157-K157-M157,0)*Inputs!$C$22/12,0)</f>
        <v>0</v>
      </c>
      <c r="O157" s="56" t="n">
        <f aca="false">IF(AND(MOD(A157,12)=0,B157&gt;=Inputs!$C$18),MAX(F157+G157+H157+J157-K157-M157-N157,0)*Inputs!$C$17,0)</f>
        <v>642.238984951397</v>
      </c>
      <c r="P157" s="56" t="n">
        <f aca="false">F157+G157+H157+J157-K157-M157-N157+O157</f>
        <v>129090.035975231</v>
      </c>
      <c r="Q157" s="56" t="n">
        <f aca="false">IF(OR(E157=1,P157&lt;=0),0,P157)</f>
        <v>129090.035975231</v>
      </c>
      <c r="R157" s="15" t="n">
        <f aca="false">IF(OR(E157=1,AND(P157&lt;=0,I157&gt;0)),1,0)</f>
        <v>0</v>
      </c>
      <c r="S157" s="15" t="n">
        <f aca="false">IF(L157&gt;0,1,0)</f>
        <v>0</v>
      </c>
    </row>
    <row r="158" customFormat="false" ht="15" hidden="false" customHeight="false" outlineLevel="0" collapsed="false">
      <c r="A158" s="15" t="n">
        <v>157</v>
      </c>
      <c r="B158" s="15" t="n">
        <f aca="false">INT((A158-1)/12)+1</f>
        <v>14</v>
      </c>
      <c r="C158" s="15" t="n">
        <f aca="false">MIN(Inputs!$C$4+B158-1,99)</f>
        <v>87</v>
      </c>
      <c r="D158" s="55" t="n">
        <f aca="false">0.04</f>
        <v>0.04</v>
      </c>
      <c r="E158" s="15" t="n">
        <f aca="false">R157</f>
        <v>0</v>
      </c>
      <c r="F158" s="56" t="n">
        <f aca="false">Q157</f>
        <v>129090.035975231</v>
      </c>
      <c r="G158" s="56" t="n">
        <f aca="false">IF(AND(MOD(A158-1,12)=0,B158&lt;=Inputs!$C$7,E158=0),Inputs!$C$6,0)</f>
        <v>0</v>
      </c>
      <c r="H158" s="56" t="n">
        <f aca="false">IF(B158=1,G158*Inputs!$C$9,0)</f>
        <v>0</v>
      </c>
      <c r="I158" s="56" t="n">
        <f aca="false">I157+G158</f>
        <v>120000</v>
      </c>
      <c r="J158" s="56" t="n">
        <f aca="false">(F158+G158+H158)*((1+D158)^(1/12)-1)</f>
        <v>422.607186257602</v>
      </c>
      <c r="K158" s="56" t="n">
        <f aca="false">(F158+G158+H158+J158)*(Inputs!$C$19+IF(B158&lt;=10,Inputs!$C$12,Inputs!$C$13))/12</f>
        <v>226.647125532605</v>
      </c>
      <c r="L158" s="56" t="n">
        <f aca="false">IF(OR(E158=1,A158&lt;=Inputs!$C$15),0,MAX(Inputs!$C$8*I158-(F158+G158+H158+J158-K158),0))</f>
        <v>0</v>
      </c>
      <c r="M158" s="56" t="n">
        <f aca="false">L158*INDEX(Rates!$B$2:$C$101,C158+1,IF(Inputs!$C$5="Male",1,2))/1000/12*Inputs!$C$16</f>
        <v>0</v>
      </c>
      <c r="N158" s="56" t="n">
        <f aca="false">IF($V$1=1,MAX(F158+G158+H158+J158-K158-M158,0)*Inputs!$C$22/12,0)</f>
        <v>0</v>
      </c>
      <c r="O158" s="56" t="n">
        <f aca="false">IF(AND(MOD(A158,12)=0,B158&gt;=Inputs!$C$18),MAX(F158+G158+H158+J158-K158-M158-N158,0)*Inputs!$C$17,0)</f>
        <v>0</v>
      </c>
      <c r="P158" s="56" t="n">
        <f aca="false">F158+G158+H158+J158-K158-M158-N158+O158</f>
        <v>129285.996035956</v>
      </c>
      <c r="Q158" s="56" t="n">
        <f aca="false">IF(OR(E158=1,P158&lt;=0),0,P158)</f>
        <v>129285.996035956</v>
      </c>
      <c r="R158" s="15" t="n">
        <f aca="false">IF(OR(E158=1,AND(P158&lt;=0,I158&gt;0)),1,0)</f>
        <v>0</v>
      </c>
      <c r="S158" s="15" t="n">
        <f aca="false">IF(L158&gt;0,1,0)</f>
        <v>0</v>
      </c>
    </row>
    <row r="159" customFormat="false" ht="15" hidden="false" customHeight="false" outlineLevel="0" collapsed="false">
      <c r="A159" s="15" t="n">
        <v>158</v>
      </c>
      <c r="B159" s="15" t="n">
        <f aca="false">INT((A159-1)/12)+1</f>
        <v>14</v>
      </c>
      <c r="C159" s="15" t="n">
        <f aca="false">MIN(Inputs!$C$4+B159-1,99)</f>
        <v>87</v>
      </c>
      <c r="D159" s="55" t="n">
        <f aca="false">0.04</f>
        <v>0.04</v>
      </c>
      <c r="E159" s="15" t="n">
        <f aca="false">R158</f>
        <v>0</v>
      </c>
      <c r="F159" s="56" t="n">
        <f aca="false">Q158</f>
        <v>129285.996035956</v>
      </c>
      <c r="G159" s="56" t="n">
        <f aca="false">IF(AND(MOD(A159-1,12)=0,B159&lt;=Inputs!$C$7,E159=0),Inputs!$C$6,0)</f>
        <v>0</v>
      </c>
      <c r="H159" s="56" t="n">
        <f aca="false">IF(B159=1,G159*Inputs!$C$9,0)</f>
        <v>0</v>
      </c>
      <c r="I159" s="56" t="n">
        <f aca="false">I158+G159</f>
        <v>120000</v>
      </c>
      <c r="J159" s="56" t="n">
        <f aca="false">(F159+G159+H159)*((1+D159)^(1/12)-1)</f>
        <v>423.24870850412</v>
      </c>
      <c r="K159" s="56" t="n">
        <f aca="false">(F159+G159+H159+J159)*(Inputs!$C$19+IF(B159&lt;=10,Inputs!$C$12,Inputs!$C$13))/12</f>
        <v>226.991178302805</v>
      </c>
      <c r="L159" s="56" t="n">
        <f aca="false">IF(OR(E159=1,A159&lt;=Inputs!$C$15),0,MAX(Inputs!$C$8*I159-(F159+G159+H159+J159-K159),0))</f>
        <v>0</v>
      </c>
      <c r="M159" s="56" t="n">
        <f aca="false">L159*INDEX(Rates!$B$2:$C$101,C159+1,IF(Inputs!$C$5="Male",1,2))/1000/12*Inputs!$C$16</f>
        <v>0</v>
      </c>
      <c r="N159" s="56" t="n">
        <f aca="false">IF($V$1=1,MAX(F159+G159+H159+J159-K159-M159,0)*Inputs!$C$22/12,0)</f>
        <v>0</v>
      </c>
      <c r="O159" s="56" t="n">
        <f aca="false">IF(AND(MOD(A159,12)=0,B159&gt;=Inputs!$C$18),MAX(F159+G159+H159+J159-K159-M159-N159,0)*Inputs!$C$17,0)</f>
        <v>0</v>
      </c>
      <c r="P159" s="56" t="n">
        <f aca="false">F159+G159+H159+J159-K159-M159-N159+O159</f>
        <v>129482.253566157</v>
      </c>
      <c r="Q159" s="56" t="n">
        <f aca="false">IF(OR(E159=1,P159&lt;=0),0,P159)</f>
        <v>129482.253566157</v>
      </c>
      <c r="R159" s="15" t="n">
        <f aca="false">IF(OR(E159=1,AND(P159&lt;=0,I159&gt;0)),1,0)</f>
        <v>0</v>
      </c>
      <c r="S159" s="15" t="n">
        <f aca="false">IF(L159&gt;0,1,0)</f>
        <v>0</v>
      </c>
    </row>
    <row r="160" customFormat="false" ht="15" hidden="false" customHeight="false" outlineLevel="0" collapsed="false">
      <c r="A160" s="15" t="n">
        <v>159</v>
      </c>
      <c r="B160" s="15" t="n">
        <f aca="false">INT((A160-1)/12)+1</f>
        <v>14</v>
      </c>
      <c r="C160" s="15" t="n">
        <f aca="false">MIN(Inputs!$C$4+B160-1,99)</f>
        <v>87</v>
      </c>
      <c r="D160" s="55" t="n">
        <f aca="false">0.04</f>
        <v>0.04</v>
      </c>
      <c r="E160" s="15" t="n">
        <f aca="false">R159</f>
        <v>0</v>
      </c>
      <c r="F160" s="56" t="n">
        <f aca="false">Q159</f>
        <v>129482.253566157</v>
      </c>
      <c r="G160" s="56" t="n">
        <f aca="false">IF(AND(MOD(A160-1,12)=0,B160&lt;=Inputs!$C$7,E160=0),Inputs!$C$6,0)</f>
        <v>0</v>
      </c>
      <c r="H160" s="56" t="n">
        <f aca="false">IF(B160=1,G160*Inputs!$C$9,0)</f>
        <v>0</v>
      </c>
      <c r="I160" s="56" t="n">
        <f aca="false">I159+G160</f>
        <v>120000</v>
      </c>
      <c r="J160" s="56" t="n">
        <f aca="false">(F160+G160+H160)*((1+D160)^(1/12)-1)</f>
        <v>423.891204588296</v>
      </c>
      <c r="K160" s="56" t="n">
        <f aca="false">(F160+G160+H160+J160)*(Inputs!$C$19+IF(B160&lt;=10,Inputs!$C$12,Inputs!$C$13))/12</f>
        <v>227.335753348804</v>
      </c>
      <c r="L160" s="56" t="n">
        <f aca="false">IF(OR(E160=1,A160&lt;=Inputs!$C$15),0,MAX(Inputs!$C$8*I160-(F160+G160+H160+J160-K160),0))</f>
        <v>0</v>
      </c>
      <c r="M160" s="56" t="n">
        <f aca="false">L160*INDEX(Rates!$B$2:$C$101,C160+1,IF(Inputs!$C$5="Male",1,2))/1000/12*Inputs!$C$16</f>
        <v>0</v>
      </c>
      <c r="N160" s="56" t="n">
        <f aca="false">IF($V$1=1,MAX(F160+G160+H160+J160-K160-M160,0)*Inputs!$C$22/12,0)</f>
        <v>0</v>
      </c>
      <c r="O160" s="56" t="n">
        <f aca="false">IF(AND(MOD(A160,12)=0,B160&gt;=Inputs!$C$18),MAX(F160+G160+H160+J160-K160-M160-N160,0)*Inputs!$C$17,0)</f>
        <v>0</v>
      </c>
      <c r="P160" s="56" t="n">
        <f aca="false">F160+G160+H160+J160-K160-M160-N160+O160</f>
        <v>129678.809017397</v>
      </c>
      <c r="Q160" s="56" t="n">
        <f aca="false">IF(OR(E160=1,P160&lt;=0),0,P160)</f>
        <v>129678.809017397</v>
      </c>
      <c r="R160" s="15" t="n">
        <f aca="false">IF(OR(E160=1,AND(P160&lt;=0,I160&gt;0)),1,0)</f>
        <v>0</v>
      </c>
      <c r="S160" s="15" t="n">
        <f aca="false">IF(L160&gt;0,1,0)</f>
        <v>0</v>
      </c>
    </row>
    <row r="161" customFormat="false" ht="15" hidden="false" customHeight="false" outlineLevel="0" collapsed="false">
      <c r="A161" s="15" t="n">
        <v>160</v>
      </c>
      <c r="B161" s="15" t="n">
        <f aca="false">INT((A161-1)/12)+1</f>
        <v>14</v>
      </c>
      <c r="C161" s="15" t="n">
        <f aca="false">MIN(Inputs!$C$4+B161-1,99)</f>
        <v>87</v>
      </c>
      <c r="D161" s="55" t="n">
        <f aca="false">0.04</f>
        <v>0.04</v>
      </c>
      <c r="E161" s="15" t="n">
        <f aca="false">R160</f>
        <v>0</v>
      </c>
      <c r="F161" s="56" t="n">
        <f aca="false">Q160</f>
        <v>129678.809017397</v>
      </c>
      <c r="G161" s="56" t="n">
        <f aca="false">IF(AND(MOD(A161-1,12)=0,B161&lt;=Inputs!$C$7,E161=0),Inputs!$C$6,0)</f>
        <v>0</v>
      </c>
      <c r="H161" s="56" t="n">
        <f aca="false">IF(B161=1,G161*Inputs!$C$9,0)</f>
        <v>0</v>
      </c>
      <c r="I161" s="56" t="n">
        <f aca="false">I160+G161</f>
        <v>120000</v>
      </c>
      <c r="J161" s="56" t="n">
        <f aca="false">(F161+G161+H161)*((1+D161)^(1/12)-1)</f>
        <v>424.534675988426</v>
      </c>
      <c r="K161" s="56" t="n">
        <f aca="false">(F161+G161+H161+J161)*(Inputs!$C$19+IF(B161&lt;=10,Inputs!$C$12,Inputs!$C$13))/12</f>
        <v>227.680851463424</v>
      </c>
      <c r="L161" s="56" t="n">
        <f aca="false">IF(OR(E161=1,A161&lt;=Inputs!$C$15),0,MAX(Inputs!$C$8*I161-(F161+G161+H161+J161-K161),0))</f>
        <v>0</v>
      </c>
      <c r="M161" s="56" t="n">
        <f aca="false">L161*INDEX(Rates!$B$2:$C$101,C161+1,IF(Inputs!$C$5="Male",1,2))/1000/12*Inputs!$C$16</f>
        <v>0</v>
      </c>
      <c r="N161" s="56" t="n">
        <f aca="false">IF($V$1=1,MAX(F161+G161+H161+J161-K161-M161,0)*Inputs!$C$22/12,0)</f>
        <v>0</v>
      </c>
      <c r="O161" s="56" t="n">
        <f aca="false">IF(AND(MOD(A161,12)=0,B161&gt;=Inputs!$C$18),MAX(F161+G161+H161+J161-K161-M161-N161,0)*Inputs!$C$17,0)</f>
        <v>0</v>
      </c>
      <c r="P161" s="56" t="n">
        <f aca="false">F161+G161+H161+J161-K161-M161-N161+O161</f>
        <v>129875.662841922</v>
      </c>
      <c r="Q161" s="56" t="n">
        <f aca="false">IF(OR(E161=1,P161&lt;=0),0,P161)</f>
        <v>129875.662841922</v>
      </c>
      <c r="R161" s="15" t="n">
        <f aca="false">IF(OR(E161=1,AND(P161&lt;=0,I161&gt;0)),1,0)</f>
        <v>0</v>
      </c>
      <c r="S161" s="15" t="n">
        <f aca="false">IF(L161&gt;0,1,0)</f>
        <v>0</v>
      </c>
    </row>
    <row r="162" customFormat="false" ht="15" hidden="false" customHeight="false" outlineLevel="0" collapsed="false">
      <c r="A162" s="15" t="n">
        <v>161</v>
      </c>
      <c r="B162" s="15" t="n">
        <f aca="false">INT((A162-1)/12)+1</f>
        <v>14</v>
      </c>
      <c r="C162" s="15" t="n">
        <f aca="false">MIN(Inputs!$C$4+B162-1,99)</f>
        <v>87</v>
      </c>
      <c r="D162" s="55" t="n">
        <f aca="false">0.04</f>
        <v>0.04</v>
      </c>
      <c r="E162" s="15" t="n">
        <f aca="false">R161</f>
        <v>0</v>
      </c>
      <c r="F162" s="56" t="n">
        <f aca="false">Q161</f>
        <v>129875.662841922</v>
      </c>
      <c r="G162" s="56" t="n">
        <f aca="false">IF(AND(MOD(A162-1,12)=0,B162&lt;=Inputs!$C$7,E162=0),Inputs!$C$6,0)</f>
        <v>0</v>
      </c>
      <c r="H162" s="56" t="n">
        <f aca="false">IF(B162=1,G162*Inputs!$C$9,0)</f>
        <v>0</v>
      </c>
      <c r="I162" s="56" t="n">
        <f aca="false">I161+G162</f>
        <v>120000</v>
      </c>
      <c r="J162" s="56" t="n">
        <f aca="false">(F162+G162+H162)*((1+D162)^(1/12)-1)</f>
        <v>425.179124185052</v>
      </c>
      <c r="K162" s="56" t="n">
        <f aca="false">(F162+G162+H162+J162)*(Inputs!$C$19+IF(B162&lt;=10,Inputs!$C$12,Inputs!$C$13))/12</f>
        <v>228.026473440687</v>
      </c>
      <c r="L162" s="56" t="n">
        <f aca="false">IF(OR(E162=1,A162&lt;=Inputs!$C$15),0,MAX(Inputs!$C$8*I162-(F162+G162+H162+J162-K162),0))</f>
        <v>0</v>
      </c>
      <c r="M162" s="56" t="n">
        <f aca="false">L162*INDEX(Rates!$B$2:$C$101,C162+1,IF(Inputs!$C$5="Male",1,2))/1000/12*Inputs!$C$16</f>
        <v>0</v>
      </c>
      <c r="N162" s="56" t="n">
        <f aca="false">IF($V$1=1,MAX(F162+G162+H162+J162-K162-M162,0)*Inputs!$C$22/12,0)</f>
        <v>0</v>
      </c>
      <c r="O162" s="56" t="n">
        <f aca="false">IF(AND(MOD(A162,12)=0,B162&gt;=Inputs!$C$18),MAX(F162+G162+H162+J162-K162-M162-N162,0)*Inputs!$C$17,0)</f>
        <v>0</v>
      </c>
      <c r="P162" s="56" t="n">
        <f aca="false">F162+G162+H162+J162-K162-M162-N162+O162</f>
        <v>130072.815492666</v>
      </c>
      <c r="Q162" s="56" t="n">
        <f aca="false">IF(OR(E162=1,P162&lt;=0),0,P162)</f>
        <v>130072.815492666</v>
      </c>
      <c r="R162" s="15" t="n">
        <f aca="false">IF(OR(E162=1,AND(P162&lt;=0,I162&gt;0)),1,0)</f>
        <v>0</v>
      </c>
      <c r="S162" s="15" t="n">
        <f aca="false">IF(L162&gt;0,1,0)</f>
        <v>0</v>
      </c>
    </row>
    <row r="163" customFormat="false" ht="15" hidden="false" customHeight="false" outlineLevel="0" collapsed="false">
      <c r="A163" s="15" t="n">
        <v>162</v>
      </c>
      <c r="B163" s="15" t="n">
        <f aca="false">INT((A163-1)/12)+1</f>
        <v>14</v>
      </c>
      <c r="C163" s="15" t="n">
        <f aca="false">MIN(Inputs!$C$4+B163-1,99)</f>
        <v>87</v>
      </c>
      <c r="D163" s="55" t="n">
        <f aca="false">0.04</f>
        <v>0.04</v>
      </c>
      <c r="E163" s="15" t="n">
        <f aca="false">R162</f>
        <v>0</v>
      </c>
      <c r="F163" s="56" t="n">
        <f aca="false">Q162</f>
        <v>130072.815492666</v>
      </c>
      <c r="G163" s="56" t="n">
        <f aca="false">IF(AND(MOD(A163-1,12)=0,B163&lt;=Inputs!$C$7,E163=0),Inputs!$C$6,0)</f>
        <v>0</v>
      </c>
      <c r="H163" s="56" t="n">
        <f aca="false">IF(B163=1,G163*Inputs!$C$9,0)</f>
        <v>0</v>
      </c>
      <c r="I163" s="56" t="n">
        <f aca="false">I162+G163</f>
        <v>120000</v>
      </c>
      <c r="J163" s="56" t="n">
        <f aca="false">(F163+G163+H163)*((1+D163)^(1/12)-1)</f>
        <v>425.82455066096</v>
      </c>
      <c r="K163" s="56" t="n">
        <f aca="false">(F163+G163+H163+J163)*(Inputs!$C$19+IF(B163&lt;=10,Inputs!$C$12,Inputs!$C$13))/12</f>
        <v>228.372620075822</v>
      </c>
      <c r="L163" s="56" t="n">
        <f aca="false">IF(OR(E163=1,A163&lt;=Inputs!$C$15),0,MAX(Inputs!$C$8*I163-(F163+G163+H163+J163-K163),0))</f>
        <v>0</v>
      </c>
      <c r="M163" s="56" t="n">
        <f aca="false">L163*INDEX(Rates!$B$2:$C$101,C163+1,IF(Inputs!$C$5="Male",1,2))/1000/12*Inputs!$C$16</f>
        <v>0</v>
      </c>
      <c r="N163" s="56" t="n">
        <f aca="false">IF($V$1=1,MAX(F163+G163+H163+J163-K163-M163,0)*Inputs!$C$22/12,0)</f>
        <v>0</v>
      </c>
      <c r="O163" s="56" t="n">
        <f aca="false">IF(AND(MOD(A163,12)=0,B163&gt;=Inputs!$C$18),MAX(F163+G163+H163+J163-K163-M163-N163,0)*Inputs!$C$17,0)</f>
        <v>0</v>
      </c>
      <c r="P163" s="56" t="n">
        <f aca="false">F163+G163+H163+J163-K163-M163-N163+O163</f>
        <v>130270.267423251</v>
      </c>
      <c r="Q163" s="56" t="n">
        <f aca="false">IF(OR(E163=1,P163&lt;=0),0,P163)</f>
        <v>130270.267423251</v>
      </c>
      <c r="R163" s="15" t="n">
        <f aca="false">IF(OR(E163=1,AND(P163&lt;=0,I163&gt;0)),1,0)</f>
        <v>0</v>
      </c>
      <c r="S163" s="15" t="n">
        <f aca="false">IF(L163&gt;0,1,0)</f>
        <v>0</v>
      </c>
    </row>
    <row r="164" customFormat="false" ht="15" hidden="false" customHeight="false" outlineLevel="0" collapsed="false">
      <c r="A164" s="15" t="n">
        <v>163</v>
      </c>
      <c r="B164" s="15" t="n">
        <f aca="false">INT((A164-1)/12)+1</f>
        <v>14</v>
      </c>
      <c r="C164" s="15" t="n">
        <f aca="false">MIN(Inputs!$C$4+B164-1,99)</f>
        <v>87</v>
      </c>
      <c r="D164" s="55" t="n">
        <f aca="false">0.04</f>
        <v>0.04</v>
      </c>
      <c r="E164" s="15" t="n">
        <f aca="false">R163</f>
        <v>0</v>
      </c>
      <c r="F164" s="56" t="n">
        <f aca="false">Q163</f>
        <v>130270.267423251</v>
      </c>
      <c r="G164" s="56" t="n">
        <f aca="false">IF(AND(MOD(A164-1,12)=0,B164&lt;=Inputs!$C$7,E164=0),Inputs!$C$6,0)</f>
        <v>0</v>
      </c>
      <c r="H164" s="56" t="n">
        <f aca="false">IF(B164=1,G164*Inputs!$C$9,0)</f>
        <v>0</v>
      </c>
      <c r="I164" s="56" t="n">
        <f aca="false">I163+G164</f>
        <v>120000</v>
      </c>
      <c r="J164" s="56" t="n">
        <f aca="false">(F164+G164+H164)*((1+D164)^(1/12)-1)</f>
        <v>426.470956901188</v>
      </c>
      <c r="K164" s="56" t="n">
        <f aca="false">(F164+G164+H164+J164)*(Inputs!$C$19+IF(B164&lt;=10,Inputs!$C$12,Inputs!$C$13))/12</f>
        <v>228.719292165266</v>
      </c>
      <c r="L164" s="56" t="n">
        <f aca="false">IF(OR(E164=1,A164&lt;=Inputs!$C$15),0,MAX(Inputs!$C$8*I164-(F164+G164+H164+J164-K164),0))</f>
        <v>0</v>
      </c>
      <c r="M164" s="56" t="n">
        <f aca="false">L164*INDEX(Rates!$B$2:$C$101,C164+1,IF(Inputs!$C$5="Male",1,2))/1000/12*Inputs!$C$16</f>
        <v>0</v>
      </c>
      <c r="N164" s="56" t="n">
        <f aca="false">IF($V$1=1,MAX(F164+G164+H164+J164-K164-M164,0)*Inputs!$C$22/12,0)</f>
        <v>0</v>
      </c>
      <c r="O164" s="56" t="n">
        <f aca="false">IF(AND(MOD(A164,12)=0,B164&gt;=Inputs!$C$18),MAX(F164+G164+H164+J164-K164-M164-N164,0)*Inputs!$C$17,0)</f>
        <v>0</v>
      </c>
      <c r="P164" s="56" t="n">
        <f aca="false">F164+G164+H164+J164-K164-M164-N164+O164</f>
        <v>130468.019087987</v>
      </c>
      <c r="Q164" s="56" t="n">
        <f aca="false">IF(OR(E164=1,P164&lt;=0),0,P164)</f>
        <v>130468.019087987</v>
      </c>
      <c r="R164" s="15" t="n">
        <f aca="false">IF(OR(E164=1,AND(P164&lt;=0,I164&gt;0)),1,0)</f>
        <v>0</v>
      </c>
      <c r="S164" s="15" t="n">
        <f aca="false">IF(L164&gt;0,1,0)</f>
        <v>0</v>
      </c>
    </row>
    <row r="165" customFormat="false" ht="15" hidden="false" customHeight="false" outlineLevel="0" collapsed="false">
      <c r="A165" s="15" t="n">
        <v>164</v>
      </c>
      <c r="B165" s="15" t="n">
        <f aca="false">INT((A165-1)/12)+1</f>
        <v>14</v>
      </c>
      <c r="C165" s="15" t="n">
        <f aca="false">MIN(Inputs!$C$4+B165-1,99)</f>
        <v>87</v>
      </c>
      <c r="D165" s="55" t="n">
        <f aca="false">0.04</f>
        <v>0.04</v>
      </c>
      <c r="E165" s="15" t="n">
        <f aca="false">R164</f>
        <v>0</v>
      </c>
      <c r="F165" s="56" t="n">
        <f aca="false">Q164</f>
        <v>130468.019087987</v>
      </c>
      <c r="G165" s="56" t="n">
        <f aca="false">IF(AND(MOD(A165-1,12)=0,B165&lt;=Inputs!$C$7,E165=0),Inputs!$C$6,0)</f>
        <v>0</v>
      </c>
      <c r="H165" s="56" t="n">
        <f aca="false">IF(B165=1,G165*Inputs!$C$9,0)</f>
        <v>0</v>
      </c>
      <c r="I165" s="56" t="n">
        <f aca="false">I164+G165</f>
        <v>120000</v>
      </c>
      <c r="J165" s="56" t="n">
        <f aca="false">(F165+G165+H165)*((1+D165)^(1/12)-1)</f>
        <v>427.11834439303</v>
      </c>
      <c r="K165" s="56" t="n">
        <f aca="false">(F165+G165+H165+J165)*(Inputs!$C$19+IF(B165&lt;=10,Inputs!$C$12,Inputs!$C$13))/12</f>
        <v>229.066490506665</v>
      </c>
      <c r="L165" s="56" t="n">
        <f aca="false">IF(OR(E165=1,A165&lt;=Inputs!$C$15),0,MAX(Inputs!$C$8*I165-(F165+G165+H165+J165-K165),0))</f>
        <v>0</v>
      </c>
      <c r="M165" s="56" t="n">
        <f aca="false">L165*INDEX(Rates!$B$2:$C$101,C165+1,IF(Inputs!$C$5="Male",1,2))/1000/12*Inputs!$C$16</f>
        <v>0</v>
      </c>
      <c r="N165" s="56" t="n">
        <f aca="false">IF($V$1=1,MAX(F165+G165+H165+J165-K165-M165,0)*Inputs!$C$22/12,0)</f>
        <v>0</v>
      </c>
      <c r="O165" s="56" t="n">
        <f aca="false">IF(AND(MOD(A165,12)=0,B165&gt;=Inputs!$C$18),MAX(F165+G165+H165+J165-K165-M165-N165,0)*Inputs!$C$17,0)</f>
        <v>0</v>
      </c>
      <c r="P165" s="56" t="n">
        <f aca="false">F165+G165+H165+J165-K165-M165-N165+O165</f>
        <v>130666.070941873</v>
      </c>
      <c r="Q165" s="56" t="n">
        <f aca="false">IF(OR(E165=1,P165&lt;=0),0,P165)</f>
        <v>130666.070941873</v>
      </c>
      <c r="R165" s="15" t="n">
        <f aca="false">IF(OR(E165=1,AND(P165&lt;=0,I165&gt;0)),1,0)</f>
        <v>0</v>
      </c>
      <c r="S165" s="15" t="n">
        <f aca="false">IF(L165&gt;0,1,0)</f>
        <v>0</v>
      </c>
    </row>
    <row r="166" customFormat="false" ht="15" hidden="false" customHeight="false" outlineLevel="0" collapsed="false">
      <c r="A166" s="15" t="n">
        <v>165</v>
      </c>
      <c r="B166" s="15" t="n">
        <f aca="false">INT((A166-1)/12)+1</f>
        <v>14</v>
      </c>
      <c r="C166" s="15" t="n">
        <f aca="false">MIN(Inputs!$C$4+B166-1,99)</f>
        <v>87</v>
      </c>
      <c r="D166" s="55" t="n">
        <f aca="false">0.04</f>
        <v>0.04</v>
      </c>
      <c r="E166" s="15" t="n">
        <f aca="false">R165</f>
        <v>0</v>
      </c>
      <c r="F166" s="56" t="n">
        <f aca="false">Q165</f>
        <v>130666.070941873</v>
      </c>
      <c r="G166" s="56" t="n">
        <f aca="false">IF(AND(MOD(A166-1,12)=0,B166&lt;=Inputs!$C$7,E166=0),Inputs!$C$6,0)</f>
        <v>0</v>
      </c>
      <c r="H166" s="56" t="n">
        <f aca="false">IF(B166=1,G166*Inputs!$C$9,0)</f>
        <v>0</v>
      </c>
      <c r="I166" s="56" t="n">
        <f aca="false">I165+G166</f>
        <v>120000</v>
      </c>
      <c r="J166" s="56" t="n">
        <f aca="false">(F166+G166+H166)*((1+D166)^(1/12)-1)</f>
        <v>427.766714626036</v>
      </c>
      <c r="K166" s="56" t="n">
        <f aca="false">(F166+G166+H166+J166)*(Inputs!$C$19+IF(B166&lt;=10,Inputs!$C$12,Inputs!$C$13))/12</f>
        <v>229.414215898874</v>
      </c>
      <c r="L166" s="56" t="n">
        <f aca="false">IF(OR(E166=1,A166&lt;=Inputs!$C$15),0,MAX(Inputs!$C$8*I166-(F166+G166+H166+J166-K166),0))</f>
        <v>0</v>
      </c>
      <c r="M166" s="56" t="n">
        <f aca="false">L166*INDEX(Rates!$B$2:$C$101,C166+1,IF(Inputs!$C$5="Male",1,2))/1000/12*Inputs!$C$16</f>
        <v>0</v>
      </c>
      <c r="N166" s="56" t="n">
        <f aca="false">IF($V$1=1,MAX(F166+G166+H166+J166-K166-M166,0)*Inputs!$C$22/12,0)</f>
        <v>0</v>
      </c>
      <c r="O166" s="56" t="n">
        <f aca="false">IF(AND(MOD(A166,12)=0,B166&gt;=Inputs!$C$18),MAX(F166+G166+H166+J166-K166-M166-N166,0)*Inputs!$C$17,0)</f>
        <v>0</v>
      </c>
      <c r="P166" s="56" t="n">
        <f aca="false">F166+G166+H166+J166-K166-M166-N166+O166</f>
        <v>130864.423440601</v>
      </c>
      <c r="Q166" s="56" t="n">
        <f aca="false">IF(OR(E166=1,P166&lt;=0),0,P166)</f>
        <v>130864.423440601</v>
      </c>
      <c r="R166" s="15" t="n">
        <f aca="false">IF(OR(E166=1,AND(P166&lt;=0,I166&gt;0)),1,0)</f>
        <v>0</v>
      </c>
      <c r="S166" s="15" t="n">
        <f aca="false">IF(L166&gt;0,1,0)</f>
        <v>0</v>
      </c>
    </row>
    <row r="167" customFormat="false" ht="15" hidden="false" customHeight="false" outlineLevel="0" collapsed="false">
      <c r="A167" s="15" t="n">
        <v>166</v>
      </c>
      <c r="B167" s="15" t="n">
        <f aca="false">INT((A167-1)/12)+1</f>
        <v>14</v>
      </c>
      <c r="C167" s="15" t="n">
        <f aca="false">MIN(Inputs!$C$4+B167-1,99)</f>
        <v>87</v>
      </c>
      <c r="D167" s="55" t="n">
        <f aca="false">0.04</f>
        <v>0.04</v>
      </c>
      <c r="E167" s="15" t="n">
        <f aca="false">R166</f>
        <v>0</v>
      </c>
      <c r="F167" s="56" t="n">
        <f aca="false">Q166</f>
        <v>130864.423440601</v>
      </c>
      <c r="G167" s="56" t="n">
        <f aca="false">IF(AND(MOD(A167-1,12)=0,B167&lt;=Inputs!$C$7,E167=0),Inputs!$C$6,0)</f>
        <v>0</v>
      </c>
      <c r="H167" s="56" t="n">
        <f aca="false">IF(B167=1,G167*Inputs!$C$9,0)</f>
        <v>0</v>
      </c>
      <c r="I167" s="56" t="n">
        <f aca="false">I166+G167</f>
        <v>120000</v>
      </c>
      <c r="J167" s="56" t="n">
        <f aca="false">(F167+G167+H167)*((1+D167)^(1/12)-1)</f>
        <v>428.416069092018</v>
      </c>
      <c r="K167" s="56" t="n">
        <f aca="false">(F167+G167+H167+J167)*(Inputs!$C$19+IF(B167&lt;=10,Inputs!$C$12,Inputs!$C$13))/12</f>
        <v>229.762469141962</v>
      </c>
      <c r="L167" s="56" t="n">
        <f aca="false">IF(OR(E167=1,A167&lt;=Inputs!$C$15),0,MAX(Inputs!$C$8*I167-(F167+G167+H167+J167-K167),0))</f>
        <v>0</v>
      </c>
      <c r="M167" s="56" t="n">
        <f aca="false">L167*INDEX(Rates!$B$2:$C$101,C167+1,IF(Inputs!$C$5="Male",1,2))/1000/12*Inputs!$C$16</f>
        <v>0</v>
      </c>
      <c r="N167" s="56" t="n">
        <f aca="false">IF($V$1=1,MAX(F167+G167+H167+J167-K167-M167,0)*Inputs!$C$22/12,0)</f>
        <v>0</v>
      </c>
      <c r="O167" s="56" t="n">
        <f aca="false">IF(AND(MOD(A167,12)=0,B167&gt;=Inputs!$C$18),MAX(F167+G167+H167+J167-K167-M167-N167,0)*Inputs!$C$17,0)</f>
        <v>0</v>
      </c>
      <c r="P167" s="56" t="n">
        <f aca="false">F167+G167+H167+J167-K167-M167-N167+O167</f>
        <v>131063.077040551</v>
      </c>
      <c r="Q167" s="56" t="n">
        <f aca="false">IF(OR(E167=1,P167&lt;=0),0,P167)</f>
        <v>131063.077040551</v>
      </c>
      <c r="R167" s="15" t="n">
        <f aca="false">IF(OR(E167=1,AND(P167&lt;=0,I167&gt;0)),1,0)</f>
        <v>0</v>
      </c>
      <c r="S167" s="15" t="n">
        <f aca="false">IF(L167&gt;0,1,0)</f>
        <v>0</v>
      </c>
    </row>
    <row r="168" customFormat="false" ht="15" hidden="false" customHeight="false" outlineLevel="0" collapsed="false">
      <c r="A168" s="15" t="n">
        <v>167</v>
      </c>
      <c r="B168" s="15" t="n">
        <f aca="false">INT((A168-1)/12)+1</f>
        <v>14</v>
      </c>
      <c r="C168" s="15" t="n">
        <f aca="false">MIN(Inputs!$C$4+B168-1,99)</f>
        <v>87</v>
      </c>
      <c r="D168" s="55" t="n">
        <f aca="false">0.04</f>
        <v>0.04</v>
      </c>
      <c r="E168" s="15" t="n">
        <f aca="false">R167</f>
        <v>0</v>
      </c>
      <c r="F168" s="56" t="n">
        <f aca="false">Q167</f>
        <v>131063.077040551</v>
      </c>
      <c r="G168" s="56" t="n">
        <f aca="false">IF(AND(MOD(A168-1,12)=0,B168&lt;=Inputs!$C$7,E168=0),Inputs!$C$6,0)</f>
        <v>0</v>
      </c>
      <c r="H168" s="56" t="n">
        <f aca="false">IF(B168=1,G168*Inputs!$C$9,0)</f>
        <v>0</v>
      </c>
      <c r="I168" s="56" t="n">
        <f aca="false">I167+G168</f>
        <v>120000</v>
      </c>
      <c r="J168" s="56" t="n">
        <f aca="false">(F168+G168+H168)*((1+D168)^(1/12)-1)</f>
        <v>429.066409285052</v>
      </c>
      <c r="K168" s="56" t="n">
        <f aca="false">(F168+G168+H168+J168)*(Inputs!$C$19+IF(B168&lt;=10,Inputs!$C$12,Inputs!$C$13))/12</f>
        <v>230.111251037212</v>
      </c>
      <c r="L168" s="56" t="n">
        <f aca="false">IF(OR(E168=1,A168&lt;=Inputs!$C$15),0,MAX(Inputs!$C$8*I168-(F168+G168+H168+J168-K168),0))</f>
        <v>0</v>
      </c>
      <c r="M168" s="56" t="n">
        <f aca="false">L168*INDEX(Rates!$B$2:$C$101,C168+1,IF(Inputs!$C$5="Male",1,2))/1000/12*Inputs!$C$16</f>
        <v>0</v>
      </c>
      <c r="N168" s="56" t="n">
        <f aca="false">IF($V$1=1,MAX(F168+G168+H168+J168-K168-M168,0)*Inputs!$C$22/12,0)</f>
        <v>0</v>
      </c>
      <c r="O168" s="56" t="n">
        <f aca="false">IF(AND(MOD(A168,12)=0,B168&gt;=Inputs!$C$18),MAX(F168+G168+H168+J168-K168-M168-N168,0)*Inputs!$C$17,0)</f>
        <v>0</v>
      </c>
      <c r="P168" s="56" t="n">
        <f aca="false">F168+G168+H168+J168-K168-M168-N168+O168</f>
        <v>131262.032198798</v>
      </c>
      <c r="Q168" s="56" t="n">
        <f aca="false">IF(OR(E168=1,P168&lt;=0),0,P168)</f>
        <v>131262.032198798</v>
      </c>
      <c r="R168" s="15" t="n">
        <f aca="false">IF(OR(E168=1,AND(P168&lt;=0,I168&gt;0)),1,0)</f>
        <v>0</v>
      </c>
      <c r="S168" s="15" t="n">
        <f aca="false">IF(L168&gt;0,1,0)</f>
        <v>0</v>
      </c>
    </row>
    <row r="169" customFormat="false" ht="15" hidden="false" customHeight="false" outlineLevel="0" collapsed="false">
      <c r="A169" s="15" t="n">
        <v>168</v>
      </c>
      <c r="B169" s="15" t="n">
        <f aca="false">INT((A169-1)/12)+1</f>
        <v>14</v>
      </c>
      <c r="C169" s="15" t="n">
        <f aca="false">MIN(Inputs!$C$4+B169-1,99)</f>
        <v>87</v>
      </c>
      <c r="D169" s="55" t="n">
        <f aca="false">0.04</f>
        <v>0.04</v>
      </c>
      <c r="E169" s="15" t="n">
        <f aca="false">R168</f>
        <v>0</v>
      </c>
      <c r="F169" s="56" t="n">
        <f aca="false">Q168</f>
        <v>131262.032198798</v>
      </c>
      <c r="G169" s="56" t="n">
        <f aca="false">IF(AND(MOD(A169-1,12)=0,B169&lt;=Inputs!$C$7,E169=0),Inputs!$C$6,0)</f>
        <v>0</v>
      </c>
      <c r="H169" s="56" t="n">
        <f aca="false">IF(B169=1,G169*Inputs!$C$9,0)</f>
        <v>0</v>
      </c>
      <c r="I169" s="56" t="n">
        <f aca="false">I168+G169</f>
        <v>120000</v>
      </c>
      <c r="J169" s="56" t="n">
        <f aca="false">(F169+G169+H169)*((1+D169)^(1/12)-1)</f>
        <v>429.717736701481</v>
      </c>
      <c r="K169" s="56" t="n">
        <f aca="false">(F169+G169+H169+J169)*(Inputs!$C$19+IF(B169&lt;=10,Inputs!$C$12,Inputs!$C$13))/12</f>
        <v>230.460562387125</v>
      </c>
      <c r="L169" s="56" t="n">
        <f aca="false">IF(OR(E169=1,A169&lt;=Inputs!$C$15),0,MAX(Inputs!$C$8*I169-(F169+G169+H169+J169-K169),0))</f>
        <v>0</v>
      </c>
      <c r="M169" s="56" t="n">
        <f aca="false">L169*INDEX(Rates!$B$2:$C$101,C169+1,IF(Inputs!$C$5="Male",1,2))/1000/12*Inputs!$C$16</f>
        <v>0</v>
      </c>
      <c r="N169" s="56" t="n">
        <f aca="false">IF($V$1=1,MAX(F169+G169+H169+J169-K169-M169,0)*Inputs!$C$22/12,0)</f>
        <v>0</v>
      </c>
      <c r="O169" s="56" t="n">
        <f aca="false">IF(AND(MOD(A169,12)=0,B169&gt;=Inputs!$C$18),MAX(F169+G169+H169+J169-K169-M169-N169,0)*Inputs!$C$17,0)</f>
        <v>657.306446865564</v>
      </c>
      <c r="P169" s="56" t="n">
        <f aca="false">F169+G169+H169+J169-K169-M169-N169+O169</f>
        <v>132118.595819978</v>
      </c>
      <c r="Q169" s="56" t="n">
        <f aca="false">IF(OR(E169=1,P169&lt;=0),0,P169)</f>
        <v>132118.595819978</v>
      </c>
      <c r="R169" s="15" t="n">
        <f aca="false">IF(OR(E169=1,AND(P169&lt;=0,I169&gt;0)),1,0)</f>
        <v>0</v>
      </c>
      <c r="S169" s="15" t="n">
        <f aca="false">IF(L169&gt;0,1,0)</f>
        <v>0</v>
      </c>
    </row>
    <row r="170" customFormat="false" ht="15" hidden="false" customHeight="false" outlineLevel="0" collapsed="false">
      <c r="A170" s="15" t="n">
        <v>169</v>
      </c>
      <c r="B170" s="15" t="n">
        <f aca="false">INT((A170-1)/12)+1</f>
        <v>15</v>
      </c>
      <c r="C170" s="15" t="n">
        <f aca="false">MIN(Inputs!$C$4+B170-1,99)</f>
        <v>88</v>
      </c>
      <c r="D170" s="55" t="n">
        <f aca="false">0.04</f>
        <v>0.04</v>
      </c>
      <c r="E170" s="15" t="n">
        <f aca="false">R169</f>
        <v>0</v>
      </c>
      <c r="F170" s="56" t="n">
        <f aca="false">Q169</f>
        <v>132118.595819978</v>
      </c>
      <c r="G170" s="56" t="n">
        <f aca="false">IF(AND(MOD(A170-1,12)=0,B170&lt;=Inputs!$C$7,E170=0),Inputs!$C$6,0)</f>
        <v>0</v>
      </c>
      <c r="H170" s="56" t="n">
        <f aca="false">IF(B170=1,G170*Inputs!$C$9,0)</f>
        <v>0</v>
      </c>
      <c r="I170" s="56" t="n">
        <f aca="false">I169+G170</f>
        <v>120000</v>
      </c>
      <c r="J170" s="56" t="n">
        <f aca="false">(F170+G170+H170)*((1+D170)^(1/12)-1)</f>
        <v>432.521903104122</v>
      </c>
      <c r="K170" s="56" t="n">
        <f aca="false">(F170+G170+H170+J170)*(Inputs!$C$19+IF(B170&lt;=10,Inputs!$C$12,Inputs!$C$13))/12</f>
        <v>231.964456015394</v>
      </c>
      <c r="L170" s="56" t="n">
        <f aca="false">IF(OR(E170=1,A170&lt;=Inputs!$C$15),0,MAX(Inputs!$C$8*I170-(F170+G170+H170+J170-K170),0))</f>
        <v>0</v>
      </c>
      <c r="M170" s="56" t="n">
        <f aca="false">L170*INDEX(Rates!$B$2:$C$101,C170+1,IF(Inputs!$C$5="Male",1,2))/1000/12*Inputs!$C$16</f>
        <v>0</v>
      </c>
      <c r="N170" s="56" t="n">
        <f aca="false">IF($V$1=1,MAX(F170+G170+H170+J170-K170-M170,0)*Inputs!$C$22/12,0)</f>
        <v>0</v>
      </c>
      <c r="O170" s="56" t="n">
        <f aca="false">IF(AND(MOD(A170,12)=0,B170&gt;=Inputs!$C$18),MAX(F170+G170+H170+J170-K170-M170-N170,0)*Inputs!$C$17,0)</f>
        <v>0</v>
      </c>
      <c r="P170" s="56" t="n">
        <f aca="false">F170+G170+H170+J170-K170-M170-N170+O170</f>
        <v>132319.153267067</v>
      </c>
      <c r="Q170" s="56" t="n">
        <f aca="false">IF(OR(E170=1,P170&lt;=0),0,P170)</f>
        <v>132319.153267067</v>
      </c>
      <c r="R170" s="15" t="n">
        <f aca="false">IF(OR(E170=1,AND(P170&lt;=0,I170&gt;0)),1,0)</f>
        <v>0</v>
      </c>
      <c r="S170" s="15" t="n">
        <f aca="false">IF(L170&gt;0,1,0)</f>
        <v>0</v>
      </c>
    </row>
    <row r="171" customFormat="false" ht="15" hidden="false" customHeight="false" outlineLevel="0" collapsed="false">
      <c r="A171" s="15" t="n">
        <v>170</v>
      </c>
      <c r="B171" s="15" t="n">
        <f aca="false">INT((A171-1)/12)+1</f>
        <v>15</v>
      </c>
      <c r="C171" s="15" t="n">
        <f aca="false">MIN(Inputs!$C$4+B171-1,99)</f>
        <v>88</v>
      </c>
      <c r="D171" s="55" t="n">
        <f aca="false">0.04</f>
        <v>0.04</v>
      </c>
      <c r="E171" s="15" t="n">
        <f aca="false">R170</f>
        <v>0</v>
      </c>
      <c r="F171" s="56" t="n">
        <f aca="false">Q170</f>
        <v>132319.153267067</v>
      </c>
      <c r="G171" s="56" t="n">
        <f aca="false">IF(AND(MOD(A171-1,12)=0,B171&lt;=Inputs!$C$7,E171=0),Inputs!$C$6,0)</f>
        <v>0</v>
      </c>
      <c r="H171" s="56" t="n">
        <f aca="false">IF(B171=1,G171*Inputs!$C$9,0)</f>
        <v>0</v>
      </c>
      <c r="I171" s="56" t="n">
        <f aca="false">I170+G171</f>
        <v>120000</v>
      </c>
      <c r="J171" s="56" t="n">
        <f aca="false">(F171+G171+H171)*((1+D171)^(1/12)-1)</f>
        <v>433.178475997273</v>
      </c>
      <c r="K171" s="56" t="n">
        <f aca="false">(F171+G171+H171+J171)*(Inputs!$C$19+IF(B171&lt;=10,Inputs!$C$12,Inputs!$C$13))/12</f>
        <v>232.316580550363</v>
      </c>
      <c r="L171" s="56" t="n">
        <f aca="false">IF(OR(E171=1,A171&lt;=Inputs!$C$15),0,MAX(Inputs!$C$8*I171-(F171+G171+H171+J171-K171),0))</f>
        <v>0</v>
      </c>
      <c r="M171" s="56" t="n">
        <f aca="false">L171*INDEX(Rates!$B$2:$C$101,C171+1,IF(Inputs!$C$5="Male",1,2))/1000/12*Inputs!$C$16</f>
        <v>0</v>
      </c>
      <c r="N171" s="56" t="n">
        <f aca="false">IF($V$1=1,MAX(F171+G171+H171+J171-K171-M171,0)*Inputs!$C$22/12,0)</f>
        <v>0</v>
      </c>
      <c r="O171" s="56" t="n">
        <f aca="false">IF(AND(MOD(A171,12)=0,B171&gt;=Inputs!$C$18),MAX(F171+G171+H171+J171-K171-M171-N171,0)*Inputs!$C$17,0)</f>
        <v>0</v>
      </c>
      <c r="P171" s="56" t="n">
        <f aca="false">F171+G171+H171+J171-K171-M171-N171+O171</f>
        <v>132520.015162514</v>
      </c>
      <c r="Q171" s="56" t="n">
        <f aca="false">IF(OR(E171=1,P171&lt;=0),0,P171)</f>
        <v>132520.015162514</v>
      </c>
      <c r="R171" s="15" t="n">
        <f aca="false">IF(OR(E171=1,AND(P171&lt;=0,I171&gt;0)),1,0)</f>
        <v>0</v>
      </c>
      <c r="S171" s="15" t="n">
        <f aca="false">IF(L171&gt;0,1,0)</f>
        <v>0</v>
      </c>
    </row>
    <row r="172" customFormat="false" ht="15" hidden="false" customHeight="false" outlineLevel="0" collapsed="false">
      <c r="A172" s="15" t="n">
        <v>171</v>
      </c>
      <c r="B172" s="15" t="n">
        <f aca="false">INT((A172-1)/12)+1</f>
        <v>15</v>
      </c>
      <c r="C172" s="15" t="n">
        <f aca="false">MIN(Inputs!$C$4+B172-1,99)</f>
        <v>88</v>
      </c>
      <c r="D172" s="55" t="n">
        <f aca="false">0.04</f>
        <v>0.04</v>
      </c>
      <c r="E172" s="15" t="n">
        <f aca="false">R171</f>
        <v>0</v>
      </c>
      <c r="F172" s="56" t="n">
        <f aca="false">Q171</f>
        <v>132520.015162514</v>
      </c>
      <c r="G172" s="56" t="n">
        <f aca="false">IF(AND(MOD(A172-1,12)=0,B172&lt;=Inputs!$C$7,E172=0),Inputs!$C$6,0)</f>
        <v>0</v>
      </c>
      <c r="H172" s="56" t="n">
        <f aca="false">IF(B172=1,G172*Inputs!$C$9,0)</f>
        <v>0</v>
      </c>
      <c r="I172" s="56" t="n">
        <f aca="false">I171+G172</f>
        <v>120000</v>
      </c>
      <c r="J172" s="56" t="n">
        <f aca="false">(F172+G172+H172)*((1+D172)^(1/12)-1)</f>
        <v>433.836045575125</v>
      </c>
      <c r="K172" s="56" t="n">
        <f aca="false">(F172+G172+H172+J172)*(Inputs!$C$19+IF(B172&lt;=10,Inputs!$C$12,Inputs!$C$13))/12</f>
        <v>232.669239614156</v>
      </c>
      <c r="L172" s="56" t="n">
        <f aca="false">IF(OR(E172=1,A172&lt;=Inputs!$C$15),0,MAX(Inputs!$C$8*I172-(F172+G172+H172+J172-K172),0))</f>
        <v>0</v>
      </c>
      <c r="M172" s="56" t="n">
        <f aca="false">L172*INDEX(Rates!$B$2:$C$101,C172+1,IF(Inputs!$C$5="Male",1,2))/1000/12*Inputs!$C$16</f>
        <v>0</v>
      </c>
      <c r="N172" s="56" t="n">
        <f aca="false">IF($V$1=1,MAX(F172+G172+H172+J172-K172-M172,0)*Inputs!$C$22/12,0)</f>
        <v>0</v>
      </c>
      <c r="O172" s="56" t="n">
        <f aca="false">IF(AND(MOD(A172,12)=0,B172&gt;=Inputs!$C$18),MAX(F172+G172+H172+J172-K172-M172-N172,0)*Inputs!$C$17,0)</f>
        <v>0</v>
      </c>
      <c r="P172" s="56" t="n">
        <f aca="false">F172+G172+H172+J172-K172-M172-N172+O172</f>
        <v>132721.181968475</v>
      </c>
      <c r="Q172" s="56" t="n">
        <f aca="false">IF(OR(E172=1,P172&lt;=0),0,P172)</f>
        <v>132721.181968475</v>
      </c>
      <c r="R172" s="15" t="n">
        <f aca="false">IF(OR(E172=1,AND(P172&lt;=0,I172&gt;0)),1,0)</f>
        <v>0</v>
      </c>
      <c r="S172" s="15" t="n">
        <f aca="false">IF(L172&gt;0,1,0)</f>
        <v>0</v>
      </c>
    </row>
    <row r="173" customFormat="false" ht="15" hidden="false" customHeight="false" outlineLevel="0" collapsed="false">
      <c r="A173" s="15" t="n">
        <v>172</v>
      </c>
      <c r="B173" s="15" t="n">
        <f aca="false">INT((A173-1)/12)+1</f>
        <v>15</v>
      </c>
      <c r="C173" s="15" t="n">
        <f aca="false">MIN(Inputs!$C$4+B173-1,99)</f>
        <v>88</v>
      </c>
      <c r="D173" s="55" t="n">
        <f aca="false">0.04</f>
        <v>0.04</v>
      </c>
      <c r="E173" s="15" t="n">
        <f aca="false">R172</f>
        <v>0</v>
      </c>
      <c r="F173" s="56" t="n">
        <f aca="false">Q172</f>
        <v>132721.181968475</v>
      </c>
      <c r="G173" s="56" t="n">
        <f aca="false">IF(AND(MOD(A173-1,12)=0,B173&lt;=Inputs!$C$7,E173=0),Inputs!$C$6,0)</f>
        <v>0</v>
      </c>
      <c r="H173" s="56" t="n">
        <f aca="false">IF(B173=1,G173*Inputs!$C$9,0)</f>
        <v>0</v>
      </c>
      <c r="I173" s="56" t="n">
        <f aca="false">I172+G173</f>
        <v>120000</v>
      </c>
      <c r="J173" s="56" t="n">
        <f aca="false">(F173+G173+H173)*((1+D173)^(1/12)-1)</f>
        <v>434.494613350658</v>
      </c>
      <c r="K173" s="56" t="n">
        <f aca="false">(F173+G173+H173+J173)*(Inputs!$C$19+IF(B173&lt;=10,Inputs!$C$12,Inputs!$C$13))/12</f>
        <v>233.022434018195</v>
      </c>
      <c r="L173" s="56" t="n">
        <f aca="false">IF(OR(E173=1,A173&lt;=Inputs!$C$15),0,MAX(Inputs!$C$8*I173-(F173+G173+H173+J173-K173),0))</f>
        <v>0</v>
      </c>
      <c r="M173" s="56" t="n">
        <f aca="false">L173*INDEX(Rates!$B$2:$C$101,C173+1,IF(Inputs!$C$5="Male",1,2))/1000/12*Inputs!$C$16</f>
        <v>0</v>
      </c>
      <c r="N173" s="56" t="n">
        <f aca="false">IF($V$1=1,MAX(F173+G173+H173+J173-K173-M173,0)*Inputs!$C$22/12,0)</f>
        <v>0</v>
      </c>
      <c r="O173" s="56" t="n">
        <f aca="false">IF(AND(MOD(A173,12)=0,B173&gt;=Inputs!$C$18),MAX(F173+G173+H173+J173-K173-M173-N173,0)*Inputs!$C$17,0)</f>
        <v>0</v>
      </c>
      <c r="P173" s="56" t="n">
        <f aca="false">F173+G173+H173+J173-K173-M173-N173+O173</f>
        <v>132922.654147807</v>
      </c>
      <c r="Q173" s="56" t="n">
        <f aca="false">IF(OR(E173=1,P173&lt;=0),0,P173)</f>
        <v>132922.654147807</v>
      </c>
      <c r="R173" s="15" t="n">
        <f aca="false">IF(OR(E173=1,AND(P173&lt;=0,I173&gt;0)),1,0)</f>
        <v>0</v>
      </c>
      <c r="S173" s="15" t="n">
        <f aca="false">IF(L173&gt;0,1,0)</f>
        <v>0</v>
      </c>
    </row>
    <row r="174" customFormat="false" ht="15" hidden="false" customHeight="false" outlineLevel="0" collapsed="false">
      <c r="A174" s="15" t="n">
        <v>173</v>
      </c>
      <c r="B174" s="15" t="n">
        <f aca="false">INT((A174-1)/12)+1</f>
        <v>15</v>
      </c>
      <c r="C174" s="15" t="n">
        <f aca="false">MIN(Inputs!$C$4+B174-1,99)</f>
        <v>88</v>
      </c>
      <c r="D174" s="55" t="n">
        <f aca="false">0.04</f>
        <v>0.04</v>
      </c>
      <c r="E174" s="15" t="n">
        <f aca="false">R173</f>
        <v>0</v>
      </c>
      <c r="F174" s="56" t="n">
        <f aca="false">Q173</f>
        <v>132922.654147807</v>
      </c>
      <c r="G174" s="56" t="n">
        <f aca="false">IF(AND(MOD(A174-1,12)=0,B174&lt;=Inputs!$C$7,E174=0),Inputs!$C$6,0)</f>
        <v>0</v>
      </c>
      <c r="H174" s="56" t="n">
        <f aca="false">IF(B174=1,G174*Inputs!$C$9,0)</f>
        <v>0</v>
      </c>
      <c r="I174" s="56" t="n">
        <f aca="false">I173+G174</f>
        <v>120000</v>
      </c>
      <c r="J174" s="56" t="n">
        <f aca="false">(F174+G174+H174)*((1+D174)^(1/12)-1)</f>
        <v>435.154180839145</v>
      </c>
      <c r="K174" s="56" t="n">
        <f aca="false">(F174+G174+H174+J174)*(Inputs!$C$19+IF(B174&lt;=10,Inputs!$C$12,Inputs!$C$13))/12</f>
        <v>233.376164575131</v>
      </c>
      <c r="L174" s="56" t="n">
        <f aca="false">IF(OR(E174=1,A174&lt;=Inputs!$C$15),0,MAX(Inputs!$C$8*I174-(F174+G174+H174+J174-K174),0))</f>
        <v>0</v>
      </c>
      <c r="M174" s="56" t="n">
        <f aca="false">L174*INDEX(Rates!$B$2:$C$101,C174+1,IF(Inputs!$C$5="Male",1,2))/1000/12*Inputs!$C$16</f>
        <v>0</v>
      </c>
      <c r="N174" s="56" t="n">
        <f aca="false">IF($V$1=1,MAX(F174+G174+H174+J174-K174-M174,0)*Inputs!$C$22/12,0)</f>
        <v>0</v>
      </c>
      <c r="O174" s="56" t="n">
        <f aca="false">IF(AND(MOD(A174,12)=0,B174&gt;=Inputs!$C$18),MAX(F174+G174+H174+J174-K174-M174-N174,0)*Inputs!$C$17,0)</f>
        <v>0</v>
      </c>
      <c r="P174" s="56" t="n">
        <f aca="false">F174+G174+H174+J174-K174-M174-N174+O174</f>
        <v>133124.432164071</v>
      </c>
      <c r="Q174" s="56" t="n">
        <f aca="false">IF(OR(E174=1,P174&lt;=0),0,P174)</f>
        <v>133124.432164071</v>
      </c>
      <c r="R174" s="15" t="n">
        <f aca="false">IF(OR(E174=1,AND(P174&lt;=0,I174&gt;0)),1,0)</f>
        <v>0</v>
      </c>
      <c r="S174" s="15" t="n">
        <f aca="false">IF(L174&gt;0,1,0)</f>
        <v>0</v>
      </c>
    </row>
    <row r="175" customFormat="false" ht="15" hidden="false" customHeight="false" outlineLevel="0" collapsed="false">
      <c r="A175" s="15" t="n">
        <v>174</v>
      </c>
      <c r="B175" s="15" t="n">
        <f aca="false">INT((A175-1)/12)+1</f>
        <v>15</v>
      </c>
      <c r="C175" s="15" t="n">
        <f aca="false">MIN(Inputs!$C$4+B175-1,99)</f>
        <v>88</v>
      </c>
      <c r="D175" s="55" t="n">
        <f aca="false">0.04</f>
        <v>0.04</v>
      </c>
      <c r="E175" s="15" t="n">
        <f aca="false">R174</f>
        <v>0</v>
      </c>
      <c r="F175" s="56" t="n">
        <f aca="false">Q174</f>
        <v>133124.432164071</v>
      </c>
      <c r="G175" s="56" t="n">
        <f aca="false">IF(AND(MOD(A175-1,12)=0,B175&lt;=Inputs!$C$7,E175=0),Inputs!$C$6,0)</f>
        <v>0</v>
      </c>
      <c r="H175" s="56" t="n">
        <f aca="false">IF(B175=1,G175*Inputs!$C$9,0)</f>
        <v>0</v>
      </c>
      <c r="I175" s="56" t="n">
        <f aca="false">I174+G175</f>
        <v>120000</v>
      </c>
      <c r="J175" s="56" t="n">
        <f aca="false">(F175+G175+H175)*((1+D175)^(1/12)-1)</f>
        <v>435.814749558161</v>
      </c>
      <c r="K175" s="56" t="n">
        <f aca="false">(F175+G175+H175+J175)*(Inputs!$C$19+IF(B175&lt;=10,Inputs!$C$12,Inputs!$C$13))/12</f>
        <v>233.730432098852</v>
      </c>
      <c r="L175" s="56" t="n">
        <f aca="false">IF(OR(E175=1,A175&lt;=Inputs!$C$15),0,MAX(Inputs!$C$8*I175-(F175+G175+H175+J175-K175),0))</f>
        <v>0</v>
      </c>
      <c r="M175" s="56" t="n">
        <f aca="false">L175*INDEX(Rates!$B$2:$C$101,C175+1,IF(Inputs!$C$5="Male",1,2))/1000/12*Inputs!$C$16</f>
        <v>0</v>
      </c>
      <c r="N175" s="56" t="n">
        <f aca="false">IF($V$1=1,MAX(F175+G175+H175+J175-K175-M175,0)*Inputs!$C$22/12,0)</f>
        <v>0</v>
      </c>
      <c r="O175" s="56" t="n">
        <f aca="false">IF(AND(MOD(A175,12)=0,B175&gt;=Inputs!$C$18),MAX(F175+G175+H175+J175-K175-M175-N175,0)*Inputs!$C$17,0)</f>
        <v>0</v>
      </c>
      <c r="P175" s="56" t="n">
        <f aca="false">F175+G175+H175+J175-K175-M175-N175+O175</f>
        <v>133326.516481531</v>
      </c>
      <c r="Q175" s="56" t="n">
        <f aca="false">IF(OR(E175=1,P175&lt;=0),0,P175)</f>
        <v>133326.516481531</v>
      </c>
      <c r="R175" s="15" t="n">
        <f aca="false">IF(OR(E175=1,AND(P175&lt;=0,I175&gt;0)),1,0)</f>
        <v>0</v>
      </c>
      <c r="S175" s="15" t="n">
        <f aca="false">IF(L175&gt;0,1,0)</f>
        <v>0</v>
      </c>
    </row>
    <row r="176" customFormat="false" ht="15" hidden="false" customHeight="false" outlineLevel="0" collapsed="false">
      <c r="A176" s="15" t="n">
        <v>175</v>
      </c>
      <c r="B176" s="15" t="n">
        <f aca="false">INT((A176-1)/12)+1</f>
        <v>15</v>
      </c>
      <c r="C176" s="15" t="n">
        <f aca="false">MIN(Inputs!$C$4+B176-1,99)</f>
        <v>88</v>
      </c>
      <c r="D176" s="55" t="n">
        <f aca="false">0.04</f>
        <v>0.04</v>
      </c>
      <c r="E176" s="15" t="n">
        <f aca="false">R175</f>
        <v>0</v>
      </c>
      <c r="F176" s="56" t="n">
        <f aca="false">Q175</f>
        <v>133326.516481531</v>
      </c>
      <c r="G176" s="56" t="n">
        <f aca="false">IF(AND(MOD(A176-1,12)=0,B176&lt;=Inputs!$C$7,E176=0),Inputs!$C$6,0)</f>
        <v>0</v>
      </c>
      <c r="H176" s="56" t="n">
        <f aca="false">IF(B176=1,G176*Inputs!$C$9,0)</f>
        <v>0</v>
      </c>
      <c r="I176" s="56" t="n">
        <f aca="false">I175+G176</f>
        <v>120000</v>
      </c>
      <c r="J176" s="56" t="n">
        <f aca="false">(F176+G176+H176)*((1+D176)^(1/12)-1)</f>
        <v>436.476321027586</v>
      </c>
      <c r="K176" s="56" t="n">
        <f aca="false">(F176+G176+H176+J176)*(Inputs!$C$19+IF(B176&lt;=10,Inputs!$C$12,Inputs!$C$13))/12</f>
        <v>234.085237404477</v>
      </c>
      <c r="L176" s="56" t="n">
        <f aca="false">IF(OR(E176=1,A176&lt;=Inputs!$C$15),0,MAX(Inputs!$C$8*I176-(F176+G176+H176+J176-K176),0))</f>
        <v>0</v>
      </c>
      <c r="M176" s="56" t="n">
        <f aca="false">L176*INDEX(Rates!$B$2:$C$101,C176+1,IF(Inputs!$C$5="Male",1,2))/1000/12*Inputs!$C$16</f>
        <v>0</v>
      </c>
      <c r="N176" s="56" t="n">
        <f aca="false">IF($V$1=1,MAX(F176+G176+H176+J176-K176-M176,0)*Inputs!$C$22/12,0)</f>
        <v>0</v>
      </c>
      <c r="O176" s="56" t="n">
        <f aca="false">IF(AND(MOD(A176,12)=0,B176&gt;=Inputs!$C$18),MAX(F176+G176+H176+J176-K176-M176-N176,0)*Inputs!$C$17,0)</f>
        <v>0</v>
      </c>
      <c r="P176" s="56" t="n">
        <f aca="false">F176+G176+H176+J176-K176-M176-N176+O176</f>
        <v>133528.907565154</v>
      </c>
      <c r="Q176" s="56" t="n">
        <f aca="false">IF(OR(E176=1,P176&lt;=0),0,P176)</f>
        <v>133528.907565154</v>
      </c>
      <c r="R176" s="15" t="n">
        <f aca="false">IF(OR(E176=1,AND(P176&lt;=0,I176&gt;0)),1,0)</f>
        <v>0</v>
      </c>
      <c r="S176" s="15" t="n">
        <f aca="false">IF(L176&gt;0,1,0)</f>
        <v>0</v>
      </c>
    </row>
    <row r="177" customFormat="false" ht="15" hidden="false" customHeight="false" outlineLevel="0" collapsed="false">
      <c r="A177" s="15" t="n">
        <v>176</v>
      </c>
      <c r="B177" s="15" t="n">
        <f aca="false">INT((A177-1)/12)+1</f>
        <v>15</v>
      </c>
      <c r="C177" s="15" t="n">
        <f aca="false">MIN(Inputs!$C$4+B177-1,99)</f>
        <v>88</v>
      </c>
      <c r="D177" s="55" t="n">
        <f aca="false">0.04</f>
        <v>0.04</v>
      </c>
      <c r="E177" s="15" t="n">
        <f aca="false">R176</f>
        <v>0</v>
      </c>
      <c r="F177" s="56" t="n">
        <f aca="false">Q176</f>
        <v>133528.907565154</v>
      </c>
      <c r="G177" s="56" t="n">
        <f aca="false">IF(AND(MOD(A177-1,12)=0,B177&lt;=Inputs!$C$7,E177=0),Inputs!$C$6,0)</f>
        <v>0</v>
      </c>
      <c r="H177" s="56" t="n">
        <f aca="false">IF(B177=1,G177*Inputs!$C$9,0)</f>
        <v>0</v>
      </c>
      <c r="I177" s="56" t="n">
        <f aca="false">I176+G177</f>
        <v>120000</v>
      </c>
      <c r="J177" s="56" t="n">
        <f aca="false">(F177+G177+H177)*((1+D177)^(1/12)-1)</f>
        <v>437.138896769606</v>
      </c>
      <c r="K177" s="56" t="n">
        <f aca="false">(F177+G177+H177+J177)*(Inputs!$C$19+IF(B177&lt;=10,Inputs!$C$12,Inputs!$C$13))/12</f>
        <v>234.440581308366</v>
      </c>
      <c r="L177" s="56" t="n">
        <f aca="false">IF(OR(E177=1,A177&lt;=Inputs!$C$15),0,MAX(Inputs!$C$8*I177-(F177+G177+H177+J177-K177),0))</f>
        <v>0</v>
      </c>
      <c r="M177" s="56" t="n">
        <f aca="false">L177*INDEX(Rates!$B$2:$C$101,C177+1,IF(Inputs!$C$5="Male",1,2))/1000/12*Inputs!$C$16</f>
        <v>0</v>
      </c>
      <c r="N177" s="56" t="n">
        <f aca="false">IF($V$1=1,MAX(F177+G177+H177+J177-K177-M177,0)*Inputs!$C$22/12,0)</f>
        <v>0</v>
      </c>
      <c r="O177" s="56" t="n">
        <f aca="false">IF(AND(MOD(A177,12)=0,B177&gt;=Inputs!$C$18),MAX(F177+G177+H177+J177-K177-M177-N177,0)*Inputs!$C$17,0)</f>
        <v>0</v>
      </c>
      <c r="P177" s="56" t="n">
        <f aca="false">F177+G177+H177+J177-K177-M177-N177+O177</f>
        <v>133731.605880615</v>
      </c>
      <c r="Q177" s="56" t="n">
        <f aca="false">IF(OR(E177=1,P177&lt;=0),0,P177)</f>
        <v>133731.605880615</v>
      </c>
      <c r="R177" s="15" t="n">
        <f aca="false">IF(OR(E177=1,AND(P177&lt;=0,I177&gt;0)),1,0)</f>
        <v>0</v>
      </c>
      <c r="S177" s="15" t="n">
        <f aca="false">IF(L177&gt;0,1,0)</f>
        <v>0</v>
      </c>
    </row>
    <row r="178" customFormat="false" ht="15" hidden="false" customHeight="false" outlineLevel="0" collapsed="false">
      <c r="A178" s="15" t="n">
        <v>177</v>
      </c>
      <c r="B178" s="15" t="n">
        <f aca="false">INT((A178-1)/12)+1</f>
        <v>15</v>
      </c>
      <c r="C178" s="15" t="n">
        <f aca="false">MIN(Inputs!$C$4+B178-1,99)</f>
        <v>88</v>
      </c>
      <c r="D178" s="55" t="n">
        <f aca="false">0.04</f>
        <v>0.04</v>
      </c>
      <c r="E178" s="15" t="n">
        <f aca="false">R177</f>
        <v>0</v>
      </c>
      <c r="F178" s="56" t="n">
        <f aca="false">Q177</f>
        <v>133731.605880615</v>
      </c>
      <c r="G178" s="56" t="n">
        <f aca="false">IF(AND(MOD(A178-1,12)=0,B178&lt;=Inputs!$C$7,E178=0),Inputs!$C$6,0)</f>
        <v>0</v>
      </c>
      <c r="H178" s="56" t="n">
        <f aca="false">IF(B178=1,G178*Inputs!$C$9,0)</f>
        <v>0</v>
      </c>
      <c r="I178" s="56" t="n">
        <f aca="false">I177+G178</f>
        <v>120000</v>
      </c>
      <c r="J178" s="56" t="n">
        <f aca="false">(F178+G178+H178)*((1+D178)^(1/12)-1)</f>
        <v>437.802478308716</v>
      </c>
      <c r="K178" s="56" t="n">
        <f aca="false">(F178+G178+H178+J178)*(Inputs!$C$19+IF(B178&lt;=10,Inputs!$C$12,Inputs!$C$13))/12</f>
        <v>234.796464628117</v>
      </c>
      <c r="L178" s="56" t="n">
        <f aca="false">IF(OR(E178=1,A178&lt;=Inputs!$C$15),0,MAX(Inputs!$C$8*I178-(F178+G178+H178+J178-K178),0))</f>
        <v>0</v>
      </c>
      <c r="M178" s="56" t="n">
        <f aca="false">L178*INDEX(Rates!$B$2:$C$101,C178+1,IF(Inputs!$C$5="Male",1,2))/1000/12*Inputs!$C$16</f>
        <v>0</v>
      </c>
      <c r="N178" s="56" t="n">
        <f aca="false">IF($V$1=1,MAX(F178+G178+H178+J178-K178-M178,0)*Inputs!$C$22/12,0)</f>
        <v>0</v>
      </c>
      <c r="O178" s="56" t="n">
        <f aca="false">IF(AND(MOD(A178,12)=0,B178&gt;=Inputs!$C$18),MAX(F178+G178+H178+J178-K178-M178-N178,0)*Inputs!$C$17,0)</f>
        <v>0</v>
      </c>
      <c r="P178" s="56" t="n">
        <f aca="false">F178+G178+H178+J178-K178-M178-N178+O178</f>
        <v>133934.611894296</v>
      </c>
      <c r="Q178" s="56" t="n">
        <f aca="false">IF(OR(E178=1,P178&lt;=0),0,P178)</f>
        <v>133934.611894296</v>
      </c>
      <c r="R178" s="15" t="n">
        <f aca="false">IF(OR(E178=1,AND(P178&lt;=0,I178&gt;0)),1,0)</f>
        <v>0</v>
      </c>
      <c r="S178" s="15" t="n">
        <f aca="false">IF(L178&gt;0,1,0)</f>
        <v>0</v>
      </c>
    </row>
    <row r="179" customFormat="false" ht="15" hidden="false" customHeight="false" outlineLevel="0" collapsed="false">
      <c r="A179" s="15" t="n">
        <v>178</v>
      </c>
      <c r="B179" s="15" t="n">
        <f aca="false">INT((A179-1)/12)+1</f>
        <v>15</v>
      </c>
      <c r="C179" s="15" t="n">
        <f aca="false">MIN(Inputs!$C$4+B179-1,99)</f>
        <v>88</v>
      </c>
      <c r="D179" s="55" t="n">
        <f aca="false">0.04</f>
        <v>0.04</v>
      </c>
      <c r="E179" s="15" t="n">
        <f aca="false">R178</f>
        <v>0</v>
      </c>
      <c r="F179" s="56" t="n">
        <f aca="false">Q178</f>
        <v>133934.611894296</v>
      </c>
      <c r="G179" s="56" t="n">
        <f aca="false">IF(AND(MOD(A179-1,12)=0,B179&lt;=Inputs!$C$7,E179=0),Inputs!$C$6,0)</f>
        <v>0</v>
      </c>
      <c r="H179" s="56" t="n">
        <f aca="false">IF(B179=1,G179*Inputs!$C$9,0)</f>
        <v>0</v>
      </c>
      <c r="I179" s="56" t="n">
        <f aca="false">I178+G179</f>
        <v>120000</v>
      </c>
      <c r="J179" s="56" t="n">
        <f aca="false">(F179+G179+H179)*((1+D179)^(1/12)-1)</f>
        <v>438.467067171728</v>
      </c>
      <c r="K179" s="56" t="n">
        <f aca="false">(F179+G179+H179+J179)*(Inputs!$C$19+IF(B179&lt;=10,Inputs!$C$12,Inputs!$C$13))/12</f>
        <v>235.152888182568</v>
      </c>
      <c r="L179" s="56" t="n">
        <f aca="false">IF(OR(E179=1,A179&lt;=Inputs!$C$15),0,MAX(Inputs!$C$8*I179-(F179+G179+H179+J179-K179),0))</f>
        <v>0</v>
      </c>
      <c r="M179" s="56" t="n">
        <f aca="false">L179*INDEX(Rates!$B$2:$C$101,C179+1,IF(Inputs!$C$5="Male",1,2))/1000/12*Inputs!$C$16</f>
        <v>0</v>
      </c>
      <c r="N179" s="56" t="n">
        <f aca="false">IF($V$1=1,MAX(F179+G179+H179+J179-K179-M179,0)*Inputs!$C$22/12,0)</f>
        <v>0</v>
      </c>
      <c r="O179" s="56" t="n">
        <f aca="false">IF(AND(MOD(A179,12)=0,B179&gt;=Inputs!$C$18),MAX(F179+G179+H179+J179-K179-M179-N179,0)*Inputs!$C$17,0)</f>
        <v>0</v>
      </c>
      <c r="P179" s="56" t="n">
        <f aca="false">F179+G179+H179+J179-K179-M179-N179+O179</f>
        <v>134137.926073285</v>
      </c>
      <c r="Q179" s="56" t="n">
        <f aca="false">IF(OR(E179=1,P179&lt;=0),0,P179)</f>
        <v>134137.926073285</v>
      </c>
      <c r="R179" s="15" t="n">
        <f aca="false">IF(OR(E179=1,AND(P179&lt;=0,I179&gt;0)),1,0)</f>
        <v>0</v>
      </c>
      <c r="S179" s="15" t="n">
        <f aca="false">IF(L179&gt;0,1,0)</f>
        <v>0</v>
      </c>
    </row>
    <row r="180" customFormat="false" ht="15" hidden="false" customHeight="false" outlineLevel="0" collapsed="false">
      <c r="A180" s="15" t="n">
        <v>179</v>
      </c>
      <c r="B180" s="15" t="n">
        <f aca="false">INT((A180-1)/12)+1</f>
        <v>15</v>
      </c>
      <c r="C180" s="15" t="n">
        <f aca="false">MIN(Inputs!$C$4+B180-1,99)</f>
        <v>88</v>
      </c>
      <c r="D180" s="55" t="n">
        <f aca="false">0.04</f>
        <v>0.04</v>
      </c>
      <c r="E180" s="15" t="n">
        <f aca="false">R179</f>
        <v>0</v>
      </c>
      <c r="F180" s="56" t="n">
        <f aca="false">Q179</f>
        <v>134137.926073285</v>
      </c>
      <c r="G180" s="56" t="n">
        <f aca="false">IF(AND(MOD(A180-1,12)=0,B180&lt;=Inputs!$C$7,E180=0),Inputs!$C$6,0)</f>
        <v>0</v>
      </c>
      <c r="H180" s="56" t="n">
        <f aca="false">IF(B180=1,G180*Inputs!$C$9,0)</f>
        <v>0</v>
      </c>
      <c r="I180" s="56" t="n">
        <f aca="false">I179+G180</f>
        <v>120000</v>
      </c>
      <c r="J180" s="56" t="n">
        <f aca="false">(F180+G180+H180)*((1+D180)^(1/12)-1)</f>
        <v>439.13266488777</v>
      </c>
      <c r="K180" s="56" t="n">
        <f aca="false">(F180+G180+H180+J180)*(Inputs!$C$19+IF(B180&lt;=10,Inputs!$C$12,Inputs!$C$13))/12</f>
        <v>235.509852791802</v>
      </c>
      <c r="L180" s="56" t="n">
        <f aca="false">IF(OR(E180=1,A180&lt;=Inputs!$C$15),0,MAX(Inputs!$C$8*I180-(F180+G180+H180+J180-K180),0))</f>
        <v>0</v>
      </c>
      <c r="M180" s="56" t="n">
        <f aca="false">L180*INDEX(Rates!$B$2:$C$101,C180+1,IF(Inputs!$C$5="Male",1,2))/1000/12*Inputs!$C$16</f>
        <v>0</v>
      </c>
      <c r="N180" s="56" t="n">
        <f aca="false">IF($V$1=1,MAX(F180+G180+H180+J180-K180-M180,0)*Inputs!$C$22/12,0)</f>
        <v>0</v>
      </c>
      <c r="O180" s="56" t="n">
        <f aca="false">IF(AND(MOD(A180,12)=0,B180&gt;=Inputs!$C$18),MAX(F180+G180+H180+J180-K180-M180-N180,0)*Inputs!$C$17,0)</f>
        <v>0</v>
      </c>
      <c r="P180" s="56" t="n">
        <f aca="false">F180+G180+H180+J180-K180-M180-N180+O180</f>
        <v>134341.548885381</v>
      </c>
      <c r="Q180" s="56" t="n">
        <f aca="false">IF(OR(E180=1,P180&lt;=0),0,P180)</f>
        <v>134341.548885381</v>
      </c>
      <c r="R180" s="15" t="n">
        <f aca="false">IF(OR(E180=1,AND(P180&lt;=0,I180&gt;0)),1,0)</f>
        <v>0</v>
      </c>
      <c r="S180" s="15" t="n">
        <f aca="false">IF(L180&gt;0,1,0)</f>
        <v>0</v>
      </c>
    </row>
    <row r="181" customFormat="false" ht="15" hidden="false" customHeight="false" outlineLevel="0" collapsed="false">
      <c r="A181" s="15" t="n">
        <v>180</v>
      </c>
      <c r="B181" s="15" t="n">
        <f aca="false">INT((A181-1)/12)+1</f>
        <v>15</v>
      </c>
      <c r="C181" s="15" t="n">
        <f aca="false">MIN(Inputs!$C$4+B181-1,99)</f>
        <v>88</v>
      </c>
      <c r="D181" s="55" t="n">
        <f aca="false">0.04</f>
        <v>0.04</v>
      </c>
      <c r="E181" s="15" t="n">
        <f aca="false">R180</f>
        <v>0</v>
      </c>
      <c r="F181" s="56" t="n">
        <f aca="false">Q180</f>
        <v>134341.548885381</v>
      </c>
      <c r="G181" s="56" t="n">
        <f aca="false">IF(AND(MOD(A181-1,12)=0,B181&lt;=Inputs!$C$7,E181=0),Inputs!$C$6,0)</f>
        <v>0</v>
      </c>
      <c r="H181" s="56" t="n">
        <f aca="false">IF(B181=1,G181*Inputs!$C$9,0)</f>
        <v>0</v>
      </c>
      <c r="I181" s="56" t="n">
        <f aca="false">I180+G181</f>
        <v>120000</v>
      </c>
      <c r="J181" s="56" t="n">
        <f aca="false">(F181+G181+H181)*((1+D181)^(1/12)-1)</f>
        <v>439.799272988291</v>
      </c>
      <c r="K181" s="56" t="n">
        <f aca="false">(F181+G181+H181+J181)*(Inputs!$C$19+IF(B181&lt;=10,Inputs!$C$12,Inputs!$C$13))/12</f>
        <v>235.867359277146</v>
      </c>
      <c r="L181" s="56" t="n">
        <f aca="false">IF(OR(E181=1,A181&lt;=Inputs!$C$15),0,MAX(Inputs!$C$8*I181-(F181+G181+H181+J181-K181),0))</f>
        <v>0</v>
      </c>
      <c r="M181" s="56" t="n">
        <f aca="false">L181*INDEX(Rates!$B$2:$C$101,C181+1,IF(Inputs!$C$5="Male",1,2))/1000/12*Inputs!$C$16</f>
        <v>0</v>
      </c>
      <c r="N181" s="56" t="n">
        <f aca="false">IF($V$1=1,MAX(F181+G181+H181+J181-K181-M181,0)*Inputs!$C$22/12,0)</f>
        <v>0</v>
      </c>
      <c r="O181" s="56" t="n">
        <f aca="false">IF(AND(MOD(A181,12)=0,B181&gt;=Inputs!$C$18),MAX(F181+G181+H181+J181-K181-M181-N181,0)*Inputs!$C$17,0)</f>
        <v>672.727403995459</v>
      </c>
      <c r="P181" s="56" t="n">
        <f aca="false">F181+G181+H181+J181-K181-M181-N181+O181</f>
        <v>135218.208203087</v>
      </c>
      <c r="Q181" s="56" t="n">
        <f aca="false">IF(OR(E181=1,P181&lt;=0),0,P181)</f>
        <v>135218.208203087</v>
      </c>
      <c r="R181" s="15" t="n">
        <f aca="false">IF(OR(E181=1,AND(P181&lt;=0,I181&gt;0)),1,0)</f>
        <v>0</v>
      </c>
      <c r="S181" s="15" t="n">
        <f aca="false">IF(L181&gt;0,1,0)</f>
        <v>0</v>
      </c>
    </row>
    <row r="182" customFormat="false" ht="15" hidden="false" customHeight="false" outlineLevel="0" collapsed="false">
      <c r="A182" s="15" t="n">
        <v>181</v>
      </c>
      <c r="B182" s="15" t="n">
        <f aca="false">INT((A182-1)/12)+1</f>
        <v>16</v>
      </c>
      <c r="C182" s="15" t="n">
        <f aca="false">MIN(Inputs!$C$4+B182-1,99)</f>
        <v>89</v>
      </c>
      <c r="D182" s="55" t="n">
        <f aca="false">0.04</f>
        <v>0.04</v>
      </c>
      <c r="E182" s="15" t="n">
        <f aca="false">R181</f>
        <v>0</v>
      </c>
      <c r="F182" s="56" t="n">
        <f aca="false">Q181</f>
        <v>135218.208203087</v>
      </c>
      <c r="G182" s="56" t="n">
        <f aca="false">IF(AND(MOD(A182-1,12)=0,B182&lt;=Inputs!$C$7,E182=0),Inputs!$C$6,0)</f>
        <v>0</v>
      </c>
      <c r="H182" s="56" t="n">
        <f aca="false">IF(B182=1,G182*Inputs!$C$9,0)</f>
        <v>0</v>
      </c>
      <c r="I182" s="56" t="n">
        <f aca="false">I181+G182</f>
        <v>120000</v>
      </c>
      <c r="J182" s="56" t="n">
        <f aca="false">(F182+G182+H182)*((1+D182)^(1/12)-1)</f>
        <v>442.669227472103</v>
      </c>
      <c r="K182" s="56" t="n">
        <f aca="false">(F182+G182+H182+J182)*(Inputs!$C$19+IF(B182&lt;=10,Inputs!$C$12,Inputs!$C$13))/12</f>
        <v>237.406535503479</v>
      </c>
      <c r="L182" s="56" t="n">
        <f aca="false">IF(OR(E182=1,A182&lt;=Inputs!$C$15),0,MAX(Inputs!$C$8*I182-(F182+G182+H182+J182-K182),0))</f>
        <v>0</v>
      </c>
      <c r="M182" s="56" t="n">
        <f aca="false">L182*INDEX(Rates!$B$2:$C$101,C182+1,IF(Inputs!$C$5="Male",1,2))/1000/12*Inputs!$C$16</f>
        <v>0</v>
      </c>
      <c r="N182" s="56" t="n">
        <f aca="false">IF($V$1=1,MAX(F182+G182+H182+J182-K182-M182,0)*Inputs!$C$22/12,0)</f>
        <v>0</v>
      </c>
      <c r="O182" s="56" t="n">
        <f aca="false">IF(AND(MOD(A182,12)=0,B182&gt;=Inputs!$C$18),MAX(F182+G182+H182+J182-K182-M182-N182,0)*Inputs!$C$17,0)</f>
        <v>0</v>
      </c>
      <c r="P182" s="56" t="n">
        <f aca="false">F182+G182+H182+J182-K182-M182-N182+O182</f>
        <v>135423.470895056</v>
      </c>
      <c r="Q182" s="56" t="n">
        <f aca="false">IF(OR(E182=1,P182&lt;=0),0,P182)</f>
        <v>135423.470895056</v>
      </c>
      <c r="R182" s="15" t="n">
        <f aca="false">IF(OR(E182=1,AND(P182&lt;=0,I182&gt;0)),1,0)</f>
        <v>0</v>
      </c>
      <c r="S182" s="15" t="n">
        <f aca="false">IF(L182&gt;0,1,0)</f>
        <v>0</v>
      </c>
    </row>
    <row r="183" customFormat="false" ht="15" hidden="false" customHeight="false" outlineLevel="0" collapsed="false">
      <c r="A183" s="15" t="n">
        <v>182</v>
      </c>
      <c r="B183" s="15" t="n">
        <f aca="false">INT((A183-1)/12)+1</f>
        <v>16</v>
      </c>
      <c r="C183" s="15" t="n">
        <f aca="false">MIN(Inputs!$C$4+B183-1,99)</f>
        <v>89</v>
      </c>
      <c r="D183" s="55" t="n">
        <f aca="false">0.04</f>
        <v>0.04</v>
      </c>
      <c r="E183" s="15" t="n">
        <f aca="false">R182</f>
        <v>0</v>
      </c>
      <c r="F183" s="56" t="n">
        <f aca="false">Q182</f>
        <v>135423.470895056</v>
      </c>
      <c r="G183" s="56" t="n">
        <f aca="false">IF(AND(MOD(A183-1,12)=0,B183&lt;=Inputs!$C$7,E183=0),Inputs!$C$6,0)</f>
        <v>0</v>
      </c>
      <c r="H183" s="56" t="n">
        <f aca="false">IF(B183=1,G183*Inputs!$C$9,0)</f>
        <v>0</v>
      </c>
      <c r="I183" s="56" t="n">
        <f aca="false">I182+G183</f>
        <v>120000</v>
      </c>
      <c r="J183" s="56" t="n">
        <f aca="false">(F183+G183+H183)*((1+D183)^(1/12)-1)</f>
        <v>443.341204112602</v>
      </c>
      <c r="K183" s="56" t="n">
        <f aca="false">(F183+G183+H183+J183)*(Inputs!$C$19+IF(B183&lt;=10,Inputs!$C$12,Inputs!$C$13))/12</f>
        <v>237.766921173545</v>
      </c>
      <c r="L183" s="56" t="n">
        <f aca="false">IF(OR(E183=1,A183&lt;=Inputs!$C$15),0,MAX(Inputs!$C$8*I183-(F183+G183+H183+J183-K183),0))</f>
        <v>0</v>
      </c>
      <c r="M183" s="56" t="n">
        <f aca="false">L183*INDEX(Rates!$B$2:$C$101,C183+1,IF(Inputs!$C$5="Male",1,2))/1000/12*Inputs!$C$16</f>
        <v>0</v>
      </c>
      <c r="N183" s="56" t="n">
        <f aca="false">IF($V$1=1,MAX(F183+G183+H183+J183-K183-M183,0)*Inputs!$C$22/12,0)</f>
        <v>0</v>
      </c>
      <c r="O183" s="56" t="n">
        <f aca="false">IF(AND(MOD(A183,12)=0,B183&gt;=Inputs!$C$18),MAX(F183+G183+H183+J183-K183-M183-N183,0)*Inputs!$C$17,0)</f>
        <v>0</v>
      </c>
      <c r="P183" s="56" t="n">
        <f aca="false">F183+G183+H183+J183-K183-M183-N183+O183</f>
        <v>135629.045177995</v>
      </c>
      <c r="Q183" s="56" t="n">
        <f aca="false">IF(OR(E183=1,P183&lt;=0),0,P183)</f>
        <v>135629.045177995</v>
      </c>
      <c r="R183" s="15" t="n">
        <f aca="false">IF(OR(E183=1,AND(P183&lt;=0,I183&gt;0)),1,0)</f>
        <v>0</v>
      </c>
      <c r="S183" s="15" t="n">
        <f aca="false">IF(L183&gt;0,1,0)</f>
        <v>0</v>
      </c>
    </row>
    <row r="184" customFormat="false" ht="15" hidden="false" customHeight="false" outlineLevel="0" collapsed="false">
      <c r="A184" s="15" t="n">
        <v>183</v>
      </c>
      <c r="B184" s="15" t="n">
        <f aca="false">INT((A184-1)/12)+1</f>
        <v>16</v>
      </c>
      <c r="C184" s="15" t="n">
        <f aca="false">MIN(Inputs!$C$4+B184-1,99)</f>
        <v>89</v>
      </c>
      <c r="D184" s="55" t="n">
        <f aca="false">0.04</f>
        <v>0.04</v>
      </c>
      <c r="E184" s="15" t="n">
        <f aca="false">R183</f>
        <v>0</v>
      </c>
      <c r="F184" s="56" t="n">
        <f aca="false">Q183</f>
        <v>135629.045177995</v>
      </c>
      <c r="G184" s="56" t="n">
        <f aca="false">IF(AND(MOD(A184-1,12)=0,B184&lt;=Inputs!$C$7,E184=0),Inputs!$C$6,0)</f>
        <v>0</v>
      </c>
      <c r="H184" s="56" t="n">
        <f aca="false">IF(B184=1,G184*Inputs!$C$9,0)</f>
        <v>0</v>
      </c>
      <c r="I184" s="56" t="n">
        <f aca="false">I183+G184</f>
        <v>120000</v>
      </c>
      <c r="J184" s="56" t="n">
        <f aca="false">(F184+G184+H184)*((1+D184)^(1/12)-1)</f>
        <v>444.014200820856</v>
      </c>
      <c r="K184" s="56" t="n">
        <f aca="false">(F184+G184+H184+J184)*(Inputs!$C$19+IF(B184&lt;=10,Inputs!$C$12,Inputs!$C$13))/12</f>
        <v>238.127853912928</v>
      </c>
      <c r="L184" s="56" t="n">
        <f aca="false">IF(OR(E184=1,A184&lt;=Inputs!$C$15),0,MAX(Inputs!$C$8*I184-(F184+G184+H184+J184-K184),0))</f>
        <v>0</v>
      </c>
      <c r="M184" s="56" t="n">
        <f aca="false">L184*INDEX(Rates!$B$2:$C$101,C184+1,IF(Inputs!$C$5="Male",1,2))/1000/12*Inputs!$C$16</f>
        <v>0</v>
      </c>
      <c r="N184" s="56" t="n">
        <f aca="false">IF($V$1=1,MAX(F184+G184+H184+J184-K184-M184,0)*Inputs!$C$22/12,0)</f>
        <v>0</v>
      </c>
      <c r="O184" s="56" t="n">
        <f aca="false">IF(AND(MOD(A184,12)=0,B184&gt;=Inputs!$C$18),MAX(F184+G184+H184+J184-K184-M184-N184,0)*Inputs!$C$17,0)</f>
        <v>0</v>
      </c>
      <c r="P184" s="56" t="n">
        <f aca="false">F184+G184+H184+J184-K184-M184-N184+O184</f>
        <v>135834.931524903</v>
      </c>
      <c r="Q184" s="56" t="n">
        <f aca="false">IF(OR(E184=1,P184&lt;=0),0,P184)</f>
        <v>135834.931524903</v>
      </c>
      <c r="R184" s="15" t="n">
        <f aca="false">IF(OR(E184=1,AND(P184&lt;=0,I184&gt;0)),1,0)</f>
        <v>0</v>
      </c>
      <c r="S184" s="15" t="n">
        <f aca="false">IF(L184&gt;0,1,0)</f>
        <v>0</v>
      </c>
    </row>
    <row r="185" customFormat="false" ht="15" hidden="false" customHeight="false" outlineLevel="0" collapsed="false">
      <c r="A185" s="15" t="n">
        <v>184</v>
      </c>
      <c r="B185" s="15" t="n">
        <f aca="false">INT((A185-1)/12)+1</f>
        <v>16</v>
      </c>
      <c r="C185" s="15" t="n">
        <f aca="false">MIN(Inputs!$C$4+B185-1,99)</f>
        <v>89</v>
      </c>
      <c r="D185" s="55" t="n">
        <f aca="false">0.04</f>
        <v>0.04</v>
      </c>
      <c r="E185" s="15" t="n">
        <f aca="false">R184</f>
        <v>0</v>
      </c>
      <c r="F185" s="56" t="n">
        <f aca="false">Q184</f>
        <v>135834.931524903</v>
      </c>
      <c r="G185" s="56" t="n">
        <f aca="false">IF(AND(MOD(A185-1,12)=0,B185&lt;=Inputs!$C$7,E185=0),Inputs!$C$6,0)</f>
        <v>0</v>
      </c>
      <c r="H185" s="56" t="n">
        <f aca="false">IF(B185=1,G185*Inputs!$C$9,0)</f>
        <v>0</v>
      </c>
      <c r="I185" s="56" t="n">
        <f aca="false">I184+G185</f>
        <v>120000</v>
      </c>
      <c r="J185" s="56" t="n">
        <f aca="false">(F185+G185+H185)*((1+D185)^(1/12)-1)</f>
        <v>444.68821914534</v>
      </c>
      <c r="K185" s="56" t="n">
        <f aca="false">(F185+G185+H185+J185)*(Inputs!$C$19+IF(B185&lt;=10,Inputs!$C$12,Inputs!$C$13))/12</f>
        <v>238.489334552084</v>
      </c>
      <c r="L185" s="56" t="n">
        <f aca="false">IF(OR(E185=1,A185&lt;=Inputs!$C$15),0,MAX(Inputs!$C$8*I185-(F185+G185+H185+J185-K185),0))</f>
        <v>0</v>
      </c>
      <c r="M185" s="56" t="n">
        <f aca="false">L185*INDEX(Rates!$B$2:$C$101,C185+1,IF(Inputs!$C$5="Male",1,2))/1000/12*Inputs!$C$16</f>
        <v>0</v>
      </c>
      <c r="N185" s="56" t="n">
        <f aca="false">IF($V$1=1,MAX(F185+G185+H185+J185-K185-M185,0)*Inputs!$C$22/12,0)</f>
        <v>0</v>
      </c>
      <c r="O185" s="56" t="n">
        <f aca="false">IF(AND(MOD(A185,12)=0,B185&gt;=Inputs!$C$18),MAX(F185+G185+H185+J185-K185-M185-N185,0)*Inputs!$C$17,0)</f>
        <v>0</v>
      </c>
      <c r="P185" s="56" t="n">
        <f aca="false">F185+G185+H185+J185-K185-M185-N185+O185</f>
        <v>136041.130409496</v>
      </c>
      <c r="Q185" s="56" t="n">
        <f aca="false">IF(OR(E185=1,P185&lt;=0),0,P185)</f>
        <v>136041.130409496</v>
      </c>
      <c r="R185" s="15" t="n">
        <f aca="false">IF(OR(E185=1,AND(P185&lt;=0,I185&gt;0)),1,0)</f>
        <v>0</v>
      </c>
      <c r="S185" s="15" t="n">
        <f aca="false">IF(L185&gt;0,1,0)</f>
        <v>0</v>
      </c>
    </row>
    <row r="186" customFormat="false" ht="15" hidden="false" customHeight="false" outlineLevel="0" collapsed="false">
      <c r="A186" s="15" t="n">
        <v>185</v>
      </c>
      <c r="B186" s="15" t="n">
        <f aca="false">INT((A186-1)/12)+1</f>
        <v>16</v>
      </c>
      <c r="C186" s="15" t="n">
        <f aca="false">MIN(Inputs!$C$4+B186-1,99)</f>
        <v>89</v>
      </c>
      <c r="D186" s="55" t="n">
        <f aca="false">0.04</f>
        <v>0.04</v>
      </c>
      <c r="E186" s="15" t="n">
        <f aca="false">R185</f>
        <v>0</v>
      </c>
      <c r="F186" s="56" t="n">
        <f aca="false">Q185</f>
        <v>136041.130409496</v>
      </c>
      <c r="G186" s="56" t="n">
        <f aca="false">IF(AND(MOD(A186-1,12)=0,B186&lt;=Inputs!$C$7,E186=0),Inputs!$C$6,0)</f>
        <v>0</v>
      </c>
      <c r="H186" s="56" t="n">
        <f aca="false">IF(B186=1,G186*Inputs!$C$9,0)</f>
        <v>0</v>
      </c>
      <c r="I186" s="56" t="n">
        <f aca="false">I185+G186</f>
        <v>120000</v>
      </c>
      <c r="J186" s="56" t="n">
        <f aca="false">(F186+G186+H186)*((1+D186)^(1/12)-1)</f>
        <v>445.363260636878</v>
      </c>
      <c r="K186" s="56" t="n">
        <f aca="false">(F186+G186+H186+J186)*(Inputs!$C$19+IF(B186&lt;=10,Inputs!$C$12,Inputs!$C$13))/12</f>
        <v>238.851363922733</v>
      </c>
      <c r="L186" s="56" t="n">
        <f aca="false">IF(OR(E186=1,A186&lt;=Inputs!$C$15),0,MAX(Inputs!$C$8*I186-(F186+G186+H186+J186-K186),0))</f>
        <v>0</v>
      </c>
      <c r="M186" s="56" t="n">
        <f aca="false">L186*INDEX(Rates!$B$2:$C$101,C186+1,IF(Inputs!$C$5="Male",1,2))/1000/12*Inputs!$C$16</f>
        <v>0</v>
      </c>
      <c r="N186" s="56" t="n">
        <f aca="false">IF($V$1=1,MAX(F186+G186+H186+J186-K186-M186,0)*Inputs!$C$22/12,0)</f>
        <v>0</v>
      </c>
      <c r="O186" s="56" t="n">
        <f aca="false">IF(AND(MOD(A186,12)=0,B186&gt;=Inputs!$C$18),MAX(F186+G186+H186+J186-K186-M186-N186,0)*Inputs!$C$17,0)</f>
        <v>0</v>
      </c>
      <c r="P186" s="56" t="n">
        <f aca="false">F186+G186+H186+J186-K186-M186-N186+O186</f>
        <v>136247.64230621</v>
      </c>
      <c r="Q186" s="56" t="n">
        <f aca="false">IF(OR(E186=1,P186&lt;=0),0,P186)</f>
        <v>136247.64230621</v>
      </c>
      <c r="R186" s="15" t="n">
        <f aca="false">IF(OR(E186=1,AND(P186&lt;=0,I186&gt;0)),1,0)</f>
        <v>0</v>
      </c>
      <c r="S186" s="15" t="n">
        <f aca="false">IF(L186&gt;0,1,0)</f>
        <v>0</v>
      </c>
    </row>
    <row r="187" customFormat="false" ht="15" hidden="false" customHeight="false" outlineLevel="0" collapsed="false">
      <c r="A187" s="15" t="n">
        <v>186</v>
      </c>
      <c r="B187" s="15" t="n">
        <f aca="false">INT((A187-1)/12)+1</f>
        <v>16</v>
      </c>
      <c r="C187" s="15" t="n">
        <f aca="false">MIN(Inputs!$C$4+B187-1,99)</f>
        <v>89</v>
      </c>
      <c r="D187" s="55" t="n">
        <f aca="false">0.04</f>
        <v>0.04</v>
      </c>
      <c r="E187" s="15" t="n">
        <f aca="false">R186</f>
        <v>0</v>
      </c>
      <c r="F187" s="56" t="n">
        <f aca="false">Q186</f>
        <v>136247.64230621</v>
      </c>
      <c r="G187" s="56" t="n">
        <f aca="false">IF(AND(MOD(A187-1,12)=0,B187&lt;=Inputs!$C$7,E187=0),Inputs!$C$6,0)</f>
        <v>0</v>
      </c>
      <c r="H187" s="56" t="n">
        <f aca="false">IF(B187=1,G187*Inputs!$C$9,0)</f>
        <v>0</v>
      </c>
      <c r="I187" s="56" t="n">
        <f aca="false">I186+G187</f>
        <v>120000</v>
      </c>
      <c r="J187" s="56" t="n">
        <f aca="false">(F187+G187+H187)*((1+D187)^(1/12)-1)</f>
        <v>446.039326848649</v>
      </c>
      <c r="K187" s="56" t="n">
        <f aca="false">(F187+G187+H187+J187)*(Inputs!$C$19+IF(B187&lt;=10,Inputs!$C$12,Inputs!$C$13))/12</f>
        <v>239.213942857853</v>
      </c>
      <c r="L187" s="56" t="n">
        <f aca="false">IF(OR(E187=1,A187&lt;=Inputs!$C$15),0,MAX(Inputs!$C$8*I187-(F187+G187+H187+J187-K187),0))</f>
        <v>0</v>
      </c>
      <c r="M187" s="56" t="n">
        <f aca="false">L187*INDEX(Rates!$B$2:$C$101,C187+1,IF(Inputs!$C$5="Male",1,2))/1000/12*Inputs!$C$16</f>
        <v>0</v>
      </c>
      <c r="N187" s="56" t="n">
        <f aca="false">IF($V$1=1,MAX(F187+G187+H187+J187-K187-M187,0)*Inputs!$C$22/12,0)</f>
        <v>0</v>
      </c>
      <c r="O187" s="56" t="n">
        <f aca="false">IF(AND(MOD(A187,12)=0,B187&gt;=Inputs!$C$18),MAX(F187+G187+H187+J187-K187-M187-N187,0)*Inputs!$C$17,0)</f>
        <v>0</v>
      </c>
      <c r="P187" s="56" t="n">
        <f aca="false">F187+G187+H187+J187-K187-M187-N187+O187</f>
        <v>136454.467690201</v>
      </c>
      <c r="Q187" s="56" t="n">
        <f aca="false">IF(OR(E187=1,P187&lt;=0),0,P187)</f>
        <v>136454.467690201</v>
      </c>
      <c r="R187" s="15" t="n">
        <f aca="false">IF(OR(E187=1,AND(P187&lt;=0,I187&gt;0)),1,0)</f>
        <v>0</v>
      </c>
      <c r="S187" s="15" t="n">
        <f aca="false">IF(L187&gt;0,1,0)</f>
        <v>0</v>
      </c>
    </row>
    <row r="188" customFormat="false" ht="15" hidden="false" customHeight="false" outlineLevel="0" collapsed="false">
      <c r="A188" s="15" t="n">
        <v>187</v>
      </c>
      <c r="B188" s="15" t="n">
        <f aca="false">INT((A188-1)/12)+1</f>
        <v>16</v>
      </c>
      <c r="C188" s="15" t="n">
        <f aca="false">MIN(Inputs!$C$4+B188-1,99)</f>
        <v>89</v>
      </c>
      <c r="D188" s="55" t="n">
        <f aca="false">0.04</f>
        <v>0.04</v>
      </c>
      <c r="E188" s="15" t="n">
        <f aca="false">R187</f>
        <v>0</v>
      </c>
      <c r="F188" s="56" t="n">
        <f aca="false">Q187</f>
        <v>136454.467690201</v>
      </c>
      <c r="G188" s="56" t="n">
        <f aca="false">IF(AND(MOD(A188-1,12)=0,B188&lt;=Inputs!$C$7,E188=0),Inputs!$C$6,0)</f>
        <v>0</v>
      </c>
      <c r="H188" s="56" t="n">
        <f aca="false">IF(B188=1,G188*Inputs!$C$9,0)</f>
        <v>0</v>
      </c>
      <c r="I188" s="56" t="n">
        <f aca="false">I187+G188</f>
        <v>120000</v>
      </c>
      <c r="J188" s="56" t="n">
        <f aca="false">(F188+G188+H188)*((1+D188)^(1/12)-1)</f>
        <v>446.716419336188</v>
      </c>
      <c r="K188" s="56" t="n">
        <f aca="false">(F188+G188+H188+J188)*(Inputs!$C$19+IF(B188&lt;=10,Inputs!$C$12,Inputs!$C$13))/12</f>
        <v>239.57707219169</v>
      </c>
      <c r="L188" s="56" t="n">
        <f aca="false">IF(OR(E188=1,A188&lt;=Inputs!$C$15),0,MAX(Inputs!$C$8*I188-(F188+G188+H188+J188-K188),0))</f>
        <v>0</v>
      </c>
      <c r="M188" s="56" t="n">
        <f aca="false">L188*INDEX(Rates!$B$2:$C$101,C188+1,IF(Inputs!$C$5="Male",1,2))/1000/12*Inputs!$C$16</f>
        <v>0</v>
      </c>
      <c r="N188" s="56" t="n">
        <f aca="false">IF($V$1=1,MAX(F188+G188+H188+J188-K188-M188,0)*Inputs!$C$22/12,0)</f>
        <v>0</v>
      </c>
      <c r="O188" s="56" t="n">
        <f aca="false">IF(AND(MOD(A188,12)=0,B188&gt;=Inputs!$C$18),MAX(F188+G188+H188+J188-K188-M188-N188,0)*Inputs!$C$17,0)</f>
        <v>0</v>
      </c>
      <c r="P188" s="56" t="n">
        <f aca="false">F188+G188+H188+J188-K188-M188-N188+O188</f>
        <v>136661.607037346</v>
      </c>
      <c r="Q188" s="56" t="n">
        <f aca="false">IF(OR(E188=1,P188&lt;=0),0,P188)</f>
        <v>136661.607037346</v>
      </c>
      <c r="R188" s="15" t="n">
        <f aca="false">IF(OR(E188=1,AND(P188&lt;=0,I188&gt;0)),1,0)</f>
        <v>0</v>
      </c>
      <c r="S188" s="15" t="n">
        <f aca="false">IF(L188&gt;0,1,0)</f>
        <v>0</v>
      </c>
    </row>
    <row r="189" customFormat="false" ht="15" hidden="false" customHeight="false" outlineLevel="0" collapsed="false">
      <c r="A189" s="15" t="n">
        <v>188</v>
      </c>
      <c r="B189" s="15" t="n">
        <f aca="false">INT((A189-1)/12)+1</f>
        <v>16</v>
      </c>
      <c r="C189" s="15" t="n">
        <f aca="false">MIN(Inputs!$C$4+B189-1,99)</f>
        <v>89</v>
      </c>
      <c r="D189" s="55" t="n">
        <f aca="false">0.04</f>
        <v>0.04</v>
      </c>
      <c r="E189" s="15" t="n">
        <f aca="false">R188</f>
        <v>0</v>
      </c>
      <c r="F189" s="56" t="n">
        <f aca="false">Q188</f>
        <v>136661.607037346</v>
      </c>
      <c r="G189" s="56" t="n">
        <f aca="false">IF(AND(MOD(A189-1,12)=0,B189&lt;=Inputs!$C$7,E189=0),Inputs!$C$6,0)</f>
        <v>0</v>
      </c>
      <c r="H189" s="56" t="n">
        <f aca="false">IF(B189=1,G189*Inputs!$C$9,0)</f>
        <v>0</v>
      </c>
      <c r="I189" s="56" t="n">
        <f aca="false">I188+G189</f>
        <v>120000</v>
      </c>
      <c r="J189" s="56" t="n">
        <f aca="false">(F189+G189+H189)*((1+D189)^(1/12)-1)</f>
        <v>447.394539657393</v>
      </c>
      <c r="K189" s="56" t="n">
        <f aca="false">(F189+G189+H189+J189)*(Inputs!$C$19+IF(B189&lt;=10,Inputs!$C$12,Inputs!$C$13))/12</f>
        <v>239.940752759755</v>
      </c>
      <c r="L189" s="56" t="n">
        <f aca="false">IF(OR(E189=1,A189&lt;=Inputs!$C$15),0,MAX(Inputs!$C$8*I189-(F189+G189+H189+J189-K189),0))</f>
        <v>0</v>
      </c>
      <c r="M189" s="56" t="n">
        <f aca="false">L189*INDEX(Rates!$B$2:$C$101,C189+1,IF(Inputs!$C$5="Male",1,2))/1000/12*Inputs!$C$16</f>
        <v>0</v>
      </c>
      <c r="N189" s="56" t="n">
        <f aca="false">IF($V$1=1,MAX(F189+G189+H189+J189-K189-M189,0)*Inputs!$C$22/12,0)</f>
        <v>0</v>
      </c>
      <c r="O189" s="56" t="n">
        <f aca="false">IF(AND(MOD(A189,12)=0,B189&gt;=Inputs!$C$18),MAX(F189+G189+H189+J189-K189-M189-N189,0)*Inputs!$C$17,0)</f>
        <v>0</v>
      </c>
      <c r="P189" s="56" t="n">
        <f aca="false">F189+G189+H189+J189-K189-M189-N189+O189</f>
        <v>136869.060824243</v>
      </c>
      <c r="Q189" s="56" t="n">
        <f aca="false">IF(OR(E189=1,P189&lt;=0),0,P189)</f>
        <v>136869.060824243</v>
      </c>
      <c r="R189" s="15" t="n">
        <f aca="false">IF(OR(E189=1,AND(P189&lt;=0,I189&gt;0)),1,0)</f>
        <v>0</v>
      </c>
      <c r="S189" s="15" t="n">
        <f aca="false">IF(L189&gt;0,1,0)</f>
        <v>0</v>
      </c>
    </row>
    <row r="190" customFormat="false" ht="15" hidden="false" customHeight="false" outlineLevel="0" collapsed="false">
      <c r="A190" s="15" t="n">
        <v>189</v>
      </c>
      <c r="B190" s="15" t="n">
        <f aca="false">INT((A190-1)/12)+1</f>
        <v>16</v>
      </c>
      <c r="C190" s="15" t="n">
        <f aca="false">MIN(Inputs!$C$4+B190-1,99)</f>
        <v>89</v>
      </c>
      <c r="D190" s="55" t="n">
        <f aca="false">0.04</f>
        <v>0.04</v>
      </c>
      <c r="E190" s="15" t="n">
        <f aca="false">R189</f>
        <v>0</v>
      </c>
      <c r="F190" s="56" t="n">
        <f aca="false">Q189</f>
        <v>136869.060824243</v>
      </c>
      <c r="G190" s="56" t="n">
        <f aca="false">IF(AND(MOD(A190-1,12)=0,B190&lt;=Inputs!$C$7,E190=0),Inputs!$C$6,0)</f>
        <v>0</v>
      </c>
      <c r="H190" s="56" t="n">
        <f aca="false">IF(B190=1,G190*Inputs!$C$9,0)</f>
        <v>0</v>
      </c>
      <c r="I190" s="56" t="n">
        <f aca="false">I189+G190</f>
        <v>120000</v>
      </c>
      <c r="J190" s="56" t="n">
        <f aca="false">(F190+G190+H190)*((1+D190)^(1/12)-1)</f>
        <v>448.073689372528</v>
      </c>
      <c r="K190" s="56" t="n">
        <f aca="false">(F190+G190+H190+J190)*(Inputs!$C$19+IF(B190&lt;=10,Inputs!$C$12,Inputs!$C$13))/12</f>
        <v>240.304985398828</v>
      </c>
      <c r="L190" s="56" t="n">
        <f aca="false">IF(OR(E190=1,A190&lt;=Inputs!$C$15),0,MAX(Inputs!$C$8*I190-(F190+G190+H190+J190-K190),0))</f>
        <v>0</v>
      </c>
      <c r="M190" s="56" t="n">
        <f aca="false">L190*INDEX(Rates!$B$2:$C$101,C190+1,IF(Inputs!$C$5="Male",1,2))/1000/12*Inputs!$C$16</f>
        <v>0</v>
      </c>
      <c r="N190" s="56" t="n">
        <f aca="false">IF($V$1=1,MAX(F190+G190+H190+J190-K190-M190,0)*Inputs!$C$22/12,0)</f>
        <v>0</v>
      </c>
      <c r="O190" s="56" t="n">
        <f aca="false">IF(AND(MOD(A190,12)=0,B190&gt;=Inputs!$C$18),MAX(F190+G190+H190+J190-K190-M190-N190,0)*Inputs!$C$17,0)</f>
        <v>0</v>
      </c>
      <c r="P190" s="56" t="n">
        <f aca="false">F190+G190+H190+J190-K190-M190-N190+O190</f>
        <v>137076.829528217</v>
      </c>
      <c r="Q190" s="56" t="n">
        <f aca="false">IF(OR(E190=1,P190&lt;=0),0,P190)</f>
        <v>137076.829528217</v>
      </c>
      <c r="R190" s="15" t="n">
        <f aca="false">IF(OR(E190=1,AND(P190&lt;=0,I190&gt;0)),1,0)</f>
        <v>0</v>
      </c>
      <c r="S190" s="15" t="n">
        <f aca="false">IF(L190&gt;0,1,0)</f>
        <v>0</v>
      </c>
    </row>
    <row r="191" customFormat="false" ht="15" hidden="false" customHeight="false" outlineLevel="0" collapsed="false">
      <c r="A191" s="15" t="n">
        <v>190</v>
      </c>
      <c r="B191" s="15" t="n">
        <f aca="false">INT((A191-1)/12)+1</f>
        <v>16</v>
      </c>
      <c r="C191" s="15" t="n">
        <f aca="false">MIN(Inputs!$C$4+B191-1,99)</f>
        <v>89</v>
      </c>
      <c r="D191" s="55" t="n">
        <f aca="false">0.04</f>
        <v>0.04</v>
      </c>
      <c r="E191" s="15" t="n">
        <f aca="false">R190</f>
        <v>0</v>
      </c>
      <c r="F191" s="56" t="n">
        <f aca="false">Q190</f>
        <v>137076.829528217</v>
      </c>
      <c r="G191" s="56" t="n">
        <f aca="false">IF(AND(MOD(A191-1,12)=0,B191&lt;=Inputs!$C$7,E191=0),Inputs!$C$6,0)</f>
        <v>0</v>
      </c>
      <c r="H191" s="56" t="n">
        <f aca="false">IF(B191=1,G191*Inputs!$C$9,0)</f>
        <v>0</v>
      </c>
      <c r="I191" s="56" t="n">
        <f aca="false">I190+G191</f>
        <v>120000</v>
      </c>
      <c r="J191" s="56" t="n">
        <f aca="false">(F191+G191+H191)*((1+D191)^(1/12)-1)</f>
        <v>448.753870044223</v>
      </c>
      <c r="K191" s="56" t="n">
        <f aca="false">(F191+G191+H191+J191)*(Inputs!$C$19+IF(B191&lt;=10,Inputs!$C$12,Inputs!$C$13))/12</f>
        <v>240.669770946957</v>
      </c>
      <c r="L191" s="56" t="n">
        <f aca="false">IF(OR(E191=1,A191&lt;=Inputs!$C$15),0,MAX(Inputs!$C$8*I191-(F191+G191+H191+J191-K191),0))</f>
        <v>0</v>
      </c>
      <c r="M191" s="56" t="n">
        <f aca="false">L191*INDEX(Rates!$B$2:$C$101,C191+1,IF(Inputs!$C$5="Male",1,2))/1000/12*Inputs!$C$16</f>
        <v>0</v>
      </c>
      <c r="N191" s="56" t="n">
        <f aca="false">IF($V$1=1,MAX(F191+G191+H191+J191-K191-M191,0)*Inputs!$C$22/12,0)</f>
        <v>0</v>
      </c>
      <c r="O191" s="56" t="n">
        <f aca="false">IF(AND(MOD(A191,12)=0,B191&gt;=Inputs!$C$18),MAX(F191+G191+H191+J191-K191-M191-N191,0)*Inputs!$C$17,0)</f>
        <v>0</v>
      </c>
      <c r="P191" s="56" t="n">
        <f aca="false">F191+G191+H191+J191-K191-M191-N191+O191</f>
        <v>137284.913627314</v>
      </c>
      <c r="Q191" s="56" t="n">
        <f aca="false">IF(OR(E191=1,P191&lt;=0),0,P191)</f>
        <v>137284.913627314</v>
      </c>
      <c r="R191" s="15" t="n">
        <f aca="false">IF(OR(E191=1,AND(P191&lt;=0,I191&gt;0)),1,0)</f>
        <v>0</v>
      </c>
      <c r="S191" s="15" t="n">
        <f aca="false">IF(L191&gt;0,1,0)</f>
        <v>0</v>
      </c>
    </row>
    <row r="192" customFormat="false" ht="15" hidden="false" customHeight="false" outlineLevel="0" collapsed="false">
      <c r="A192" s="15" t="n">
        <v>191</v>
      </c>
      <c r="B192" s="15" t="n">
        <f aca="false">INT((A192-1)/12)+1</f>
        <v>16</v>
      </c>
      <c r="C192" s="15" t="n">
        <f aca="false">MIN(Inputs!$C$4+B192-1,99)</f>
        <v>89</v>
      </c>
      <c r="D192" s="55" t="n">
        <f aca="false">0.04</f>
        <v>0.04</v>
      </c>
      <c r="E192" s="15" t="n">
        <f aca="false">R191</f>
        <v>0</v>
      </c>
      <c r="F192" s="56" t="n">
        <f aca="false">Q191</f>
        <v>137284.913627314</v>
      </c>
      <c r="G192" s="56" t="n">
        <f aca="false">IF(AND(MOD(A192-1,12)=0,B192&lt;=Inputs!$C$7,E192=0),Inputs!$C$6,0)</f>
        <v>0</v>
      </c>
      <c r="H192" s="56" t="n">
        <f aca="false">IF(B192=1,G192*Inputs!$C$9,0)</f>
        <v>0</v>
      </c>
      <c r="I192" s="56" t="n">
        <f aca="false">I191+G192</f>
        <v>120000</v>
      </c>
      <c r="J192" s="56" t="n">
        <f aca="false">(F192+G192+H192)*((1+D192)^(1/12)-1)</f>
        <v>449.435083237481</v>
      </c>
      <c r="K192" s="56" t="n">
        <f aca="false">(F192+G192+H192+J192)*(Inputs!$C$19+IF(B192&lt;=10,Inputs!$C$12,Inputs!$C$13))/12</f>
        <v>241.035110243465</v>
      </c>
      <c r="L192" s="56" t="n">
        <f aca="false">IF(OR(E192=1,A192&lt;=Inputs!$C$15),0,MAX(Inputs!$C$8*I192-(F192+G192+H192+J192-K192),0))</f>
        <v>0</v>
      </c>
      <c r="M192" s="56" t="n">
        <f aca="false">L192*INDEX(Rates!$B$2:$C$101,C192+1,IF(Inputs!$C$5="Male",1,2))/1000/12*Inputs!$C$16</f>
        <v>0</v>
      </c>
      <c r="N192" s="56" t="n">
        <f aca="false">IF($V$1=1,MAX(F192+G192+H192+J192-K192-M192,0)*Inputs!$C$22/12,0)</f>
        <v>0</v>
      </c>
      <c r="O192" s="56" t="n">
        <f aca="false">IF(AND(MOD(A192,12)=0,B192&gt;=Inputs!$C$18),MAX(F192+G192+H192+J192-K192-M192-N192,0)*Inputs!$C$17,0)</f>
        <v>0</v>
      </c>
      <c r="P192" s="56" t="n">
        <f aca="false">F192+G192+H192+J192-K192-M192-N192+O192</f>
        <v>137493.313600308</v>
      </c>
      <c r="Q192" s="56" t="n">
        <f aca="false">IF(OR(E192=1,P192&lt;=0),0,P192)</f>
        <v>137493.313600308</v>
      </c>
      <c r="R192" s="15" t="n">
        <f aca="false">IF(OR(E192=1,AND(P192&lt;=0,I192&gt;0)),1,0)</f>
        <v>0</v>
      </c>
      <c r="S192" s="15" t="n">
        <f aca="false">IF(L192&gt;0,1,0)</f>
        <v>0</v>
      </c>
    </row>
    <row r="193" customFormat="false" ht="15" hidden="false" customHeight="false" outlineLevel="0" collapsed="false">
      <c r="A193" s="15" t="n">
        <v>192</v>
      </c>
      <c r="B193" s="15" t="n">
        <f aca="false">INT((A193-1)/12)+1</f>
        <v>16</v>
      </c>
      <c r="C193" s="15" t="n">
        <f aca="false">MIN(Inputs!$C$4+B193-1,99)</f>
        <v>89</v>
      </c>
      <c r="D193" s="55" t="n">
        <f aca="false">0.04</f>
        <v>0.04</v>
      </c>
      <c r="E193" s="15" t="n">
        <f aca="false">R192</f>
        <v>0</v>
      </c>
      <c r="F193" s="56" t="n">
        <f aca="false">Q192</f>
        <v>137493.313600308</v>
      </c>
      <c r="G193" s="56" t="n">
        <f aca="false">IF(AND(MOD(A193-1,12)=0,B193&lt;=Inputs!$C$7,E193=0),Inputs!$C$6,0)</f>
        <v>0</v>
      </c>
      <c r="H193" s="56" t="n">
        <f aca="false">IF(B193=1,G193*Inputs!$C$9,0)</f>
        <v>0</v>
      </c>
      <c r="I193" s="56" t="n">
        <f aca="false">I192+G193</f>
        <v>120000</v>
      </c>
      <c r="J193" s="56" t="n">
        <f aca="false">(F193+G193+H193)*((1+D193)^(1/12)-1)</f>
        <v>450.11733051968</v>
      </c>
      <c r="K193" s="56" t="n">
        <f aca="false">(F193+G193+H193+J193)*(Inputs!$C$19+IF(B193&lt;=10,Inputs!$C$12,Inputs!$C$13))/12</f>
        <v>241.401004128949</v>
      </c>
      <c r="L193" s="56" t="n">
        <f aca="false">IF(OR(E193=1,A193&lt;=Inputs!$C$15),0,MAX(Inputs!$C$8*I193-(F193+G193+H193+J193-K193),0))</f>
        <v>0</v>
      </c>
      <c r="M193" s="56" t="n">
        <f aca="false">L193*INDEX(Rates!$B$2:$C$101,C193+1,IF(Inputs!$C$5="Male",1,2))/1000/12*Inputs!$C$16</f>
        <v>0</v>
      </c>
      <c r="N193" s="56" t="n">
        <f aca="false">IF($V$1=1,MAX(F193+G193+H193+J193-K193-M193,0)*Inputs!$C$22/12,0)</f>
        <v>0</v>
      </c>
      <c r="O193" s="56" t="n">
        <f aca="false">IF(AND(MOD(A193,12)=0,B193&gt;=Inputs!$C$18),MAX(F193+G193+H193+J193-K193-M193-N193,0)*Inputs!$C$17,0)</f>
        <v>688.510149633495</v>
      </c>
      <c r="P193" s="56" t="n">
        <f aca="false">F193+G193+H193+J193-K193-M193-N193+O193</f>
        <v>138390.540076332</v>
      </c>
      <c r="Q193" s="56" t="n">
        <f aca="false">IF(OR(E193=1,P193&lt;=0),0,P193)</f>
        <v>138390.540076332</v>
      </c>
      <c r="R193" s="15" t="n">
        <f aca="false">IF(OR(E193=1,AND(P193&lt;=0,I193&gt;0)),1,0)</f>
        <v>0</v>
      </c>
      <c r="S193" s="15" t="n">
        <f aca="false">IF(L193&gt;0,1,0)</f>
        <v>0</v>
      </c>
    </row>
    <row r="194" customFormat="false" ht="15" hidden="false" customHeight="false" outlineLevel="0" collapsed="false">
      <c r="A194" s="15" t="n">
        <v>193</v>
      </c>
      <c r="B194" s="15" t="n">
        <f aca="false">INT((A194-1)/12)+1</f>
        <v>17</v>
      </c>
      <c r="C194" s="15" t="n">
        <f aca="false">MIN(Inputs!$C$4+B194-1,99)</f>
        <v>90</v>
      </c>
      <c r="D194" s="55" t="n">
        <f aca="false">0.04</f>
        <v>0.04</v>
      </c>
      <c r="E194" s="15" t="n">
        <f aca="false">R193</f>
        <v>0</v>
      </c>
      <c r="F194" s="56" t="n">
        <f aca="false">Q193</f>
        <v>138390.540076332</v>
      </c>
      <c r="G194" s="56" t="n">
        <f aca="false">IF(AND(MOD(A194-1,12)=0,B194&lt;=Inputs!$C$7,E194=0),Inputs!$C$6,0)</f>
        <v>0</v>
      </c>
      <c r="H194" s="56" t="n">
        <f aca="false">IF(B194=1,G194*Inputs!$C$9,0)</f>
        <v>0</v>
      </c>
      <c r="I194" s="56" t="n">
        <f aca="false">I193+G194</f>
        <v>120000</v>
      </c>
      <c r="J194" s="56" t="n">
        <f aca="false">(F194+G194+H194)*((1+D194)^(1/12)-1)</f>
        <v>453.054616527883</v>
      </c>
      <c r="K194" s="56" t="n">
        <f aca="false">(F194+G194+H194+J194)*(Inputs!$C$19+IF(B194&lt;=10,Inputs!$C$12,Inputs!$C$13))/12</f>
        <v>242.976290712506</v>
      </c>
      <c r="L194" s="56" t="n">
        <f aca="false">IF(OR(E194=1,A194&lt;=Inputs!$C$15),0,MAX(Inputs!$C$8*I194-(F194+G194+H194+J194-K194),0))</f>
        <v>0</v>
      </c>
      <c r="M194" s="56" t="n">
        <f aca="false">L194*INDEX(Rates!$B$2:$C$101,C194+1,IF(Inputs!$C$5="Male",1,2))/1000/12*Inputs!$C$16</f>
        <v>0</v>
      </c>
      <c r="N194" s="56" t="n">
        <f aca="false">IF($V$1=1,MAX(F194+G194+H194+J194-K194-M194,0)*Inputs!$C$22/12,0)</f>
        <v>0</v>
      </c>
      <c r="O194" s="56" t="n">
        <f aca="false">IF(AND(MOD(A194,12)=0,B194&gt;=Inputs!$C$18),MAX(F194+G194+H194+J194-K194-M194-N194,0)*Inputs!$C$17,0)</f>
        <v>0</v>
      </c>
      <c r="P194" s="56" t="n">
        <f aca="false">F194+G194+H194+J194-K194-M194-N194+O194</f>
        <v>138600.618402148</v>
      </c>
      <c r="Q194" s="56" t="n">
        <f aca="false">IF(OR(E194=1,P194&lt;=0),0,P194)</f>
        <v>138600.618402148</v>
      </c>
      <c r="R194" s="15" t="n">
        <f aca="false">IF(OR(E194=1,AND(P194&lt;=0,I194&gt;0)),1,0)</f>
        <v>0</v>
      </c>
      <c r="S194" s="15" t="n">
        <f aca="false">IF(L194&gt;0,1,0)</f>
        <v>0</v>
      </c>
    </row>
    <row r="195" customFormat="false" ht="15" hidden="false" customHeight="false" outlineLevel="0" collapsed="false">
      <c r="A195" s="15" t="n">
        <v>194</v>
      </c>
      <c r="B195" s="15" t="n">
        <f aca="false">INT((A195-1)/12)+1</f>
        <v>17</v>
      </c>
      <c r="C195" s="15" t="n">
        <f aca="false">MIN(Inputs!$C$4+B195-1,99)</f>
        <v>90</v>
      </c>
      <c r="D195" s="55" t="n">
        <f aca="false">0.04</f>
        <v>0.04</v>
      </c>
      <c r="E195" s="15" t="n">
        <f aca="false">R194</f>
        <v>0</v>
      </c>
      <c r="F195" s="56" t="n">
        <f aca="false">Q194</f>
        <v>138600.618402148</v>
      </c>
      <c r="G195" s="56" t="n">
        <f aca="false">IF(AND(MOD(A195-1,12)=0,B195&lt;=Inputs!$C$7,E195=0),Inputs!$C$6,0)</f>
        <v>0</v>
      </c>
      <c r="H195" s="56" t="n">
        <f aca="false">IF(B195=1,G195*Inputs!$C$9,0)</f>
        <v>0</v>
      </c>
      <c r="I195" s="56" t="n">
        <f aca="false">I194+G195</f>
        <v>120000</v>
      </c>
      <c r="J195" s="56" t="n">
        <f aca="false">(F195+G195+H195)*((1+D195)^(1/12)-1)</f>
        <v>453.742358300482</v>
      </c>
      <c r="K195" s="56" t="n">
        <f aca="false">(F195+G195+H195+J195)*(Inputs!$C$19+IF(B195&lt;=10,Inputs!$C$12,Inputs!$C$13))/12</f>
        <v>243.345131330785</v>
      </c>
      <c r="L195" s="56" t="n">
        <f aca="false">IF(OR(E195=1,A195&lt;=Inputs!$C$15),0,MAX(Inputs!$C$8*I195-(F195+G195+H195+J195-K195),0))</f>
        <v>0</v>
      </c>
      <c r="M195" s="56" t="n">
        <f aca="false">L195*INDEX(Rates!$B$2:$C$101,C195+1,IF(Inputs!$C$5="Male",1,2))/1000/12*Inputs!$C$16</f>
        <v>0</v>
      </c>
      <c r="N195" s="56" t="n">
        <f aca="false">IF($V$1=1,MAX(F195+G195+H195+J195-K195-M195,0)*Inputs!$C$22/12,0)</f>
        <v>0</v>
      </c>
      <c r="O195" s="56" t="n">
        <f aca="false">IF(AND(MOD(A195,12)=0,B195&gt;=Inputs!$C$18),MAX(F195+G195+H195+J195-K195-M195-N195,0)*Inputs!$C$17,0)</f>
        <v>0</v>
      </c>
      <c r="P195" s="56" t="n">
        <f aca="false">F195+G195+H195+J195-K195-M195-N195+O195</f>
        <v>138811.015629118</v>
      </c>
      <c r="Q195" s="56" t="n">
        <f aca="false">IF(OR(E195=1,P195&lt;=0),0,P195)</f>
        <v>138811.015629118</v>
      </c>
      <c r="R195" s="15" t="n">
        <f aca="false">IF(OR(E195=1,AND(P195&lt;=0,I195&gt;0)),1,0)</f>
        <v>0</v>
      </c>
      <c r="S195" s="15" t="n">
        <f aca="false">IF(L195&gt;0,1,0)</f>
        <v>0</v>
      </c>
    </row>
    <row r="196" customFormat="false" ht="15" hidden="false" customHeight="false" outlineLevel="0" collapsed="false">
      <c r="A196" s="15" t="n">
        <v>195</v>
      </c>
      <c r="B196" s="15" t="n">
        <f aca="false">INT((A196-1)/12)+1</f>
        <v>17</v>
      </c>
      <c r="C196" s="15" t="n">
        <f aca="false">MIN(Inputs!$C$4+B196-1,99)</f>
        <v>90</v>
      </c>
      <c r="D196" s="55" t="n">
        <f aca="false">0.04</f>
        <v>0.04</v>
      </c>
      <c r="E196" s="15" t="n">
        <f aca="false">R195</f>
        <v>0</v>
      </c>
      <c r="F196" s="56" t="n">
        <f aca="false">Q195</f>
        <v>138811.015629118</v>
      </c>
      <c r="G196" s="56" t="n">
        <f aca="false">IF(AND(MOD(A196-1,12)=0,B196&lt;=Inputs!$C$7,E196=0),Inputs!$C$6,0)</f>
        <v>0</v>
      </c>
      <c r="H196" s="56" t="n">
        <f aca="false">IF(B196=1,G196*Inputs!$C$9,0)</f>
        <v>0</v>
      </c>
      <c r="I196" s="56" t="n">
        <f aca="false">I195+G196</f>
        <v>120000</v>
      </c>
      <c r="J196" s="56" t="n">
        <f aca="false">(F196+G196+H196)*((1+D196)^(1/12)-1)</f>
        <v>454.431144072477</v>
      </c>
      <c r="K196" s="56" t="n">
        <f aca="false">(F196+G196+H196+J196)*(Inputs!$C$19+IF(B196&lt;=10,Inputs!$C$12,Inputs!$C$13))/12</f>
        <v>243.714531853083</v>
      </c>
      <c r="L196" s="56" t="n">
        <f aca="false">IF(OR(E196=1,A196&lt;=Inputs!$C$15),0,MAX(Inputs!$C$8*I196-(F196+G196+H196+J196-K196),0))</f>
        <v>0</v>
      </c>
      <c r="M196" s="56" t="n">
        <f aca="false">L196*INDEX(Rates!$B$2:$C$101,C196+1,IF(Inputs!$C$5="Male",1,2))/1000/12*Inputs!$C$16</f>
        <v>0</v>
      </c>
      <c r="N196" s="56" t="n">
        <f aca="false">IF($V$1=1,MAX(F196+G196+H196+J196-K196-M196,0)*Inputs!$C$22/12,0)</f>
        <v>0</v>
      </c>
      <c r="O196" s="56" t="n">
        <f aca="false">IF(AND(MOD(A196,12)=0,B196&gt;=Inputs!$C$18),MAX(F196+G196+H196+J196-K196-M196-N196,0)*Inputs!$C$17,0)</f>
        <v>0</v>
      </c>
      <c r="P196" s="56" t="n">
        <f aca="false">F196+G196+H196+J196-K196-M196-N196+O196</f>
        <v>139021.732241337</v>
      </c>
      <c r="Q196" s="56" t="n">
        <f aca="false">IF(OR(E196=1,P196&lt;=0),0,P196)</f>
        <v>139021.732241337</v>
      </c>
      <c r="R196" s="15" t="n">
        <f aca="false">IF(OR(E196=1,AND(P196&lt;=0,I196&gt;0)),1,0)</f>
        <v>0</v>
      </c>
      <c r="S196" s="15" t="n">
        <f aca="false">IF(L196&gt;0,1,0)</f>
        <v>0</v>
      </c>
    </row>
    <row r="197" customFormat="false" ht="15" hidden="false" customHeight="false" outlineLevel="0" collapsed="false">
      <c r="A197" s="15" t="n">
        <v>196</v>
      </c>
      <c r="B197" s="15" t="n">
        <f aca="false">INT((A197-1)/12)+1</f>
        <v>17</v>
      </c>
      <c r="C197" s="15" t="n">
        <f aca="false">MIN(Inputs!$C$4+B197-1,99)</f>
        <v>90</v>
      </c>
      <c r="D197" s="55" t="n">
        <f aca="false">0.04</f>
        <v>0.04</v>
      </c>
      <c r="E197" s="15" t="n">
        <f aca="false">R196</f>
        <v>0</v>
      </c>
      <c r="F197" s="56" t="n">
        <f aca="false">Q196</f>
        <v>139021.732241337</v>
      </c>
      <c r="G197" s="56" t="n">
        <f aca="false">IF(AND(MOD(A197-1,12)=0,B197&lt;=Inputs!$C$7,E197=0),Inputs!$C$6,0)</f>
        <v>0</v>
      </c>
      <c r="H197" s="56" t="n">
        <f aca="false">IF(B197=1,G197*Inputs!$C$9,0)</f>
        <v>0</v>
      </c>
      <c r="I197" s="56" t="n">
        <f aca="false">I196+G197</f>
        <v>120000</v>
      </c>
      <c r="J197" s="56" t="n">
        <f aca="false">(F197+G197+H197)*((1+D197)^(1/12)-1)</f>
        <v>455.12097542867</v>
      </c>
      <c r="K197" s="56" t="n">
        <f aca="false">(F197+G197+H197+J197)*(Inputs!$C$19+IF(B197&lt;=10,Inputs!$C$12,Inputs!$C$13))/12</f>
        <v>244.08449312934</v>
      </c>
      <c r="L197" s="56" t="n">
        <f aca="false">IF(OR(E197=1,A197&lt;=Inputs!$C$15),0,MAX(Inputs!$C$8*I197-(F197+G197+H197+J197-K197),0))</f>
        <v>0</v>
      </c>
      <c r="M197" s="56" t="n">
        <f aca="false">L197*INDEX(Rates!$B$2:$C$101,C197+1,IF(Inputs!$C$5="Male",1,2))/1000/12*Inputs!$C$16</f>
        <v>0</v>
      </c>
      <c r="N197" s="56" t="n">
        <f aca="false">IF($V$1=1,MAX(F197+G197+H197+J197-K197-M197,0)*Inputs!$C$22/12,0)</f>
        <v>0</v>
      </c>
      <c r="O197" s="56" t="n">
        <f aca="false">IF(AND(MOD(A197,12)=0,B197&gt;=Inputs!$C$18),MAX(F197+G197+H197+J197-K197-M197-N197,0)*Inputs!$C$17,0)</f>
        <v>0</v>
      </c>
      <c r="P197" s="56" t="n">
        <f aca="false">F197+G197+H197+J197-K197-M197-N197+O197</f>
        <v>139232.768723636</v>
      </c>
      <c r="Q197" s="56" t="n">
        <f aca="false">IF(OR(E197=1,P197&lt;=0),0,P197)</f>
        <v>139232.768723636</v>
      </c>
      <c r="R197" s="15" t="n">
        <f aca="false">IF(OR(E197=1,AND(P197&lt;=0,I197&gt;0)),1,0)</f>
        <v>0</v>
      </c>
      <c r="S197" s="15" t="n">
        <f aca="false">IF(L197&gt;0,1,0)</f>
        <v>0</v>
      </c>
    </row>
    <row r="198" customFormat="false" ht="15" hidden="false" customHeight="false" outlineLevel="0" collapsed="false">
      <c r="A198" s="15" t="n">
        <v>197</v>
      </c>
      <c r="B198" s="15" t="n">
        <f aca="false">INT((A198-1)/12)+1</f>
        <v>17</v>
      </c>
      <c r="C198" s="15" t="n">
        <f aca="false">MIN(Inputs!$C$4+B198-1,99)</f>
        <v>90</v>
      </c>
      <c r="D198" s="55" t="n">
        <f aca="false">0.04</f>
        <v>0.04</v>
      </c>
      <c r="E198" s="15" t="n">
        <f aca="false">R197</f>
        <v>0</v>
      </c>
      <c r="F198" s="56" t="n">
        <f aca="false">Q197</f>
        <v>139232.768723636</v>
      </c>
      <c r="G198" s="56" t="n">
        <f aca="false">IF(AND(MOD(A198-1,12)=0,B198&lt;=Inputs!$C$7,E198=0),Inputs!$C$6,0)</f>
        <v>0</v>
      </c>
      <c r="H198" s="56" t="n">
        <f aca="false">IF(B198=1,G198*Inputs!$C$9,0)</f>
        <v>0</v>
      </c>
      <c r="I198" s="56" t="n">
        <f aca="false">I197+G198</f>
        <v>120000</v>
      </c>
      <c r="J198" s="56" t="n">
        <f aca="false">(F198+G198+H198)*((1+D198)^(1/12)-1)</f>
        <v>455.811853956269</v>
      </c>
      <c r="K198" s="56" t="n">
        <f aca="false">(F198+G198+H198+J198)*(Inputs!$C$19+IF(B198&lt;=10,Inputs!$C$12,Inputs!$C$13))/12</f>
        <v>244.455016010787</v>
      </c>
      <c r="L198" s="56" t="n">
        <f aca="false">IF(OR(E198=1,A198&lt;=Inputs!$C$15),0,MAX(Inputs!$C$8*I198-(F198+G198+H198+J198-K198),0))</f>
        <v>0</v>
      </c>
      <c r="M198" s="56" t="n">
        <f aca="false">L198*INDEX(Rates!$B$2:$C$101,C198+1,IF(Inputs!$C$5="Male",1,2))/1000/12*Inputs!$C$16</f>
        <v>0</v>
      </c>
      <c r="N198" s="56" t="n">
        <f aca="false">IF($V$1=1,MAX(F198+G198+H198+J198-K198-M198,0)*Inputs!$C$22/12,0)</f>
        <v>0</v>
      </c>
      <c r="O198" s="56" t="n">
        <f aca="false">IF(AND(MOD(A198,12)=0,B198&gt;=Inputs!$C$18),MAX(F198+G198+H198+J198-K198-M198-N198,0)*Inputs!$C$17,0)</f>
        <v>0</v>
      </c>
      <c r="P198" s="56" t="n">
        <f aca="false">F198+G198+H198+J198-K198-M198-N198+O198</f>
        <v>139444.125561582</v>
      </c>
      <c r="Q198" s="56" t="n">
        <f aca="false">IF(OR(E198=1,P198&lt;=0),0,P198)</f>
        <v>139444.125561582</v>
      </c>
      <c r="R198" s="15" t="n">
        <f aca="false">IF(OR(E198=1,AND(P198&lt;=0,I198&gt;0)),1,0)</f>
        <v>0</v>
      </c>
      <c r="S198" s="15" t="n">
        <f aca="false">IF(L198&gt;0,1,0)</f>
        <v>0</v>
      </c>
    </row>
    <row r="199" customFormat="false" ht="15" hidden="false" customHeight="false" outlineLevel="0" collapsed="false">
      <c r="A199" s="15" t="n">
        <v>198</v>
      </c>
      <c r="B199" s="15" t="n">
        <f aca="false">INT((A199-1)/12)+1</f>
        <v>17</v>
      </c>
      <c r="C199" s="15" t="n">
        <f aca="false">MIN(Inputs!$C$4+B199-1,99)</f>
        <v>90</v>
      </c>
      <c r="D199" s="55" t="n">
        <f aca="false">0.04</f>
        <v>0.04</v>
      </c>
      <c r="E199" s="15" t="n">
        <f aca="false">R198</f>
        <v>0</v>
      </c>
      <c r="F199" s="56" t="n">
        <f aca="false">Q198</f>
        <v>139444.125561582</v>
      </c>
      <c r="G199" s="56" t="n">
        <f aca="false">IF(AND(MOD(A199-1,12)=0,B199&lt;=Inputs!$C$7,E199=0),Inputs!$C$6,0)</f>
        <v>0</v>
      </c>
      <c r="H199" s="56" t="n">
        <f aca="false">IF(B199=1,G199*Inputs!$C$9,0)</f>
        <v>0</v>
      </c>
      <c r="I199" s="56" t="n">
        <f aca="false">I198+G199</f>
        <v>120000</v>
      </c>
      <c r="J199" s="56" t="n">
        <f aca="false">(F199+G199+H199)*((1+D199)^(1/12)-1)</f>
        <v>456.503781244891</v>
      </c>
      <c r="K199" s="56" t="n">
        <f aca="false">(F199+G199+H199+J199)*(Inputs!$C$19+IF(B199&lt;=10,Inputs!$C$12,Inputs!$C$13))/12</f>
        <v>244.826101349947</v>
      </c>
      <c r="L199" s="56" t="n">
        <f aca="false">IF(OR(E199=1,A199&lt;=Inputs!$C$15),0,MAX(Inputs!$C$8*I199-(F199+G199+H199+J199-K199),0))</f>
        <v>0</v>
      </c>
      <c r="M199" s="56" t="n">
        <f aca="false">L199*INDEX(Rates!$B$2:$C$101,C199+1,IF(Inputs!$C$5="Male",1,2))/1000/12*Inputs!$C$16</f>
        <v>0</v>
      </c>
      <c r="N199" s="56" t="n">
        <f aca="false">IF($V$1=1,MAX(F199+G199+H199+J199-K199-M199,0)*Inputs!$C$22/12,0)</f>
        <v>0</v>
      </c>
      <c r="O199" s="56" t="n">
        <f aca="false">IF(AND(MOD(A199,12)=0,B199&gt;=Inputs!$C$18),MAX(F199+G199+H199+J199-K199-M199-N199,0)*Inputs!$C$17,0)</f>
        <v>0</v>
      </c>
      <c r="P199" s="56" t="n">
        <f aca="false">F199+G199+H199+J199-K199-M199-N199+O199</f>
        <v>139655.803241477</v>
      </c>
      <c r="Q199" s="56" t="n">
        <f aca="false">IF(OR(E199=1,P199&lt;=0),0,P199)</f>
        <v>139655.803241477</v>
      </c>
      <c r="R199" s="15" t="n">
        <f aca="false">IF(OR(E199=1,AND(P199&lt;=0,I199&gt;0)),1,0)</f>
        <v>0</v>
      </c>
      <c r="S199" s="15" t="n">
        <f aca="false">IF(L199&gt;0,1,0)</f>
        <v>0</v>
      </c>
    </row>
    <row r="200" customFormat="false" ht="15" hidden="false" customHeight="false" outlineLevel="0" collapsed="false">
      <c r="A200" s="15" t="n">
        <v>199</v>
      </c>
      <c r="B200" s="15" t="n">
        <f aca="false">INT((A200-1)/12)+1</f>
        <v>17</v>
      </c>
      <c r="C200" s="15" t="n">
        <f aca="false">MIN(Inputs!$C$4+B200-1,99)</f>
        <v>90</v>
      </c>
      <c r="D200" s="55" t="n">
        <f aca="false">0.04</f>
        <v>0.04</v>
      </c>
      <c r="E200" s="15" t="n">
        <f aca="false">R199</f>
        <v>0</v>
      </c>
      <c r="F200" s="56" t="n">
        <f aca="false">Q199</f>
        <v>139655.803241477</v>
      </c>
      <c r="G200" s="56" t="n">
        <f aca="false">IF(AND(MOD(A200-1,12)=0,B200&lt;=Inputs!$C$7,E200=0),Inputs!$C$6,0)</f>
        <v>0</v>
      </c>
      <c r="H200" s="56" t="n">
        <f aca="false">IF(B200=1,G200*Inputs!$C$9,0)</f>
        <v>0</v>
      </c>
      <c r="I200" s="56" t="n">
        <f aca="false">I199+G200</f>
        <v>120000</v>
      </c>
      <c r="J200" s="56" t="n">
        <f aca="false">(F200+G200+H200)*((1+D200)^(1/12)-1)</f>
        <v>457.196758886566</v>
      </c>
      <c r="K200" s="56" t="n">
        <f aca="false">(F200+G200+H200+J200)*(Inputs!$C$19+IF(B200&lt;=10,Inputs!$C$12,Inputs!$C$13))/12</f>
        <v>245.197750000636</v>
      </c>
      <c r="L200" s="56" t="n">
        <f aca="false">IF(OR(E200=1,A200&lt;=Inputs!$C$15),0,MAX(Inputs!$C$8*I200-(F200+G200+H200+J200-K200),0))</f>
        <v>0</v>
      </c>
      <c r="M200" s="56" t="n">
        <f aca="false">L200*INDEX(Rates!$B$2:$C$101,C200+1,IF(Inputs!$C$5="Male",1,2))/1000/12*Inputs!$C$16</f>
        <v>0</v>
      </c>
      <c r="N200" s="56" t="n">
        <f aca="false">IF($V$1=1,MAX(F200+G200+H200+J200-K200-M200,0)*Inputs!$C$22/12,0)</f>
        <v>0</v>
      </c>
      <c r="O200" s="56" t="n">
        <f aca="false">IF(AND(MOD(A200,12)=0,B200&gt;=Inputs!$C$18),MAX(F200+G200+H200+J200-K200-M200-N200,0)*Inputs!$C$17,0)</f>
        <v>0</v>
      </c>
      <c r="P200" s="56" t="n">
        <f aca="false">F200+G200+H200+J200-K200-M200-N200+O200</f>
        <v>139867.802250363</v>
      </c>
      <c r="Q200" s="56" t="n">
        <f aca="false">IF(OR(E200=1,P200&lt;=0),0,P200)</f>
        <v>139867.802250363</v>
      </c>
      <c r="R200" s="15" t="n">
        <f aca="false">IF(OR(E200=1,AND(P200&lt;=0,I200&gt;0)),1,0)</f>
        <v>0</v>
      </c>
      <c r="S200" s="15" t="n">
        <f aca="false">IF(L200&gt;0,1,0)</f>
        <v>0</v>
      </c>
    </row>
    <row r="201" customFormat="false" ht="15" hidden="false" customHeight="false" outlineLevel="0" collapsed="false">
      <c r="A201" s="15" t="n">
        <v>200</v>
      </c>
      <c r="B201" s="15" t="n">
        <f aca="false">INT((A201-1)/12)+1</f>
        <v>17</v>
      </c>
      <c r="C201" s="15" t="n">
        <f aca="false">MIN(Inputs!$C$4+B201-1,99)</f>
        <v>90</v>
      </c>
      <c r="D201" s="55" t="n">
        <f aca="false">0.04</f>
        <v>0.04</v>
      </c>
      <c r="E201" s="15" t="n">
        <f aca="false">R200</f>
        <v>0</v>
      </c>
      <c r="F201" s="56" t="n">
        <f aca="false">Q200</f>
        <v>139867.802250363</v>
      </c>
      <c r="G201" s="56" t="n">
        <f aca="false">IF(AND(MOD(A201-1,12)=0,B201&lt;=Inputs!$C$7,E201=0),Inputs!$C$6,0)</f>
        <v>0</v>
      </c>
      <c r="H201" s="56" t="n">
        <f aca="false">IF(B201=1,G201*Inputs!$C$9,0)</f>
        <v>0</v>
      </c>
      <c r="I201" s="56" t="n">
        <f aca="false">I200+G201</f>
        <v>120000</v>
      </c>
      <c r="J201" s="56" t="n">
        <f aca="false">(F201+G201+H201)*((1+D201)^(1/12)-1)</f>
        <v>457.890788475743</v>
      </c>
      <c r="K201" s="56" t="n">
        <f aca="false">(F201+G201+H201+J201)*(Inputs!$C$19+IF(B201&lt;=10,Inputs!$C$12,Inputs!$C$13))/12</f>
        <v>245.569962817967</v>
      </c>
      <c r="L201" s="56" t="n">
        <f aca="false">IF(OR(E201=1,A201&lt;=Inputs!$C$15),0,MAX(Inputs!$C$8*I201-(F201+G201+H201+J201-K201),0))</f>
        <v>0</v>
      </c>
      <c r="M201" s="56" t="n">
        <f aca="false">L201*INDEX(Rates!$B$2:$C$101,C201+1,IF(Inputs!$C$5="Male",1,2))/1000/12*Inputs!$C$16</f>
        <v>0</v>
      </c>
      <c r="N201" s="56" t="n">
        <f aca="false">IF($V$1=1,MAX(F201+G201+H201+J201-K201-M201,0)*Inputs!$C$22/12,0)</f>
        <v>0</v>
      </c>
      <c r="O201" s="56" t="n">
        <f aca="false">IF(AND(MOD(A201,12)=0,B201&gt;=Inputs!$C$18),MAX(F201+G201+H201+J201-K201-M201-N201,0)*Inputs!$C$17,0)</f>
        <v>0</v>
      </c>
      <c r="P201" s="56" t="n">
        <f aca="false">F201+G201+H201+J201-K201-M201-N201+O201</f>
        <v>140080.12307602</v>
      </c>
      <c r="Q201" s="56" t="n">
        <f aca="false">IF(OR(E201=1,P201&lt;=0),0,P201)</f>
        <v>140080.12307602</v>
      </c>
      <c r="R201" s="15" t="n">
        <f aca="false">IF(OR(E201=1,AND(P201&lt;=0,I201&gt;0)),1,0)</f>
        <v>0</v>
      </c>
      <c r="S201" s="15" t="n">
        <f aca="false">IF(L201&gt;0,1,0)</f>
        <v>0</v>
      </c>
    </row>
    <row r="202" customFormat="false" ht="15" hidden="false" customHeight="false" outlineLevel="0" collapsed="false">
      <c r="A202" s="15" t="n">
        <v>201</v>
      </c>
      <c r="B202" s="15" t="n">
        <f aca="false">INT((A202-1)/12)+1</f>
        <v>17</v>
      </c>
      <c r="C202" s="15" t="n">
        <f aca="false">MIN(Inputs!$C$4+B202-1,99)</f>
        <v>90</v>
      </c>
      <c r="D202" s="55" t="n">
        <f aca="false">0.04</f>
        <v>0.04</v>
      </c>
      <c r="E202" s="15" t="n">
        <f aca="false">R201</f>
        <v>0</v>
      </c>
      <c r="F202" s="56" t="n">
        <f aca="false">Q201</f>
        <v>140080.12307602</v>
      </c>
      <c r="G202" s="56" t="n">
        <f aca="false">IF(AND(MOD(A202-1,12)=0,B202&lt;=Inputs!$C$7,E202=0),Inputs!$C$6,0)</f>
        <v>0</v>
      </c>
      <c r="H202" s="56" t="n">
        <f aca="false">IF(B202=1,G202*Inputs!$C$9,0)</f>
        <v>0</v>
      </c>
      <c r="I202" s="56" t="n">
        <f aca="false">I201+G202</f>
        <v>120000</v>
      </c>
      <c r="J202" s="56" t="n">
        <f aca="false">(F202+G202+H202)*((1+D202)^(1/12)-1)</f>
        <v>458.585871609288</v>
      </c>
      <c r="K202" s="56" t="n">
        <f aca="false">(F202+G202+H202+J202)*(Inputs!$C$19+IF(B202&lt;=10,Inputs!$C$12,Inputs!$C$13))/12</f>
        <v>245.942740658352</v>
      </c>
      <c r="L202" s="56" t="n">
        <f aca="false">IF(OR(E202=1,A202&lt;=Inputs!$C$15),0,MAX(Inputs!$C$8*I202-(F202+G202+H202+J202-K202),0))</f>
        <v>0</v>
      </c>
      <c r="M202" s="56" t="n">
        <f aca="false">L202*INDEX(Rates!$B$2:$C$101,C202+1,IF(Inputs!$C$5="Male",1,2))/1000/12*Inputs!$C$16</f>
        <v>0</v>
      </c>
      <c r="N202" s="56" t="n">
        <f aca="false">IF($V$1=1,MAX(F202+G202+H202+J202-K202-M202,0)*Inputs!$C$22/12,0)</f>
        <v>0</v>
      </c>
      <c r="O202" s="56" t="n">
        <f aca="false">IF(AND(MOD(A202,12)=0,B202&gt;=Inputs!$C$18),MAX(F202+G202+H202+J202-K202-M202-N202,0)*Inputs!$C$17,0)</f>
        <v>0</v>
      </c>
      <c r="P202" s="56" t="n">
        <f aca="false">F202+G202+H202+J202-K202-M202-N202+O202</f>
        <v>140292.766206971</v>
      </c>
      <c r="Q202" s="56" t="n">
        <f aca="false">IF(OR(E202=1,P202&lt;=0),0,P202)</f>
        <v>140292.766206971</v>
      </c>
      <c r="R202" s="15" t="n">
        <f aca="false">IF(OR(E202=1,AND(P202&lt;=0,I202&gt;0)),1,0)</f>
        <v>0</v>
      </c>
      <c r="S202" s="15" t="n">
        <f aca="false">IF(L202&gt;0,1,0)</f>
        <v>0</v>
      </c>
    </row>
    <row r="203" customFormat="false" ht="15" hidden="false" customHeight="false" outlineLevel="0" collapsed="false">
      <c r="A203" s="15" t="n">
        <v>202</v>
      </c>
      <c r="B203" s="15" t="n">
        <f aca="false">INT((A203-1)/12)+1</f>
        <v>17</v>
      </c>
      <c r="C203" s="15" t="n">
        <f aca="false">MIN(Inputs!$C$4+B203-1,99)</f>
        <v>90</v>
      </c>
      <c r="D203" s="55" t="n">
        <f aca="false">0.04</f>
        <v>0.04</v>
      </c>
      <c r="E203" s="15" t="n">
        <f aca="false">R202</f>
        <v>0</v>
      </c>
      <c r="F203" s="56" t="n">
        <f aca="false">Q202</f>
        <v>140292.766206971</v>
      </c>
      <c r="G203" s="56" t="n">
        <f aca="false">IF(AND(MOD(A203-1,12)=0,B203&lt;=Inputs!$C$7,E203=0),Inputs!$C$6,0)</f>
        <v>0</v>
      </c>
      <c r="H203" s="56" t="n">
        <f aca="false">IF(B203=1,G203*Inputs!$C$9,0)</f>
        <v>0</v>
      </c>
      <c r="I203" s="56" t="n">
        <f aca="false">I202+G203</f>
        <v>120000</v>
      </c>
      <c r="J203" s="56" t="n">
        <f aca="false">(F203+G203+H203)*((1+D203)^(1/12)-1)</f>
        <v>459.282009886493</v>
      </c>
      <c r="K203" s="56" t="n">
        <f aca="false">(F203+G203+H203+J203)*(Inputs!$C$19+IF(B203&lt;=10,Inputs!$C$12,Inputs!$C$13))/12</f>
        <v>246.316084379501</v>
      </c>
      <c r="L203" s="56" t="n">
        <f aca="false">IF(OR(E203=1,A203&lt;=Inputs!$C$15),0,MAX(Inputs!$C$8*I203-(F203+G203+H203+J203-K203),0))</f>
        <v>0</v>
      </c>
      <c r="M203" s="56" t="n">
        <f aca="false">L203*INDEX(Rates!$B$2:$C$101,C203+1,IF(Inputs!$C$5="Male",1,2))/1000/12*Inputs!$C$16</f>
        <v>0</v>
      </c>
      <c r="N203" s="56" t="n">
        <f aca="false">IF($V$1=1,MAX(F203+G203+H203+J203-K203-M203,0)*Inputs!$C$22/12,0)</f>
        <v>0</v>
      </c>
      <c r="O203" s="56" t="n">
        <f aca="false">IF(AND(MOD(A203,12)=0,B203&gt;=Inputs!$C$18),MAX(F203+G203+H203+J203-K203-M203-N203,0)*Inputs!$C$17,0)</f>
        <v>0</v>
      </c>
      <c r="P203" s="56" t="n">
        <f aca="false">F203+G203+H203+J203-K203-M203-N203+O203</f>
        <v>140505.732132478</v>
      </c>
      <c r="Q203" s="56" t="n">
        <f aca="false">IF(OR(E203=1,P203&lt;=0),0,P203)</f>
        <v>140505.732132478</v>
      </c>
      <c r="R203" s="15" t="n">
        <f aca="false">IF(OR(E203=1,AND(P203&lt;=0,I203&gt;0)),1,0)</f>
        <v>0</v>
      </c>
      <c r="S203" s="15" t="n">
        <f aca="false">IF(L203&gt;0,1,0)</f>
        <v>0</v>
      </c>
    </row>
    <row r="204" customFormat="false" ht="15" hidden="false" customHeight="false" outlineLevel="0" collapsed="false">
      <c r="A204" s="15" t="n">
        <v>203</v>
      </c>
      <c r="B204" s="15" t="n">
        <f aca="false">INT((A204-1)/12)+1</f>
        <v>17</v>
      </c>
      <c r="C204" s="15" t="n">
        <f aca="false">MIN(Inputs!$C$4+B204-1,99)</f>
        <v>90</v>
      </c>
      <c r="D204" s="55" t="n">
        <f aca="false">0.04</f>
        <v>0.04</v>
      </c>
      <c r="E204" s="15" t="n">
        <f aca="false">R203</f>
        <v>0</v>
      </c>
      <c r="F204" s="56" t="n">
        <f aca="false">Q203</f>
        <v>140505.732132478</v>
      </c>
      <c r="G204" s="56" t="n">
        <f aca="false">IF(AND(MOD(A204-1,12)=0,B204&lt;=Inputs!$C$7,E204=0),Inputs!$C$6,0)</f>
        <v>0</v>
      </c>
      <c r="H204" s="56" t="n">
        <f aca="false">IF(B204=1,G204*Inputs!$C$9,0)</f>
        <v>0</v>
      </c>
      <c r="I204" s="56" t="n">
        <f aca="false">I203+G204</f>
        <v>120000</v>
      </c>
      <c r="J204" s="56" t="n">
        <f aca="false">(F204+G204+H204)*((1+D204)^(1/12)-1)</f>
        <v>459.979204909078</v>
      </c>
      <c r="K204" s="56" t="n">
        <f aca="false">(F204+G204+H204+J204)*(Inputs!$C$19+IF(B204&lt;=10,Inputs!$C$12,Inputs!$C$13))/12</f>
        <v>246.689994840428</v>
      </c>
      <c r="L204" s="56" t="n">
        <f aca="false">IF(OR(E204=1,A204&lt;=Inputs!$C$15),0,MAX(Inputs!$C$8*I204-(F204+G204+H204+J204-K204),0))</f>
        <v>0</v>
      </c>
      <c r="M204" s="56" t="n">
        <f aca="false">L204*INDEX(Rates!$B$2:$C$101,C204+1,IF(Inputs!$C$5="Male",1,2))/1000/12*Inputs!$C$16</f>
        <v>0</v>
      </c>
      <c r="N204" s="56" t="n">
        <f aca="false">IF($V$1=1,MAX(F204+G204+H204+J204-K204-M204,0)*Inputs!$C$22/12,0)</f>
        <v>0</v>
      </c>
      <c r="O204" s="56" t="n">
        <f aca="false">IF(AND(MOD(A204,12)=0,B204&gt;=Inputs!$C$18),MAX(F204+G204+H204+J204-K204-M204-N204,0)*Inputs!$C$17,0)</f>
        <v>0</v>
      </c>
      <c r="P204" s="56" t="n">
        <f aca="false">F204+G204+H204+J204-K204-M204-N204+O204</f>
        <v>140719.021342547</v>
      </c>
      <c r="Q204" s="56" t="n">
        <f aca="false">IF(OR(E204=1,P204&lt;=0),0,P204)</f>
        <v>140719.021342547</v>
      </c>
      <c r="R204" s="15" t="n">
        <f aca="false">IF(OR(E204=1,AND(P204&lt;=0,I204&gt;0)),1,0)</f>
        <v>0</v>
      </c>
      <c r="S204" s="15" t="n">
        <f aca="false">IF(L204&gt;0,1,0)</f>
        <v>0</v>
      </c>
    </row>
    <row r="205" customFormat="false" ht="15" hidden="false" customHeight="false" outlineLevel="0" collapsed="false">
      <c r="A205" s="15" t="n">
        <v>204</v>
      </c>
      <c r="B205" s="15" t="n">
        <f aca="false">INT((A205-1)/12)+1</f>
        <v>17</v>
      </c>
      <c r="C205" s="15" t="n">
        <f aca="false">MIN(Inputs!$C$4+B205-1,99)</f>
        <v>90</v>
      </c>
      <c r="D205" s="55" t="n">
        <f aca="false">0.04</f>
        <v>0.04</v>
      </c>
      <c r="E205" s="15" t="n">
        <f aca="false">R204</f>
        <v>0</v>
      </c>
      <c r="F205" s="56" t="n">
        <f aca="false">Q204</f>
        <v>140719.021342547</v>
      </c>
      <c r="G205" s="56" t="n">
        <f aca="false">IF(AND(MOD(A205-1,12)=0,B205&lt;=Inputs!$C$7,E205=0),Inputs!$C$6,0)</f>
        <v>0</v>
      </c>
      <c r="H205" s="56" t="n">
        <f aca="false">IF(B205=1,G205*Inputs!$C$9,0)</f>
        <v>0</v>
      </c>
      <c r="I205" s="56" t="n">
        <f aca="false">I204+G205</f>
        <v>120000</v>
      </c>
      <c r="J205" s="56" t="n">
        <f aca="false">(F205+G205+H205)*((1+D205)^(1/12)-1)</f>
        <v>460.677458281194</v>
      </c>
      <c r="K205" s="56" t="n">
        <f aca="false">(F205+G205+H205+J205)*(Inputs!$C$19+IF(B205&lt;=10,Inputs!$C$12,Inputs!$C$13))/12</f>
        <v>247.064472901449</v>
      </c>
      <c r="L205" s="56" t="n">
        <f aca="false">IF(OR(E205=1,A205&lt;=Inputs!$C$15),0,MAX(Inputs!$C$8*I205-(F205+G205+H205+J205-K205),0))</f>
        <v>0</v>
      </c>
      <c r="M205" s="56" t="n">
        <f aca="false">L205*INDEX(Rates!$B$2:$C$101,C205+1,IF(Inputs!$C$5="Male",1,2))/1000/12*Inputs!$C$16</f>
        <v>0</v>
      </c>
      <c r="N205" s="56" t="n">
        <f aca="false">IF($V$1=1,MAX(F205+G205+H205+J205-K205-M205,0)*Inputs!$C$22/12,0)</f>
        <v>0</v>
      </c>
      <c r="O205" s="56" t="n">
        <f aca="false">IF(AND(MOD(A205,12)=0,B205&gt;=Inputs!$C$18),MAX(F205+G205+H205+J205-K205-M205-N205,0)*Inputs!$C$17,0)</f>
        <v>704.663171639633</v>
      </c>
      <c r="P205" s="56" t="n">
        <f aca="false">F205+G205+H205+J205-K205-M205-N205+O205</f>
        <v>141637.297499566</v>
      </c>
      <c r="Q205" s="56" t="n">
        <f aca="false">IF(OR(E205=1,P205&lt;=0),0,P205)</f>
        <v>141637.297499566</v>
      </c>
      <c r="R205" s="15" t="n">
        <f aca="false">IF(OR(E205=1,AND(P205&lt;=0,I205&gt;0)),1,0)</f>
        <v>0</v>
      </c>
      <c r="S205" s="15" t="n">
        <f aca="false">IF(L205&gt;0,1,0)</f>
        <v>0</v>
      </c>
    </row>
    <row r="206" customFormat="false" ht="15" hidden="false" customHeight="false" outlineLevel="0" collapsed="false">
      <c r="A206" s="15" t="n">
        <v>205</v>
      </c>
      <c r="B206" s="15" t="n">
        <f aca="false">INT((A206-1)/12)+1</f>
        <v>18</v>
      </c>
      <c r="C206" s="15" t="n">
        <f aca="false">MIN(Inputs!$C$4+B206-1,99)</f>
        <v>91</v>
      </c>
      <c r="D206" s="55" t="n">
        <f aca="false">0.04</f>
        <v>0.04</v>
      </c>
      <c r="E206" s="15" t="n">
        <f aca="false">R205</f>
        <v>0</v>
      </c>
      <c r="F206" s="56" t="n">
        <f aca="false">Q205</f>
        <v>141637.297499566</v>
      </c>
      <c r="G206" s="56" t="n">
        <f aca="false">IF(AND(MOD(A206-1,12)=0,B206&lt;=Inputs!$C$7,E206=0),Inputs!$C$6,0)</f>
        <v>0</v>
      </c>
      <c r="H206" s="56" t="n">
        <f aca="false">IF(B206=1,G206*Inputs!$C$9,0)</f>
        <v>0</v>
      </c>
      <c r="I206" s="56" t="n">
        <f aca="false">I205+G206</f>
        <v>120000</v>
      </c>
      <c r="J206" s="56" t="n">
        <f aca="false">(F206+G206+H206)*((1+D206)^(1/12)-1)</f>
        <v>463.683655467473</v>
      </c>
      <c r="K206" s="56" t="n">
        <f aca="false">(F206+G206+H206+J206)*(Inputs!$C$19+IF(B206&lt;=10,Inputs!$C$12,Inputs!$C$13))/12</f>
        <v>248.676717021309</v>
      </c>
      <c r="L206" s="56" t="n">
        <f aca="false">IF(OR(E206=1,A206&lt;=Inputs!$C$15),0,MAX(Inputs!$C$8*I206-(F206+G206+H206+J206-K206),0))</f>
        <v>0</v>
      </c>
      <c r="M206" s="56" t="n">
        <f aca="false">L206*INDEX(Rates!$B$2:$C$101,C206+1,IF(Inputs!$C$5="Male",1,2))/1000/12*Inputs!$C$16</f>
        <v>0</v>
      </c>
      <c r="N206" s="56" t="n">
        <f aca="false">IF($V$1=1,MAX(F206+G206+H206+J206-K206-M206,0)*Inputs!$C$22/12,0)</f>
        <v>0</v>
      </c>
      <c r="O206" s="56" t="n">
        <f aca="false">IF(AND(MOD(A206,12)=0,B206&gt;=Inputs!$C$18),MAX(F206+G206+H206+J206-K206-M206-N206,0)*Inputs!$C$17,0)</f>
        <v>0</v>
      </c>
      <c r="P206" s="56" t="n">
        <f aca="false">F206+G206+H206+J206-K206-M206-N206+O206</f>
        <v>141852.304438012</v>
      </c>
      <c r="Q206" s="56" t="n">
        <f aca="false">IF(OR(E206=1,P206&lt;=0),0,P206)</f>
        <v>141852.304438012</v>
      </c>
      <c r="R206" s="15" t="n">
        <f aca="false">IF(OR(E206=1,AND(P206&lt;=0,I206&gt;0)),1,0)</f>
        <v>0</v>
      </c>
      <c r="S206" s="15" t="n">
        <f aca="false">IF(L206&gt;0,1,0)</f>
        <v>0</v>
      </c>
    </row>
    <row r="207" customFormat="false" ht="15" hidden="false" customHeight="false" outlineLevel="0" collapsed="false">
      <c r="A207" s="15" t="n">
        <v>206</v>
      </c>
      <c r="B207" s="15" t="n">
        <f aca="false">INT((A207-1)/12)+1</f>
        <v>18</v>
      </c>
      <c r="C207" s="15" t="n">
        <f aca="false">MIN(Inputs!$C$4+B207-1,99)</f>
        <v>91</v>
      </c>
      <c r="D207" s="55" t="n">
        <f aca="false">0.04</f>
        <v>0.04</v>
      </c>
      <c r="E207" s="15" t="n">
        <f aca="false">R206</f>
        <v>0</v>
      </c>
      <c r="F207" s="56" t="n">
        <f aca="false">Q206</f>
        <v>141852.304438012</v>
      </c>
      <c r="G207" s="56" t="n">
        <f aca="false">IF(AND(MOD(A207-1,12)=0,B207&lt;=Inputs!$C$7,E207=0),Inputs!$C$6,0)</f>
        <v>0</v>
      </c>
      <c r="H207" s="56" t="n">
        <f aca="false">IF(B207=1,G207*Inputs!$C$9,0)</f>
        <v>0</v>
      </c>
      <c r="I207" s="56" t="n">
        <f aca="false">I206+G207</f>
        <v>120000</v>
      </c>
      <c r="J207" s="56" t="n">
        <f aca="false">(F207+G207+H207)*((1+D207)^(1/12)-1)</f>
        <v>464.387532235313</v>
      </c>
      <c r="K207" s="56" t="n">
        <f aca="false">(F207+G207+H207+J207)*(Inputs!$C$19+IF(B207&lt;=10,Inputs!$C$12,Inputs!$C$13))/12</f>
        <v>249.054210947934</v>
      </c>
      <c r="L207" s="56" t="n">
        <f aca="false">IF(OR(E207=1,A207&lt;=Inputs!$C$15),0,MAX(Inputs!$C$8*I207-(F207+G207+H207+J207-K207),0))</f>
        <v>0</v>
      </c>
      <c r="M207" s="56" t="n">
        <f aca="false">L207*INDEX(Rates!$B$2:$C$101,C207+1,IF(Inputs!$C$5="Male",1,2))/1000/12*Inputs!$C$16</f>
        <v>0</v>
      </c>
      <c r="N207" s="56" t="n">
        <f aca="false">IF($V$1=1,MAX(F207+G207+H207+J207-K207-M207,0)*Inputs!$C$22/12,0)</f>
        <v>0</v>
      </c>
      <c r="O207" s="56" t="n">
        <f aca="false">IF(AND(MOD(A207,12)=0,B207&gt;=Inputs!$C$18),MAX(F207+G207+H207+J207-K207-M207-N207,0)*Inputs!$C$17,0)</f>
        <v>0</v>
      </c>
      <c r="P207" s="56" t="n">
        <f aca="false">F207+G207+H207+J207-K207-M207-N207+O207</f>
        <v>142067.6377593</v>
      </c>
      <c r="Q207" s="56" t="n">
        <f aca="false">IF(OR(E207=1,P207&lt;=0),0,P207)</f>
        <v>142067.6377593</v>
      </c>
      <c r="R207" s="15" t="n">
        <f aca="false">IF(OR(E207=1,AND(P207&lt;=0,I207&gt;0)),1,0)</f>
        <v>0</v>
      </c>
      <c r="S207" s="15" t="n">
        <f aca="false">IF(L207&gt;0,1,0)</f>
        <v>0</v>
      </c>
    </row>
    <row r="208" customFormat="false" ht="15" hidden="false" customHeight="false" outlineLevel="0" collapsed="false">
      <c r="A208" s="15" t="n">
        <v>207</v>
      </c>
      <c r="B208" s="15" t="n">
        <f aca="false">INT((A208-1)/12)+1</f>
        <v>18</v>
      </c>
      <c r="C208" s="15" t="n">
        <f aca="false">MIN(Inputs!$C$4+B208-1,99)</f>
        <v>91</v>
      </c>
      <c r="D208" s="55" t="n">
        <f aca="false">0.04</f>
        <v>0.04</v>
      </c>
      <c r="E208" s="15" t="n">
        <f aca="false">R207</f>
        <v>0</v>
      </c>
      <c r="F208" s="56" t="n">
        <f aca="false">Q207</f>
        <v>142067.6377593</v>
      </c>
      <c r="G208" s="56" t="n">
        <f aca="false">IF(AND(MOD(A208-1,12)=0,B208&lt;=Inputs!$C$7,E208=0),Inputs!$C$6,0)</f>
        <v>0</v>
      </c>
      <c r="H208" s="56" t="n">
        <f aca="false">IF(B208=1,G208*Inputs!$C$9,0)</f>
        <v>0</v>
      </c>
      <c r="I208" s="56" t="n">
        <f aca="false">I207+G208</f>
        <v>120000</v>
      </c>
      <c r="J208" s="56" t="n">
        <f aca="false">(F208+G208+H208)*((1+D208)^(1/12)-1)</f>
        <v>465.092477495645</v>
      </c>
      <c r="K208" s="56" t="n">
        <f aca="false">(F208+G208+H208+J208)*(Inputs!$C$19+IF(B208&lt;=10,Inputs!$C$12,Inputs!$C$13))/12</f>
        <v>249.432277914392</v>
      </c>
      <c r="L208" s="56" t="n">
        <f aca="false">IF(OR(E208=1,A208&lt;=Inputs!$C$15),0,MAX(Inputs!$C$8*I208-(F208+G208+H208+J208-K208),0))</f>
        <v>0</v>
      </c>
      <c r="M208" s="56" t="n">
        <f aca="false">L208*INDEX(Rates!$B$2:$C$101,C208+1,IF(Inputs!$C$5="Male",1,2))/1000/12*Inputs!$C$16</f>
        <v>0</v>
      </c>
      <c r="N208" s="56" t="n">
        <f aca="false">IF($V$1=1,MAX(F208+G208+H208+J208-K208-M208,0)*Inputs!$C$22/12,0)</f>
        <v>0</v>
      </c>
      <c r="O208" s="56" t="n">
        <f aca="false">IF(AND(MOD(A208,12)=0,B208&gt;=Inputs!$C$18),MAX(F208+G208+H208+J208-K208-M208-N208,0)*Inputs!$C$17,0)</f>
        <v>0</v>
      </c>
      <c r="P208" s="56" t="n">
        <f aca="false">F208+G208+H208+J208-K208-M208-N208+O208</f>
        <v>142283.297958881</v>
      </c>
      <c r="Q208" s="56" t="n">
        <f aca="false">IF(OR(E208=1,P208&lt;=0),0,P208)</f>
        <v>142283.297958881</v>
      </c>
      <c r="R208" s="15" t="n">
        <f aca="false">IF(OR(E208=1,AND(P208&lt;=0,I208&gt;0)),1,0)</f>
        <v>0</v>
      </c>
      <c r="S208" s="15" t="n">
        <f aca="false">IF(L208&gt;0,1,0)</f>
        <v>0</v>
      </c>
    </row>
    <row r="209" customFormat="false" ht="15" hidden="false" customHeight="false" outlineLevel="0" collapsed="false">
      <c r="A209" s="15" t="n">
        <v>208</v>
      </c>
      <c r="B209" s="15" t="n">
        <f aca="false">INT((A209-1)/12)+1</f>
        <v>18</v>
      </c>
      <c r="C209" s="15" t="n">
        <f aca="false">MIN(Inputs!$C$4+B209-1,99)</f>
        <v>91</v>
      </c>
      <c r="D209" s="55" t="n">
        <f aca="false">0.04</f>
        <v>0.04</v>
      </c>
      <c r="E209" s="15" t="n">
        <f aca="false">R208</f>
        <v>0</v>
      </c>
      <c r="F209" s="56" t="n">
        <f aca="false">Q208</f>
        <v>142283.297958881</v>
      </c>
      <c r="G209" s="56" t="n">
        <f aca="false">IF(AND(MOD(A209-1,12)=0,B209&lt;=Inputs!$C$7,E209=0),Inputs!$C$6,0)</f>
        <v>0</v>
      </c>
      <c r="H209" s="56" t="n">
        <f aca="false">IF(B209=1,G209*Inputs!$C$9,0)</f>
        <v>0</v>
      </c>
      <c r="I209" s="56" t="n">
        <f aca="false">I208+G209</f>
        <v>120000</v>
      </c>
      <c r="J209" s="56" t="n">
        <f aca="false">(F209+G209+H209)*((1+D209)^(1/12)-1)</f>
        <v>465.798492870451</v>
      </c>
      <c r="K209" s="56" t="n">
        <f aca="false">(F209+G209+H209+J209)*(Inputs!$C$19+IF(B209&lt;=10,Inputs!$C$12,Inputs!$C$13))/12</f>
        <v>249.810918790565</v>
      </c>
      <c r="L209" s="56" t="n">
        <f aca="false">IF(OR(E209=1,A209&lt;=Inputs!$C$15),0,MAX(Inputs!$C$8*I209-(F209+G209+H209+J209-K209),0))</f>
        <v>0</v>
      </c>
      <c r="M209" s="56" t="n">
        <f aca="false">L209*INDEX(Rates!$B$2:$C$101,C209+1,IF(Inputs!$C$5="Male",1,2))/1000/12*Inputs!$C$16</f>
        <v>0</v>
      </c>
      <c r="N209" s="56" t="n">
        <f aca="false">IF($V$1=1,MAX(F209+G209+H209+J209-K209-M209,0)*Inputs!$C$22/12,0)</f>
        <v>0</v>
      </c>
      <c r="O209" s="56" t="n">
        <f aca="false">IF(AND(MOD(A209,12)=0,B209&gt;=Inputs!$C$18),MAX(F209+G209+H209+J209-K209-M209-N209,0)*Inputs!$C$17,0)</f>
        <v>0</v>
      </c>
      <c r="P209" s="56" t="n">
        <f aca="false">F209+G209+H209+J209-K209-M209-N209+O209</f>
        <v>142499.285532961</v>
      </c>
      <c r="Q209" s="56" t="n">
        <f aca="false">IF(OR(E209=1,P209&lt;=0),0,P209)</f>
        <v>142499.285532961</v>
      </c>
      <c r="R209" s="15" t="n">
        <f aca="false">IF(OR(E209=1,AND(P209&lt;=0,I209&gt;0)),1,0)</f>
        <v>0</v>
      </c>
      <c r="S209" s="15" t="n">
        <f aca="false">IF(L209&gt;0,1,0)</f>
        <v>0</v>
      </c>
    </row>
    <row r="210" customFormat="false" ht="15" hidden="false" customHeight="false" outlineLevel="0" collapsed="false">
      <c r="A210" s="15" t="n">
        <v>209</v>
      </c>
      <c r="B210" s="15" t="n">
        <f aca="false">INT((A210-1)/12)+1</f>
        <v>18</v>
      </c>
      <c r="C210" s="15" t="n">
        <f aca="false">MIN(Inputs!$C$4+B210-1,99)</f>
        <v>91</v>
      </c>
      <c r="D210" s="55" t="n">
        <f aca="false">0.04</f>
        <v>0.04</v>
      </c>
      <c r="E210" s="15" t="n">
        <f aca="false">R209</f>
        <v>0</v>
      </c>
      <c r="F210" s="56" t="n">
        <f aca="false">Q209</f>
        <v>142499.285532961</v>
      </c>
      <c r="G210" s="56" t="n">
        <f aca="false">IF(AND(MOD(A210-1,12)=0,B210&lt;=Inputs!$C$7,E210=0),Inputs!$C$6,0)</f>
        <v>0</v>
      </c>
      <c r="H210" s="56" t="n">
        <f aca="false">IF(B210=1,G210*Inputs!$C$9,0)</f>
        <v>0</v>
      </c>
      <c r="I210" s="56" t="n">
        <f aca="false">I209+G210</f>
        <v>120000</v>
      </c>
      <c r="J210" s="56" t="n">
        <f aca="false">(F210+G210+H210)*((1+D210)^(1/12)-1)</f>
        <v>466.505579984177</v>
      </c>
      <c r="K210" s="56" t="n">
        <f aca="false">(F210+G210+H210+J210)*(Inputs!$C$19+IF(B210&lt;=10,Inputs!$C$12,Inputs!$C$13))/12</f>
        <v>250.190134447654</v>
      </c>
      <c r="L210" s="56" t="n">
        <f aca="false">IF(OR(E210=1,A210&lt;=Inputs!$C$15),0,MAX(Inputs!$C$8*I210-(F210+G210+H210+J210-K210),0))</f>
        <v>0</v>
      </c>
      <c r="M210" s="56" t="n">
        <f aca="false">L210*INDEX(Rates!$B$2:$C$101,C210+1,IF(Inputs!$C$5="Male",1,2))/1000/12*Inputs!$C$16</f>
        <v>0</v>
      </c>
      <c r="N210" s="56" t="n">
        <f aca="false">IF($V$1=1,MAX(F210+G210+H210+J210-K210-M210,0)*Inputs!$C$22/12,0)</f>
        <v>0</v>
      </c>
      <c r="O210" s="56" t="n">
        <f aca="false">IF(AND(MOD(A210,12)=0,B210&gt;=Inputs!$C$18),MAX(F210+G210+H210+J210-K210-M210-N210,0)*Inputs!$C$17,0)</f>
        <v>0</v>
      </c>
      <c r="P210" s="56" t="n">
        <f aca="false">F210+G210+H210+J210-K210-M210-N210+O210</f>
        <v>142715.600978497</v>
      </c>
      <c r="Q210" s="56" t="n">
        <f aca="false">IF(OR(E210=1,P210&lt;=0),0,P210)</f>
        <v>142715.600978497</v>
      </c>
      <c r="R210" s="15" t="n">
        <f aca="false">IF(OR(E210=1,AND(P210&lt;=0,I210&gt;0)),1,0)</f>
        <v>0</v>
      </c>
      <c r="S210" s="15" t="n">
        <f aca="false">IF(L210&gt;0,1,0)</f>
        <v>0</v>
      </c>
    </row>
    <row r="211" customFormat="false" ht="15" hidden="false" customHeight="false" outlineLevel="0" collapsed="false">
      <c r="A211" s="15" t="n">
        <v>210</v>
      </c>
      <c r="B211" s="15" t="n">
        <f aca="false">INT((A211-1)/12)+1</f>
        <v>18</v>
      </c>
      <c r="C211" s="15" t="n">
        <f aca="false">MIN(Inputs!$C$4+B211-1,99)</f>
        <v>91</v>
      </c>
      <c r="D211" s="55" t="n">
        <f aca="false">0.04</f>
        <v>0.04</v>
      </c>
      <c r="E211" s="15" t="n">
        <f aca="false">R210</f>
        <v>0</v>
      </c>
      <c r="F211" s="56" t="n">
        <f aca="false">Q210</f>
        <v>142715.600978497</v>
      </c>
      <c r="G211" s="56" t="n">
        <f aca="false">IF(AND(MOD(A211-1,12)=0,B211&lt;=Inputs!$C$7,E211=0),Inputs!$C$6,0)</f>
        <v>0</v>
      </c>
      <c r="H211" s="56" t="n">
        <f aca="false">IF(B211=1,G211*Inputs!$C$9,0)</f>
        <v>0</v>
      </c>
      <c r="I211" s="56" t="n">
        <f aca="false">I210+G211</f>
        <v>120000</v>
      </c>
      <c r="J211" s="56" t="n">
        <f aca="false">(F211+G211+H211)*((1+D211)^(1/12)-1)</f>
        <v>467.213740463734</v>
      </c>
      <c r="K211" s="56" t="n">
        <f aca="false">(F211+G211+H211+J211)*(Inputs!$C$19+IF(B211&lt;=10,Inputs!$C$12,Inputs!$C$13))/12</f>
        <v>250.569925758182</v>
      </c>
      <c r="L211" s="56" t="n">
        <f aca="false">IF(OR(E211=1,A211&lt;=Inputs!$C$15),0,MAX(Inputs!$C$8*I211-(F211+G211+H211+J211-K211),0))</f>
        <v>0</v>
      </c>
      <c r="M211" s="56" t="n">
        <f aca="false">L211*INDEX(Rates!$B$2:$C$101,C211+1,IF(Inputs!$C$5="Male",1,2))/1000/12*Inputs!$C$16</f>
        <v>0</v>
      </c>
      <c r="N211" s="56" t="n">
        <f aca="false">IF($V$1=1,MAX(F211+G211+H211+J211-K211-M211,0)*Inputs!$C$22/12,0)</f>
        <v>0</v>
      </c>
      <c r="O211" s="56" t="n">
        <f aca="false">IF(AND(MOD(A211,12)=0,B211&gt;=Inputs!$C$18),MAX(F211+G211+H211+J211-K211-M211-N211,0)*Inputs!$C$17,0)</f>
        <v>0</v>
      </c>
      <c r="P211" s="56" t="n">
        <f aca="false">F211+G211+H211+J211-K211-M211-N211+O211</f>
        <v>142932.244793203</v>
      </c>
      <c r="Q211" s="56" t="n">
        <f aca="false">IF(OR(E211=1,P211&lt;=0),0,P211)</f>
        <v>142932.244793203</v>
      </c>
      <c r="R211" s="15" t="n">
        <f aca="false">IF(OR(E211=1,AND(P211&lt;=0,I211&gt;0)),1,0)</f>
        <v>0</v>
      </c>
      <c r="S211" s="15" t="n">
        <f aca="false">IF(L211&gt;0,1,0)</f>
        <v>0</v>
      </c>
    </row>
    <row r="212" customFormat="false" ht="15" hidden="false" customHeight="false" outlineLevel="0" collapsed="false">
      <c r="A212" s="15" t="n">
        <v>211</v>
      </c>
      <c r="B212" s="15" t="n">
        <f aca="false">INT((A212-1)/12)+1</f>
        <v>18</v>
      </c>
      <c r="C212" s="15" t="n">
        <f aca="false">MIN(Inputs!$C$4+B212-1,99)</f>
        <v>91</v>
      </c>
      <c r="D212" s="55" t="n">
        <f aca="false">0.04</f>
        <v>0.04</v>
      </c>
      <c r="E212" s="15" t="n">
        <f aca="false">R211</f>
        <v>0</v>
      </c>
      <c r="F212" s="56" t="n">
        <f aca="false">Q211</f>
        <v>142932.244793203</v>
      </c>
      <c r="G212" s="56" t="n">
        <f aca="false">IF(AND(MOD(A212-1,12)=0,B212&lt;=Inputs!$C$7,E212=0),Inputs!$C$6,0)</f>
        <v>0</v>
      </c>
      <c r="H212" s="56" t="n">
        <f aca="false">IF(B212=1,G212*Inputs!$C$9,0)</f>
        <v>0</v>
      </c>
      <c r="I212" s="56" t="n">
        <f aca="false">I211+G212</f>
        <v>120000</v>
      </c>
      <c r="J212" s="56" t="n">
        <f aca="false">(F212+G212+H212)*((1+D212)^(1/12)-1)</f>
        <v>467.922975938503</v>
      </c>
      <c r="K212" s="56" t="n">
        <f aca="false">(F212+G212+H212+J212)*(Inputs!$C$19+IF(B212&lt;=10,Inputs!$C$12,Inputs!$C$13))/12</f>
        <v>250.950293595998</v>
      </c>
      <c r="L212" s="56" t="n">
        <f aca="false">IF(OR(E212=1,A212&lt;=Inputs!$C$15),0,MAX(Inputs!$C$8*I212-(F212+G212+H212+J212-K212),0))</f>
        <v>0</v>
      </c>
      <c r="M212" s="56" t="n">
        <f aca="false">L212*INDEX(Rates!$B$2:$C$101,C212+1,IF(Inputs!$C$5="Male",1,2))/1000/12*Inputs!$C$16</f>
        <v>0</v>
      </c>
      <c r="N212" s="56" t="n">
        <f aca="false">IF($V$1=1,MAX(F212+G212+H212+J212-K212-M212,0)*Inputs!$C$22/12,0)</f>
        <v>0</v>
      </c>
      <c r="O212" s="56" t="n">
        <f aca="false">IF(AND(MOD(A212,12)=0,B212&gt;=Inputs!$C$18),MAX(F212+G212+H212+J212-K212-M212-N212,0)*Inputs!$C$17,0)</f>
        <v>0</v>
      </c>
      <c r="P212" s="56" t="n">
        <f aca="false">F212+G212+H212+J212-K212-M212-N212+O212</f>
        <v>143149.217475546</v>
      </c>
      <c r="Q212" s="56" t="n">
        <f aca="false">IF(OR(E212=1,P212&lt;=0),0,P212)</f>
        <v>143149.217475546</v>
      </c>
      <c r="R212" s="15" t="n">
        <f aca="false">IF(OR(E212=1,AND(P212&lt;=0,I212&gt;0)),1,0)</f>
        <v>0</v>
      </c>
      <c r="S212" s="15" t="n">
        <f aca="false">IF(L212&gt;0,1,0)</f>
        <v>0</v>
      </c>
    </row>
    <row r="213" customFormat="false" ht="15" hidden="false" customHeight="false" outlineLevel="0" collapsed="false">
      <c r="A213" s="15" t="n">
        <v>212</v>
      </c>
      <c r="B213" s="15" t="n">
        <f aca="false">INT((A213-1)/12)+1</f>
        <v>18</v>
      </c>
      <c r="C213" s="15" t="n">
        <f aca="false">MIN(Inputs!$C$4+B213-1,99)</f>
        <v>91</v>
      </c>
      <c r="D213" s="55" t="n">
        <f aca="false">0.04</f>
        <v>0.04</v>
      </c>
      <c r="E213" s="15" t="n">
        <f aca="false">R212</f>
        <v>0</v>
      </c>
      <c r="F213" s="56" t="n">
        <f aca="false">Q212</f>
        <v>143149.217475546</v>
      </c>
      <c r="G213" s="56" t="n">
        <f aca="false">IF(AND(MOD(A213-1,12)=0,B213&lt;=Inputs!$C$7,E213=0),Inputs!$C$6,0)</f>
        <v>0</v>
      </c>
      <c r="H213" s="56" t="n">
        <f aca="false">IF(B213=1,G213*Inputs!$C$9,0)</f>
        <v>0</v>
      </c>
      <c r="I213" s="56" t="n">
        <f aca="false">I212+G213</f>
        <v>120000</v>
      </c>
      <c r="J213" s="56" t="n">
        <f aca="false">(F213+G213+H213)*((1+D213)^(1/12)-1)</f>
        <v>468.633288040338</v>
      </c>
      <c r="K213" s="56" t="n">
        <f aca="false">(F213+G213+H213+J213)*(Inputs!$C$19+IF(B213&lt;=10,Inputs!$C$12,Inputs!$C$13))/12</f>
        <v>251.331238836275</v>
      </c>
      <c r="L213" s="56" t="n">
        <f aca="false">IF(OR(E213=1,A213&lt;=Inputs!$C$15),0,MAX(Inputs!$C$8*I213-(F213+G213+H213+J213-K213),0))</f>
        <v>0</v>
      </c>
      <c r="M213" s="56" t="n">
        <f aca="false">L213*INDEX(Rates!$B$2:$C$101,C213+1,IF(Inputs!$C$5="Male",1,2))/1000/12*Inputs!$C$16</f>
        <v>0</v>
      </c>
      <c r="N213" s="56" t="n">
        <f aca="false">IF($V$1=1,MAX(F213+G213+H213+J213-K213-M213,0)*Inputs!$C$22/12,0)</f>
        <v>0</v>
      </c>
      <c r="O213" s="56" t="n">
        <f aca="false">IF(AND(MOD(A213,12)=0,B213&gt;=Inputs!$C$18),MAX(F213+G213+H213+J213-K213-M213-N213,0)*Inputs!$C$17,0)</f>
        <v>0</v>
      </c>
      <c r="P213" s="56" t="n">
        <f aca="false">F213+G213+H213+J213-K213-M213-N213+O213</f>
        <v>143366.51952475</v>
      </c>
      <c r="Q213" s="56" t="n">
        <f aca="false">IF(OR(E213=1,P213&lt;=0),0,P213)</f>
        <v>143366.51952475</v>
      </c>
      <c r="R213" s="15" t="n">
        <f aca="false">IF(OR(E213=1,AND(P213&lt;=0,I213&gt;0)),1,0)</f>
        <v>0</v>
      </c>
      <c r="S213" s="15" t="n">
        <f aca="false">IF(L213&gt;0,1,0)</f>
        <v>0</v>
      </c>
    </row>
    <row r="214" customFormat="false" ht="15" hidden="false" customHeight="false" outlineLevel="0" collapsed="false">
      <c r="A214" s="15" t="n">
        <v>213</v>
      </c>
      <c r="B214" s="15" t="n">
        <f aca="false">INT((A214-1)/12)+1</f>
        <v>18</v>
      </c>
      <c r="C214" s="15" t="n">
        <f aca="false">MIN(Inputs!$C$4+B214-1,99)</f>
        <v>91</v>
      </c>
      <c r="D214" s="55" t="n">
        <f aca="false">0.04</f>
        <v>0.04</v>
      </c>
      <c r="E214" s="15" t="n">
        <f aca="false">R213</f>
        <v>0</v>
      </c>
      <c r="F214" s="56" t="n">
        <f aca="false">Q213</f>
        <v>143366.51952475</v>
      </c>
      <c r="G214" s="56" t="n">
        <f aca="false">IF(AND(MOD(A214-1,12)=0,B214&lt;=Inputs!$C$7,E214=0),Inputs!$C$6,0)</f>
        <v>0</v>
      </c>
      <c r="H214" s="56" t="n">
        <f aca="false">IF(B214=1,G214*Inputs!$C$9,0)</f>
        <v>0</v>
      </c>
      <c r="I214" s="56" t="n">
        <f aca="false">I213+G214</f>
        <v>120000</v>
      </c>
      <c r="J214" s="56" t="n">
        <f aca="false">(F214+G214+H214)*((1+D214)^(1/12)-1)</f>
        <v>469.34467840357</v>
      </c>
      <c r="K214" s="56" t="n">
        <f aca="false">(F214+G214+H214+J214)*(Inputs!$C$19+IF(B214&lt;=10,Inputs!$C$12,Inputs!$C$13))/12</f>
        <v>251.712762355518</v>
      </c>
      <c r="L214" s="56" t="n">
        <f aca="false">IF(OR(E214=1,A214&lt;=Inputs!$C$15),0,MAX(Inputs!$C$8*I214-(F214+G214+H214+J214-K214),0))</f>
        <v>0</v>
      </c>
      <c r="M214" s="56" t="n">
        <f aca="false">L214*INDEX(Rates!$B$2:$C$101,C214+1,IF(Inputs!$C$5="Male",1,2))/1000/12*Inputs!$C$16</f>
        <v>0</v>
      </c>
      <c r="N214" s="56" t="n">
        <f aca="false">IF($V$1=1,MAX(F214+G214+H214+J214-K214-M214,0)*Inputs!$C$22/12,0)</f>
        <v>0</v>
      </c>
      <c r="O214" s="56" t="n">
        <f aca="false">IF(AND(MOD(A214,12)=0,B214&gt;=Inputs!$C$18),MAX(F214+G214+H214+J214-K214-M214-N214,0)*Inputs!$C$17,0)</f>
        <v>0</v>
      </c>
      <c r="P214" s="56" t="n">
        <f aca="false">F214+G214+H214+J214-K214-M214-N214+O214</f>
        <v>143584.151440798</v>
      </c>
      <c r="Q214" s="56" t="n">
        <f aca="false">IF(OR(E214=1,P214&lt;=0),0,P214)</f>
        <v>143584.151440798</v>
      </c>
      <c r="R214" s="15" t="n">
        <f aca="false">IF(OR(E214=1,AND(P214&lt;=0,I214&gt;0)),1,0)</f>
        <v>0</v>
      </c>
      <c r="S214" s="15" t="n">
        <f aca="false">IF(L214&gt;0,1,0)</f>
        <v>0</v>
      </c>
    </row>
    <row r="215" customFormat="false" ht="15" hidden="false" customHeight="false" outlineLevel="0" collapsed="false">
      <c r="A215" s="15" t="n">
        <v>214</v>
      </c>
      <c r="B215" s="15" t="n">
        <f aca="false">INT((A215-1)/12)+1</f>
        <v>18</v>
      </c>
      <c r="C215" s="15" t="n">
        <f aca="false">MIN(Inputs!$C$4+B215-1,99)</f>
        <v>91</v>
      </c>
      <c r="D215" s="55" t="n">
        <f aca="false">0.04</f>
        <v>0.04</v>
      </c>
      <c r="E215" s="15" t="n">
        <f aca="false">R214</f>
        <v>0</v>
      </c>
      <c r="F215" s="56" t="n">
        <f aca="false">Q214</f>
        <v>143584.151440798</v>
      </c>
      <c r="G215" s="56" t="n">
        <f aca="false">IF(AND(MOD(A215-1,12)=0,B215&lt;=Inputs!$C$7,E215=0),Inputs!$C$6,0)</f>
        <v>0</v>
      </c>
      <c r="H215" s="56" t="n">
        <f aca="false">IF(B215=1,G215*Inputs!$C$9,0)</f>
        <v>0</v>
      </c>
      <c r="I215" s="56" t="n">
        <f aca="false">I214+G215</f>
        <v>120000</v>
      </c>
      <c r="J215" s="56" t="n">
        <f aca="false">(F215+G215+H215)*((1+D215)^(1/12)-1)</f>
        <v>470.057148665013</v>
      </c>
      <c r="K215" s="56" t="n">
        <f aca="false">(F215+G215+H215+J215)*(Inputs!$C$19+IF(B215&lt;=10,Inputs!$C$12,Inputs!$C$13))/12</f>
        <v>252.09486503156</v>
      </c>
      <c r="L215" s="56" t="n">
        <f aca="false">IF(OR(E215=1,A215&lt;=Inputs!$C$15),0,MAX(Inputs!$C$8*I215-(F215+G215+H215+J215-K215),0))</f>
        <v>0</v>
      </c>
      <c r="M215" s="56" t="n">
        <f aca="false">L215*INDEX(Rates!$B$2:$C$101,C215+1,IF(Inputs!$C$5="Male",1,2))/1000/12*Inputs!$C$16</f>
        <v>0</v>
      </c>
      <c r="N215" s="56" t="n">
        <f aca="false">IF($V$1=1,MAX(F215+G215+H215+J215-K215-M215,0)*Inputs!$C$22/12,0)</f>
        <v>0</v>
      </c>
      <c r="O215" s="56" t="n">
        <f aca="false">IF(AND(MOD(A215,12)=0,B215&gt;=Inputs!$C$18),MAX(F215+G215+H215+J215-K215-M215-N215,0)*Inputs!$C$17,0)</f>
        <v>0</v>
      </c>
      <c r="P215" s="56" t="n">
        <f aca="false">F215+G215+H215+J215-K215-M215-N215+O215</f>
        <v>143802.113724431</v>
      </c>
      <c r="Q215" s="56" t="n">
        <f aca="false">IF(OR(E215=1,P215&lt;=0),0,P215)</f>
        <v>143802.113724431</v>
      </c>
      <c r="R215" s="15" t="n">
        <f aca="false">IF(OR(E215=1,AND(P215&lt;=0,I215&gt;0)),1,0)</f>
        <v>0</v>
      </c>
      <c r="S215" s="15" t="n">
        <f aca="false">IF(L215&gt;0,1,0)</f>
        <v>0</v>
      </c>
    </row>
    <row r="216" customFormat="false" ht="15" hidden="false" customHeight="false" outlineLevel="0" collapsed="false">
      <c r="A216" s="15" t="n">
        <v>215</v>
      </c>
      <c r="B216" s="15" t="n">
        <f aca="false">INT((A216-1)/12)+1</f>
        <v>18</v>
      </c>
      <c r="C216" s="15" t="n">
        <f aca="false">MIN(Inputs!$C$4+B216-1,99)</f>
        <v>91</v>
      </c>
      <c r="D216" s="55" t="n">
        <f aca="false">0.04</f>
        <v>0.04</v>
      </c>
      <c r="E216" s="15" t="n">
        <f aca="false">R215</f>
        <v>0</v>
      </c>
      <c r="F216" s="56" t="n">
        <f aca="false">Q215</f>
        <v>143802.113724431</v>
      </c>
      <c r="G216" s="56" t="n">
        <f aca="false">IF(AND(MOD(A216-1,12)=0,B216&lt;=Inputs!$C$7,E216=0),Inputs!$C$6,0)</f>
        <v>0</v>
      </c>
      <c r="H216" s="56" t="n">
        <f aca="false">IF(B216=1,G216*Inputs!$C$9,0)</f>
        <v>0</v>
      </c>
      <c r="I216" s="56" t="n">
        <f aca="false">I215+G216</f>
        <v>120000</v>
      </c>
      <c r="J216" s="56" t="n">
        <f aca="false">(F216+G216+H216)*((1+D216)^(1/12)-1)</f>
        <v>470.770700463963</v>
      </c>
      <c r="K216" s="56" t="n">
        <f aca="false">(F216+G216+H216+J216)*(Inputs!$C$19+IF(B216&lt;=10,Inputs!$C$12,Inputs!$C$13))/12</f>
        <v>252.477547743566</v>
      </c>
      <c r="L216" s="56" t="n">
        <f aca="false">IF(OR(E216=1,A216&lt;=Inputs!$C$15),0,MAX(Inputs!$C$8*I216-(F216+G216+H216+J216-K216),0))</f>
        <v>0</v>
      </c>
      <c r="M216" s="56" t="n">
        <f aca="false">L216*INDEX(Rates!$B$2:$C$101,C216+1,IF(Inputs!$C$5="Male",1,2))/1000/12*Inputs!$C$16</f>
        <v>0</v>
      </c>
      <c r="N216" s="56" t="n">
        <f aca="false">IF($V$1=1,MAX(F216+G216+H216+J216-K216-M216,0)*Inputs!$C$22/12,0)</f>
        <v>0</v>
      </c>
      <c r="O216" s="56" t="n">
        <f aca="false">IF(AND(MOD(A216,12)=0,B216&gt;=Inputs!$C$18),MAX(F216+G216+H216+J216-K216-M216-N216,0)*Inputs!$C$17,0)</f>
        <v>0</v>
      </c>
      <c r="P216" s="56" t="n">
        <f aca="false">F216+G216+H216+J216-K216-M216-N216+O216</f>
        <v>144020.406877152</v>
      </c>
      <c r="Q216" s="56" t="n">
        <f aca="false">IF(OR(E216=1,P216&lt;=0),0,P216)</f>
        <v>144020.406877152</v>
      </c>
      <c r="R216" s="15" t="n">
        <f aca="false">IF(OR(E216=1,AND(P216&lt;=0,I216&gt;0)),1,0)</f>
        <v>0</v>
      </c>
      <c r="S216" s="15" t="n">
        <f aca="false">IF(L216&gt;0,1,0)</f>
        <v>0</v>
      </c>
    </row>
    <row r="217" customFormat="false" ht="15" hidden="false" customHeight="false" outlineLevel="0" collapsed="false">
      <c r="A217" s="15" t="n">
        <v>216</v>
      </c>
      <c r="B217" s="15" t="n">
        <f aca="false">INT((A217-1)/12)+1</f>
        <v>18</v>
      </c>
      <c r="C217" s="15" t="n">
        <f aca="false">MIN(Inputs!$C$4+B217-1,99)</f>
        <v>91</v>
      </c>
      <c r="D217" s="55" t="n">
        <f aca="false">0.04</f>
        <v>0.04</v>
      </c>
      <c r="E217" s="15" t="n">
        <f aca="false">R216</f>
        <v>0</v>
      </c>
      <c r="F217" s="56" t="n">
        <f aca="false">Q216</f>
        <v>144020.406877152</v>
      </c>
      <c r="G217" s="56" t="n">
        <f aca="false">IF(AND(MOD(A217-1,12)=0,B217&lt;=Inputs!$C$7,E217=0),Inputs!$C$6,0)</f>
        <v>0</v>
      </c>
      <c r="H217" s="56" t="n">
        <f aca="false">IF(B217=1,G217*Inputs!$C$9,0)</f>
        <v>0</v>
      </c>
      <c r="I217" s="56" t="n">
        <f aca="false">I216+G217</f>
        <v>120000</v>
      </c>
      <c r="J217" s="56" t="n">
        <f aca="false">(F217+G217+H217)*((1+D217)^(1/12)-1)</f>
        <v>471.485335442205</v>
      </c>
      <c r="K217" s="56" t="n">
        <f aca="false">(F217+G217+H217+J217)*(Inputs!$C$19+IF(B217&lt;=10,Inputs!$C$12,Inputs!$C$13))/12</f>
        <v>252.860811372039</v>
      </c>
      <c r="L217" s="56" t="n">
        <f aca="false">IF(OR(E217=1,A217&lt;=Inputs!$C$15),0,MAX(Inputs!$C$8*I217-(F217+G217+H217+J217-K217),0))</f>
        <v>0</v>
      </c>
      <c r="M217" s="56" t="n">
        <f aca="false">L217*INDEX(Rates!$B$2:$C$101,C217+1,IF(Inputs!$C$5="Male",1,2))/1000/12*Inputs!$C$16</f>
        <v>0</v>
      </c>
      <c r="N217" s="56" t="n">
        <f aca="false">IF($V$1=1,MAX(F217+G217+H217+J217-K217-M217,0)*Inputs!$C$22/12,0)</f>
        <v>0</v>
      </c>
      <c r="O217" s="56" t="n">
        <f aca="false">IF(AND(MOD(A217,12)=0,B217&gt;=Inputs!$C$18),MAX(F217+G217+H217+J217-K217-M217-N217,0)*Inputs!$C$17,0)</f>
        <v>721.195157006109</v>
      </c>
      <c r="P217" s="56" t="n">
        <f aca="false">F217+G217+H217+J217-K217-M217-N217+O217</f>
        <v>144960.226558228</v>
      </c>
      <c r="Q217" s="56" t="n">
        <f aca="false">IF(OR(E217=1,P217&lt;=0),0,P217)</f>
        <v>144960.226558228</v>
      </c>
      <c r="R217" s="15" t="n">
        <f aca="false">IF(OR(E217=1,AND(P217&lt;=0,I217&gt;0)),1,0)</f>
        <v>0</v>
      </c>
      <c r="S217" s="15" t="n">
        <f aca="false">IF(L217&gt;0,1,0)</f>
        <v>0</v>
      </c>
    </row>
    <row r="218" customFormat="false" ht="15" hidden="false" customHeight="false" outlineLevel="0" collapsed="false">
      <c r="A218" s="15" t="n">
        <v>217</v>
      </c>
      <c r="B218" s="15" t="n">
        <f aca="false">INT((A218-1)/12)+1</f>
        <v>19</v>
      </c>
      <c r="C218" s="15" t="n">
        <f aca="false">MIN(Inputs!$C$4+B218-1,99)</f>
        <v>92</v>
      </c>
      <c r="D218" s="55" t="n">
        <f aca="false">0.04</f>
        <v>0.04</v>
      </c>
      <c r="E218" s="15" t="n">
        <f aca="false">R217</f>
        <v>0</v>
      </c>
      <c r="F218" s="56" t="n">
        <f aca="false">Q217</f>
        <v>144960.226558228</v>
      </c>
      <c r="G218" s="56" t="n">
        <f aca="false">IF(AND(MOD(A218-1,12)=0,B218&lt;=Inputs!$C$7,E218=0),Inputs!$C$6,0)</f>
        <v>0</v>
      </c>
      <c r="H218" s="56" t="n">
        <f aca="false">IF(B218=1,G218*Inputs!$C$9,0)</f>
        <v>0</v>
      </c>
      <c r="I218" s="56" t="n">
        <f aca="false">I217+G218</f>
        <v>120000</v>
      </c>
      <c r="J218" s="56" t="n">
        <f aca="false">(F218+G218+H218)*((1+D218)^(1/12)-1)</f>
        <v>474.562060520238</v>
      </c>
      <c r="K218" s="56" t="n">
        <f aca="false">(F218+G218+H218+J218)*(Inputs!$C$19+IF(B218&lt;=10,Inputs!$C$12,Inputs!$C$13))/12</f>
        <v>254.510880082809</v>
      </c>
      <c r="L218" s="56" t="n">
        <f aca="false">IF(OR(E218=1,A218&lt;=Inputs!$C$15),0,MAX(Inputs!$C$8*I218-(F218+G218+H218+J218-K218),0))</f>
        <v>0</v>
      </c>
      <c r="M218" s="56" t="n">
        <f aca="false">L218*INDEX(Rates!$B$2:$C$101,C218+1,IF(Inputs!$C$5="Male",1,2))/1000/12*Inputs!$C$16</f>
        <v>0</v>
      </c>
      <c r="N218" s="56" t="n">
        <f aca="false">IF($V$1=1,MAX(F218+G218+H218+J218-K218-M218,0)*Inputs!$C$22/12,0)</f>
        <v>0</v>
      </c>
      <c r="O218" s="56" t="n">
        <f aca="false">IF(AND(MOD(A218,12)=0,B218&gt;=Inputs!$C$18),MAX(F218+G218+H218+J218-K218-M218-N218,0)*Inputs!$C$17,0)</f>
        <v>0</v>
      </c>
      <c r="P218" s="56" t="n">
        <f aca="false">F218+G218+H218+J218-K218-M218-N218+O218</f>
        <v>145180.277738665</v>
      </c>
      <c r="Q218" s="56" t="n">
        <f aca="false">IF(OR(E218=1,P218&lt;=0),0,P218)</f>
        <v>145180.277738665</v>
      </c>
      <c r="R218" s="15" t="n">
        <f aca="false">IF(OR(E218=1,AND(P218&lt;=0,I218&gt;0)),1,0)</f>
        <v>0</v>
      </c>
      <c r="S218" s="15" t="n">
        <f aca="false">IF(L218&gt;0,1,0)</f>
        <v>0</v>
      </c>
    </row>
    <row r="219" customFormat="false" ht="15" hidden="false" customHeight="false" outlineLevel="0" collapsed="false">
      <c r="A219" s="15" t="n">
        <v>218</v>
      </c>
      <c r="B219" s="15" t="n">
        <f aca="false">INT((A219-1)/12)+1</f>
        <v>19</v>
      </c>
      <c r="C219" s="15" t="n">
        <f aca="false">MIN(Inputs!$C$4+B219-1,99)</f>
        <v>92</v>
      </c>
      <c r="D219" s="55" t="n">
        <f aca="false">0.04</f>
        <v>0.04</v>
      </c>
      <c r="E219" s="15" t="n">
        <f aca="false">R218</f>
        <v>0</v>
      </c>
      <c r="F219" s="56" t="n">
        <f aca="false">Q218</f>
        <v>145180.277738665</v>
      </c>
      <c r="G219" s="56" t="n">
        <f aca="false">IF(AND(MOD(A219-1,12)=0,B219&lt;=Inputs!$C$7,E219=0),Inputs!$C$6,0)</f>
        <v>0</v>
      </c>
      <c r="H219" s="56" t="n">
        <f aca="false">IF(B219=1,G219*Inputs!$C$9,0)</f>
        <v>0</v>
      </c>
      <c r="I219" s="56" t="n">
        <f aca="false">I218+G219</f>
        <v>120000</v>
      </c>
      <c r="J219" s="56" t="n">
        <f aca="false">(F219+G219+H219)*((1+D219)^(1/12)-1)</f>
        <v>475.282450823756</v>
      </c>
      <c r="K219" s="56" t="n">
        <f aca="false">(F219+G219+H219+J219)*(Inputs!$C$19+IF(B219&lt;=10,Inputs!$C$12,Inputs!$C$13))/12</f>
        <v>254.897230331606</v>
      </c>
      <c r="L219" s="56" t="n">
        <f aca="false">IF(OR(E219=1,A219&lt;=Inputs!$C$15),0,MAX(Inputs!$C$8*I219-(F219+G219+H219+J219-K219),0))</f>
        <v>0</v>
      </c>
      <c r="M219" s="56" t="n">
        <f aca="false">L219*INDEX(Rates!$B$2:$C$101,C219+1,IF(Inputs!$C$5="Male",1,2))/1000/12*Inputs!$C$16</f>
        <v>0</v>
      </c>
      <c r="N219" s="56" t="n">
        <f aca="false">IF($V$1=1,MAX(F219+G219+H219+J219-K219-M219,0)*Inputs!$C$22/12,0)</f>
        <v>0</v>
      </c>
      <c r="O219" s="56" t="n">
        <f aca="false">IF(AND(MOD(A219,12)=0,B219&gt;=Inputs!$C$18),MAX(F219+G219+H219+J219-K219-M219-N219,0)*Inputs!$C$17,0)</f>
        <v>0</v>
      </c>
      <c r="P219" s="56" t="n">
        <f aca="false">F219+G219+H219+J219-K219-M219-N219+O219</f>
        <v>145400.662959157</v>
      </c>
      <c r="Q219" s="56" t="n">
        <f aca="false">IF(OR(E219=1,P219&lt;=0),0,P219)</f>
        <v>145400.662959157</v>
      </c>
      <c r="R219" s="15" t="n">
        <f aca="false">IF(OR(E219=1,AND(P219&lt;=0,I219&gt;0)),1,0)</f>
        <v>0</v>
      </c>
      <c r="S219" s="15" t="n">
        <f aca="false">IF(L219&gt;0,1,0)</f>
        <v>0</v>
      </c>
    </row>
    <row r="220" customFormat="false" ht="15" hidden="false" customHeight="false" outlineLevel="0" collapsed="false">
      <c r="A220" s="15" t="n">
        <v>219</v>
      </c>
      <c r="B220" s="15" t="n">
        <f aca="false">INT((A220-1)/12)+1</f>
        <v>19</v>
      </c>
      <c r="C220" s="15" t="n">
        <f aca="false">MIN(Inputs!$C$4+B220-1,99)</f>
        <v>92</v>
      </c>
      <c r="D220" s="55" t="n">
        <f aca="false">0.04</f>
        <v>0.04</v>
      </c>
      <c r="E220" s="15" t="n">
        <f aca="false">R219</f>
        <v>0</v>
      </c>
      <c r="F220" s="56" t="n">
        <f aca="false">Q219</f>
        <v>145400.662959157</v>
      </c>
      <c r="G220" s="56" t="n">
        <f aca="false">IF(AND(MOD(A220-1,12)=0,B220&lt;=Inputs!$C$7,E220=0),Inputs!$C$6,0)</f>
        <v>0</v>
      </c>
      <c r="H220" s="56" t="n">
        <f aca="false">IF(B220=1,G220*Inputs!$C$9,0)</f>
        <v>0</v>
      </c>
      <c r="I220" s="56" t="n">
        <f aca="false">I219+G220</f>
        <v>120000</v>
      </c>
      <c r="J220" s="56" t="n">
        <f aca="false">(F220+G220+H220)*((1+D220)^(1/12)-1)</f>
        <v>476.00393468749</v>
      </c>
      <c r="K220" s="56" t="n">
        <f aca="false">(F220+G220+H220+J220)*(Inputs!$C$19+IF(B220&lt;=10,Inputs!$C$12,Inputs!$C$13))/12</f>
        <v>255.284167064229</v>
      </c>
      <c r="L220" s="56" t="n">
        <f aca="false">IF(OR(E220=1,A220&lt;=Inputs!$C$15),0,MAX(Inputs!$C$8*I220-(F220+G220+H220+J220-K220),0))</f>
        <v>0</v>
      </c>
      <c r="M220" s="56" t="n">
        <f aca="false">L220*INDEX(Rates!$B$2:$C$101,C220+1,IF(Inputs!$C$5="Male",1,2))/1000/12*Inputs!$C$16</f>
        <v>0</v>
      </c>
      <c r="N220" s="56" t="n">
        <f aca="false">IF($V$1=1,MAX(F220+G220+H220+J220-K220-M220,0)*Inputs!$C$22/12,0)</f>
        <v>0</v>
      </c>
      <c r="O220" s="56" t="n">
        <f aca="false">IF(AND(MOD(A220,12)=0,B220&gt;=Inputs!$C$18),MAX(F220+G220+H220+J220-K220-M220-N220,0)*Inputs!$C$17,0)</f>
        <v>0</v>
      </c>
      <c r="P220" s="56" t="n">
        <f aca="false">F220+G220+H220+J220-K220-M220-N220+O220</f>
        <v>145621.382726781</v>
      </c>
      <c r="Q220" s="56" t="n">
        <f aca="false">IF(OR(E220=1,P220&lt;=0),0,P220)</f>
        <v>145621.382726781</v>
      </c>
      <c r="R220" s="15" t="n">
        <f aca="false">IF(OR(E220=1,AND(P220&lt;=0,I220&gt;0)),1,0)</f>
        <v>0</v>
      </c>
      <c r="S220" s="15" t="n">
        <f aca="false">IF(L220&gt;0,1,0)</f>
        <v>0</v>
      </c>
    </row>
    <row r="221" customFormat="false" ht="15" hidden="false" customHeight="false" outlineLevel="0" collapsed="false">
      <c r="A221" s="15" t="n">
        <v>220</v>
      </c>
      <c r="B221" s="15" t="n">
        <f aca="false">INT((A221-1)/12)+1</f>
        <v>19</v>
      </c>
      <c r="C221" s="15" t="n">
        <f aca="false">MIN(Inputs!$C$4+B221-1,99)</f>
        <v>92</v>
      </c>
      <c r="D221" s="55" t="n">
        <f aca="false">0.04</f>
        <v>0.04</v>
      </c>
      <c r="E221" s="15" t="n">
        <f aca="false">R220</f>
        <v>0</v>
      </c>
      <c r="F221" s="56" t="n">
        <f aca="false">Q220</f>
        <v>145621.382726781</v>
      </c>
      <c r="G221" s="56" t="n">
        <f aca="false">IF(AND(MOD(A221-1,12)=0,B221&lt;=Inputs!$C$7,E221=0),Inputs!$C$6,0)</f>
        <v>0</v>
      </c>
      <c r="H221" s="56" t="n">
        <f aca="false">IF(B221=1,G221*Inputs!$C$9,0)</f>
        <v>0</v>
      </c>
      <c r="I221" s="56" t="n">
        <f aca="false">I220+G221</f>
        <v>120000</v>
      </c>
      <c r="J221" s="56" t="n">
        <f aca="false">(F221+G221+H221)*((1+D221)^(1/12)-1)</f>
        <v>476.726513771476</v>
      </c>
      <c r="K221" s="56" t="n">
        <f aca="false">(F221+G221+H221+J221)*(Inputs!$C$19+IF(B221&lt;=10,Inputs!$C$12,Inputs!$C$13))/12</f>
        <v>255.671691170966</v>
      </c>
      <c r="L221" s="56" t="n">
        <f aca="false">IF(OR(E221=1,A221&lt;=Inputs!$C$15),0,MAX(Inputs!$C$8*I221-(F221+G221+H221+J221-K221),0))</f>
        <v>0</v>
      </c>
      <c r="M221" s="56" t="n">
        <f aca="false">L221*INDEX(Rates!$B$2:$C$101,C221+1,IF(Inputs!$C$5="Male",1,2))/1000/12*Inputs!$C$16</f>
        <v>0</v>
      </c>
      <c r="N221" s="56" t="n">
        <f aca="false">IF($V$1=1,MAX(F221+G221+H221+J221-K221-M221,0)*Inputs!$C$22/12,0)</f>
        <v>0</v>
      </c>
      <c r="O221" s="56" t="n">
        <f aca="false">IF(AND(MOD(A221,12)=0,B221&gt;=Inputs!$C$18),MAX(F221+G221+H221+J221-K221-M221-N221,0)*Inputs!$C$17,0)</f>
        <v>0</v>
      </c>
      <c r="P221" s="56" t="n">
        <f aca="false">F221+G221+H221+J221-K221-M221-N221+O221</f>
        <v>145842.437549381</v>
      </c>
      <c r="Q221" s="56" t="n">
        <f aca="false">IF(OR(E221=1,P221&lt;=0),0,P221)</f>
        <v>145842.437549381</v>
      </c>
      <c r="R221" s="15" t="n">
        <f aca="false">IF(OR(E221=1,AND(P221&lt;=0,I221&gt;0)),1,0)</f>
        <v>0</v>
      </c>
      <c r="S221" s="15" t="n">
        <f aca="false">IF(L221&gt;0,1,0)</f>
        <v>0</v>
      </c>
    </row>
    <row r="222" customFormat="false" ht="15" hidden="false" customHeight="false" outlineLevel="0" collapsed="false">
      <c r="A222" s="15" t="n">
        <v>221</v>
      </c>
      <c r="B222" s="15" t="n">
        <f aca="false">INT((A222-1)/12)+1</f>
        <v>19</v>
      </c>
      <c r="C222" s="15" t="n">
        <f aca="false">MIN(Inputs!$C$4+B222-1,99)</f>
        <v>92</v>
      </c>
      <c r="D222" s="55" t="n">
        <f aca="false">0.04</f>
        <v>0.04</v>
      </c>
      <c r="E222" s="15" t="n">
        <f aca="false">R221</f>
        <v>0</v>
      </c>
      <c r="F222" s="56" t="n">
        <f aca="false">Q221</f>
        <v>145842.437549381</v>
      </c>
      <c r="G222" s="56" t="n">
        <f aca="false">IF(AND(MOD(A222-1,12)=0,B222&lt;=Inputs!$C$7,E222=0),Inputs!$C$6,0)</f>
        <v>0</v>
      </c>
      <c r="H222" s="56" t="n">
        <f aca="false">IF(B222=1,G222*Inputs!$C$9,0)</f>
        <v>0</v>
      </c>
      <c r="I222" s="56" t="n">
        <f aca="false">I221+G222</f>
        <v>120000</v>
      </c>
      <c r="J222" s="56" t="n">
        <f aca="false">(F222+G222+H222)*((1+D222)^(1/12)-1)</f>
        <v>477.45018973827</v>
      </c>
      <c r="K222" s="56" t="n">
        <f aca="false">(F222+G222+H222+J222)*(Inputs!$C$19+IF(B222&lt;=10,Inputs!$C$12,Inputs!$C$13))/12</f>
        <v>256.059803543459</v>
      </c>
      <c r="L222" s="56" t="n">
        <f aca="false">IF(OR(E222=1,A222&lt;=Inputs!$C$15),0,MAX(Inputs!$C$8*I222-(F222+G222+H222+J222-K222),0))</f>
        <v>0</v>
      </c>
      <c r="M222" s="56" t="n">
        <f aca="false">L222*INDEX(Rates!$B$2:$C$101,C222+1,IF(Inputs!$C$5="Male",1,2))/1000/12*Inputs!$C$16</f>
        <v>0</v>
      </c>
      <c r="N222" s="56" t="n">
        <f aca="false">IF($V$1=1,MAX(F222+G222+H222+J222-K222-M222,0)*Inputs!$C$22/12,0)</f>
        <v>0</v>
      </c>
      <c r="O222" s="56" t="n">
        <f aca="false">IF(AND(MOD(A222,12)=0,B222&gt;=Inputs!$C$18),MAX(F222+G222+H222+J222-K222-M222-N222,0)*Inputs!$C$17,0)</f>
        <v>0</v>
      </c>
      <c r="P222" s="56" t="n">
        <f aca="false">F222+G222+H222+J222-K222-M222-N222+O222</f>
        <v>146063.827935576</v>
      </c>
      <c r="Q222" s="56" t="n">
        <f aca="false">IF(OR(E222=1,P222&lt;=0),0,P222)</f>
        <v>146063.827935576</v>
      </c>
      <c r="R222" s="15" t="n">
        <f aca="false">IF(OR(E222=1,AND(P222&lt;=0,I222&gt;0)),1,0)</f>
        <v>0</v>
      </c>
      <c r="S222" s="15" t="n">
        <f aca="false">IF(L222&gt;0,1,0)</f>
        <v>0</v>
      </c>
    </row>
    <row r="223" customFormat="false" ht="15" hidden="false" customHeight="false" outlineLevel="0" collapsed="false">
      <c r="A223" s="15" t="n">
        <v>222</v>
      </c>
      <c r="B223" s="15" t="n">
        <f aca="false">INT((A223-1)/12)+1</f>
        <v>19</v>
      </c>
      <c r="C223" s="15" t="n">
        <f aca="false">MIN(Inputs!$C$4+B223-1,99)</f>
        <v>92</v>
      </c>
      <c r="D223" s="55" t="n">
        <f aca="false">0.04</f>
        <v>0.04</v>
      </c>
      <c r="E223" s="15" t="n">
        <f aca="false">R222</f>
        <v>0</v>
      </c>
      <c r="F223" s="56" t="n">
        <f aca="false">Q222</f>
        <v>146063.827935576</v>
      </c>
      <c r="G223" s="56" t="n">
        <f aca="false">IF(AND(MOD(A223-1,12)=0,B223&lt;=Inputs!$C$7,E223=0),Inputs!$C$6,0)</f>
        <v>0</v>
      </c>
      <c r="H223" s="56" t="n">
        <f aca="false">IF(B223=1,G223*Inputs!$C$9,0)</f>
        <v>0</v>
      </c>
      <c r="I223" s="56" t="n">
        <f aca="false">I222+G223</f>
        <v>120000</v>
      </c>
      <c r="J223" s="56" t="n">
        <f aca="false">(F223+G223+H223)*((1+D223)^(1/12)-1)</f>
        <v>478.174964252952</v>
      </c>
      <c r="K223" s="56" t="n">
        <f aca="false">(F223+G223+H223+J223)*(Inputs!$C$19+IF(B223&lt;=10,Inputs!$C$12,Inputs!$C$13))/12</f>
        <v>256.448505074701</v>
      </c>
      <c r="L223" s="56" t="n">
        <f aca="false">IF(OR(E223=1,A223&lt;=Inputs!$C$15),0,MAX(Inputs!$C$8*I223-(F223+G223+H223+J223-K223),0))</f>
        <v>0</v>
      </c>
      <c r="M223" s="56" t="n">
        <f aca="false">L223*INDEX(Rates!$B$2:$C$101,C223+1,IF(Inputs!$C$5="Male",1,2))/1000/12*Inputs!$C$16</f>
        <v>0</v>
      </c>
      <c r="N223" s="56" t="n">
        <f aca="false">IF($V$1=1,MAX(F223+G223+H223+J223-K223-M223,0)*Inputs!$C$22/12,0)</f>
        <v>0</v>
      </c>
      <c r="O223" s="56" t="n">
        <f aca="false">IF(AND(MOD(A223,12)=0,B223&gt;=Inputs!$C$18),MAX(F223+G223+H223+J223-K223-M223-N223,0)*Inputs!$C$17,0)</f>
        <v>0</v>
      </c>
      <c r="P223" s="56" t="n">
        <f aca="false">F223+G223+H223+J223-K223-M223-N223+O223</f>
        <v>146285.554394754</v>
      </c>
      <c r="Q223" s="56" t="n">
        <f aca="false">IF(OR(E223=1,P223&lt;=0),0,P223)</f>
        <v>146285.554394754</v>
      </c>
      <c r="R223" s="15" t="n">
        <f aca="false">IF(OR(E223=1,AND(P223&lt;=0,I223&gt;0)),1,0)</f>
        <v>0</v>
      </c>
      <c r="S223" s="15" t="n">
        <f aca="false">IF(L223&gt;0,1,0)</f>
        <v>0</v>
      </c>
    </row>
    <row r="224" customFormat="false" ht="15" hidden="false" customHeight="false" outlineLevel="0" collapsed="false">
      <c r="A224" s="15" t="n">
        <v>223</v>
      </c>
      <c r="B224" s="15" t="n">
        <f aca="false">INT((A224-1)/12)+1</f>
        <v>19</v>
      </c>
      <c r="C224" s="15" t="n">
        <f aca="false">MIN(Inputs!$C$4+B224-1,99)</f>
        <v>92</v>
      </c>
      <c r="D224" s="55" t="n">
        <f aca="false">0.04</f>
        <v>0.04</v>
      </c>
      <c r="E224" s="15" t="n">
        <f aca="false">R223</f>
        <v>0</v>
      </c>
      <c r="F224" s="56" t="n">
        <f aca="false">Q223</f>
        <v>146285.554394754</v>
      </c>
      <c r="G224" s="56" t="n">
        <f aca="false">IF(AND(MOD(A224-1,12)=0,B224&lt;=Inputs!$C$7,E224=0),Inputs!$C$6,0)</f>
        <v>0</v>
      </c>
      <c r="H224" s="56" t="n">
        <f aca="false">IF(B224=1,G224*Inputs!$C$9,0)</f>
        <v>0</v>
      </c>
      <c r="I224" s="56" t="n">
        <f aca="false">I223+G224</f>
        <v>120000</v>
      </c>
      <c r="J224" s="56" t="n">
        <f aca="false">(F224+G224+H224)*((1+D224)^(1/12)-1)</f>
        <v>478.90083898313</v>
      </c>
      <c r="K224" s="56" t="n">
        <f aca="false">(F224+G224+H224+J224)*(Inputs!$C$19+IF(B224&lt;=10,Inputs!$C$12,Inputs!$C$13))/12</f>
        <v>256.83779665904</v>
      </c>
      <c r="L224" s="56" t="n">
        <f aca="false">IF(OR(E224=1,A224&lt;=Inputs!$C$15),0,MAX(Inputs!$C$8*I224-(F224+G224+H224+J224-K224),0))</f>
        <v>0</v>
      </c>
      <c r="M224" s="56" t="n">
        <f aca="false">L224*INDEX(Rates!$B$2:$C$101,C224+1,IF(Inputs!$C$5="Male",1,2))/1000/12*Inputs!$C$16</f>
        <v>0</v>
      </c>
      <c r="N224" s="56" t="n">
        <f aca="false">IF($V$1=1,MAX(F224+G224+H224+J224-K224-M224,0)*Inputs!$C$22/12,0)</f>
        <v>0</v>
      </c>
      <c r="O224" s="56" t="n">
        <f aca="false">IF(AND(MOD(A224,12)=0,B224&gt;=Inputs!$C$18),MAX(F224+G224+H224+J224-K224-M224-N224,0)*Inputs!$C$17,0)</f>
        <v>0</v>
      </c>
      <c r="P224" s="56" t="n">
        <f aca="false">F224+G224+H224+J224-K224-M224-N224+O224</f>
        <v>146507.617437078</v>
      </c>
      <c r="Q224" s="56" t="n">
        <f aca="false">IF(OR(E224=1,P224&lt;=0),0,P224)</f>
        <v>146507.617437078</v>
      </c>
      <c r="R224" s="15" t="n">
        <f aca="false">IF(OR(E224=1,AND(P224&lt;=0,I224&gt;0)),1,0)</f>
        <v>0</v>
      </c>
      <c r="S224" s="15" t="n">
        <f aca="false">IF(L224&gt;0,1,0)</f>
        <v>0</v>
      </c>
    </row>
    <row r="225" customFormat="false" ht="15" hidden="false" customHeight="false" outlineLevel="0" collapsed="false">
      <c r="A225" s="15" t="n">
        <v>224</v>
      </c>
      <c r="B225" s="15" t="n">
        <f aca="false">INT((A225-1)/12)+1</f>
        <v>19</v>
      </c>
      <c r="C225" s="15" t="n">
        <f aca="false">MIN(Inputs!$C$4+B225-1,99)</f>
        <v>92</v>
      </c>
      <c r="D225" s="55" t="n">
        <f aca="false">0.04</f>
        <v>0.04</v>
      </c>
      <c r="E225" s="15" t="n">
        <f aca="false">R224</f>
        <v>0</v>
      </c>
      <c r="F225" s="56" t="n">
        <f aca="false">Q224</f>
        <v>146507.617437078</v>
      </c>
      <c r="G225" s="56" t="n">
        <f aca="false">IF(AND(MOD(A225-1,12)=0,B225&lt;=Inputs!$C$7,E225=0),Inputs!$C$6,0)</f>
        <v>0</v>
      </c>
      <c r="H225" s="56" t="n">
        <f aca="false">IF(B225=1,G225*Inputs!$C$9,0)</f>
        <v>0</v>
      </c>
      <c r="I225" s="56" t="n">
        <f aca="false">I224+G225</f>
        <v>120000</v>
      </c>
      <c r="J225" s="56" t="n">
        <f aca="false">(F225+G225+H225)*((1+D225)^(1/12)-1)</f>
        <v>479.627815598943</v>
      </c>
      <c r="K225" s="56" t="n">
        <f aca="false">(F225+G225+H225+J225)*(Inputs!$C$19+IF(B225&lt;=10,Inputs!$C$12,Inputs!$C$13))/12</f>
        <v>257.227679192185</v>
      </c>
      <c r="L225" s="56" t="n">
        <f aca="false">IF(OR(E225=1,A225&lt;=Inputs!$C$15),0,MAX(Inputs!$C$8*I225-(F225+G225+H225+J225-K225),0))</f>
        <v>0</v>
      </c>
      <c r="M225" s="56" t="n">
        <f aca="false">L225*INDEX(Rates!$B$2:$C$101,C225+1,IF(Inputs!$C$5="Male",1,2))/1000/12*Inputs!$C$16</f>
        <v>0</v>
      </c>
      <c r="N225" s="56" t="n">
        <f aca="false">IF($V$1=1,MAX(F225+G225+H225+J225-K225-M225,0)*Inputs!$C$22/12,0)</f>
        <v>0</v>
      </c>
      <c r="O225" s="56" t="n">
        <f aca="false">IF(AND(MOD(A225,12)=0,B225&gt;=Inputs!$C$18),MAX(F225+G225+H225+J225-K225-M225-N225,0)*Inputs!$C$17,0)</f>
        <v>0</v>
      </c>
      <c r="P225" s="56" t="n">
        <f aca="false">F225+G225+H225+J225-K225-M225-N225+O225</f>
        <v>146730.017573485</v>
      </c>
      <c r="Q225" s="56" t="n">
        <f aca="false">IF(OR(E225=1,P225&lt;=0),0,P225)</f>
        <v>146730.017573485</v>
      </c>
      <c r="R225" s="15" t="n">
        <f aca="false">IF(OR(E225=1,AND(P225&lt;=0,I225&gt;0)),1,0)</f>
        <v>0</v>
      </c>
      <c r="S225" s="15" t="n">
        <f aca="false">IF(L225&gt;0,1,0)</f>
        <v>0</v>
      </c>
    </row>
    <row r="226" customFormat="false" ht="15" hidden="false" customHeight="false" outlineLevel="0" collapsed="false">
      <c r="A226" s="15" t="n">
        <v>225</v>
      </c>
      <c r="B226" s="15" t="n">
        <f aca="false">INT((A226-1)/12)+1</f>
        <v>19</v>
      </c>
      <c r="C226" s="15" t="n">
        <f aca="false">MIN(Inputs!$C$4+B226-1,99)</f>
        <v>92</v>
      </c>
      <c r="D226" s="55" t="n">
        <f aca="false">0.04</f>
        <v>0.04</v>
      </c>
      <c r="E226" s="15" t="n">
        <f aca="false">R225</f>
        <v>0</v>
      </c>
      <c r="F226" s="56" t="n">
        <f aca="false">Q225</f>
        <v>146730.017573485</v>
      </c>
      <c r="G226" s="56" t="n">
        <f aca="false">IF(AND(MOD(A226-1,12)=0,B226&lt;=Inputs!$C$7,E226=0),Inputs!$C$6,0)</f>
        <v>0</v>
      </c>
      <c r="H226" s="56" t="n">
        <f aca="false">IF(B226=1,G226*Inputs!$C$9,0)</f>
        <v>0</v>
      </c>
      <c r="I226" s="56" t="n">
        <f aca="false">I225+G226</f>
        <v>120000</v>
      </c>
      <c r="J226" s="56" t="n">
        <f aca="false">(F226+G226+H226)*((1+D226)^(1/12)-1)</f>
        <v>480.355895773064</v>
      </c>
      <c r="K226" s="56" t="n">
        <f aca="false">(F226+G226+H226+J226)*(Inputs!$C$19+IF(B226&lt;=10,Inputs!$C$12,Inputs!$C$13))/12</f>
        <v>257.618153571202</v>
      </c>
      <c r="L226" s="56" t="n">
        <f aca="false">IF(OR(E226=1,A226&lt;=Inputs!$C$15),0,MAX(Inputs!$C$8*I226-(F226+G226+H226+J226-K226),0))</f>
        <v>0</v>
      </c>
      <c r="M226" s="56" t="n">
        <f aca="false">L226*INDEX(Rates!$B$2:$C$101,C226+1,IF(Inputs!$C$5="Male",1,2))/1000/12*Inputs!$C$16</f>
        <v>0</v>
      </c>
      <c r="N226" s="56" t="n">
        <f aca="false">IF($V$1=1,MAX(F226+G226+H226+J226-K226-M226,0)*Inputs!$C$22/12,0)</f>
        <v>0</v>
      </c>
      <c r="O226" s="56" t="n">
        <f aca="false">IF(AND(MOD(A226,12)=0,B226&gt;=Inputs!$C$18),MAX(F226+G226+H226+J226-K226-M226-N226,0)*Inputs!$C$17,0)</f>
        <v>0</v>
      </c>
      <c r="P226" s="56" t="n">
        <f aca="false">F226+G226+H226+J226-K226-M226-N226+O226</f>
        <v>146952.755315687</v>
      </c>
      <c r="Q226" s="56" t="n">
        <f aca="false">IF(OR(E226=1,P226&lt;=0),0,P226)</f>
        <v>146952.755315687</v>
      </c>
      <c r="R226" s="15" t="n">
        <f aca="false">IF(OR(E226=1,AND(P226&lt;=0,I226&gt;0)),1,0)</f>
        <v>0</v>
      </c>
      <c r="S226" s="15" t="n">
        <f aca="false">IF(L226&gt;0,1,0)</f>
        <v>0</v>
      </c>
    </row>
    <row r="227" customFormat="false" ht="15" hidden="false" customHeight="false" outlineLevel="0" collapsed="false">
      <c r="A227" s="15" t="n">
        <v>226</v>
      </c>
      <c r="B227" s="15" t="n">
        <f aca="false">INT((A227-1)/12)+1</f>
        <v>19</v>
      </c>
      <c r="C227" s="15" t="n">
        <f aca="false">MIN(Inputs!$C$4+B227-1,99)</f>
        <v>92</v>
      </c>
      <c r="D227" s="55" t="n">
        <f aca="false">0.04</f>
        <v>0.04</v>
      </c>
      <c r="E227" s="15" t="n">
        <f aca="false">R226</f>
        <v>0</v>
      </c>
      <c r="F227" s="56" t="n">
        <f aca="false">Q226</f>
        <v>146952.755315687</v>
      </c>
      <c r="G227" s="56" t="n">
        <f aca="false">IF(AND(MOD(A227-1,12)=0,B227&lt;=Inputs!$C$7,E227=0),Inputs!$C$6,0)</f>
        <v>0</v>
      </c>
      <c r="H227" s="56" t="n">
        <f aca="false">IF(B227=1,G227*Inputs!$C$9,0)</f>
        <v>0</v>
      </c>
      <c r="I227" s="56" t="n">
        <f aca="false">I226+G227</f>
        <v>120000</v>
      </c>
      <c r="J227" s="56" t="n">
        <f aca="false">(F227+G227+H227)*((1+D227)^(1/12)-1)</f>
        <v>481.085081180708</v>
      </c>
      <c r="K227" s="56" t="n">
        <f aca="false">(F227+G227+H227+J227)*(Inputs!$C$19+IF(B227&lt;=10,Inputs!$C$12,Inputs!$C$13))/12</f>
        <v>258.009220694518</v>
      </c>
      <c r="L227" s="56" t="n">
        <f aca="false">IF(OR(E227=1,A227&lt;=Inputs!$C$15),0,MAX(Inputs!$C$8*I227-(F227+G227+H227+J227-K227),0))</f>
        <v>0</v>
      </c>
      <c r="M227" s="56" t="n">
        <f aca="false">L227*INDEX(Rates!$B$2:$C$101,C227+1,IF(Inputs!$C$5="Male",1,2))/1000/12*Inputs!$C$16</f>
        <v>0</v>
      </c>
      <c r="N227" s="56" t="n">
        <f aca="false">IF($V$1=1,MAX(F227+G227+H227+J227-K227-M227,0)*Inputs!$C$22/12,0)</f>
        <v>0</v>
      </c>
      <c r="O227" s="56" t="n">
        <f aca="false">IF(AND(MOD(A227,12)=0,B227&gt;=Inputs!$C$18),MAX(F227+G227+H227+J227-K227-M227-N227,0)*Inputs!$C$17,0)</f>
        <v>0</v>
      </c>
      <c r="P227" s="56" t="n">
        <f aca="false">F227+G227+H227+J227-K227-M227-N227+O227</f>
        <v>147175.831176173</v>
      </c>
      <c r="Q227" s="56" t="n">
        <f aca="false">IF(OR(E227=1,P227&lt;=0),0,P227)</f>
        <v>147175.831176173</v>
      </c>
      <c r="R227" s="15" t="n">
        <f aca="false">IF(OR(E227=1,AND(P227&lt;=0,I227&gt;0)),1,0)</f>
        <v>0</v>
      </c>
      <c r="S227" s="15" t="n">
        <f aca="false">IF(L227&gt;0,1,0)</f>
        <v>0</v>
      </c>
    </row>
    <row r="228" customFormat="false" ht="15" hidden="false" customHeight="false" outlineLevel="0" collapsed="false">
      <c r="A228" s="15" t="n">
        <v>227</v>
      </c>
      <c r="B228" s="15" t="n">
        <f aca="false">INT((A228-1)/12)+1</f>
        <v>19</v>
      </c>
      <c r="C228" s="15" t="n">
        <f aca="false">MIN(Inputs!$C$4+B228-1,99)</f>
        <v>92</v>
      </c>
      <c r="D228" s="55" t="n">
        <f aca="false">0.04</f>
        <v>0.04</v>
      </c>
      <c r="E228" s="15" t="n">
        <f aca="false">R227</f>
        <v>0</v>
      </c>
      <c r="F228" s="56" t="n">
        <f aca="false">Q227</f>
        <v>147175.831176173</v>
      </c>
      <c r="G228" s="56" t="n">
        <f aca="false">IF(AND(MOD(A228-1,12)=0,B228&lt;=Inputs!$C$7,E228=0),Inputs!$C$6,0)</f>
        <v>0</v>
      </c>
      <c r="H228" s="56" t="n">
        <f aca="false">IF(B228=1,G228*Inputs!$C$9,0)</f>
        <v>0</v>
      </c>
      <c r="I228" s="56" t="n">
        <f aca="false">I227+G228</f>
        <v>120000</v>
      </c>
      <c r="J228" s="56" t="n">
        <f aca="false">(F228+G228+H228)*((1+D228)^(1/12)-1)</f>
        <v>481.815373499629</v>
      </c>
      <c r="K228" s="56" t="n">
        <f aca="false">(F228+G228+H228+J228)*(Inputs!$C$19+IF(B228&lt;=10,Inputs!$C$12,Inputs!$C$13))/12</f>
        <v>258.400881461927</v>
      </c>
      <c r="L228" s="56" t="n">
        <f aca="false">IF(OR(E228=1,A228&lt;=Inputs!$C$15),0,MAX(Inputs!$C$8*I228-(F228+G228+H228+J228-K228),0))</f>
        <v>0</v>
      </c>
      <c r="M228" s="56" t="n">
        <f aca="false">L228*INDEX(Rates!$B$2:$C$101,C228+1,IF(Inputs!$C$5="Male",1,2))/1000/12*Inputs!$C$16</f>
        <v>0</v>
      </c>
      <c r="N228" s="56" t="n">
        <f aca="false">IF($V$1=1,MAX(F228+G228+H228+J228-K228-M228,0)*Inputs!$C$22/12,0)</f>
        <v>0</v>
      </c>
      <c r="O228" s="56" t="n">
        <f aca="false">IF(AND(MOD(A228,12)=0,B228&gt;=Inputs!$C$18),MAX(F228+G228+H228+J228-K228-M228-N228,0)*Inputs!$C$17,0)</f>
        <v>0</v>
      </c>
      <c r="P228" s="56" t="n">
        <f aca="false">F228+G228+H228+J228-K228-M228-N228+O228</f>
        <v>147399.245668211</v>
      </c>
      <c r="Q228" s="56" t="n">
        <f aca="false">IF(OR(E228=1,P228&lt;=0),0,P228)</f>
        <v>147399.245668211</v>
      </c>
      <c r="R228" s="15" t="n">
        <f aca="false">IF(OR(E228=1,AND(P228&lt;=0,I228&gt;0)),1,0)</f>
        <v>0</v>
      </c>
      <c r="S228" s="15" t="n">
        <f aca="false">IF(L228&gt;0,1,0)</f>
        <v>0</v>
      </c>
    </row>
    <row r="229" customFormat="false" ht="15" hidden="false" customHeight="false" outlineLevel="0" collapsed="false">
      <c r="A229" s="15" t="n">
        <v>228</v>
      </c>
      <c r="B229" s="15" t="n">
        <f aca="false">INT((A229-1)/12)+1</f>
        <v>19</v>
      </c>
      <c r="C229" s="15" t="n">
        <f aca="false">MIN(Inputs!$C$4+B229-1,99)</f>
        <v>92</v>
      </c>
      <c r="D229" s="55" t="n">
        <f aca="false">0.04</f>
        <v>0.04</v>
      </c>
      <c r="E229" s="15" t="n">
        <f aca="false">R228</f>
        <v>0</v>
      </c>
      <c r="F229" s="56" t="n">
        <f aca="false">Q228</f>
        <v>147399.245668211</v>
      </c>
      <c r="G229" s="56" t="n">
        <f aca="false">IF(AND(MOD(A229-1,12)=0,B229&lt;=Inputs!$C$7,E229=0),Inputs!$C$6,0)</f>
        <v>0</v>
      </c>
      <c r="H229" s="56" t="n">
        <f aca="false">IF(B229=1,G229*Inputs!$C$9,0)</f>
        <v>0</v>
      </c>
      <c r="I229" s="56" t="n">
        <f aca="false">I228+G229</f>
        <v>120000</v>
      </c>
      <c r="J229" s="56" t="n">
        <f aca="false">(F229+G229+H229)*((1+D229)^(1/12)-1)</f>
        <v>482.546774410133</v>
      </c>
      <c r="K229" s="56" t="n">
        <f aca="false">(F229+G229+H229+J229)*(Inputs!$C$19+IF(B229&lt;=10,Inputs!$C$12,Inputs!$C$13))/12</f>
        <v>258.793136774587</v>
      </c>
      <c r="L229" s="56" t="n">
        <f aca="false">IF(OR(E229=1,A229&lt;=Inputs!$C$15),0,MAX(Inputs!$C$8*I229-(F229+G229+H229+J229-K229),0))</f>
        <v>0</v>
      </c>
      <c r="M229" s="56" t="n">
        <f aca="false">L229*INDEX(Rates!$B$2:$C$101,C229+1,IF(Inputs!$C$5="Male",1,2))/1000/12*Inputs!$C$16</f>
        <v>0</v>
      </c>
      <c r="N229" s="56" t="n">
        <f aca="false">IF($V$1=1,MAX(F229+G229+H229+J229-K229-M229,0)*Inputs!$C$22/12,0)</f>
        <v>0</v>
      </c>
      <c r="O229" s="56" t="n">
        <f aca="false">IF(AND(MOD(A229,12)=0,B229&gt;=Inputs!$C$18),MAX(F229+G229+H229+J229-K229-M229-N229,0)*Inputs!$C$17,0)</f>
        <v>738.114996529232</v>
      </c>
      <c r="P229" s="56" t="n">
        <f aca="false">F229+G229+H229+J229-K229-M229-N229+O229</f>
        <v>148361.114302376</v>
      </c>
      <c r="Q229" s="56" t="n">
        <f aca="false">IF(OR(E229=1,P229&lt;=0),0,P229)</f>
        <v>148361.114302376</v>
      </c>
      <c r="R229" s="15" t="n">
        <f aca="false">IF(OR(E229=1,AND(P229&lt;=0,I229&gt;0)),1,0)</f>
        <v>0</v>
      </c>
      <c r="S229" s="15" t="n">
        <f aca="false">IF(L229&gt;0,1,0)</f>
        <v>0</v>
      </c>
    </row>
    <row r="230" customFormat="false" ht="15" hidden="false" customHeight="false" outlineLevel="0" collapsed="false">
      <c r="A230" s="15" t="n">
        <v>229</v>
      </c>
      <c r="B230" s="15" t="n">
        <f aca="false">INT((A230-1)/12)+1</f>
        <v>20</v>
      </c>
      <c r="C230" s="15" t="n">
        <f aca="false">MIN(Inputs!$C$4+B230-1,99)</f>
        <v>93</v>
      </c>
      <c r="D230" s="55" t="n">
        <f aca="false">0.04</f>
        <v>0.04</v>
      </c>
      <c r="E230" s="15" t="n">
        <f aca="false">R229</f>
        <v>0</v>
      </c>
      <c r="F230" s="56" t="n">
        <f aca="false">Q229</f>
        <v>148361.114302376</v>
      </c>
      <c r="G230" s="56" t="n">
        <f aca="false">IF(AND(MOD(A230-1,12)=0,B230&lt;=Inputs!$C$7,E230=0),Inputs!$C$6,0)</f>
        <v>0</v>
      </c>
      <c r="H230" s="56" t="n">
        <f aca="false">IF(B230=1,G230*Inputs!$C$9,0)</f>
        <v>0</v>
      </c>
      <c r="I230" s="56" t="n">
        <f aca="false">I229+G230</f>
        <v>120000</v>
      </c>
      <c r="J230" s="56" t="n">
        <f aca="false">(F230+G230+H230)*((1+D230)^(1/12)-1)</f>
        <v>485.695682023048</v>
      </c>
      <c r="K230" s="56" t="n">
        <f aca="false">(F230+G230+H230+J230)*(Inputs!$C$19+IF(B230&lt;=10,Inputs!$C$12,Inputs!$C$13))/12</f>
        <v>260.481917472698</v>
      </c>
      <c r="L230" s="56" t="n">
        <f aca="false">IF(OR(E230=1,A230&lt;=Inputs!$C$15),0,MAX(Inputs!$C$8*I230-(F230+G230+H230+J230-K230),0))</f>
        <v>0</v>
      </c>
      <c r="M230" s="56" t="n">
        <f aca="false">L230*INDEX(Rates!$B$2:$C$101,C230+1,IF(Inputs!$C$5="Male",1,2))/1000/12*Inputs!$C$16</f>
        <v>0</v>
      </c>
      <c r="N230" s="56" t="n">
        <f aca="false">IF($V$1=1,MAX(F230+G230+H230+J230-K230-M230,0)*Inputs!$C$22/12,0)</f>
        <v>0</v>
      </c>
      <c r="O230" s="56" t="n">
        <f aca="false">IF(AND(MOD(A230,12)=0,B230&gt;=Inputs!$C$18),MAX(F230+G230+H230+J230-K230-M230-N230,0)*Inputs!$C$17,0)</f>
        <v>0</v>
      </c>
      <c r="P230" s="56" t="n">
        <f aca="false">F230+G230+H230+J230-K230-M230-N230+O230</f>
        <v>148586.328066926</v>
      </c>
      <c r="Q230" s="56" t="n">
        <f aca="false">IF(OR(E230=1,P230&lt;=0),0,P230)</f>
        <v>148586.328066926</v>
      </c>
      <c r="R230" s="15" t="n">
        <f aca="false">IF(OR(E230=1,AND(P230&lt;=0,I230&gt;0)),1,0)</f>
        <v>0</v>
      </c>
      <c r="S230" s="15" t="n">
        <f aca="false">IF(L230&gt;0,1,0)</f>
        <v>0</v>
      </c>
    </row>
    <row r="231" customFormat="false" ht="15" hidden="false" customHeight="false" outlineLevel="0" collapsed="false">
      <c r="A231" s="15" t="n">
        <v>230</v>
      </c>
      <c r="B231" s="15" t="n">
        <f aca="false">INT((A231-1)/12)+1</f>
        <v>20</v>
      </c>
      <c r="C231" s="15" t="n">
        <f aca="false">MIN(Inputs!$C$4+B231-1,99)</f>
        <v>93</v>
      </c>
      <c r="D231" s="55" t="n">
        <f aca="false">0.04</f>
        <v>0.04</v>
      </c>
      <c r="E231" s="15" t="n">
        <f aca="false">R230</f>
        <v>0</v>
      </c>
      <c r="F231" s="56" t="n">
        <f aca="false">Q230</f>
        <v>148586.328066926</v>
      </c>
      <c r="G231" s="56" t="n">
        <f aca="false">IF(AND(MOD(A231-1,12)=0,B231&lt;=Inputs!$C$7,E231=0),Inputs!$C$6,0)</f>
        <v>0</v>
      </c>
      <c r="H231" s="56" t="n">
        <f aca="false">IF(B231=1,G231*Inputs!$C$9,0)</f>
        <v>0</v>
      </c>
      <c r="I231" s="56" t="n">
        <f aca="false">I230+G231</f>
        <v>120000</v>
      </c>
      <c r="J231" s="56" t="n">
        <f aca="false">(F231+G231+H231)*((1+D231)^(1/12)-1)</f>
        <v>486.432973283555</v>
      </c>
      <c r="K231" s="56" t="n">
        <f aca="false">(F231+G231+H231+J231)*(Inputs!$C$19+IF(B231&lt;=10,Inputs!$C$12,Inputs!$C$13))/12</f>
        <v>260.877331820367</v>
      </c>
      <c r="L231" s="56" t="n">
        <f aca="false">IF(OR(E231=1,A231&lt;=Inputs!$C$15),0,MAX(Inputs!$C$8*I231-(F231+G231+H231+J231-K231),0))</f>
        <v>0</v>
      </c>
      <c r="M231" s="56" t="n">
        <f aca="false">L231*INDEX(Rates!$B$2:$C$101,C231+1,IF(Inputs!$C$5="Male",1,2))/1000/12*Inputs!$C$16</f>
        <v>0</v>
      </c>
      <c r="N231" s="56" t="n">
        <f aca="false">IF($V$1=1,MAX(F231+G231+H231+J231-K231-M231,0)*Inputs!$C$22/12,0)</f>
        <v>0</v>
      </c>
      <c r="O231" s="56" t="n">
        <f aca="false">IF(AND(MOD(A231,12)=0,B231&gt;=Inputs!$C$18),MAX(F231+G231+H231+J231-K231-M231-N231,0)*Inputs!$C$17,0)</f>
        <v>0</v>
      </c>
      <c r="P231" s="56" t="n">
        <f aca="false">F231+G231+H231+J231-K231-M231-N231+O231</f>
        <v>148811.883708389</v>
      </c>
      <c r="Q231" s="56" t="n">
        <f aca="false">IF(OR(E231=1,P231&lt;=0),0,P231)</f>
        <v>148811.883708389</v>
      </c>
      <c r="R231" s="15" t="n">
        <f aca="false">IF(OR(E231=1,AND(P231&lt;=0,I231&gt;0)),1,0)</f>
        <v>0</v>
      </c>
      <c r="S231" s="15" t="n">
        <f aca="false">IF(L231&gt;0,1,0)</f>
        <v>0</v>
      </c>
    </row>
    <row r="232" customFormat="false" ht="15" hidden="false" customHeight="false" outlineLevel="0" collapsed="false">
      <c r="A232" s="15" t="n">
        <v>231</v>
      </c>
      <c r="B232" s="15" t="n">
        <f aca="false">INT((A232-1)/12)+1</f>
        <v>20</v>
      </c>
      <c r="C232" s="15" t="n">
        <f aca="false">MIN(Inputs!$C$4+B232-1,99)</f>
        <v>93</v>
      </c>
      <c r="D232" s="55" t="n">
        <f aca="false">0.04</f>
        <v>0.04</v>
      </c>
      <c r="E232" s="15" t="n">
        <f aca="false">R231</f>
        <v>0</v>
      </c>
      <c r="F232" s="56" t="n">
        <f aca="false">Q231</f>
        <v>148811.883708389</v>
      </c>
      <c r="G232" s="56" t="n">
        <f aca="false">IF(AND(MOD(A232-1,12)=0,B232&lt;=Inputs!$C$7,E232=0),Inputs!$C$6,0)</f>
        <v>0</v>
      </c>
      <c r="H232" s="56" t="n">
        <f aca="false">IF(B232=1,G232*Inputs!$C$9,0)</f>
        <v>0</v>
      </c>
      <c r="I232" s="56" t="n">
        <f aca="false">I231+G232</f>
        <v>120000</v>
      </c>
      <c r="J232" s="56" t="n">
        <f aca="false">(F232+G232+H232)*((1+D232)^(1/12)-1)</f>
        <v>487.171383760112</v>
      </c>
      <c r="K232" s="56" t="n">
        <f aca="false">(F232+G232+H232+J232)*(Inputs!$C$19+IF(B232&lt;=10,Inputs!$C$12,Inputs!$C$13))/12</f>
        <v>261.273346411261</v>
      </c>
      <c r="L232" s="56" t="n">
        <f aca="false">IF(OR(E232=1,A232&lt;=Inputs!$C$15),0,MAX(Inputs!$C$8*I232-(F232+G232+H232+J232-K232),0))</f>
        <v>0</v>
      </c>
      <c r="M232" s="56" t="n">
        <f aca="false">L232*INDEX(Rates!$B$2:$C$101,C232+1,IF(Inputs!$C$5="Male",1,2))/1000/12*Inputs!$C$16</f>
        <v>0</v>
      </c>
      <c r="N232" s="56" t="n">
        <f aca="false">IF($V$1=1,MAX(F232+G232+H232+J232-K232-M232,0)*Inputs!$C$22/12,0)</f>
        <v>0</v>
      </c>
      <c r="O232" s="56" t="n">
        <f aca="false">IF(AND(MOD(A232,12)=0,B232&gt;=Inputs!$C$18),MAX(F232+G232+H232+J232-K232-M232-N232,0)*Inputs!$C$17,0)</f>
        <v>0</v>
      </c>
      <c r="P232" s="56" t="n">
        <f aca="false">F232+G232+H232+J232-K232-M232-N232+O232</f>
        <v>149037.781745738</v>
      </c>
      <c r="Q232" s="56" t="n">
        <f aca="false">IF(OR(E232=1,P232&lt;=0),0,P232)</f>
        <v>149037.781745738</v>
      </c>
      <c r="R232" s="15" t="n">
        <f aca="false">IF(OR(E232=1,AND(P232&lt;=0,I232&gt;0)),1,0)</f>
        <v>0</v>
      </c>
      <c r="S232" s="15" t="n">
        <f aca="false">IF(L232&gt;0,1,0)</f>
        <v>0</v>
      </c>
    </row>
    <row r="233" customFormat="false" ht="15" hidden="false" customHeight="false" outlineLevel="0" collapsed="false">
      <c r="A233" s="15" t="n">
        <v>232</v>
      </c>
      <c r="B233" s="15" t="n">
        <f aca="false">INT((A233-1)/12)+1</f>
        <v>20</v>
      </c>
      <c r="C233" s="15" t="n">
        <f aca="false">MIN(Inputs!$C$4+B233-1,99)</f>
        <v>93</v>
      </c>
      <c r="D233" s="55" t="n">
        <f aca="false">0.04</f>
        <v>0.04</v>
      </c>
      <c r="E233" s="15" t="n">
        <f aca="false">R232</f>
        <v>0</v>
      </c>
      <c r="F233" s="56" t="n">
        <f aca="false">Q232</f>
        <v>149037.781745738</v>
      </c>
      <c r="G233" s="56" t="n">
        <f aca="false">IF(AND(MOD(A233-1,12)=0,B233&lt;=Inputs!$C$7,E233=0),Inputs!$C$6,0)</f>
        <v>0</v>
      </c>
      <c r="H233" s="56" t="n">
        <f aca="false">IF(B233=1,G233*Inputs!$C$9,0)</f>
        <v>0</v>
      </c>
      <c r="I233" s="56" t="n">
        <f aca="false">I232+G233</f>
        <v>120000</v>
      </c>
      <c r="J233" s="56" t="n">
        <f aca="false">(F233+G233+H233)*((1+D233)^(1/12)-1)</f>
        <v>487.910915151702</v>
      </c>
      <c r="K233" s="56" t="n">
        <f aca="false">(F233+G233+H233+J233)*(Inputs!$C$19+IF(B233&lt;=10,Inputs!$C$12,Inputs!$C$13))/12</f>
        <v>261.669962156557</v>
      </c>
      <c r="L233" s="56" t="n">
        <f aca="false">IF(OR(E233=1,A233&lt;=Inputs!$C$15),0,MAX(Inputs!$C$8*I233-(F233+G233+H233+J233-K233),0))</f>
        <v>0</v>
      </c>
      <c r="M233" s="56" t="n">
        <f aca="false">L233*INDEX(Rates!$B$2:$C$101,C233+1,IF(Inputs!$C$5="Male",1,2))/1000/12*Inputs!$C$16</f>
        <v>0</v>
      </c>
      <c r="N233" s="56" t="n">
        <f aca="false">IF($V$1=1,MAX(F233+G233+H233+J233-K233-M233,0)*Inputs!$C$22/12,0)</f>
        <v>0</v>
      </c>
      <c r="O233" s="56" t="n">
        <f aca="false">IF(AND(MOD(A233,12)=0,B233&gt;=Inputs!$C$18),MAX(F233+G233+H233+J233-K233-M233-N233,0)*Inputs!$C$17,0)</f>
        <v>0</v>
      </c>
      <c r="P233" s="56" t="n">
        <f aca="false">F233+G233+H233+J233-K233-M233-N233+O233</f>
        <v>149264.022698733</v>
      </c>
      <c r="Q233" s="56" t="n">
        <f aca="false">IF(OR(E233=1,P233&lt;=0),0,P233)</f>
        <v>149264.022698733</v>
      </c>
      <c r="R233" s="15" t="n">
        <f aca="false">IF(OR(E233=1,AND(P233&lt;=0,I233&gt;0)),1,0)</f>
        <v>0</v>
      </c>
      <c r="S233" s="15" t="n">
        <f aca="false">IF(L233&gt;0,1,0)</f>
        <v>0</v>
      </c>
    </row>
    <row r="234" customFormat="false" ht="15" hidden="false" customHeight="false" outlineLevel="0" collapsed="false">
      <c r="A234" s="15" t="n">
        <v>233</v>
      </c>
      <c r="B234" s="15" t="n">
        <f aca="false">INT((A234-1)/12)+1</f>
        <v>20</v>
      </c>
      <c r="C234" s="15" t="n">
        <f aca="false">MIN(Inputs!$C$4+B234-1,99)</f>
        <v>93</v>
      </c>
      <c r="D234" s="55" t="n">
        <f aca="false">0.04</f>
        <v>0.04</v>
      </c>
      <c r="E234" s="15" t="n">
        <f aca="false">R233</f>
        <v>0</v>
      </c>
      <c r="F234" s="56" t="n">
        <f aca="false">Q233</f>
        <v>149264.022698733</v>
      </c>
      <c r="G234" s="56" t="n">
        <f aca="false">IF(AND(MOD(A234-1,12)=0,B234&lt;=Inputs!$C$7,E234=0),Inputs!$C$6,0)</f>
        <v>0</v>
      </c>
      <c r="H234" s="56" t="n">
        <f aca="false">IF(B234=1,G234*Inputs!$C$9,0)</f>
        <v>0</v>
      </c>
      <c r="I234" s="56" t="n">
        <f aca="false">I233+G234</f>
        <v>120000</v>
      </c>
      <c r="J234" s="56" t="n">
        <f aca="false">(F234+G234+H234)*((1+D234)^(1/12)-1)</f>
        <v>488.651569159884</v>
      </c>
      <c r="K234" s="56" t="n">
        <f aca="false">(F234+G234+H234+J234)*(Inputs!$C$19+IF(B234&lt;=10,Inputs!$C$12,Inputs!$C$13))/12</f>
        <v>262.067179968813</v>
      </c>
      <c r="L234" s="56" t="n">
        <f aca="false">IF(OR(E234=1,A234&lt;=Inputs!$C$15),0,MAX(Inputs!$C$8*I234-(F234+G234+H234+J234-K234),0))</f>
        <v>0</v>
      </c>
      <c r="M234" s="56" t="n">
        <f aca="false">L234*INDEX(Rates!$B$2:$C$101,C234+1,IF(Inputs!$C$5="Male",1,2))/1000/12*Inputs!$C$16</f>
        <v>0</v>
      </c>
      <c r="N234" s="56" t="n">
        <f aca="false">IF($V$1=1,MAX(F234+G234+H234+J234-K234-M234,0)*Inputs!$C$22/12,0)</f>
        <v>0</v>
      </c>
      <c r="O234" s="56" t="n">
        <f aca="false">IF(AND(MOD(A234,12)=0,B234&gt;=Inputs!$C$18),MAX(F234+G234+H234+J234-K234-M234-N234,0)*Inputs!$C$17,0)</f>
        <v>0</v>
      </c>
      <c r="P234" s="56" t="n">
        <f aca="false">F234+G234+H234+J234-K234-M234-N234+O234</f>
        <v>149490.607087924</v>
      </c>
      <c r="Q234" s="56" t="n">
        <f aca="false">IF(OR(E234=1,P234&lt;=0),0,P234)</f>
        <v>149490.607087924</v>
      </c>
      <c r="R234" s="15" t="n">
        <f aca="false">IF(OR(E234=1,AND(P234&lt;=0,I234&gt;0)),1,0)</f>
        <v>0</v>
      </c>
      <c r="S234" s="15" t="n">
        <f aca="false">IF(L234&gt;0,1,0)</f>
        <v>0</v>
      </c>
    </row>
    <row r="235" customFormat="false" ht="15" hidden="false" customHeight="false" outlineLevel="0" collapsed="false">
      <c r="A235" s="15" t="n">
        <v>234</v>
      </c>
      <c r="B235" s="15" t="n">
        <f aca="false">INT((A235-1)/12)+1</f>
        <v>20</v>
      </c>
      <c r="C235" s="15" t="n">
        <f aca="false">MIN(Inputs!$C$4+B235-1,99)</f>
        <v>93</v>
      </c>
      <c r="D235" s="55" t="n">
        <f aca="false">0.04</f>
        <v>0.04</v>
      </c>
      <c r="E235" s="15" t="n">
        <f aca="false">R234</f>
        <v>0</v>
      </c>
      <c r="F235" s="56" t="n">
        <f aca="false">Q234</f>
        <v>149490.607087924</v>
      </c>
      <c r="G235" s="56" t="n">
        <f aca="false">IF(AND(MOD(A235-1,12)=0,B235&lt;=Inputs!$C$7,E235=0),Inputs!$C$6,0)</f>
        <v>0</v>
      </c>
      <c r="H235" s="56" t="n">
        <f aca="false">IF(B235=1,G235*Inputs!$C$9,0)</f>
        <v>0</v>
      </c>
      <c r="I235" s="56" t="n">
        <f aca="false">I234+G235</f>
        <v>120000</v>
      </c>
      <c r="J235" s="56" t="n">
        <f aca="false">(F235+G235+H235)*((1+D235)^(1/12)-1)</f>
        <v>489.393347488804</v>
      </c>
      <c r="K235" s="56" t="n">
        <f aca="false">(F235+G235+H235+J235)*(Inputs!$C$19+IF(B235&lt;=10,Inputs!$C$12,Inputs!$C$13))/12</f>
        <v>262.465000761973</v>
      </c>
      <c r="L235" s="56" t="n">
        <f aca="false">IF(OR(E235=1,A235&lt;=Inputs!$C$15),0,MAX(Inputs!$C$8*I235-(F235+G235+H235+J235-K235),0))</f>
        <v>0</v>
      </c>
      <c r="M235" s="56" t="n">
        <f aca="false">L235*INDEX(Rates!$B$2:$C$101,C235+1,IF(Inputs!$C$5="Male",1,2))/1000/12*Inputs!$C$16</f>
        <v>0</v>
      </c>
      <c r="N235" s="56" t="n">
        <f aca="false">IF($V$1=1,MAX(F235+G235+H235+J235-K235-M235,0)*Inputs!$C$22/12,0)</f>
        <v>0</v>
      </c>
      <c r="O235" s="56" t="n">
        <f aca="false">IF(AND(MOD(A235,12)=0,B235&gt;=Inputs!$C$18),MAX(F235+G235+H235+J235-K235-M235-N235,0)*Inputs!$C$17,0)</f>
        <v>0</v>
      </c>
      <c r="P235" s="56" t="n">
        <f aca="false">F235+G235+H235+J235-K235-M235-N235+O235</f>
        <v>149717.535434651</v>
      </c>
      <c r="Q235" s="56" t="n">
        <f aca="false">IF(OR(E235=1,P235&lt;=0),0,P235)</f>
        <v>149717.535434651</v>
      </c>
      <c r="R235" s="15" t="n">
        <f aca="false">IF(OR(E235=1,AND(P235&lt;=0,I235&gt;0)),1,0)</f>
        <v>0</v>
      </c>
      <c r="S235" s="15" t="n">
        <f aca="false">IF(L235&gt;0,1,0)</f>
        <v>0</v>
      </c>
    </row>
    <row r="236" customFormat="false" ht="15" hidden="false" customHeight="false" outlineLevel="0" collapsed="false">
      <c r="A236" s="15" t="n">
        <v>235</v>
      </c>
      <c r="B236" s="15" t="n">
        <f aca="false">INT((A236-1)/12)+1</f>
        <v>20</v>
      </c>
      <c r="C236" s="15" t="n">
        <f aca="false">MIN(Inputs!$C$4+B236-1,99)</f>
        <v>93</v>
      </c>
      <c r="D236" s="55" t="n">
        <f aca="false">0.04</f>
        <v>0.04</v>
      </c>
      <c r="E236" s="15" t="n">
        <f aca="false">R235</f>
        <v>0</v>
      </c>
      <c r="F236" s="56" t="n">
        <f aca="false">Q235</f>
        <v>149717.535434651</v>
      </c>
      <c r="G236" s="56" t="n">
        <f aca="false">IF(AND(MOD(A236-1,12)=0,B236&lt;=Inputs!$C$7,E236=0),Inputs!$C$6,0)</f>
        <v>0</v>
      </c>
      <c r="H236" s="56" t="n">
        <f aca="false">IF(B236=1,G236*Inputs!$C$9,0)</f>
        <v>0</v>
      </c>
      <c r="I236" s="56" t="n">
        <f aca="false">I235+G236</f>
        <v>120000</v>
      </c>
      <c r="J236" s="56" t="n">
        <f aca="false">(F236+G236+H236)*((1+D236)^(1/12)-1)</f>
        <v>490.136251845193</v>
      </c>
      <c r="K236" s="56" t="n">
        <f aca="false">(F236+G236+H236+J236)*(Inputs!$C$19+IF(B236&lt;=10,Inputs!$C$12,Inputs!$C$13))/12</f>
        <v>262.863425451368</v>
      </c>
      <c r="L236" s="56" t="n">
        <f aca="false">IF(OR(E236=1,A236&lt;=Inputs!$C$15),0,MAX(Inputs!$C$8*I236-(F236+G236+H236+J236-K236),0))</f>
        <v>0</v>
      </c>
      <c r="M236" s="56" t="n">
        <f aca="false">L236*INDEX(Rates!$B$2:$C$101,C236+1,IF(Inputs!$C$5="Male",1,2))/1000/12*Inputs!$C$16</f>
        <v>0</v>
      </c>
      <c r="N236" s="56" t="n">
        <f aca="false">IF($V$1=1,MAX(F236+G236+H236+J236-K236-M236,0)*Inputs!$C$22/12,0)</f>
        <v>0</v>
      </c>
      <c r="O236" s="56" t="n">
        <f aca="false">IF(AND(MOD(A236,12)=0,B236&gt;=Inputs!$C$18),MAX(F236+G236+H236+J236-K236-M236-N236,0)*Inputs!$C$17,0)</f>
        <v>0</v>
      </c>
      <c r="P236" s="56" t="n">
        <f aca="false">F236+G236+H236+J236-K236-M236-N236+O236</f>
        <v>149944.808261045</v>
      </c>
      <c r="Q236" s="56" t="n">
        <f aca="false">IF(OR(E236=1,P236&lt;=0),0,P236)</f>
        <v>149944.808261045</v>
      </c>
      <c r="R236" s="15" t="n">
        <f aca="false">IF(OR(E236=1,AND(P236&lt;=0,I236&gt;0)),1,0)</f>
        <v>0</v>
      </c>
      <c r="S236" s="15" t="n">
        <f aca="false">IF(L236&gt;0,1,0)</f>
        <v>0</v>
      </c>
    </row>
    <row r="237" customFormat="false" ht="15" hidden="false" customHeight="false" outlineLevel="0" collapsed="false">
      <c r="A237" s="15" t="n">
        <v>236</v>
      </c>
      <c r="B237" s="15" t="n">
        <f aca="false">INT((A237-1)/12)+1</f>
        <v>20</v>
      </c>
      <c r="C237" s="15" t="n">
        <f aca="false">MIN(Inputs!$C$4+B237-1,99)</f>
        <v>93</v>
      </c>
      <c r="D237" s="55" t="n">
        <f aca="false">0.04</f>
        <v>0.04</v>
      </c>
      <c r="E237" s="15" t="n">
        <f aca="false">R236</f>
        <v>0</v>
      </c>
      <c r="F237" s="56" t="n">
        <f aca="false">Q236</f>
        <v>149944.808261045</v>
      </c>
      <c r="G237" s="56" t="n">
        <f aca="false">IF(AND(MOD(A237-1,12)=0,B237&lt;=Inputs!$C$7,E237=0),Inputs!$C$6,0)</f>
        <v>0</v>
      </c>
      <c r="H237" s="56" t="n">
        <f aca="false">IF(B237=1,G237*Inputs!$C$9,0)</f>
        <v>0</v>
      </c>
      <c r="I237" s="56" t="n">
        <f aca="false">I236+G237</f>
        <v>120000</v>
      </c>
      <c r="J237" s="56" t="n">
        <f aca="false">(F237+G237+H237)*((1+D237)^(1/12)-1)</f>
        <v>490.880283938371</v>
      </c>
      <c r="K237" s="56" t="n">
        <f aca="false">(F237+G237+H237+J237)*(Inputs!$C$19+IF(B237&lt;=10,Inputs!$C$12,Inputs!$C$13))/12</f>
        <v>263.262454953721</v>
      </c>
      <c r="L237" s="56" t="n">
        <f aca="false">IF(OR(E237=1,A237&lt;=Inputs!$C$15),0,MAX(Inputs!$C$8*I237-(F237+G237+H237+J237-K237),0))</f>
        <v>0</v>
      </c>
      <c r="M237" s="56" t="n">
        <f aca="false">L237*INDEX(Rates!$B$2:$C$101,C237+1,IF(Inputs!$C$5="Male",1,2))/1000/12*Inputs!$C$16</f>
        <v>0</v>
      </c>
      <c r="N237" s="56" t="n">
        <f aca="false">IF($V$1=1,MAX(F237+G237+H237+J237-K237-M237,0)*Inputs!$C$22/12,0)</f>
        <v>0</v>
      </c>
      <c r="O237" s="56" t="n">
        <f aca="false">IF(AND(MOD(A237,12)=0,B237&gt;=Inputs!$C$18),MAX(F237+G237+H237+J237-K237-M237-N237,0)*Inputs!$C$17,0)</f>
        <v>0</v>
      </c>
      <c r="P237" s="56" t="n">
        <f aca="false">F237+G237+H237+J237-K237-M237-N237+O237</f>
        <v>150172.42609003</v>
      </c>
      <c r="Q237" s="56" t="n">
        <f aca="false">IF(OR(E237=1,P237&lt;=0),0,P237)</f>
        <v>150172.42609003</v>
      </c>
      <c r="R237" s="15" t="n">
        <f aca="false">IF(OR(E237=1,AND(P237&lt;=0,I237&gt;0)),1,0)</f>
        <v>0</v>
      </c>
      <c r="S237" s="15" t="n">
        <f aca="false">IF(L237&gt;0,1,0)</f>
        <v>0</v>
      </c>
    </row>
    <row r="238" customFormat="false" ht="15" hidden="false" customHeight="false" outlineLevel="0" collapsed="false">
      <c r="A238" s="15" t="n">
        <v>237</v>
      </c>
      <c r="B238" s="15" t="n">
        <f aca="false">INT((A238-1)/12)+1</f>
        <v>20</v>
      </c>
      <c r="C238" s="15" t="n">
        <f aca="false">MIN(Inputs!$C$4+B238-1,99)</f>
        <v>93</v>
      </c>
      <c r="D238" s="55" t="n">
        <f aca="false">0.04</f>
        <v>0.04</v>
      </c>
      <c r="E238" s="15" t="n">
        <f aca="false">R237</f>
        <v>0</v>
      </c>
      <c r="F238" s="56" t="n">
        <f aca="false">Q237</f>
        <v>150172.42609003</v>
      </c>
      <c r="G238" s="56" t="n">
        <f aca="false">IF(AND(MOD(A238-1,12)=0,B238&lt;=Inputs!$C$7,E238=0),Inputs!$C$6,0)</f>
        <v>0</v>
      </c>
      <c r="H238" s="56" t="n">
        <f aca="false">IF(B238=1,G238*Inputs!$C$9,0)</f>
        <v>0</v>
      </c>
      <c r="I238" s="56" t="n">
        <f aca="false">I237+G238</f>
        <v>120000</v>
      </c>
      <c r="J238" s="56" t="n">
        <f aca="false">(F238+G238+H238)*((1+D238)^(1/12)-1)</f>
        <v>491.625445480256</v>
      </c>
      <c r="K238" s="56" t="n">
        <f aca="false">(F238+G238+H238+J238)*(Inputs!$C$19+IF(B238&lt;=10,Inputs!$C$12,Inputs!$C$13))/12</f>
        <v>263.662090187142</v>
      </c>
      <c r="L238" s="56" t="n">
        <f aca="false">IF(OR(E238=1,A238&lt;=Inputs!$C$15),0,MAX(Inputs!$C$8*I238-(F238+G238+H238+J238-K238),0))</f>
        <v>0</v>
      </c>
      <c r="M238" s="56" t="n">
        <f aca="false">L238*INDEX(Rates!$B$2:$C$101,C238+1,IF(Inputs!$C$5="Male",1,2))/1000/12*Inputs!$C$16</f>
        <v>0</v>
      </c>
      <c r="N238" s="56" t="n">
        <f aca="false">IF($V$1=1,MAX(F238+G238+H238+J238-K238-M238,0)*Inputs!$C$22/12,0)</f>
        <v>0</v>
      </c>
      <c r="O238" s="56" t="n">
        <f aca="false">IF(AND(MOD(A238,12)=0,B238&gt;=Inputs!$C$18),MAX(F238+G238+H238+J238-K238-M238-N238,0)*Inputs!$C$17,0)</f>
        <v>0</v>
      </c>
      <c r="P238" s="56" t="n">
        <f aca="false">F238+G238+H238+J238-K238-M238-N238+O238</f>
        <v>150400.389445323</v>
      </c>
      <c r="Q238" s="56" t="n">
        <f aca="false">IF(OR(E238=1,P238&lt;=0),0,P238)</f>
        <v>150400.389445323</v>
      </c>
      <c r="R238" s="15" t="n">
        <f aca="false">IF(OR(E238=1,AND(P238&lt;=0,I238&gt;0)),1,0)</f>
        <v>0</v>
      </c>
      <c r="S238" s="15" t="n">
        <f aca="false">IF(L238&gt;0,1,0)</f>
        <v>0</v>
      </c>
    </row>
    <row r="239" customFormat="false" ht="15" hidden="false" customHeight="false" outlineLevel="0" collapsed="false">
      <c r="A239" s="15" t="n">
        <v>238</v>
      </c>
      <c r="B239" s="15" t="n">
        <f aca="false">INT((A239-1)/12)+1</f>
        <v>20</v>
      </c>
      <c r="C239" s="15" t="n">
        <f aca="false">MIN(Inputs!$C$4+B239-1,99)</f>
        <v>93</v>
      </c>
      <c r="D239" s="55" t="n">
        <f aca="false">0.04</f>
        <v>0.04</v>
      </c>
      <c r="E239" s="15" t="n">
        <f aca="false">R238</f>
        <v>0</v>
      </c>
      <c r="F239" s="56" t="n">
        <f aca="false">Q238</f>
        <v>150400.389445323</v>
      </c>
      <c r="G239" s="56" t="n">
        <f aca="false">IF(AND(MOD(A239-1,12)=0,B239&lt;=Inputs!$C$7,E239=0),Inputs!$C$6,0)</f>
        <v>0</v>
      </c>
      <c r="H239" s="56" t="n">
        <f aca="false">IF(B239=1,G239*Inputs!$C$9,0)</f>
        <v>0</v>
      </c>
      <c r="I239" s="56" t="n">
        <f aca="false">I238+G239</f>
        <v>120000</v>
      </c>
      <c r="J239" s="56" t="n">
        <f aca="false">(F239+G239+H239)*((1+D239)^(1/12)-1)</f>
        <v>492.371738185363</v>
      </c>
      <c r="K239" s="56" t="n">
        <f aca="false">(F239+G239+H239+J239)*(Inputs!$C$19+IF(B239&lt;=10,Inputs!$C$12,Inputs!$C$13))/12</f>
        <v>264.062332071139</v>
      </c>
      <c r="L239" s="56" t="n">
        <f aca="false">IF(OR(E239=1,A239&lt;=Inputs!$C$15),0,MAX(Inputs!$C$8*I239-(F239+G239+H239+J239-K239),0))</f>
        <v>0</v>
      </c>
      <c r="M239" s="56" t="n">
        <f aca="false">L239*INDEX(Rates!$B$2:$C$101,C239+1,IF(Inputs!$C$5="Male",1,2))/1000/12*Inputs!$C$16</f>
        <v>0</v>
      </c>
      <c r="N239" s="56" t="n">
        <f aca="false">IF($V$1=1,MAX(F239+G239+H239+J239-K239-M239,0)*Inputs!$C$22/12,0)</f>
        <v>0</v>
      </c>
      <c r="O239" s="56" t="n">
        <f aca="false">IF(AND(MOD(A239,12)=0,B239&gt;=Inputs!$C$18),MAX(F239+G239+H239+J239-K239-M239-N239,0)*Inputs!$C$17,0)</f>
        <v>0</v>
      </c>
      <c r="P239" s="56" t="n">
        <f aca="false">F239+G239+H239+J239-K239-M239-N239+O239</f>
        <v>150628.698851437</v>
      </c>
      <c r="Q239" s="56" t="n">
        <f aca="false">IF(OR(E239=1,P239&lt;=0),0,P239)</f>
        <v>150628.698851437</v>
      </c>
      <c r="R239" s="15" t="n">
        <f aca="false">IF(OR(E239=1,AND(P239&lt;=0,I239&gt;0)),1,0)</f>
        <v>0</v>
      </c>
      <c r="S239" s="15" t="n">
        <f aca="false">IF(L239&gt;0,1,0)</f>
        <v>0</v>
      </c>
    </row>
    <row r="240" customFormat="false" ht="15" hidden="false" customHeight="false" outlineLevel="0" collapsed="false">
      <c r="A240" s="15" t="n">
        <v>239</v>
      </c>
      <c r="B240" s="15" t="n">
        <f aca="false">INT((A240-1)/12)+1</f>
        <v>20</v>
      </c>
      <c r="C240" s="15" t="n">
        <f aca="false">MIN(Inputs!$C$4+B240-1,99)</f>
        <v>93</v>
      </c>
      <c r="D240" s="55" t="n">
        <f aca="false">0.04</f>
        <v>0.04</v>
      </c>
      <c r="E240" s="15" t="n">
        <f aca="false">R239</f>
        <v>0</v>
      </c>
      <c r="F240" s="56" t="n">
        <f aca="false">Q239</f>
        <v>150628.698851437</v>
      </c>
      <c r="G240" s="56" t="n">
        <f aca="false">IF(AND(MOD(A240-1,12)=0,B240&lt;=Inputs!$C$7,E240=0),Inputs!$C$6,0)</f>
        <v>0</v>
      </c>
      <c r="H240" s="56" t="n">
        <f aca="false">IF(B240=1,G240*Inputs!$C$9,0)</f>
        <v>0</v>
      </c>
      <c r="I240" s="56" t="n">
        <f aca="false">I239+G240</f>
        <v>120000</v>
      </c>
      <c r="J240" s="56" t="n">
        <f aca="false">(F240+G240+H240)*((1+D240)^(1/12)-1)</f>
        <v>493.119163770809</v>
      </c>
      <c r="K240" s="56" t="n">
        <f aca="false">(F240+G240+H240+J240)*(Inputs!$C$19+IF(B240&lt;=10,Inputs!$C$12,Inputs!$C$13))/12</f>
        <v>264.463181526613</v>
      </c>
      <c r="L240" s="56" t="n">
        <f aca="false">IF(OR(E240=1,A240&lt;=Inputs!$C$15),0,MAX(Inputs!$C$8*I240-(F240+G240+H240+J240-K240),0))</f>
        <v>0</v>
      </c>
      <c r="M240" s="56" t="n">
        <f aca="false">L240*INDEX(Rates!$B$2:$C$101,C240+1,IF(Inputs!$C$5="Male",1,2))/1000/12*Inputs!$C$16</f>
        <v>0</v>
      </c>
      <c r="N240" s="56" t="n">
        <f aca="false">IF($V$1=1,MAX(F240+G240+H240+J240-K240-M240,0)*Inputs!$C$22/12,0)</f>
        <v>0</v>
      </c>
      <c r="O240" s="56" t="n">
        <f aca="false">IF(AND(MOD(A240,12)=0,B240&gt;=Inputs!$C$18),MAX(F240+G240+H240+J240-K240-M240-N240,0)*Inputs!$C$17,0)</f>
        <v>0</v>
      </c>
      <c r="P240" s="56" t="n">
        <f aca="false">F240+G240+H240+J240-K240-M240-N240+O240</f>
        <v>150857.354833681</v>
      </c>
      <c r="Q240" s="56" t="n">
        <f aca="false">IF(OR(E240=1,P240&lt;=0),0,P240)</f>
        <v>150857.354833681</v>
      </c>
      <c r="R240" s="15" t="n">
        <f aca="false">IF(OR(E240=1,AND(P240&lt;=0,I240&gt;0)),1,0)</f>
        <v>0</v>
      </c>
      <c r="S240" s="15" t="n">
        <f aca="false">IF(L240&gt;0,1,0)</f>
        <v>0</v>
      </c>
    </row>
    <row r="241" customFormat="false" ht="15" hidden="false" customHeight="false" outlineLevel="0" collapsed="false">
      <c r="A241" s="15" t="n">
        <v>240</v>
      </c>
      <c r="B241" s="15" t="n">
        <f aca="false">INT((A241-1)/12)+1</f>
        <v>20</v>
      </c>
      <c r="C241" s="15" t="n">
        <f aca="false">MIN(Inputs!$C$4+B241-1,99)</f>
        <v>93</v>
      </c>
      <c r="D241" s="55" t="n">
        <f aca="false">0.04</f>
        <v>0.04</v>
      </c>
      <c r="E241" s="15" t="n">
        <f aca="false">R240</f>
        <v>0</v>
      </c>
      <c r="F241" s="56" t="n">
        <f aca="false">Q240</f>
        <v>150857.354833681</v>
      </c>
      <c r="G241" s="56" t="n">
        <f aca="false">IF(AND(MOD(A241-1,12)=0,B241&lt;=Inputs!$C$7,E241=0),Inputs!$C$6,0)</f>
        <v>0</v>
      </c>
      <c r="H241" s="56" t="n">
        <f aca="false">IF(B241=1,G241*Inputs!$C$9,0)</f>
        <v>0</v>
      </c>
      <c r="I241" s="56" t="n">
        <f aca="false">I240+G241</f>
        <v>120000</v>
      </c>
      <c r="J241" s="56" t="n">
        <f aca="false">(F241+G241+H241)*((1+D241)^(1/12)-1)</f>
        <v>493.867723956319</v>
      </c>
      <c r="K241" s="56" t="n">
        <f aca="false">(F241+G241+H241+J241)*(Inputs!$C$19+IF(B241&lt;=10,Inputs!$C$12,Inputs!$C$13))/12</f>
        <v>264.864639475865</v>
      </c>
      <c r="L241" s="56" t="n">
        <f aca="false">IF(OR(E241=1,A241&lt;=Inputs!$C$15),0,MAX(Inputs!$C$8*I241-(F241+G241+H241+J241-K241),0))</f>
        <v>0</v>
      </c>
      <c r="M241" s="56" t="n">
        <f aca="false">L241*INDEX(Rates!$B$2:$C$101,C241+1,IF(Inputs!$C$5="Male",1,2))/1000/12*Inputs!$C$16</f>
        <v>0</v>
      </c>
      <c r="N241" s="56" t="n">
        <f aca="false">IF($V$1=1,MAX(F241+G241+H241+J241-K241-M241,0)*Inputs!$C$22/12,0)</f>
        <v>0</v>
      </c>
      <c r="O241" s="56" t="n">
        <f aca="false">IF(AND(MOD(A241,12)=0,B241&gt;=Inputs!$C$18),MAX(F241+G241+H241+J241-K241-M241-N241,0)*Inputs!$C$17,0)</f>
        <v>755.431789590808</v>
      </c>
      <c r="P241" s="56" t="n">
        <f aca="false">F241+G241+H241+J241-K241-M241-N241+O241</f>
        <v>151841.789707752</v>
      </c>
      <c r="Q241" s="56" t="n">
        <f aca="false">IF(OR(E241=1,P241&lt;=0),0,P241)</f>
        <v>151841.789707752</v>
      </c>
      <c r="R241" s="15" t="n">
        <f aca="false">IF(OR(E241=1,AND(P241&lt;=0,I241&gt;0)),1,0)</f>
        <v>0</v>
      </c>
      <c r="S241" s="15" t="n">
        <f aca="false">IF(L241&gt;0,1,0)</f>
        <v>0</v>
      </c>
    </row>
    <row r="242" customFormat="false" ht="15" hidden="false" customHeight="false" outlineLevel="0" collapsed="false">
      <c r="A242" s="15" t="n">
        <v>241</v>
      </c>
      <c r="B242" s="15" t="n">
        <f aca="false">INT((A242-1)/12)+1</f>
        <v>21</v>
      </c>
      <c r="C242" s="15" t="n">
        <f aca="false">MIN(Inputs!$C$4+B242-1,99)</f>
        <v>94</v>
      </c>
      <c r="D242" s="55" t="n">
        <f aca="false">0.04</f>
        <v>0.04</v>
      </c>
      <c r="E242" s="15" t="n">
        <f aca="false">R241</f>
        <v>0</v>
      </c>
      <c r="F242" s="56" t="n">
        <f aca="false">Q241</f>
        <v>151841.789707752</v>
      </c>
      <c r="G242" s="56" t="n">
        <f aca="false">IF(AND(MOD(A242-1,12)=0,B242&lt;=Inputs!$C$7,E242=0),Inputs!$C$6,0)</f>
        <v>0</v>
      </c>
      <c r="H242" s="56" t="n">
        <f aca="false">IF(B242=1,G242*Inputs!$C$9,0)</f>
        <v>0</v>
      </c>
      <c r="I242" s="56" t="n">
        <f aca="false">I241+G242</f>
        <v>120000</v>
      </c>
      <c r="J242" s="56" t="n">
        <f aca="false">(F242+G242+H242)*((1+D242)^(1/12)-1)</f>
        <v>497.090507566551</v>
      </c>
      <c r="K242" s="56" t="n">
        <f aca="false">(F242+G242+H242+J242)*(Inputs!$C$19+IF(B242&lt;=10,Inputs!$C$12,Inputs!$C$13))/12</f>
        <v>266.593040376808</v>
      </c>
      <c r="L242" s="56" t="n">
        <f aca="false">IF(OR(E242=1,A242&lt;=Inputs!$C$15),0,MAX(Inputs!$C$8*I242-(F242+G242+H242+J242-K242),0))</f>
        <v>0</v>
      </c>
      <c r="M242" s="56" t="n">
        <f aca="false">L242*INDEX(Rates!$B$2:$C$101,C242+1,IF(Inputs!$C$5="Male",1,2))/1000/12*Inputs!$C$16</f>
        <v>0</v>
      </c>
      <c r="N242" s="56" t="n">
        <f aca="false">IF($V$1=1,MAX(F242+G242+H242+J242-K242-M242,0)*Inputs!$C$22/12,0)</f>
        <v>0</v>
      </c>
      <c r="O242" s="56" t="n">
        <f aca="false">IF(AND(MOD(A242,12)=0,B242&gt;=Inputs!$C$18),MAX(F242+G242+H242+J242-K242-M242-N242,0)*Inputs!$C$17,0)</f>
        <v>0</v>
      </c>
      <c r="P242" s="56" t="n">
        <f aca="false">F242+G242+H242+J242-K242-M242-N242+O242</f>
        <v>152072.287174942</v>
      </c>
      <c r="Q242" s="56" t="n">
        <f aca="false">IF(OR(E242=1,P242&lt;=0),0,P242)</f>
        <v>152072.287174942</v>
      </c>
      <c r="R242" s="15" t="n">
        <f aca="false">IF(OR(E242=1,AND(P242&lt;=0,I242&gt;0)),1,0)</f>
        <v>0</v>
      </c>
      <c r="S242" s="15" t="n">
        <f aca="false">IF(L242&gt;0,1,0)</f>
        <v>0</v>
      </c>
    </row>
    <row r="243" customFormat="false" ht="15" hidden="false" customHeight="false" outlineLevel="0" collapsed="false">
      <c r="A243" s="15" t="n">
        <v>242</v>
      </c>
      <c r="B243" s="15" t="n">
        <f aca="false">INT((A243-1)/12)+1</f>
        <v>21</v>
      </c>
      <c r="C243" s="15" t="n">
        <f aca="false">MIN(Inputs!$C$4+B243-1,99)</f>
        <v>94</v>
      </c>
      <c r="D243" s="55" t="n">
        <f aca="false">0.04</f>
        <v>0.04</v>
      </c>
      <c r="E243" s="15" t="n">
        <f aca="false">R242</f>
        <v>0</v>
      </c>
      <c r="F243" s="56" t="n">
        <f aca="false">Q242</f>
        <v>152072.287174942</v>
      </c>
      <c r="G243" s="56" t="n">
        <f aca="false">IF(AND(MOD(A243-1,12)=0,B243&lt;=Inputs!$C$7,E243=0),Inputs!$C$6,0)</f>
        <v>0</v>
      </c>
      <c r="H243" s="56" t="n">
        <f aca="false">IF(B243=1,G243*Inputs!$C$9,0)</f>
        <v>0</v>
      </c>
      <c r="I243" s="56" t="n">
        <f aca="false">I242+G243</f>
        <v>120000</v>
      </c>
      <c r="J243" s="56" t="n">
        <f aca="false">(F243+G243+H243)*((1+D243)^(1/12)-1)</f>
        <v>497.845096294586</v>
      </c>
      <c r="K243" s="56" t="n">
        <f aca="false">(F243+G243+H243+J243)*(Inputs!$C$19+IF(B243&lt;=10,Inputs!$C$12,Inputs!$C$13))/12</f>
        <v>266.997731474664</v>
      </c>
      <c r="L243" s="56" t="n">
        <f aca="false">IF(OR(E243=1,A243&lt;=Inputs!$C$15),0,MAX(Inputs!$C$8*I243-(F243+G243+H243+J243-K243),0))</f>
        <v>0</v>
      </c>
      <c r="M243" s="56" t="n">
        <f aca="false">L243*INDEX(Rates!$B$2:$C$101,C243+1,IF(Inputs!$C$5="Male",1,2))/1000/12*Inputs!$C$16</f>
        <v>0</v>
      </c>
      <c r="N243" s="56" t="n">
        <f aca="false">IF($V$1=1,MAX(F243+G243+H243+J243-K243-M243,0)*Inputs!$C$22/12,0)</f>
        <v>0</v>
      </c>
      <c r="O243" s="56" t="n">
        <f aca="false">IF(AND(MOD(A243,12)=0,B243&gt;=Inputs!$C$18),MAX(F243+G243+H243+J243-K243-M243-N243,0)*Inputs!$C$17,0)</f>
        <v>0</v>
      </c>
      <c r="P243" s="56" t="n">
        <f aca="false">F243+G243+H243+J243-K243-M243-N243+O243</f>
        <v>152303.134539762</v>
      </c>
      <c r="Q243" s="56" t="n">
        <f aca="false">IF(OR(E243=1,P243&lt;=0),0,P243)</f>
        <v>152303.134539762</v>
      </c>
      <c r="R243" s="15" t="n">
        <f aca="false">IF(OR(E243=1,AND(P243&lt;=0,I243&gt;0)),1,0)</f>
        <v>0</v>
      </c>
      <c r="S243" s="15" t="n">
        <f aca="false">IF(L243&gt;0,1,0)</f>
        <v>0</v>
      </c>
    </row>
    <row r="244" customFormat="false" ht="15" hidden="false" customHeight="false" outlineLevel="0" collapsed="false">
      <c r="A244" s="15" t="n">
        <v>243</v>
      </c>
      <c r="B244" s="15" t="n">
        <f aca="false">INT((A244-1)/12)+1</f>
        <v>21</v>
      </c>
      <c r="C244" s="15" t="n">
        <f aca="false">MIN(Inputs!$C$4+B244-1,99)</f>
        <v>94</v>
      </c>
      <c r="D244" s="55" t="n">
        <f aca="false">0.04</f>
        <v>0.04</v>
      </c>
      <c r="E244" s="15" t="n">
        <f aca="false">R243</f>
        <v>0</v>
      </c>
      <c r="F244" s="56" t="n">
        <f aca="false">Q243</f>
        <v>152303.134539762</v>
      </c>
      <c r="G244" s="56" t="n">
        <f aca="false">IF(AND(MOD(A244-1,12)=0,B244&lt;=Inputs!$C$7,E244=0),Inputs!$C$6,0)</f>
        <v>0</v>
      </c>
      <c r="H244" s="56" t="n">
        <f aca="false">IF(B244=1,G244*Inputs!$C$9,0)</f>
        <v>0</v>
      </c>
      <c r="I244" s="56" t="n">
        <f aca="false">I243+G244</f>
        <v>120000</v>
      </c>
      <c r="J244" s="56" t="n">
        <f aca="false">(F244+G244+H244)*((1+D244)^(1/12)-1)</f>
        <v>498.600830496412</v>
      </c>
      <c r="K244" s="56" t="n">
        <f aca="false">(F244+G244+H244+J244)*(Inputs!$C$19+IF(B244&lt;=10,Inputs!$C$12,Inputs!$C$13))/12</f>
        <v>267.403036897952</v>
      </c>
      <c r="L244" s="56" t="n">
        <f aca="false">IF(OR(E244=1,A244&lt;=Inputs!$C$15),0,MAX(Inputs!$C$8*I244-(F244+G244+H244+J244-K244),0))</f>
        <v>0</v>
      </c>
      <c r="M244" s="56" t="n">
        <f aca="false">L244*INDEX(Rates!$B$2:$C$101,C244+1,IF(Inputs!$C$5="Male",1,2))/1000/12*Inputs!$C$16</f>
        <v>0</v>
      </c>
      <c r="N244" s="56" t="n">
        <f aca="false">IF($V$1=1,MAX(F244+G244+H244+J244-K244-M244,0)*Inputs!$C$22/12,0)</f>
        <v>0</v>
      </c>
      <c r="O244" s="56" t="n">
        <f aca="false">IF(AND(MOD(A244,12)=0,B244&gt;=Inputs!$C$18),MAX(F244+G244+H244+J244-K244-M244-N244,0)*Inputs!$C$17,0)</f>
        <v>0</v>
      </c>
      <c r="P244" s="56" t="n">
        <f aca="false">F244+G244+H244+J244-K244-M244-N244+O244</f>
        <v>152534.33233336</v>
      </c>
      <c r="Q244" s="56" t="n">
        <f aca="false">IF(OR(E244=1,P244&lt;=0),0,P244)</f>
        <v>152534.33233336</v>
      </c>
      <c r="R244" s="15" t="n">
        <f aca="false">IF(OR(E244=1,AND(P244&lt;=0,I244&gt;0)),1,0)</f>
        <v>0</v>
      </c>
      <c r="S244" s="15" t="n">
        <f aca="false">IF(L244&gt;0,1,0)</f>
        <v>0</v>
      </c>
    </row>
    <row r="245" customFormat="false" ht="15" hidden="false" customHeight="false" outlineLevel="0" collapsed="false">
      <c r="A245" s="15" t="n">
        <v>244</v>
      </c>
      <c r="B245" s="15" t="n">
        <f aca="false">INT((A245-1)/12)+1</f>
        <v>21</v>
      </c>
      <c r="C245" s="15" t="n">
        <f aca="false">MIN(Inputs!$C$4+B245-1,99)</f>
        <v>94</v>
      </c>
      <c r="D245" s="55" t="n">
        <f aca="false">0.04</f>
        <v>0.04</v>
      </c>
      <c r="E245" s="15" t="n">
        <f aca="false">R244</f>
        <v>0</v>
      </c>
      <c r="F245" s="56" t="n">
        <f aca="false">Q244</f>
        <v>152534.33233336</v>
      </c>
      <c r="G245" s="56" t="n">
        <f aca="false">IF(AND(MOD(A245-1,12)=0,B245&lt;=Inputs!$C$7,E245=0),Inputs!$C$6,0)</f>
        <v>0</v>
      </c>
      <c r="H245" s="56" t="n">
        <f aca="false">IF(B245=1,G245*Inputs!$C$9,0)</f>
        <v>0</v>
      </c>
      <c r="I245" s="56" t="n">
        <f aca="false">I244+G245</f>
        <v>120000</v>
      </c>
      <c r="J245" s="56" t="n">
        <f aca="false">(F245+G245+H245)*((1+D245)^(1/12)-1)</f>
        <v>499.357711910872</v>
      </c>
      <c r="K245" s="56" t="n">
        <f aca="false">(F245+G245+H245+J245)*(Inputs!$C$19+IF(B245&lt;=10,Inputs!$C$12,Inputs!$C$13))/12</f>
        <v>267.808957579225</v>
      </c>
      <c r="L245" s="56" t="n">
        <f aca="false">IF(OR(E245=1,A245&lt;=Inputs!$C$15),0,MAX(Inputs!$C$8*I245-(F245+G245+H245+J245-K245),0))</f>
        <v>0</v>
      </c>
      <c r="M245" s="56" t="n">
        <f aca="false">L245*INDEX(Rates!$B$2:$C$101,C245+1,IF(Inputs!$C$5="Male",1,2))/1000/12*Inputs!$C$16</f>
        <v>0</v>
      </c>
      <c r="N245" s="56" t="n">
        <f aca="false">IF($V$1=1,MAX(F245+G245+H245+J245-K245-M245,0)*Inputs!$C$22/12,0)</f>
        <v>0</v>
      </c>
      <c r="O245" s="56" t="n">
        <f aca="false">IF(AND(MOD(A245,12)=0,B245&gt;=Inputs!$C$18),MAX(F245+G245+H245+J245-K245-M245-N245,0)*Inputs!$C$17,0)</f>
        <v>0</v>
      </c>
      <c r="P245" s="56" t="n">
        <f aca="false">F245+G245+H245+J245-K245-M245-N245+O245</f>
        <v>152765.881087692</v>
      </c>
      <c r="Q245" s="56" t="n">
        <f aca="false">IF(OR(E245=1,P245&lt;=0),0,P245)</f>
        <v>152765.881087692</v>
      </c>
      <c r="R245" s="15" t="n">
        <f aca="false">IF(OR(E245=1,AND(P245&lt;=0,I245&gt;0)),1,0)</f>
        <v>0</v>
      </c>
      <c r="S245" s="15" t="n">
        <f aca="false">IF(L245&gt;0,1,0)</f>
        <v>0</v>
      </c>
    </row>
    <row r="246" customFormat="false" ht="15" hidden="false" customHeight="false" outlineLevel="0" collapsed="false">
      <c r="A246" s="15" t="n">
        <v>245</v>
      </c>
      <c r="B246" s="15" t="n">
        <f aca="false">INT((A246-1)/12)+1</f>
        <v>21</v>
      </c>
      <c r="C246" s="15" t="n">
        <f aca="false">MIN(Inputs!$C$4+B246-1,99)</f>
        <v>94</v>
      </c>
      <c r="D246" s="55" t="n">
        <f aca="false">0.04</f>
        <v>0.04</v>
      </c>
      <c r="E246" s="15" t="n">
        <f aca="false">R245</f>
        <v>0</v>
      </c>
      <c r="F246" s="56" t="n">
        <f aca="false">Q245</f>
        <v>152765.881087692</v>
      </c>
      <c r="G246" s="56" t="n">
        <f aca="false">IF(AND(MOD(A246-1,12)=0,B246&lt;=Inputs!$C$7,E246=0),Inputs!$C$6,0)</f>
        <v>0</v>
      </c>
      <c r="H246" s="56" t="n">
        <f aca="false">IF(B246=1,G246*Inputs!$C$9,0)</f>
        <v>0</v>
      </c>
      <c r="I246" s="56" t="n">
        <f aca="false">I245+G246</f>
        <v>120000</v>
      </c>
      <c r="J246" s="56" t="n">
        <f aca="false">(F246+G246+H246)*((1+D246)^(1/12)-1)</f>
        <v>500.115742279447</v>
      </c>
      <c r="K246" s="56" t="n">
        <f aca="false">(F246+G246+H246+J246)*(Inputs!$C$19+IF(B246&lt;=10,Inputs!$C$12,Inputs!$C$13))/12</f>
        <v>268.21549445245</v>
      </c>
      <c r="L246" s="56" t="n">
        <f aca="false">IF(OR(E246=1,A246&lt;=Inputs!$C$15),0,MAX(Inputs!$C$8*I246-(F246+G246+H246+J246-K246),0))</f>
        <v>0</v>
      </c>
      <c r="M246" s="56" t="n">
        <f aca="false">L246*INDEX(Rates!$B$2:$C$101,C246+1,IF(Inputs!$C$5="Male",1,2))/1000/12*Inputs!$C$16</f>
        <v>0</v>
      </c>
      <c r="N246" s="56" t="n">
        <f aca="false">IF($V$1=1,MAX(F246+G246+H246+J246-K246-M246,0)*Inputs!$C$22/12,0)</f>
        <v>0</v>
      </c>
      <c r="O246" s="56" t="n">
        <f aca="false">IF(AND(MOD(A246,12)=0,B246&gt;=Inputs!$C$18),MAX(F246+G246+H246+J246-K246-M246-N246,0)*Inputs!$C$17,0)</f>
        <v>0</v>
      </c>
      <c r="P246" s="56" t="n">
        <f aca="false">F246+G246+H246+J246-K246-M246-N246+O246</f>
        <v>152997.781335519</v>
      </c>
      <c r="Q246" s="56" t="n">
        <f aca="false">IF(OR(E246=1,P246&lt;=0),0,P246)</f>
        <v>152997.781335519</v>
      </c>
      <c r="R246" s="15" t="n">
        <f aca="false">IF(OR(E246=1,AND(P246&lt;=0,I246&gt;0)),1,0)</f>
        <v>0</v>
      </c>
      <c r="S246" s="15" t="n">
        <f aca="false">IF(L246&gt;0,1,0)</f>
        <v>0</v>
      </c>
    </row>
    <row r="247" customFormat="false" ht="15" hidden="false" customHeight="false" outlineLevel="0" collapsed="false">
      <c r="A247" s="15" t="n">
        <v>246</v>
      </c>
      <c r="B247" s="15" t="n">
        <f aca="false">INT((A247-1)/12)+1</f>
        <v>21</v>
      </c>
      <c r="C247" s="15" t="n">
        <f aca="false">MIN(Inputs!$C$4+B247-1,99)</f>
        <v>94</v>
      </c>
      <c r="D247" s="55" t="n">
        <f aca="false">0.04</f>
        <v>0.04</v>
      </c>
      <c r="E247" s="15" t="n">
        <f aca="false">R246</f>
        <v>0</v>
      </c>
      <c r="F247" s="56" t="n">
        <f aca="false">Q246</f>
        <v>152997.781335519</v>
      </c>
      <c r="G247" s="56" t="n">
        <f aca="false">IF(AND(MOD(A247-1,12)=0,B247&lt;=Inputs!$C$7,E247=0),Inputs!$C$6,0)</f>
        <v>0</v>
      </c>
      <c r="H247" s="56" t="n">
        <f aca="false">IF(B247=1,G247*Inputs!$C$9,0)</f>
        <v>0</v>
      </c>
      <c r="I247" s="56" t="n">
        <f aca="false">I246+G247</f>
        <v>120000</v>
      </c>
      <c r="J247" s="56" t="n">
        <f aca="false">(F247+G247+H247)*((1+D247)^(1/12)-1)</f>
        <v>500.87492334626</v>
      </c>
      <c r="K247" s="56" t="n">
        <f aca="false">(F247+G247+H247+J247)*(Inputs!$C$19+IF(B247&lt;=10,Inputs!$C$12,Inputs!$C$13))/12</f>
        <v>268.622648453014</v>
      </c>
      <c r="L247" s="56" t="n">
        <f aca="false">IF(OR(E247=1,A247&lt;=Inputs!$C$15),0,MAX(Inputs!$C$8*I247-(F247+G247+H247+J247-K247),0))</f>
        <v>0</v>
      </c>
      <c r="M247" s="56" t="n">
        <f aca="false">L247*INDEX(Rates!$B$2:$C$101,C247+1,IF(Inputs!$C$5="Male",1,2))/1000/12*Inputs!$C$16</f>
        <v>0</v>
      </c>
      <c r="N247" s="56" t="n">
        <f aca="false">IF($V$1=1,MAX(F247+G247+H247+J247-K247-M247,0)*Inputs!$C$22/12,0)</f>
        <v>0</v>
      </c>
      <c r="O247" s="56" t="n">
        <f aca="false">IF(AND(MOD(A247,12)=0,B247&gt;=Inputs!$C$18),MAX(F247+G247+H247+J247-K247-M247-N247,0)*Inputs!$C$17,0)</f>
        <v>0</v>
      </c>
      <c r="P247" s="56" t="n">
        <f aca="false">F247+G247+H247+J247-K247-M247-N247+O247</f>
        <v>153230.033610412</v>
      </c>
      <c r="Q247" s="56" t="n">
        <f aca="false">IF(OR(E247=1,P247&lt;=0),0,P247)</f>
        <v>153230.033610412</v>
      </c>
      <c r="R247" s="15" t="n">
        <f aca="false">IF(OR(E247=1,AND(P247&lt;=0,I247&gt;0)),1,0)</f>
        <v>0</v>
      </c>
      <c r="S247" s="15" t="n">
        <f aca="false">IF(L247&gt;0,1,0)</f>
        <v>0</v>
      </c>
    </row>
    <row r="248" customFormat="false" ht="15" hidden="false" customHeight="false" outlineLevel="0" collapsed="false">
      <c r="A248" s="15" t="n">
        <v>247</v>
      </c>
      <c r="B248" s="15" t="n">
        <f aca="false">INT((A248-1)/12)+1</f>
        <v>21</v>
      </c>
      <c r="C248" s="15" t="n">
        <f aca="false">MIN(Inputs!$C$4+B248-1,99)</f>
        <v>94</v>
      </c>
      <c r="D248" s="55" t="n">
        <f aca="false">0.04</f>
        <v>0.04</v>
      </c>
      <c r="E248" s="15" t="n">
        <f aca="false">R247</f>
        <v>0</v>
      </c>
      <c r="F248" s="56" t="n">
        <f aca="false">Q247</f>
        <v>153230.033610412</v>
      </c>
      <c r="G248" s="56" t="n">
        <f aca="false">IF(AND(MOD(A248-1,12)=0,B248&lt;=Inputs!$C$7,E248=0),Inputs!$C$6,0)</f>
        <v>0</v>
      </c>
      <c r="H248" s="56" t="n">
        <f aca="false">IF(B248=1,G248*Inputs!$C$9,0)</f>
        <v>0</v>
      </c>
      <c r="I248" s="56" t="n">
        <f aca="false">I247+G248</f>
        <v>120000</v>
      </c>
      <c r="J248" s="56" t="n">
        <f aca="false">(F248+G248+H248)*((1+D248)^(1/12)-1)</f>
        <v>501.635256858084</v>
      </c>
      <c r="K248" s="56" t="n">
        <f aca="false">(F248+G248+H248+J248)*(Inputs!$C$19+IF(B248&lt;=10,Inputs!$C$12,Inputs!$C$13))/12</f>
        <v>269.030420517723</v>
      </c>
      <c r="L248" s="56" t="n">
        <f aca="false">IF(OR(E248=1,A248&lt;=Inputs!$C$15),0,MAX(Inputs!$C$8*I248-(F248+G248+H248+J248-K248),0))</f>
        <v>0</v>
      </c>
      <c r="M248" s="56" t="n">
        <f aca="false">L248*INDEX(Rates!$B$2:$C$101,C248+1,IF(Inputs!$C$5="Male",1,2))/1000/12*Inputs!$C$16</f>
        <v>0</v>
      </c>
      <c r="N248" s="56" t="n">
        <f aca="false">IF($V$1=1,MAX(F248+G248+H248+J248-K248-M248,0)*Inputs!$C$22/12,0)</f>
        <v>0</v>
      </c>
      <c r="O248" s="56" t="n">
        <f aca="false">IF(AND(MOD(A248,12)=0,B248&gt;=Inputs!$C$18),MAX(F248+G248+H248+J248-K248-M248-N248,0)*Inputs!$C$17,0)</f>
        <v>0</v>
      </c>
      <c r="P248" s="56" t="n">
        <f aca="false">F248+G248+H248+J248-K248-M248-N248+O248</f>
        <v>153462.638446753</v>
      </c>
      <c r="Q248" s="56" t="n">
        <f aca="false">IF(OR(E248=1,P248&lt;=0),0,P248)</f>
        <v>153462.638446753</v>
      </c>
      <c r="R248" s="15" t="n">
        <f aca="false">IF(OR(E248=1,AND(P248&lt;=0,I248&gt;0)),1,0)</f>
        <v>0</v>
      </c>
      <c r="S248" s="15" t="n">
        <f aca="false">IF(L248&gt;0,1,0)</f>
        <v>0</v>
      </c>
    </row>
    <row r="249" customFormat="false" ht="15" hidden="false" customHeight="false" outlineLevel="0" collapsed="false">
      <c r="A249" s="15" t="n">
        <v>248</v>
      </c>
      <c r="B249" s="15" t="n">
        <f aca="false">INT((A249-1)/12)+1</f>
        <v>21</v>
      </c>
      <c r="C249" s="15" t="n">
        <f aca="false">MIN(Inputs!$C$4+B249-1,99)</f>
        <v>94</v>
      </c>
      <c r="D249" s="55" t="n">
        <f aca="false">0.04</f>
        <v>0.04</v>
      </c>
      <c r="E249" s="15" t="n">
        <f aca="false">R248</f>
        <v>0</v>
      </c>
      <c r="F249" s="56" t="n">
        <f aca="false">Q248</f>
        <v>153462.638446753</v>
      </c>
      <c r="G249" s="56" t="n">
        <f aca="false">IF(AND(MOD(A249-1,12)=0,B249&lt;=Inputs!$C$7,E249=0),Inputs!$C$6,0)</f>
        <v>0</v>
      </c>
      <c r="H249" s="56" t="n">
        <f aca="false">IF(B249=1,G249*Inputs!$C$9,0)</f>
        <v>0</v>
      </c>
      <c r="I249" s="56" t="n">
        <f aca="false">I248+G249</f>
        <v>120000</v>
      </c>
      <c r="J249" s="56" t="n">
        <f aca="false">(F249+G249+H249)*((1+D249)^(1/12)-1)</f>
        <v>502.396744564343</v>
      </c>
      <c r="K249" s="56" t="n">
        <f aca="false">(F249+G249+H249+J249)*(Inputs!$C$19+IF(B249&lt;=10,Inputs!$C$12,Inputs!$C$13))/12</f>
        <v>269.438811584805</v>
      </c>
      <c r="L249" s="56" t="n">
        <f aca="false">IF(OR(E249=1,A249&lt;=Inputs!$C$15),0,MAX(Inputs!$C$8*I249-(F249+G249+H249+J249-K249),0))</f>
        <v>0</v>
      </c>
      <c r="M249" s="56" t="n">
        <f aca="false">L249*INDEX(Rates!$B$2:$C$101,C249+1,IF(Inputs!$C$5="Male",1,2))/1000/12*Inputs!$C$16</f>
        <v>0</v>
      </c>
      <c r="N249" s="56" t="n">
        <f aca="false">IF($V$1=1,MAX(F249+G249+H249+J249-K249-M249,0)*Inputs!$C$22/12,0)</f>
        <v>0</v>
      </c>
      <c r="O249" s="56" t="n">
        <f aca="false">IF(AND(MOD(A249,12)=0,B249&gt;=Inputs!$C$18),MAX(F249+G249+H249+J249-K249-M249-N249,0)*Inputs!$C$17,0)</f>
        <v>0</v>
      </c>
      <c r="P249" s="56" t="n">
        <f aca="false">F249+G249+H249+J249-K249-M249-N249+O249</f>
        <v>153695.596379732</v>
      </c>
      <c r="Q249" s="56" t="n">
        <f aca="false">IF(OR(E249=1,P249&lt;=0),0,P249)</f>
        <v>153695.596379732</v>
      </c>
      <c r="R249" s="15" t="n">
        <f aca="false">IF(OR(E249=1,AND(P249&lt;=0,I249&gt;0)),1,0)</f>
        <v>0</v>
      </c>
      <c r="S249" s="15" t="n">
        <f aca="false">IF(L249&gt;0,1,0)</f>
        <v>0</v>
      </c>
    </row>
    <row r="250" customFormat="false" ht="15" hidden="false" customHeight="false" outlineLevel="0" collapsed="false">
      <c r="A250" s="15" t="n">
        <v>249</v>
      </c>
      <c r="B250" s="15" t="n">
        <f aca="false">INT((A250-1)/12)+1</f>
        <v>21</v>
      </c>
      <c r="C250" s="15" t="n">
        <f aca="false">MIN(Inputs!$C$4+B250-1,99)</f>
        <v>94</v>
      </c>
      <c r="D250" s="55" t="n">
        <f aca="false">0.04</f>
        <v>0.04</v>
      </c>
      <c r="E250" s="15" t="n">
        <f aca="false">R249</f>
        <v>0</v>
      </c>
      <c r="F250" s="56" t="n">
        <f aca="false">Q249</f>
        <v>153695.596379732</v>
      </c>
      <c r="G250" s="56" t="n">
        <f aca="false">IF(AND(MOD(A250-1,12)=0,B250&lt;=Inputs!$C$7,E250=0),Inputs!$C$6,0)</f>
        <v>0</v>
      </c>
      <c r="H250" s="56" t="n">
        <f aca="false">IF(B250=1,G250*Inputs!$C$9,0)</f>
        <v>0</v>
      </c>
      <c r="I250" s="56" t="n">
        <f aca="false">I249+G250</f>
        <v>120000</v>
      </c>
      <c r="J250" s="56" t="n">
        <f aca="false">(F250+G250+H250)*((1+D250)^(1/12)-1)</f>
        <v>503.159388217117</v>
      </c>
      <c r="K250" s="56" t="n">
        <f aca="false">(F250+G250+H250+J250)*(Inputs!$C$19+IF(B250&lt;=10,Inputs!$C$12,Inputs!$C$13))/12</f>
        <v>269.847822593911</v>
      </c>
      <c r="L250" s="56" t="n">
        <f aca="false">IF(OR(E250=1,A250&lt;=Inputs!$C$15),0,MAX(Inputs!$C$8*I250-(F250+G250+H250+J250-K250),0))</f>
        <v>0</v>
      </c>
      <c r="M250" s="56" t="n">
        <f aca="false">L250*INDEX(Rates!$B$2:$C$101,C250+1,IF(Inputs!$C$5="Male",1,2))/1000/12*Inputs!$C$16</f>
        <v>0</v>
      </c>
      <c r="N250" s="56" t="n">
        <f aca="false">IF($V$1=1,MAX(F250+G250+H250+J250-K250-M250,0)*Inputs!$C$22/12,0)</f>
        <v>0</v>
      </c>
      <c r="O250" s="56" t="n">
        <f aca="false">IF(AND(MOD(A250,12)=0,B250&gt;=Inputs!$C$18),MAX(F250+G250+H250+J250-K250-M250-N250,0)*Inputs!$C$17,0)</f>
        <v>0</v>
      </c>
      <c r="P250" s="56" t="n">
        <f aca="false">F250+G250+H250+J250-K250-M250-N250+O250</f>
        <v>153928.907945356</v>
      </c>
      <c r="Q250" s="56" t="n">
        <f aca="false">IF(OR(E250=1,P250&lt;=0),0,P250)</f>
        <v>153928.907945356</v>
      </c>
      <c r="R250" s="15" t="n">
        <f aca="false">IF(OR(E250=1,AND(P250&lt;=0,I250&gt;0)),1,0)</f>
        <v>0</v>
      </c>
      <c r="S250" s="15" t="n">
        <f aca="false">IF(L250&gt;0,1,0)</f>
        <v>0</v>
      </c>
    </row>
    <row r="251" customFormat="false" ht="15" hidden="false" customHeight="false" outlineLevel="0" collapsed="false">
      <c r="A251" s="15" t="n">
        <v>250</v>
      </c>
      <c r="B251" s="15" t="n">
        <f aca="false">INT((A251-1)/12)+1</f>
        <v>21</v>
      </c>
      <c r="C251" s="15" t="n">
        <f aca="false">MIN(Inputs!$C$4+B251-1,99)</f>
        <v>94</v>
      </c>
      <c r="D251" s="55" t="n">
        <f aca="false">0.04</f>
        <v>0.04</v>
      </c>
      <c r="E251" s="15" t="n">
        <f aca="false">R250</f>
        <v>0</v>
      </c>
      <c r="F251" s="56" t="n">
        <f aca="false">Q250</f>
        <v>153928.907945356</v>
      </c>
      <c r="G251" s="56" t="n">
        <f aca="false">IF(AND(MOD(A251-1,12)=0,B251&lt;=Inputs!$C$7,E251=0),Inputs!$C$6,0)</f>
        <v>0</v>
      </c>
      <c r="H251" s="56" t="n">
        <f aca="false">IF(B251=1,G251*Inputs!$C$9,0)</f>
        <v>0</v>
      </c>
      <c r="I251" s="56" t="n">
        <f aca="false">I250+G251</f>
        <v>120000</v>
      </c>
      <c r="J251" s="56" t="n">
        <f aca="false">(F251+G251+H251)*((1+D251)^(1/12)-1)</f>
        <v>503.923189571145</v>
      </c>
      <c r="K251" s="56" t="n">
        <f aca="false">(F251+G251+H251+J251)*(Inputs!$C$19+IF(B251&lt;=10,Inputs!$C$12,Inputs!$C$13))/12</f>
        <v>270.257454486122</v>
      </c>
      <c r="L251" s="56" t="n">
        <f aca="false">IF(OR(E251=1,A251&lt;=Inputs!$C$15),0,MAX(Inputs!$C$8*I251-(F251+G251+H251+J251-K251),0))</f>
        <v>0</v>
      </c>
      <c r="M251" s="56" t="n">
        <f aca="false">L251*INDEX(Rates!$B$2:$C$101,C251+1,IF(Inputs!$C$5="Male",1,2))/1000/12*Inputs!$C$16</f>
        <v>0</v>
      </c>
      <c r="N251" s="56" t="n">
        <f aca="false">IF($V$1=1,MAX(F251+G251+H251+J251-K251-M251,0)*Inputs!$C$22/12,0)</f>
        <v>0</v>
      </c>
      <c r="O251" s="56" t="n">
        <f aca="false">IF(AND(MOD(A251,12)=0,B251&gt;=Inputs!$C$18),MAX(F251+G251+H251+J251-K251-M251-N251,0)*Inputs!$C$17,0)</f>
        <v>0</v>
      </c>
      <c r="P251" s="56" t="n">
        <f aca="false">F251+G251+H251+J251-K251-M251-N251+O251</f>
        <v>154162.573680441</v>
      </c>
      <c r="Q251" s="56" t="n">
        <f aca="false">IF(OR(E251=1,P251&lt;=0),0,P251)</f>
        <v>154162.573680441</v>
      </c>
      <c r="R251" s="15" t="n">
        <f aca="false">IF(OR(E251=1,AND(P251&lt;=0,I251&gt;0)),1,0)</f>
        <v>0</v>
      </c>
      <c r="S251" s="15" t="n">
        <f aca="false">IF(L251&gt;0,1,0)</f>
        <v>0</v>
      </c>
    </row>
    <row r="252" customFormat="false" ht="15" hidden="false" customHeight="false" outlineLevel="0" collapsed="false">
      <c r="A252" s="15" t="n">
        <v>251</v>
      </c>
      <c r="B252" s="15" t="n">
        <f aca="false">INT((A252-1)/12)+1</f>
        <v>21</v>
      </c>
      <c r="C252" s="15" t="n">
        <f aca="false">MIN(Inputs!$C$4+B252-1,99)</f>
        <v>94</v>
      </c>
      <c r="D252" s="55" t="n">
        <f aca="false">0.04</f>
        <v>0.04</v>
      </c>
      <c r="E252" s="15" t="n">
        <f aca="false">R251</f>
        <v>0</v>
      </c>
      <c r="F252" s="56" t="n">
        <f aca="false">Q251</f>
        <v>154162.573680441</v>
      </c>
      <c r="G252" s="56" t="n">
        <f aca="false">IF(AND(MOD(A252-1,12)=0,B252&lt;=Inputs!$C$7,E252=0),Inputs!$C$6,0)</f>
        <v>0</v>
      </c>
      <c r="H252" s="56" t="n">
        <f aca="false">IF(B252=1,G252*Inputs!$C$9,0)</f>
        <v>0</v>
      </c>
      <c r="I252" s="56" t="n">
        <f aca="false">I251+G252</f>
        <v>120000</v>
      </c>
      <c r="J252" s="56" t="n">
        <f aca="false">(F252+G252+H252)*((1+D252)^(1/12)-1)</f>
        <v>504.688150383829</v>
      </c>
      <c r="K252" s="56" t="n">
        <f aca="false">(F252+G252+H252+J252)*(Inputs!$C$19+IF(B252&lt;=10,Inputs!$C$12,Inputs!$C$13))/12</f>
        <v>270.667708203943</v>
      </c>
      <c r="L252" s="56" t="n">
        <f aca="false">IF(OR(E252=1,A252&lt;=Inputs!$C$15),0,MAX(Inputs!$C$8*I252-(F252+G252+H252+J252-K252),0))</f>
        <v>0</v>
      </c>
      <c r="M252" s="56" t="n">
        <f aca="false">L252*INDEX(Rates!$B$2:$C$101,C252+1,IF(Inputs!$C$5="Male",1,2))/1000/12*Inputs!$C$16</f>
        <v>0</v>
      </c>
      <c r="N252" s="56" t="n">
        <f aca="false">IF($V$1=1,MAX(F252+G252+H252+J252-K252-M252,0)*Inputs!$C$22/12,0)</f>
        <v>0</v>
      </c>
      <c r="O252" s="56" t="n">
        <f aca="false">IF(AND(MOD(A252,12)=0,B252&gt;=Inputs!$C$18),MAX(F252+G252+H252+J252-K252-M252-N252,0)*Inputs!$C$17,0)</f>
        <v>0</v>
      </c>
      <c r="P252" s="56" t="n">
        <f aca="false">F252+G252+H252+J252-K252-M252-N252+O252</f>
        <v>154396.59412262</v>
      </c>
      <c r="Q252" s="56" t="n">
        <f aca="false">IF(OR(E252=1,P252&lt;=0),0,P252)</f>
        <v>154396.59412262</v>
      </c>
      <c r="R252" s="15" t="n">
        <f aca="false">IF(OR(E252=1,AND(P252&lt;=0,I252&gt;0)),1,0)</f>
        <v>0</v>
      </c>
      <c r="S252" s="15" t="n">
        <f aca="false">IF(L252&gt;0,1,0)</f>
        <v>0</v>
      </c>
    </row>
    <row r="253" customFormat="false" ht="15" hidden="false" customHeight="false" outlineLevel="0" collapsed="false">
      <c r="A253" s="15" t="n">
        <v>252</v>
      </c>
      <c r="B253" s="15" t="n">
        <f aca="false">INT((A253-1)/12)+1</f>
        <v>21</v>
      </c>
      <c r="C253" s="15" t="n">
        <f aca="false">MIN(Inputs!$C$4+B253-1,99)</f>
        <v>94</v>
      </c>
      <c r="D253" s="55" t="n">
        <f aca="false">0.04</f>
        <v>0.04</v>
      </c>
      <c r="E253" s="15" t="n">
        <f aca="false">R252</f>
        <v>0</v>
      </c>
      <c r="F253" s="56" t="n">
        <f aca="false">Q252</f>
        <v>154396.59412262</v>
      </c>
      <c r="G253" s="56" t="n">
        <f aca="false">IF(AND(MOD(A253-1,12)=0,B253&lt;=Inputs!$C$7,E253=0),Inputs!$C$6,0)</f>
        <v>0</v>
      </c>
      <c r="H253" s="56" t="n">
        <f aca="false">IF(B253=1,G253*Inputs!$C$9,0)</f>
        <v>0</v>
      </c>
      <c r="I253" s="56" t="n">
        <f aca="false">I252+G253</f>
        <v>120000</v>
      </c>
      <c r="J253" s="56" t="n">
        <f aca="false">(F253+G253+H253)*((1+D253)^(1/12)-1)</f>
        <v>505.454272415241</v>
      </c>
      <c r="K253" s="56" t="n">
        <f aca="false">(F253+G253+H253+J253)*(Inputs!$C$19+IF(B253&lt;=10,Inputs!$C$12,Inputs!$C$13))/12</f>
        <v>271.078584691312</v>
      </c>
      <c r="L253" s="56" t="n">
        <f aca="false">IF(OR(E253=1,A253&lt;=Inputs!$C$15),0,MAX(Inputs!$C$8*I253-(F253+G253+H253+J253-K253),0))</f>
        <v>0</v>
      </c>
      <c r="M253" s="56" t="n">
        <f aca="false">L253*INDEX(Rates!$B$2:$C$101,C253+1,IF(Inputs!$C$5="Male",1,2))/1000/12*Inputs!$C$16</f>
        <v>0</v>
      </c>
      <c r="N253" s="56" t="n">
        <f aca="false">IF($V$1=1,MAX(F253+G253+H253+J253-K253-M253,0)*Inputs!$C$22/12,0)</f>
        <v>0</v>
      </c>
      <c r="O253" s="56" t="n">
        <f aca="false">IF(AND(MOD(A253,12)=0,B253&gt;=Inputs!$C$18),MAX(F253+G253+H253+J253-K253-M253-N253,0)*Inputs!$C$17,0)</f>
        <v>773.154849051722</v>
      </c>
      <c r="P253" s="56" t="n">
        <f aca="false">F253+G253+H253+J253-K253-M253-N253+O253</f>
        <v>155404.124659396</v>
      </c>
      <c r="Q253" s="56" t="n">
        <f aca="false">IF(OR(E253=1,P253&lt;=0),0,P253)</f>
        <v>155404.124659396</v>
      </c>
      <c r="R253" s="15" t="n">
        <f aca="false">IF(OR(E253=1,AND(P253&lt;=0,I253&gt;0)),1,0)</f>
        <v>0</v>
      </c>
      <c r="S253" s="15" t="n">
        <f aca="false">IF(L253&gt;0,1,0)</f>
        <v>0</v>
      </c>
    </row>
    <row r="254" customFormat="false" ht="15" hidden="false" customHeight="false" outlineLevel="0" collapsed="false">
      <c r="A254" s="15" t="n">
        <v>253</v>
      </c>
      <c r="B254" s="15" t="n">
        <f aca="false">INT((A254-1)/12)+1</f>
        <v>22</v>
      </c>
      <c r="C254" s="15" t="n">
        <f aca="false">MIN(Inputs!$C$4+B254-1,99)</f>
        <v>95</v>
      </c>
      <c r="D254" s="55" t="n">
        <f aca="false">0.04</f>
        <v>0.04</v>
      </c>
      <c r="E254" s="15" t="n">
        <f aca="false">R253</f>
        <v>0</v>
      </c>
      <c r="F254" s="56" t="n">
        <f aca="false">Q253</f>
        <v>155404.124659396</v>
      </c>
      <c r="G254" s="56" t="n">
        <f aca="false">IF(AND(MOD(A254-1,12)=0,B254&lt;=Inputs!$C$7,E254=0),Inputs!$C$6,0)</f>
        <v>0</v>
      </c>
      <c r="H254" s="56" t="n">
        <f aca="false">IF(B254=1,G254*Inputs!$C$9,0)</f>
        <v>0</v>
      </c>
      <c r="I254" s="56" t="n">
        <f aca="false">I253+G254</f>
        <v>120000</v>
      </c>
      <c r="J254" s="56" t="n">
        <f aca="false">(F254+G254+H254)*((1+D254)^(1/12)-1)</f>
        <v>508.752665215264</v>
      </c>
      <c r="K254" s="56" t="n">
        <f aca="false">(F254+G254+H254+J254)*(Inputs!$C$19+IF(B254&lt;=10,Inputs!$C$12,Inputs!$C$13))/12</f>
        <v>272.84753531807</v>
      </c>
      <c r="L254" s="56" t="n">
        <f aca="false">IF(OR(E254=1,A254&lt;=Inputs!$C$15),0,MAX(Inputs!$C$8*I254-(F254+G254+H254+J254-K254),0))</f>
        <v>0</v>
      </c>
      <c r="M254" s="56" t="n">
        <f aca="false">L254*INDEX(Rates!$B$2:$C$101,C254+1,IF(Inputs!$C$5="Male",1,2))/1000/12*Inputs!$C$16</f>
        <v>0</v>
      </c>
      <c r="N254" s="56" t="n">
        <f aca="false">IF($V$1=1,MAX(F254+G254+H254+J254-K254-M254,0)*Inputs!$C$22/12,0)</f>
        <v>0</v>
      </c>
      <c r="O254" s="56" t="n">
        <f aca="false">IF(AND(MOD(A254,12)=0,B254&gt;=Inputs!$C$18),MAX(F254+G254+H254+J254-K254-M254-N254,0)*Inputs!$C$17,0)</f>
        <v>0</v>
      </c>
      <c r="P254" s="56" t="n">
        <f aca="false">F254+G254+H254+J254-K254-M254-N254+O254</f>
        <v>155640.029789293</v>
      </c>
      <c r="Q254" s="56" t="n">
        <f aca="false">IF(OR(E254=1,P254&lt;=0),0,P254)</f>
        <v>155640.029789293</v>
      </c>
      <c r="R254" s="15" t="n">
        <f aca="false">IF(OR(E254=1,AND(P254&lt;=0,I254&gt;0)),1,0)</f>
        <v>0</v>
      </c>
      <c r="S254" s="15" t="n">
        <f aca="false">IF(L254&gt;0,1,0)</f>
        <v>0</v>
      </c>
    </row>
    <row r="255" customFormat="false" ht="15" hidden="false" customHeight="false" outlineLevel="0" collapsed="false">
      <c r="A255" s="15" t="n">
        <v>254</v>
      </c>
      <c r="B255" s="15" t="n">
        <f aca="false">INT((A255-1)/12)+1</f>
        <v>22</v>
      </c>
      <c r="C255" s="15" t="n">
        <f aca="false">MIN(Inputs!$C$4+B255-1,99)</f>
        <v>95</v>
      </c>
      <c r="D255" s="55" t="n">
        <f aca="false">0.04</f>
        <v>0.04</v>
      </c>
      <c r="E255" s="15" t="n">
        <f aca="false">R254</f>
        <v>0</v>
      </c>
      <c r="F255" s="56" t="n">
        <f aca="false">Q254</f>
        <v>155640.029789293</v>
      </c>
      <c r="G255" s="56" t="n">
        <f aca="false">IF(AND(MOD(A255-1,12)=0,B255&lt;=Inputs!$C$7,E255=0),Inputs!$C$6,0)</f>
        <v>0</v>
      </c>
      <c r="H255" s="56" t="n">
        <f aca="false">IF(B255=1,G255*Inputs!$C$9,0)</f>
        <v>0</v>
      </c>
      <c r="I255" s="56" t="n">
        <f aca="false">I254+G255</f>
        <v>120000</v>
      </c>
      <c r="J255" s="56" t="n">
        <f aca="false">(F255+G255+H255)*((1+D255)^(1/12)-1)</f>
        <v>509.524957223833</v>
      </c>
      <c r="K255" s="56" t="n">
        <f aca="false">(F255+G255+H255+J255)*(Inputs!$C$19+IF(B255&lt;=10,Inputs!$C$12,Inputs!$C$13))/12</f>
        <v>273.261720806405</v>
      </c>
      <c r="L255" s="56" t="n">
        <f aca="false">IF(OR(E255=1,A255&lt;=Inputs!$C$15),0,MAX(Inputs!$C$8*I255-(F255+G255+H255+J255-K255),0))</f>
        <v>0</v>
      </c>
      <c r="M255" s="56" t="n">
        <f aca="false">L255*INDEX(Rates!$B$2:$C$101,C255+1,IF(Inputs!$C$5="Male",1,2))/1000/12*Inputs!$C$16</f>
        <v>0</v>
      </c>
      <c r="N255" s="56" t="n">
        <f aca="false">IF($V$1=1,MAX(F255+G255+H255+J255-K255-M255,0)*Inputs!$C$22/12,0)</f>
        <v>0</v>
      </c>
      <c r="O255" s="56" t="n">
        <f aca="false">IF(AND(MOD(A255,12)=0,B255&gt;=Inputs!$C$18),MAX(F255+G255+H255+J255-K255-M255-N255,0)*Inputs!$C$17,0)</f>
        <v>0</v>
      </c>
      <c r="P255" s="56" t="n">
        <f aca="false">F255+G255+H255+J255-K255-M255-N255+O255</f>
        <v>155876.293025711</v>
      </c>
      <c r="Q255" s="56" t="n">
        <f aca="false">IF(OR(E255=1,P255&lt;=0),0,P255)</f>
        <v>155876.293025711</v>
      </c>
      <c r="R255" s="15" t="n">
        <f aca="false">IF(OR(E255=1,AND(P255&lt;=0,I255&gt;0)),1,0)</f>
        <v>0</v>
      </c>
      <c r="S255" s="15" t="n">
        <f aca="false">IF(L255&gt;0,1,0)</f>
        <v>0</v>
      </c>
    </row>
    <row r="256" customFormat="false" ht="15" hidden="false" customHeight="false" outlineLevel="0" collapsed="false">
      <c r="A256" s="15" t="n">
        <v>255</v>
      </c>
      <c r="B256" s="15" t="n">
        <f aca="false">INT((A256-1)/12)+1</f>
        <v>22</v>
      </c>
      <c r="C256" s="15" t="n">
        <f aca="false">MIN(Inputs!$C$4+B256-1,99)</f>
        <v>95</v>
      </c>
      <c r="D256" s="55" t="n">
        <f aca="false">0.04</f>
        <v>0.04</v>
      </c>
      <c r="E256" s="15" t="n">
        <f aca="false">R255</f>
        <v>0</v>
      </c>
      <c r="F256" s="56" t="n">
        <f aca="false">Q255</f>
        <v>155876.293025711</v>
      </c>
      <c r="G256" s="56" t="n">
        <f aca="false">IF(AND(MOD(A256-1,12)=0,B256&lt;=Inputs!$C$7,E256=0),Inputs!$C$6,0)</f>
        <v>0</v>
      </c>
      <c r="H256" s="56" t="n">
        <f aca="false">IF(B256=1,G256*Inputs!$C$9,0)</f>
        <v>0</v>
      </c>
      <c r="I256" s="56" t="n">
        <f aca="false">I255+G256</f>
        <v>120000</v>
      </c>
      <c r="J256" s="56" t="n">
        <f aca="false">(F256+G256+H256)*((1+D256)^(1/12)-1)</f>
        <v>510.298421579964</v>
      </c>
      <c r="K256" s="56" t="n">
        <f aca="false">(F256+G256+H256+J256)*(Inputs!$C$19+IF(B256&lt;=10,Inputs!$C$12,Inputs!$C$13))/12</f>
        <v>273.676535032759</v>
      </c>
      <c r="L256" s="56" t="n">
        <f aca="false">IF(OR(E256=1,A256&lt;=Inputs!$C$15),0,MAX(Inputs!$C$8*I256-(F256+G256+H256+J256-K256),0))</f>
        <v>0</v>
      </c>
      <c r="M256" s="56" t="n">
        <f aca="false">L256*INDEX(Rates!$B$2:$C$101,C256+1,IF(Inputs!$C$5="Male",1,2))/1000/12*Inputs!$C$16</f>
        <v>0</v>
      </c>
      <c r="N256" s="56" t="n">
        <f aca="false">IF($V$1=1,MAX(F256+G256+H256+J256-K256-M256,0)*Inputs!$C$22/12,0)</f>
        <v>0</v>
      </c>
      <c r="O256" s="56" t="n">
        <f aca="false">IF(AND(MOD(A256,12)=0,B256&gt;=Inputs!$C$18),MAX(F256+G256+H256+J256-K256-M256-N256,0)*Inputs!$C$17,0)</f>
        <v>0</v>
      </c>
      <c r="P256" s="56" t="n">
        <f aca="false">F256+G256+H256+J256-K256-M256-N256+O256</f>
        <v>156112.914912258</v>
      </c>
      <c r="Q256" s="56" t="n">
        <f aca="false">IF(OR(E256=1,P256&lt;=0),0,P256)</f>
        <v>156112.914912258</v>
      </c>
      <c r="R256" s="15" t="n">
        <f aca="false">IF(OR(E256=1,AND(P256&lt;=0,I256&gt;0)),1,0)</f>
        <v>0</v>
      </c>
      <c r="S256" s="15" t="n">
        <f aca="false">IF(L256&gt;0,1,0)</f>
        <v>0</v>
      </c>
    </row>
    <row r="257" customFormat="false" ht="15" hidden="false" customHeight="false" outlineLevel="0" collapsed="false">
      <c r="A257" s="15" t="n">
        <v>256</v>
      </c>
      <c r="B257" s="15" t="n">
        <f aca="false">INT((A257-1)/12)+1</f>
        <v>22</v>
      </c>
      <c r="C257" s="15" t="n">
        <f aca="false">MIN(Inputs!$C$4+B257-1,99)</f>
        <v>95</v>
      </c>
      <c r="D257" s="55" t="n">
        <f aca="false">0.04</f>
        <v>0.04</v>
      </c>
      <c r="E257" s="15" t="n">
        <f aca="false">R256</f>
        <v>0</v>
      </c>
      <c r="F257" s="56" t="n">
        <f aca="false">Q256</f>
        <v>156112.914912258</v>
      </c>
      <c r="G257" s="56" t="n">
        <f aca="false">IF(AND(MOD(A257-1,12)=0,B257&lt;=Inputs!$C$7,E257=0),Inputs!$C$6,0)</f>
        <v>0</v>
      </c>
      <c r="H257" s="56" t="n">
        <f aca="false">IF(B257=1,G257*Inputs!$C$9,0)</f>
        <v>0</v>
      </c>
      <c r="I257" s="56" t="n">
        <f aca="false">I256+G257</f>
        <v>120000</v>
      </c>
      <c r="J257" s="56" t="n">
        <f aca="false">(F257+G257+H257)*((1+D257)^(1/12)-1)</f>
        <v>511.073060063293</v>
      </c>
      <c r="K257" s="56" t="n">
        <f aca="false">(F257+G257+H257+J257)*(Inputs!$C$19+IF(B257&lt;=10,Inputs!$C$12,Inputs!$C$13))/12</f>
        <v>274.091978951562</v>
      </c>
      <c r="L257" s="56" t="n">
        <f aca="false">IF(OR(E257=1,A257&lt;=Inputs!$C$15),0,MAX(Inputs!$C$8*I257-(F257+G257+H257+J257-K257),0))</f>
        <v>0</v>
      </c>
      <c r="M257" s="56" t="n">
        <f aca="false">L257*INDEX(Rates!$B$2:$C$101,C257+1,IF(Inputs!$C$5="Male",1,2))/1000/12*Inputs!$C$16</f>
        <v>0</v>
      </c>
      <c r="N257" s="56" t="n">
        <f aca="false">IF($V$1=1,MAX(F257+G257+H257+J257-K257-M257,0)*Inputs!$C$22/12,0)</f>
        <v>0</v>
      </c>
      <c r="O257" s="56" t="n">
        <f aca="false">IF(AND(MOD(A257,12)=0,B257&gt;=Inputs!$C$18),MAX(F257+G257+H257+J257-K257-M257-N257,0)*Inputs!$C$17,0)</f>
        <v>0</v>
      </c>
      <c r="P257" s="56" t="n">
        <f aca="false">F257+G257+H257+J257-K257-M257-N257+O257</f>
        <v>156349.89599337</v>
      </c>
      <c r="Q257" s="56" t="n">
        <f aca="false">IF(OR(E257=1,P257&lt;=0),0,P257)</f>
        <v>156349.89599337</v>
      </c>
      <c r="R257" s="15" t="n">
        <f aca="false">IF(OR(E257=1,AND(P257&lt;=0,I257&gt;0)),1,0)</f>
        <v>0</v>
      </c>
      <c r="S257" s="15" t="n">
        <f aca="false">IF(L257&gt;0,1,0)</f>
        <v>0</v>
      </c>
    </row>
    <row r="258" customFormat="false" ht="15" hidden="false" customHeight="false" outlineLevel="0" collapsed="false">
      <c r="A258" s="15" t="n">
        <v>257</v>
      </c>
      <c r="B258" s="15" t="n">
        <f aca="false">INT((A258-1)/12)+1</f>
        <v>22</v>
      </c>
      <c r="C258" s="15" t="n">
        <f aca="false">MIN(Inputs!$C$4+B258-1,99)</f>
        <v>95</v>
      </c>
      <c r="D258" s="55" t="n">
        <f aca="false">0.04</f>
        <v>0.04</v>
      </c>
      <c r="E258" s="15" t="n">
        <f aca="false">R257</f>
        <v>0</v>
      </c>
      <c r="F258" s="56" t="n">
        <f aca="false">Q257</f>
        <v>156349.89599337</v>
      </c>
      <c r="G258" s="56" t="n">
        <f aca="false">IF(AND(MOD(A258-1,12)=0,B258&lt;=Inputs!$C$7,E258=0),Inputs!$C$6,0)</f>
        <v>0</v>
      </c>
      <c r="H258" s="56" t="n">
        <f aca="false">IF(B258=1,G258*Inputs!$C$9,0)</f>
        <v>0</v>
      </c>
      <c r="I258" s="56" t="n">
        <f aca="false">I257+G258</f>
        <v>120000</v>
      </c>
      <c r="J258" s="56" t="n">
        <f aca="false">(F258+G258+H258)*((1+D258)^(1/12)-1)</f>
        <v>511.848874456157</v>
      </c>
      <c r="K258" s="56" t="n">
        <f aca="false">(F258+G258+H258+J258)*(Inputs!$C$19+IF(B258&lt;=10,Inputs!$C$12,Inputs!$C$13))/12</f>
        <v>274.508053518695</v>
      </c>
      <c r="L258" s="56" t="n">
        <f aca="false">IF(OR(E258=1,A258&lt;=Inputs!$C$15),0,MAX(Inputs!$C$8*I258-(F258+G258+H258+J258-K258),0))</f>
        <v>0</v>
      </c>
      <c r="M258" s="56" t="n">
        <f aca="false">L258*INDEX(Rates!$B$2:$C$101,C258+1,IF(Inputs!$C$5="Male",1,2))/1000/12*Inputs!$C$16</f>
        <v>0</v>
      </c>
      <c r="N258" s="56" t="n">
        <f aca="false">IF($V$1=1,MAX(F258+G258+H258+J258-K258-M258,0)*Inputs!$C$22/12,0)</f>
        <v>0</v>
      </c>
      <c r="O258" s="56" t="n">
        <f aca="false">IF(AND(MOD(A258,12)=0,B258&gt;=Inputs!$C$18),MAX(F258+G258+H258+J258-K258-M258-N258,0)*Inputs!$C$17,0)</f>
        <v>0</v>
      </c>
      <c r="P258" s="56" t="n">
        <f aca="false">F258+G258+H258+J258-K258-M258-N258+O258</f>
        <v>156587.236814307</v>
      </c>
      <c r="Q258" s="56" t="n">
        <f aca="false">IF(OR(E258=1,P258&lt;=0),0,P258)</f>
        <v>156587.236814307</v>
      </c>
      <c r="R258" s="15" t="n">
        <f aca="false">IF(OR(E258=1,AND(P258&lt;=0,I258&gt;0)),1,0)</f>
        <v>0</v>
      </c>
      <c r="S258" s="15" t="n">
        <f aca="false">IF(L258&gt;0,1,0)</f>
        <v>0</v>
      </c>
    </row>
    <row r="259" customFormat="false" ht="15" hidden="false" customHeight="false" outlineLevel="0" collapsed="false">
      <c r="A259" s="15" t="n">
        <v>258</v>
      </c>
      <c r="B259" s="15" t="n">
        <f aca="false">INT((A259-1)/12)+1</f>
        <v>22</v>
      </c>
      <c r="C259" s="15" t="n">
        <f aca="false">MIN(Inputs!$C$4+B259-1,99)</f>
        <v>95</v>
      </c>
      <c r="D259" s="55" t="n">
        <f aca="false">0.04</f>
        <v>0.04</v>
      </c>
      <c r="E259" s="15" t="n">
        <f aca="false">R258</f>
        <v>0</v>
      </c>
      <c r="F259" s="56" t="n">
        <f aca="false">Q258</f>
        <v>156587.236814307</v>
      </c>
      <c r="G259" s="56" t="n">
        <f aca="false">IF(AND(MOD(A259-1,12)=0,B259&lt;=Inputs!$C$7,E259=0),Inputs!$C$6,0)</f>
        <v>0</v>
      </c>
      <c r="H259" s="56" t="n">
        <f aca="false">IF(B259=1,G259*Inputs!$C$9,0)</f>
        <v>0</v>
      </c>
      <c r="I259" s="56" t="n">
        <f aca="false">I258+G259</f>
        <v>120000</v>
      </c>
      <c r="J259" s="56" t="n">
        <f aca="false">(F259+G259+H259)*((1+D259)^(1/12)-1)</f>
        <v>512.625866543599</v>
      </c>
      <c r="K259" s="56" t="n">
        <f aca="false">(F259+G259+H259+J259)*(Inputs!$C$19+IF(B259&lt;=10,Inputs!$C$12,Inputs!$C$13))/12</f>
        <v>274.924759691489</v>
      </c>
      <c r="L259" s="56" t="n">
        <f aca="false">IF(OR(E259=1,A259&lt;=Inputs!$C$15),0,MAX(Inputs!$C$8*I259-(F259+G259+H259+J259-K259),0))</f>
        <v>0</v>
      </c>
      <c r="M259" s="56" t="n">
        <f aca="false">L259*INDEX(Rates!$B$2:$C$101,C259+1,IF(Inputs!$C$5="Male",1,2))/1000/12*Inputs!$C$16</f>
        <v>0</v>
      </c>
      <c r="N259" s="56" t="n">
        <f aca="false">IF($V$1=1,MAX(F259+G259+H259+J259-K259-M259,0)*Inputs!$C$22/12,0)</f>
        <v>0</v>
      </c>
      <c r="O259" s="56" t="n">
        <f aca="false">IF(AND(MOD(A259,12)=0,B259&gt;=Inputs!$C$18),MAX(F259+G259+H259+J259-K259-M259-N259,0)*Inputs!$C$17,0)</f>
        <v>0</v>
      </c>
      <c r="P259" s="56" t="n">
        <f aca="false">F259+G259+H259+J259-K259-M259-N259+O259</f>
        <v>156824.937921159</v>
      </c>
      <c r="Q259" s="56" t="n">
        <f aca="false">IF(OR(E259=1,P259&lt;=0),0,P259)</f>
        <v>156824.937921159</v>
      </c>
      <c r="R259" s="15" t="n">
        <f aca="false">IF(OR(E259=1,AND(P259&lt;=0,I259&gt;0)),1,0)</f>
        <v>0</v>
      </c>
      <c r="S259" s="15" t="n">
        <f aca="false">IF(L259&gt;0,1,0)</f>
        <v>0</v>
      </c>
    </row>
    <row r="260" customFormat="false" ht="15" hidden="false" customHeight="false" outlineLevel="0" collapsed="false">
      <c r="A260" s="15" t="n">
        <v>259</v>
      </c>
      <c r="B260" s="15" t="n">
        <f aca="false">INT((A260-1)/12)+1</f>
        <v>22</v>
      </c>
      <c r="C260" s="15" t="n">
        <f aca="false">MIN(Inputs!$C$4+B260-1,99)</f>
        <v>95</v>
      </c>
      <c r="D260" s="55" t="n">
        <f aca="false">0.04</f>
        <v>0.04</v>
      </c>
      <c r="E260" s="15" t="n">
        <f aca="false">R259</f>
        <v>0</v>
      </c>
      <c r="F260" s="56" t="n">
        <f aca="false">Q259</f>
        <v>156824.937921159</v>
      </c>
      <c r="G260" s="56" t="n">
        <f aca="false">IF(AND(MOD(A260-1,12)=0,B260&lt;=Inputs!$C$7,E260=0),Inputs!$C$6,0)</f>
        <v>0</v>
      </c>
      <c r="H260" s="56" t="n">
        <f aca="false">IF(B260=1,G260*Inputs!$C$9,0)</f>
        <v>0</v>
      </c>
      <c r="I260" s="56" t="n">
        <f aca="false">I259+G260</f>
        <v>120000</v>
      </c>
      <c r="J260" s="56" t="n">
        <f aca="false">(F260+G260+H260)*((1+D260)^(1/12)-1)</f>
        <v>513.404038113374</v>
      </c>
      <c r="K260" s="56" t="n">
        <f aca="false">(F260+G260+H260+J260)*(Inputs!$C$19+IF(B260&lt;=10,Inputs!$C$12,Inputs!$C$13))/12</f>
        <v>275.342098428727</v>
      </c>
      <c r="L260" s="56" t="n">
        <f aca="false">IF(OR(E260=1,A260&lt;=Inputs!$C$15),0,MAX(Inputs!$C$8*I260-(F260+G260+H260+J260-K260),0))</f>
        <v>0</v>
      </c>
      <c r="M260" s="56" t="n">
        <f aca="false">L260*INDEX(Rates!$B$2:$C$101,C260+1,IF(Inputs!$C$5="Male",1,2))/1000/12*Inputs!$C$16</f>
        <v>0</v>
      </c>
      <c r="N260" s="56" t="n">
        <f aca="false">IF($V$1=1,MAX(F260+G260+H260+J260-K260-M260,0)*Inputs!$C$22/12,0)</f>
        <v>0</v>
      </c>
      <c r="O260" s="56" t="n">
        <f aca="false">IF(AND(MOD(A260,12)=0,B260&gt;=Inputs!$C$18),MAX(F260+G260+H260+J260-K260-M260-N260,0)*Inputs!$C$17,0)</f>
        <v>0</v>
      </c>
      <c r="P260" s="56" t="n">
        <f aca="false">F260+G260+H260+J260-K260-M260-N260+O260</f>
        <v>157062.999860844</v>
      </c>
      <c r="Q260" s="56" t="n">
        <f aca="false">IF(OR(E260=1,P260&lt;=0),0,P260)</f>
        <v>157062.999860844</v>
      </c>
      <c r="R260" s="15" t="n">
        <f aca="false">IF(OR(E260=1,AND(P260&lt;=0,I260&gt;0)),1,0)</f>
        <v>0</v>
      </c>
      <c r="S260" s="15" t="n">
        <f aca="false">IF(L260&gt;0,1,0)</f>
        <v>0</v>
      </c>
    </row>
    <row r="261" customFormat="false" ht="15" hidden="false" customHeight="false" outlineLevel="0" collapsed="false">
      <c r="A261" s="15" t="n">
        <v>260</v>
      </c>
      <c r="B261" s="15" t="n">
        <f aca="false">INT((A261-1)/12)+1</f>
        <v>22</v>
      </c>
      <c r="C261" s="15" t="n">
        <f aca="false">MIN(Inputs!$C$4+B261-1,99)</f>
        <v>95</v>
      </c>
      <c r="D261" s="55" t="n">
        <f aca="false">0.04</f>
        <v>0.04</v>
      </c>
      <c r="E261" s="15" t="n">
        <f aca="false">R260</f>
        <v>0</v>
      </c>
      <c r="F261" s="56" t="n">
        <f aca="false">Q260</f>
        <v>157062.999860844</v>
      </c>
      <c r="G261" s="56" t="n">
        <f aca="false">IF(AND(MOD(A261-1,12)=0,B261&lt;=Inputs!$C$7,E261=0),Inputs!$C$6,0)</f>
        <v>0</v>
      </c>
      <c r="H261" s="56" t="n">
        <f aca="false">IF(B261=1,G261*Inputs!$C$9,0)</f>
        <v>0</v>
      </c>
      <c r="I261" s="56" t="n">
        <f aca="false">I260+G261</f>
        <v>120000</v>
      </c>
      <c r="J261" s="56" t="n">
        <f aca="false">(F261+G261+H261)*((1+D261)^(1/12)-1)</f>
        <v>514.183390955947</v>
      </c>
      <c r="K261" s="56" t="n">
        <f aca="false">(F261+G261+H261+J261)*(Inputs!$C$19+IF(B261&lt;=10,Inputs!$C$12,Inputs!$C$13))/12</f>
        <v>275.760070690649</v>
      </c>
      <c r="L261" s="56" t="n">
        <f aca="false">IF(OR(E261=1,A261&lt;=Inputs!$C$15),0,MAX(Inputs!$C$8*I261-(F261+G261+H261+J261-K261),0))</f>
        <v>0</v>
      </c>
      <c r="M261" s="56" t="n">
        <f aca="false">L261*INDEX(Rates!$B$2:$C$101,C261+1,IF(Inputs!$C$5="Male",1,2))/1000/12*Inputs!$C$16</f>
        <v>0</v>
      </c>
      <c r="N261" s="56" t="n">
        <f aca="false">IF($V$1=1,MAX(F261+G261+H261+J261-K261-M261,0)*Inputs!$C$22/12,0)</f>
        <v>0</v>
      </c>
      <c r="O261" s="56" t="n">
        <f aca="false">IF(AND(MOD(A261,12)=0,B261&gt;=Inputs!$C$18),MAX(F261+G261+H261+J261-K261-M261-N261,0)*Inputs!$C$17,0)</f>
        <v>0</v>
      </c>
      <c r="P261" s="56" t="n">
        <f aca="false">F261+G261+H261+J261-K261-M261-N261+O261</f>
        <v>157301.423181109</v>
      </c>
      <c r="Q261" s="56" t="n">
        <f aca="false">IF(OR(E261=1,P261&lt;=0),0,P261)</f>
        <v>157301.423181109</v>
      </c>
      <c r="R261" s="15" t="n">
        <f aca="false">IF(OR(E261=1,AND(P261&lt;=0,I261&gt;0)),1,0)</f>
        <v>0</v>
      </c>
      <c r="S261" s="15" t="n">
        <f aca="false">IF(L261&gt;0,1,0)</f>
        <v>0</v>
      </c>
    </row>
    <row r="262" customFormat="false" ht="15" hidden="false" customHeight="false" outlineLevel="0" collapsed="false">
      <c r="A262" s="15" t="n">
        <v>261</v>
      </c>
      <c r="B262" s="15" t="n">
        <f aca="false">INT((A262-1)/12)+1</f>
        <v>22</v>
      </c>
      <c r="C262" s="15" t="n">
        <f aca="false">MIN(Inputs!$C$4+B262-1,99)</f>
        <v>95</v>
      </c>
      <c r="D262" s="55" t="n">
        <f aca="false">0.04</f>
        <v>0.04</v>
      </c>
      <c r="E262" s="15" t="n">
        <f aca="false">R261</f>
        <v>0</v>
      </c>
      <c r="F262" s="56" t="n">
        <f aca="false">Q261</f>
        <v>157301.423181109</v>
      </c>
      <c r="G262" s="56" t="n">
        <f aca="false">IF(AND(MOD(A262-1,12)=0,B262&lt;=Inputs!$C$7,E262=0),Inputs!$C$6,0)</f>
        <v>0</v>
      </c>
      <c r="H262" s="56" t="n">
        <f aca="false">IF(B262=1,G262*Inputs!$C$9,0)</f>
        <v>0</v>
      </c>
      <c r="I262" s="56" t="n">
        <f aca="false">I261+G262</f>
        <v>120000</v>
      </c>
      <c r="J262" s="56" t="n">
        <f aca="false">(F262+G262+H262)*((1+D262)^(1/12)-1)</f>
        <v>514.963926864503</v>
      </c>
      <c r="K262" s="56" t="n">
        <f aca="false">(F262+G262+H262+J262)*(Inputs!$C$19+IF(B262&lt;=10,Inputs!$C$12,Inputs!$C$13))/12</f>
        <v>276.178677438954</v>
      </c>
      <c r="L262" s="56" t="n">
        <f aca="false">IF(OR(E262=1,A262&lt;=Inputs!$C$15),0,MAX(Inputs!$C$8*I262-(F262+G262+H262+J262-K262),0))</f>
        <v>0</v>
      </c>
      <c r="M262" s="56" t="n">
        <f aca="false">L262*INDEX(Rates!$B$2:$C$101,C262+1,IF(Inputs!$C$5="Male",1,2))/1000/12*Inputs!$C$16</f>
        <v>0</v>
      </c>
      <c r="N262" s="56" t="n">
        <f aca="false">IF($V$1=1,MAX(F262+G262+H262+J262-K262-M262,0)*Inputs!$C$22/12,0)</f>
        <v>0</v>
      </c>
      <c r="O262" s="56" t="n">
        <f aca="false">IF(AND(MOD(A262,12)=0,B262&gt;=Inputs!$C$18),MAX(F262+G262+H262+J262-K262-M262-N262,0)*Inputs!$C$17,0)</f>
        <v>0</v>
      </c>
      <c r="P262" s="56" t="n">
        <f aca="false">F262+G262+H262+J262-K262-M262-N262+O262</f>
        <v>157540.208430535</v>
      </c>
      <c r="Q262" s="56" t="n">
        <f aca="false">IF(OR(E262=1,P262&lt;=0),0,P262)</f>
        <v>157540.208430535</v>
      </c>
      <c r="R262" s="15" t="n">
        <f aca="false">IF(OR(E262=1,AND(P262&lt;=0,I262&gt;0)),1,0)</f>
        <v>0</v>
      </c>
      <c r="S262" s="15" t="n">
        <f aca="false">IF(L262&gt;0,1,0)</f>
        <v>0</v>
      </c>
    </row>
    <row r="263" customFormat="false" ht="15" hidden="false" customHeight="false" outlineLevel="0" collapsed="false">
      <c r="A263" s="15" t="n">
        <v>262</v>
      </c>
      <c r="B263" s="15" t="n">
        <f aca="false">INT((A263-1)/12)+1</f>
        <v>22</v>
      </c>
      <c r="C263" s="15" t="n">
        <f aca="false">MIN(Inputs!$C$4+B263-1,99)</f>
        <v>95</v>
      </c>
      <c r="D263" s="55" t="n">
        <f aca="false">0.04</f>
        <v>0.04</v>
      </c>
      <c r="E263" s="15" t="n">
        <f aca="false">R262</f>
        <v>0</v>
      </c>
      <c r="F263" s="56" t="n">
        <f aca="false">Q262</f>
        <v>157540.208430535</v>
      </c>
      <c r="G263" s="56" t="n">
        <f aca="false">IF(AND(MOD(A263-1,12)=0,B263&lt;=Inputs!$C$7,E263=0),Inputs!$C$6,0)</f>
        <v>0</v>
      </c>
      <c r="H263" s="56" t="n">
        <f aca="false">IF(B263=1,G263*Inputs!$C$9,0)</f>
        <v>0</v>
      </c>
      <c r="I263" s="56" t="n">
        <f aca="false">I262+G263</f>
        <v>120000</v>
      </c>
      <c r="J263" s="56" t="n">
        <f aca="false">(F263+G263+H263)*((1+D263)^(1/12)-1)</f>
        <v>515.74564763495</v>
      </c>
      <c r="K263" s="56" t="n">
        <f aca="false">(F263+G263+H263+J263)*(Inputs!$C$19+IF(B263&lt;=10,Inputs!$C$12,Inputs!$C$13))/12</f>
        <v>276.597919636797</v>
      </c>
      <c r="L263" s="56" t="n">
        <f aca="false">IF(OR(E263=1,A263&lt;=Inputs!$C$15),0,MAX(Inputs!$C$8*I263-(F263+G263+H263+J263-K263),0))</f>
        <v>0</v>
      </c>
      <c r="M263" s="56" t="n">
        <f aca="false">L263*INDEX(Rates!$B$2:$C$101,C263+1,IF(Inputs!$C$5="Male",1,2))/1000/12*Inputs!$C$16</f>
        <v>0</v>
      </c>
      <c r="N263" s="56" t="n">
        <f aca="false">IF($V$1=1,MAX(F263+G263+H263+J263-K263-M263,0)*Inputs!$C$22/12,0)</f>
        <v>0</v>
      </c>
      <c r="O263" s="56" t="n">
        <f aca="false">IF(AND(MOD(A263,12)=0,B263&gt;=Inputs!$C$18),MAX(F263+G263+H263+J263-K263-M263-N263,0)*Inputs!$C$17,0)</f>
        <v>0</v>
      </c>
      <c r="P263" s="56" t="n">
        <f aca="false">F263+G263+H263+J263-K263-M263-N263+O263</f>
        <v>157779.356158533</v>
      </c>
      <c r="Q263" s="56" t="n">
        <f aca="false">IF(OR(E263=1,P263&lt;=0),0,P263)</f>
        <v>157779.356158533</v>
      </c>
      <c r="R263" s="15" t="n">
        <f aca="false">IF(OR(E263=1,AND(P263&lt;=0,I263&gt;0)),1,0)</f>
        <v>0</v>
      </c>
      <c r="S263" s="15" t="n">
        <f aca="false">IF(L263&gt;0,1,0)</f>
        <v>0</v>
      </c>
    </row>
    <row r="264" customFormat="false" ht="15" hidden="false" customHeight="false" outlineLevel="0" collapsed="false">
      <c r="A264" s="15" t="n">
        <v>263</v>
      </c>
      <c r="B264" s="15" t="n">
        <f aca="false">INT((A264-1)/12)+1</f>
        <v>22</v>
      </c>
      <c r="C264" s="15" t="n">
        <f aca="false">MIN(Inputs!$C$4+B264-1,99)</f>
        <v>95</v>
      </c>
      <c r="D264" s="55" t="n">
        <f aca="false">0.04</f>
        <v>0.04</v>
      </c>
      <c r="E264" s="15" t="n">
        <f aca="false">R263</f>
        <v>0</v>
      </c>
      <c r="F264" s="56" t="n">
        <f aca="false">Q263</f>
        <v>157779.356158533</v>
      </c>
      <c r="G264" s="56" t="n">
        <f aca="false">IF(AND(MOD(A264-1,12)=0,B264&lt;=Inputs!$C$7,E264=0),Inputs!$C$6,0)</f>
        <v>0</v>
      </c>
      <c r="H264" s="56" t="n">
        <f aca="false">IF(B264=1,G264*Inputs!$C$9,0)</f>
        <v>0</v>
      </c>
      <c r="I264" s="56" t="n">
        <f aca="false">I263+G264</f>
        <v>120000</v>
      </c>
      <c r="J264" s="56" t="n">
        <f aca="false">(F264+G264+H264)*((1+D264)^(1/12)-1)</f>
        <v>516.52855506592</v>
      </c>
      <c r="K264" s="56" t="n">
        <f aca="false">(F264+G264+H264+J264)*(Inputs!$C$19+IF(B264&lt;=10,Inputs!$C$12,Inputs!$C$13))/12</f>
        <v>277.017798248798</v>
      </c>
      <c r="L264" s="56" t="n">
        <f aca="false">IF(OR(E264=1,A264&lt;=Inputs!$C$15),0,MAX(Inputs!$C$8*I264-(F264+G264+H264+J264-K264),0))</f>
        <v>0</v>
      </c>
      <c r="M264" s="56" t="n">
        <f aca="false">L264*INDEX(Rates!$B$2:$C$101,C264+1,IF(Inputs!$C$5="Male",1,2))/1000/12*Inputs!$C$16</f>
        <v>0</v>
      </c>
      <c r="N264" s="56" t="n">
        <f aca="false">IF($V$1=1,MAX(F264+G264+H264+J264-K264-M264,0)*Inputs!$C$22/12,0)</f>
        <v>0</v>
      </c>
      <c r="O264" s="56" t="n">
        <f aca="false">IF(AND(MOD(A264,12)=0,B264&gt;=Inputs!$C$18),MAX(F264+G264+H264+J264-K264-M264-N264,0)*Inputs!$C$17,0)</f>
        <v>0</v>
      </c>
      <c r="P264" s="56" t="n">
        <f aca="false">F264+G264+H264+J264-K264-M264-N264+O264</f>
        <v>158018.86691535</v>
      </c>
      <c r="Q264" s="56" t="n">
        <f aca="false">IF(OR(E264=1,P264&lt;=0),0,P264)</f>
        <v>158018.86691535</v>
      </c>
      <c r="R264" s="15" t="n">
        <f aca="false">IF(OR(E264=1,AND(P264&lt;=0,I264&gt;0)),1,0)</f>
        <v>0</v>
      </c>
      <c r="S264" s="15" t="n">
        <f aca="false">IF(L264&gt;0,1,0)</f>
        <v>0</v>
      </c>
    </row>
    <row r="265" customFormat="false" ht="15" hidden="false" customHeight="false" outlineLevel="0" collapsed="false">
      <c r="A265" s="15" t="n">
        <v>264</v>
      </c>
      <c r="B265" s="15" t="n">
        <f aca="false">INT((A265-1)/12)+1</f>
        <v>22</v>
      </c>
      <c r="C265" s="15" t="n">
        <f aca="false">MIN(Inputs!$C$4+B265-1,99)</f>
        <v>95</v>
      </c>
      <c r="D265" s="55" t="n">
        <f aca="false">0.04</f>
        <v>0.04</v>
      </c>
      <c r="E265" s="15" t="n">
        <f aca="false">R264</f>
        <v>0</v>
      </c>
      <c r="F265" s="56" t="n">
        <f aca="false">Q264</f>
        <v>158018.86691535</v>
      </c>
      <c r="G265" s="56" t="n">
        <f aca="false">IF(AND(MOD(A265-1,12)=0,B265&lt;=Inputs!$C$7,E265=0),Inputs!$C$6,0)</f>
        <v>0</v>
      </c>
      <c r="H265" s="56" t="n">
        <f aca="false">IF(B265=1,G265*Inputs!$C$9,0)</f>
        <v>0</v>
      </c>
      <c r="I265" s="56" t="n">
        <f aca="false">I264+G265</f>
        <v>120000</v>
      </c>
      <c r="J265" s="56" t="n">
        <f aca="false">(F265+G265+H265)*((1+D265)^(1/12)-1)</f>
        <v>517.312650958777</v>
      </c>
      <c r="K265" s="56" t="n">
        <f aca="false">(F265+G265+H265+J265)*(Inputs!$C$19+IF(B265&lt;=10,Inputs!$C$12,Inputs!$C$13))/12</f>
        <v>277.43831424104</v>
      </c>
      <c r="L265" s="56" t="n">
        <f aca="false">IF(OR(E265=1,A265&lt;=Inputs!$C$15),0,MAX(Inputs!$C$8*I265-(F265+G265+H265+J265-K265),0))</f>
        <v>0</v>
      </c>
      <c r="M265" s="56" t="n">
        <f aca="false">L265*INDEX(Rates!$B$2:$C$101,C265+1,IF(Inputs!$C$5="Male",1,2))/1000/12*Inputs!$C$16</f>
        <v>0</v>
      </c>
      <c r="N265" s="56" t="n">
        <f aca="false">IF($V$1=1,MAX(F265+G265+H265+J265-K265-M265,0)*Inputs!$C$22/12,0)</f>
        <v>0</v>
      </c>
      <c r="O265" s="56" t="n">
        <f aca="false">IF(AND(MOD(A265,12)=0,B265&gt;=Inputs!$C$18),MAX(F265+G265+H265+J265-K265-M265-N265,0)*Inputs!$C$17,0)</f>
        <v>791.293706260338</v>
      </c>
      <c r="P265" s="56" t="n">
        <f aca="false">F265+G265+H265+J265-K265-M265-N265+O265</f>
        <v>159050.034958328</v>
      </c>
      <c r="Q265" s="56" t="n">
        <f aca="false">IF(OR(E265=1,P265&lt;=0),0,P265)</f>
        <v>159050.034958328</v>
      </c>
      <c r="R265" s="15" t="n">
        <f aca="false">IF(OR(E265=1,AND(P265&lt;=0,I265&gt;0)),1,0)</f>
        <v>0</v>
      </c>
      <c r="S265" s="15" t="n">
        <f aca="false">IF(L265&gt;0,1,0)</f>
        <v>0</v>
      </c>
    </row>
    <row r="266" customFormat="false" ht="15" hidden="false" customHeight="false" outlineLevel="0" collapsed="false">
      <c r="A266" s="15" t="n">
        <v>265</v>
      </c>
      <c r="B266" s="15" t="n">
        <f aca="false">INT((A266-1)/12)+1</f>
        <v>23</v>
      </c>
      <c r="C266" s="15" t="n">
        <f aca="false">MIN(Inputs!$C$4+B266-1,99)</f>
        <v>96</v>
      </c>
      <c r="D266" s="55" t="n">
        <f aca="false">0.04</f>
        <v>0.04</v>
      </c>
      <c r="E266" s="15" t="n">
        <f aca="false">R265</f>
        <v>0</v>
      </c>
      <c r="F266" s="56" t="n">
        <f aca="false">Q265</f>
        <v>159050.034958328</v>
      </c>
      <c r="G266" s="56" t="n">
        <f aca="false">IF(AND(MOD(A266-1,12)=0,B266&lt;=Inputs!$C$7,E266=0),Inputs!$C$6,0)</f>
        <v>0</v>
      </c>
      <c r="H266" s="56" t="n">
        <f aca="false">IF(B266=1,G266*Inputs!$C$9,0)</f>
        <v>0</v>
      </c>
      <c r="I266" s="56" t="n">
        <f aca="false">I265+G266</f>
        <v>120000</v>
      </c>
      <c r="J266" s="56" t="n">
        <f aca="false">(F266+G266+H266)*((1+D266)^(1/12)-1)</f>
        <v>520.688426803206</v>
      </c>
      <c r="K266" s="56" t="n">
        <f aca="false">(F266+G266+H266+J266)*(Inputs!$C$19+IF(B266&lt;=10,Inputs!$C$12,Inputs!$C$13))/12</f>
        <v>279.24876592398</v>
      </c>
      <c r="L266" s="56" t="n">
        <f aca="false">IF(OR(E266=1,A266&lt;=Inputs!$C$15),0,MAX(Inputs!$C$8*I266-(F266+G266+H266+J266-K266),0))</f>
        <v>0</v>
      </c>
      <c r="M266" s="56" t="n">
        <f aca="false">L266*INDEX(Rates!$B$2:$C$101,C266+1,IF(Inputs!$C$5="Male",1,2))/1000/12*Inputs!$C$16</f>
        <v>0</v>
      </c>
      <c r="N266" s="56" t="n">
        <f aca="false">IF($V$1=1,MAX(F266+G266+H266+J266-K266-M266,0)*Inputs!$C$22/12,0)</f>
        <v>0</v>
      </c>
      <c r="O266" s="56" t="n">
        <f aca="false">IF(AND(MOD(A266,12)=0,B266&gt;=Inputs!$C$18),MAX(F266+G266+H266+J266-K266-M266-N266,0)*Inputs!$C$17,0)</f>
        <v>0</v>
      </c>
      <c r="P266" s="56" t="n">
        <f aca="false">F266+G266+H266+J266-K266-M266-N266+O266</f>
        <v>159291.474619207</v>
      </c>
      <c r="Q266" s="56" t="n">
        <f aca="false">IF(OR(E266=1,P266&lt;=0),0,P266)</f>
        <v>159291.474619207</v>
      </c>
      <c r="R266" s="15" t="n">
        <f aca="false">IF(OR(E266=1,AND(P266&lt;=0,I266&gt;0)),1,0)</f>
        <v>0</v>
      </c>
      <c r="S266" s="15" t="n">
        <f aca="false">IF(L266&gt;0,1,0)</f>
        <v>0</v>
      </c>
    </row>
    <row r="267" customFormat="false" ht="15" hidden="false" customHeight="false" outlineLevel="0" collapsed="false">
      <c r="A267" s="15" t="n">
        <v>266</v>
      </c>
      <c r="B267" s="15" t="n">
        <f aca="false">INT((A267-1)/12)+1</f>
        <v>23</v>
      </c>
      <c r="C267" s="15" t="n">
        <f aca="false">MIN(Inputs!$C$4+B267-1,99)</f>
        <v>96</v>
      </c>
      <c r="D267" s="55" t="n">
        <f aca="false">0.04</f>
        <v>0.04</v>
      </c>
      <c r="E267" s="15" t="n">
        <f aca="false">R266</f>
        <v>0</v>
      </c>
      <c r="F267" s="56" t="n">
        <f aca="false">Q266</f>
        <v>159291.474619207</v>
      </c>
      <c r="G267" s="56" t="n">
        <f aca="false">IF(AND(MOD(A267-1,12)=0,B267&lt;=Inputs!$C$7,E267=0),Inputs!$C$6,0)</f>
        <v>0</v>
      </c>
      <c r="H267" s="56" t="n">
        <f aca="false">IF(B267=1,G267*Inputs!$C$9,0)</f>
        <v>0</v>
      </c>
      <c r="I267" s="56" t="n">
        <f aca="false">I266+G267</f>
        <v>120000</v>
      </c>
      <c r="J267" s="56" t="n">
        <f aca="false">(F267+G267+H267)*((1+D267)^(1/12)-1)</f>
        <v>521.478837426027</v>
      </c>
      <c r="K267" s="56" t="n">
        <f aca="false">(F267+G267+H267+J267)*(Inputs!$C$19+IF(B267&lt;=10,Inputs!$C$12,Inputs!$C$13))/12</f>
        <v>279.672668549108</v>
      </c>
      <c r="L267" s="56" t="n">
        <f aca="false">IF(OR(E267=1,A267&lt;=Inputs!$C$15),0,MAX(Inputs!$C$8*I267-(F267+G267+H267+J267-K267),0))</f>
        <v>0</v>
      </c>
      <c r="M267" s="56" t="n">
        <f aca="false">L267*INDEX(Rates!$B$2:$C$101,C267+1,IF(Inputs!$C$5="Male",1,2))/1000/12*Inputs!$C$16</f>
        <v>0</v>
      </c>
      <c r="N267" s="56" t="n">
        <f aca="false">IF($V$1=1,MAX(F267+G267+H267+J267-K267-M267,0)*Inputs!$C$22/12,0)</f>
        <v>0</v>
      </c>
      <c r="O267" s="56" t="n">
        <f aca="false">IF(AND(MOD(A267,12)=0,B267&gt;=Inputs!$C$18),MAX(F267+G267+H267+J267-K267-M267-N267,0)*Inputs!$C$17,0)</f>
        <v>0</v>
      </c>
      <c r="P267" s="56" t="n">
        <f aca="false">F267+G267+H267+J267-K267-M267-N267+O267</f>
        <v>159533.280788084</v>
      </c>
      <c r="Q267" s="56" t="n">
        <f aca="false">IF(OR(E267=1,P267&lt;=0),0,P267)</f>
        <v>159533.280788084</v>
      </c>
      <c r="R267" s="15" t="n">
        <f aca="false">IF(OR(E267=1,AND(P267&lt;=0,I267&gt;0)),1,0)</f>
        <v>0</v>
      </c>
      <c r="S267" s="15" t="n">
        <f aca="false">IF(L267&gt;0,1,0)</f>
        <v>0</v>
      </c>
    </row>
    <row r="268" customFormat="false" ht="15" hidden="false" customHeight="false" outlineLevel="0" collapsed="false">
      <c r="A268" s="15" t="n">
        <v>267</v>
      </c>
      <c r="B268" s="15" t="n">
        <f aca="false">INT((A268-1)/12)+1</f>
        <v>23</v>
      </c>
      <c r="C268" s="15" t="n">
        <f aca="false">MIN(Inputs!$C$4+B268-1,99)</f>
        <v>96</v>
      </c>
      <c r="D268" s="55" t="n">
        <f aca="false">0.04</f>
        <v>0.04</v>
      </c>
      <c r="E268" s="15" t="n">
        <f aca="false">R267</f>
        <v>0</v>
      </c>
      <c r="F268" s="56" t="n">
        <f aca="false">Q267</f>
        <v>159533.280788084</v>
      </c>
      <c r="G268" s="56" t="n">
        <f aca="false">IF(AND(MOD(A268-1,12)=0,B268&lt;=Inputs!$C$7,E268=0),Inputs!$C$6,0)</f>
        <v>0</v>
      </c>
      <c r="H268" s="56" t="n">
        <f aca="false">IF(B268=1,G268*Inputs!$C$9,0)</f>
        <v>0</v>
      </c>
      <c r="I268" s="56" t="n">
        <f aca="false">I267+G268</f>
        <v>120000</v>
      </c>
      <c r="J268" s="56" t="n">
        <f aca="false">(F268+G268+H268)*((1+D268)^(1/12)-1)</f>
        <v>522.270447900661</v>
      </c>
      <c r="K268" s="56" t="n">
        <f aca="false">(F268+G268+H268+J268)*(Inputs!$C$19+IF(B268&lt;=10,Inputs!$C$12,Inputs!$C$13))/12</f>
        <v>280.097214662973</v>
      </c>
      <c r="L268" s="56" t="n">
        <f aca="false">IF(OR(E268=1,A268&lt;=Inputs!$C$15),0,MAX(Inputs!$C$8*I268-(F268+G268+H268+J268-K268),0))</f>
        <v>0</v>
      </c>
      <c r="M268" s="56" t="n">
        <f aca="false">L268*INDEX(Rates!$B$2:$C$101,C268+1,IF(Inputs!$C$5="Male",1,2))/1000/12*Inputs!$C$16</f>
        <v>0</v>
      </c>
      <c r="N268" s="56" t="n">
        <f aca="false">IF($V$1=1,MAX(F268+G268+H268+J268-K268-M268,0)*Inputs!$C$22/12,0)</f>
        <v>0</v>
      </c>
      <c r="O268" s="56" t="n">
        <f aca="false">IF(AND(MOD(A268,12)=0,B268&gt;=Inputs!$C$18),MAX(F268+G268+H268+J268-K268-M268-N268,0)*Inputs!$C$17,0)</f>
        <v>0</v>
      </c>
      <c r="P268" s="56" t="n">
        <f aca="false">F268+G268+H268+J268-K268-M268-N268+O268</f>
        <v>159775.454021322</v>
      </c>
      <c r="Q268" s="56" t="n">
        <f aca="false">IF(OR(E268=1,P268&lt;=0),0,P268)</f>
        <v>159775.454021322</v>
      </c>
      <c r="R268" s="15" t="n">
        <f aca="false">IF(OR(E268=1,AND(P268&lt;=0,I268&gt;0)),1,0)</f>
        <v>0</v>
      </c>
      <c r="S268" s="15" t="n">
        <f aca="false">IF(L268&gt;0,1,0)</f>
        <v>0</v>
      </c>
    </row>
    <row r="269" customFormat="false" ht="15" hidden="false" customHeight="false" outlineLevel="0" collapsed="false">
      <c r="A269" s="15" t="n">
        <v>268</v>
      </c>
      <c r="B269" s="15" t="n">
        <f aca="false">INT((A269-1)/12)+1</f>
        <v>23</v>
      </c>
      <c r="C269" s="15" t="n">
        <f aca="false">MIN(Inputs!$C$4+B269-1,99)</f>
        <v>96</v>
      </c>
      <c r="D269" s="55" t="n">
        <f aca="false">0.04</f>
        <v>0.04</v>
      </c>
      <c r="E269" s="15" t="n">
        <f aca="false">R268</f>
        <v>0</v>
      </c>
      <c r="F269" s="56" t="n">
        <f aca="false">Q268</f>
        <v>159775.454021322</v>
      </c>
      <c r="G269" s="56" t="n">
        <f aca="false">IF(AND(MOD(A269-1,12)=0,B269&lt;=Inputs!$C$7,E269=0),Inputs!$C$6,0)</f>
        <v>0</v>
      </c>
      <c r="H269" s="56" t="n">
        <f aca="false">IF(B269=1,G269*Inputs!$C$9,0)</f>
        <v>0</v>
      </c>
      <c r="I269" s="56" t="n">
        <f aca="false">I268+G269</f>
        <v>120000</v>
      </c>
      <c r="J269" s="56" t="n">
        <f aca="false">(F269+G269+H269)*((1+D269)^(1/12)-1)</f>
        <v>523.063260048495</v>
      </c>
      <c r="K269" s="56" t="n">
        <f aca="false">(F269+G269+H269+J269)*(Inputs!$C$19+IF(B269&lt;=10,Inputs!$C$12,Inputs!$C$13))/12</f>
        <v>280.522405242398</v>
      </c>
      <c r="L269" s="56" t="n">
        <f aca="false">IF(OR(E269=1,A269&lt;=Inputs!$C$15),0,MAX(Inputs!$C$8*I269-(F269+G269+H269+J269-K269),0))</f>
        <v>0</v>
      </c>
      <c r="M269" s="56" t="n">
        <f aca="false">L269*INDEX(Rates!$B$2:$C$101,C269+1,IF(Inputs!$C$5="Male",1,2))/1000/12*Inputs!$C$16</f>
        <v>0</v>
      </c>
      <c r="N269" s="56" t="n">
        <f aca="false">IF($V$1=1,MAX(F269+G269+H269+J269-K269-M269,0)*Inputs!$C$22/12,0)</f>
        <v>0</v>
      </c>
      <c r="O269" s="56" t="n">
        <f aca="false">IF(AND(MOD(A269,12)=0,B269&gt;=Inputs!$C$18),MAX(F269+G269+H269+J269-K269-M269-N269,0)*Inputs!$C$17,0)</f>
        <v>0</v>
      </c>
      <c r="P269" s="56" t="n">
        <f aca="false">F269+G269+H269+J269-K269-M269-N269+O269</f>
        <v>160017.994876128</v>
      </c>
      <c r="Q269" s="56" t="n">
        <f aca="false">IF(OR(E269=1,P269&lt;=0),0,P269)</f>
        <v>160017.994876128</v>
      </c>
      <c r="R269" s="15" t="n">
        <f aca="false">IF(OR(E269=1,AND(P269&lt;=0,I269&gt;0)),1,0)</f>
        <v>0</v>
      </c>
      <c r="S269" s="15" t="n">
        <f aca="false">IF(L269&gt;0,1,0)</f>
        <v>0</v>
      </c>
    </row>
    <row r="270" customFormat="false" ht="15" hidden="false" customHeight="false" outlineLevel="0" collapsed="false">
      <c r="A270" s="15" t="n">
        <v>269</v>
      </c>
      <c r="B270" s="15" t="n">
        <f aca="false">INT((A270-1)/12)+1</f>
        <v>23</v>
      </c>
      <c r="C270" s="15" t="n">
        <f aca="false">MIN(Inputs!$C$4+B270-1,99)</f>
        <v>96</v>
      </c>
      <c r="D270" s="55" t="n">
        <f aca="false">0.04</f>
        <v>0.04</v>
      </c>
      <c r="E270" s="15" t="n">
        <f aca="false">R269</f>
        <v>0</v>
      </c>
      <c r="F270" s="56" t="n">
        <f aca="false">Q269</f>
        <v>160017.994876128</v>
      </c>
      <c r="G270" s="56" t="n">
        <f aca="false">IF(AND(MOD(A270-1,12)=0,B270&lt;=Inputs!$C$7,E270=0),Inputs!$C$6,0)</f>
        <v>0</v>
      </c>
      <c r="H270" s="56" t="n">
        <f aca="false">IF(B270=1,G270*Inputs!$C$9,0)</f>
        <v>0</v>
      </c>
      <c r="I270" s="56" t="n">
        <f aca="false">I269+G270</f>
        <v>120000</v>
      </c>
      <c r="J270" s="56" t="n">
        <f aca="false">(F270+G270+H270)*((1+D270)^(1/12)-1)</f>
        <v>523.857275693682</v>
      </c>
      <c r="K270" s="56" t="n">
        <f aca="false">(F270+G270+H270+J270)*(Inputs!$C$19+IF(B270&lt;=10,Inputs!$C$12,Inputs!$C$13))/12</f>
        <v>280.948241265688</v>
      </c>
      <c r="L270" s="56" t="n">
        <f aca="false">IF(OR(E270=1,A270&lt;=Inputs!$C$15),0,MAX(Inputs!$C$8*I270-(F270+G270+H270+J270-K270),0))</f>
        <v>0</v>
      </c>
      <c r="M270" s="56" t="n">
        <f aca="false">L270*INDEX(Rates!$B$2:$C$101,C270+1,IF(Inputs!$C$5="Male",1,2))/1000/12*Inputs!$C$16</f>
        <v>0</v>
      </c>
      <c r="N270" s="56" t="n">
        <f aca="false">IF($V$1=1,MAX(F270+G270+H270+J270-K270-M270,0)*Inputs!$C$22/12,0)</f>
        <v>0</v>
      </c>
      <c r="O270" s="56" t="n">
        <f aca="false">IF(AND(MOD(A270,12)=0,B270&gt;=Inputs!$C$18),MAX(F270+G270+H270+J270-K270-M270-N270,0)*Inputs!$C$17,0)</f>
        <v>0</v>
      </c>
      <c r="P270" s="56" t="n">
        <f aca="false">F270+G270+H270+J270-K270-M270-N270+O270</f>
        <v>160260.903910556</v>
      </c>
      <c r="Q270" s="56" t="n">
        <f aca="false">IF(OR(E270=1,P270&lt;=0),0,P270)</f>
        <v>160260.903910556</v>
      </c>
      <c r="R270" s="15" t="n">
        <f aca="false">IF(OR(E270=1,AND(P270&lt;=0,I270&gt;0)),1,0)</f>
        <v>0</v>
      </c>
      <c r="S270" s="15" t="n">
        <f aca="false">IF(L270&gt;0,1,0)</f>
        <v>0</v>
      </c>
    </row>
    <row r="271" customFormat="false" ht="15" hidden="false" customHeight="false" outlineLevel="0" collapsed="false">
      <c r="A271" s="15" t="n">
        <v>270</v>
      </c>
      <c r="B271" s="15" t="n">
        <f aca="false">INT((A271-1)/12)+1</f>
        <v>23</v>
      </c>
      <c r="C271" s="15" t="n">
        <f aca="false">MIN(Inputs!$C$4+B271-1,99)</f>
        <v>96</v>
      </c>
      <c r="D271" s="55" t="n">
        <f aca="false">0.04</f>
        <v>0.04</v>
      </c>
      <c r="E271" s="15" t="n">
        <f aca="false">R270</f>
        <v>0</v>
      </c>
      <c r="F271" s="56" t="n">
        <f aca="false">Q270</f>
        <v>160260.903910556</v>
      </c>
      <c r="G271" s="56" t="n">
        <f aca="false">IF(AND(MOD(A271-1,12)=0,B271&lt;=Inputs!$C$7,E271=0),Inputs!$C$6,0)</f>
        <v>0</v>
      </c>
      <c r="H271" s="56" t="n">
        <f aca="false">IF(B271=1,G271*Inputs!$C$9,0)</f>
        <v>0</v>
      </c>
      <c r="I271" s="56" t="n">
        <f aca="false">I270+G271</f>
        <v>120000</v>
      </c>
      <c r="J271" s="56" t="n">
        <f aca="false">(F271+G271+H271)*((1+D271)^(1/12)-1)</f>
        <v>524.652496663144</v>
      </c>
      <c r="K271" s="56" t="n">
        <f aca="false">(F271+G271+H271+J271)*(Inputs!$C$19+IF(B271&lt;=10,Inputs!$C$12,Inputs!$C$13))/12</f>
        <v>281.374723712633</v>
      </c>
      <c r="L271" s="56" t="n">
        <f aca="false">IF(OR(E271=1,A271&lt;=Inputs!$C$15),0,MAX(Inputs!$C$8*I271-(F271+G271+H271+J271-K271),0))</f>
        <v>0</v>
      </c>
      <c r="M271" s="56" t="n">
        <f aca="false">L271*INDEX(Rates!$B$2:$C$101,C271+1,IF(Inputs!$C$5="Male",1,2))/1000/12*Inputs!$C$16</f>
        <v>0</v>
      </c>
      <c r="N271" s="56" t="n">
        <f aca="false">IF($V$1=1,MAX(F271+G271+H271+J271-K271-M271,0)*Inputs!$C$22/12,0)</f>
        <v>0</v>
      </c>
      <c r="O271" s="56" t="n">
        <f aca="false">IF(AND(MOD(A271,12)=0,B271&gt;=Inputs!$C$18),MAX(F271+G271+H271+J271-K271-M271-N271,0)*Inputs!$C$17,0)</f>
        <v>0</v>
      </c>
      <c r="P271" s="56" t="n">
        <f aca="false">F271+G271+H271+J271-K271-M271-N271+O271</f>
        <v>160504.181683506</v>
      </c>
      <c r="Q271" s="56" t="n">
        <f aca="false">IF(OR(E271=1,P271&lt;=0),0,P271)</f>
        <v>160504.181683506</v>
      </c>
      <c r="R271" s="15" t="n">
        <f aca="false">IF(OR(E271=1,AND(P271&lt;=0,I271&gt;0)),1,0)</f>
        <v>0</v>
      </c>
      <c r="S271" s="15" t="n">
        <f aca="false">IF(L271&gt;0,1,0)</f>
        <v>0</v>
      </c>
    </row>
    <row r="272" customFormat="false" ht="15" hidden="false" customHeight="false" outlineLevel="0" collapsed="false">
      <c r="A272" s="15" t="n">
        <v>271</v>
      </c>
      <c r="B272" s="15" t="n">
        <f aca="false">INT((A272-1)/12)+1</f>
        <v>23</v>
      </c>
      <c r="C272" s="15" t="n">
        <f aca="false">MIN(Inputs!$C$4+B272-1,99)</f>
        <v>96</v>
      </c>
      <c r="D272" s="55" t="n">
        <f aca="false">0.04</f>
        <v>0.04</v>
      </c>
      <c r="E272" s="15" t="n">
        <f aca="false">R271</f>
        <v>0</v>
      </c>
      <c r="F272" s="56" t="n">
        <f aca="false">Q271</f>
        <v>160504.181683506</v>
      </c>
      <c r="G272" s="56" t="n">
        <f aca="false">IF(AND(MOD(A272-1,12)=0,B272&lt;=Inputs!$C$7,E272=0),Inputs!$C$6,0)</f>
        <v>0</v>
      </c>
      <c r="H272" s="56" t="n">
        <f aca="false">IF(B272=1,G272*Inputs!$C$9,0)</f>
        <v>0</v>
      </c>
      <c r="I272" s="56" t="n">
        <f aca="false">I271+G272</f>
        <v>120000</v>
      </c>
      <c r="J272" s="56" t="n">
        <f aca="false">(F272+G272+H272)*((1+D272)^(1/12)-1)</f>
        <v>525.448924786577</v>
      </c>
      <c r="K272" s="56" t="n">
        <f aca="false">(F272+G272+H272+J272)*(Inputs!$C$19+IF(B272&lt;=10,Inputs!$C$12,Inputs!$C$13))/12</f>
        <v>281.801853564513</v>
      </c>
      <c r="L272" s="56" t="n">
        <f aca="false">IF(OR(E272=1,A272&lt;=Inputs!$C$15),0,MAX(Inputs!$C$8*I272-(F272+G272+H272+J272-K272),0))</f>
        <v>0</v>
      </c>
      <c r="M272" s="56" t="n">
        <f aca="false">L272*INDEX(Rates!$B$2:$C$101,C272+1,IF(Inputs!$C$5="Male",1,2))/1000/12*Inputs!$C$16</f>
        <v>0</v>
      </c>
      <c r="N272" s="56" t="n">
        <f aca="false">IF($V$1=1,MAX(F272+G272+H272+J272-K272-M272,0)*Inputs!$C$22/12,0)</f>
        <v>0</v>
      </c>
      <c r="O272" s="56" t="n">
        <f aca="false">IF(AND(MOD(A272,12)=0,B272&gt;=Inputs!$C$18),MAX(F272+G272+H272+J272-K272-M272-N272,0)*Inputs!$C$17,0)</f>
        <v>0</v>
      </c>
      <c r="P272" s="56" t="n">
        <f aca="false">F272+G272+H272+J272-K272-M272-N272+O272</f>
        <v>160747.828754728</v>
      </c>
      <c r="Q272" s="56" t="n">
        <f aca="false">IF(OR(E272=1,P272&lt;=0),0,P272)</f>
        <v>160747.828754728</v>
      </c>
      <c r="R272" s="15" t="n">
        <f aca="false">IF(OR(E272=1,AND(P272&lt;=0,I272&gt;0)),1,0)</f>
        <v>0</v>
      </c>
      <c r="S272" s="15" t="n">
        <f aca="false">IF(L272&gt;0,1,0)</f>
        <v>0</v>
      </c>
    </row>
    <row r="273" customFormat="false" ht="15" hidden="false" customHeight="false" outlineLevel="0" collapsed="false">
      <c r="A273" s="15" t="n">
        <v>272</v>
      </c>
      <c r="B273" s="15" t="n">
        <f aca="false">INT((A273-1)/12)+1</f>
        <v>23</v>
      </c>
      <c r="C273" s="15" t="n">
        <f aca="false">MIN(Inputs!$C$4+B273-1,99)</f>
        <v>96</v>
      </c>
      <c r="D273" s="55" t="n">
        <f aca="false">0.04</f>
        <v>0.04</v>
      </c>
      <c r="E273" s="15" t="n">
        <f aca="false">R272</f>
        <v>0</v>
      </c>
      <c r="F273" s="56" t="n">
        <f aca="false">Q272</f>
        <v>160747.828754728</v>
      </c>
      <c r="G273" s="56" t="n">
        <f aca="false">IF(AND(MOD(A273-1,12)=0,B273&lt;=Inputs!$C$7,E273=0),Inputs!$C$6,0)</f>
        <v>0</v>
      </c>
      <c r="H273" s="56" t="n">
        <f aca="false">IF(B273=1,G273*Inputs!$C$9,0)</f>
        <v>0</v>
      </c>
      <c r="I273" s="56" t="n">
        <f aca="false">I272+G273</f>
        <v>120000</v>
      </c>
      <c r="J273" s="56" t="n">
        <f aca="false">(F273+G273+H273)*((1+D273)^(1/12)-1)</f>
        <v>526.246561896453</v>
      </c>
      <c r="K273" s="56" t="n">
        <f aca="false">(F273+G273+H273+J273)*(Inputs!$C$19+IF(B273&lt;=10,Inputs!$C$12,Inputs!$C$13))/12</f>
        <v>282.229631804094</v>
      </c>
      <c r="L273" s="56" t="n">
        <f aca="false">IF(OR(E273=1,A273&lt;=Inputs!$C$15),0,MAX(Inputs!$C$8*I273-(F273+G273+H273+J273-K273),0))</f>
        <v>0</v>
      </c>
      <c r="M273" s="56" t="n">
        <f aca="false">L273*INDEX(Rates!$B$2:$C$101,C273+1,IF(Inputs!$C$5="Male",1,2))/1000/12*Inputs!$C$16</f>
        <v>0</v>
      </c>
      <c r="N273" s="56" t="n">
        <f aca="false">IF($V$1=1,MAX(F273+G273+H273+J273-K273-M273,0)*Inputs!$C$22/12,0)</f>
        <v>0</v>
      </c>
      <c r="O273" s="56" t="n">
        <f aca="false">IF(AND(MOD(A273,12)=0,B273&gt;=Inputs!$C$18),MAX(F273+G273+H273+J273-K273-M273-N273,0)*Inputs!$C$17,0)</f>
        <v>0</v>
      </c>
      <c r="P273" s="56" t="n">
        <f aca="false">F273+G273+H273+J273-K273-M273-N273+O273</f>
        <v>160991.845684821</v>
      </c>
      <c r="Q273" s="56" t="n">
        <f aca="false">IF(OR(E273=1,P273&lt;=0),0,P273)</f>
        <v>160991.845684821</v>
      </c>
      <c r="R273" s="15" t="n">
        <f aca="false">IF(OR(E273=1,AND(P273&lt;=0,I273&gt;0)),1,0)</f>
        <v>0</v>
      </c>
      <c r="S273" s="15" t="n">
        <f aca="false">IF(L273&gt;0,1,0)</f>
        <v>0</v>
      </c>
    </row>
    <row r="274" customFormat="false" ht="15" hidden="false" customHeight="false" outlineLevel="0" collapsed="false">
      <c r="A274" s="15" t="n">
        <v>273</v>
      </c>
      <c r="B274" s="15" t="n">
        <f aca="false">INT((A274-1)/12)+1</f>
        <v>23</v>
      </c>
      <c r="C274" s="15" t="n">
        <f aca="false">MIN(Inputs!$C$4+B274-1,99)</f>
        <v>96</v>
      </c>
      <c r="D274" s="55" t="n">
        <f aca="false">0.04</f>
        <v>0.04</v>
      </c>
      <c r="E274" s="15" t="n">
        <f aca="false">R273</f>
        <v>0</v>
      </c>
      <c r="F274" s="56" t="n">
        <f aca="false">Q273</f>
        <v>160991.845684821</v>
      </c>
      <c r="G274" s="56" t="n">
        <f aca="false">IF(AND(MOD(A274-1,12)=0,B274&lt;=Inputs!$C$7,E274=0),Inputs!$C$6,0)</f>
        <v>0</v>
      </c>
      <c r="H274" s="56" t="n">
        <f aca="false">IF(B274=1,G274*Inputs!$C$9,0)</f>
        <v>0</v>
      </c>
      <c r="I274" s="56" t="n">
        <f aca="false">I273+G274</f>
        <v>120000</v>
      </c>
      <c r="J274" s="56" t="n">
        <f aca="false">(F274+G274+H274)*((1+D274)^(1/12)-1)</f>
        <v>527.045409828027</v>
      </c>
      <c r="K274" s="56" t="n">
        <f aca="false">(F274+G274+H274+J274)*(Inputs!$C$19+IF(B274&lt;=10,Inputs!$C$12,Inputs!$C$13))/12</f>
        <v>282.658059415636</v>
      </c>
      <c r="L274" s="56" t="n">
        <f aca="false">IF(OR(E274=1,A274&lt;=Inputs!$C$15),0,MAX(Inputs!$C$8*I274-(F274+G274+H274+J274-K274),0))</f>
        <v>0</v>
      </c>
      <c r="M274" s="56" t="n">
        <f aca="false">L274*INDEX(Rates!$B$2:$C$101,C274+1,IF(Inputs!$C$5="Male",1,2))/1000/12*Inputs!$C$16</f>
        <v>0</v>
      </c>
      <c r="N274" s="56" t="n">
        <f aca="false">IF($V$1=1,MAX(F274+G274+H274+J274-K274-M274,0)*Inputs!$C$22/12,0)</f>
        <v>0</v>
      </c>
      <c r="O274" s="56" t="n">
        <f aca="false">IF(AND(MOD(A274,12)=0,B274&gt;=Inputs!$C$18),MAX(F274+G274+H274+J274-K274-M274-N274,0)*Inputs!$C$17,0)</f>
        <v>0</v>
      </c>
      <c r="P274" s="56" t="n">
        <f aca="false">F274+G274+H274+J274-K274-M274-N274+O274</f>
        <v>161236.233035233</v>
      </c>
      <c r="Q274" s="56" t="n">
        <f aca="false">IF(OR(E274=1,P274&lt;=0),0,P274)</f>
        <v>161236.233035233</v>
      </c>
      <c r="R274" s="15" t="n">
        <f aca="false">IF(OR(E274=1,AND(P274&lt;=0,I274&gt;0)),1,0)</f>
        <v>0</v>
      </c>
      <c r="S274" s="15" t="n">
        <f aca="false">IF(L274&gt;0,1,0)</f>
        <v>0</v>
      </c>
    </row>
    <row r="275" customFormat="false" ht="15" hidden="false" customHeight="false" outlineLevel="0" collapsed="false">
      <c r="A275" s="15" t="n">
        <v>274</v>
      </c>
      <c r="B275" s="15" t="n">
        <f aca="false">INT((A275-1)/12)+1</f>
        <v>23</v>
      </c>
      <c r="C275" s="15" t="n">
        <f aca="false">MIN(Inputs!$C$4+B275-1,99)</f>
        <v>96</v>
      </c>
      <c r="D275" s="55" t="n">
        <f aca="false">0.04</f>
        <v>0.04</v>
      </c>
      <c r="E275" s="15" t="n">
        <f aca="false">R274</f>
        <v>0</v>
      </c>
      <c r="F275" s="56" t="n">
        <f aca="false">Q274</f>
        <v>161236.233035233</v>
      </c>
      <c r="G275" s="56" t="n">
        <f aca="false">IF(AND(MOD(A275-1,12)=0,B275&lt;=Inputs!$C$7,E275=0),Inputs!$C$6,0)</f>
        <v>0</v>
      </c>
      <c r="H275" s="56" t="n">
        <f aca="false">IF(B275=1,G275*Inputs!$C$9,0)</f>
        <v>0</v>
      </c>
      <c r="I275" s="56" t="n">
        <f aca="false">I274+G275</f>
        <v>120000</v>
      </c>
      <c r="J275" s="56" t="n">
        <f aca="false">(F275+G275+H275)*((1+D275)^(1/12)-1)</f>
        <v>527.845470419338</v>
      </c>
      <c r="K275" s="56" t="n">
        <f aca="false">(F275+G275+H275+J275)*(Inputs!$C$19+IF(B275&lt;=10,Inputs!$C$12,Inputs!$C$13))/12</f>
        <v>283.087137384892</v>
      </c>
      <c r="L275" s="56" t="n">
        <f aca="false">IF(OR(E275=1,A275&lt;=Inputs!$C$15),0,MAX(Inputs!$C$8*I275-(F275+G275+H275+J275-K275),0))</f>
        <v>0</v>
      </c>
      <c r="M275" s="56" t="n">
        <f aca="false">L275*INDEX(Rates!$B$2:$C$101,C275+1,IF(Inputs!$C$5="Male",1,2))/1000/12*Inputs!$C$16</f>
        <v>0</v>
      </c>
      <c r="N275" s="56" t="n">
        <f aca="false">IF($V$1=1,MAX(F275+G275+H275+J275-K275-M275,0)*Inputs!$C$22/12,0)</f>
        <v>0</v>
      </c>
      <c r="O275" s="56" t="n">
        <f aca="false">IF(AND(MOD(A275,12)=0,B275&gt;=Inputs!$C$18),MAX(F275+G275+H275+J275-K275-M275-N275,0)*Inputs!$C$17,0)</f>
        <v>0</v>
      </c>
      <c r="P275" s="56" t="n">
        <f aca="false">F275+G275+H275+J275-K275-M275-N275+O275</f>
        <v>161480.991368268</v>
      </c>
      <c r="Q275" s="56" t="n">
        <f aca="false">IF(OR(E275=1,P275&lt;=0),0,P275)</f>
        <v>161480.991368268</v>
      </c>
      <c r="R275" s="15" t="n">
        <f aca="false">IF(OR(E275=1,AND(P275&lt;=0,I275&gt;0)),1,0)</f>
        <v>0</v>
      </c>
      <c r="S275" s="15" t="n">
        <f aca="false">IF(L275&gt;0,1,0)</f>
        <v>0</v>
      </c>
    </row>
    <row r="276" customFormat="false" ht="15" hidden="false" customHeight="false" outlineLevel="0" collapsed="false">
      <c r="A276" s="15" t="n">
        <v>275</v>
      </c>
      <c r="B276" s="15" t="n">
        <f aca="false">INT((A276-1)/12)+1</f>
        <v>23</v>
      </c>
      <c r="C276" s="15" t="n">
        <f aca="false">MIN(Inputs!$C$4+B276-1,99)</f>
        <v>96</v>
      </c>
      <c r="D276" s="55" t="n">
        <f aca="false">0.04</f>
        <v>0.04</v>
      </c>
      <c r="E276" s="15" t="n">
        <f aca="false">R275</f>
        <v>0</v>
      </c>
      <c r="F276" s="56" t="n">
        <f aca="false">Q275</f>
        <v>161480.991368268</v>
      </c>
      <c r="G276" s="56" t="n">
        <f aca="false">IF(AND(MOD(A276-1,12)=0,B276&lt;=Inputs!$C$7,E276=0),Inputs!$C$6,0)</f>
        <v>0</v>
      </c>
      <c r="H276" s="56" t="n">
        <f aca="false">IF(B276=1,G276*Inputs!$C$9,0)</f>
        <v>0</v>
      </c>
      <c r="I276" s="56" t="n">
        <f aca="false">I275+G276</f>
        <v>120000</v>
      </c>
      <c r="J276" s="56" t="n">
        <f aca="false">(F276+G276+H276)*((1+D276)^(1/12)-1)</f>
        <v>528.646745511217</v>
      </c>
      <c r="K276" s="56" t="n">
        <f aca="false">(F276+G276+H276+J276)*(Inputs!$C$19+IF(B276&lt;=10,Inputs!$C$12,Inputs!$C$13))/12</f>
        <v>283.516866699113</v>
      </c>
      <c r="L276" s="56" t="n">
        <f aca="false">IF(OR(E276=1,A276&lt;=Inputs!$C$15),0,MAX(Inputs!$C$8*I276-(F276+G276+H276+J276-K276),0))</f>
        <v>0</v>
      </c>
      <c r="M276" s="56" t="n">
        <f aca="false">L276*INDEX(Rates!$B$2:$C$101,C276+1,IF(Inputs!$C$5="Male",1,2))/1000/12*Inputs!$C$16</f>
        <v>0</v>
      </c>
      <c r="N276" s="56" t="n">
        <f aca="false">IF($V$1=1,MAX(F276+G276+H276+J276-K276-M276,0)*Inputs!$C$22/12,0)</f>
        <v>0</v>
      </c>
      <c r="O276" s="56" t="n">
        <f aca="false">IF(AND(MOD(A276,12)=0,B276&gt;=Inputs!$C$18),MAX(F276+G276+H276+J276-K276-M276-N276,0)*Inputs!$C$17,0)</f>
        <v>0</v>
      </c>
      <c r="P276" s="56" t="n">
        <f aca="false">F276+G276+H276+J276-K276-M276-N276+O276</f>
        <v>161726.12124708</v>
      </c>
      <c r="Q276" s="56" t="n">
        <f aca="false">IF(OR(E276=1,P276&lt;=0),0,P276)</f>
        <v>161726.12124708</v>
      </c>
      <c r="R276" s="15" t="n">
        <f aca="false">IF(OR(E276=1,AND(P276&lt;=0,I276&gt;0)),1,0)</f>
        <v>0</v>
      </c>
      <c r="S276" s="15" t="n">
        <f aca="false">IF(L276&gt;0,1,0)</f>
        <v>0</v>
      </c>
    </row>
    <row r="277" customFormat="false" ht="15" hidden="false" customHeight="false" outlineLevel="0" collapsed="false">
      <c r="A277" s="15" t="n">
        <v>276</v>
      </c>
      <c r="B277" s="15" t="n">
        <f aca="false">INT((A277-1)/12)+1</f>
        <v>23</v>
      </c>
      <c r="C277" s="15" t="n">
        <f aca="false">MIN(Inputs!$C$4+B277-1,99)</f>
        <v>96</v>
      </c>
      <c r="D277" s="55" t="n">
        <f aca="false">0.04</f>
        <v>0.04</v>
      </c>
      <c r="E277" s="15" t="n">
        <f aca="false">R276</f>
        <v>0</v>
      </c>
      <c r="F277" s="56" t="n">
        <f aca="false">Q276</f>
        <v>161726.12124708</v>
      </c>
      <c r="G277" s="56" t="n">
        <f aca="false">IF(AND(MOD(A277-1,12)=0,B277&lt;=Inputs!$C$7,E277=0),Inputs!$C$6,0)</f>
        <v>0</v>
      </c>
      <c r="H277" s="56" t="n">
        <f aca="false">IF(B277=1,G277*Inputs!$C$9,0)</f>
        <v>0</v>
      </c>
      <c r="I277" s="56" t="n">
        <f aca="false">I276+G277</f>
        <v>120000</v>
      </c>
      <c r="J277" s="56" t="n">
        <f aca="false">(F277+G277+H277)*((1+D277)^(1/12)-1)</f>
        <v>529.44923694729</v>
      </c>
      <c r="K277" s="56" t="n">
        <f aca="false">(F277+G277+H277+J277)*(Inputs!$C$19+IF(B277&lt;=10,Inputs!$C$12,Inputs!$C$13))/12</f>
        <v>283.947248347047</v>
      </c>
      <c r="L277" s="56" t="n">
        <f aca="false">IF(OR(E277=1,A277&lt;=Inputs!$C$15),0,MAX(Inputs!$C$8*I277-(F277+G277+H277+J277-K277),0))</f>
        <v>0</v>
      </c>
      <c r="M277" s="56" t="n">
        <f aca="false">L277*INDEX(Rates!$B$2:$C$101,C277+1,IF(Inputs!$C$5="Male",1,2))/1000/12*Inputs!$C$16</f>
        <v>0</v>
      </c>
      <c r="N277" s="56" t="n">
        <f aca="false">IF($V$1=1,MAX(F277+G277+H277+J277-K277-M277,0)*Inputs!$C$22/12,0)</f>
        <v>0</v>
      </c>
      <c r="O277" s="56" t="n">
        <f aca="false">IF(AND(MOD(A277,12)=0,B277&gt;=Inputs!$C$18),MAX(F277+G277+H277+J277-K277-M277-N277,0)*Inputs!$C$17,0)</f>
        <v>809.8581161784</v>
      </c>
      <c r="P277" s="56" t="n">
        <f aca="false">F277+G277+H277+J277-K277-M277-N277+O277</f>
        <v>162781.481351858</v>
      </c>
      <c r="Q277" s="56" t="n">
        <f aca="false">IF(OR(E277=1,P277&lt;=0),0,P277)</f>
        <v>162781.481351858</v>
      </c>
      <c r="R277" s="15" t="n">
        <f aca="false">IF(OR(E277=1,AND(P277&lt;=0,I277&gt;0)),1,0)</f>
        <v>0</v>
      </c>
      <c r="S277" s="15" t="n">
        <f aca="false">IF(L277&gt;0,1,0)</f>
        <v>0</v>
      </c>
    </row>
    <row r="278" customFormat="false" ht="15" hidden="false" customHeight="false" outlineLevel="0" collapsed="false">
      <c r="A278" s="15" t="n">
        <v>277</v>
      </c>
      <c r="B278" s="15" t="n">
        <f aca="false">INT((A278-1)/12)+1</f>
        <v>24</v>
      </c>
      <c r="C278" s="15" t="n">
        <f aca="false">MIN(Inputs!$C$4+B278-1,99)</f>
        <v>97</v>
      </c>
      <c r="D278" s="55" t="n">
        <f aca="false">0.04</f>
        <v>0.04</v>
      </c>
      <c r="E278" s="15" t="n">
        <f aca="false">R277</f>
        <v>0</v>
      </c>
      <c r="F278" s="56" t="n">
        <f aca="false">Q277</f>
        <v>162781.481351858</v>
      </c>
      <c r="G278" s="56" t="n">
        <f aca="false">IF(AND(MOD(A278-1,12)=0,B278&lt;=Inputs!$C$7,E278=0),Inputs!$C$6,0)</f>
        <v>0</v>
      </c>
      <c r="H278" s="56" t="n">
        <f aca="false">IF(B278=1,G278*Inputs!$C$9,0)</f>
        <v>0</v>
      </c>
      <c r="I278" s="56" t="n">
        <f aca="false">I277+G278</f>
        <v>120000</v>
      </c>
      <c r="J278" s="56" t="n">
        <f aca="false">(F278+G278+H278)*((1+D278)^(1/12)-1)</f>
        <v>532.90421130685</v>
      </c>
      <c r="K278" s="56" t="n">
        <f aca="false">(F278+G278+H278+J278)*(Inputs!$C$19+IF(B278&lt;=10,Inputs!$C$12,Inputs!$C$13))/12</f>
        <v>285.800174735539</v>
      </c>
      <c r="L278" s="56" t="n">
        <f aca="false">IF(OR(E278=1,A278&lt;=Inputs!$C$15),0,MAX(Inputs!$C$8*I278-(F278+G278+H278+J278-K278),0))</f>
        <v>0</v>
      </c>
      <c r="M278" s="56" t="n">
        <f aca="false">L278*INDEX(Rates!$B$2:$C$101,C278+1,IF(Inputs!$C$5="Male",1,2))/1000/12*Inputs!$C$16</f>
        <v>0</v>
      </c>
      <c r="N278" s="56" t="n">
        <f aca="false">IF($V$1=1,MAX(F278+G278+H278+J278-K278-M278,0)*Inputs!$C$22/12,0)</f>
        <v>0</v>
      </c>
      <c r="O278" s="56" t="n">
        <f aca="false">IF(AND(MOD(A278,12)=0,B278&gt;=Inputs!$C$18),MAX(F278+G278+H278+J278-K278-M278-N278,0)*Inputs!$C$17,0)</f>
        <v>0</v>
      </c>
      <c r="P278" s="56" t="n">
        <f aca="false">F278+G278+H278+J278-K278-M278-N278+O278</f>
        <v>163028.58538843</v>
      </c>
      <c r="Q278" s="56" t="n">
        <f aca="false">IF(OR(E278=1,P278&lt;=0),0,P278)</f>
        <v>163028.58538843</v>
      </c>
      <c r="R278" s="15" t="n">
        <f aca="false">IF(OR(E278=1,AND(P278&lt;=0,I278&gt;0)),1,0)</f>
        <v>0</v>
      </c>
      <c r="S278" s="15" t="n">
        <f aca="false">IF(L278&gt;0,1,0)</f>
        <v>0</v>
      </c>
    </row>
    <row r="279" customFormat="false" ht="15" hidden="false" customHeight="false" outlineLevel="0" collapsed="false">
      <c r="A279" s="15" t="n">
        <v>278</v>
      </c>
      <c r="B279" s="15" t="n">
        <f aca="false">INT((A279-1)/12)+1</f>
        <v>24</v>
      </c>
      <c r="C279" s="15" t="n">
        <f aca="false">MIN(Inputs!$C$4+B279-1,99)</f>
        <v>97</v>
      </c>
      <c r="D279" s="55" t="n">
        <f aca="false">0.04</f>
        <v>0.04</v>
      </c>
      <c r="E279" s="15" t="n">
        <f aca="false">R278</f>
        <v>0</v>
      </c>
      <c r="F279" s="56" t="n">
        <f aca="false">Q278</f>
        <v>163028.58538843</v>
      </c>
      <c r="G279" s="56" t="n">
        <f aca="false">IF(AND(MOD(A279-1,12)=0,B279&lt;=Inputs!$C$7,E279=0),Inputs!$C$6,0)</f>
        <v>0</v>
      </c>
      <c r="H279" s="56" t="n">
        <f aca="false">IF(B279=1,G279*Inputs!$C$9,0)</f>
        <v>0</v>
      </c>
      <c r="I279" s="56" t="n">
        <f aca="false">I278+G279</f>
        <v>120000</v>
      </c>
      <c r="J279" s="56" t="n">
        <f aca="false">(F279+G279+H279)*((1+D279)^(1/12)-1)</f>
        <v>533.713165621715</v>
      </c>
      <c r="K279" s="56" t="n">
        <f aca="false">(F279+G279+H279+J279)*(Inputs!$C$19+IF(B279&lt;=10,Inputs!$C$12,Inputs!$C$13))/12</f>
        <v>286.23402246959</v>
      </c>
      <c r="L279" s="56" t="n">
        <f aca="false">IF(OR(E279=1,A279&lt;=Inputs!$C$15),0,MAX(Inputs!$C$8*I279-(F279+G279+H279+J279-K279),0))</f>
        <v>0</v>
      </c>
      <c r="M279" s="56" t="n">
        <f aca="false">L279*INDEX(Rates!$B$2:$C$101,C279+1,IF(Inputs!$C$5="Male",1,2))/1000/12*Inputs!$C$16</f>
        <v>0</v>
      </c>
      <c r="N279" s="56" t="n">
        <f aca="false">IF($V$1=1,MAX(F279+G279+H279+J279-K279-M279,0)*Inputs!$C$22/12,0)</f>
        <v>0</v>
      </c>
      <c r="O279" s="56" t="n">
        <f aca="false">IF(AND(MOD(A279,12)=0,B279&gt;=Inputs!$C$18),MAX(F279+G279+H279+J279-K279-M279-N279,0)*Inputs!$C$17,0)</f>
        <v>0</v>
      </c>
      <c r="P279" s="56" t="n">
        <f aca="false">F279+G279+H279+J279-K279-M279-N279+O279</f>
        <v>163276.064531582</v>
      </c>
      <c r="Q279" s="56" t="n">
        <f aca="false">IF(OR(E279=1,P279&lt;=0),0,P279)</f>
        <v>163276.064531582</v>
      </c>
      <c r="R279" s="15" t="n">
        <f aca="false">IF(OR(E279=1,AND(P279&lt;=0,I279&gt;0)),1,0)</f>
        <v>0</v>
      </c>
      <c r="S279" s="15" t="n">
        <f aca="false">IF(L279&gt;0,1,0)</f>
        <v>0</v>
      </c>
    </row>
    <row r="280" customFormat="false" ht="15" hidden="false" customHeight="false" outlineLevel="0" collapsed="false">
      <c r="A280" s="15" t="n">
        <v>279</v>
      </c>
      <c r="B280" s="15" t="n">
        <f aca="false">INT((A280-1)/12)+1</f>
        <v>24</v>
      </c>
      <c r="C280" s="15" t="n">
        <f aca="false">MIN(Inputs!$C$4+B280-1,99)</f>
        <v>97</v>
      </c>
      <c r="D280" s="55" t="n">
        <f aca="false">0.04</f>
        <v>0.04</v>
      </c>
      <c r="E280" s="15" t="n">
        <f aca="false">R279</f>
        <v>0</v>
      </c>
      <c r="F280" s="56" t="n">
        <f aca="false">Q279</f>
        <v>163276.064531582</v>
      </c>
      <c r="G280" s="56" t="n">
        <f aca="false">IF(AND(MOD(A280-1,12)=0,B280&lt;=Inputs!$C$7,E280=0),Inputs!$C$6,0)</f>
        <v>0</v>
      </c>
      <c r="H280" s="56" t="n">
        <f aca="false">IF(B280=1,G280*Inputs!$C$9,0)</f>
        <v>0</v>
      </c>
      <c r="I280" s="56" t="n">
        <f aca="false">I279+G280</f>
        <v>120000</v>
      </c>
      <c r="J280" s="56" t="n">
        <f aca="false">(F280+G280+H280)*((1+D280)^(1/12)-1)</f>
        <v>534.523347937917</v>
      </c>
      <c r="K280" s="56" t="n">
        <f aca="false">(F280+G280+H280+J280)*(Inputs!$C$19+IF(B280&lt;=10,Inputs!$C$12,Inputs!$C$13))/12</f>
        <v>286.66852878916</v>
      </c>
      <c r="L280" s="56" t="n">
        <f aca="false">IF(OR(E280=1,A280&lt;=Inputs!$C$15),0,MAX(Inputs!$C$8*I280-(F280+G280+H280+J280-K280),0))</f>
        <v>0</v>
      </c>
      <c r="M280" s="56" t="n">
        <f aca="false">L280*INDEX(Rates!$B$2:$C$101,C280+1,IF(Inputs!$C$5="Male",1,2))/1000/12*Inputs!$C$16</f>
        <v>0</v>
      </c>
      <c r="N280" s="56" t="n">
        <f aca="false">IF($V$1=1,MAX(F280+G280+H280+J280-K280-M280,0)*Inputs!$C$22/12,0)</f>
        <v>0</v>
      </c>
      <c r="O280" s="56" t="n">
        <f aca="false">IF(AND(MOD(A280,12)=0,B280&gt;=Inputs!$C$18),MAX(F280+G280+H280+J280-K280-M280-N280,0)*Inputs!$C$17,0)</f>
        <v>0</v>
      </c>
      <c r="P280" s="56" t="n">
        <f aca="false">F280+G280+H280+J280-K280-M280-N280+O280</f>
        <v>163523.919350731</v>
      </c>
      <c r="Q280" s="56" t="n">
        <f aca="false">IF(OR(E280=1,P280&lt;=0),0,P280)</f>
        <v>163523.919350731</v>
      </c>
      <c r="R280" s="15" t="n">
        <f aca="false">IF(OR(E280=1,AND(P280&lt;=0,I280&gt;0)),1,0)</f>
        <v>0</v>
      </c>
      <c r="S280" s="15" t="n">
        <f aca="false">IF(L280&gt;0,1,0)</f>
        <v>0</v>
      </c>
    </row>
    <row r="281" customFormat="false" ht="15" hidden="false" customHeight="false" outlineLevel="0" collapsed="false">
      <c r="A281" s="15" t="n">
        <v>280</v>
      </c>
      <c r="B281" s="15" t="n">
        <f aca="false">INT((A281-1)/12)+1</f>
        <v>24</v>
      </c>
      <c r="C281" s="15" t="n">
        <f aca="false">MIN(Inputs!$C$4+B281-1,99)</f>
        <v>97</v>
      </c>
      <c r="D281" s="55" t="n">
        <f aca="false">0.04</f>
        <v>0.04</v>
      </c>
      <c r="E281" s="15" t="n">
        <f aca="false">R280</f>
        <v>0</v>
      </c>
      <c r="F281" s="56" t="n">
        <f aca="false">Q280</f>
        <v>163523.919350731</v>
      </c>
      <c r="G281" s="56" t="n">
        <f aca="false">IF(AND(MOD(A281-1,12)=0,B281&lt;=Inputs!$C$7,E281=0),Inputs!$C$6,0)</f>
        <v>0</v>
      </c>
      <c r="H281" s="56" t="n">
        <f aca="false">IF(B281=1,G281*Inputs!$C$9,0)</f>
        <v>0</v>
      </c>
      <c r="I281" s="56" t="n">
        <f aca="false">I280+G281</f>
        <v>120000</v>
      </c>
      <c r="J281" s="56" t="n">
        <f aca="false">(F281+G281+H281)*((1+D281)^(1/12)-1)</f>
        <v>535.334760119574</v>
      </c>
      <c r="K281" s="56" t="n">
        <f aca="false">(F281+G281+H281+J281)*(Inputs!$C$19+IF(B281&lt;=10,Inputs!$C$12,Inputs!$C$13))/12</f>
        <v>287.103694693988</v>
      </c>
      <c r="L281" s="56" t="n">
        <f aca="false">IF(OR(E281=1,A281&lt;=Inputs!$C$15),0,MAX(Inputs!$C$8*I281-(F281+G281+H281+J281-K281),0))</f>
        <v>0</v>
      </c>
      <c r="M281" s="56" t="n">
        <f aca="false">L281*INDEX(Rates!$B$2:$C$101,C281+1,IF(Inputs!$C$5="Male",1,2))/1000/12*Inputs!$C$16</f>
        <v>0</v>
      </c>
      <c r="N281" s="56" t="n">
        <f aca="false">IF($V$1=1,MAX(F281+G281+H281+J281-K281-M281,0)*Inputs!$C$22/12,0)</f>
        <v>0</v>
      </c>
      <c r="O281" s="56" t="n">
        <f aca="false">IF(AND(MOD(A281,12)=0,B281&gt;=Inputs!$C$18),MAX(F281+G281+H281+J281-K281-M281-N281,0)*Inputs!$C$17,0)</f>
        <v>0</v>
      </c>
      <c r="P281" s="56" t="n">
        <f aca="false">F281+G281+H281+J281-K281-M281-N281+O281</f>
        <v>163772.150416156</v>
      </c>
      <c r="Q281" s="56" t="n">
        <f aca="false">IF(OR(E281=1,P281&lt;=0),0,P281)</f>
        <v>163772.150416156</v>
      </c>
      <c r="R281" s="15" t="n">
        <f aca="false">IF(OR(E281=1,AND(P281&lt;=0,I281&gt;0)),1,0)</f>
        <v>0</v>
      </c>
      <c r="S281" s="15" t="n">
        <f aca="false">IF(L281&gt;0,1,0)</f>
        <v>0</v>
      </c>
    </row>
    <row r="282" customFormat="false" ht="15" hidden="false" customHeight="false" outlineLevel="0" collapsed="false">
      <c r="A282" s="15" t="n">
        <v>281</v>
      </c>
      <c r="B282" s="15" t="n">
        <f aca="false">INT((A282-1)/12)+1</f>
        <v>24</v>
      </c>
      <c r="C282" s="15" t="n">
        <f aca="false">MIN(Inputs!$C$4+B282-1,99)</f>
        <v>97</v>
      </c>
      <c r="D282" s="55" t="n">
        <f aca="false">0.04</f>
        <v>0.04</v>
      </c>
      <c r="E282" s="15" t="n">
        <f aca="false">R281</f>
        <v>0</v>
      </c>
      <c r="F282" s="56" t="n">
        <f aca="false">Q281</f>
        <v>163772.150416156</v>
      </c>
      <c r="G282" s="56" t="n">
        <f aca="false">IF(AND(MOD(A282-1,12)=0,B282&lt;=Inputs!$C$7,E282=0),Inputs!$C$6,0)</f>
        <v>0</v>
      </c>
      <c r="H282" s="56" t="n">
        <f aca="false">IF(B282=1,G282*Inputs!$C$9,0)</f>
        <v>0</v>
      </c>
      <c r="I282" s="56" t="n">
        <f aca="false">I281+G282</f>
        <v>120000</v>
      </c>
      <c r="J282" s="56" t="n">
        <f aca="false">(F282+G282+H282)*((1+D282)^(1/12)-1)</f>
        <v>536.147404033635</v>
      </c>
      <c r="K282" s="56" t="n">
        <f aca="false">(F282+G282+H282+J282)*(Inputs!$C$19+IF(B282&lt;=10,Inputs!$C$12,Inputs!$C$13))/12</f>
        <v>287.539521185332</v>
      </c>
      <c r="L282" s="56" t="n">
        <f aca="false">IF(OR(E282=1,A282&lt;=Inputs!$C$15),0,MAX(Inputs!$C$8*I282-(F282+G282+H282+J282-K282),0))</f>
        <v>0</v>
      </c>
      <c r="M282" s="56" t="n">
        <f aca="false">L282*INDEX(Rates!$B$2:$C$101,C282+1,IF(Inputs!$C$5="Male",1,2))/1000/12*Inputs!$C$16</f>
        <v>0</v>
      </c>
      <c r="N282" s="56" t="n">
        <f aca="false">IF($V$1=1,MAX(F282+G282+H282+J282-K282-M282,0)*Inputs!$C$22/12,0)</f>
        <v>0</v>
      </c>
      <c r="O282" s="56" t="n">
        <f aca="false">IF(AND(MOD(A282,12)=0,B282&gt;=Inputs!$C$18),MAX(F282+G282+H282+J282-K282-M282-N282,0)*Inputs!$C$17,0)</f>
        <v>0</v>
      </c>
      <c r="P282" s="56" t="n">
        <f aca="false">F282+G282+H282+J282-K282-M282-N282+O282</f>
        <v>164020.758299004</v>
      </c>
      <c r="Q282" s="56" t="n">
        <f aca="false">IF(OR(E282=1,P282&lt;=0),0,P282)</f>
        <v>164020.758299004</v>
      </c>
      <c r="R282" s="15" t="n">
        <f aca="false">IF(OR(E282=1,AND(P282&lt;=0,I282&gt;0)),1,0)</f>
        <v>0</v>
      </c>
      <c r="S282" s="15" t="n">
        <f aca="false">IF(L282&gt;0,1,0)</f>
        <v>0</v>
      </c>
    </row>
    <row r="283" customFormat="false" ht="15" hidden="false" customHeight="false" outlineLevel="0" collapsed="false">
      <c r="A283" s="15" t="n">
        <v>282</v>
      </c>
      <c r="B283" s="15" t="n">
        <f aca="false">INT((A283-1)/12)+1</f>
        <v>24</v>
      </c>
      <c r="C283" s="15" t="n">
        <f aca="false">MIN(Inputs!$C$4+B283-1,99)</f>
        <v>97</v>
      </c>
      <c r="D283" s="55" t="n">
        <f aca="false">0.04</f>
        <v>0.04</v>
      </c>
      <c r="E283" s="15" t="n">
        <f aca="false">R282</f>
        <v>0</v>
      </c>
      <c r="F283" s="56" t="n">
        <f aca="false">Q282</f>
        <v>164020.758299004</v>
      </c>
      <c r="G283" s="56" t="n">
        <f aca="false">IF(AND(MOD(A283-1,12)=0,B283&lt;=Inputs!$C$7,E283=0),Inputs!$C$6,0)</f>
        <v>0</v>
      </c>
      <c r="H283" s="56" t="n">
        <f aca="false">IF(B283=1,G283*Inputs!$C$9,0)</f>
        <v>0</v>
      </c>
      <c r="I283" s="56" t="n">
        <f aca="false">I282+G283</f>
        <v>120000</v>
      </c>
      <c r="J283" s="56" t="n">
        <f aca="false">(F283+G283+H283)*((1+D283)^(1/12)-1)</f>
        <v>536.961281549884</v>
      </c>
      <c r="K283" s="56" t="n">
        <f aca="false">(F283+G283+H283+J283)*(Inputs!$C$19+IF(B283&lt;=10,Inputs!$C$12,Inputs!$C$13))/12</f>
        <v>287.97600926597</v>
      </c>
      <c r="L283" s="56" t="n">
        <f aca="false">IF(OR(E283=1,A283&lt;=Inputs!$C$15),0,MAX(Inputs!$C$8*I283-(F283+G283+H283+J283-K283),0))</f>
        <v>0</v>
      </c>
      <c r="M283" s="56" t="n">
        <f aca="false">L283*INDEX(Rates!$B$2:$C$101,C283+1,IF(Inputs!$C$5="Male",1,2))/1000/12*Inputs!$C$16</f>
        <v>0</v>
      </c>
      <c r="N283" s="56" t="n">
        <f aca="false">IF($V$1=1,MAX(F283+G283+H283+J283-K283-M283,0)*Inputs!$C$22/12,0)</f>
        <v>0</v>
      </c>
      <c r="O283" s="56" t="n">
        <f aca="false">IF(AND(MOD(A283,12)=0,B283&gt;=Inputs!$C$18),MAX(F283+G283+H283+J283-K283-M283-N283,0)*Inputs!$C$17,0)</f>
        <v>0</v>
      </c>
      <c r="P283" s="56" t="n">
        <f aca="false">F283+G283+H283+J283-K283-M283-N283+O283</f>
        <v>164269.743571288</v>
      </c>
      <c r="Q283" s="56" t="n">
        <f aca="false">IF(OR(E283=1,P283&lt;=0),0,P283)</f>
        <v>164269.743571288</v>
      </c>
      <c r="R283" s="15" t="n">
        <f aca="false">IF(OR(E283=1,AND(P283&lt;=0,I283&gt;0)),1,0)</f>
        <v>0</v>
      </c>
      <c r="S283" s="15" t="n">
        <f aca="false">IF(L283&gt;0,1,0)</f>
        <v>0</v>
      </c>
    </row>
    <row r="284" customFormat="false" ht="15" hidden="false" customHeight="false" outlineLevel="0" collapsed="false">
      <c r="A284" s="15" t="n">
        <v>283</v>
      </c>
      <c r="B284" s="15" t="n">
        <f aca="false">INT((A284-1)/12)+1</f>
        <v>24</v>
      </c>
      <c r="C284" s="15" t="n">
        <f aca="false">MIN(Inputs!$C$4+B284-1,99)</f>
        <v>97</v>
      </c>
      <c r="D284" s="55" t="n">
        <f aca="false">0.04</f>
        <v>0.04</v>
      </c>
      <c r="E284" s="15" t="n">
        <f aca="false">R283</f>
        <v>0</v>
      </c>
      <c r="F284" s="56" t="n">
        <f aca="false">Q283</f>
        <v>164269.743571288</v>
      </c>
      <c r="G284" s="56" t="n">
        <f aca="false">IF(AND(MOD(A284-1,12)=0,B284&lt;=Inputs!$C$7,E284=0),Inputs!$C$6,0)</f>
        <v>0</v>
      </c>
      <c r="H284" s="56" t="n">
        <f aca="false">IF(B284=1,G284*Inputs!$C$9,0)</f>
        <v>0</v>
      </c>
      <c r="I284" s="56" t="n">
        <f aca="false">I283+G284</f>
        <v>120000</v>
      </c>
      <c r="J284" s="56" t="n">
        <f aca="false">(F284+G284+H284)*((1+D284)^(1/12)-1)</f>
        <v>537.776394540941</v>
      </c>
      <c r="K284" s="56" t="n">
        <f aca="false">(F284+G284+H284+J284)*(Inputs!$C$19+IF(B284&lt;=10,Inputs!$C$12,Inputs!$C$13))/12</f>
        <v>288.413159940201</v>
      </c>
      <c r="L284" s="56" t="n">
        <f aca="false">IF(OR(E284=1,A284&lt;=Inputs!$C$15),0,MAX(Inputs!$C$8*I284-(F284+G284+H284+J284-K284),0))</f>
        <v>0</v>
      </c>
      <c r="M284" s="56" t="n">
        <f aca="false">L284*INDEX(Rates!$B$2:$C$101,C284+1,IF(Inputs!$C$5="Male",1,2))/1000/12*Inputs!$C$16</f>
        <v>0</v>
      </c>
      <c r="N284" s="56" t="n">
        <f aca="false">IF($V$1=1,MAX(F284+G284+H284+J284-K284-M284,0)*Inputs!$C$22/12,0)</f>
        <v>0</v>
      </c>
      <c r="O284" s="56" t="n">
        <f aca="false">IF(AND(MOD(A284,12)=0,B284&gt;=Inputs!$C$18),MAX(F284+G284+H284+J284-K284-M284-N284,0)*Inputs!$C$17,0)</f>
        <v>0</v>
      </c>
      <c r="P284" s="56" t="n">
        <f aca="false">F284+G284+H284+J284-K284-M284-N284+O284</f>
        <v>164519.106805889</v>
      </c>
      <c r="Q284" s="56" t="n">
        <f aca="false">IF(OR(E284=1,P284&lt;=0),0,P284)</f>
        <v>164519.106805889</v>
      </c>
      <c r="R284" s="15" t="n">
        <f aca="false">IF(OR(E284=1,AND(P284&lt;=0,I284&gt;0)),1,0)</f>
        <v>0</v>
      </c>
      <c r="S284" s="15" t="n">
        <f aca="false">IF(L284&gt;0,1,0)</f>
        <v>0</v>
      </c>
    </row>
    <row r="285" customFormat="false" ht="15" hidden="false" customHeight="false" outlineLevel="0" collapsed="false">
      <c r="A285" s="15" t="n">
        <v>284</v>
      </c>
      <c r="B285" s="15" t="n">
        <f aca="false">INT((A285-1)/12)+1</f>
        <v>24</v>
      </c>
      <c r="C285" s="15" t="n">
        <f aca="false">MIN(Inputs!$C$4+B285-1,99)</f>
        <v>97</v>
      </c>
      <c r="D285" s="55" t="n">
        <f aca="false">0.04</f>
        <v>0.04</v>
      </c>
      <c r="E285" s="15" t="n">
        <f aca="false">R284</f>
        <v>0</v>
      </c>
      <c r="F285" s="56" t="n">
        <f aca="false">Q284</f>
        <v>164519.106805889</v>
      </c>
      <c r="G285" s="56" t="n">
        <f aca="false">IF(AND(MOD(A285-1,12)=0,B285&lt;=Inputs!$C$7,E285=0),Inputs!$C$6,0)</f>
        <v>0</v>
      </c>
      <c r="H285" s="56" t="n">
        <f aca="false">IF(B285=1,G285*Inputs!$C$9,0)</f>
        <v>0</v>
      </c>
      <c r="I285" s="56" t="n">
        <f aca="false">I284+G285</f>
        <v>120000</v>
      </c>
      <c r="J285" s="56" t="n">
        <f aca="false">(F285+G285+H285)*((1+D285)^(1/12)-1)</f>
        <v>538.592744882272</v>
      </c>
      <c r="K285" s="56" t="n">
        <f aca="false">(F285+G285+H285+J285)*(Inputs!$C$19+IF(B285&lt;=10,Inputs!$C$12,Inputs!$C$13))/12</f>
        <v>288.85097421385</v>
      </c>
      <c r="L285" s="56" t="n">
        <f aca="false">IF(OR(E285=1,A285&lt;=Inputs!$C$15),0,MAX(Inputs!$C$8*I285-(F285+G285+H285+J285-K285),0))</f>
        <v>0</v>
      </c>
      <c r="M285" s="56" t="n">
        <f aca="false">L285*INDEX(Rates!$B$2:$C$101,C285+1,IF(Inputs!$C$5="Male",1,2))/1000/12*Inputs!$C$16</f>
        <v>0</v>
      </c>
      <c r="N285" s="56" t="n">
        <f aca="false">IF($V$1=1,MAX(F285+G285+H285+J285-K285-M285,0)*Inputs!$C$22/12,0)</f>
        <v>0</v>
      </c>
      <c r="O285" s="56" t="n">
        <f aca="false">IF(AND(MOD(A285,12)=0,B285&gt;=Inputs!$C$18),MAX(F285+G285+H285+J285-K285-M285-N285,0)*Inputs!$C$17,0)</f>
        <v>0</v>
      </c>
      <c r="P285" s="56" t="n">
        <f aca="false">F285+G285+H285+J285-K285-M285-N285+O285</f>
        <v>164768.848576558</v>
      </c>
      <c r="Q285" s="56" t="n">
        <f aca="false">IF(OR(E285=1,P285&lt;=0),0,P285)</f>
        <v>164768.848576558</v>
      </c>
      <c r="R285" s="15" t="n">
        <f aca="false">IF(OR(E285=1,AND(P285&lt;=0,I285&gt;0)),1,0)</f>
        <v>0</v>
      </c>
      <c r="S285" s="15" t="n">
        <f aca="false">IF(L285&gt;0,1,0)</f>
        <v>0</v>
      </c>
    </row>
    <row r="286" customFormat="false" ht="15" hidden="false" customHeight="false" outlineLevel="0" collapsed="false">
      <c r="A286" s="15" t="n">
        <v>285</v>
      </c>
      <c r="B286" s="15" t="n">
        <f aca="false">INT((A286-1)/12)+1</f>
        <v>24</v>
      </c>
      <c r="C286" s="15" t="n">
        <f aca="false">MIN(Inputs!$C$4+B286-1,99)</f>
        <v>97</v>
      </c>
      <c r="D286" s="55" t="n">
        <f aca="false">0.04</f>
        <v>0.04</v>
      </c>
      <c r="E286" s="15" t="n">
        <f aca="false">R285</f>
        <v>0</v>
      </c>
      <c r="F286" s="56" t="n">
        <f aca="false">Q285</f>
        <v>164768.848576558</v>
      </c>
      <c r="G286" s="56" t="n">
        <f aca="false">IF(AND(MOD(A286-1,12)=0,B286&lt;=Inputs!$C$7,E286=0),Inputs!$C$6,0)</f>
        <v>0</v>
      </c>
      <c r="H286" s="56" t="n">
        <f aca="false">IF(B286=1,G286*Inputs!$C$9,0)</f>
        <v>0</v>
      </c>
      <c r="I286" s="56" t="n">
        <f aca="false">I285+G286</f>
        <v>120000</v>
      </c>
      <c r="J286" s="56" t="n">
        <f aca="false">(F286+G286+H286)*((1+D286)^(1/12)-1)</f>
        <v>539.410334452186</v>
      </c>
      <c r="K286" s="56" t="n">
        <f aca="false">(F286+G286+H286+J286)*(Inputs!$C$19+IF(B286&lt;=10,Inputs!$C$12,Inputs!$C$13))/12</f>
        <v>289.289453094267</v>
      </c>
      <c r="L286" s="56" t="n">
        <f aca="false">IF(OR(E286=1,A286&lt;=Inputs!$C$15),0,MAX(Inputs!$C$8*I286-(F286+G286+H286+J286-K286),0))</f>
        <v>0</v>
      </c>
      <c r="M286" s="56" t="n">
        <f aca="false">L286*INDEX(Rates!$B$2:$C$101,C286+1,IF(Inputs!$C$5="Male",1,2))/1000/12*Inputs!$C$16</f>
        <v>0</v>
      </c>
      <c r="N286" s="56" t="n">
        <f aca="false">IF($V$1=1,MAX(F286+G286+H286+J286-K286-M286,0)*Inputs!$C$22/12,0)</f>
        <v>0</v>
      </c>
      <c r="O286" s="56" t="n">
        <f aca="false">IF(AND(MOD(A286,12)=0,B286&gt;=Inputs!$C$18),MAX(F286+G286+H286+J286-K286-M286-N286,0)*Inputs!$C$17,0)</f>
        <v>0</v>
      </c>
      <c r="P286" s="56" t="n">
        <f aca="false">F286+G286+H286+J286-K286-M286-N286+O286</f>
        <v>165018.969457915</v>
      </c>
      <c r="Q286" s="56" t="n">
        <f aca="false">IF(OR(E286=1,P286&lt;=0),0,P286)</f>
        <v>165018.969457915</v>
      </c>
      <c r="R286" s="15" t="n">
        <f aca="false">IF(OR(E286=1,AND(P286&lt;=0,I286&gt;0)),1,0)</f>
        <v>0</v>
      </c>
      <c r="S286" s="15" t="n">
        <f aca="false">IF(L286&gt;0,1,0)</f>
        <v>0</v>
      </c>
    </row>
    <row r="287" customFormat="false" ht="15" hidden="false" customHeight="false" outlineLevel="0" collapsed="false">
      <c r="A287" s="15" t="n">
        <v>286</v>
      </c>
      <c r="B287" s="15" t="n">
        <f aca="false">INT((A287-1)/12)+1</f>
        <v>24</v>
      </c>
      <c r="C287" s="15" t="n">
        <f aca="false">MIN(Inputs!$C$4+B287-1,99)</f>
        <v>97</v>
      </c>
      <c r="D287" s="55" t="n">
        <f aca="false">0.04</f>
        <v>0.04</v>
      </c>
      <c r="E287" s="15" t="n">
        <f aca="false">R286</f>
        <v>0</v>
      </c>
      <c r="F287" s="56" t="n">
        <f aca="false">Q286</f>
        <v>165018.969457915</v>
      </c>
      <c r="G287" s="56" t="n">
        <f aca="false">IF(AND(MOD(A287-1,12)=0,B287&lt;=Inputs!$C$7,E287=0),Inputs!$C$6,0)</f>
        <v>0</v>
      </c>
      <c r="H287" s="56" t="n">
        <f aca="false">IF(B287=1,G287*Inputs!$C$9,0)</f>
        <v>0</v>
      </c>
      <c r="I287" s="56" t="n">
        <f aca="false">I286+G287</f>
        <v>120000</v>
      </c>
      <c r="J287" s="56" t="n">
        <f aca="false">(F287+G287+H287)*((1+D287)^(1/12)-1)</f>
        <v>540.229165131845</v>
      </c>
      <c r="K287" s="56" t="n">
        <f aca="false">(F287+G287+H287+J287)*(Inputs!$C$19+IF(B287&lt;=10,Inputs!$C$12,Inputs!$C$13))/12</f>
        <v>289.728597590333</v>
      </c>
      <c r="L287" s="56" t="n">
        <f aca="false">IF(OR(E287=1,A287&lt;=Inputs!$C$15),0,MAX(Inputs!$C$8*I287-(F287+G287+H287+J287-K287),0))</f>
        <v>0</v>
      </c>
      <c r="M287" s="56" t="n">
        <f aca="false">L287*INDEX(Rates!$B$2:$C$101,C287+1,IF(Inputs!$C$5="Male",1,2))/1000/12*Inputs!$C$16</f>
        <v>0</v>
      </c>
      <c r="N287" s="56" t="n">
        <f aca="false">IF($V$1=1,MAX(F287+G287+H287+J287-K287-M287,0)*Inputs!$C$22/12,0)</f>
        <v>0</v>
      </c>
      <c r="O287" s="56" t="n">
        <f aca="false">IF(AND(MOD(A287,12)=0,B287&gt;=Inputs!$C$18),MAX(F287+G287+H287+J287-K287-M287-N287,0)*Inputs!$C$17,0)</f>
        <v>0</v>
      </c>
      <c r="P287" s="56" t="n">
        <f aca="false">F287+G287+H287+J287-K287-M287-N287+O287</f>
        <v>165269.470025457</v>
      </c>
      <c r="Q287" s="56" t="n">
        <f aca="false">IF(OR(E287=1,P287&lt;=0),0,P287)</f>
        <v>165269.470025457</v>
      </c>
      <c r="R287" s="15" t="n">
        <f aca="false">IF(OR(E287=1,AND(P287&lt;=0,I287&gt;0)),1,0)</f>
        <v>0</v>
      </c>
      <c r="S287" s="15" t="n">
        <f aca="false">IF(L287&gt;0,1,0)</f>
        <v>0</v>
      </c>
    </row>
    <row r="288" customFormat="false" ht="15" hidden="false" customHeight="false" outlineLevel="0" collapsed="false">
      <c r="A288" s="15" t="n">
        <v>287</v>
      </c>
      <c r="B288" s="15" t="n">
        <f aca="false">INT((A288-1)/12)+1</f>
        <v>24</v>
      </c>
      <c r="C288" s="15" t="n">
        <f aca="false">MIN(Inputs!$C$4+B288-1,99)</f>
        <v>97</v>
      </c>
      <c r="D288" s="55" t="n">
        <f aca="false">0.04</f>
        <v>0.04</v>
      </c>
      <c r="E288" s="15" t="n">
        <f aca="false">R287</f>
        <v>0</v>
      </c>
      <c r="F288" s="56" t="n">
        <f aca="false">Q287</f>
        <v>165269.470025457</v>
      </c>
      <c r="G288" s="56" t="n">
        <f aca="false">IF(AND(MOD(A288-1,12)=0,B288&lt;=Inputs!$C$7,E288=0),Inputs!$C$6,0)</f>
        <v>0</v>
      </c>
      <c r="H288" s="56" t="n">
        <f aca="false">IF(B288=1,G288*Inputs!$C$9,0)</f>
        <v>0</v>
      </c>
      <c r="I288" s="56" t="n">
        <f aca="false">I287+G288</f>
        <v>120000</v>
      </c>
      <c r="J288" s="56" t="n">
        <f aca="false">(F288+G288+H288)*((1+D288)^(1/12)-1)</f>
        <v>541.04923880527</v>
      </c>
      <c r="K288" s="56" t="n">
        <f aca="false">(F288+G288+H288+J288)*(Inputs!$C$19+IF(B288&lt;=10,Inputs!$C$12,Inputs!$C$13))/12</f>
        <v>290.168408712459</v>
      </c>
      <c r="L288" s="56" t="n">
        <f aca="false">IF(OR(E288=1,A288&lt;=Inputs!$C$15),0,MAX(Inputs!$C$8*I288-(F288+G288+H288+J288-K288),0))</f>
        <v>0</v>
      </c>
      <c r="M288" s="56" t="n">
        <f aca="false">L288*INDEX(Rates!$B$2:$C$101,C288+1,IF(Inputs!$C$5="Male",1,2))/1000/12*Inputs!$C$16</f>
        <v>0</v>
      </c>
      <c r="N288" s="56" t="n">
        <f aca="false">IF($V$1=1,MAX(F288+G288+H288+J288-K288-M288,0)*Inputs!$C$22/12,0)</f>
        <v>0</v>
      </c>
      <c r="O288" s="56" t="n">
        <f aca="false">IF(AND(MOD(A288,12)=0,B288&gt;=Inputs!$C$18),MAX(F288+G288+H288+J288-K288-M288-N288,0)*Inputs!$C$17,0)</f>
        <v>0</v>
      </c>
      <c r="P288" s="56" t="n">
        <f aca="false">F288+G288+H288+J288-K288-M288-N288+O288</f>
        <v>165520.35085555</v>
      </c>
      <c r="Q288" s="56" t="n">
        <f aca="false">IF(OR(E288=1,P288&lt;=0),0,P288)</f>
        <v>165520.35085555</v>
      </c>
      <c r="R288" s="15" t="n">
        <f aca="false">IF(OR(E288=1,AND(P288&lt;=0,I288&gt;0)),1,0)</f>
        <v>0</v>
      </c>
      <c r="S288" s="15" t="n">
        <f aca="false">IF(L288&gt;0,1,0)</f>
        <v>0</v>
      </c>
    </row>
    <row r="289" customFormat="false" ht="15" hidden="false" customHeight="false" outlineLevel="0" collapsed="false">
      <c r="A289" s="15" t="n">
        <v>288</v>
      </c>
      <c r="B289" s="15" t="n">
        <f aca="false">INT((A289-1)/12)+1</f>
        <v>24</v>
      </c>
      <c r="C289" s="15" t="n">
        <f aca="false">MIN(Inputs!$C$4+B289-1,99)</f>
        <v>97</v>
      </c>
      <c r="D289" s="55" t="n">
        <f aca="false">0.04</f>
        <v>0.04</v>
      </c>
      <c r="E289" s="15" t="n">
        <f aca="false">R288</f>
        <v>0</v>
      </c>
      <c r="F289" s="56" t="n">
        <f aca="false">Q288</f>
        <v>165520.35085555</v>
      </c>
      <c r="G289" s="56" t="n">
        <f aca="false">IF(AND(MOD(A289-1,12)=0,B289&lt;=Inputs!$C$7,E289=0),Inputs!$C$6,0)</f>
        <v>0</v>
      </c>
      <c r="H289" s="56" t="n">
        <f aca="false">IF(B289=1,G289*Inputs!$C$9,0)</f>
        <v>0</v>
      </c>
      <c r="I289" s="56" t="n">
        <f aca="false">I288+G289</f>
        <v>120000</v>
      </c>
      <c r="J289" s="56" t="n">
        <f aca="false">(F289+G289+H289)*((1+D289)^(1/12)-1)</f>
        <v>541.870557359336</v>
      </c>
      <c r="K289" s="56" t="n">
        <f aca="false">(F289+G289+H289+J289)*(Inputs!$C$19+IF(B289&lt;=10,Inputs!$C$12,Inputs!$C$13))/12</f>
        <v>290.608887472591</v>
      </c>
      <c r="L289" s="56" t="n">
        <f aca="false">IF(OR(E289=1,A289&lt;=Inputs!$C$15),0,MAX(Inputs!$C$8*I289-(F289+G289+H289+J289-K289),0))</f>
        <v>0</v>
      </c>
      <c r="M289" s="56" t="n">
        <f aca="false">L289*INDEX(Rates!$B$2:$C$101,C289+1,IF(Inputs!$C$5="Male",1,2))/1000/12*Inputs!$C$16</f>
        <v>0</v>
      </c>
      <c r="N289" s="56" t="n">
        <f aca="false">IF($V$1=1,MAX(F289+G289+H289+J289-K289-M289,0)*Inputs!$C$22/12,0)</f>
        <v>0</v>
      </c>
      <c r="O289" s="56" t="n">
        <f aca="false">IF(AND(MOD(A289,12)=0,B289&gt;=Inputs!$C$18),MAX(F289+G289+H289+J289-K289-M289-N289,0)*Inputs!$C$17,0)</f>
        <v>828.858062627183</v>
      </c>
      <c r="P289" s="56" t="n">
        <f aca="false">F289+G289+H289+J289-K289-M289-N289+O289</f>
        <v>166600.470588064</v>
      </c>
      <c r="Q289" s="56" t="n">
        <f aca="false">IF(OR(E289=1,P289&lt;=0),0,P289)</f>
        <v>166600.470588064</v>
      </c>
      <c r="R289" s="15" t="n">
        <f aca="false">IF(OR(E289=1,AND(P289&lt;=0,I289&gt;0)),1,0)</f>
        <v>0</v>
      </c>
      <c r="S289" s="15" t="n">
        <f aca="false">IF(L289&gt;0,1,0)</f>
        <v>0</v>
      </c>
    </row>
    <row r="290" customFormat="false" ht="15" hidden="false" customHeight="false" outlineLevel="0" collapsed="false">
      <c r="A290" s="15" t="n">
        <v>289</v>
      </c>
      <c r="B290" s="15" t="n">
        <f aca="false">INT((A290-1)/12)+1</f>
        <v>25</v>
      </c>
      <c r="C290" s="15" t="n">
        <f aca="false">MIN(Inputs!$C$4+B290-1,99)</f>
        <v>98</v>
      </c>
      <c r="D290" s="55" t="n">
        <f aca="false">0.04</f>
        <v>0.04</v>
      </c>
      <c r="E290" s="15" t="n">
        <f aca="false">R289</f>
        <v>0</v>
      </c>
      <c r="F290" s="56" t="n">
        <f aca="false">Q289</f>
        <v>166600.470588064</v>
      </c>
      <c r="G290" s="56" t="n">
        <f aca="false">IF(AND(MOD(A290-1,12)=0,B290&lt;=Inputs!$C$7,E290=0),Inputs!$C$6,0)</f>
        <v>0</v>
      </c>
      <c r="H290" s="56" t="n">
        <f aca="false">IF(B290=1,G290*Inputs!$C$9,0)</f>
        <v>0</v>
      </c>
      <c r="I290" s="56" t="n">
        <f aca="false">I289+G290</f>
        <v>120000</v>
      </c>
      <c r="J290" s="56" t="n">
        <f aca="false">(F290+G290+H290)*((1+D290)^(1/12)-1)</f>
        <v>545.406588297204</v>
      </c>
      <c r="K290" s="56" t="n">
        <f aca="false">(F290+G290+H290+J290)*(Inputs!$C$19+IF(B290&lt;=10,Inputs!$C$12,Inputs!$C$13))/12</f>
        <v>292.505285058632</v>
      </c>
      <c r="L290" s="56" t="n">
        <f aca="false">IF(OR(E290=1,A290&lt;=Inputs!$C$15),0,MAX(Inputs!$C$8*I290-(F290+G290+H290+J290-K290),0))</f>
        <v>0</v>
      </c>
      <c r="M290" s="56" t="n">
        <f aca="false">L290*INDEX(Rates!$B$2:$C$101,C290+1,IF(Inputs!$C$5="Male",1,2))/1000/12*Inputs!$C$16</f>
        <v>0</v>
      </c>
      <c r="N290" s="56" t="n">
        <f aca="false">IF($V$1=1,MAX(F290+G290+H290+J290-K290-M290,0)*Inputs!$C$22/12,0)</f>
        <v>0</v>
      </c>
      <c r="O290" s="56" t="n">
        <f aca="false">IF(AND(MOD(A290,12)=0,B290&gt;=Inputs!$C$18),MAX(F290+G290+H290+J290-K290-M290-N290,0)*Inputs!$C$17,0)</f>
        <v>0</v>
      </c>
      <c r="P290" s="56" t="n">
        <f aca="false">F290+G290+H290+J290-K290-M290-N290+O290</f>
        <v>166853.371891302</v>
      </c>
      <c r="Q290" s="56" t="n">
        <f aca="false">IF(OR(E290=1,P290&lt;=0),0,P290)</f>
        <v>166853.371891302</v>
      </c>
      <c r="R290" s="15" t="n">
        <f aca="false">IF(OR(E290=1,AND(P290&lt;=0,I290&gt;0)),1,0)</f>
        <v>0</v>
      </c>
      <c r="S290" s="15" t="n">
        <f aca="false">IF(L290&gt;0,1,0)</f>
        <v>0</v>
      </c>
    </row>
    <row r="291" customFormat="false" ht="15" hidden="false" customHeight="false" outlineLevel="0" collapsed="false">
      <c r="A291" s="15" t="n">
        <v>290</v>
      </c>
      <c r="B291" s="15" t="n">
        <f aca="false">INT((A291-1)/12)+1</f>
        <v>25</v>
      </c>
      <c r="C291" s="15" t="n">
        <f aca="false">MIN(Inputs!$C$4+B291-1,99)</f>
        <v>98</v>
      </c>
      <c r="D291" s="55" t="n">
        <f aca="false">0.04</f>
        <v>0.04</v>
      </c>
      <c r="E291" s="15" t="n">
        <f aca="false">R290</f>
        <v>0</v>
      </c>
      <c r="F291" s="56" t="n">
        <f aca="false">Q290</f>
        <v>166853.371891302</v>
      </c>
      <c r="G291" s="56" t="n">
        <f aca="false">IF(AND(MOD(A291-1,12)=0,B291&lt;=Inputs!$C$7,E291=0),Inputs!$C$6,0)</f>
        <v>0</v>
      </c>
      <c r="H291" s="56" t="n">
        <f aca="false">IF(B291=1,G291*Inputs!$C$9,0)</f>
        <v>0</v>
      </c>
      <c r="I291" s="56" t="n">
        <f aca="false">I290+G291</f>
        <v>120000</v>
      </c>
      <c r="J291" s="56" t="n">
        <f aca="false">(F291+G291+H291)*((1+D291)^(1/12)-1)</f>
        <v>546.234521354586</v>
      </c>
      <c r="K291" s="56" t="n">
        <f aca="false">(F291+G291+H291+J291)*(Inputs!$C$19+IF(B291&lt;=10,Inputs!$C$12,Inputs!$C$13))/12</f>
        <v>292.949311222149</v>
      </c>
      <c r="L291" s="56" t="n">
        <f aca="false">IF(OR(E291=1,A291&lt;=Inputs!$C$15),0,MAX(Inputs!$C$8*I291-(F291+G291+H291+J291-K291),0))</f>
        <v>0</v>
      </c>
      <c r="M291" s="56" t="n">
        <f aca="false">L291*INDEX(Rates!$B$2:$C$101,C291+1,IF(Inputs!$C$5="Male",1,2))/1000/12*Inputs!$C$16</f>
        <v>0</v>
      </c>
      <c r="N291" s="56" t="n">
        <f aca="false">IF($V$1=1,MAX(F291+G291+H291+J291-K291-M291,0)*Inputs!$C$22/12,0)</f>
        <v>0</v>
      </c>
      <c r="O291" s="56" t="n">
        <f aca="false">IF(AND(MOD(A291,12)=0,B291&gt;=Inputs!$C$18),MAX(F291+G291+H291+J291-K291-M291-N291,0)*Inputs!$C$17,0)</f>
        <v>0</v>
      </c>
      <c r="P291" s="56" t="n">
        <f aca="false">F291+G291+H291+J291-K291-M291-N291+O291</f>
        <v>167106.657101435</v>
      </c>
      <c r="Q291" s="56" t="n">
        <f aca="false">IF(OR(E291=1,P291&lt;=0),0,P291)</f>
        <v>167106.657101435</v>
      </c>
      <c r="R291" s="15" t="n">
        <f aca="false">IF(OR(E291=1,AND(P291&lt;=0,I291&gt;0)),1,0)</f>
        <v>0</v>
      </c>
      <c r="S291" s="15" t="n">
        <f aca="false">IF(L291&gt;0,1,0)</f>
        <v>0</v>
      </c>
    </row>
    <row r="292" customFormat="false" ht="15" hidden="false" customHeight="false" outlineLevel="0" collapsed="false">
      <c r="A292" s="15" t="n">
        <v>291</v>
      </c>
      <c r="B292" s="15" t="n">
        <f aca="false">INT((A292-1)/12)+1</f>
        <v>25</v>
      </c>
      <c r="C292" s="15" t="n">
        <f aca="false">MIN(Inputs!$C$4+B292-1,99)</f>
        <v>98</v>
      </c>
      <c r="D292" s="55" t="n">
        <f aca="false">0.04</f>
        <v>0.04</v>
      </c>
      <c r="E292" s="15" t="n">
        <f aca="false">R291</f>
        <v>0</v>
      </c>
      <c r="F292" s="56" t="n">
        <f aca="false">Q291</f>
        <v>167106.657101435</v>
      </c>
      <c r="G292" s="56" t="n">
        <f aca="false">IF(AND(MOD(A292-1,12)=0,B292&lt;=Inputs!$C$7,E292=0),Inputs!$C$6,0)</f>
        <v>0</v>
      </c>
      <c r="H292" s="56" t="n">
        <f aca="false">IF(B292=1,G292*Inputs!$C$9,0)</f>
        <v>0</v>
      </c>
      <c r="I292" s="56" t="n">
        <f aca="false">I291+G292</f>
        <v>120000</v>
      </c>
      <c r="J292" s="56" t="n">
        <f aca="false">(F292+G292+H292)*((1+D292)^(1/12)-1)</f>
        <v>547.06371122324</v>
      </c>
      <c r="K292" s="56" t="n">
        <f aca="false">(F292+G292+H292+J292)*(Inputs!$C$19+IF(B292&lt;=10,Inputs!$C$12,Inputs!$C$13))/12</f>
        <v>293.394011422151</v>
      </c>
      <c r="L292" s="56" t="n">
        <f aca="false">IF(OR(E292=1,A292&lt;=Inputs!$C$15),0,MAX(Inputs!$C$8*I292-(F292+G292+H292+J292-K292),0))</f>
        <v>0</v>
      </c>
      <c r="M292" s="56" t="n">
        <f aca="false">L292*INDEX(Rates!$B$2:$C$101,C292+1,IF(Inputs!$C$5="Male",1,2))/1000/12*Inputs!$C$16</f>
        <v>0</v>
      </c>
      <c r="N292" s="56" t="n">
        <f aca="false">IF($V$1=1,MAX(F292+G292+H292+J292-K292-M292,0)*Inputs!$C$22/12,0)</f>
        <v>0</v>
      </c>
      <c r="O292" s="56" t="n">
        <f aca="false">IF(AND(MOD(A292,12)=0,B292&gt;=Inputs!$C$18),MAX(F292+G292+H292+J292-K292-M292-N292,0)*Inputs!$C$17,0)</f>
        <v>0</v>
      </c>
      <c r="P292" s="56" t="n">
        <f aca="false">F292+G292+H292+J292-K292-M292-N292+O292</f>
        <v>167360.326801236</v>
      </c>
      <c r="Q292" s="56" t="n">
        <f aca="false">IF(OR(E292=1,P292&lt;=0),0,P292)</f>
        <v>167360.326801236</v>
      </c>
      <c r="R292" s="15" t="n">
        <f aca="false">IF(OR(E292=1,AND(P292&lt;=0,I292&gt;0)),1,0)</f>
        <v>0</v>
      </c>
      <c r="S292" s="15" t="n">
        <f aca="false">IF(L292&gt;0,1,0)</f>
        <v>0</v>
      </c>
    </row>
    <row r="293" customFormat="false" ht="15" hidden="false" customHeight="false" outlineLevel="0" collapsed="false">
      <c r="A293" s="15" t="n">
        <v>292</v>
      </c>
      <c r="B293" s="15" t="n">
        <f aca="false">INT((A293-1)/12)+1</f>
        <v>25</v>
      </c>
      <c r="C293" s="15" t="n">
        <f aca="false">MIN(Inputs!$C$4+B293-1,99)</f>
        <v>98</v>
      </c>
      <c r="D293" s="55" t="n">
        <f aca="false">0.04</f>
        <v>0.04</v>
      </c>
      <c r="E293" s="15" t="n">
        <f aca="false">R292</f>
        <v>0</v>
      </c>
      <c r="F293" s="56" t="n">
        <f aca="false">Q292</f>
        <v>167360.326801236</v>
      </c>
      <c r="G293" s="56" t="n">
        <f aca="false">IF(AND(MOD(A293-1,12)=0,B293&lt;=Inputs!$C$7,E293=0),Inputs!$C$6,0)</f>
        <v>0</v>
      </c>
      <c r="H293" s="56" t="n">
        <f aca="false">IF(B293=1,G293*Inputs!$C$9,0)</f>
        <v>0</v>
      </c>
      <c r="I293" s="56" t="n">
        <f aca="false">I292+G293</f>
        <v>120000</v>
      </c>
      <c r="J293" s="56" t="n">
        <f aca="false">(F293+G293+H293)*((1+D293)^(1/12)-1)</f>
        <v>547.894159811017</v>
      </c>
      <c r="K293" s="56" t="n">
        <f aca="false">(F293+G293+H293+J293)*(Inputs!$C$19+IF(B293&lt;=10,Inputs!$C$12,Inputs!$C$13))/12</f>
        <v>293.839386681832</v>
      </c>
      <c r="L293" s="56" t="n">
        <f aca="false">IF(OR(E293=1,A293&lt;=Inputs!$C$15),0,MAX(Inputs!$C$8*I293-(F293+G293+H293+J293-K293),0))</f>
        <v>0</v>
      </c>
      <c r="M293" s="56" t="n">
        <f aca="false">L293*INDEX(Rates!$B$2:$C$101,C293+1,IF(Inputs!$C$5="Male",1,2))/1000/12*Inputs!$C$16</f>
        <v>0</v>
      </c>
      <c r="N293" s="56" t="n">
        <f aca="false">IF($V$1=1,MAX(F293+G293+H293+J293-K293-M293,0)*Inputs!$C$22/12,0)</f>
        <v>0</v>
      </c>
      <c r="O293" s="56" t="n">
        <f aca="false">IF(AND(MOD(A293,12)=0,B293&gt;=Inputs!$C$18),MAX(F293+G293+H293+J293-K293-M293-N293,0)*Inputs!$C$17,0)</f>
        <v>0</v>
      </c>
      <c r="P293" s="56" t="n">
        <f aca="false">F293+G293+H293+J293-K293-M293-N293+O293</f>
        <v>167614.381574365</v>
      </c>
      <c r="Q293" s="56" t="n">
        <f aca="false">IF(OR(E293=1,P293&lt;=0),0,P293)</f>
        <v>167614.381574365</v>
      </c>
      <c r="R293" s="15" t="n">
        <f aca="false">IF(OR(E293=1,AND(P293&lt;=0,I293&gt;0)),1,0)</f>
        <v>0</v>
      </c>
      <c r="S293" s="15" t="n">
        <f aca="false">IF(L293&gt;0,1,0)</f>
        <v>0</v>
      </c>
    </row>
    <row r="294" customFormat="false" ht="15" hidden="false" customHeight="false" outlineLevel="0" collapsed="false">
      <c r="A294" s="15" t="n">
        <v>293</v>
      </c>
      <c r="B294" s="15" t="n">
        <f aca="false">INT((A294-1)/12)+1</f>
        <v>25</v>
      </c>
      <c r="C294" s="15" t="n">
        <f aca="false">MIN(Inputs!$C$4+B294-1,99)</f>
        <v>98</v>
      </c>
      <c r="D294" s="55" t="n">
        <f aca="false">0.04</f>
        <v>0.04</v>
      </c>
      <c r="E294" s="15" t="n">
        <f aca="false">R293</f>
        <v>0</v>
      </c>
      <c r="F294" s="56" t="n">
        <f aca="false">Q293</f>
        <v>167614.381574365</v>
      </c>
      <c r="G294" s="56" t="n">
        <f aca="false">IF(AND(MOD(A294-1,12)=0,B294&lt;=Inputs!$C$7,E294=0),Inputs!$C$6,0)</f>
        <v>0</v>
      </c>
      <c r="H294" s="56" t="n">
        <f aca="false">IF(B294=1,G294*Inputs!$C$9,0)</f>
        <v>0</v>
      </c>
      <c r="I294" s="56" t="n">
        <f aca="false">I293+G294</f>
        <v>120000</v>
      </c>
      <c r="J294" s="56" t="n">
        <f aca="false">(F294+G294+H294)*((1+D294)^(1/12)-1)</f>
        <v>548.725869028667</v>
      </c>
      <c r="K294" s="56" t="n">
        <f aca="false">(F294+G294+H294+J294)*(Inputs!$C$19+IF(B294&lt;=10,Inputs!$C$12,Inputs!$C$13))/12</f>
        <v>294.285438025939</v>
      </c>
      <c r="L294" s="56" t="n">
        <f aca="false">IF(OR(E294=1,A294&lt;=Inputs!$C$15),0,MAX(Inputs!$C$8*I294-(F294+G294+H294+J294-K294),0))</f>
        <v>0</v>
      </c>
      <c r="M294" s="56" t="n">
        <f aca="false">L294*INDEX(Rates!$B$2:$C$101,C294+1,IF(Inputs!$C$5="Male",1,2))/1000/12*Inputs!$C$16</f>
        <v>0</v>
      </c>
      <c r="N294" s="56" t="n">
        <f aca="false">IF($V$1=1,MAX(F294+G294+H294+J294-K294-M294,0)*Inputs!$C$22/12,0)</f>
        <v>0</v>
      </c>
      <c r="O294" s="56" t="n">
        <f aca="false">IF(AND(MOD(A294,12)=0,B294&gt;=Inputs!$C$18),MAX(F294+G294+H294+J294-K294-M294-N294,0)*Inputs!$C$17,0)</f>
        <v>0</v>
      </c>
      <c r="P294" s="56" t="n">
        <f aca="false">F294+G294+H294+J294-K294-M294-N294+O294</f>
        <v>167868.822005368</v>
      </c>
      <c r="Q294" s="56" t="n">
        <f aca="false">IF(OR(E294=1,P294&lt;=0),0,P294)</f>
        <v>167868.822005368</v>
      </c>
      <c r="R294" s="15" t="n">
        <f aca="false">IF(OR(E294=1,AND(P294&lt;=0,I294&gt;0)),1,0)</f>
        <v>0</v>
      </c>
      <c r="S294" s="15" t="n">
        <f aca="false">IF(L294&gt;0,1,0)</f>
        <v>0</v>
      </c>
    </row>
    <row r="295" customFormat="false" ht="15" hidden="false" customHeight="false" outlineLevel="0" collapsed="false">
      <c r="A295" s="15" t="n">
        <v>294</v>
      </c>
      <c r="B295" s="15" t="n">
        <f aca="false">INT((A295-1)/12)+1</f>
        <v>25</v>
      </c>
      <c r="C295" s="15" t="n">
        <f aca="false">MIN(Inputs!$C$4+B295-1,99)</f>
        <v>98</v>
      </c>
      <c r="D295" s="55" t="n">
        <f aca="false">0.04</f>
        <v>0.04</v>
      </c>
      <c r="E295" s="15" t="n">
        <f aca="false">R294</f>
        <v>0</v>
      </c>
      <c r="F295" s="56" t="n">
        <f aca="false">Q294</f>
        <v>167868.822005368</v>
      </c>
      <c r="G295" s="56" t="n">
        <f aca="false">IF(AND(MOD(A295-1,12)=0,B295&lt;=Inputs!$C$7,E295=0),Inputs!$C$6,0)</f>
        <v>0</v>
      </c>
      <c r="H295" s="56" t="n">
        <f aca="false">IF(B295=1,G295*Inputs!$C$9,0)</f>
        <v>0</v>
      </c>
      <c r="I295" s="56" t="n">
        <f aca="false">I294+G295</f>
        <v>120000</v>
      </c>
      <c r="J295" s="56" t="n">
        <f aca="false">(F295+G295+H295)*((1+D295)^(1/12)-1)</f>
        <v>549.558840789841</v>
      </c>
      <c r="K295" s="56" t="n">
        <f aca="false">(F295+G295+H295+J295)*(Inputs!$C$19+IF(B295&lt;=10,Inputs!$C$12,Inputs!$C$13))/12</f>
        <v>294.732166480776</v>
      </c>
      <c r="L295" s="56" t="n">
        <f aca="false">IF(OR(E295=1,A295&lt;=Inputs!$C$15),0,MAX(Inputs!$C$8*I295-(F295+G295+H295+J295-K295),0))</f>
        <v>0</v>
      </c>
      <c r="M295" s="56" t="n">
        <f aca="false">L295*INDEX(Rates!$B$2:$C$101,C295+1,IF(Inputs!$C$5="Male",1,2))/1000/12*Inputs!$C$16</f>
        <v>0</v>
      </c>
      <c r="N295" s="56" t="n">
        <f aca="false">IF($V$1=1,MAX(F295+G295+H295+J295-K295-M295,0)*Inputs!$C$22/12,0)</f>
        <v>0</v>
      </c>
      <c r="O295" s="56" t="n">
        <f aca="false">IF(AND(MOD(A295,12)=0,B295&gt;=Inputs!$C$18),MAX(F295+G295+H295+J295-K295-M295-N295,0)*Inputs!$C$17,0)</f>
        <v>0</v>
      </c>
      <c r="P295" s="56" t="n">
        <f aca="false">F295+G295+H295+J295-K295-M295-N295+O295</f>
        <v>168123.648679677</v>
      </c>
      <c r="Q295" s="56" t="n">
        <f aca="false">IF(OR(E295=1,P295&lt;=0),0,P295)</f>
        <v>168123.648679677</v>
      </c>
      <c r="R295" s="15" t="n">
        <f aca="false">IF(OR(E295=1,AND(P295&lt;=0,I295&gt;0)),1,0)</f>
        <v>0</v>
      </c>
      <c r="S295" s="15" t="n">
        <f aca="false">IF(L295&gt;0,1,0)</f>
        <v>0</v>
      </c>
    </row>
    <row r="296" customFormat="false" ht="15" hidden="false" customHeight="false" outlineLevel="0" collapsed="false">
      <c r="A296" s="15" t="n">
        <v>295</v>
      </c>
      <c r="B296" s="15" t="n">
        <f aca="false">INT((A296-1)/12)+1</f>
        <v>25</v>
      </c>
      <c r="C296" s="15" t="n">
        <f aca="false">MIN(Inputs!$C$4+B296-1,99)</f>
        <v>98</v>
      </c>
      <c r="D296" s="55" t="n">
        <f aca="false">0.04</f>
        <v>0.04</v>
      </c>
      <c r="E296" s="15" t="n">
        <f aca="false">R295</f>
        <v>0</v>
      </c>
      <c r="F296" s="56" t="n">
        <f aca="false">Q295</f>
        <v>168123.648679677</v>
      </c>
      <c r="G296" s="56" t="n">
        <f aca="false">IF(AND(MOD(A296-1,12)=0,B296&lt;=Inputs!$C$7,E296=0),Inputs!$C$6,0)</f>
        <v>0</v>
      </c>
      <c r="H296" s="56" t="n">
        <f aca="false">IF(B296=1,G296*Inputs!$C$9,0)</f>
        <v>0</v>
      </c>
      <c r="I296" s="56" t="n">
        <f aca="false">I295+G296</f>
        <v>120000</v>
      </c>
      <c r="J296" s="56" t="n">
        <f aca="false">(F296+G296+H296)*((1+D296)^(1/12)-1)</f>
        <v>550.393077011092</v>
      </c>
      <c r="K296" s="56" t="n">
        <f aca="false">(F296+G296+H296+J296)*(Inputs!$C$19+IF(B296&lt;=10,Inputs!$C$12,Inputs!$C$13))/12</f>
        <v>295.179573074204</v>
      </c>
      <c r="L296" s="56" t="n">
        <f aca="false">IF(OR(E296=1,A296&lt;=Inputs!$C$15),0,MAX(Inputs!$C$8*I296-(F296+G296+H296+J296-K296),0))</f>
        <v>0</v>
      </c>
      <c r="M296" s="56" t="n">
        <f aca="false">L296*INDEX(Rates!$B$2:$C$101,C296+1,IF(Inputs!$C$5="Male",1,2))/1000/12*Inputs!$C$16</f>
        <v>0</v>
      </c>
      <c r="N296" s="56" t="n">
        <f aca="false">IF($V$1=1,MAX(F296+G296+H296+J296-K296-M296,0)*Inputs!$C$22/12,0)</f>
        <v>0</v>
      </c>
      <c r="O296" s="56" t="n">
        <f aca="false">IF(AND(MOD(A296,12)=0,B296&gt;=Inputs!$C$18),MAX(F296+G296+H296+J296-K296-M296-N296,0)*Inputs!$C$17,0)</f>
        <v>0</v>
      </c>
      <c r="P296" s="56" t="n">
        <f aca="false">F296+G296+H296+J296-K296-M296-N296+O296</f>
        <v>168378.862183614</v>
      </c>
      <c r="Q296" s="56" t="n">
        <f aca="false">IF(OR(E296=1,P296&lt;=0),0,P296)</f>
        <v>168378.862183614</v>
      </c>
      <c r="R296" s="15" t="n">
        <f aca="false">IF(OR(E296=1,AND(P296&lt;=0,I296&gt;0)),1,0)</f>
        <v>0</v>
      </c>
      <c r="S296" s="15" t="n">
        <f aca="false">IF(L296&gt;0,1,0)</f>
        <v>0</v>
      </c>
    </row>
    <row r="297" customFormat="false" ht="15" hidden="false" customHeight="false" outlineLevel="0" collapsed="false">
      <c r="A297" s="15" t="n">
        <v>296</v>
      </c>
      <c r="B297" s="15" t="n">
        <f aca="false">INT((A297-1)/12)+1</f>
        <v>25</v>
      </c>
      <c r="C297" s="15" t="n">
        <f aca="false">MIN(Inputs!$C$4+B297-1,99)</f>
        <v>98</v>
      </c>
      <c r="D297" s="55" t="n">
        <f aca="false">0.04</f>
        <v>0.04</v>
      </c>
      <c r="E297" s="15" t="n">
        <f aca="false">R296</f>
        <v>0</v>
      </c>
      <c r="F297" s="56" t="n">
        <f aca="false">Q296</f>
        <v>168378.862183614</v>
      </c>
      <c r="G297" s="56" t="n">
        <f aca="false">IF(AND(MOD(A297-1,12)=0,B297&lt;=Inputs!$C$7,E297=0),Inputs!$C$6,0)</f>
        <v>0</v>
      </c>
      <c r="H297" s="56" t="n">
        <f aca="false">IF(B297=1,G297*Inputs!$C$9,0)</f>
        <v>0</v>
      </c>
      <c r="I297" s="56" t="n">
        <f aca="false">I296+G297</f>
        <v>120000</v>
      </c>
      <c r="J297" s="56" t="n">
        <f aca="false">(F297+G297+H297)*((1+D297)^(1/12)-1)</f>
        <v>551.228579611884</v>
      </c>
      <c r="K297" s="56" t="n">
        <f aca="false">(F297+G297+H297+J297)*(Inputs!$C$19+IF(B297&lt;=10,Inputs!$C$12,Inputs!$C$13))/12</f>
        <v>295.627658835645</v>
      </c>
      <c r="L297" s="56" t="n">
        <f aca="false">IF(OR(E297=1,A297&lt;=Inputs!$C$15),0,MAX(Inputs!$C$8*I297-(F297+G297+H297+J297-K297),0))</f>
        <v>0</v>
      </c>
      <c r="M297" s="56" t="n">
        <f aca="false">L297*INDEX(Rates!$B$2:$C$101,C297+1,IF(Inputs!$C$5="Male",1,2))/1000/12*Inputs!$C$16</f>
        <v>0</v>
      </c>
      <c r="N297" s="56" t="n">
        <f aca="false">IF($V$1=1,MAX(F297+G297+H297+J297-K297-M297,0)*Inputs!$C$22/12,0)</f>
        <v>0</v>
      </c>
      <c r="O297" s="56" t="n">
        <f aca="false">IF(AND(MOD(A297,12)=0,B297&gt;=Inputs!$C$18),MAX(F297+G297+H297+J297-K297-M297-N297,0)*Inputs!$C$17,0)</f>
        <v>0</v>
      </c>
      <c r="P297" s="56" t="n">
        <f aca="false">F297+G297+H297+J297-K297-M297-N297+O297</f>
        <v>168634.46310439</v>
      </c>
      <c r="Q297" s="56" t="n">
        <f aca="false">IF(OR(E297=1,P297&lt;=0),0,P297)</f>
        <v>168634.46310439</v>
      </c>
      <c r="R297" s="15" t="n">
        <f aca="false">IF(OR(E297=1,AND(P297&lt;=0,I297&gt;0)),1,0)</f>
        <v>0</v>
      </c>
      <c r="S297" s="15" t="n">
        <f aca="false">IF(L297&gt;0,1,0)</f>
        <v>0</v>
      </c>
    </row>
    <row r="298" customFormat="false" ht="15" hidden="false" customHeight="false" outlineLevel="0" collapsed="false">
      <c r="A298" s="15" t="n">
        <v>297</v>
      </c>
      <c r="B298" s="15" t="n">
        <f aca="false">INT((A298-1)/12)+1</f>
        <v>25</v>
      </c>
      <c r="C298" s="15" t="n">
        <f aca="false">MIN(Inputs!$C$4+B298-1,99)</f>
        <v>98</v>
      </c>
      <c r="D298" s="55" t="n">
        <f aca="false">0.04</f>
        <v>0.04</v>
      </c>
      <c r="E298" s="15" t="n">
        <f aca="false">R297</f>
        <v>0</v>
      </c>
      <c r="F298" s="56" t="n">
        <f aca="false">Q297</f>
        <v>168634.46310439</v>
      </c>
      <c r="G298" s="56" t="n">
        <f aca="false">IF(AND(MOD(A298-1,12)=0,B298&lt;=Inputs!$C$7,E298=0),Inputs!$C$6,0)</f>
        <v>0</v>
      </c>
      <c r="H298" s="56" t="n">
        <f aca="false">IF(B298=1,G298*Inputs!$C$9,0)</f>
        <v>0</v>
      </c>
      <c r="I298" s="56" t="n">
        <f aca="false">I297+G298</f>
        <v>120000</v>
      </c>
      <c r="J298" s="56" t="n">
        <f aca="false">(F298+G298+H298)*((1+D298)^(1/12)-1)</f>
        <v>552.065350514596</v>
      </c>
      <c r="K298" s="56" t="n">
        <f aca="false">(F298+G298+H298+J298)*(Inputs!$C$19+IF(B298&lt;=10,Inputs!$C$12,Inputs!$C$13))/12</f>
        <v>296.076424796083</v>
      </c>
      <c r="L298" s="56" t="n">
        <f aca="false">IF(OR(E298=1,A298&lt;=Inputs!$C$15),0,MAX(Inputs!$C$8*I298-(F298+G298+H298+J298-K298),0))</f>
        <v>0</v>
      </c>
      <c r="M298" s="56" t="n">
        <f aca="false">L298*INDEX(Rates!$B$2:$C$101,C298+1,IF(Inputs!$C$5="Male",1,2))/1000/12*Inputs!$C$16</f>
        <v>0</v>
      </c>
      <c r="N298" s="56" t="n">
        <f aca="false">IF($V$1=1,MAX(F298+G298+H298+J298-K298-M298,0)*Inputs!$C$22/12,0)</f>
        <v>0</v>
      </c>
      <c r="O298" s="56" t="n">
        <f aca="false">IF(AND(MOD(A298,12)=0,B298&gt;=Inputs!$C$18),MAX(F298+G298+H298+J298-K298-M298-N298,0)*Inputs!$C$17,0)</f>
        <v>0</v>
      </c>
      <c r="P298" s="56" t="n">
        <f aca="false">F298+G298+H298+J298-K298-M298-N298+O298</f>
        <v>168890.452030108</v>
      </c>
      <c r="Q298" s="56" t="n">
        <f aca="false">IF(OR(E298=1,P298&lt;=0),0,P298)</f>
        <v>168890.452030108</v>
      </c>
      <c r="R298" s="15" t="n">
        <f aca="false">IF(OR(E298=1,AND(P298&lt;=0,I298&gt;0)),1,0)</f>
        <v>0</v>
      </c>
      <c r="S298" s="15" t="n">
        <f aca="false">IF(L298&gt;0,1,0)</f>
        <v>0</v>
      </c>
    </row>
    <row r="299" customFormat="false" ht="15" hidden="false" customHeight="false" outlineLevel="0" collapsed="false">
      <c r="A299" s="15" t="n">
        <v>298</v>
      </c>
      <c r="B299" s="15" t="n">
        <f aca="false">INT((A299-1)/12)+1</f>
        <v>25</v>
      </c>
      <c r="C299" s="15" t="n">
        <f aca="false">MIN(Inputs!$C$4+B299-1,99)</f>
        <v>98</v>
      </c>
      <c r="D299" s="55" t="n">
        <f aca="false">0.04</f>
        <v>0.04</v>
      </c>
      <c r="E299" s="15" t="n">
        <f aca="false">R298</f>
        <v>0</v>
      </c>
      <c r="F299" s="56" t="n">
        <f aca="false">Q298</f>
        <v>168890.452030108</v>
      </c>
      <c r="G299" s="56" t="n">
        <f aca="false">IF(AND(MOD(A299-1,12)=0,B299&lt;=Inputs!$C$7,E299=0),Inputs!$C$6,0)</f>
        <v>0</v>
      </c>
      <c r="H299" s="56" t="n">
        <f aca="false">IF(B299=1,G299*Inputs!$C$9,0)</f>
        <v>0</v>
      </c>
      <c r="I299" s="56" t="n">
        <f aca="false">I298+G299</f>
        <v>120000</v>
      </c>
      <c r="J299" s="56" t="n">
        <f aca="false">(F299+G299+H299)*((1+D299)^(1/12)-1)</f>
        <v>552.903391644523</v>
      </c>
      <c r="K299" s="56" t="n">
        <f aca="false">(F299+G299+H299+J299)*(Inputs!$C$19+IF(B299&lt;=10,Inputs!$C$12,Inputs!$C$13))/12</f>
        <v>296.525871988068</v>
      </c>
      <c r="L299" s="56" t="n">
        <f aca="false">IF(OR(E299=1,A299&lt;=Inputs!$C$15),0,MAX(Inputs!$C$8*I299-(F299+G299+H299+J299-K299),0))</f>
        <v>0</v>
      </c>
      <c r="M299" s="56" t="n">
        <f aca="false">L299*INDEX(Rates!$B$2:$C$101,C299+1,IF(Inputs!$C$5="Male",1,2))/1000/12*Inputs!$C$16</f>
        <v>0</v>
      </c>
      <c r="N299" s="56" t="n">
        <f aca="false">IF($V$1=1,MAX(F299+G299+H299+J299-K299-M299,0)*Inputs!$C$22/12,0)</f>
        <v>0</v>
      </c>
      <c r="O299" s="56" t="n">
        <f aca="false">IF(AND(MOD(A299,12)=0,B299&gt;=Inputs!$C$18),MAX(F299+G299+H299+J299-K299-M299-N299,0)*Inputs!$C$17,0)</f>
        <v>0</v>
      </c>
      <c r="P299" s="56" t="n">
        <f aca="false">F299+G299+H299+J299-K299-M299-N299+O299</f>
        <v>169146.829549765</v>
      </c>
      <c r="Q299" s="56" t="n">
        <f aca="false">IF(OR(E299=1,P299&lt;=0),0,P299)</f>
        <v>169146.829549765</v>
      </c>
      <c r="R299" s="15" t="n">
        <f aca="false">IF(OR(E299=1,AND(P299&lt;=0,I299&gt;0)),1,0)</f>
        <v>0</v>
      </c>
      <c r="S299" s="15" t="n">
        <f aca="false">IF(L299&gt;0,1,0)</f>
        <v>0</v>
      </c>
    </row>
    <row r="300" customFormat="false" ht="15" hidden="false" customHeight="false" outlineLevel="0" collapsed="false">
      <c r="A300" s="15" t="n">
        <v>299</v>
      </c>
      <c r="B300" s="15" t="n">
        <f aca="false">INT((A300-1)/12)+1</f>
        <v>25</v>
      </c>
      <c r="C300" s="15" t="n">
        <f aca="false">MIN(Inputs!$C$4+B300-1,99)</f>
        <v>98</v>
      </c>
      <c r="D300" s="55" t="n">
        <f aca="false">0.04</f>
        <v>0.04</v>
      </c>
      <c r="E300" s="15" t="n">
        <f aca="false">R299</f>
        <v>0</v>
      </c>
      <c r="F300" s="56" t="n">
        <f aca="false">Q299</f>
        <v>169146.829549765</v>
      </c>
      <c r="G300" s="56" t="n">
        <f aca="false">IF(AND(MOD(A300-1,12)=0,B300&lt;=Inputs!$C$7,E300=0),Inputs!$C$6,0)</f>
        <v>0</v>
      </c>
      <c r="H300" s="56" t="n">
        <f aca="false">IF(B300=1,G300*Inputs!$C$9,0)</f>
        <v>0</v>
      </c>
      <c r="I300" s="56" t="n">
        <f aca="false">I299+G300</f>
        <v>120000</v>
      </c>
      <c r="J300" s="56" t="n">
        <f aca="false">(F300+G300+H300)*((1+D300)^(1/12)-1)</f>
        <v>553.742704929884</v>
      </c>
      <c r="K300" s="56" t="n">
        <f aca="false">(F300+G300+H300+J300)*(Inputs!$C$19+IF(B300&lt;=10,Inputs!$C$12,Inputs!$C$13))/12</f>
        <v>296.976001445716</v>
      </c>
      <c r="L300" s="56" t="n">
        <f aca="false">IF(OR(E300=1,A300&lt;=Inputs!$C$15),0,MAX(Inputs!$C$8*I300-(F300+G300+H300+J300-K300),0))</f>
        <v>0</v>
      </c>
      <c r="M300" s="56" t="n">
        <f aca="false">L300*INDEX(Rates!$B$2:$C$101,C300+1,IF(Inputs!$C$5="Male",1,2))/1000/12*Inputs!$C$16</f>
        <v>0</v>
      </c>
      <c r="N300" s="56" t="n">
        <f aca="false">IF($V$1=1,MAX(F300+G300+H300+J300-K300-M300,0)*Inputs!$C$22/12,0)</f>
        <v>0</v>
      </c>
      <c r="O300" s="56" t="n">
        <f aca="false">IF(AND(MOD(A300,12)=0,B300&gt;=Inputs!$C$18),MAX(F300+G300+H300+J300-K300-M300-N300,0)*Inputs!$C$17,0)</f>
        <v>0</v>
      </c>
      <c r="P300" s="56" t="n">
        <f aca="false">F300+G300+H300+J300-K300-M300-N300+O300</f>
        <v>169403.596253249</v>
      </c>
      <c r="Q300" s="56" t="n">
        <f aca="false">IF(OR(E300=1,P300&lt;=0),0,P300)</f>
        <v>169403.596253249</v>
      </c>
      <c r="R300" s="15" t="n">
        <f aca="false">IF(OR(E300=1,AND(P300&lt;=0,I300&gt;0)),1,0)</f>
        <v>0</v>
      </c>
      <c r="S300" s="15" t="n">
        <f aca="false">IF(L300&gt;0,1,0)</f>
        <v>0</v>
      </c>
    </row>
    <row r="301" customFormat="false" ht="15" hidden="false" customHeight="false" outlineLevel="0" collapsed="false">
      <c r="A301" s="15" t="n">
        <v>300</v>
      </c>
      <c r="B301" s="15" t="n">
        <f aca="false">INT((A301-1)/12)+1</f>
        <v>25</v>
      </c>
      <c r="C301" s="15" t="n">
        <f aca="false">MIN(Inputs!$C$4+B301-1,99)</f>
        <v>98</v>
      </c>
      <c r="D301" s="55" t="n">
        <f aca="false">0.04</f>
        <v>0.04</v>
      </c>
      <c r="E301" s="15" t="n">
        <f aca="false">R300</f>
        <v>0</v>
      </c>
      <c r="F301" s="56" t="n">
        <f aca="false">Q300</f>
        <v>169403.596253249</v>
      </c>
      <c r="G301" s="56" t="n">
        <f aca="false">IF(AND(MOD(A301-1,12)=0,B301&lt;=Inputs!$C$7,E301=0),Inputs!$C$6,0)</f>
        <v>0</v>
      </c>
      <c r="H301" s="56" t="n">
        <f aca="false">IF(B301=1,G301*Inputs!$C$9,0)</f>
        <v>0</v>
      </c>
      <c r="I301" s="56" t="n">
        <f aca="false">I300+G301</f>
        <v>120000</v>
      </c>
      <c r="J301" s="56" t="n">
        <f aca="false">(F301+G301+H301)*((1+D301)^(1/12)-1)</f>
        <v>554.583292301824</v>
      </c>
      <c r="K301" s="56" t="n">
        <f aca="false">(F301+G301+H301+J301)*(Inputs!$C$19+IF(B301&lt;=10,Inputs!$C$12,Inputs!$C$13))/12</f>
        <v>297.426814204714</v>
      </c>
      <c r="L301" s="56" t="n">
        <f aca="false">IF(OR(E301=1,A301&lt;=Inputs!$C$15),0,MAX(Inputs!$C$8*I301-(F301+G301+H301+J301-K301),0))</f>
        <v>0</v>
      </c>
      <c r="M301" s="56" t="n">
        <f aca="false">L301*INDEX(Rates!$B$2:$C$101,C301+1,IF(Inputs!$C$5="Male",1,2))/1000/12*Inputs!$C$16</f>
        <v>0</v>
      </c>
      <c r="N301" s="56" t="n">
        <f aca="false">IF($V$1=1,MAX(F301+G301+H301+J301-K301-M301,0)*Inputs!$C$22/12,0)</f>
        <v>0</v>
      </c>
      <c r="O301" s="56" t="n">
        <f aca="false">IF(AND(MOD(A301,12)=0,B301&gt;=Inputs!$C$18),MAX(F301+G301+H301+J301-K301-M301-N301,0)*Inputs!$C$17,0)</f>
        <v>848.303763656731</v>
      </c>
      <c r="P301" s="56" t="n">
        <f aca="false">F301+G301+H301+J301-K301-M301-N301+O301</f>
        <v>170509.056495003</v>
      </c>
      <c r="Q301" s="56" t="n">
        <f aca="false">IF(OR(E301=1,P301&lt;=0),0,P301)</f>
        <v>170509.056495003</v>
      </c>
      <c r="R301" s="15" t="n">
        <f aca="false">IF(OR(E301=1,AND(P301&lt;=0,I301&gt;0)),1,0)</f>
        <v>0</v>
      </c>
      <c r="S301" s="15" t="n">
        <f aca="false">IF(L301&gt;0,1,0)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9" min="1" style="0" width="14"/>
  </cols>
  <sheetData>
    <row r="1" customFormat="false" ht="23.85" hidden="false" customHeight="false" outlineLevel="0" collapsed="false">
      <c r="A1" s="52" t="s">
        <v>152</v>
      </c>
      <c r="B1" s="52" t="s">
        <v>77</v>
      </c>
      <c r="C1" s="52" t="s">
        <v>122</v>
      </c>
      <c r="D1" s="52" t="s">
        <v>153</v>
      </c>
      <c r="E1" s="52" t="s">
        <v>154</v>
      </c>
      <c r="F1" s="52" t="s">
        <v>155</v>
      </c>
      <c r="G1" s="52" t="s">
        <v>156</v>
      </c>
      <c r="H1" s="52" t="s">
        <v>157</v>
      </c>
      <c r="I1" s="52" t="s">
        <v>158</v>
      </c>
      <c r="J1" s="52" t="s">
        <v>159</v>
      </c>
      <c r="K1" s="52" t="s">
        <v>160</v>
      </c>
      <c r="L1" s="52" t="s">
        <v>161</v>
      </c>
      <c r="M1" s="52" t="s">
        <v>162</v>
      </c>
      <c r="N1" s="52" t="s">
        <v>163</v>
      </c>
      <c r="O1" s="52" t="s">
        <v>164</v>
      </c>
      <c r="P1" s="52" t="s">
        <v>165</v>
      </c>
      <c r="Q1" s="52" t="s">
        <v>166</v>
      </c>
      <c r="R1" s="52" t="s">
        <v>167</v>
      </c>
      <c r="S1" s="52" t="s">
        <v>168</v>
      </c>
      <c r="U1" s="53" t="s">
        <v>169</v>
      </c>
      <c r="V1" s="54" t="n">
        <v>0</v>
      </c>
    </row>
    <row r="2" customFormat="false" ht="15" hidden="false" customHeight="false" outlineLevel="0" collapsed="false">
      <c r="A2" s="15" t="n">
        <v>1</v>
      </c>
      <c r="B2" s="15" t="n">
        <f aca="false">INT((A2-1)/12)+1</f>
        <v>1</v>
      </c>
      <c r="C2" s="15" t="n">
        <f aca="false">MIN(Inputs!$C$4+B2-1,99)</f>
        <v>74</v>
      </c>
      <c r="D2" s="55" t="n">
        <f aca="false">0.08</f>
        <v>0.08</v>
      </c>
      <c r="E2" s="15" t="n">
        <v>0</v>
      </c>
      <c r="F2" s="56" t="n">
        <v>0</v>
      </c>
      <c r="G2" s="56" t="n">
        <f aca="false">IF(AND(MOD(A2-1,12)=0,B2&lt;=Inputs!$C$7,E2=0),Inputs!$C$6,0)</f>
        <v>24000</v>
      </c>
      <c r="H2" s="56" t="n">
        <f aca="false">IF(B2=1,G2*Inputs!$C$9,0)</f>
        <v>960</v>
      </c>
      <c r="I2" s="56" t="n">
        <f aca="false">G2</f>
        <v>24000</v>
      </c>
      <c r="J2" s="56" t="n">
        <f aca="false">(F2+G2+H2)*((1+D2)^(1/12)-1)</f>
        <v>160.593391545686</v>
      </c>
      <c r="K2" s="56" t="n">
        <f aca="false">(F2+G2+H2+J2)*(Inputs!$C$19+IF(B2&lt;=10,Inputs!$C$12,Inputs!$C$13))/12</f>
        <v>83.7353113051523</v>
      </c>
      <c r="L2" s="56" t="n">
        <f aca="false">IF(OR(E2=1,A2&lt;=Inputs!$C$15),0,MAX(Inputs!$C$8*I2-(F2+G2+H2+J2-K2),0))</f>
        <v>0</v>
      </c>
      <c r="M2" s="56" t="n">
        <f aca="false">L2*INDEX(Rates!$B$2:$C$101,C2+1,IF(Inputs!$C$5="Male",1,2))/1000/12*Inputs!$C$16</f>
        <v>0</v>
      </c>
      <c r="N2" s="56" t="n">
        <f aca="false">IF($V$1=1,MAX(F2+G2+H2+J2-K2-M2,0)*Inputs!$C$22/12,0)</f>
        <v>0</v>
      </c>
      <c r="O2" s="56" t="n">
        <f aca="false">IF(AND(MOD(A2,12)=0,B2&gt;=Inputs!$C$18),MAX(F2+G2+H2+J2-K2-M2-N2,0)*Inputs!$C$17,0)</f>
        <v>0</v>
      </c>
      <c r="P2" s="56" t="n">
        <f aca="false">F2+G2+H2+J2-K2-M2-N2+O2</f>
        <v>25036.8580802405</v>
      </c>
      <c r="Q2" s="56" t="n">
        <f aca="false">IF(OR(E2=1,P2&lt;=0),0,P2)</f>
        <v>25036.8580802405</v>
      </c>
      <c r="R2" s="15" t="n">
        <f aca="false">IF(OR(E2=1,AND(P2&lt;=0,I2&gt;0)),1,0)</f>
        <v>0</v>
      </c>
      <c r="S2" s="15" t="n">
        <f aca="false">IF(L2&gt;0,1,0)</f>
        <v>0</v>
      </c>
      <c r="U2" s="36" t="s">
        <v>173</v>
      </c>
    </row>
    <row r="3" customFormat="false" ht="15" hidden="false" customHeight="false" outlineLevel="0" collapsed="false">
      <c r="A3" s="15" t="n">
        <v>2</v>
      </c>
      <c r="B3" s="15" t="n">
        <f aca="false">INT((A3-1)/12)+1</f>
        <v>1</v>
      </c>
      <c r="C3" s="15" t="n">
        <f aca="false">MIN(Inputs!$C$4+B3-1,99)</f>
        <v>74</v>
      </c>
      <c r="D3" s="55" t="n">
        <f aca="false">0.08</f>
        <v>0.08</v>
      </c>
      <c r="E3" s="15" t="n">
        <f aca="false">R2</f>
        <v>0</v>
      </c>
      <c r="F3" s="56" t="n">
        <f aca="false">Q2</f>
        <v>25036.8580802405</v>
      </c>
      <c r="G3" s="56" t="n">
        <f aca="false">IF(AND(MOD(A3-1,12)=0,B3&lt;=Inputs!$C$7,E3=0),Inputs!$C$6,0)</f>
        <v>0</v>
      </c>
      <c r="H3" s="56" t="n">
        <f aca="false">IF(B3=1,G3*Inputs!$C$9,0)</f>
        <v>0</v>
      </c>
      <c r="I3" s="56" t="n">
        <f aca="false">I2+G3</f>
        <v>24000</v>
      </c>
      <c r="J3" s="56" t="n">
        <f aca="false">(F3+G3+H3)*((1+D3)^(1/12)-1)</f>
        <v>161.08789874815</v>
      </c>
      <c r="K3" s="56" t="n">
        <f aca="false">(F3+G3+H3+J3)*(Inputs!$C$19+IF(B3&lt;=10,Inputs!$C$12,Inputs!$C$13))/12</f>
        <v>83.9931532632956</v>
      </c>
      <c r="L3" s="56" t="n">
        <f aca="false">IF(OR(E3=1,A3&lt;=Inputs!$C$15),0,MAX(Inputs!$C$8*I3-(F3+G3+H3+J3-K3),0))</f>
        <v>0</v>
      </c>
      <c r="M3" s="56" t="n">
        <f aca="false">L3*INDEX(Rates!$B$2:$C$101,C3+1,IF(Inputs!$C$5="Male",1,2))/1000/12*Inputs!$C$16</f>
        <v>0</v>
      </c>
      <c r="N3" s="56" t="n">
        <f aca="false">IF($V$1=1,MAX(F3+G3+H3+J3-K3-M3,0)*Inputs!$C$22/12,0)</f>
        <v>0</v>
      </c>
      <c r="O3" s="56" t="n">
        <f aca="false">IF(AND(MOD(A3,12)=0,B3&gt;=Inputs!$C$18),MAX(F3+G3+H3+J3-K3-M3-N3,0)*Inputs!$C$17,0)</f>
        <v>0</v>
      </c>
      <c r="P3" s="56" t="n">
        <f aca="false">F3+G3+H3+J3-K3-M3-N3+O3</f>
        <v>25113.9528257254</v>
      </c>
      <c r="Q3" s="56" t="n">
        <f aca="false">IF(OR(E3=1,P3&lt;=0),0,P3)</f>
        <v>25113.9528257254</v>
      </c>
      <c r="R3" s="15" t="n">
        <f aca="false">IF(OR(E3=1,AND(P3&lt;=0,I3&gt;0)),1,0)</f>
        <v>0</v>
      </c>
      <c r="S3" s="15" t="n">
        <f aca="false">IF(L3&gt;0,1,0)</f>
        <v>0</v>
      </c>
    </row>
    <row r="4" customFormat="false" ht="15" hidden="false" customHeight="false" outlineLevel="0" collapsed="false">
      <c r="A4" s="15" t="n">
        <v>3</v>
      </c>
      <c r="B4" s="15" t="n">
        <f aca="false">INT((A4-1)/12)+1</f>
        <v>1</v>
      </c>
      <c r="C4" s="15" t="n">
        <f aca="false">MIN(Inputs!$C$4+B4-1,99)</f>
        <v>74</v>
      </c>
      <c r="D4" s="55" t="n">
        <f aca="false">0.08</f>
        <v>0.08</v>
      </c>
      <c r="E4" s="15" t="n">
        <f aca="false">R3</f>
        <v>0</v>
      </c>
      <c r="F4" s="56" t="n">
        <f aca="false">Q3</f>
        <v>25113.9528257254</v>
      </c>
      <c r="G4" s="56" t="n">
        <f aca="false">IF(AND(MOD(A4-1,12)=0,B4&lt;=Inputs!$C$7,E4=0),Inputs!$C$6,0)</f>
        <v>0</v>
      </c>
      <c r="H4" s="56" t="n">
        <f aca="false">IF(B4=1,G4*Inputs!$C$9,0)</f>
        <v>0</v>
      </c>
      <c r="I4" s="56" t="n">
        <f aca="false">I3+G4</f>
        <v>24000</v>
      </c>
      <c r="J4" s="56" t="n">
        <f aca="false">(F4+G4+H4)*((1+D4)^(1/12)-1)</f>
        <v>161.583928661923</v>
      </c>
      <c r="K4" s="56" t="n">
        <f aca="false">(F4+G4+H4+J4)*(Inputs!$C$19+IF(B4&lt;=10,Inputs!$C$12,Inputs!$C$13))/12</f>
        <v>84.251789181291</v>
      </c>
      <c r="L4" s="56" t="n">
        <f aca="false">IF(OR(E4=1,A4&lt;=Inputs!$C$15),0,MAX(Inputs!$C$8*I4-(F4+G4+H4+J4-K4),0))</f>
        <v>0</v>
      </c>
      <c r="M4" s="56" t="n">
        <f aca="false">L4*INDEX(Rates!$B$2:$C$101,C4+1,IF(Inputs!$C$5="Male",1,2))/1000/12*Inputs!$C$16</f>
        <v>0</v>
      </c>
      <c r="N4" s="56" t="n">
        <f aca="false">IF($V$1=1,MAX(F4+G4+H4+J4-K4-M4,0)*Inputs!$C$22/12,0)</f>
        <v>0</v>
      </c>
      <c r="O4" s="56" t="n">
        <f aca="false">IF(AND(MOD(A4,12)=0,B4&gt;=Inputs!$C$18),MAX(F4+G4+H4+J4-K4-M4-N4,0)*Inputs!$C$17,0)</f>
        <v>0</v>
      </c>
      <c r="P4" s="56" t="n">
        <f aca="false">F4+G4+H4+J4-K4-M4-N4+O4</f>
        <v>25191.284965206</v>
      </c>
      <c r="Q4" s="56" t="n">
        <f aca="false">IF(OR(E4=1,P4&lt;=0),0,P4)</f>
        <v>25191.284965206</v>
      </c>
      <c r="R4" s="15" t="n">
        <f aca="false">IF(OR(E4=1,AND(P4&lt;=0,I4&gt;0)),1,0)</f>
        <v>0</v>
      </c>
      <c r="S4" s="15" t="n">
        <f aca="false">IF(L4&gt;0,1,0)</f>
        <v>0</v>
      </c>
    </row>
    <row r="5" customFormat="false" ht="15" hidden="false" customHeight="false" outlineLevel="0" collapsed="false">
      <c r="A5" s="15" t="n">
        <v>4</v>
      </c>
      <c r="B5" s="15" t="n">
        <f aca="false">INT((A5-1)/12)+1</f>
        <v>1</v>
      </c>
      <c r="C5" s="15" t="n">
        <f aca="false">MIN(Inputs!$C$4+B5-1,99)</f>
        <v>74</v>
      </c>
      <c r="D5" s="55" t="n">
        <f aca="false">0.08</f>
        <v>0.08</v>
      </c>
      <c r="E5" s="15" t="n">
        <f aca="false">R4</f>
        <v>0</v>
      </c>
      <c r="F5" s="56" t="n">
        <f aca="false">Q4</f>
        <v>25191.284965206</v>
      </c>
      <c r="G5" s="56" t="n">
        <f aca="false">IF(AND(MOD(A5-1,12)=0,B5&lt;=Inputs!$C$7,E5=0),Inputs!$C$6,0)</f>
        <v>0</v>
      </c>
      <c r="H5" s="56" t="n">
        <f aca="false">IF(B5=1,G5*Inputs!$C$9,0)</f>
        <v>0</v>
      </c>
      <c r="I5" s="56" t="n">
        <f aca="false">I4+G5</f>
        <v>24000</v>
      </c>
      <c r="J5" s="56" t="n">
        <f aca="false">(F5+G5+H5)*((1+D5)^(1/12)-1)</f>
        <v>162.081485975812</v>
      </c>
      <c r="K5" s="56" t="n">
        <f aca="false">(F5+G5+H5+J5)*(Inputs!$C$19+IF(B5&lt;=10,Inputs!$C$12,Inputs!$C$13))/12</f>
        <v>84.5112215039395</v>
      </c>
      <c r="L5" s="56" t="n">
        <f aca="false">IF(OR(E5=1,A5&lt;=Inputs!$C$15),0,MAX(Inputs!$C$8*I5-(F5+G5+H5+J5-K5),0))</f>
        <v>0</v>
      </c>
      <c r="M5" s="56" t="n">
        <f aca="false">L5*INDEX(Rates!$B$2:$C$101,C5+1,IF(Inputs!$C$5="Male",1,2))/1000/12*Inputs!$C$16</f>
        <v>0</v>
      </c>
      <c r="N5" s="56" t="n">
        <f aca="false">IF($V$1=1,MAX(F5+G5+H5+J5-K5-M5,0)*Inputs!$C$22/12,0)</f>
        <v>0</v>
      </c>
      <c r="O5" s="56" t="n">
        <f aca="false">IF(AND(MOD(A5,12)=0,B5&gt;=Inputs!$C$18),MAX(F5+G5+H5+J5-K5-M5-N5,0)*Inputs!$C$17,0)</f>
        <v>0</v>
      </c>
      <c r="P5" s="56" t="n">
        <f aca="false">F5+G5+H5+J5-K5-M5-N5+O5</f>
        <v>25268.8552296779</v>
      </c>
      <c r="Q5" s="56" t="n">
        <f aca="false">IF(OR(E5=1,P5&lt;=0),0,P5)</f>
        <v>25268.8552296779</v>
      </c>
      <c r="R5" s="15" t="n">
        <f aca="false">IF(OR(E5=1,AND(P5&lt;=0,I5&gt;0)),1,0)</f>
        <v>0</v>
      </c>
      <c r="S5" s="15" t="n">
        <f aca="false">IF(L5&gt;0,1,0)</f>
        <v>0</v>
      </c>
    </row>
    <row r="6" customFormat="false" ht="15" hidden="false" customHeight="false" outlineLevel="0" collapsed="false">
      <c r="A6" s="15" t="n">
        <v>5</v>
      </c>
      <c r="B6" s="15" t="n">
        <f aca="false">INT((A6-1)/12)+1</f>
        <v>1</v>
      </c>
      <c r="C6" s="15" t="n">
        <f aca="false">MIN(Inputs!$C$4+B6-1,99)</f>
        <v>74</v>
      </c>
      <c r="D6" s="55" t="n">
        <f aca="false">0.08</f>
        <v>0.08</v>
      </c>
      <c r="E6" s="15" t="n">
        <f aca="false">R5</f>
        <v>0</v>
      </c>
      <c r="F6" s="56" t="n">
        <f aca="false">Q5</f>
        <v>25268.8552296779</v>
      </c>
      <c r="G6" s="56" t="n">
        <f aca="false">IF(AND(MOD(A6-1,12)=0,B6&lt;=Inputs!$C$7,E6=0),Inputs!$C$6,0)</f>
        <v>0</v>
      </c>
      <c r="H6" s="56" t="n">
        <f aca="false">IF(B6=1,G6*Inputs!$C$9,0)</f>
        <v>0</v>
      </c>
      <c r="I6" s="56" t="n">
        <f aca="false">I5+G6</f>
        <v>24000</v>
      </c>
      <c r="J6" s="56" t="n">
        <f aca="false">(F6+G6+H6)*((1+D6)^(1/12)-1)</f>
        <v>162.580575393065</v>
      </c>
      <c r="K6" s="56" t="n">
        <f aca="false">(F6+G6+H6+J6)*(Inputs!$C$19+IF(B6&lt;=10,Inputs!$C$12,Inputs!$C$13))/12</f>
        <v>84.7714526835699</v>
      </c>
      <c r="L6" s="56" t="n">
        <f aca="false">IF(OR(E6=1,A6&lt;=Inputs!$C$15),0,MAX(Inputs!$C$8*I6-(F6+G6+H6+J6-K6),0))</f>
        <v>0</v>
      </c>
      <c r="M6" s="56" t="n">
        <f aca="false">L6*INDEX(Rates!$B$2:$C$101,C6+1,IF(Inputs!$C$5="Male",1,2))/1000/12*Inputs!$C$16</f>
        <v>0</v>
      </c>
      <c r="N6" s="56" t="n">
        <f aca="false">IF($V$1=1,MAX(F6+G6+H6+J6-K6-M6,0)*Inputs!$C$22/12,0)</f>
        <v>0</v>
      </c>
      <c r="O6" s="56" t="n">
        <f aca="false">IF(AND(MOD(A6,12)=0,B6&gt;=Inputs!$C$18),MAX(F6+G6+H6+J6-K6-M6-N6,0)*Inputs!$C$17,0)</f>
        <v>0</v>
      </c>
      <c r="P6" s="56" t="n">
        <f aca="false">F6+G6+H6+J6-K6-M6-N6+O6</f>
        <v>25346.6643523874</v>
      </c>
      <c r="Q6" s="56" t="n">
        <f aca="false">IF(OR(E6=1,P6&lt;=0),0,P6)</f>
        <v>25346.6643523874</v>
      </c>
      <c r="R6" s="15" t="n">
        <f aca="false">IF(OR(E6=1,AND(P6&lt;=0,I6&gt;0)),1,0)</f>
        <v>0</v>
      </c>
      <c r="S6" s="15" t="n">
        <f aca="false">IF(L6&gt;0,1,0)</f>
        <v>0</v>
      </c>
    </row>
    <row r="7" customFormat="false" ht="15" hidden="false" customHeight="false" outlineLevel="0" collapsed="false">
      <c r="A7" s="15" t="n">
        <v>6</v>
      </c>
      <c r="B7" s="15" t="n">
        <f aca="false">INT((A7-1)/12)+1</f>
        <v>1</v>
      </c>
      <c r="C7" s="15" t="n">
        <f aca="false">MIN(Inputs!$C$4+B7-1,99)</f>
        <v>74</v>
      </c>
      <c r="D7" s="55" t="n">
        <f aca="false">0.08</f>
        <v>0.08</v>
      </c>
      <c r="E7" s="15" t="n">
        <f aca="false">R6</f>
        <v>0</v>
      </c>
      <c r="F7" s="56" t="n">
        <f aca="false">Q6</f>
        <v>25346.6643523874</v>
      </c>
      <c r="G7" s="56" t="n">
        <f aca="false">IF(AND(MOD(A7-1,12)=0,B7&lt;=Inputs!$C$7,E7=0),Inputs!$C$6,0)</f>
        <v>0</v>
      </c>
      <c r="H7" s="56" t="n">
        <f aca="false">IF(B7=1,G7*Inputs!$C$9,0)</f>
        <v>0</v>
      </c>
      <c r="I7" s="56" t="n">
        <f aca="false">I6+G7</f>
        <v>24000</v>
      </c>
      <c r="J7" s="56" t="n">
        <f aca="false">(F7+G7+H7)*((1+D7)^(1/12)-1)</f>
        <v>163.081201631411</v>
      </c>
      <c r="K7" s="56" t="n">
        <f aca="false">(F7+G7+H7+J7)*(Inputs!$C$19+IF(B7&lt;=10,Inputs!$C$12,Inputs!$C$13))/12</f>
        <v>85.0324851800627</v>
      </c>
      <c r="L7" s="56" t="n">
        <f aca="false">IF(OR(E7=1,A7&lt;=Inputs!$C$15),0,MAX(Inputs!$C$8*I7-(F7+G7+H7+J7-K7),0))</f>
        <v>0</v>
      </c>
      <c r="M7" s="56" t="n">
        <f aca="false">L7*INDEX(Rates!$B$2:$C$101,C7+1,IF(Inputs!$C$5="Male",1,2))/1000/12*Inputs!$C$16</f>
        <v>0</v>
      </c>
      <c r="N7" s="56" t="n">
        <f aca="false">IF($V$1=1,MAX(F7+G7+H7+J7-K7-M7,0)*Inputs!$C$22/12,0)</f>
        <v>0</v>
      </c>
      <c r="O7" s="56" t="n">
        <f aca="false">IF(AND(MOD(A7,12)=0,B7&gt;=Inputs!$C$18),MAX(F7+G7+H7+J7-K7-M7-N7,0)*Inputs!$C$17,0)</f>
        <v>0</v>
      </c>
      <c r="P7" s="56" t="n">
        <f aca="false">F7+G7+H7+J7-K7-M7-N7+O7</f>
        <v>25424.7130688387</v>
      </c>
      <c r="Q7" s="56" t="n">
        <f aca="false">IF(OR(E7=1,P7&lt;=0),0,P7)</f>
        <v>25424.7130688387</v>
      </c>
      <c r="R7" s="15" t="n">
        <f aca="false">IF(OR(E7=1,AND(P7&lt;=0,I7&gt;0)),1,0)</f>
        <v>0</v>
      </c>
      <c r="S7" s="15" t="n">
        <f aca="false">IF(L7&gt;0,1,0)</f>
        <v>0</v>
      </c>
    </row>
    <row r="8" customFormat="false" ht="15" hidden="false" customHeight="false" outlineLevel="0" collapsed="false">
      <c r="A8" s="15" t="n">
        <v>7</v>
      </c>
      <c r="B8" s="15" t="n">
        <f aca="false">INT((A8-1)/12)+1</f>
        <v>1</v>
      </c>
      <c r="C8" s="15" t="n">
        <f aca="false">MIN(Inputs!$C$4+B8-1,99)</f>
        <v>74</v>
      </c>
      <c r="D8" s="55" t="n">
        <f aca="false">0.08</f>
        <v>0.08</v>
      </c>
      <c r="E8" s="15" t="n">
        <f aca="false">R7</f>
        <v>0</v>
      </c>
      <c r="F8" s="56" t="n">
        <f aca="false">Q7</f>
        <v>25424.7130688387</v>
      </c>
      <c r="G8" s="56" t="n">
        <f aca="false">IF(AND(MOD(A8-1,12)=0,B8&lt;=Inputs!$C$7,E8=0),Inputs!$C$6,0)</f>
        <v>0</v>
      </c>
      <c r="H8" s="56" t="n">
        <f aca="false">IF(B8=1,G8*Inputs!$C$9,0)</f>
        <v>0</v>
      </c>
      <c r="I8" s="56" t="n">
        <f aca="false">I7+G8</f>
        <v>24000</v>
      </c>
      <c r="J8" s="56" t="n">
        <f aca="false">(F8+G8+H8)*((1+D8)^(1/12)-1)</f>
        <v>163.583369423106</v>
      </c>
      <c r="K8" s="56" t="n">
        <f aca="false">(F8+G8+H8+J8)*(Inputs!$C$19+IF(B8&lt;=10,Inputs!$C$12,Inputs!$C$13))/12</f>
        <v>85.2943214608728</v>
      </c>
      <c r="L8" s="56" t="n">
        <f aca="false">IF(OR(E8=1,A8&lt;=Inputs!$C$15),0,MAX(Inputs!$C$8*I8-(F8+G8+H8+J8-K8),0))</f>
        <v>0</v>
      </c>
      <c r="M8" s="56" t="n">
        <f aca="false">L8*INDEX(Rates!$B$2:$C$101,C8+1,IF(Inputs!$C$5="Male",1,2))/1000/12*Inputs!$C$16</f>
        <v>0</v>
      </c>
      <c r="N8" s="56" t="n">
        <f aca="false">IF($V$1=1,MAX(F8+G8+H8+J8-K8-M8,0)*Inputs!$C$22/12,0)</f>
        <v>0</v>
      </c>
      <c r="O8" s="56" t="n">
        <f aca="false">IF(AND(MOD(A8,12)=0,B8&gt;=Inputs!$C$18),MAX(F8+G8+H8+J8-K8-M8-N8,0)*Inputs!$C$17,0)</f>
        <v>0</v>
      </c>
      <c r="P8" s="56" t="n">
        <f aca="false">F8+G8+H8+J8-K8-M8-N8+O8</f>
        <v>25503.002116801</v>
      </c>
      <c r="Q8" s="56" t="n">
        <f aca="false">IF(OR(E8=1,P8&lt;=0),0,P8)</f>
        <v>25503.002116801</v>
      </c>
      <c r="R8" s="15" t="n">
        <f aca="false">IF(OR(E8=1,AND(P8&lt;=0,I8&gt;0)),1,0)</f>
        <v>0</v>
      </c>
      <c r="S8" s="15" t="n">
        <f aca="false">IF(L8&gt;0,1,0)</f>
        <v>0</v>
      </c>
    </row>
    <row r="9" customFormat="false" ht="15" hidden="false" customHeight="false" outlineLevel="0" collapsed="false">
      <c r="A9" s="15" t="n">
        <v>8</v>
      </c>
      <c r="B9" s="15" t="n">
        <f aca="false">INT((A9-1)/12)+1</f>
        <v>1</v>
      </c>
      <c r="C9" s="15" t="n">
        <f aca="false">MIN(Inputs!$C$4+B9-1,99)</f>
        <v>74</v>
      </c>
      <c r="D9" s="55" t="n">
        <f aca="false">0.08</f>
        <v>0.08</v>
      </c>
      <c r="E9" s="15" t="n">
        <f aca="false">R8</f>
        <v>0</v>
      </c>
      <c r="F9" s="56" t="n">
        <f aca="false">Q8</f>
        <v>25503.002116801</v>
      </c>
      <c r="G9" s="56" t="n">
        <f aca="false">IF(AND(MOD(A9-1,12)=0,B9&lt;=Inputs!$C$7,E9=0),Inputs!$C$6,0)</f>
        <v>0</v>
      </c>
      <c r="H9" s="56" t="n">
        <f aca="false">IF(B9=1,G9*Inputs!$C$9,0)</f>
        <v>0</v>
      </c>
      <c r="I9" s="56" t="n">
        <f aca="false">I8+G9</f>
        <v>24000</v>
      </c>
      <c r="J9" s="56" t="n">
        <f aca="false">(F9+G9+H9)*((1+D9)^(1/12)-1)</f>
        <v>164.087083514979</v>
      </c>
      <c r="K9" s="56" t="n">
        <f aca="false">(F9+G9+H9+J9)*(Inputs!$C$19+IF(B9&lt;=10,Inputs!$C$12,Inputs!$C$13))/12</f>
        <v>85.5569640010532</v>
      </c>
      <c r="L9" s="56" t="n">
        <f aca="false">IF(OR(E9=1,A9&lt;=Inputs!$C$15),0,MAX(Inputs!$C$8*I9-(F9+G9+H9+J9-K9),0))</f>
        <v>0</v>
      </c>
      <c r="M9" s="56" t="n">
        <f aca="false">L9*INDEX(Rates!$B$2:$C$101,C9+1,IF(Inputs!$C$5="Male",1,2))/1000/12*Inputs!$C$16</f>
        <v>0</v>
      </c>
      <c r="N9" s="56" t="n">
        <f aca="false">IF($V$1=1,MAX(F9+G9+H9+J9-K9-M9,0)*Inputs!$C$22/12,0)</f>
        <v>0</v>
      </c>
      <c r="O9" s="56" t="n">
        <f aca="false">IF(AND(MOD(A9,12)=0,B9&gt;=Inputs!$C$18),MAX(F9+G9+H9+J9-K9-M9-N9,0)*Inputs!$C$17,0)</f>
        <v>0</v>
      </c>
      <c r="P9" s="56" t="n">
        <f aca="false">F9+G9+H9+J9-K9-M9-N9+O9</f>
        <v>25581.5322363149</v>
      </c>
      <c r="Q9" s="56" t="n">
        <f aca="false">IF(OR(E9=1,P9&lt;=0),0,P9)</f>
        <v>25581.5322363149</v>
      </c>
      <c r="R9" s="15" t="n">
        <f aca="false">IF(OR(E9=1,AND(P9&lt;=0,I9&gt;0)),1,0)</f>
        <v>0</v>
      </c>
      <c r="S9" s="15" t="n">
        <f aca="false">IF(L9&gt;0,1,0)</f>
        <v>0</v>
      </c>
    </row>
    <row r="10" customFormat="false" ht="15" hidden="false" customHeight="false" outlineLevel="0" collapsed="false">
      <c r="A10" s="15" t="n">
        <v>9</v>
      </c>
      <c r="B10" s="15" t="n">
        <f aca="false">INT((A10-1)/12)+1</f>
        <v>1</v>
      </c>
      <c r="C10" s="15" t="n">
        <f aca="false">MIN(Inputs!$C$4+B10-1,99)</f>
        <v>74</v>
      </c>
      <c r="D10" s="55" t="n">
        <f aca="false">0.08</f>
        <v>0.08</v>
      </c>
      <c r="E10" s="15" t="n">
        <f aca="false">R9</f>
        <v>0</v>
      </c>
      <c r="F10" s="56" t="n">
        <f aca="false">Q9</f>
        <v>25581.5322363149</v>
      </c>
      <c r="G10" s="56" t="n">
        <f aca="false">IF(AND(MOD(A10-1,12)=0,B10&lt;=Inputs!$C$7,E10=0),Inputs!$C$6,0)</f>
        <v>0</v>
      </c>
      <c r="H10" s="56" t="n">
        <f aca="false">IF(B10=1,G10*Inputs!$C$9,0)</f>
        <v>0</v>
      </c>
      <c r="I10" s="56" t="n">
        <f aca="false">I9+G10</f>
        <v>24000</v>
      </c>
      <c r="J10" s="56" t="n">
        <f aca="false">(F10+G10+H10)*((1+D10)^(1/12)-1)</f>
        <v>164.592348668473</v>
      </c>
      <c r="K10" s="56" t="n">
        <f aca="false">(F10+G10+H10+J10)*(Inputs!$C$19+IF(B10&lt;=10,Inputs!$C$12,Inputs!$C$13))/12</f>
        <v>85.8204152832779</v>
      </c>
      <c r="L10" s="56" t="n">
        <f aca="false">IF(OR(E10=1,A10&lt;=Inputs!$C$15),0,MAX(Inputs!$C$8*I10-(F10+G10+H10+J10-K10),0))</f>
        <v>0</v>
      </c>
      <c r="M10" s="56" t="n">
        <f aca="false">L10*INDEX(Rates!$B$2:$C$101,C10+1,IF(Inputs!$C$5="Male",1,2))/1000/12*Inputs!$C$16</f>
        <v>0</v>
      </c>
      <c r="N10" s="56" t="n">
        <f aca="false">IF($V$1=1,MAX(F10+G10+H10+J10-K10-M10,0)*Inputs!$C$22/12,0)</f>
        <v>0</v>
      </c>
      <c r="O10" s="56" t="n">
        <f aca="false">IF(AND(MOD(A10,12)=0,B10&gt;=Inputs!$C$18),MAX(F10+G10+H10+J10-K10-M10-N10,0)*Inputs!$C$17,0)</f>
        <v>0</v>
      </c>
      <c r="P10" s="56" t="n">
        <f aca="false">F10+G10+H10+J10-K10-M10-N10+O10</f>
        <v>25660.3041697001</v>
      </c>
      <c r="Q10" s="56" t="n">
        <f aca="false">IF(OR(E10=1,P10&lt;=0),0,P10)</f>
        <v>25660.3041697001</v>
      </c>
      <c r="R10" s="15" t="n">
        <f aca="false">IF(OR(E10=1,AND(P10&lt;=0,I10&gt;0)),1,0)</f>
        <v>0</v>
      </c>
      <c r="S10" s="15" t="n">
        <f aca="false">IF(L10&gt;0,1,0)</f>
        <v>0</v>
      </c>
    </row>
    <row r="11" customFormat="false" ht="15" hidden="false" customHeight="false" outlineLevel="0" collapsed="false">
      <c r="A11" s="15" t="n">
        <v>10</v>
      </c>
      <c r="B11" s="15" t="n">
        <f aca="false">INT((A11-1)/12)+1</f>
        <v>1</v>
      </c>
      <c r="C11" s="15" t="n">
        <f aca="false">MIN(Inputs!$C$4+B11-1,99)</f>
        <v>74</v>
      </c>
      <c r="D11" s="55" t="n">
        <f aca="false">0.08</f>
        <v>0.08</v>
      </c>
      <c r="E11" s="15" t="n">
        <f aca="false">R10</f>
        <v>0</v>
      </c>
      <c r="F11" s="56" t="n">
        <f aca="false">Q10</f>
        <v>25660.3041697001</v>
      </c>
      <c r="G11" s="56" t="n">
        <f aca="false">IF(AND(MOD(A11-1,12)=0,B11&lt;=Inputs!$C$7,E11=0),Inputs!$C$6,0)</f>
        <v>0</v>
      </c>
      <c r="H11" s="56" t="n">
        <f aca="false">IF(B11=1,G11*Inputs!$C$9,0)</f>
        <v>0</v>
      </c>
      <c r="I11" s="56" t="n">
        <f aca="false">I10+G11</f>
        <v>24000</v>
      </c>
      <c r="J11" s="56" t="n">
        <f aca="false">(F11+G11+H11)*((1+D11)^(1/12)-1)</f>
        <v>165.099169659697</v>
      </c>
      <c r="K11" s="56" t="n">
        <f aca="false">(F11+G11+H11+J11)*(Inputs!$C$19+IF(B11&lt;=10,Inputs!$C$12,Inputs!$C$13))/12</f>
        <v>86.084677797866</v>
      </c>
      <c r="L11" s="56" t="n">
        <f aca="false">IF(OR(E11=1,A11&lt;=Inputs!$C$15),0,MAX(Inputs!$C$8*I11-(F11+G11+H11+J11-K11),0))</f>
        <v>0</v>
      </c>
      <c r="M11" s="56" t="n">
        <f aca="false">L11*INDEX(Rates!$B$2:$C$101,C11+1,IF(Inputs!$C$5="Male",1,2))/1000/12*Inputs!$C$16</f>
        <v>0</v>
      </c>
      <c r="N11" s="56" t="n">
        <f aca="false">IF($V$1=1,MAX(F11+G11+H11+J11-K11-M11,0)*Inputs!$C$22/12,0)</f>
        <v>0</v>
      </c>
      <c r="O11" s="56" t="n">
        <f aca="false">IF(AND(MOD(A11,12)=0,B11&gt;=Inputs!$C$18),MAX(F11+G11+H11+J11-K11-M11-N11,0)*Inputs!$C$17,0)</f>
        <v>0</v>
      </c>
      <c r="P11" s="56" t="n">
        <f aca="false">F11+G11+H11+J11-K11-M11-N11+O11</f>
        <v>25739.3186615619</v>
      </c>
      <c r="Q11" s="56" t="n">
        <f aca="false">IF(OR(E11=1,P11&lt;=0),0,P11)</f>
        <v>25739.3186615619</v>
      </c>
      <c r="R11" s="15" t="n">
        <f aca="false">IF(OR(E11=1,AND(P11&lt;=0,I11&gt;0)),1,0)</f>
        <v>0</v>
      </c>
      <c r="S11" s="15" t="n">
        <f aca="false">IF(L11&gt;0,1,0)</f>
        <v>0</v>
      </c>
    </row>
    <row r="12" customFormat="false" ht="15" hidden="false" customHeight="false" outlineLevel="0" collapsed="false">
      <c r="A12" s="15" t="n">
        <v>11</v>
      </c>
      <c r="B12" s="15" t="n">
        <f aca="false">INT((A12-1)/12)+1</f>
        <v>1</v>
      </c>
      <c r="C12" s="15" t="n">
        <f aca="false">MIN(Inputs!$C$4+B12-1,99)</f>
        <v>74</v>
      </c>
      <c r="D12" s="55" t="n">
        <f aca="false">0.08</f>
        <v>0.08</v>
      </c>
      <c r="E12" s="15" t="n">
        <f aca="false">R11</f>
        <v>0</v>
      </c>
      <c r="F12" s="56" t="n">
        <f aca="false">Q11</f>
        <v>25739.3186615619</v>
      </c>
      <c r="G12" s="56" t="n">
        <f aca="false">IF(AND(MOD(A12-1,12)=0,B12&lt;=Inputs!$C$7,E12=0),Inputs!$C$6,0)</f>
        <v>0</v>
      </c>
      <c r="H12" s="56" t="n">
        <f aca="false">IF(B12=1,G12*Inputs!$C$9,0)</f>
        <v>0</v>
      </c>
      <c r="I12" s="56" t="n">
        <f aca="false">I11+G12</f>
        <v>24000</v>
      </c>
      <c r="J12" s="56" t="n">
        <f aca="false">(F12+G12+H12)*((1+D12)^(1/12)-1)</f>
        <v>165.607551279463</v>
      </c>
      <c r="K12" s="56" t="n">
        <f aca="false">(F12+G12+H12+J12)*(Inputs!$C$19+IF(B12&lt;=10,Inputs!$C$12,Inputs!$C$13))/12</f>
        <v>86.3497540428047</v>
      </c>
      <c r="L12" s="56" t="n">
        <f aca="false">IF(OR(E12=1,A12&lt;=Inputs!$C$15),0,MAX(Inputs!$C$8*I12-(F12+G12+H12+J12-K12),0))</f>
        <v>0</v>
      </c>
      <c r="M12" s="56" t="n">
        <f aca="false">L12*INDEX(Rates!$B$2:$C$101,C12+1,IF(Inputs!$C$5="Male",1,2))/1000/12*Inputs!$C$16</f>
        <v>0</v>
      </c>
      <c r="N12" s="56" t="n">
        <f aca="false">IF($V$1=1,MAX(F12+G12+H12+J12-K12-M12,0)*Inputs!$C$22/12,0)</f>
        <v>0</v>
      </c>
      <c r="O12" s="56" t="n">
        <f aca="false">IF(AND(MOD(A12,12)=0,B12&gt;=Inputs!$C$18),MAX(F12+G12+H12+J12-K12-M12-N12,0)*Inputs!$C$17,0)</f>
        <v>0</v>
      </c>
      <c r="P12" s="56" t="n">
        <f aca="false">F12+G12+H12+J12-K12-M12-N12+O12</f>
        <v>25818.5764587986</v>
      </c>
      <c r="Q12" s="56" t="n">
        <f aca="false">IF(OR(E12=1,P12&lt;=0),0,P12)</f>
        <v>25818.5764587986</v>
      </c>
      <c r="R12" s="15" t="n">
        <f aca="false">IF(OR(E12=1,AND(P12&lt;=0,I12&gt;0)),1,0)</f>
        <v>0</v>
      </c>
      <c r="S12" s="15" t="n">
        <f aca="false">IF(L12&gt;0,1,0)</f>
        <v>0</v>
      </c>
    </row>
    <row r="13" customFormat="false" ht="15" hidden="false" customHeight="false" outlineLevel="0" collapsed="false">
      <c r="A13" s="15" t="n">
        <v>12</v>
      </c>
      <c r="B13" s="15" t="n">
        <f aca="false">INT((A13-1)/12)+1</f>
        <v>1</v>
      </c>
      <c r="C13" s="15" t="n">
        <f aca="false">MIN(Inputs!$C$4+B13-1,99)</f>
        <v>74</v>
      </c>
      <c r="D13" s="55" t="n">
        <f aca="false">0.08</f>
        <v>0.08</v>
      </c>
      <c r="E13" s="15" t="n">
        <f aca="false">R12</f>
        <v>0</v>
      </c>
      <c r="F13" s="56" t="n">
        <f aca="false">Q12</f>
        <v>25818.5764587986</v>
      </c>
      <c r="G13" s="56" t="n">
        <f aca="false">IF(AND(MOD(A13-1,12)=0,B13&lt;=Inputs!$C$7,E13=0),Inputs!$C$6,0)</f>
        <v>0</v>
      </c>
      <c r="H13" s="56" t="n">
        <f aca="false">IF(B13=1,G13*Inputs!$C$9,0)</f>
        <v>0</v>
      </c>
      <c r="I13" s="56" t="n">
        <f aca="false">I12+G13</f>
        <v>24000</v>
      </c>
      <c r="J13" s="56" t="n">
        <f aca="false">(F13+G13+H13)*((1+D13)^(1/12)-1)</f>
        <v>166.117498333336</v>
      </c>
      <c r="K13" s="56" t="n">
        <f aca="false">(F13+G13+H13+J13)*(Inputs!$C$19+IF(B13&lt;=10,Inputs!$C$12,Inputs!$C$13))/12</f>
        <v>86.6156465237731</v>
      </c>
      <c r="L13" s="56" t="n">
        <f aca="false">IF(OR(E13=1,A13&lt;=Inputs!$C$15),0,MAX(Inputs!$C$8*I13-(F13+G13+H13+J13-K13),0))</f>
        <v>0</v>
      </c>
      <c r="M13" s="56" t="n">
        <f aca="false">L13*INDEX(Rates!$B$2:$C$101,C13+1,IF(Inputs!$C$5="Male",1,2))/1000/12*Inputs!$C$16</f>
        <v>0</v>
      </c>
      <c r="N13" s="56" t="n">
        <f aca="false">IF($V$1=1,MAX(F13+G13+H13+J13-K13-M13,0)*Inputs!$C$22/12,0)</f>
        <v>0</v>
      </c>
      <c r="O13" s="56" t="n">
        <f aca="false">IF(AND(MOD(A13,12)=0,B13&gt;=Inputs!$C$18),MAX(F13+G13+H13+J13-K13-M13-N13,0)*Inputs!$C$17,0)</f>
        <v>0</v>
      </c>
      <c r="P13" s="56" t="n">
        <f aca="false">F13+G13+H13+J13-K13-M13-N13+O13</f>
        <v>25898.0783106082</v>
      </c>
      <c r="Q13" s="56" t="n">
        <f aca="false">IF(OR(E13=1,P13&lt;=0),0,P13)</f>
        <v>25898.0783106082</v>
      </c>
      <c r="R13" s="15" t="n">
        <f aca="false">IF(OR(E13=1,AND(P13&lt;=0,I13&gt;0)),1,0)</f>
        <v>0</v>
      </c>
      <c r="S13" s="15" t="n">
        <f aca="false">IF(L13&gt;0,1,0)</f>
        <v>0</v>
      </c>
    </row>
    <row r="14" customFormat="false" ht="15" hidden="false" customHeight="false" outlineLevel="0" collapsed="false">
      <c r="A14" s="15" t="n">
        <v>13</v>
      </c>
      <c r="B14" s="15" t="n">
        <f aca="false">INT((A14-1)/12)+1</f>
        <v>2</v>
      </c>
      <c r="C14" s="15" t="n">
        <f aca="false">MIN(Inputs!$C$4+B14-1,99)</f>
        <v>75</v>
      </c>
      <c r="D14" s="55" t="n">
        <f aca="false">0.08</f>
        <v>0.08</v>
      </c>
      <c r="E14" s="15" t="n">
        <f aca="false">R13</f>
        <v>0</v>
      </c>
      <c r="F14" s="56" t="n">
        <f aca="false">Q13</f>
        <v>25898.0783106082</v>
      </c>
      <c r="G14" s="56" t="n">
        <f aca="false">IF(AND(MOD(A14-1,12)=0,B14&lt;=Inputs!$C$7,E14=0),Inputs!$C$6,0)</f>
        <v>24000</v>
      </c>
      <c r="H14" s="56" t="n">
        <f aca="false">IF(B14=1,G14*Inputs!$C$9,0)</f>
        <v>0</v>
      </c>
      <c r="I14" s="56" t="n">
        <f aca="false">I13+G14</f>
        <v>48000</v>
      </c>
      <c r="J14" s="56" t="n">
        <f aca="false">(F14+G14+H14)*((1+D14)^(1/12)-1)</f>
        <v>321.045738281762</v>
      </c>
      <c r="K14" s="56" t="n">
        <f aca="false">(F14+G14+H14+J14)*(Inputs!$C$19+IF(B14&lt;=10,Inputs!$C$12,Inputs!$C$13))/12</f>
        <v>167.397080162966</v>
      </c>
      <c r="L14" s="56" t="n">
        <f aca="false">IF(OR(E14=1,A14&lt;=Inputs!$C$15),0,MAX(Inputs!$C$8*I14-(F14+G14+H14+J14-K14),0))</f>
        <v>0</v>
      </c>
      <c r="M14" s="56" t="n">
        <f aca="false">L14*INDEX(Rates!$B$2:$C$101,C14+1,IF(Inputs!$C$5="Male",1,2))/1000/12*Inputs!$C$16</f>
        <v>0</v>
      </c>
      <c r="N14" s="56" t="n">
        <f aca="false">IF($V$1=1,MAX(F14+G14+H14+J14-K14-M14,0)*Inputs!$C$22/12,0)</f>
        <v>0</v>
      </c>
      <c r="O14" s="56" t="n">
        <f aca="false">IF(AND(MOD(A14,12)=0,B14&gt;=Inputs!$C$18),MAX(F14+G14+H14+J14-K14-M14-N14,0)*Inputs!$C$17,0)</f>
        <v>0</v>
      </c>
      <c r="P14" s="56" t="n">
        <f aca="false">F14+G14+H14+J14-K14-M14-N14+O14</f>
        <v>50051.7269687269</v>
      </c>
      <c r="Q14" s="56" t="n">
        <f aca="false">IF(OR(E14=1,P14&lt;=0),0,P14)</f>
        <v>50051.7269687269</v>
      </c>
      <c r="R14" s="15" t="n">
        <f aca="false">IF(OR(E14=1,AND(P14&lt;=0,I14&gt;0)),1,0)</f>
        <v>0</v>
      </c>
      <c r="S14" s="15" t="n">
        <f aca="false">IF(L14&gt;0,1,0)</f>
        <v>0</v>
      </c>
    </row>
    <row r="15" customFormat="false" ht="15" hidden="false" customHeight="false" outlineLevel="0" collapsed="false">
      <c r="A15" s="15" t="n">
        <v>14</v>
      </c>
      <c r="B15" s="15" t="n">
        <f aca="false">INT((A15-1)/12)+1</f>
        <v>2</v>
      </c>
      <c r="C15" s="15" t="n">
        <f aca="false">MIN(Inputs!$C$4+B15-1,99)</f>
        <v>75</v>
      </c>
      <c r="D15" s="55" t="n">
        <f aca="false">0.08</f>
        <v>0.08</v>
      </c>
      <c r="E15" s="15" t="n">
        <f aca="false">R14</f>
        <v>0</v>
      </c>
      <c r="F15" s="56" t="n">
        <f aca="false">Q14</f>
        <v>50051.7269687269</v>
      </c>
      <c r="G15" s="56" t="n">
        <f aca="false">IF(AND(MOD(A15-1,12)=0,B15&lt;=Inputs!$C$7,E15=0),Inputs!$C$6,0)</f>
        <v>0</v>
      </c>
      <c r="H15" s="56" t="n">
        <f aca="false">IF(B15=1,G15*Inputs!$C$9,0)</f>
        <v>0</v>
      </c>
      <c r="I15" s="56" t="n">
        <f aca="false">I14+G15</f>
        <v>48000</v>
      </c>
      <c r="J15" s="56" t="n">
        <f aca="false">(F15+G15+H15)*((1+D15)^(1/12)-1)</f>
        <v>322.03431837446</v>
      </c>
      <c r="K15" s="56" t="n">
        <f aca="false">(F15+G15+H15+J15)*(Inputs!$C$19+IF(B15&lt;=10,Inputs!$C$12,Inputs!$C$13))/12</f>
        <v>167.912537623671</v>
      </c>
      <c r="L15" s="56" t="n">
        <f aca="false">IF(OR(E15=1,A15&lt;=Inputs!$C$15),0,MAX(Inputs!$C$8*I15-(F15+G15+H15+J15-K15),0))</f>
        <v>0</v>
      </c>
      <c r="M15" s="56" t="n">
        <f aca="false">L15*INDEX(Rates!$B$2:$C$101,C15+1,IF(Inputs!$C$5="Male",1,2))/1000/12*Inputs!$C$16</f>
        <v>0</v>
      </c>
      <c r="N15" s="56" t="n">
        <f aca="false">IF($V$1=1,MAX(F15+G15+H15+J15-K15-M15,0)*Inputs!$C$22/12,0)</f>
        <v>0</v>
      </c>
      <c r="O15" s="56" t="n">
        <f aca="false">IF(AND(MOD(A15,12)=0,B15&gt;=Inputs!$C$18),MAX(F15+G15+H15+J15-K15-M15-N15,0)*Inputs!$C$17,0)</f>
        <v>0</v>
      </c>
      <c r="P15" s="56" t="n">
        <f aca="false">F15+G15+H15+J15-K15-M15-N15+O15</f>
        <v>50205.8487494777</v>
      </c>
      <c r="Q15" s="56" t="n">
        <f aca="false">IF(OR(E15=1,P15&lt;=0),0,P15)</f>
        <v>50205.8487494777</v>
      </c>
      <c r="R15" s="15" t="n">
        <f aca="false">IF(OR(E15=1,AND(P15&lt;=0,I15&gt;0)),1,0)</f>
        <v>0</v>
      </c>
      <c r="S15" s="15" t="n">
        <f aca="false">IF(L15&gt;0,1,0)</f>
        <v>0</v>
      </c>
    </row>
    <row r="16" customFormat="false" ht="15" hidden="false" customHeight="false" outlineLevel="0" collapsed="false">
      <c r="A16" s="15" t="n">
        <v>15</v>
      </c>
      <c r="B16" s="15" t="n">
        <f aca="false">INT((A16-1)/12)+1</f>
        <v>2</v>
      </c>
      <c r="C16" s="15" t="n">
        <f aca="false">MIN(Inputs!$C$4+B16-1,99)</f>
        <v>75</v>
      </c>
      <c r="D16" s="55" t="n">
        <f aca="false">0.08</f>
        <v>0.08</v>
      </c>
      <c r="E16" s="15" t="n">
        <f aca="false">R15</f>
        <v>0</v>
      </c>
      <c r="F16" s="56" t="n">
        <f aca="false">Q15</f>
        <v>50205.8487494777</v>
      </c>
      <c r="G16" s="56" t="n">
        <f aca="false">IF(AND(MOD(A16-1,12)=0,B16&lt;=Inputs!$C$7,E16=0),Inputs!$C$6,0)</f>
        <v>0</v>
      </c>
      <c r="H16" s="56" t="n">
        <f aca="false">IF(B16=1,G16*Inputs!$C$9,0)</f>
        <v>0</v>
      </c>
      <c r="I16" s="56" t="n">
        <f aca="false">I15+G16</f>
        <v>48000</v>
      </c>
      <c r="J16" s="56" t="n">
        <f aca="false">(F16+G16+H16)*((1+D16)^(1/12)-1)</f>
        <v>323.025942552418</v>
      </c>
      <c r="K16" s="56" t="n">
        <f aca="false">(F16+G16+H16+J16)*(Inputs!$C$19+IF(B16&lt;=10,Inputs!$C$12,Inputs!$C$13))/12</f>
        <v>168.429582306767</v>
      </c>
      <c r="L16" s="56" t="n">
        <f aca="false">IF(OR(E16=1,A16&lt;=Inputs!$C$15),0,MAX(Inputs!$C$8*I16-(F16+G16+H16+J16-K16),0))</f>
        <v>0</v>
      </c>
      <c r="M16" s="56" t="n">
        <f aca="false">L16*INDEX(Rates!$B$2:$C$101,C16+1,IF(Inputs!$C$5="Male",1,2))/1000/12*Inputs!$C$16</f>
        <v>0</v>
      </c>
      <c r="N16" s="56" t="n">
        <f aca="false">IF($V$1=1,MAX(F16+G16+H16+J16-K16-M16,0)*Inputs!$C$22/12,0)</f>
        <v>0</v>
      </c>
      <c r="O16" s="56" t="n">
        <f aca="false">IF(AND(MOD(A16,12)=0,B16&gt;=Inputs!$C$18),MAX(F16+G16+H16+J16-K16-M16-N16,0)*Inputs!$C$17,0)</f>
        <v>0</v>
      </c>
      <c r="P16" s="56" t="n">
        <f aca="false">F16+G16+H16+J16-K16-M16-N16+O16</f>
        <v>50360.4451097234</v>
      </c>
      <c r="Q16" s="56" t="n">
        <f aca="false">IF(OR(E16=1,P16&lt;=0),0,P16)</f>
        <v>50360.4451097234</v>
      </c>
      <c r="R16" s="15" t="n">
        <f aca="false">IF(OR(E16=1,AND(P16&lt;=0,I16&gt;0)),1,0)</f>
        <v>0</v>
      </c>
      <c r="S16" s="15" t="n">
        <f aca="false">IF(L16&gt;0,1,0)</f>
        <v>0</v>
      </c>
    </row>
    <row r="17" customFormat="false" ht="15" hidden="false" customHeight="false" outlineLevel="0" collapsed="false">
      <c r="A17" s="15" t="n">
        <v>16</v>
      </c>
      <c r="B17" s="15" t="n">
        <f aca="false">INT((A17-1)/12)+1</f>
        <v>2</v>
      </c>
      <c r="C17" s="15" t="n">
        <f aca="false">MIN(Inputs!$C$4+B17-1,99)</f>
        <v>75</v>
      </c>
      <c r="D17" s="55" t="n">
        <f aca="false">0.08</f>
        <v>0.08</v>
      </c>
      <c r="E17" s="15" t="n">
        <f aca="false">R16</f>
        <v>0</v>
      </c>
      <c r="F17" s="56" t="n">
        <f aca="false">Q16</f>
        <v>50360.4451097234</v>
      </c>
      <c r="G17" s="56" t="n">
        <f aca="false">IF(AND(MOD(A17-1,12)=0,B17&lt;=Inputs!$C$7,E17=0),Inputs!$C$6,0)</f>
        <v>0</v>
      </c>
      <c r="H17" s="56" t="n">
        <f aca="false">IF(B17=1,G17*Inputs!$C$9,0)</f>
        <v>0</v>
      </c>
      <c r="I17" s="56" t="n">
        <f aca="false">I16+G17</f>
        <v>48000</v>
      </c>
      <c r="J17" s="56" t="n">
        <f aca="false">(F17+G17+H17)*((1+D17)^(1/12)-1)</f>
        <v>324.020620189135</v>
      </c>
      <c r="K17" s="56" t="n">
        <f aca="false">(F17+G17+H17+J17)*(Inputs!$C$19+IF(B17&lt;=10,Inputs!$C$12,Inputs!$C$13))/12</f>
        <v>168.948219099708</v>
      </c>
      <c r="L17" s="56" t="n">
        <f aca="false">IF(OR(E17=1,A17&lt;=Inputs!$C$15),0,MAX(Inputs!$C$8*I17-(F17+G17+H17+J17-K17),0))</f>
        <v>0</v>
      </c>
      <c r="M17" s="56" t="n">
        <f aca="false">L17*INDEX(Rates!$B$2:$C$101,C17+1,IF(Inputs!$C$5="Male",1,2))/1000/12*Inputs!$C$16</f>
        <v>0</v>
      </c>
      <c r="N17" s="56" t="n">
        <f aca="false">IF($V$1=1,MAX(F17+G17+H17+J17-K17-M17,0)*Inputs!$C$22/12,0)</f>
        <v>0</v>
      </c>
      <c r="O17" s="56" t="n">
        <f aca="false">IF(AND(MOD(A17,12)=0,B17&gt;=Inputs!$C$18),MAX(F17+G17+H17+J17-K17-M17-N17,0)*Inputs!$C$17,0)</f>
        <v>0</v>
      </c>
      <c r="P17" s="56" t="n">
        <f aca="false">F17+G17+H17+J17-K17-M17-N17+O17</f>
        <v>50515.5175108128</v>
      </c>
      <c r="Q17" s="56" t="n">
        <f aca="false">IF(OR(E17=1,P17&lt;=0),0,P17)</f>
        <v>50515.5175108128</v>
      </c>
      <c r="R17" s="15" t="n">
        <f aca="false">IF(OR(E17=1,AND(P17&lt;=0,I17&gt;0)),1,0)</f>
        <v>0</v>
      </c>
      <c r="S17" s="15" t="n">
        <f aca="false">IF(L17&gt;0,1,0)</f>
        <v>0</v>
      </c>
    </row>
    <row r="18" customFormat="false" ht="15" hidden="false" customHeight="false" outlineLevel="0" collapsed="false">
      <c r="A18" s="15" t="n">
        <v>17</v>
      </c>
      <c r="B18" s="15" t="n">
        <f aca="false">INT((A18-1)/12)+1</f>
        <v>2</v>
      </c>
      <c r="C18" s="15" t="n">
        <f aca="false">MIN(Inputs!$C$4+B18-1,99)</f>
        <v>75</v>
      </c>
      <c r="D18" s="55" t="n">
        <f aca="false">0.08</f>
        <v>0.08</v>
      </c>
      <c r="E18" s="15" t="n">
        <f aca="false">R17</f>
        <v>0</v>
      </c>
      <c r="F18" s="56" t="n">
        <f aca="false">Q17</f>
        <v>50515.5175108128</v>
      </c>
      <c r="G18" s="56" t="n">
        <f aca="false">IF(AND(MOD(A18-1,12)=0,B18&lt;=Inputs!$C$7,E18=0),Inputs!$C$6,0)</f>
        <v>0</v>
      </c>
      <c r="H18" s="56" t="n">
        <f aca="false">IF(B18=1,G18*Inputs!$C$9,0)</f>
        <v>0</v>
      </c>
      <c r="I18" s="56" t="n">
        <f aca="false">I17+G18</f>
        <v>48000</v>
      </c>
      <c r="J18" s="56" t="n">
        <f aca="false">(F18+G18+H18)*((1+D18)^(1/12)-1)</f>
        <v>325.018360686975</v>
      </c>
      <c r="K18" s="56" t="n">
        <f aca="false">(F18+G18+H18+J18)*(Inputs!$C$19+IF(B18&lt;=10,Inputs!$C$12,Inputs!$C$13))/12</f>
        <v>169.468452904999</v>
      </c>
      <c r="L18" s="56" t="n">
        <f aca="false">IF(OR(E18=1,A18&lt;=Inputs!$C$15),0,MAX(Inputs!$C$8*I18-(F18+G18+H18+J18-K18),0))</f>
        <v>0</v>
      </c>
      <c r="M18" s="56" t="n">
        <f aca="false">L18*INDEX(Rates!$B$2:$C$101,C18+1,IF(Inputs!$C$5="Male",1,2))/1000/12*Inputs!$C$16</f>
        <v>0</v>
      </c>
      <c r="N18" s="56" t="n">
        <f aca="false">IF($V$1=1,MAX(F18+G18+H18+J18-K18-M18,0)*Inputs!$C$22/12,0)</f>
        <v>0</v>
      </c>
      <c r="O18" s="56" t="n">
        <f aca="false">IF(AND(MOD(A18,12)=0,B18&gt;=Inputs!$C$18),MAX(F18+G18+H18+J18-K18-M18-N18,0)*Inputs!$C$17,0)</f>
        <v>0</v>
      </c>
      <c r="P18" s="56" t="n">
        <f aca="false">F18+G18+H18+J18-K18-M18-N18+O18</f>
        <v>50671.0674185948</v>
      </c>
      <c r="Q18" s="56" t="n">
        <f aca="false">IF(OR(E18=1,P18&lt;=0),0,P18)</f>
        <v>50671.0674185948</v>
      </c>
      <c r="R18" s="15" t="n">
        <f aca="false">IF(OR(E18=1,AND(P18&lt;=0,I18&gt;0)),1,0)</f>
        <v>0</v>
      </c>
      <c r="S18" s="15" t="n">
        <f aca="false">IF(L18&gt;0,1,0)</f>
        <v>0</v>
      </c>
    </row>
    <row r="19" customFormat="false" ht="15" hidden="false" customHeight="false" outlineLevel="0" collapsed="false">
      <c r="A19" s="15" t="n">
        <v>18</v>
      </c>
      <c r="B19" s="15" t="n">
        <f aca="false">INT((A19-1)/12)+1</f>
        <v>2</v>
      </c>
      <c r="C19" s="15" t="n">
        <f aca="false">MIN(Inputs!$C$4+B19-1,99)</f>
        <v>75</v>
      </c>
      <c r="D19" s="55" t="n">
        <f aca="false">0.08</f>
        <v>0.08</v>
      </c>
      <c r="E19" s="15" t="n">
        <f aca="false">R18</f>
        <v>0</v>
      </c>
      <c r="F19" s="56" t="n">
        <f aca="false">Q18</f>
        <v>50671.0674185948</v>
      </c>
      <c r="G19" s="56" t="n">
        <f aca="false">IF(AND(MOD(A19-1,12)=0,B19&lt;=Inputs!$C$7,E19=0),Inputs!$C$6,0)</f>
        <v>0</v>
      </c>
      <c r="H19" s="56" t="n">
        <f aca="false">IF(B19=1,G19*Inputs!$C$9,0)</f>
        <v>0</v>
      </c>
      <c r="I19" s="56" t="n">
        <f aca="false">I18+G19</f>
        <v>48000</v>
      </c>
      <c r="J19" s="56" t="n">
        <f aca="false">(F19+G19+H19)*((1+D19)^(1/12)-1)</f>
        <v>326.019173477253</v>
      </c>
      <c r="K19" s="56" t="n">
        <f aca="false">(F19+G19+H19+J19)*(Inputs!$C$19+IF(B19&lt;=10,Inputs!$C$12,Inputs!$C$13))/12</f>
        <v>169.99028864024</v>
      </c>
      <c r="L19" s="56" t="n">
        <f aca="false">IF(OR(E19=1,A19&lt;=Inputs!$C$15),0,MAX(Inputs!$C$8*I19-(F19+G19+H19+J19-K19),0))</f>
        <v>0</v>
      </c>
      <c r="M19" s="56" t="n">
        <f aca="false">L19*INDEX(Rates!$B$2:$C$101,C19+1,IF(Inputs!$C$5="Male",1,2))/1000/12*Inputs!$C$16</f>
        <v>0</v>
      </c>
      <c r="N19" s="56" t="n">
        <f aca="false">IF($V$1=1,MAX(F19+G19+H19+J19-K19-M19,0)*Inputs!$C$22/12,0)</f>
        <v>0</v>
      </c>
      <c r="O19" s="56" t="n">
        <f aca="false">IF(AND(MOD(A19,12)=0,B19&gt;=Inputs!$C$18),MAX(F19+G19+H19+J19-K19-M19-N19,0)*Inputs!$C$17,0)</f>
        <v>0</v>
      </c>
      <c r="P19" s="56" t="n">
        <f aca="false">F19+G19+H19+J19-K19-M19-N19+O19</f>
        <v>50827.0963034318</v>
      </c>
      <c r="Q19" s="56" t="n">
        <f aca="false">IF(OR(E19=1,P19&lt;=0),0,P19)</f>
        <v>50827.0963034318</v>
      </c>
      <c r="R19" s="15" t="n">
        <f aca="false">IF(OR(E19=1,AND(P19&lt;=0,I19&gt;0)),1,0)</f>
        <v>0</v>
      </c>
      <c r="S19" s="15" t="n">
        <f aca="false">IF(L19&gt;0,1,0)</f>
        <v>0</v>
      </c>
    </row>
    <row r="20" customFormat="false" ht="15" hidden="false" customHeight="false" outlineLevel="0" collapsed="false">
      <c r="A20" s="15" t="n">
        <v>19</v>
      </c>
      <c r="B20" s="15" t="n">
        <f aca="false">INT((A20-1)/12)+1</f>
        <v>2</v>
      </c>
      <c r="C20" s="15" t="n">
        <f aca="false">MIN(Inputs!$C$4+B20-1,99)</f>
        <v>75</v>
      </c>
      <c r="D20" s="55" t="n">
        <f aca="false">0.08</f>
        <v>0.08</v>
      </c>
      <c r="E20" s="15" t="n">
        <f aca="false">R19</f>
        <v>0</v>
      </c>
      <c r="F20" s="56" t="n">
        <f aca="false">Q19</f>
        <v>50827.0963034318</v>
      </c>
      <c r="G20" s="56" t="n">
        <f aca="false">IF(AND(MOD(A20-1,12)=0,B20&lt;=Inputs!$C$7,E20=0),Inputs!$C$6,0)</f>
        <v>0</v>
      </c>
      <c r="H20" s="56" t="n">
        <f aca="false">IF(B20=1,G20*Inputs!$C$9,0)</f>
        <v>0</v>
      </c>
      <c r="I20" s="56" t="n">
        <f aca="false">I19+G20</f>
        <v>48000</v>
      </c>
      <c r="J20" s="56" t="n">
        <f aca="false">(F20+G20+H20)*((1+D20)^(1/12)-1)</f>
        <v>327.023068020324</v>
      </c>
      <c r="K20" s="56" t="n">
        <f aca="false">(F20+G20+H20+J20)*(Inputs!$C$19+IF(B20&lt;=10,Inputs!$C$12,Inputs!$C$13))/12</f>
        <v>170.513731238174</v>
      </c>
      <c r="L20" s="56" t="n">
        <f aca="false">IF(OR(E20=1,A20&lt;=Inputs!$C$15),0,MAX(Inputs!$C$8*I20-(F20+G20+H20+J20-K20),0))</f>
        <v>0</v>
      </c>
      <c r="M20" s="56" t="n">
        <f aca="false">L20*INDEX(Rates!$B$2:$C$101,C20+1,IF(Inputs!$C$5="Male",1,2))/1000/12*Inputs!$C$16</f>
        <v>0</v>
      </c>
      <c r="N20" s="56" t="n">
        <f aca="false">IF($V$1=1,MAX(F20+G20+H20+J20-K20-M20,0)*Inputs!$C$22/12,0)</f>
        <v>0</v>
      </c>
      <c r="O20" s="56" t="n">
        <f aca="false">IF(AND(MOD(A20,12)=0,B20&gt;=Inputs!$C$18),MAX(F20+G20+H20+J20-K20-M20-N20,0)*Inputs!$C$17,0)</f>
        <v>0</v>
      </c>
      <c r="P20" s="56" t="n">
        <f aca="false">F20+G20+H20+J20-K20-M20-N20+O20</f>
        <v>50983.605640214</v>
      </c>
      <c r="Q20" s="56" t="n">
        <f aca="false">IF(OR(E20=1,P20&lt;=0),0,P20)</f>
        <v>50983.605640214</v>
      </c>
      <c r="R20" s="15" t="n">
        <f aca="false">IF(OR(E20=1,AND(P20&lt;=0,I20&gt;0)),1,0)</f>
        <v>0</v>
      </c>
      <c r="S20" s="15" t="n">
        <f aca="false">IF(L20&gt;0,1,0)</f>
        <v>0</v>
      </c>
    </row>
    <row r="21" customFormat="false" ht="15" hidden="false" customHeight="false" outlineLevel="0" collapsed="false">
      <c r="A21" s="15" t="n">
        <v>20</v>
      </c>
      <c r="B21" s="15" t="n">
        <f aca="false">INT((A21-1)/12)+1</f>
        <v>2</v>
      </c>
      <c r="C21" s="15" t="n">
        <f aca="false">MIN(Inputs!$C$4+B21-1,99)</f>
        <v>75</v>
      </c>
      <c r="D21" s="55" t="n">
        <f aca="false">0.08</f>
        <v>0.08</v>
      </c>
      <c r="E21" s="15" t="n">
        <f aca="false">R20</f>
        <v>0</v>
      </c>
      <c r="F21" s="56" t="n">
        <f aca="false">Q20</f>
        <v>50983.605640214</v>
      </c>
      <c r="G21" s="56" t="n">
        <f aca="false">IF(AND(MOD(A21-1,12)=0,B21&lt;=Inputs!$C$7,E21=0),Inputs!$C$6,0)</f>
        <v>0</v>
      </c>
      <c r="H21" s="56" t="n">
        <f aca="false">IF(B21=1,G21*Inputs!$C$9,0)</f>
        <v>0</v>
      </c>
      <c r="I21" s="56" t="n">
        <f aca="false">I20+G21</f>
        <v>48000</v>
      </c>
      <c r="J21" s="56" t="n">
        <f aca="false">(F21+G21+H21)*((1+D21)^(1/12)-1)</f>
        <v>328.030053805677</v>
      </c>
      <c r="K21" s="56" t="n">
        <f aca="false">(F21+G21+H21+J21)*(Inputs!$C$19+IF(B21&lt;=10,Inputs!$C$12,Inputs!$C$13))/12</f>
        <v>171.038785646732</v>
      </c>
      <c r="L21" s="56" t="n">
        <f aca="false">IF(OR(E21=1,A21&lt;=Inputs!$C$15),0,MAX(Inputs!$C$8*I21-(F21+G21+H21+J21-K21),0))</f>
        <v>0</v>
      </c>
      <c r="M21" s="56" t="n">
        <f aca="false">L21*INDEX(Rates!$B$2:$C$101,C21+1,IF(Inputs!$C$5="Male",1,2))/1000/12*Inputs!$C$16</f>
        <v>0</v>
      </c>
      <c r="N21" s="56" t="n">
        <f aca="false">IF($V$1=1,MAX(F21+G21+H21+J21-K21-M21,0)*Inputs!$C$22/12,0)</f>
        <v>0</v>
      </c>
      <c r="O21" s="56" t="n">
        <f aca="false">IF(AND(MOD(A21,12)=0,B21&gt;=Inputs!$C$18),MAX(F21+G21+H21+J21-K21-M21-N21,0)*Inputs!$C$17,0)</f>
        <v>0</v>
      </c>
      <c r="P21" s="56" t="n">
        <f aca="false">F21+G21+H21+J21-K21-M21-N21+O21</f>
        <v>51140.5969083729</v>
      </c>
      <c r="Q21" s="56" t="n">
        <f aca="false">IF(OR(E21=1,P21&lt;=0),0,P21)</f>
        <v>51140.5969083729</v>
      </c>
      <c r="R21" s="15" t="n">
        <f aca="false">IF(OR(E21=1,AND(P21&lt;=0,I21&gt;0)),1,0)</f>
        <v>0</v>
      </c>
      <c r="S21" s="15" t="n">
        <f aca="false">IF(L21&gt;0,1,0)</f>
        <v>0</v>
      </c>
    </row>
    <row r="22" customFormat="false" ht="15" hidden="false" customHeight="false" outlineLevel="0" collapsed="false">
      <c r="A22" s="15" t="n">
        <v>21</v>
      </c>
      <c r="B22" s="15" t="n">
        <f aca="false">INT((A22-1)/12)+1</f>
        <v>2</v>
      </c>
      <c r="C22" s="15" t="n">
        <f aca="false">MIN(Inputs!$C$4+B22-1,99)</f>
        <v>75</v>
      </c>
      <c r="D22" s="55" t="n">
        <f aca="false">0.08</f>
        <v>0.08</v>
      </c>
      <c r="E22" s="15" t="n">
        <f aca="false">R21</f>
        <v>0</v>
      </c>
      <c r="F22" s="56" t="n">
        <f aca="false">Q21</f>
        <v>51140.5969083729</v>
      </c>
      <c r="G22" s="56" t="n">
        <f aca="false">IF(AND(MOD(A22-1,12)=0,B22&lt;=Inputs!$C$7,E22=0),Inputs!$C$6,0)</f>
        <v>0</v>
      </c>
      <c r="H22" s="56" t="n">
        <f aca="false">IF(B22=1,G22*Inputs!$C$9,0)</f>
        <v>0</v>
      </c>
      <c r="I22" s="56" t="n">
        <f aca="false">I21+G22</f>
        <v>48000</v>
      </c>
      <c r="J22" s="56" t="n">
        <f aca="false">(F22+G22+H22)*((1+D22)^(1/12)-1)</f>
        <v>329.04014035202</v>
      </c>
      <c r="K22" s="56" t="n">
        <f aca="false">(F22+G22+H22+J22)*(Inputs!$C$19+IF(B22&lt;=10,Inputs!$C$12,Inputs!$C$13))/12</f>
        <v>171.565456829083</v>
      </c>
      <c r="L22" s="56" t="n">
        <f aca="false">IF(OR(E22=1,A22&lt;=Inputs!$C$15),0,MAX(Inputs!$C$8*I22-(F22+G22+H22+J22-K22),0))</f>
        <v>0</v>
      </c>
      <c r="M22" s="56" t="n">
        <f aca="false">L22*INDEX(Rates!$B$2:$C$101,C22+1,IF(Inputs!$C$5="Male",1,2))/1000/12*Inputs!$C$16</f>
        <v>0</v>
      </c>
      <c r="N22" s="56" t="n">
        <f aca="false">IF($V$1=1,MAX(F22+G22+H22+J22-K22-M22,0)*Inputs!$C$22/12,0)</f>
        <v>0</v>
      </c>
      <c r="O22" s="56" t="n">
        <f aca="false">IF(AND(MOD(A22,12)=0,B22&gt;=Inputs!$C$18),MAX(F22+G22+H22+J22-K22-M22-N22,0)*Inputs!$C$17,0)</f>
        <v>0</v>
      </c>
      <c r="P22" s="56" t="n">
        <f aca="false">F22+G22+H22+J22-K22-M22-N22+O22</f>
        <v>51298.0715918958</v>
      </c>
      <c r="Q22" s="56" t="n">
        <f aca="false">IF(OR(E22=1,P22&lt;=0),0,P22)</f>
        <v>51298.0715918958</v>
      </c>
      <c r="R22" s="15" t="n">
        <f aca="false">IF(OR(E22=1,AND(P22&lt;=0,I22&gt;0)),1,0)</f>
        <v>0</v>
      </c>
      <c r="S22" s="15" t="n">
        <f aca="false">IF(L22&gt;0,1,0)</f>
        <v>0</v>
      </c>
    </row>
    <row r="23" customFormat="false" ht="15" hidden="false" customHeight="false" outlineLevel="0" collapsed="false">
      <c r="A23" s="15" t="n">
        <v>22</v>
      </c>
      <c r="B23" s="15" t="n">
        <f aca="false">INT((A23-1)/12)+1</f>
        <v>2</v>
      </c>
      <c r="C23" s="15" t="n">
        <f aca="false">MIN(Inputs!$C$4+B23-1,99)</f>
        <v>75</v>
      </c>
      <c r="D23" s="55" t="n">
        <f aca="false">0.08</f>
        <v>0.08</v>
      </c>
      <c r="E23" s="15" t="n">
        <f aca="false">R22</f>
        <v>0</v>
      </c>
      <c r="F23" s="56" t="n">
        <f aca="false">Q22</f>
        <v>51298.0715918958</v>
      </c>
      <c r="G23" s="56" t="n">
        <f aca="false">IF(AND(MOD(A23-1,12)=0,B23&lt;=Inputs!$C$7,E23=0),Inputs!$C$6,0)</f>
        <v>0</v>
      </c>
      <c r="H23" s="56" t="n">
        <f aca="false">IF(B23=1,G23*Inputs!$C$9,0)</f>
        <v>0</v>
      </c>
      <c r="I23" s="56" t="n">
        <f aca="false">I22+G23</f>
        <v>48000</v>
      </c>
      <c r="J23" s="56" t="n">
        <f aca="false">(F23+G23+H23)*((1+D23)^(1/12)-1)</f>
        <v>330.053337207369</v>
      </c>
      <c r="K23" s="56" t="n">
        <f aca="false">(F23+G23+H23+J23)*(Inputs!$C$19+IF(B23&lt;=10,Inputs!$C$12,Inputs!$C$13))/12</f>
        <v>172.093749763677</v>
      </c>
      <c r="L23" s="56" t="n">
        <f aca="false">IF(OR(E23=1,A23&lt;=Inputs!$C$15),0,MAX(Inputs!$C$8*I23-(F23+G23+H23+J23-K23),0))</f>
        <v>0</v>
      </c>
      <c r="M23" s="56" t="n">
        <f aca="false">L23*INDEX(Rates!$B$2:$C$101,C23+1,IF(Inputs!$C$5="Male",1,2))/1000/12*Inputs!$C$16</f>
        <v>0</v>
      </c>
      <c r="N23" s="56" t="n">
        <f aca="false">IF($V$1=1,MAX(F23+G23+H23+J23-K23-M23,0)*Inputs!$C$22/12,0)</f>
        <v>0</v>
      </c>
      <c r="O23" s="56" t="n">
        <f aca="false">IF(AND(MOD(A23,12)=0,B23&gt;=Inputs!$C$18),MAX(F23+G23+H23+J23-K23-M23-N23,0)*Inputs!$C$17,0)</f>
        <v>0</v>
      </c>
      <c r="P23" s="56" t="n">
        <f aca="false">F23+G23+H23+J23-K23-M23-N23+O23</f>
        <v>51456.0311793395</v>
      </c>
      <c r="Q23" s="56" t="n">
        <f aca="false">IF(OR(E23=1,P23&lt;=0),0,P23)</f>
        <v>51456.0311793395</v>
      </c>
      <c r="R23" s="15" t="n">
        <f aca="false">IF(OR(E23=1,AND(P23&lt;=0,I23&gt;0)),1,0)</f>
        <v>0</v>
      </c>
      <c r="S23" s="15" t="n">
        <f aca="false">IF(L23&gt;0,1,0)</f>
        <v>0</v>
      </c>
    </row>
    <row r="24" customFormat="false" ht="15" hidden="false" customHeight="false" outlineLevel="0" collapsed="false">
      <c r="A24" s="15" t="n">
        <v>23</v>
      </c>
      <c r="B24" s="15" t="n">
        <f aca="false">INT((A24-1)/12)+1</f>
        <v>2</v>
      </c>
      <c r="C24" s="15" t="n">
        <f aca="false">MIN(Inputs!$C$4+B24-1,99)</f>
        <v>75</v>
      </c>
      <c r="D24" s="55" t="n">
        <f aca="false">0.08</f>
        <v>0.08</v>
      </c>
      <c r="E24" s="15" t="n">
        <f aca="false">R23</f>
        <v>0</v>
      </c>
      <c r="F24" s="56" t="n">
        <f aca="false">Q23</f>
        <v>51456.0311793395</v>
      </c>
      <c r="G24" s="56" t="n">
        <f aca="false">IF(AND(MOD(A24-1,12)=0,B24&lt;=Inputs!$C$7,E24=0),Inputs!$C$6,0)</f>
        <v>0</v>
      </c>
      <c r="H24" s="56" t="n">
        <f aca="false">IF(B24=1,G24*Inputs!$C$9,0)</f>
        <v>0</v>
      </c>
      <c r="I24" s="56" t="n">
        <f aca="false">I23+G24</f>
        <v>48000</v>
      </c>
      <c r="J24" s="56" t="n">
        <f aca="false">(F24+G24+H24)*((1+D24)^(1/12)-1)</f>
        <v>331.069653949146</v>
      </c>
      <c r="K24" s="56" t="n">
        <f aca="false">(F24+G24+H24+J24)*(Inputs!$C$19+IF(B24&lt;=10,Inputs!$C$12,Inputs!$C$13))/12</f>
        <v>172.623669444296</v>
      </c>
      <c r="L24" s="56" t="n">
        <f aca="false">IF(OR(E24=1,A24&lt;=Inputs!$C$15),0,MAX(Inputs!$C$8*I24-(F24+G24+H24+J24-K24),0))</f>
        <v>0</v>
      </c>
      <c r="M24" s="56" t="n">
        <f aca="false">L24*INDEX(Rates!$B$2:$C$101,C24+1,IF(Inputs!$C$5="Male",1,2))/1000/12*Inputs!$C$16</f>
        <v>0</v>
      </c>
      <c r="N24" s="56" t="n">
        <f aca="false">IF($V$1=1,MAX(F24+G24+H24+J24-K24-M24,0)*Inputs!$C$22/12,0)</f>
        <v>0</v>
      </c>
      <c r="O24" s="56" t="n">
        <f aca="false">IF(AND(MOD(A24,12)=0,B24&gt;=Inputs!$C$18),MAX(F24+G24+H24+J24-K24-M24-N24,0)*Inputs!$C$17,0)</f>
        <v>0</v>
      </c>
      <c r="P24" s="56" t="n">
        <f aca="false">F24+G24+H24+J24-K24-M24-N24+O24</f>
        <v>51614.4771638444</v>
      </c>
      <c r="Q24" s="56" t="n">
        <f aca="false">IF(OR(E24=1,P24&lt;=0),0,P24)</f>
        <v>51614.4771638444</v>
      </c>
      <c r="R24" s="15" t="n">
        <f aca="false">IF(OR(E24=1,AND(P24&lt;=0,I24&gt;0)),1,0)</f>
        <v>0</v>
      </c>
      <c r="S24" s="15" t="n">
        <f aca="false">IF(L24&gt;0,1,0)</f>
        <v>0</v>
      </c>
    </row>
    <row r="25" customFormat="false" ht="15" hidden="false" customHeight="false" outlineLevel="0" collapsed="false">
      <c r="A25" s="15" t="n">
        <v>24</v>
      </c>
      <c r="B25" s="15" t="n">
        <f aca="false">INT((A25-1)/12)+1</f>
        <v>2</v>
      </c>
      <c r="C25" s="15" t="n">
        <f aca="false">MIN(Inputs!$C$4+B25-1,99)</f>
        <v>75</v>
      </c>
      <c r="D25" s="55" t="n">
        <f aca="false">0.08</f>
        <v>0.08</v>
      </c>
      <c r="E25" s="15" t="n">
        <f aca="false">R24</f>
        <v>0</v>
      </c>
      <c r="F25" s="56" t="n">
        <f aca="false">Q24</f>
        <v>51614.4771638444</v>
      </c>
      <c r="G25" s="56" t="n">
        <f aca="false">IF(AND(MOD(A25-1,12)=0,B25&lt;=Inputs!$C$7,E25=0),Inputs!$C$6,0)</f>
        <v>0</v>
      </c>
      <c r="H25" s="56" t="n">
        <f aca="false">IF(B25=1,G25*Inputs!$C$9,0)</f>
        <v>0</v>
      </c>
      <c r="I25" s="56" t="n">
        <f aca="false">I24+G25</f>
        <v>48000</v>
      </c>
      <c r="J25" s="56" t="n">
        <f aca="false">(F25+G25+H25)*((1+D25)^(1/12)-1)</f>
        <v>332.089100184259</v>
      </c>
      <c r="K25" s="56" t="n">
        <f aca="false">(F25+G25+H25+J25)*(Inputs!$C$19+IF(B25&lt;=10,Inputs!$C$12,Inputs!$C$13))/12</f>
        <v>173.155220880096</v>
      </c>
      <c r="L25" s="56" t="n">
        <f aca="false">IF(OR(E25=1,A25&lt;=Inputs!$C$15),0,MAX(Inputs!$C$8*I25-(F25+G25+H25+J25-K25),0))</f>
        <v>0</v>
      </c>
      <c r="M25" s="56" t="n">
        <f aca="false">L25*INDEX(Rates!$B$2:$C$101,C25+1,IF(Inputs!$C$5="Male",1,2))/1000/12*Inputs!$C$16</f>
        <v>0</v>
      </c>
      <c r="N25" s="56" t="n">
        <f aca="false">IF($V$1=1,MAX(F25+G25+H25+J25-K25-M25,0)*Inputs!$C$22/12,0)</f>
        <v>0</v>
      </c>
      <c r="O25" s="56" t="n">
        <f aca="false">IF(AND(MOD(A25,12)=0,B25&gt;=Inputs!$C$18),MAX(F25+G25+H25+J25-K25-M25-N25,0)*Inputs!$C$17,0)</f>
        <v>0</v>
      </c>
      <c r="P25" s="56" t="n">
        <f aca="false">F25+G25+H25+J25-K25-M25-N25+O25</f>
        <v>51773.4110431486</v>
      </c>
      <c r="Q25" s="56" t="n">
        <f aca="false">IF(OR(E25=1,P25&lt;=0),0,P25)</f>
        <v>51773.4110431486</v>
      </c>
      <c r="R25" s="15" t="n">
        <f aca="false">IF(OR(E25=1,AND(P25&lt;=0,I25&gt;0)),1,0)</f>
        <v>0</v>
      </c>
      <c r="S25" s="15" t="n">
        <f aca="false">IF(L25&gt;0,1,0)</f>
        <v>0</v>
      </c>
    </row>
    <row r="26" customFormat="false" ht="15" hidden="false" customHeight="false" outlineLevel="0" collapsed="false">
      <c r="A26" s="15" t="n">
        <v>25</v>
      </c>
      <c r="B26" s="15" t="n">
        <f aca="false">INT((A26-1)/12)+1</f>
        <v>3</v>
      </c>
      <c r="C26" s="15" t="n">
        <f aca="false">MIN(Inputs!$C$4+B26-1,99)</f>
        <v>76</v>
      </c>
      <c r="D26" s="55" t="n">
        <f aca="false">0.08</f>
        <v>0.08</v>
      </c>
      <c r="E26" s="15" t="n">
        <f aca="false">R25</f>
        <v>0</v>
      </c>
      <c r="F26" s="56" t="n">
        <f aca="false">Q25</f>
        <v>51773.4110431486</v>
      </c>
      <c r="G26" s="56" t="n">
        <f aca="false">IF(AND(MOD(A26-1,12)=0,B26&lt;=Inputs!$C$7,E26=0),Inputs!$C$6,0)</f>
        <v>24000</v>
      </c>
      <c r="H26" s="56" t="n">
        <f aca="false">IF(B26=1,G26*Inputs!$C$9,0)</f>
        <v>0</v>
      </c>
      <c r="I26" s="56" t="n">
        <f aca="false">I25+G26</f>
        <v>72000</v>
      </c>
      <c r="J26" s="56" t="n">
        <f aca="false">(F26+G26+H26)*((1+D26)^(1/12)-1)</f>
        <v>487.528408189284</v>
      </c>
      <c r="K26" s="56" t="n">
        <f aca="false">(F26+G26+H26+J26)*(Inputs!$C$19+IF(B26&lt;=10,Inputs!$C$12,Inputs!$C$13))/12</f>
        <v>254.203131504459</v>
      </c>
      <c r="L26" s="56" t="n">
        <f aca="false">IF(OR(E26=1,A26&lt;=Inputs!$C$15),0,MAX(Inputs!$C$8*I26-(F26+G26+H26+J26-K26),0))</f>
        <v>0</v>
      </c>
      <c r="M26" s="56" t="n">
        <f aca="false">L26*INDEX(Rates!$B$2:$C$101,C26+1,IF(Inputs!$C$5="Male",1,2))/1000/12*Inputs!$C$16</f>
        <v>0</v>
      </c>
      <c r="N26" s="56" t="n">
        <f aca="false">IF($V$1=1,MAX(F26+G26+H26+J26-K26-M26,0)*Inputs!$C$22/12,0)</f>
        <v>0</v>
      </c>
      <c r="O26" s="56" t="n">
        <f aca="false">IF(AND(MOD(A26,12)=0,B26&gt;=Inputs!$C$18),MAX(F26+G26+H26+J26-K26-M26-N26,0)*Inputs!$C$17,0)</f>
        <v>0</v>
      </c>
      <c r="P26" s="56" t="n">
        <f aca="false">F26+G26+H26+J26-K26-M26-N26+O26</f>
        <v>76006.7363198334</v>
      </c>
      <c r="Q26" s="56" t="n">
        <f aca="false">IF(OR(E26=1,P26&lt;=0),0,P26)</f>
        <v>76006.7363198334</v>
      </c>
      <c r="R26" s="15" t="n">
        <f aca="false">IF(OR(E26=1,AND(P26&lt;=0,I26&gt;0)),1,0)</f>
        <v>0</v>
      </c>
      <c r="S26" s="15" t="n">
        <f aca="false">IF(L26&gt;0,1,0)</f>
        <v>0</v>
      </c>
    </row>
    <row r="27" customFormat="false" ht="15" hidden="false" customHeight="false" outlineLevel="0" collapsed="false">
      <c r="A27" s="15" t="n">
        <v>26</v>
      </c>
      <c r="B27" s="15" t="n">
        <f aca="false">INT((A27-1)/12)+1</f>
        <v>3</v>
      </c>
      <c r="C27" s="15" t="n">
        <f aca="false">MIN(Inputs!$C$4+B27-1,99)</f>
        <v>76</v>
      </c>
      <c r="D27" s="55" t="n">
        <f aca="false">0.08</f>
        <v>0.08</v>
      </c>
      <c r="E27" s="15" t="n">
        <f aca="false">R26</f>
        <v>0</v>
      </c>
      <c r="F27" s="56" t="n">
        <f aca="false">Q26</f>
        <v>76006.7363198334</v>
      </c>
      <c r="G27" s="56" t="n">
        <f aca="false">IF(AND(MOD(A27-1,12)=0,B27&lt;=Inputs!$C$7,E27=0),Inputs!$C$6,0)</f>
        <v>0</v>
      </c>
      <c r="H27" s="56" t="n">
        <f aca="false">IF(B27=1,G27*Inputs!$C$9,0)</f>
        <v>0</v>
      </c>
      <c r="I27" s="56" t="n">
        <f aca="false">I26+G27</f>
        <v>72000</v>
      </c>
      <c r="J27" s="56" t="n">
        <f aca="false">(F27+G27+H27)*((1+D27)^(1/12)-1)</f>
        <v>489.029630044899</v>
      </c>
      <c r="K27" s="56" t="n">
        <f aca="false">(F27+G27+H27+J27)*(Inputs!$C$19+IF(B27&lt;=10,Inputs!$C$12,Inputs!$C$13))/12</f>
        <v>254.985886499594</v>
      </c>
      <c r="L27" s="56" t="n">
        <f aca="false">IF(OR(E27=1,A27&lt;=Inputs!$C$15),0,MAX(Inputs!$C$8*I27-(F27+G27+H27+J27-K27),0))</f>
        <v>0</v>
      </c>
      <c r="M27" s="56" t="n">
        <f aca="false">L27*INDEX(Rates!$B$2:$C$101,C27+1,IF(Inputs!$C$5="Male",1,2))/1000/12*Inputs!$C$16</f>
        <v>0</v>
      </c>
      <c r="N27" s="56" t="n">
        <f aca="false">IF($V$1=1,MAX(F27+G27+H27+J27-K27-M27,0)*Inputs!$C$22/12,0)</f>
        <v>0</v>
      </c>
      <c r="O27" s="56" t="n">
        <f aca="false">IF(AND(MOD(A27,12)=0,B27&gt;=Inputs!$C$18),MAX(F27+G27+H27+J27-K27-M27-N27,0)*Inputs!$C$17,0)</f>
        <v>0</v>
      </c>
      <c r="P27" s="56" t="n">
        <f aca="false">F27+G27+H27+J27-K27-M27-N27+O27</f>
        <v>76240.7800633787</v>
      </c>
      <c r="Q27" s="56" t="n">
        <f aca="false">IF(OR(E27=1,P27&lt;=0),0,P27)</f>
        <v>76240.7800633787</v>
      </c>
      <c r="R27" s="15" t="n">
        <f aca="false">IF(OR(E27=1,AND(P27&lt;=0,I27&gt;0)),1,0)</f>
        <v>0</v>
      </c>
      <c r="S27" s="15" t="n">
        <f aca="false">IF(L27&gt;0,1,0)</f>
        <v>0</v>
      </c>
    </row>
    <row r="28" customFormat="false" ht="15" hidden="false" customHeight="false" outlineLevel="0" collapsed="false">
      <c r="A28" s="15" t="n">
        <v>27</v>
      </c>
      <c r="B28" s="15" t="n">
        <f aca="false">INT((A28-1)/12)+1</f>
        <v>3</v>
      </c>
      <c r="C28" s="15" t="n">
        <f aca="false">MIN(Inputs!$C$4+B28-1,99)</f>
        <v>76</v>
      </c>
      <c r="D28" s="55" t="n">
        <f aca="false">0.08</f>
        <v>0.08</v>
      </c>
      <c r="E28" s="15" t="n">
        <f aca="false">R27</f>
        <v>0</v>
      </c>
      <c r="F28" s="56" t="n">
        <f aca="false">Q27</f>
        <v>76240.7800633787</v>
      </c>
      <c r="G28" s="56" t="n">
        <f aca="false">IF(AND(MOD(A28-1,12)=0,B28&lt;=Inputs!$C$7,E28=0),Inputs!$C$6,0)</f>
        <v>0</v>
      </c>
      <c r="H28" s="56" t="n">
        <f aca="false">IF(B28=1,G28*Inputs!$C$9,0)</f>
        <v>0</v>
      </c>
      <c r="I28" s="56" t="n">
        <f aca="false">I27+G28</f>
        <v>72000</v>
      </c>
      <c r="J28" s="56" t="n">
        <f aca="false">(F28+G28+H28)*((1+D28)^(1/12)-1)</f>
        <v>490.535474537928</v>
      </c>
      <c r="K28" s="56" t="n">
        <f aca="false">(F28+G28+H28+J28)*(Inputs!$C$19+IF(B28&lt;=10,Inputs!$C$12,Inputs!$C$13))/12</f>
        <v>255.771051793055</v>
      </c>
      <c r="L28" s="56" t="n">
        <f aca="false">IF(OR(E28=1,A28&lt;=Inputs!$C$15),0,MAX(Inputs!$C$8*I28-(F28+G28+H28+J28-K28),0))</f>
        <v>0</v>
      </c>
      <c r="M28" s="56" t="n">
        <f aca="false">L28*INDEX(Rates!$B$2:$C$101,C28+1,IF(Inputs!$C$5="Male",1,2))/1000/12*Inputs!$C$16</f>
        <v>0</v>
      </c>
      <c r="N28" s="56" t="n">
        <f aca="false">IF($V$1=1,MAX(F28+G28+H28+J28-K28-M28,0)*Inputs!$C$22/12,0)</f>
        <v>0</v>
      </c>
      <c r="O28" s="56" t="n">
        <f aca="false">IF(AND(MOD(A28,12)=0,B28&gt;=Inputs!$C$18),MAX(F28+G28+H28+J28-K28-M28-N28,0)*Inputs!$C$17,0)</f>
        <v>0</v>
      </c>
      <c r="P28" s="56" t="n">
        <f aca="false">F28+G28+H28+J28-K28-M28-N28+O28</f>
        <v>76475.5444861236</v>
      </c>
      <c r="Q28" s="56" t="n">
        <f aca="false">IF(OR(E28=1,P28&lt;=0),0,P28)</f>
        <v>76475.5444861236</v>
      </c>
      <c r="R28" s="15" t="n">
        <f aca="false">IF(OR(E28=1,AND(P28&lt;=0,I28&gt;0)),1,0)</f>
        <v>0</v>
      </c>
      <c r="S28" s="15" t="n">
        <f aca="false">IF(L28&gt;0,1,0)</f>
        <v>0</v>
      </c>
    </row>
    <row r="29" customFormat="false" ht="15" hidden="false" customHeight="false" outlineLevel="0" collapsed="false">
      <c r="A29" s="15" t="n">
        <v>28</v>
      </c>
      <c r="B29" s="15" t="n">
        <f aca="false">INT((A29-1)/12)+1</f>
        <v>3</v>
      </c>
      <c r="C29" s="15" t="n">
        <f aca="false">MIN(Inputs!$C$4+B29-1,99)</f>
        <v>76</v>
      </c>
      <c r="D29" s="55" t="n">
        <f aca="false">0.08</f>
        <v>0.08</v>
      </c>
      <c r="E29" s="15" t="n">
        <f aca="false">R28</f>
        <v>0</v>
      </c>
      <c r="F29" s="56" t="n">
        <f aca="false">Q28</f>
        <v>76475.5444861236</v>
      </c>
      <c r="G29" s="56" t="n">
        <f aca="false">IF(AND(MOD(A29-1,12)=0,B29&lt;=Inputs!$C$7,E29=0),Inputs!$C$6,0)</f>
        <v>0</v>
      </c>
      <c r="H29" s="56" t="n">
        <f aca="false">IF(B29=1,G29*Inputs!$C$9,0)</f>
        <v>0</v>
      </c>
      <c r="I29" s="56" t="n">
        <f aca="false">I28+G29</f>
        <v>72000</v>
      </c>
      <c r="J29" s="56" t="n">
        <f aca="false">(F29+G29+H29)*((1+D29)^(1/12)-1)</f>
        <v>492.045955902626</v>
      </c>
      <c r="K29" s="56" t="n">
        <f aca="false">(F29+G29+H29+J29)*(Inputs!$C$19+IF(B29&lt;=10,Inputs!$C$12,Inputs!$C$13))/12</f>
        <v>256.558634806754</v>
      </c>
      <c r="L29" s="56" t="n">
        <f aca="false">IF(OR(E29=1,A29&lt;=Inputs!$C$15),0,MAX(Inputs!$C$8*I29-(F29+G29+H29+J29-K29),0))</f>
        <v>0</v>
      </c>
      <c r="M29" s="56" t="n">
        <f aca="false">L29*INDEX(Rates!$B$2:$C$101,C29+1,IF(Inputs!$C$5="Male",1,2))/1000/12*Inputs!$C$16</f>
        <v>0</v>
      </c>
      <c r="N29" s="56" t="n">
        <f aca="false">IF($V$1=1,MAX(F29+G29+H29+J29-K29-M29,0)*Inputs!$C$22/12,0)</f>
        <v>0</v>
      </c>
      <c r="O29" s="56" t="n">
        <f aca="false">IF(AND(MOD(A29,12)=0,B29&gt;=Inputs!$C$18),MAX(F29+G29+H29+J29-K29-M29-N29,0)*Inputs!$C$17,0)</f>
        <v>0</v>
      </c>
      <c r="P29" s="56" t="n">
        <f aca="false">F29+G29+H29+J29-K29-M29-N29+O29</f>
        <v>76711.0318072194</v>
      </c>
      <c r="Q29" s="56" t="n">
        <f aca="false">IF(OR(E29=1,P29&lt;=0),0,P29)</f>
        <v>76711.0318072194</v>
      </c>
      <c r="R29" s="15" t="n">
        <f aca="false">IF(OR(E29=1,AND(P29&lt;=0,I29&gt;0)),1,0)</f>
        <v>0</v>
      </c>
      <c r="S29" s="15" t="n">
        <f aca="false">IF(L29&gt;0,1,0)</f>
        <v>0</v>
      </c>
    </row>
    <row r="30" customFormat="false" ht="15" hidden="false" customHeight="false" outlineLevel="0" collapsed="false">
      <c r="A30" s="15" t="n">
        <v>29</v>
      </c>
      <c r="B30" s="15" t="n">
        <f aca="false">INT((A30-1)/12)+1</f>
        <v>3</v>
      </c>
      <c r="C30" s="15" t="n">
        <f aca="false">MIN(Inputs!$C$4+B30-1,99)</f>
        <v>76</v>
      </c>
      <c r="D30" s="55" t="n">
        <f aca="false">0.08</f>
        <v>0.08</v>
      </c>
      <c r="E30" s="15" t="n">
        <f aca="false">R29</f>
        <v>0</v>
      </c>
      <c r="F30" s="56" t="n">
        <f aca="false">Q29</f>
        <v>76711.0318072194</v>
      </c>
      <c r="G30" s="56" t="n">
        <f aca="false">IF(AND(MOD(A30-1,12)=0,B30&lt;=Inputs!$C$7,E30=0),Inputs!$C$6,0)</f>
        <v>0</v>
      </c>
      <c r="H30" s="56" t="n">
        <f aca="false">IF(B30=1,G30*Inputs!$C$9,0)</f>
        <v>0</v>
      </c>
      <c r="I30" s="56" t="n">
        <f aca="false">I29+G30</f>
        <v>72000</v>
      </c>
      <c r="J30" s="56" t="n">
        <f aca="false">(F30+G30+H30)*((1+D30)^(1/12)-1)</f>
        <v>493.561088417081</v>
      </c>
      <c r="K30" s="56" t="n">
        <f aca="false">(F30+G30+H30+J30)*(Inputs!$C$19+IF(B30&lt;=10,Inputs!$C$12,Inputs!$C$13))/12</f>
        <v>257.348642985455</v>
      </c>
      <c r="L30" s="56" t="n">
        <f aca="false">IF(OR(E30=1,A30&lt;=Inputs!$C$15),0,MAX(Inputs!$C$8*I30-(F30+G30+H30+J30-K30),0))</f>
        <v>0</v>
      </c>
      <c r="M30" s="56" t="n">
        <f aca="false">L30*INDEX(Rates!$B$2:$C$101,C30+1,IF(Inputs!$C$5="Male",1,2))/1000/12*Inputs!$C$16</f>
        <v>0</v>
      </c>
      <c r="N30" s="56" t="n">
        <f aca="false">IF($V$1=1,MAX(F30+G30+H30+J30-K30-M30,0)*Inputs!$C$22/12,0)</f>
        <v>0</v>
      </c>
      <c r="O30" s="56" t="n">
        <f aca="false">IF(AND(MOD(A30,12)=0,B30&gt;=Inputs!$C$18),MAX(F30+G30+H30+J30-K30-M30-N30,0)*Inputs!$C$17,0)</f>
        <v>0</v>
      </c>
      <c r="P30" s="56" t="n">
        <f aca="false">F30+G30+H30+J30-K30-M30-N30+O30</f>
        <v>76947.244252651</v>
      </c>
      <c r="Q30" s="56" t="n">
        <f aca="false">IF(OR(E30=1,P30&lt;=0),0,P30)</f>
        <v>76947.244252651</v>
      </c>
      <c r="R30" s="15" t="n">
        <f aca="false">IF(OR(E30=1,AND(P30&lt;=0,I30&gt;0)),1,0)</f>
        <v>0</v>
      </c>
      <c r="S30" s="15" t="n">
        <f aca="false">IF(L30&gt;0,1,0)</f>
        <v>0</v>
      </c>
    </row>
    <row r="31" customFormat="false" ht="15" hidden="false" customHeight="false" outlineLevel="0" collapsed="false">
      <c r="A31" s="15" t="n">
        <v>30</v>
      </c>
      <c r="B31" s="15" t="n">
        <f aca="false">INT((A31-1)/12)+1</f>
        <v>3</v>
      </c>
      <c r="C31" s="15" t="n">
        <f aca="false">MIN(Inputs!$C$4+B31-1,99)</f>
        <v>76</v>
      </c>
      <c r="D31" s="55" t="n">
        <f aca="false">0.08</f>
        <v>0.08</v>
      </c>
      <c r="E31" s="15" t="n">
        <f aca="false">R30</f>
        <v>0</v>
      </c>
      <c r="F31" s="56" t="n">
        <f aca="false">Q30</f>
        <v>76947.244252651</v>
      </c>
      <c r="G31" s="56" t="n">
        <f aca="false">IF(AND(MOD(A31-1,12)=0,B31&lt;=Inputs!$C$7,E31=0),Inputs!$C$6,0)</f>
        <v>0</v>
      </c>
      <c r="H31" s="56" t="n">
        <f aca="false">IF(B31=1,G31*Inputs!$C$9,0)</f>
        <v>0</v>
      </c>
      <c r="I31" s="56" t="n">
        <f aca="false">I30+G31</f>
        <v>72000</v>
      </c>
      <c r="J31" s="56" t="n">
        <f aca="false">(F31+G31+H31)*((1+D31)^(1/12)-1)</f>
        <v>495.080886403345</v>
      </c>
      <c r="K31" s="56" t="n">
        <f aca="false">(F31+G31+H31+J31)*(Inputs!$C$19+IF(B31&lt;=10,Inputs!$C$12,Inputs!$C$13))/12</f>
        <v>258.141083796848</v>
      </c>
      <c r="L31" s="56" t="n">
        <f aca="false">IF(OR(E31=1,A31&lt;=Inputs!$C$15),0,MAX(Inputs!$C$8*I31-(F31+G31+H31+J31-K31),0))</f>
        <v>0</v>
      </c>
      <c r="M31" s="56" t="n">
        <f aca="false">L31*INDEX(Rates!$B$2:$C$101,C31+1,IF(Inputs!$C$5="Male",1,2))/1000/12*Inputs!$C$16</f>
        <v>0</v>
      </c>
      <c r="N31" s="56" t="n">
        <f aca="false">IF($V$1=1,MAX(F31+G31+H31+J31-K31-M31,0)*Inputs!$C$22/12,0)</f>
        <v>0</v>
      </c>
      <c r="O31" s="56" t="n">
        <f aca="false">IF(AND(MOD(A31,12)=0,B31&gt;=Inputs!$C$18),MAX(F31+G31+H31+J31-K31-M31-N31,0)*Inputs!$C$17,0)</f>
        <v>0</v>
      </c>
      <c r="P31" s="56" t="n">
        <f aca="false">F31+G31+H31+J31-K31-M31-N31+O31</f>
        <v>77184.1840552575</v>
      </c>
      <c r="Q31" s="56" t="n">
        <f aca="false">IF(OR(E31=1,P31&lt;=0),0,P31)</f>
        <v>77184.1840552575</v>
      </c>
      <c r="R31" s="15" t="n">
        <f aca="false">IF(OR(E31=1,AND(P31&lt;=0,I31&gt;0)),1,0)</f>
        <v>0</v>
      </c>
      <c r="S31" s="15" t="n">
        <f aca="false">IF(L31&gt;0,1,0)</f>
        <v>0</v>
      </c>
    </row>
    <row r="32" customFormat="false" ht="15" hidden="false" customHeight="false" outlineLevel="0" collapsed="false">
      <c r="A32" s="15" t="n">
        <v>31</v>
      </c>
      <c r="B32" s="15" t="n">
        <f aca="false">INT((A32-1)/12)+1</f>
        <v>3</v>
      </c>
      <c r="C32" s="15" t="n">
        <f aca="false">MIN(Inputs!$C$4+B32-1,99)</f>
        <v>76</v>
      </c>
      <c r="D32" s="55" t="n">
        <f aca="false">0.08</f>
        <v>0.08</v>
      </c>
      <c r="E32" s="15" t="n">
        <f aca="false">R31</f>
        <v>0</v>
      </c>
      <c r="F32" s="56" t="n">
        <f aca="false">Q31</f>
        <v>77184.1840552575</v>
      </c>
      <c r="G32" s="56" t="n">
        <f aca="false">IF(AND(MOD(A32-1,12)=0,B32&lt;=Inputs!$C$7,E32=0),Inputs!$C$6,0)</f>
        <v>0</v>
      </c>
      <c r="H32" s="56" t="n">
        <f aca="false">IF(B32=1,G32*Inputs!$C$9,0)</f>
        <v>0</v>
      </c>
      <c r="I32" s="56" t="n">
        <f aca="false">I31+G32</f>
        <v>72000</v>
      </c>
      <c r="J32" s="56" t="n">
        <f aca="false">(F32+G32+H32)*((1+D32)^(1/12)-1)</f>
        <v>496.605364227574</v>
      </c>
      <c r="K32" s="56" t="n">
        <f aca="false">(F32+G32+H32+J32)*(Inputs!$C$19+IF(B32&lt;=10,Inputs!$C$12,Inputs!$C$13))/12</f>
        <v>258.935964731617</v>
      </c>
      <c r="L32" s="56" t="n">
        <f aca="false">IF(OR(E32=1,A32&lt;=Inputs!$C$15),0,MAX(Inputs!$C$8*I32-(F32+G32+H32+J32-K32),0))</f>
        <v>0</v>
      </c>
      <c r="M32" s="56" t="n">
        <f aca="false">L32*INDEX(Rates!$B$2:$C$101,C32+1,IF(Inputs!$C$5="Male",1,2))/1000/12*Inputs!$C$16</f>
        <v>0</v>
      </c>
      <c r="N32" s="56" t="n">
        <f aca="false">IF($V$1=1,MAX(F32+G32+H32+J32-K32-M32,0)*Inputs!$C$22/12,0)</f>
        <v>0</v>
      </c>
      <c r="O32" s="56" t="n">
        <f aca="false">IF(AND(MOD(A32,12)=0,B32&gt;=Inputs!$C$18),MAX(F32+G32+H32+J32-K32-M32-N32,0)*Inputs!$C$17,0)</f>
        <v>0</v>
      </c>
      <c r="P32" s="56" t="n">
        <f aca="false">F32+G32+H32+J32-K32-M32-N32+O32</f>
        <v>77421.8534547535</v>
      </c>
      <c r="Q32" s="56" t="n">
        <f aca="false">IF(OR(E32=1,P32&lt;=0),0,P32)</f>
        <v>77421.8534547535</v>
      </c>
      <c r="R32" s="15" t="n">
        <f aca="false">IF(OR(E32=1,AND(P32&lt;=0,I32&gt;0)),1,0)</f>
        <v>0</v>
      </c>
      <c r="S32" s="15" t="n">
        <f aca="false">IF(L32&gt;0,1,0)</f>
        <v>0</v>
      </c>
    </row>
    <row r="33" customFormat="false" ht="15" hidden="false" customHeight="false" outlineLevel="0" collapsed="false">
      <c r="A33" s="15" t="n">
        <v>32</v>
      </c>
      <c r="B33" s="15" t="n">
        <f aca="false">INT((A33-1)/12)+1</f>
        <v>3</v>
      </c>
      <c r="C33" s="15" t="n">
        <f aca="false">MIN(Inputs!$C$4+B33-1,99)</f>
        <v>76</v>
      </c>
      <c r="D33" s="55" t="n">
        <f aca="false">0.08</f>
        <v>0.08</v>
      </c>
      <c r="E33" s="15" t="n">
        <f aca="false">R32</f>
        <v>0</v>
      </c>
      <c r="F33" s="56" t="n">
        <f aca="false">Q32</f>
        <v>77421.8534547535</v>
      </c>
      <c r="G33" s="56" t="n">
        <f aca="false">IF(AND(MOD(A33-1,12)=0,B33&lt;=Inputs!$C$7,E33=0),Inputs!$C$6,0)</f>
        <v>0</v>
      </c>
      <c r="H33" s="56" t="n">
        <f aca="false">IF(B33=1,G33*Inputs!$C$9,0)</f>
        <v>0</v>
      </c>
      <c r="I33" s="56" t="n">
        <f aca="false">I32+G33</f>
        <v>72000</v>
      </c>
      <c r="J33" s="56" t="n">
        <f aca="false">(F33+G33+H33)*((1+D33)^(1/12)-1)</f>
        <v>498.134536300157</v>
      </c>
      <c r="K33" s="56" t="n">
        <f aca="false">(F33+G33+H33+J33)*(Inputs!$C$19+IF(B33&lt;=10,Inputs!$C$12,Inputs!$C$13))/12</f>
        <v>259.733293303512</v>
      </c>
      <c r="L33" s="56" t="n">
        <f aca="false">IF(OR(E33=1,A33&lt;=Inputs!$C$15),0,MAX(Inputs!$C$8*I33-(F33+G33+H33+J33-K33),0))</f>
        <v>0</v>
      </c>
      <c r="M33" s="56" t="n">
        <f aca="false">L33*INDEX(Rates!$B$2:$C$101,C33+1,IF(Inputs!$C$5="Male",1,2))/1000/12*Inputs!$C$16</f>
        <v>0</v>
      </c>
      <c r="N33" s="56" t="n">
        <f aca="false">IF($V$1=1,MAX(F33+G33+H33+J33-K33-M33,0)*Inputs!$C$22/12,0)</f>
        <v>0</v>
      </c>
      <c r="O33" s="56" t="n">
        <f aca="false">IF(AND(MOD(A33,12)=0,B33&gt;=Inputs!$C$18),MAX(F33+G33+H33+J33-K33-M33-N33,0)*Inputs!$C$17,0)</f>
        <v>0</v>
      </c>
      <c r="P33" s="56" t="n">
        <f aca="false">F33+G33+H33+J33-K33-M33-N33+O33</f>
        <v>77660.2546977502</v>
      </c>
      <c r="Q33" s="56" t="n">
        <f aca="false">IF(OR(E33=1,P33&lt;=0),0,P33)</f>
        <v>77660.2546977502</v>
      </c>
      <c r="R33" s="15" t="n">
        <f aca="false">IF(OR(E33=1,AND(P33&lt;=0,I33&gt;0)),1,0)</f>
        <v>0</v>
      </c>
      <c r="S33" s="15" t="n">
        <f aca="false">IF(L33&gt;0,1,0)</f>
        <v>0</v>
      </c>
    </row>
    <row r="34" customFormat="false" ht="15" hidden="false" customHeight="false" outlineLevel="0" collapsed="false">
      <c r="A34" s="15" t="n">
        <v>33</v>
      </c>
      <c r="B34" s="15" t="n">
        <f aca="false">INT((A34-1)/12)+1</f>
        <v>3</v>
      </c>
      <c r="C34" s="15" t="n">
        <f aca="false">MIN(Inputs!$C$4+B34-1,99)</f>
        <v>76</v>
      </c>
      <c r="D34" s="55" t="n">
        <f aca="false">0.08</f>
        <v>0.08</v>
      </c>
      <c r="E34" s="15" t="n">
        <f aca="false">R33</f>
        <v>0</v>
      </c>
      <c r="F34" s="56" t="n">
        <f aca="false">Q33</f>
        <v>77660.2546977502</v>
      </c>
      <c r="G34" s="56" t="n">
        <f aca="false">IF(AND(MOD(A34-1,12)=0,B34&lt;=Inputs!$C$7,E34=0),Inputs!$C$6,0)</f>
        <v>0</v>
      </c>
      <c r="H34" s="56" t="n">
        <f aca="false">IF(B34=1,G34*Inputs!$C$9,0)</f>
        <v>0</v>
      </c>
      <c r="I34" s="56" t="n">
        <f aca="false">I33+G34</f>
        <v>72000</v>
      </c>
      <c r="J34" s="56" t="n">
        <f aca="false">(F34+G34+H34)*((1+D34)^(1/12)-1)</f>
        <v>499.66841707586</v>
      </c>
      <c r="K34" s="56" t="n">
        <f aca="false">(F34+G34+H34+J34)*(Inputs!$C$19+IF(B34&lt;=10,Inputs!$C$12,Inputs!$C$13))/12</f>
        <v>260.53307704942</v>
      </c>
      <c r="L34" s="56" t="n">
        <f aca="false">IF(OR(E34=1,A34&lt;=Inputs!$C$15),0,MAX(Inputs!$C$8*I34-(F34+G34+H34+J34-K34),0))</f>
        <v>0</v>
      </c>
      <c r="M34" s="56" t="n">
        <f aca="false">L34*INDEX(Rates!$B$2:$C$101,C34+1,IF(Inputs!$C$5="Male",1,2))/1000/12*Inputs!$C$16</f>
        <v>0</v>
      </c>
      <c r="N34" s="56" t="n">
        <f aca="false">IF($V$1=1,MAX(F34+G34+H34+J34-K34-M34,0)*Inputs!$C$22/12,0)</f>
        <v>0</v>
      </c>
      <c r="O34" s="56" t="n">
        <f aca="false">IF(AND(MOD(A34,12)=0,B34&gt;=Inputs!$C$18),MAX(F34+G34+H34+J34-K34-M34-N34,0)*Inputs!$C$17,0)</f>
        <v>0</v>
      </c>
      <c r="P34" s="56" t="n">
        <f aca="false">F34+G34+H34+J34-K34-M34-N34+O34</f>
        <v>77899.3900377766</v>
      </c>
      <c r="Q34" s="56" t="n">
        <f aca="false">IF(OR(E34=1,P34&lt;=0),0,P34)</f>
        <v>77899.3900377766</v>
      </c>
      <c r="R34" s="15" t="n">
        <f aca="false">IF(OR(E34=1,AND(P34&lt;=0,I34&gt;0)),1,0)</f>
        <v>0</v>
      </c>
      <c r="S34" s="15" t="n">
        <f aca="false">IF(L34&gt;0,1,0)</f>
        <v>0</v>
      </c>
    </row>
    <row r="35" customFormat="false" ht="15" hidden="false" customHeight="false" outlineLevel="0" collapsed="false">
      <c r="A35" s="15" t="n">
        <v>34</v>
      </c>
      <c r="B35" s="15" t="n">
        <f aca="false">INT((A35-1)/12)+1</f>
        <v>3</v>
      </c>
      <c r="C35" s="15" t="n">
        <f aca="false">MIN(Inputs!$C$4+B35-1,99)</f>
        <v>76</v>
      </c>
      <c r="D35" s="55" t="n">
        <f aca="false">0.08</f>
        <v>0.08</v>
      </c>
      <c r="E35" s="15" t="n">
        <f aca="false">R34</f>
        <v>0</v>
      </c>
      <c r="F35" s="56" t="n">
        <f aca="false">Q34</f>
        <v>77899.3900377766</v>
      </c>
      <c r="G35" s="56" t="n">
        <f aca="false">IF(AND(MOD(A35-1,12)=0,B35&lt;=Inputs!$C$7,E35=0),Inputs!$C$6,0)</f>
        <v>0</v>
      </c>
      <c r="H35" s="56" t="n">
        <f aca="false">IF(B35=1,G35*Inputs!$C$9,0)</f>
        <v>0</v>
      </c>
      <c r="I35" s="56" t="n">
        <f aca="false">I34+G35</f>
        <v>72000</v>
      </c>
      <c r="J35" s="56" t="n">
        <f aca="false">(F35+G35+H35)*((1+D35)^(1/12)-1)</f>
        <v>501.207021053956</v>
      </c>
      <c r="K35" s="56" t="n">
        <f aca="false">(F35+G35+H35+J35)*(Inputs!$C$19+IF(B35&lt;=10,Inputs!$C$12,Inputs!$C$13))/12</f>
        <v>261.335323529435</v>
      </c>
      <c r="L35" s="56" t="n">
        <f aca="false">IF(OR(E35=1,A35&lt;=Inputs!$C$15),0,MAX(Inputs!$C$8*I35-(F35+G35+H35+J35-K35),0))</f>
        <v>0</v>
      </c>
      <c r="M35" s="56" t="n">
        <f aca="false">L35*INDEX(Rates!$B$2:$C$101,C35+1,IF(Inputs!$C$5="Male",1,2))/1000/12*Inputs!$C$16</f>
        <v>0</v>
      </c>
      <c r="N35" s="56" t="n">
        <f aca="false">IF($V$1=1,MAX(F35+G35+H35+J35-K35-M35,0)*Inputs!$C$22/12,0)</f>
        <v>0</v>
      </c>
      <c r="O35" s="56" t="n">
        <f aca="false">IF(AND(MOD(A35,12)=0,B35&gt;=Inputs!$C$18),MAX(F35+G35+H35+J35-K35-M35-N35,0)*Inputs!$C$17,0)</f>
        <v>0</v>
      </c>
      <c r="P35" s="56" t="n">
        <f aca="false">F35+G35+H35+J35-K35-M35-N35+O35</f>
        <v>78139.2617353011</v>
      </c>
      <c r="Q35" s="56" t="n">
        <f aca="false">IF(OR(E35=1,P35&lt;=0),0,P35)</f>
        <v>78139.2617353011</v>
      </c>
      <c r="R35" s="15" t="n">
        <f aca="false">IF(OR(E35=1,AND(P35&lt;=0,I35&gt;0)),1,0)</f>
        <v>0</v>
      </c>
      <c r="S35" s="15" t="n">
        <f aca="false">IF(L35&gt;0,1,0)</f>
        <v>0</v>
      </c>
    </row>
    <row r="36" customFormat="false" ht="15" hidden="false" customHeight="false" outlineLevel="0" collapsed="false">
      <c r="A36" s="15" t="n">
        <v>35</v>
      </c>
      <c r="B36" s="15" t="n">
        <f aca="false">INT((A36-1)/12)+1</f>
        <v>3</v>
      </c>
      <c r="C36" s="15" t="n">
        <f aca="false">MIN(Inputs!$C$4+B36-1,99)</f>
        <v>76</v>
      </c>
      <c r="D36" s="55" t="n">
        <f aca="false">0.08</f>
        <v>0.08</v>
      </c>
      <c r="E36" s="15" t="n">
        <f aca="false">R35</f>
        <v>0</v>
      </c>
      <c r="F36" s="56" t="n">
        <f aca="false">Q35</f>
        <v>78139.2617353011</v>
      </c>
      <c r="G36" s="56" t="n">
        <f aca="false">IF(AND(MOD(A36-1,12)=0,B36&lt;=Inputs!$C$7,E36=0),Inputs!$C$6,0)</f>
        <v>0</v>
      </c>
      <c r="H36" s="56" t="n">
        <f aca="false">IF(B36=1,G36*Inputs!$C$9,0)</f>
        <v>0</v>
      </c>
      <c r="I36" s="56" t="n">
        <f aca="false">I35+G36</f>
        <v>72000</v>
      </c>
      <c r="J36" s="56" t="n">
        <f aca="false">(F36+G36+H36)*((1+D36)^(1/12)-1)</f>
        <v>502.750362778366</v>
      </c>
      <c r="K36" s="56" t="n">
        <f aca="false">(F36+G36+H36+J36)*(Inputs!$C$19+IF(B36&lt;=10,Inputs!$C$12,Inputs!$C$13))/12</f>
        <v>262.140040326932</v>
      </c>
      <c r="L36" s="56" t="n">
        <f aca="false">IF(OR(E36=1,A36&lt;=Inputs!$C$15),0,MAX(Inputs!$C$8*I36-(F36+G36+H36+J36-K36),0))</f>
        <v>0</v>
      </c>
      <c r="M36" s="56" t="n">
        <f aca="false">L36*INDEX(Rates!$B$2:$C$101,C36+1,IF(Inputs!$C$5="Male",1,2))/1000/12*Inputs!$C$16</f>
        <v>0</v>
      </c>
      <c r="N36" s="56" t="n">
        <f aca="false">IF($V$1=1,MAX(F36+G36+H36+J36-K36-M36,0)*Inputs!$C$22/12,0)</f>
        <v>0</v>
      </c>
      <c r="O36" s="56" t="n">
        <f aca="false">IF(AND(MOD(A36,12)=0,B36&gt;=Inputs!$C$18),MAX(F36+G36+H36+J36-K36-M36-N36,0)*Inputs!$C$17,0)</f>
        <v>0</v>
      </c>
      <c r="P36" s="56" t="n">
        <f aca="false">F36+G36+H36+J36-K36-M36-N36+O36</f>
        <v>78379.8720577526</v>
      </c>
      <c r="Q36" s="56" t="n">
        <f aca="false">IF(OR(E36=1,P36&lt;=0),0,P36)</f>
        <v>78379.8720577526</v>
      </c>
      <c r="R36" s="15" t="n">
        <f aca="false">IF(OR(E36=1,AND(P36&lt;=0,I36&gt;0)),1,0)</f>
        <v>0</v>
      </c>
      <c r="S36" s="15" t="n">
        <f aca="false">IF(L36&gt;0,1,0)</f>
        <v>0</v>
      </c>
    </row>
    <row r="37" customFormat="false" ht="15" hidden="false" customHeight="false" outlineLevel="0" collapsed="false">
      <c r="A37" s="15" t="n">
        <v>36</v>
      </c>
      <c r="B37" s="15" t="n">
        <f aca="false">INT((A37-1)/12)+1</f>
        <v>3</v>
      </c>
      <c r="C37" s="15" t="n">
        <f aca="false">MIN(Inputs!$C$4+B37-1,99)</f>
        <v>76</v>
      </c>
      <c r="D37" s="55" t="n">
        <f aca="false">0.08</f>
        <v>0.08</v>
      </c>
      <c r="E37" s="15" t="n">
        <f aca="false">R36</f>
        <v>0</v>
      </c>
      <c r="F37" s="56" t="n">
        <f aca="false">Q36</f>
        <v>78379.8720577526</v>
      </c>
      <c r="G37" s="56" t="n">
        <f aca="false">IF(AND(MOD(A37-1,12)=0,B37&lt;=Inputs!$C$7,E37=0),Inputs!$C$6,0)</f>
        <v>0</v>
      </c>
      <c r="H37" s="56" t="n">
        <f aca="false">IF(B37=1,G37*Inputs!$C$9,0)</f>
        <v>0</v>
      </c>
      <c r="I37" s="56" t="n">
        <f aca="false">I36+G37</f>
        <v>72000</v>
      </c>
      <c r="J37" s="56" t="n">
        <f aca="false">(F37+G37+H37)*((1+D37)^(1/12)-1)</f>
        <v>504.298456837797</v>
      </c>
      <c r="K37" s="56" t="n">
        <f aca="false">(F37+G37+H37+J37)*(Inputs!$C$19+IF(B37&lt;=10,Inputs!$C$12,Inputs!$C$13))/12</f>
        <v>262.947235048635</v>
      </c>
      <c r="L37" s="56" t="n">
        <f aca="false">IF(OR(E37=1,A37&lt;=Inputs!$C$15),0,MAX(Inputs!$C$8*I37-(F37+G37+H37+J37-K37),0))</f>
        <v>0</v>
      </c>
      <c r="M37" s="56" t="n">
        <f aca="false">L37*INDEX(Rates!$B$2:$C$101,C37+1,IF(Inputs!$C$5="Male",1,2))/1000/12*Inputs!$C$16</f>
        <v>0</v>
      </c>
      <c r="N37" s="56" t="n">
        <f aca="false">IF($V$1=1,MAX(F37+G37+H37+J37-K37-M37,0)*Inputs!$C$22/12,0)</f>
        <v>0</v>
      </c>
      <c r="O37" s="56" t="n">
        <f aca="false">IF(AND(MOD(A37,12)=0,B37&gt;=Inputs!$C$18),MAX(F37+G37+H37+J37-K37-M37-N37,0)*Inputs!$C$17,0)</f>
        <v>0</v>
      </c>
      <c r="P37" s="56" t="n">
        <f aca="false">F37+G37+H37+J37-K37-M37-N37+O37</f>
        <v>78621.2232795417</v>
      </c>
      <c r="Q37" s="56" t="n">
        <f aca="false">IF(OR(E37=1,P37&lt;=0),0,P37)</f>
        <v>78621.2232795417</v>
      </c>
      <c r="R37" s="15" t="n">
        <f aca="false">IF(OR(E37=1,AND(P37&lt;=0,I37&gt;0)),1,0)</f>
        <v>0</v>
      </c>
      <c r="S37" s="15" t="n">
        <f aca="false">IF(L37&gt;0,1,0)</f>
        <v>0</v>
      </c>
    </row>
    <row r="38" customFormat="false" ht="15" hidden="false" customHeight="false" outlineLevel="0" collapsed="false">
      <c r="A38" s="15" t="n">
        <v>37</v>
      </c>
      <c r="B38" s="15" t="n">
        <f aca="false">INT((A38-1)/12)+1</f>
        <v>4</v>
      </c>
      <c r="C38" s="15" t="n">
        <f aca="false">MIN(Inputs!$C$4+B38-1,99)</f>
        <v>77</v>
      </c>
      <c r="D38" s="55" t="n">
        <f aca="false">0.08</f>
        <v>0.08</v>
      </c>
      <c r="E38" s="15" t="n">
        <f aca="false">R37</f>
        <v>0</v>
      </c>
      <c r="F38" s="56" t="n">
        <f aca="false">Q37</f>
        <v>78621.2232795417</v>
      </c>
      <c r="G38" s="56" t="n">
        <f aca="false">IF(AND(MOD(A38-1,12)=0,B38&lt;=Inputs!$C$7,E38=0),Inputs!$C$6,0)</f>
        <v>24000</v>
      </c>
      <c r="H38" s="56" t="n">
        <f aca="false">IF(B38=1,G38*Inputs!$C$9,0)</f>
        <v>0</v>
      </c>
      <c r="I38" s="56" t="n">
        <f aca="false">I37+G38</f>
        <v>96000</v>
      </c>
      <c r="J38" s="56" t="n">
        <f aca="false">(F38+G38+H38)*((1+D38)^(1/12)-1)</f>
        <v>660.268040505957</v>
      </c>
      <c r="K38" s="56" t="n">
        <f aca="false">(F38+G38+H38+J38)*(Inputs!$C$19+IF(B38&lt;=10,Inputs!$C$12,Inputs!$C$13))/12</f>
        <v>344.271637733492</v>
      </c>
      <c r="L38" s="56" t="n">
        <f aca="false">IF(OR(E38=1,A38&lt;=Inputs!$C$15),0,MAX(Inputs!$C$8*I38-(F38+G38+H38+J38-K38),0))</f>
        <v>0</v>
      </c>
      <c r="M38" s="56" t="n">
        <f aca="false">L38*INDEX(Rates!$B$2:$C$101,C38+1,IF(Inputs!$C$5="Male",1,2))/1000/12*Inputs!$C$16</f>
        <v>0</v>
      </c>
      <c r="N38" s="56" t="n">
        <f aca="false">IF($V$1=1,MAX(F38+G38+H38+J38-K38-M38,0)*Inputs!$C$22/12,0)</f>
        <v>0</v>
      </c>
      <c r="O38" s="56" t="n">
        <f aca="false">IF(AND(MOD(A38,12)=0,B38&gt;=Inputs!$C$18),MAX(F38+G38+H38+J38-K38-M38-N38,0)*Inputs!$C$17,0)</f>
        <v>0</v>
      </c>
      <c r="P38" s="56" t="n">
        <f aca="false">F38+G38+H38+J38-K38-M38-N38+O38</f>
        <v>102937.219682314</v>
      </c>
      <c r="Q38" s="56" t="n">
        <f aca="false">IF(OR(E38=1,P38&lt;=0),0,P38)</f>
        <v>102937.219682314</v>
      </c>
      <c r="R38" s="15" t="n">
        <f aca="false">IF(OR(E38=1,AND(P38&lt;=0,I38&gt;0)),1,0)</f>
        <v>0</v>
      </c>
      <c r="S38" s="15" t="n">
        <f aca="false">IF(L38&gt;0,1,0)</f>
        <v>0</v>
      </c>
    </row>
    <row r="39" customFormat="false" ht="15" hidden="false" customHeight="false" outlineLevel="0" collapsed="false">
      <c r="A39" s="15" t="n">
        <v>38</v>
      </c>
      <c r="B39" s="15" t="n">
        <f aca="false">INT((A39-1)/12)+1</f>
        <v>4</v>
      </c>
      <c r="C39" s="15" t="n">
        <f aca="false">MIN(Inputs!$C$4+B39-1,99)</f>
        <v>77</v>
      </c>
      <c r="D39" s="55" t="n">
        <f aca="false">0.08</f>
        <v>0.08</v>
      </c>
      <c r="E39" s="15" t="n">
        <f aca="false">R38</f>
        <v>0</v>
      </c>
      <c r="F39" s="56" t="n">
        <f aca="false">Q38</f>
        <v>102937.219682314</v>
      </c>
      <c r="G39" s="56" t="n">
        <f aca="false">IF(AND(MOD(A39-1,12)=0,B39&lt;=Inputs!$C$7,E39=0),Inputs!$C$6,0)</f>
        <v>0</v>
      </c>
      <c r="H39" s="56" t="n">
        <f aca="false">IF(B39=1,G39*Inputs!$C$9,0)</f>
        <v>0</v>
      </c>
      <c r="I39" s="56" t="n">
        <f aca="false">I38+G39</f>
        <v>96000</v>
      </c>
      <c r="J39" s="56" t="n">
        <f aca="false">(F39+G39+H39)*((1+D39)^(1/12)-1)</f>
        <v>662.301170876047</v>
      </c>
      <c r="K39" s="56" t="n">
        <f aca="false">(F39+G39+H39+J39)*(Inputs!$C$19+IF(B39&lt;=10,Inputs!$C$12,Inputs!$C$13))/12</f>
        <v>345.331736177301</v>
      </c>
      <c r="L39" s="56" t="n">
        <f aca="false">IF(OR(E39=1,A39&lt;=Inputs!$C$15),0,MAX(Inputs!$C$8*I39-(F39+G39+H39+J39-K39),0))</f>
        <v>0</v>
      </c>
      <c r="M39" s="56" t="n">
        <f aca="false">L39*INDEX(Rates!$B$2:$C$101,C39+1,IF(Inputs!$C$5="Male",1,2))/1000/12*Inputs!$C$16</f>
        <v>0</v>
      </c>
      <c r="N39" s="56" t="n">
        <f aca="false">IF($V$1=1,MAX(F39+G39+H39+J39-K39-M39,0)*Inputs!$C$22/12,0)</f>
        <v>0</v>
      </c>
      <c r="O39" s="56" t="n">
        <f aca="false">IF(AND(MOD(A39,12)=0,B39&gt;=Inputs!$C$18),MAX(F39+G39+H39+J39-K39-M39-N39,0)*Inputs!$C$17,0)</f>
        <v>0</v>
      </c>
      <c r="P39" s="56" t="n">
        <f aca="false">F39+G39+H39+J39-K39-M39-N39+O39</f>
        <v>103254.189117013</v>
      </c>
      <c r="Q39" s="56" t="n">
        <f aca="false">IF(OR(E39=1,P39&lt;=0),0,P39)</f>
        <v>103254.189117013</v>
      </c>
      <c r="R39" s="15" t="n">
        <f aca="false">IF(OR(E39=1,AND(P39&lt;=0,I39&gt;0)),1,0)</f>
        <v>0</v>
      </c>
      <c r="S39" s="15" t="n">
        <f aca="false">IF(L39&gt;0,1,0)</f>
        <v>0</v>
      </c>
    </row>
    <row r="40" customFormat="false" ht="15" hidden="false" customHeight="false" outlineLevel="0" collapsed="false">
      <c r="A40" s="15" t="n">
        <v>39</v>
      </c>
      <c r="B40" s="15" t="n">
        <f aca="false">INT((A40-1)/12)+1</f>
        <v>4</v>
      </c>
      <c r="C40" s="15" t="n">
        <f aca="false">MIN(Inputs!$C$4+B40-1,99)</f>
        <v>77</v>
      </c>
      <c r="D40" s="55" t="n">
        <f aca="false">0.08</f>
        <v>0.08</v>
      </c>
      <c r="E40" s="15" t="n">
        <f aca="false">R39</f>
        <v>0</v>
      </c>
      <c r="F40" s="56" t="n">
        <f aca="false">Q39</f>
        <v>103254.189117013</v>
      </c>
      <c r="G40" s="56" t="n">
        <f aca="false">IF(AND(MOD(A40-1,12)=0,B40&lt;=Inputs!$C$7,E40=0),Inputs!$C$6,0)</f>
        <v>0</v>
      </c>
      <c r="H40" s="56" t="n">
        <f aca="false">IF(B40=1,G40*Inputs!$C$9,0)</f>
        <v>0</v>
      </c>
      <c r="I40" s="56" t="n">
        <f aca="false">I39+G40</f>
        <v>96000</v>
      </c>
      <c r="J40" s="56" t="n">
        <f aca="false">(F40+G40+H40)*((1+D40)^(1/12)-1)</f>
        <v>664.34056176285</v>
      </c>
      <c r="K40" s="56" t="n">
        <f aca="false">(F40+G40+H40+J40)*(Inputs!$C$19+IF(B40&lt;=10,Inputs!$C$12,Inputs!$C$13))/12</f>
        <v>346.395098929253</v>
      </c>
      <c r="L40" s="56" t="n">
        <f aca="false">IF(OR(E40=1,A40&lt;=Inputs!$C$15),0,MAX(Inputs!$C$8*I40-(F40+G40+H40+J40-K40),0))</f>
        <v>0</v>
      </c>
      <c r="M40" s="56" t="n">
        <f aca="false">L40*INDEX(Rates!$B$2:$C$101,C40+1,IF(Inputs!$C$5="Male",1,2))/1000/12*Inputs!$C$16</f>
        <v>0</v>
      </c>
      <c r="N40" s="56" t="n">
        <f aca="false">IF($V$1=1,MAX(F40+G40+H40+J40-K40-M40,0)*Inputs!$C$22/12,0)</f>
        <v>0</v>
      </c>
      <c r="O40" s="56" t="n">
        <f aca="false">IF(AND(MOD(A40,12)=0,B40&gt;=Inputs!$C$18),MAX(F40+G40+H40+J40-K40-M40-N40,0)*Inputs!$C$17,0)</f>
        <v>0</v>
      </c>
      <c r="P40" s="56" t="n">
        <f aca="false">F40+G40+H40+J40-K40-M40-N40+O40</f>
        <v>103572.134579847</v>
      </c>
      <c r="Q40" s="56" t="n">
        <f aca="false">IF(OR(E40=1,P40&lt;=0),0,P40)</f>
        <v>103572.134579847</v>
      </c>
      <c r="R40" s="15" t="n">
        <f aca="false">IF(OR(E40=1,AND(P40&lt;=0,I40&gt;0)),1,0)</f>
        <v>0</v>
      </c>
      <c r="S40" s="15" t="n">
        <f aca="false">IF(L40&gt;0,1,0)</f>
        <v>0</v>
      </c>
    </row>
    <row r="41" customFormat="false" ht="15" hidden="false" customHeight="false" outlineLevel="0" collapsed="false">
      <c r="A41" s="15" t="n">
        <v>40</v>
      </c>
      <c r="B41" s="15" t="n">
        <f aca="false">INT((A41-1)/12)+1</f>
        <v>4</v>
      </c>
      <c r="C41" s="15" t="n">
        <f aca="false">MIN(Inputs!$C$4+B41-1,99)</f>
        <v>77</v>
      </c>
      <c r="D41" s="55" t="n">
        <f aca="false">0.08</f>
        <v>0.08</v>
      </c>
      <c r="E41" s="15" t="n">
        <f aca="false">R40</f>
        <v>0</v>
      </c>
      <c r="F41" s="56" t="n">
        <f aca="false">Q40</f>
        <v>103572.134579847</v>
      </c>
      <c r="G41" s="56" t="n">
        <f aca="false">IF(AND(MOD(A41-1,12)=0,B41&lt;=Inputs!$C$7,E41=0),Inputs!$C$6,0)</f>
        <v>0</v>
      </c>
      <c r="H41" s="56" t="n">
        <f aca="false">IF(B41=1,G41*Inputs!$C$9,0)</f>
        <v>0</v>
      </c>
      <c r="I41" s="56" t="n">
        <f aca="false">I40+G41</f>
        <v>96000</v>
      </c>
      <c r="J41" s="56" t="n">
        <f aca="false">(F41+G41+H41)*((1+D41)^(1/12)-1)</f>
        <v>666.38623244406</v>
      </c>
      <c r="K41" s="56" t="n">
        <f aca="false">(F41+G41+H41+J41)*(Inputs!$C$19+IF(B41&lt;=10,Inputs!$C$12,Inputs!$C$13))/12</f>
        <v>347.461736040969</v>
      </c>
      <c r="L41" s="56" t="n">
        <f aca="false">IF(OR(E41=1,A41&lt;=Inputs!$C$15),0,MAX(Inputs!$C$8*I41-(F41+G41+H41+J41-K41),0))</f>
        <v>0</v>
      </c>
      <c r="M41" s="56" t="n">
        <f aca="false">L41*INDEX(Rates!$B$2:$C$101,C41+1,IF(Inputs!$C$5="Male",1,2))/1000/12*Inputs!$C$16</f>
        <v>0</v>
      </c>
      <c r="N41" s="56" t="n">
        <f aca="false">IF($V$1=1,MAX(F41+G41+H41+J41-K41-M41,0)*Inputs!$C$22/12,0)</f>
        <v>0</v>
      </c>
      <c r="O41" s="56" t="n">
        <f aca="false">IF(AND(MOD(A41,12)=0,B41&gt;=Inputs!$C$18),MAX(F41+G41+H41+J41-K41-M41-N41,0)*Inputs!$C$17,0)</f>
        <v>0</v>
      </c>
      <c r="P41" s="56" t="n">
        <f aca="false">F41+G41+H41+J41-K41-M41-N41+O41</f>
        <v>103891.05907625</v>
      </c>
      <c r="Q41" s="56" t="n">
        <f aca="false">IF(OR(E41=1,P41&lt;=0),0,P41)</f>
        <v>103891.05907625</v>
      </c>
      <c r="R41" s="15" t="n">
        <f aca="false">IF(OR(E41=1,AND(P41&lt;=0,I41&gt;0)),1,0)</f>
        <v>0</v>
      </c>
      <c r="S41" s="15" t="n">
        <f aca="false">IF(L41&gt;0,1,0)</f>
        <v>0</v>
      </c>
    </row>
    <row r="42" customFormat="false" ht="15" hidden="false" customHeight="false" outlineLevel="0" collapsed="false">
      <c r="A42" s="15" t="n">
        <v>41</v>
      </c>
      <c r="B42" s="15" t="n">
        <f aca="false">INT((A42-1)/12)+1</f>
        <v>4</v>
      </c>
      <c r="C42" s="15" t="n">
        <f aca="false">MIN(Inputs!$C$4+B42-1,99)</f>
        <v>77</v>
      </c>
      <c r="D42" s="55" t="n">
        <f aca="false">0.08</f>
        <v>0.08</v>
      </c>
      <c r="E42" s="15" t="n">
        <f aca="false">R41</f>
        <v>0</v>
      </c>
      <c r="F42" s="56" t="n">
        <f aca="false">Q41</f>
        <v>103891.05907625</v>
      </c>
      <c r="G42" s="56" t="n">
        <f aca="false">IF(AND(MOD(A42-1,12)=0,B42&lt;=Inputs!$C$7,E42=0),Inputs!$C$6,0)</f>
        <v>0</v>
      </c>
      <c r="H42" s="56" t="n">
        <f aca="false">IF(B42=1,G42*Inputs!$C$9,0)</f>
        <v>0</v>
      </c>
      <c r="I42" s="56" t="n">
        <f aca="false">I41+G42</f>
        <v>96000</v>
      </c>
      <c r="J42" s="56" t="n">
        <f aca="false">(F42+G42+H42)*((1+D42)^(1/12)-1)</f>
        <v>668.438202256735</v>
      </c>
      <c r="K42" s="56" t="n">
        <f aca="false">(F42+G42+H42+J42)*(Inputs!$C$19+IF(B42&lt;=10,Inputs!$C$12,Inputs!$C$13))/12</f>
        <v>348.531657595021</v>
      </c>
      <c r="L42" s="56" t="n">
        <f aca="false">IF(OR(E42=1,A42&lt;=Inputs!$C$15),0,MAX(Inputs!$C$8*I42-(F42+G42+H42+J42-K42),0))</f>
        <v>0</v>
      </c>
      <c r="M42" s="56" t="n">
        <f aca="false">L42*INDEX(Rates!$B$2:$C$101,C42+1,IF(Inputs!$C$5="Male",1,2))/1000/12*Inputs!$C$16</f>
        <v>0</v>
      </c>
      <c r="N42" s="56" t="n">
        <f aca="false">IF($V$1=1,MAX(F42+G42+H42+J42-K42-M42,0)*Inputs!$C$22/12,0)</f>
        <v>0</v>
      </c>
      <c r="O42" s="56" t="n">
        <f aca="false">IF(AND(MOD(A42,12)=0,B42&gt;=Inputs!$C$18),MAX(F42+G42+H42+J42-K42-M42-N42,0)*Inputs!$C$17,0)</f>
        <v>0</v>
      </c>
      <c r="P42" s="56" t="n">
        <f aca="false">F42+G42+H42+J42-K42-M42-N42+O42</f>
        <v>104210.965620911</v>
      </c>
      <c r="Q42" s="56" t="n">
        <f aca="false">IF(OR(E42=1,P42&lt;=0),0,P42)</f>
        <v>104210.965620911</v>
      </c>
      <c r="R42" s="15" t="n">
        <f aca="false">IF(OR(E42=1,AND(P42&lt;=0,I42&gt;0)),1,0)</f>
        <v>0</v>
      </c>
      <c r="S42" s="15" t="n">
        <f aca="false">IF(L42&gt;0,1,0)</f>
        <v>0</v>
      </c>
    </row>
    <row r="43" customFormat="false" ht="15" hidden="false" customHeight="false" outlineLevel="0" collapsed="false">
      <c r="A43" s="15" t="n">
        <v>42</v>
      </c>
      <c r="B43" s="15" t="n">
        <f aca="false">INT((A43-1)/12)+1</f>
        <v>4</v>
      </c>
      <c r="C43" s="15" t="n">
        <f aca="false">MIN(Inputs!$C$4+B43-1,99)</f>
        <v>77</v>
      </c>
      <c r="D43" s="55" t="n">
        <f aca="false">0.08</f>
        <v>0.08</v>
      </c>
      <c r="E43" s="15" t="n">
        <f aca="false">R42</f>
        <v>0</v>
      </c>
      <c r="F43" s="56" t="n">
        <f aca="false">Q42</f>
        <v>104210.965620911</v>
      </c>
      <c r="G43" s="56" t="n">
        <f aca="false">IF(AND(MOD(A43-1,12)=0,B43&lt;=Inputs!$C$7,E43=0),Inputs!$C$6,0)</f>
        <v>0</v>
      </c>
      <c r="H43" s="56" t="n">
        <f aca="false">IF(B43=1,G43*Inputs!$C$9,0)</f>
        <v>0</v>
      </c>
      <c r="I43" s="56" t="n">
        <f aca="false">I42+G43</f>
        <v>96000</v>
      </c>
      <c r="J43" s="56" t="n">
        <f aca="false">(F43+G43+H43)*((1+D43)^(1/12)-1)</f>
        <v>670.496490597476</v>
      </c>
      <c r="K43" s="56" t="n">
        <f aca="false">(F43+G43+H43+J43)*(Inputs!$C$19+IF(B43&lt;=10,Inputs!$C$12,Inputs!$C$13))/12</f>
        <v>349.604873705029</v>
      </c>
      <c r="L43" s="56" t="n">
        <f aca="false">IF(OR(E43=1,A43&lt;=Inputs!$C$15),0,MAX(Inputs!$C$8*I43-(F43+G43+H43+J43-K43),0))</f>
        <v>0</v>
      </c>
      <c r="M43" s="56" t="n">
        <f aca="false">L43*INDEX(Rates!$B$2:$C$101,C43+1,IF(Inputs!$C$5="Male",1,2))/1000/12*Inputs!$C$16</f>
        <v>0</v>
      </c>
      <c r="N43" s="56" t="n">
        <f aca="false">IF($V$1=1,MAX(F43+G43+H43+J43-K43-M43,0)*Inputs!$C$22/12,0)</f>
        <v>0</v>
      </c>
      <c r="O43" s="56" t="n">
        <f aca="false">IF(AND(MOD(A43,12)=0,B43&gt;=Inputs!$C$18),MAX(F43+G43+H43+J43-K43-M43-N43,0)*Inputs!$C$17,0)</f>
        <v>0</v>
      </c>
      <c r="P43" s="56" t="n">
        <f aca="false">F43+G43+H43+J43-K43-M43-N43+O43</f>
        <v>104531.857237804</v>
      </c>
      <c r="Q43" s="56" t="n">
        <f aca="false">IF(OR(E43=1,P43&lt;=0),0,P43)</f>
        <v>104531.857237804</v>
      </c>
      <c r="R43" s="15" t="n">
        <f aca="false">IF(OR(E43=1,AND(P43&lt;=0,I43&gt;0)),1,0)</f>
        <v>0</v>
      </c>
      <c r="S43" s="15" t="n">
        <f aca="false">IF(L43&gt;0,1,0)</f>
        <v>0</v>
      </c>
    </row>
    <row r="44" customFormat="false" ht="15" hidden="false" customHeight="false" outlineLevel="0" collapsed="false">
      <c r="A44" s="15" t="n">
        <v>43</v>
      </c>
      <c r="B44" s="15" t="n">
        <f aca="false">INT((A44-1)/12)+1</f>
        <v>4</v>
      </c>
      <c r="C44" s="15" t="n">
        <f aca="false">MIN(Inputs!$C$4+B44-1,99)</f>
        <v>77</v>
      </c>
      <c r="D44" s="55" t="n">
        <f aca="false">0.08</f>
        <v>0.08</v>
      </c>
      <c r="E44" s="15" t="n">
        <f aca="false">R43</f>
        <v>0</v>
      </c>
      <c r="F44" s="56" t="n">
        <f aca="false">Q43</f>
        <v>104531.857237804</v>
      </c>
      <c r="G44" s="56" t="n">
        <f aca="false">IF(AND(MOD(A44-1,12)=0,B44&lt;=Inputs!$C$7,E44=0),Inputs!$C$6,0)</f>
        <v>0</v>
      </c>
      <c r="H44" s="56" t="n">
        <f aca="false">IF(B44=1,G44*Inputs!$C$9,0)</f>
        <v>0</v>
      </c>
      <c r="I44" s="56" t="n">
        <f aca="false">I43+G44</f>
        <v>96000</v>
      </c>
      <c r="J44" s="56" t="n">
        <f aca="false">(F44+G44+H44)*((1+D44)^(1/12)-1)</f>
        <v>672.56111692261</v>
      </c>
      <c r="K44" s="56" t="n">
        <f aca="false">(F44+G44+H44+J44)*(Inputs!$C$19+IF(B44&lt;=10,Inputs!$C$12,Inputs!$C$13))/12</f>
        <v>350.681394515755</v>
      </c>
      <c r="L44" s="56" t="n">
        <f aca="false">IF(OR(E44=1,A44&lt;=Inputs!$C$15),0,MAX(Inputs!$C$8*I44-(F44+G44+H44+J44-K44),0))</f>
        <v>0</v>
      </c>
      <c r="M44" s="56" t="n">
        <f aca="false">L44*INDEX(Rates!$B$2:$C$101,C44+1,IF(Inputs!$C$5="Male",1,2))/1000/12*Inputs!$C$16</f>
        <v>0</v>
      </c>
      <c r="N44" s="56" t="n">
        <f aca="false">IF($V$1=1,MAX(F44+G44+H44+J44-K44-M44,0)*Inputs!$C$22/12,0)</f>
        <v>0</v>
      </c>
      <c r="O44" s="56" t="n">
        <f aca="false">IF(AND(MOD(A44,12)=0,B44&gt;=Inputs!$C$18),MAX(F44+G44+H44+J44-K44-M44-N44,0)*Inputs!$C$17,0)</f>
        <v>0</v>
      </c>
      <c r="P44" s="56" t="n">
        <f aca="false">F44+G44+H44+J44-K44-M44-N44+O44</f>
        <v>104853.736960211</v>
      </c>
      <c r="Q44" s="56" t="n">
        <f aca="false">IF(OR(E44=1,P44&lt;=0),0,P44)</f>
        <v>104853.736960211</v>
      </c>
      <c r="R44" s="15" t="n">
        <f aca="false">IF(OR(E44=1,AND(P44&lt;=0,I44&gt;0)),1,0)</f>
        <v>0</v>
      </c>
      <c r="S44" s="15" t="n">
        <f aca="false">IF(L44&gt;0,1,0)</f>
        <v>0</v>
      </c>
    </row>
    <row r="45" customFormat="false" ht="15" hidden="false" customHeight="false" outlineLevel="0" collapsed="false">
      <c r="A45" s="15" t="n">
        <v>44</v>
      </c>
      <c r="B45" s="15" t="n">
        <f aca="false">INT((A45-1)/12)+1</f>
        <v>4</v>
      </c>
      <c r="C45" s="15" t="n">
        <f aca="false">MIN(Inputs!$C$4+B45-1,99)</f>
        <v>77</v>
      </c>
      <c r="D45" s="55" t="n">
        <f aca="false">0.08</f>
        <v>0.08</v>
      </c>
      <c r="E45" s="15" t="n">
        <f aca="false">R44</f>
        <v>0</v>
      </c>
      <c r="F45" s="56" t="n">
        <f aca="false">Q44</f>
        <v>104853.736960211</v>
      </c>
      <c r="G45" s="56" t="n">
        <f aca="false">IF(AND(MOD(A45-1,12)=0,B45&lt;=Inputs!$C$7,E45=0),Inputs!$C$6,0)</f>
        <v>0</v>
      </c>
      <c r="H45" s="56" t="n">
        <f aca="false">IF(B45=1,G45*Inputs!$C$9,0)</f>
        <v>0</v>
      </c>
      <c r="I45" s="56" t="n">
        <f aca="false">I44+G45</f>
        <v>96000</v>
      </c>
      <c r="J45" s="56" t="n">
        <f aca="false">(F45+G45+H45)*((1+D45)^(1/12)-1)</f>
        <v>674.632100748375</v>
      </c>
      <c r="K45" s="56" t="n">
        <f aca="false">(F45+G45+H45+J45)*(Inputs!$C$19+IF(B45&lt;=10,Inputs!$C$12,Inputs!$C$13))/12</f>
        <v>351.761230203197</v>
      </c>
      <c r="L45" s="56" t="n">
        <f aca="false">IF(OR(E45=1,A45&lt;=Inputs!$C$15),0,MAX(Inputs!$C$8*I45-(F45+G45+H45+J45-K45),0))</f>
        <v>0</v>
      </c>
      <c r="M45" s="56" t="n">
        <f aca="false">L45*INDEX(Rates!$B$2:$C$101,C45+1,IF(Inputs!$C$5="Male",1,2))/1000/12*Inputs!$C$16</f>
        <v>0</v>
      </c>
      <c r="N45" s="56" t="n">
        <f aca="false">IF($V$1=1,MAX(F45+G45+H45+J45-K45-M45,0)*Inputs!$C$22/12,0)</f>
        <v>0</v>
      </c>
      <c r="O45" s="56" t="n">
        <f aca="false">IF(AND(MOD(A45,12)=0,B45&gt;=Inputs!$C$18),MAX(F45+G45+H45+J45-K45-M45-N45,0)*Inputs!$C$17,0)</f>
        <v>0</v>
      </c>
      <c r="P45" s="56" t="n">
        <f aca="false">F45+G45+H45+J45-K45-M45-N45+O45</f>
        <v>105176.607830756</v>
      </c>
      <c r="Q45" s="56" t="n">
        <f aca="false">IF(OR(E45=1,P45&lt;=0),0,P45)</f>
        <v>105176.607830756</v>
      </c>
      <c r="R45" s="15" t="n">
        <f aca="false">IF(OR(E45=1,AND(P45&lt;=0,I45&gt;0)),1,0)</f>
        <v>0</v>
      </c>
      <c r="S45" s="15" t="n">
        <f aca="false">IF(L45&gt;0,1,0)</f>
        <v>0</v>
      </c>
    </row>
    <row r="46" customFormat="false" ht="15" hidden="false" customHeight="false" outlineLevel="0" collapsed="false">
      <c r="A46" s="15" t="n">
        <v>45</v>
      </c>
      <c r="B46" s="15" t="n">
        <f aca="false">INT((A46-1)/12)+1</f>
        <v>4</v>
      </c>
      <c r="C46" s="15" t="n">
        <f aca="false">MIN(Inputs!$C$4+B46-1,99)</f>
        <v>77</v>
      </c>
      <c r="D46" s="55" t="n">
        <f aca="false">0.08</f>
        <v>0.08</v>
      </c>
      <c r="E46" s="15" t="n">
        <f aca="false">R45</f>
        <v>0</v>
      </c>
      <c r="F46" s="56" t="n">
        <f aca="false">Q45</f>
        <v>105176.607830756</v>
      </c>
      <c r="G46" s="56" t="n">
        <f aca="false">IF(AND(MOD(A46-1,12)=0,B46&lt;=Inputs!$C$7,E46=0),Inputs!$C$6,0)</f>
        <v>0</v>
      </c>
      <c r="H46" s="56" t="n">
        <f aca="false">IF(B46=1,G46*Inputs!$C$9,0)</f>
        <v>0</v>
      </c>
      <c r="I46" s="56" t="n">
        <f aca="false">I45+G46</f>
        <v>96000</v>
      </c>
      <c r="J46" s="56" t="n">
        <f aca="false">(F46+G46+H46)*((1+D46)^(1/12)-1)</f>
        <v>676.709461651106</v>
      </c>
      <c r="K46" s="56" t="n">
        <f aca="false">(F46+G46+H46+J46)*(Inputs!$C$19+IF(B46&lt;=10,Inputs!$C$12,Inputs!$C$13))/12</f>
        <v>352.84439097469</v>
      </c>
      <c r="L46" s="56" t="n">
        <f aca="false">IF(OR(E46=1,A46&lt;=Inputs!$C$15),0,MAX(Inputs!$C$8*I46-(F46+G46+H46+J46-K46),0))</f>
        <v>0</v>
      </c>
      <c r="M46" s="56" t="n">
        <f aca="false">L46*INDEX(Rates!$B$2:$C$101,C46+1,IF(Inputs!$C$5="Male",1,2))/1000/12*Inputs!$C$16</f>
        <v>0</v>
      </c>
      <c r="N46" s="56" t="n">
        <f aca="false">IF($V$1=1,MAX(F46+G46+H46+J46-K46-M46,0)*Inputs!$C$22/12,0)</f>
        <v>0</v>
      </c>
      <c r="O46" s="56" t="n">
        <f aca="false">IF(AND(MOD(A46,12)=0,B46&gt;=Inputs!$C$18),MAX(F46+G46+H46+J46-K46-M46-N46,0)*Inputs!$C$17,0)</f>
        <v>0</v>
      </c>
      <c r="P46" s="56" t="n">
        <f aca="false">F46+G46+H46+J46-K46-M46-N46+O46</f>
        <v>105500.472901432</v>
      </c>
      <c r="Q46" s="56" t="n">
        <f aca="false">IF(OR(E46=1,P46&lt;=0),0,P46)</f>
        <v>105500.472901432</v>
      </c>
      <c r="R46" s="15" t="n">
        <f aca="false">IF(OR(E46=1,AND(P46&lt;=0,I46&gt;0)),1,0)</f>
        <v>0</v>
      </c>
      <c r="S46" s="15" t="n">
        <f aca="false">IF(L46&gt;0,1,0)</f>
        <v>0</v>
      </c>
    </row>
    <row r="47" customFormat="false" ht="15" hidden="false" customHeight="false" outlineLevel="0" collapsed="false">
      <c r="A47" s="15" t="n">
        <v>46</v>
      </c>
      <c r="B47" s="15" t="n">
        <f aca="false">INT((A47-1)/12)+1</f>
        <v>4</v>
      </c>
      <c r="C47" s="15" t="n">
        <f aca="false">MIN(Inputs!$C$4+B47-1,99)</f>
        <v>77</v>
      </c>
      <c r="D47" s="55" t="n">
        <f aca="false">0.08</f>
        <v>0.08</v>
      </c>
      <c r="E47" s="15" t="n">
        <f aca="false">R46</f>
        <v>0</v>
      </c>
      <c r="F47" s="56" t="n">
        <f aca="false">Q46</f>
        <v>105500.472901432</v>
      </c>
      <c r="G47" s="56" t="n">
        <f aca="false">IF(AND(MOD(A47-1,12)=0,B47&lt;=Inputs!$C$7,E47=0),Inputs!$C$6,0)</f>
        <v>0</v>
      </c>
      <c r="H47" s="56" t="n">
        <f aca="false">IF(B47=1,G47*Inputs!$C$9,0)</f>
        <v>0</v>
      </c>
      <c r="I47" s="56" t="n">
        <f aca="false">I46+G47</f>
        <v>96000</v>
      </c>
      <c r="J47" s="56" t="n">
        <f aca="false">(F47+G47+H47)*((1+D47)^(1/12)-1)</f>
        <v>678.793219267416</v>
      </c>
      <c r="K47" s="56" t="n">
        <f aca="false">(F47+G47+H47+J47)*(Inputs!$C$19+IF(B47&lt;=10,Inputs!$C$12,Inputs!$C$13))/12</f>
        <v>353.930887068999</v>
      </c>
      <c r="L47" s="56" t="n">
        <f aca="false">IF(OR(E47=1,A47&lt;=Inputs!$C$15),0,MAX(Inputs!$C$8*I47-(F47+G47+H47+J47-K47),0))</f>
        <v>0</v>
      </c>
      <c r="M47" s="56" t="n">
        <f aca="false">L47*INDEX(Rates!$B$2:$C$101,C47+1,IF(Inputs!$C$5="Male",1,2))/1000/12*Inputs!$C$16</f>
        <v>0</v>
      </c>
      <c r="N47" s="56" t="n">
        <f aca="false">IF($V$1=1,MAX(F47+G47+H47+J47-K47-M47,0)*Inputs!$C$22/12,0)</f>
        <v>0</v>
      </c>
      <c r="O47" s="56" t="n">
        <f aca="false">IF(AND(MOD(A47,12)=0,B47&gt;=Inputs!$C$18),MAX(F47+G47+H47+J47-K47-M47-N47,0)*Inputs!$C$17,0)</f>
        <v>0</v>
      </c>
      <c r="P47" s="56" t="n">
        <f aca="false">F47+G47+H47+J47-K47-M47-N47+O47</f>
        <v>105825.335233631</v>
      </c>
      <c r="Q47" s="56" t="n">
        <f aca="false">IF(OR(E47=1,P47&lt;=0),0,P47)</f>
        <v>105825.335233631</v>
      </c>
      <c r="R47" s="15" t="n">
        <f aca="false">IF(OR(E47=1,AND(P47&lt;=0,I47&gt;0)),1,0)</f>
        <v>0</v>
      </c>
      <c r="S47" s="15" t="n">
        <f aca="false">IF(L47&gt;0,1,0)</f>
        <v>0</v>
      </c>
    </row>
    <row r="48" customFormat="false" ht="15" hidden="false" customHeight="false" outlineLevel="0" collapsed="false">
      <c r="A48" s="15" t="n">
        <v>47</v>
      </c>
      <c r="B48" s="15" t="n">
        <f aca="false">INT((A48-1)/12)+1</f>
        <v>4</v>
      </c>
      <c r="C48" s="15" t="n">
        <f aca="false">MIN(Inputs!$C$4+B48-1,99)</f>
        <v>77</v>
      </c>
      <c r="D48" s="55" t="n">
        <f aca="false">0.08</f>
        <v>0.08</v>
      </c>
      <c r="E48" s="15" t="n">
        <f aca="false">R47</f>
        <v>0</v>
      </c>
      <c r="F48" s="56" t="n">
        <f aca="false">Q47</f>
        <v>105825.335233631</v>
      </c>
      <c r="G48" s="56" t="n">
        <f aca="false">IF(AND(MOD(A48-1,12)=0,B48&lt;=Inputs!$C$7,E48=0),Inputs!$C$6,0)</f>
        <v>0</v>
      </c>
      <c r="H48" s="56" t="n">
        <f aca="false">IF(B48=1,G48*Inputs!$C$9,0)</f>
        <v>0</v>
      </c>
      <c r="I48" s="56" t="n">
        <f aca="false">I47+G48</f>
        <v>96000</v>
      </c>
      <c r="J48" s="56" t="n">
        <f aca="false">(F48+G48+H48)*((1+D48)^(1/12)-1)</f>
        <v>680.883393294387</v>
      </c>
      <c r="K48" s="56" t="n">
        <f aca="false">(F48+G48+H48+J48)*(Inputs!$C$19+IF(B48&lt;=10,Inputs!$C$12,Inputs!$C$13))/12</f>
        <v>355.020728756417</v>
      </c>
      <c r="L48" s="56" t="n">
        <f aca="false">IF(OR(E48=1,A48&lt;=Inputs!$C$15),0,MAX(Inputs!$C$8*I48-(F48+G48+H48+J48-K48),0))</f>
        <v>0</v>
      </c>
      <c r="M48" s="56" t="n">
        <f aca="false">L48*INDEX(Rates!$B$2:$C$101,C48+1,IF(Inputs!$C$5="Male",1,2))/1000/12*Inputs!$C$16</f>
        <v>0</v>
      </c>
      <c r="N48" s="56" t="n">
        <f aca="false">IF($V$1=1,MAX(F48+G48+H48+J48-K48-M48,0)*Inputs!$C$22/12,0)</f>
        <v>0</v>
      </c>
      <c r="O48" s="56" t="n">
        <f aca="false">IF(AND(MOD(A48,12)=0,B48&gt;=Inputs!$C$18),MAX(F48+G48+H48+J48-K48-M48-N48,0)*Inputs!$C$17,0)</f>
        <v>0</v>
      </c>
      <c r="P48" s="56" t="n">
        <f aca="false">F48+G48+H48+J48-K48-M48-N48+O48</f>
        <v>106151.197898169</v>
      </c>
      <c r="Q48" s="56" t="n">
        <f aca="false">IF(OR(E48=1,P48&lt;=0),0,P48)</f>
        <v>106151.197898169</v>
      </c>
      <c r="R48" s="15" t="n">
        <f aca="false">IF(OR(E48=1,AND(P48&lt;=0,I48&gt;0)),1,0)</f>
        <v>0</v>
      </c>
      <c r="S48" s="15" t="n">
        <f aca="false">IF(L48&gt;0,1,0)</f>
        <v>0</v>
      </c>
    </row>
    <row r="49" customFormat="false" ht="15" hidden="false" customHeight="false" outlineLevel="0" collapsed="false">
      <c r="A49" s="15" t="n">
        <v>48</v>
      </c>
      <c r="B49" s="15" t="n">
        <f aca="false">INT((A49-1)/12)+1</f>
        <v>4</v>
      </c>
      <c r="C49" s="15" t="n">
        <f aca="false">MIN(Inputs!$C$4+B49-1,99)</f>
        <v>77</v>
      </c>
      <c r="D49" s="55" t="n">
        <f aca="false">0.08</f>
        <v>0.08</v>
      </c>
      <c r="E49" s="15" t="n">
        <f aca="false">R48</f>
        <v>0</v>
      </c>
      <c r="F49" s="56" t="n">
        <f aca="false">Q48</f>
        <v>106151.197898169</v>
      </c>
      <c r="G49" s="56" t="n">
        <f aca="false">IF(AND(MOD(A49-1,12)=0,B49&lt;=Inputs!$C$7,E49=0),Inputs!$C$6,0)</f>
        <v>0</v>
      </c>
      <c r="H49" s="56" t="n">
        <f aca="false">IF(B49=1,G49*Inputs!$C$9,0)</f>
        <v>0</v>
      </c>
      <c r="I49" s="56" t="n">
        <f aca="false">I48+G49</f>
        <v>96000</v>
      </c>
      <c r="J49" s="56" t="n">
        <f aca="false">(F49+G49+H49)*((1+D49)^(1/12)-1)</f>
        <v>682.98000348975</v>
      </c>
      <c r="K49" s="56" t="n">
        <f aca="false">(F49+G49+H49+J49)*(Inputs!$C$19+IF(B49&lt;=10,Inputs!$C$12,Inputs!$C$13))/12</f>
        <v>356.113926338861</v>
      </c>
      <c r="L49" s="56" t="n">
        <f aca="false">IF(OR(E49=1,A49&lt;=Inputs!$C$15),0,MAX(Inputs!$C$8*I49-(F49+G49+H49+J49-K49),0))</f>
        <v>0</v>
      </c>
      <c r="M49" s="56" t="n">
        <f aca="false">L49*INDEX(Rates!$B$2:$C$101,C49+1,IF(Inputs!$C$5="Male",1,2))/1000/12*Inputs!$C$16</f>
        <v>0</v>
      </c>
      <c r="N49" s="56" t="n">
        <f aca="false">IF($V$1=1,MAX(F49+G49+H49+J49-K49-M49,0)*Inputs!$C$22/12,0)</f>
        <v>0</v>
      </c>
      <c r="O49" s="56" t="n">
        <f aca="false">IF(AND(MOD(A49,12)=0,B49&gt;=Inputs!$C$18),MAX(F49+G49+H49+J49-K49-M49-N49,0)*Inputs!$C$17,0)</f>
        <v>0</v>
      </c>
      <c r="P49" s="56" t="n">
        <f aca="false">F49+G49+H49+J49-K49-M49-N49+O49</f>
        <v>106478.06397532</v>
      </c>
      <c r="Q49" s="56" t="n">
        <f aca="false">IF(OR(E49=1,P49&lt;=0),0,P49)</f>
        <v>106478.06397532</v>
      </c>
      <c r="R49" s="15" t="n">
        <f aca="false">IF(OR(E49=1,AND(P49&lt;=0,I49&gt;0)),1,0)</f>
        <v>0</v>
      </c>
      <c r="S49" s="15" t="n">
        <f aca="false">IF(L49&gt;0,1,0)</f>
        <v>0</v>
      </c>
    </row>
    <row r="50" customFormat="false" ht="15" hidden="false" customHeight="false" outlineLevel="0" collapsed="false">
      <c r="A50" s="15" t="n">
        <v>49</v>
      </c>
      <c r="B50" s="15" t="n">
        <f aca="false">INT((A50-1)/12)+1</f>
        <v>5</v>
      </c>
      <c r="C50" s="15" t="n">
        <f aca="false">MIN(Inputs!$C$4+B50-1,99)</f>
        <v>78</v>
      </c>
      <c r="D50" s="55" t="n">
        <f aca="false">0.08</f>
        <v>0.08</v>
      </c>
      <c r="E50" s="15" t="n">
        <f aca="false">R49</f>
        <v>0</v>
      </c>
      <c r="F50" s="56" t="n">
        <f aca="false">Q49</f>
        <v>106478.06397532</v>
      </c>
      <c r="G50" s="56" t="n">
        <f aca="false">IF(AND(MOD(A50-1,12)=0,B50&lt;=Inputs!$C$7,E50=0),Inputs!$C$6,0)</f>
        <v>24000</v>
      </c>
      <c r="H50" s="56" t="n">
        <f aca="false">IF(B50=1,G50*Inputs!$C$9,0)</f>
        <v>0</v>
      </c>
      <c r="I50" s="56" t="n">
        <f aca="false">I49+G50</f>
        <v>120000</v>
      </c>
      <c r="J50" s="56" t="n">
        <f aca="false">(F50+G50+H50)*((1+D50)^(1/12)-1)</f>
        <v>839.49979231216</v>
      </c>
      <c r="K50" s="56" t="n">
        <f aca="false">(F50+G50+H50+J50)*(Inputs!$C$19+IF(B50&lt;=10,Inputs!$C$12,Inputs!$C$13))/12</f>
        <v>437.725212558772</v>
      </c>
      <c r="L50" s="56" t="n">
        <f aca="false">IF(OR(E50=1,A50&lt;=Inputs!$C$15),0,MAX(Inputs!$C$8*I50-(F50+G50+H50+J50-K50),0))</f>
        <v>0</v>
      </c>
      <c r="M50" s="56" t="n">
        <f aca="false">L50*INDEX(Rates!$B$2:$C$101,C50+1,IF(Inputs!$C$5="Male",1,2))/1000/12*Inputs!$C$16</f>
        <v>0</v>
      </c>
      <c r="N50" s="56" t="n">
        <f aca="false">IF($V$1=1,MAX(F50+G50+H50+J50-K50-M50,0)*Inputs!$C$22/12,0)</f>
        <v>0</v>
      </c>
      <c r="O50" s="56" t="n">
        <f aca="false">IF(AND(MOD(A50,12)=0,B50&gt;=Inputs!$C$18),MAX(F50+G50+H50+J50-K50-M50-N50,0)*Inputs!$C$17,0)</f>
        <v>0</v>
      </c>
      <c r="P50" s="56" t="n">
        <f aca="false">F50+G50+H50+J50-K50-M50-N50+O50</f>
        <v>130879.838555073</v>
      </c>
      <c r="Q50" s="56" t="n">
        <f aca="false">IF(OR(E50=1,P50&lt;=0),0,P50)</f>
        <v>130879.838555073</v>
      </c>
      <c r="R50" s="15" t="n">
        <f aca="false">IF(OR(E50=1,AND(P50&lt;=0,I50&gt;0)),1,0)</f>
        <v>0</v>
      </c>
      <c r="S50" s="15" t="n">
        <f aca="false">IF(L50&gt;0,1,0)</f>
        <v>0</v>
      </c>
    </row>
    <row r="51" customFormat="false" ht="15" hidden="false" customHeight="false" outlineLevel="0" collapsed="false">
      <c r="A51" s="15" t="n">
        <v>50</v>
      </c>
      <c r="B51" s="15" t="n">
        <f aca="false">INT((A51-1)/12)+1</f>
        <v>5</v>
      </c>
      <c r="C51" s="15" t="n">
        <f aca="false">MIN(Inputs!$C$4+B51-1,99)</f>
        <v>78</v>
      </c>
      <c r="D51" s="55" t="n">
        <f aca="false">0.08</f>
        <v>0.08</v>
      </c>
      <c r="E51" s="15" t="n">
        <f aca="false">R50</f>
        <v>0</v>
      </c>
      <c r="F51" s="56" t="n">
        <f aca="false">Q50</f>
        <v>130879.838555073</v>
      </c>
      <c r="G51" s="56" t="n">
        <f aca="false">IF(AND(MOD(A51-1,12)=0,B51&lt;=Inputs!$C$7,E51=0),Inputs!$C$6,0)</f>
        <v>0</v>
      </c>
      <c r="H51" s="56" t="n">
        <f aca="false">IF(B51=1,G51*Inputs!$C$9,0)</f>
        <v>0</v>
      </c>
      <c r="I51" s="56" t="n">
        <f aca="false">I50+G51</f>
        <v>120000</v>
      </c>
      <c r="J51" s="56" t="n">
        <f aca="false">(F51+G51+H51)*((1+D51)^(1/12)-1)</f>
        <v>842.084822055727</v>
      </c>
      <c r="K51" s="56" t="n">
        <f aca="false">(F51+G51+H51+J51)*(Inputs!$C$19+IF(B51&lt;=10,Inputs!$C$12,Inputs!$C$13))/12</f>
        <v>439.073077923762</v>
      </c>
      <c r="L51" s="56" t="n">
        <f aca="false">IF(OR(E51=1,A51&lt;=Inputs!$C$15),0,MAX(Inputs!$C$8*I51-(F51+G51+H51+J51-K51),0))</f>
        <v>0</v>
      </c>
      <c r="M51" s="56" t="n">
        <f aca="false">L51*INDEX(Rates!$B$2:$C$101,C51+1,IF(Inputs!$C$5="Male",1,2))/1000/12*Inputs!$C$16</f>
        <v>0</v>
      </c>
      <c r="N51" s="56" t="n">
        <f aca="false">IF($V$1=1,MAX(F51+G51+H51+J51-K51-M51,0)*Inputs!$C$22/12,0)</f>
        <v>0</v>
      </c>
      <c r="O51" s="56" t="n">
        <f aca="false">IF(AND(MOD(A51,12)=0,B51&gt;=Inputs!$C$18),MAX(F51+G51+H51+J51-K51-M51-N51,0)*Inputs!$C$17,0)</f>
        <v>0</v>
      </c>
      <c r="P51" s="56" t="n">
        <f aca="false">F51+G51+H51+J51-K51-M51-N51+O51</f>
        <v>131282.850299205</v>
      </c>
      <c r="Q51" s="56" t="n">
        <f aca="false">IF(OR(E51=1,P51&lt;=0),0,P51)</f>
        <v>131282.850299205</v>
      </c>
      <c r="R51" s="15" t="n">
        <f aca="false">IF(OR(E51=1,AND(P51&lt;=0,I51&gt;0)),1,0)</f>
        <v>0</v>
      </c>
      <c r="S51" s="15" t="n">
        <f aca="false">IF(L51&gt;0,1,0)</f>
        <v>0</v>
      </c>
    </row>
    <row r="52" customFormat="false" ht="15" hidden="false" customHeight="false" outlineLevel="0" collapsed="false">
      <c r="A52" s="15" t="n">
        <v>51</v>
      </c>
      <c r="B52" s="15" t="n">
        <f aca="false">INT((A52-1)/12)+1</f>
        <v>5</v>
      </c>
      <c r="C52" s="15" t="n">
        <f aca="false">MIN(Inputs!$C$4+B52-1,99)</f>
        <v>78</v>
      </c>
      <c r="D52" s="55" t="n">
        <f aca="false">0.08</f>
        <v>0.08</v>
      </c>
      <c r="E52" s="15" t="n">
        <f aca="false">R51</f>
        <v>0</v>
      </c>
      <c r="F52" s="56" t="n">
        <f aca="false">Q51</f>
        <v>131282.850299205</v>
      </c>
      <c r="G52" s="56" t="n">
        <f aca="false">IF(AND(MOD(A52-1,12)=0,B52&lt;=Inputs!$C$7,E52=0),Inputs!$C$6,0)</f>
        <v>0</v>
      </c>
      <c r="H52" s="56" t="n">
        <f aca="false">IF(B52=1,G52*Inputs!$C$9,0)</f>
        <v>0</v>
      </c>
      <c r="I52" s="56" t="n">
        <f aca="false">I51+G52</f>
        <v>120000</v>
      </c>
      <c r="J52" s="56" t="n">
        <f aca="false">(F52+G52+H52)*((1+D52)^(1/12)-1)</f>
        <v>844.677811752157</v>
      </c>
      <c r="K52" s="56" t="n">
        <f aca="false">(F52+G52+H52+J52)*(Inputs!$C$19+IF(B52&lt;=10,Inputs!$C$12,Inputs!$C$13))/12</f>
        <v>440.42509370319</v>
      </c>
      <c r="L52" s="56" t="n">
        <f aca="false">IF(OR(E52=1,A52&lt;=Inputs!$C$15),0,MAX(Inputs!$C$8*I52-(F52+G52+H52+J52-K52),0))</f>
        <v>0</v>
      </c>
      <c r="M52" s="56" t="n">
        <f aca="false">L52*INDEX(Rates!$B$2:$C$101,C52+1,IF(Inputs!$C$5="Male",1,2))/1000/12*Inputs!$C$16</f>
        <v>0</v>
      </c>
      <c r="N52" s="56" t="n">
        <f aca="false">IF($V$1=1,MAX(F52+G52+H52+J52-K52-M52,0)*Inputs!$C$22/12,0)</f>
        <v>0</v>
      </c>
      <c r="O52" s="56" t="n">
        <f aca="false">IF(AND(MOD(A52,12)=0,B52&gt;=Inputs!$C$18),MAX(F52+G52+H52+J52-K52-M52-N52,0)*Inputs!$C$17,0)</f>
        <v>0</v>
      </c>
      <c r="P52" s="56" t="n">
        <f aca="false">F52+G52+H52+J52-K52-M52-N52+O52</f>
        <v>131687.103017254</v>
      </c>
      <c r="Q52" s="56" t="n">
        <f aca="false">IF(OR(E52=1,P52&lt;=0),0,P52)</f>
        <v>131687.103017254</v>
      </c>
      <c r="R52" s="15" t="n">
        <f aca="false">IF(OR(E52=1,AND(P52&lt;=0,I52&gt;0)),1,0)</f>
        <v>0</v>
      </c>
      <c r="S52" s="15" t="n">
        <f aca="false">IF(L52&gt;0,1,0)</f>
        <v>0</v>
      </c>
    </row>
    <row r="53" customFormat="false" ht="15" hidden="false" customHeight="false" outlineLevel="0" collapsed="false">
      <c r="A53" s="15" t="n">
        <v>52</v>
      </c>
      <c r="B53" s="15" t="n">
        <f aca="false">INT((A53-1)/12)+1</f>
        <v>5</v>
      </c>
      <c r="C53" s="15" t="n">
        <f aca="false">MIN(Inputs!$C$4+B53-1,99)</f>
        <v>78</v>
      </c>
      <c r="D53" s="55" t="n">
        <f aca="false">0.08</f>
        <v>0.08</v>
      </c>
      <c r="E53" s="15" t="n">
        <f aca="false">R52</f>
        <v>0</v>
      </c>
      <c r="F53" s="56" t="n">
        <f aca="false">Q52</f>
        <v>131687.103017254</v>
      </c>
      <c r="G53" s="56" t="n">
        <f aca="false">IF(AND(MOD(A53-1,12)=0,B53&lt;=Inputs!$C$7,E53=0),Inputs!$C$6,0)</f>
        <v>0</v>
      </c>
      <c r="H53" s="56" t="n">
        <f aca="false">IF(B53=1,G53*Inputs!$C$9,0)</f>
        <v>0</v>
      </c>
      <c r="I53" s="56" t="n">
        <f aca="false">I52+G53</f>
        <v>120000</v>
      </c>
      <c r="J53" s="56" t="n">
        <f aca="false">(F53+G53+H53)*((1+D53)^(1/12)-1)</f>
        <v>847.278785912135</v>
      </c>
      <c r="K53" s="56" t="n">
        <f aca="false">(F53+G53+H53+J53)*(Inputs!$C$19+IF(B53&lt;=10,Inputs!$C$12,Inputs!$C$13))/12</f>
        <v>441.78127267722</v>
      </c>
      <c r="L53" s="56" t="n">
        <f aca="false">IF(OR(E53=1,A53&lt;=Inputs!$C$15),0,MAX(Inputs!$C$8*I53-(F53+G53+H53+J53-K53),0))</f>
        <v>0</v>
      </c>
      <c r="M53" s="56" t="n">
        <f aca="false">L53*INDEX(Rates!$B$2:$C$101,C53+1,IF(Inputs!$C$5="Male",1,2))/1000/12*Inputs!$C$16</f>
        <v>0</v>
      </c>
      <c r="N53" s="56" t="n">
        <f aca="false">IF($V$1=1,MAX(F53+G53+H53+J53-K53-M53,0)*Inputs!$C$22/12,0)</f>
        <v>0</v>
      </c>
      <c r="O53" s="56" t="n">
        <f aca="false">IF(AND(MOD(A53,12)=0,B53&gt;=Inputs!$C$18),MAX(F53+G53+H53+J53-K53-M53-N53,0)*Inputs!$C$17,0)</f>
        <v>0</v>
      </c>
      <c r="P53" s="56" t="n">
        <f aca="false">F53+G53+H53+J53-K53-M53-N53+O53</f>
        <v>132092.600530489</v>
      </c>
      <c r="Q53" s="56" t="n">
        <f aca="false">IF(OR(E53=1,P53&lt;=0),0,P53)</f>
        <v>132092.600530489</v>
      </c>
      <c r="R53" s="15" t="n">
        <f aca="false">IF(OR(E53=1,AND(P53&lt;=0,I53&gt;0)),1,0)</f>
        <v>0</v>
      </c>
      <c r="S53" s="15" t="n">
        <f aca="false">IF(L53&gt;0,1,0)</f>
        <v>0</v>
      </c>
    </row>
    <row r="54" customFormat="false" ht="15" hidden="false" customHeight="false" outlineLevel="0" collapsed="false">
      <c r="A54" s="15" t="n">
        <v>53</v>
      </c>
      <c r="B54" s="15" t="n">
        <f aca="false">INT((A54-1)/12)+1</f>
        <v>5</v>
      </c>
      <c r="C54" s="15" t="n">
        <f aca="false">MIN(Inputs!$C$4+B54-1,99)</f>
        <v>78</v>
      </c>
      <c r="D54" s="55" t="n">
        <f aca="false">0.08</f>
        <v>0.08</v>
      </c>
      <c r="E54" s="15" t="n">
        <f aca="false">R53</f>
        <v>0</v>
      </c>
      <c r="F54" s="56" t="n">
        <f aca="false">Q53</f>
        <v>132092.600530489</v>
      </c>
      <c r="G54" s="56" t="n">
        <f aca="false">IF(AND(MOD(A54-1,12)=0,B54&lt;=Inputs!$C$7,E54=0),Inputs!$C$6,0)</f>
        <v>0</v>
      </c>
      <c r="H54" s="56" t="n">
        <f aca="false">IF(B54=1,G54*Inputs!$C$9,0)</f>
        <v>0</v>
      </c>
      <c r="I54" s="56" t="n">
        <f aca="false">I53+G54</f>
        <v>120000</v>
      </c>
      <c r="J54" s="56" t="n">
        <f aca="false">(F54+G54+H54)*((1+D54)^(1/12)-1)</f>
        <v>849.88776912182</v>
      </c>
      <c r="K54" s="56" t="n">
        <f aca="false">(F54+G54+H54+J54)*(Inputs!$C$19+IF(B54&lt;=10,Inputs!$C$12,Inputs!$C$13))/12</f>
        <v>443.141627665369</v>
      </c>
      <c r="L54" s="56" t="n">
        <f aca="false">IF(OR(E54=1,A54&lt;=Inputs!$C$15),0,MAX(Inputs!$C$8*I54-(F54+G54+H54+J54-K54),0))</f>
        <v>0</v>
      </c>
      <c r="M54" s="56" t="n">
        <f aca="false">L54*INDEX(Rates!$B$2:$C$101,C54+1,IF(Inputs!$C$5="Male",1,2))/1000/12*Inputs!$C$16</f>
        <v>0</v>
      </c>
      <c r="N54" s="56" t="n">
        <f aca="false">IF($V$1=1,MAX(F54+G54+H54+J54-K54-M54,0)*Inputs!$C$22/12,0)</f>
        <v>0</v>
      </c>
      <c r="O54" s="56" t="n">
        <f aca="false">IF(AND(MOD(A54,12)=0,B54&gt;=Inputs!$C$18),MAX(F54+G54+H54+J54-K54-M54-N54,0)*Inputs!$C$17,0)</f>
        <v>0</v>
      </c>
      <c r="P54" s="56" t="n">
        <f aca="false">F54+G54+H54+J54-K54-M54-N54+O54</f>
        <v>132499.346671945</v>
      </c>
      <c r="Q54" s="56" t="n">
        <f aca="false">IF(OR(E54=1,P54&lt;=0),0,P54)</f>
        <v>132499.346671945</v>
      </c>
      <c r="R54" s="15" t="n">
        <f aca="false">IF(OR(E54=1,AND(P54&lt;=0,I54&gt;0)),1,0)</f>
        <v>0</v>
      </c>
      <c r="S54" s="15" t="n">
        <f aca="false">IF(L54&gt;0,1,0)</f>
        <v>0</v>
      </c>
    </row>
    <row r="55" customFormat="false" ht="15" hidden="false" customHeight="false" outlineLevel="0" collapsed="false">
      <c r="A55" s="15" t="n">
        <v>54</v>
      </c>
      <c r="B55" s="15" t="n">
        <f aca="false">INT((A55-1)/12)+1</f>
        <v>5</v>
      </c>
      <c r="C55" s="15" t="n">
        <f aca="false">MIN(Inputs!$C$4+B55-1,99)</f>
        <v>78</v>
      </c>
      <c r="D55" s="55" t="n">
        <f aca="false">0.08</f>
        <v>0.08</v>
      </c>
      <c r="E55" s="15" t="n">
        <f aca="false">R54</f>
        <v>0</v>
      </c>
      <c r="F55" s="56" t="n">
        <f aca="false">Q54</f>
        <v>132499.346671945</v>
      </c>
      <c r="G55" s="56" t="n">
        <f aca="false">IF(AND(MOD(A55-1,12)=0,B55&lt;=Inputs!$C$7,E55=0),Inputs!$C$6,0)</f>
        <v>0</v>
      </c>
      <c r="H55" s="56" t="n">
        <f aca="false">IF(B55=1,G55*Inputs!$C$9,0)</f>
        <v>0</v>
      </c>
      <c r="I55" s="56" t="n">
        <f aca="false">I54+G55</f>
        <v>120000</v>
      </c>
      <c r="J55" s="56" t="n">
        <f aca="false">(F55+G55+H55)*((1+D55)^(1/12)-1)</f>
        <v>852.504786043078</v>
      </c>
      <c r="K55" s="56" t="n">
        <f aca="false">(F55+G55+H55+J55)*(Inputs!$C$19+IF(B55&lt;=10,Inputs!$C$12,Inputs!$C$13))/12</f>
        <v>444.506171526628</v>
      </c>
      <c r="L55" s="56" t="n">
        <f aca="false">IF(OR(E55=1,A55&lt;=Inputs!$C$15),0,MAX(Inputs!$C$8*I55-(F55+G55+H55+J55-K55),0))</f>
        <v>0</v>
      </c>
      <c r="M55" s="56" t="n">
        <f aca="false">L55*INDEX(Rates!$B$2:$C$101,C55+1,IF(Inputs!$C$5="Male",1,2))/1000/12*Inputs!$C$16</f>
        <v>0</v>
      </c>
      <c r="N55" s="56" t="n">
        <f aca="false">IF($V$1=1,MAX(F55+G55+H55+J55-K55-M55,0)*Inputs!$C$22/12,0)</f>
        <v>0</v>
      </c>
      <c r="O55" s="56" t="n">
        <f aca="false">IF(AND(MOD(A55,12)=0,B55&gt;=Inputs!$C$18),MAX(F55+G55+H55+J55-K55-M55-N55,0)*Inputs!$C$17,0)</f>
        <v>0</v>
      </c>
      <c r="P55" s="56" t="n">
        <f aca="false">F55+G55+H55+J55-K55-M55-N55+O55</f>
        <v>132907.345286462</v>
      </c>
      <c r="Q55" s="56" t="n">
        <f aca="false">IF(OR(E55=1,P55&lt;=0),0,P55)</f>
        <v>132907.345286462</v>
      </c>
      <c r="R55" s="15" t="n">
        <f aca="false">IF(OR(E55=1,AND(P55&lt;=0,I55&gt;0)),1,0)</f>
        <v>0</v>
      </c>
      <c r="S55" s="15" t="n">
        <f aca="false">IF(L55&gt;0,1,0)</f>
        <v>0</v>
      </c>
    </row>
    <row r="56" customFormat="false" ht="15" hidden="false" customHeight="false" outlineLevel="0" collapsed="false">
      <c r="A56" s="15" t="n">
        <v>55</v>
      </c>
      <c r="B56" s="15" t="n">
        <f aca="false">INT((A56-1)/12)+1</f>
        <v>5</v>
      </c>
      <c r="C56" s="15" t="n">
        <f aca="false">MIN(Inputs!$C$4+B56-1,99)</f>
        <v>78</v>
      </c>
      <c r="D56" s="55" t="n">
        <f aca="false">0.08</f>
        <v>0.08</v>
      </c>
      <c r="E56" s="15" t="n">
        <f aca="false">R55</f>
        <v>0</v>
      </c>
      <c r="F56" s="56" t="n">
        <f aca="false">Q55</f>
        <v>132907.345286462</v>
      </c>
      <c r="G56" s="56" t="n">
        <f aca="false">IF(AND(MOD(A56-1,12)=0,B56&lt;=Inputs!$C$7,E56=0),Inputs!$C$6,0)</f>
        <v>0</v>
      </c>
      <c r="H56" s="56" t="n">
        <f aca="false">IF(B56=1,G56*Inputs!$C$9,0)</f>
        <v>0</v>
      </c>
      <c r="I56" s="56" t="n">
        <f aca="false">I55+G56</f>
        <v>120000</v>
      </c>
      <c r="J56" s="56" t="n">
        <f aca="false">(F56+G56+H56)*((1+D56)^(1/12)-1)</f>
        <v>855.129861413717</v>
      </c>
      <c r="K56" s="56" t="n">
        <f aca="false">(F56+G56+H56+J56)*(Inputs!$C$19+IF(B56&lt;=10,Inputs!$C$12,Inputs!$C$13))/12</f>
        <v>445.874917159585</v>
      </c>
      <c r="L56" s="56" t="n">
        <f aca="false">IF(OR(E56=1,A56&lt;=Inputs!$C$15),0,MAX(Inputs!$C$8*I56-(F56+G56+H56+J56-K56),0))</f>
        <v>0</v>
      </c>
      <c r="M56" s="56" t="n">
        <f aca="false">L56*INDEX(Rates!$B$2:$C$101,C56+1,IF(Inputs!$C$5="Male",1,2))/1000/12*Inputs!$C$16</f>
        <v>0</v>
      </c>
      <c r="N56" s="56" t="n">
        <f aca="false">IF($V$1=1,MAX(F56+G56+H56+J56-K56-M56,0)*Inputs!$C$22/12,0)</f>
        <v>0</v>
      </c>
      <c r="O56" s="56" t="n">
        <f aca="false">IF(AND(MOD(A56,12)=0,B56&gt;=Inputs!$C$18),MAX(F56+G56+H56+J56-K56-M56-N56,0)*Inputs!$C$17,0)</f>
        <v>0</v>
      </c>
      <c r="P56" s="56" t="n">
        <f aca="false">F56+G56+H56+J56-K56-M56-N56+O56</f>
        <v>133316.600230716</v>
      </c>
      <c r="Q56" s="56" t="n">
        <f aca="false">IF(OR(E56=1,P56&lt;=0),0,P56)</f>
        <v>133316.600230716</v>
      </c>
      <c r="R56" s="15" t="n">
        <f aca="false">IF(OR(E56=1,AND(P56&lt;=0,I56&gt;0)),1,0)</f>
        <v>0</v>
      </c>
      <c r="S56" s="15" t="n">
        <f aca="false">IF(L56&gt;0,1,0)</f>
        <v>0</v>
      </c>
    </row>
    <row r="57" customFormat="false" ht="15" hidden="false" customHeight="false" outlineLevel="0" collapsed="false">
      <c r="A57" s="15" t="n">
        <v>56</v>
      </c>
      <c r="B57" s="15" t="n">
        <f aca="false">INT((A57-1)/12)+1</f>
        <v>5</v>
      </c>
      <c r="C57" s="15" t="n">
        <f aca="false">MIN(Inputs!$C$4+B57-1,99)</f>
        <v>78</v>
      </c>
      <c r="D57" s="55" t="n">
        <f aca="false">0.08</f>
        <v>0.08</v>
      </c>
      <c r="E57" s="15" t="n">
        <f aca="false">R56</f>
        <v>0</v>
      </c>
      <c r="F57" s="56" t="n">
        <f aca="false">Q56</f>
        <v>133316.600230716</v>
      </c>
      <c r="G57" s="56" t="n">
        <f aca="false">IF(AND(MOD(A57-1,12)=0,B57&lt;=Inputs!$C$7,E57=0),Inputs!$C$6,0)</f>
        <v>0</v>
      </c>
      <c r="H57" s="56" t="n">
        <f aca="false">IF(B57=1,G57*Inputs!$C$9,0)</f>
        <v>0</v>
      </c>
      <c r="I57" s="56" t="n">
        <f aca="false">I56+G57</f>
        <v>120000</v>
      </c>
      <c r="J57" s="56" t="n">
        <f aca="false">(F57+G57+H57)*((1+D57)^(1/12)-1)</f>
        <v>857.763020047716</v>
      </c>
      <c r="K57" s="56" t="n">
        <f aca="false">(F57+G57+H57+J57)*(Inputs!$C$19+IF(B57&lt;=10,Inputs!$C$12,Inputs!$C$13))/12</f>
        <v>447.247877502545</v>
      </c>
      <c r="L57" s="56" t="n">
        <f aca="false">IF(OR(E57=1,A57&lt;=Inputs!$C$15),0,MAX(Inputs!$C$8*I57-(F57+G57+H57+J57-K57),0))</f>
        <v>0</v>
      </c>
      <c r="M57" s="56" t="n">
        <f aca="false">L57*INDEX(Rates!$B$2:$C$101,C57+1,IF(Inputs!$C$5="Male",1,2))/1000/12*Inputs!$C$16</f>
        <v>0</v>
      </c>
      <c r="N57" s="56" t="n">
        <f aca="false">IF($V$1=1,MAX(F57+G57+H57+J57-K57-M57,0)*Inputs!$C$22/12,0)</f>
        <v>0</v>
      </c>
      <c r="O57" s="56" t="n">
        <f aca="false">IF(AND(MOD(A57,12)=0,B57&gt;=Inputs!$C$18),MAX(F57+G57+H57+J57-K57-M57-N57,0)*Inputs!$C$17,0)</f>
        <v>0</v>
      </c>
      <c r="P57" s="56" t="n">
        <f aca="false">F57+G57+H57+J57-K57-M57-N57+O57</f>
        <v>133727.115373261</v>
      </c>
      <c r="Q57" s="56" t="n">
        <f aca="false">IF(OR(E57=1,P57&lt;=0),0,P57)</f>
        <v>133727.115373261</v>
      </c>
      <c r="R57" s="15" t="n">
        <f aca="false">IF(OR(E57=1,AND(P57&lt;=0,I57&gt;0)),1,0)</f>
        <v>0</v>
      </c>
      <c r="S57" s="15" t="n">
        <f aca="false">IF(L57&gt;0,1,0)</f>
        <v>0</v>
      </c>
    </row>
    <row r="58" customFormat="false" ht="15" hidden="false" customHeight="false" outlineLevel="0" collapsed="false">
      <c r="A58" s="15" t="n">
        <v>57</v>
      </c>
      <c r="B58" s="15" t="n">
        <f aca="false">INT((A58-1)/12)+1</f>
        <v>5</v>
      </c>
      <c r="C58" s="15" t="n">
        <f aca="false">MIN(Inputs!$C$4+B58-1,99)</f>
        <v>78</v>
      </c>
      <c r="D58" s="55" t="n">
        <f aca="false">0.08</f>
        <v>0.08</v>
      </c>
      <c r="E58" s="15" t="n">
        <f aca="false">R57</f>
        <v>0</v>
      </c>
      <c r="F58" s="56" t="n">
        <f aca="false">Q57</f>
        <v>133727.115373261</v>
      </c>
      <c r="G58" s="56" t="n">
        <f aca="false">IF(AND(MOD(A58-1,12)=0,B58&lt;=Inputs!$C$7,E58=0),Inputs!$C$6,0)</f>
        <v>0</v>
      </c>
      <c r="H58" s="56" t="n">
        <f aca="false">IF(B58=1,G58*Inputs!$C$9,0)</f>
        <v>0</v>
      </c>
      <c r="I58" s="56" t="n">
        <f aca="false">I57+G58</f>
        <v>120000</v>
      </c>
      <c r="J58" s="56" t="n">
        <f aca="false">(F58+G58+H58)*((1+D58)^(1/12)-1)</f>
        <v>860.404286835464</v>
      </c>
      <c r="K58" s="56" t="n">
        <f aca="false">(F58+G58+H58+J58)*(Inputs!$C$19+IF(B58&lt;=10,Inputs!$C$12,Inputs!$C$13))/12</f>
        <v>448.625065533655</v>
      </c>
      <c r="L58" s="56" t="n">
        <f aca="false">IF(OR(E58=1,A58&lt;=Inputs!$C$15),0,MAX(Inputs!$C$8*I58-(F58+G58+H58+J58-K58),0))</f>
        <v>0</v>
      </c>
      <c r="M58" s="56" t="n">
        <f aca="false">L58*INDEX(Rates!$B$2:$C$101,C58+1,IF(Inputs!$C$5="Male",1,2))/1000/12*Inputs!$C$16</f>
        <v>0</v>
      </c>
      <c r="N58" s="56" t="n">
        <f aca="false">IF($V$1=1,MAX(F58+G58+H58+J58-K58-M58,0)*Inputs!$C$22/12,0)</f>
        <v>0</v>
      </c>
      <c r="O58" s="56" t="n">
        <f aca="false">IF(AND(MOD(A58,12)=0,B58&gt;=Inputs!$C$18),MAX(F58+G58+H58+J58-K58-M58-N58,0)*Inputs!$C$17,0)</f>
        <v>0</v>
      </c>
      <c r="P58" s="56" t="n">
        <f aca="false">F58+G58+H58+J58-K58-M58-N58+O58</f>
        <v>134138.894594563</v>
      </c>
      <c r="Q58" s="56" t="n">
        <f aca="false">IF(OR(E58=1,P58&lt;=0),0,P58)</f>
        <v>134138.894594563</v>
      </c>
      <c r="R58" s="15" t="n">
        <f aca="false">IF(OR(E58=1,AND(P58&lt;=0,I58&gt;0)),1,0)</f>
        <v>0</v>
      </c>
      <c r="S58" s="15" t="n">
        <f aca="false">IF(L58&gt;0,1,0)</f>
        <v>0</v>
      </c>
    </row>
    <row r="59" customFormat="false" ht="15" hidden="false" customHeight="false" outlineLevel="0" collapsed="false">
      <c r="A59" s="15" t="n">
        <v>58</v>
      </c>
      <c r="B59" s="15" t="n">
        <f aca="false">INT((A59-1)/12)+1</f>
        <v>5</v>
      </c>
      <c r="C59" s="15" t="n">
        <f aca="false">MIN(Inputs!$C$4+B59-1,99)</f>
        <v>78</v>
      </c>
      <c r="D59" s="55" t="n">
        <f aca="false">0.08</f>
        <v>0.08</v>
      </c>
      <c r="E59" s="15" t="n">
        <f aca="false">R58</f>
        <v>0</v>
      </c>
      <c r="F59" s="56" t="n">
        <f aca="false">Q58</f>
        <v>134138.894594563</v>
      </c>
      <c r="G59" s="56" t="n">
        <f aca="false">IF(AND(MOD(A59-1,12)=0,B59&lt;=Inputs!$C$7,E59=0),Inputs!$C$6,0)</f>
        <v>0</v>
      </c>
      <c r="H59" s="56" t="n">
        <f aca="false">IF(B59=1,G59*Inputs!$C$9,0)</f>
        <v>0</v>
      </c>
      <c r="I59" s="56" t="n">
        <f aca="false">I58+G59</f>
        <v>120000</v>
      </c>
      <c r="J59" s="56" t="n">
        <f aca="false">(F59+G59+H59)*((1+D59)^(1/12)-1)</f>
        <v>863.053686743993</v>
      </c>
      <c r="K59" s="56" t="n">
        <f aca="false">(F59+G59+H59+J59)*(Inputs!$C$19+IF(B59&lt;=10,Inputs!$C$12,Inputs!$C$13))/12</f>
        <v>450.006494271023</v>
      </c>
      <c r="L59" s="56" t="n">
        <f aca="false">IF(OR(E59=1,A59&lt;=Inputs!$C$15),0,MAX(Inputs!$C$8*I59-(F59+G59+H59+J59-K59),0))</f>
        <v>0</v>
      </c>
      <c r="M59" s="56" t="n">
        <f aca="false">L59*INDEX(Rates!$B$2:$C$101,C59+1,IF(Inputs!$C$5="Male",1,2))/1000/12*Inputs!$C$16</f>
        <v>0</v>
      </c>
      <c r="N59" s="56" t="n">
        <f aca="false">IF($V$1=1,MAX(F59+G59+H59+J59-K59-M59,0)*Inputs!$C$22/12,0)</f>
        <v>0</v>
      </c>
      <c r="O59" s="56" t="n">
        <f aca="false">IF(AND(MOD(A59,12)=0,B59&gt;=Inputs!$C$18),MAX(F59+G59+H59+J59-K59-M59-N59,0)*Inputs!$C$17,0)</f>
        <v>0</v>
      </c>
      <c r="P59" s="56" t="n">
        <f aca="false">F59+G59+H59+J59-K59-M59-N59+O59</f>
        <v>134551.941787036</v>
      </c>
      <c r="Q59" s="56" t="n">
        <f aca="false">IF(OR(E59=1,P59&lt;=0),0,P59)</f>
        <v>134551.941787036</v>
      </c>
      <c r="R59" s="15" t="n">
        <f aca="false">IF(OR(E59=1,AND(P59&lt;=0,I59&gt;0)),1,0)</f>
        <v>0</v>
      </c>
      <c r="S59" s="15" t="n">
        <f aca="false">IF(L59&gt;0,1,0)</f>
        <v>0</v>
      </c>
    </row>
    <row r="60" customFormat="false" ht="15" hidden="false" customHeight="false" outlineLevel="0" collapsed="false">
      <c r="A60" s="15" t="n">
        <v>59</v>
      </c>
      <c r="B60" s="15" t="n">
        <f aca="false">INT((A60-1)/12)+1</f>
        <v>5</v>
      </c>
      <c r="C60" s="15" t="n">
        <f aca="false">MIN(Inputs!$C$4+B60-1,99)</f>
        <v>78</v>
      </c>
      <c r="D60" s="55" t="n">
        <f aca="false">0.08</f>
        <v>0.08</v>
      </c>
      <c r="E60" s="15" t="n">
        <f aca="false">R59</f>
        <v>0</v>
      </c>
      <c r="F60" s="56" t="n">
        <f aca="false">Q59</f>
        <v>134551.941787036</v>
      </c>
      <c r="G60" s="56" t="n">
        <f aca="false">IF(AND(MOD(A60-1,12)=0,B60&lt;=Inputs!$C$7,E60=0),Inputs!$C$6,0)</f>
        <v>0</v>
      </c>
      <c r="H60" s="56" t="n">
        <f aca="false">IF(B60=1,G60*Inputs!$C$9,0)</f>
        <v>0</v>
      </c>
      <c r="I60" s="56" t="n">
        <f aca="false">I59+G60</f>
        <v>120000</v>
      </c>
      <c r="J60" s="56" t="n">
        <f aca="false">(F60+G60+H60)*((1+D60)^(1/12)-1)</f>
        <v>865.711244817217</v>
      </c>
      <c r="K60" s="56" t="n">
        <f aca="false">(F60+G60+H60+J60)*(Inputs!$C$19+IF(B60&lt;=10,Inputs!$C$12,Inputs!$C$13))/12</f>
        <v>451.392176772843</v>
      </c>
      <c r="L60" s="56" t="n">
        <f aca="false">IF(OR(E60=1,A60&lt;=Inputs!$C$15),0,MAX(Inputs!$C$8*I60-(F60+G60+H60+J60-K60),0))</f>
        <v>0</v>
      </c>
      <c r="M60" s="56" t="n">
        <f aca="false">L60*INDEX(Rates!$B$2:$C$101,C60+1,IF(Inputs!$C$5="Male",1,2))/1000/12*Inputs!$C$16</f>
        <v>0</v>
      </c>
      <c r="N60" s="56" t="n">
        <f aca="false">IF($V$1=1,MAX(F60+G60+H60+J60-K60-M60,0)*Inputs!$C$22/12,0)</f>
        <v>0</v>
      </c>
      <c r="O60" s="56" t="n">
        <f aca="false">IF(AND(MOD(A60,12)=0,B60&gt;=Inputs!$C$18),MAX(F60+G60+H60+J60-K60-M60-N60,0)*Inputs!$C$17,0)</f>
        <v>0</v>
      </c>
      <c r="P60" s="56" t="n">
        <f aca="false">F60+G60+H60+J60-K60-M60-N60+O60</f>
        <v>134966.26085508</v>
      </c>
      <c r="Q60" s="56" t="n">
        <f aca="false">IF(OR(E60=1,P60&lt;=0),0,P60)</f>
        <v>134966.26085508</v>
      </c>
      <c r="R60" s="15" t="n">
        <f aca="false">IF(OR(E60=1,AND(P60&lt;=0,I60&gt;0)),1,0)</f>
        <v>0</v>
      </c>
      <c r="S60" s="15" t="n">
        <f aca="false">IF(L60&gt;0,1,0)</f>
        <v>0</v>
      </c>
    </row>
    <row r="61" customFormat="false" ht="15" hidden="false" customHeight="false" outlineLevel="0" collapsed="false">
      <c r="A61" s="15" t="n">
        <v>60</v>
      </c>
      <c r="B61" s="15" t="n">
        <f aca="false">INT((A61-1)/12)+1</f>
        <v>5</v>
      </c>
      <c r="C61" s="15" t="n">
        <f aca="false">MIN(Inputs!$C$4+B61-1,99)</f>
        <v>78</v>
      </c>
      <c r="D61" s="55" t="n">
        <f aca="false">0.08</f>
        <v>0.08</v>
      </c>
      <c r="E61" s="15" t="n">
        <f aca="false">R60</f>
        <v>0</v>
      </c>
      <c r="F61" s="56" t="n">
        <f aca="false">Q60</f>
        <v>134966.26085508</v>
      </c>
      <c r="G61" s="56" t="n">
        <f aca="false">IF(AND(MOD(A61-1,12)=0,B61&lt;=Inputs!$C$7,E61=0),Inputs!$C$6,0)</f>
        <v>0</v>
      </c>
      <c r="H61" s="56" t="n">
        <f aca="false">IF(B61=1,G61*Inputs!$C$9,0)</f>
        <v>0</v>
      </c>
      <c r="I61" s="56" t="n">
        <f aca="false">I60+G61</f>
        <v>120000</v>
      </c>
      <c r="J61" s="56" t="n">
        <f aca="false">(F61+G61+H61)*((1+D61)^(1/12)-1)</f>
        <v>868.376986176163</v>
      </c>
      <c r="K61" s="56" t="n">
        <f aca="false">(F61+G61+H61+J61)*(Inputs!$C$19+IF(B61&lt;=10,Inputs!$C$12,Inputs!$C$13))/12</f>
        <v>452.782126137521</v>
      </c>
      <c r="L61" s="56" t="n">
        <f aca="false">IF(OR(E61=1,A61&lt;=Inputs!$C$15),0,MAX(Inputs!$C$8*I61-(F61+G61+H61+J61-K61),0))</f>
        <v>0</v>
      </c>
      <c r="M61" s="56" t="n">
        <f aca="false">L61*INDEX(Rates!$B$2:$C$101,C61+1,IF(Inputs!$C$5="Male",1,2))/1000/12*Inputs!$C$16</f>
        <v>0</v>
      </c>
      <c r="N61" s="56" t="n">
        <f aca="false">IF($V$1=1,MAX(F61+G61+H61+J61-K61-M61,0)*Inputs!$C$22/12,0)</f>
        <v>0</v>
      </c>
      <c r="O61" s="56" t="n">
        <f aca="false">IF(AND(MOD(A61,12)=0,B61&gt;=Inputs!$C$18),MAX(F61+G61+H61+J61-K61-M61-N61,0)*Inputs!$C$17,0)</f>
        <v>0</v>
      </c>
      <c r="P61" s="56" t="n">
        <f aca="false">F61+G61+H61+J61-K61-M61-N61+O61</f>
        <v>135381.855715119</v>
      </c>
      <c r="Q61" s="56" t="n">
        <f aca="false">IF(OR(E61=1,P61&lt;=0),0,P61)</f>
        <v>135381.855715119</v>
      </c>
      <c r="R61" s="15" t="n">
        <f aca="false">IF(OR(E61=1,AND(P61&lt;=0,I61&gt;0)),1,0)</f>
        <v>0</v>
      </c>
      <c r="S61" s="15" t="n">
        <f aca="false">IF(L61&gt;0,1,0)</f>
        <v>0</v>
      </c>
    </row>
    <row r="62" customFormat="false" ht="15" hidden="false" customHeight="false" outlineLevel="0" collapsed="false">
      <c r="A62" s="15" t="n">
        <v>61</v>
      </c>
      <c r="B62" s="15" t="n">
        <f aca="false">INT((A62-1)/12)+1</f>
        <v>6</v>
      </c>
      <c r="C62" s="15" t="n">
        <f aca="false">MIN(Inputs!$C$4+B62-1,99)</f>
        <v>79</v>
      </c>
      <c r="D62" s="55" t="n">
        <f aca="false">0.08</f>
        <v>0.08</v>
      </c>
      <c r="E62" s="15" t="n">
        <f aca="false">R61</f>
        <v>0</v>
      </c>
      <c r="F62" s="56" t="n">
        <f aca="false">Q61</f>
        <v>135381.855715119</v>
      </c>
      <c r="G62" s="56" t="n">
        <f aca="false">IF(AND(MOD(A62-1,12)=0,B62&lt;=Inputs!$C$7,E62=0),Inputs!$C$6,0)</f>
        <v>0</v>
      </c>
      <c r="H62" s="56" t="n">
        <f aca="false">IF(B62=1,G62*Inputs!$C$9,0)</f>
        <v>0</v>
      </c>
      <c r="I62" s="56" t="n">
        <f aca="false">I61+G62</f>
        <v>120000</v>
      </c>
      <c r="J62" s="56" t="n">
        <f aca="false">(F62+G62+H62)*((1+D62)^(1/12)-1)</f>
        <v>871.050936019214</v>
      </c>
      <c r="K62" s="56" t="n">
        <f aca="false">(F62+G62+H62+J62)*(Inputs!$C$19+IF(B62&lt;=10,Inputs!$C$12,Inputs!$C$13))/12</f>
        <v>454.176355503793</v>
      </c>
      <c r="L62" s="56" t="n">
        <f aca="false">IF(OR(E62=1,A62&lt;=Inputs!$C$15),0,MAX(Inputs!$C$8*I62-(F62+G62+H62+J62-K62),0))</f>
        <v>0</v>
      </c>
      <c r="M62" s="56" t="n">
        <f aca="false">L62*INDEX(Rates!$B$2:$C$101,C62+1,IF(Inputs!$C$5="Male",1,2))/1000/12*Inputs!$C$16</f>
        <v>0</v>
      </c>
      <c r="N62" s="56" t="n">
        <f aca="false">IF($V$1=1,MAX(F62+G62+H62+J62-K62-M62,0)*Inputs!$C$22/12,0)</f>
        <v>0</v>
      </c>
      <c r="O62" s="56" t="n">
        <f aca="false">IF(AND(MOD(A62,12)=0,B62&gt;=Inputs!$C$18),MAX(F62+G62+H62+J62-K62-M62-N62,0)*Inputs!$C$17,0)</f>
        <v>0</v>
      </c>
      <c r="P62" s="56" t="n">
        <f aca="false">F62+G62+H62+J62-K62-M62-N62+O62</f>
        <v>135798.730295634</v>
      </c>
      <c r="Q62" s="56" t="n">
        <f aca="false">IF(OR(E62=1,P62&lt;=0),0,P62)</f>
        <v>135798.730295634</v>
      </c>
      <c r="R62" s="15" t="n">
        <f aca="false">IF(OR(E62=1,AND(P62&lt;=0,I62&gt;0)),1,0)</f>
        <v>0</v>
      </c>
      <c r="S62" s="15" t="n">
        <f aca="false">IF(L62&gt;0,1,0)</f>
        <v>0</v>
      </c>
    </row>
    <row r="63" customFormat="false" ht="15" hidden="false" customHeight="false" outlineLevel="0" collapsed="false">
      <c r="A63" s="15" t="n">
        <v>62</v>
      </c>
      <c r="B63" s="15" t="n">
        <f aca="false">INT((A63-1)/12)+1</f>
        <v>6</v>
      </c>
      <c r="C63" s="15" t="n">
        <f aca="false">MIN(Inputs!$C$4+B63-1,99)</f>
        <v>79</v>
      </c>
      <c r="D63" s="55" t="n">
        <f aca="false">0.08</f>
        <v>0.08</v>
      </c>
      <c r="E63" s="15" t="n">
        <f aca="false">R62</f>
        <v>0</v>
      </c>
      <c r="F63" s="56" t="n">
        <f aca="false">Q62</f>
        <v>135798.730295634</v>
      </c>
      <c r="G63" s="56" t="n">
        <f aca="false">IF(AND(MOD(A63-1,12)=0,B63&lt;=Inputs!$C$7,E63=0),Inputs!$C$6,0)</f>
        <v>0</v>
      </c>
      <c r="H63" s="56" t="n">
        <f aca="false">IF(B63=1,G63*Inputs!$C$9,0)</f>
        <v>0</v>
      </c>
      <c r="I63" s="56" t="n">
        <f aca="false">I62+G63</f>
        <v>120000</v>
      </c>
      <c r="J63" s="56" t="n">
        <f aca="false">(F63+G63+H63)*((1+D63)^(1/12)-1)</f>
        <v>873.733119622345</v>
      </c>
      <c r="K63" s="56" t="n">
        <f aca="false">(F63+G63+H63+J63)*(Inputs!$C$19+IF(B63&lt;=10,Inputs!$C$12,Inputs!$C$13))/12</f>
        <v>455.574878050855</v>
      </c>
      <c r="L63" s="56" t="n">
        <f aca="false">IF(OR(E63=1,A63&lt;=Inputs!$C$15),0,MAX(Inputs!$C$8*I63-(F63+G63+H63+J63-K63),0))</f>
        <v>0</v>
      </c>
      <c r="M63" s="56" t="n">
        <f aca="false">L63*INDEX(Rates!$B$2:$C$101,C63+1,IF(Inputs!$C$5="Male",1,2))/1000/12*Inputs!$C$16</f>
        <v>0</v>
      </c>
      <c r="N63" s="56" t="n">
        <f aca="false">IF($V$1=1,MAX(F63+G63+H63+J63-K63-M63,0)*Inputs!$C$22/12,0)</f>
        <v>0</v>
      </c>
      <c r="O63" s="56" t="n">
        <f aca="false">IF(AND(MOD(A63,12)=0,B63&gt;=Inputs!$C$18),MAX(F63+G63+H63+J63-K63-M63-N63,0)*Inputs!$C$17,0)</f>
        <v>0</v>
      </c>
      <c r="P63" s="56" t="n">
        <f aca="false">F63+G63+H63+J63-K63-M63-N63+O63</f>
        <v>136216.888537206</v>
      </c>
      <c r="Q63" s="56" t="n">
        <f aca="false">IF(OR(E63=1,P63&lt;=0),0,P63)</f>
        <v>136216.888537206</v>
      </c>
      <c r="R63" s="15" t="n">
        <f aca="false">IF(OR(E63=1,AND(P63&lt;=0,I63&gt;0)),1,0)</f>
        <v>0</v>
      </c>
      <c r="S63" s="15" t="n">
        <f aca="false">IF(L63&gt;0,1,0)</f>
        <v>0</v>
      </c>
    </row>
    <row r="64" customFormat="false" ht="15" hidden="false" customHeight="false" outlineLevel="0" collapsed="false">
      <c r="A64" s="15" t="n">
        <v>63</v>
      </c>
      <c r="B64" s="15" t="n">
        <f aca="false">INT((A64-1)/12)+1</f>
        <v>6</v>
      </c>
      <c r="C64" s="15" t="n">
        <f aca="false">MIN(Inputs!$C$4+B64-1,99)</f>
        <v>79</v>
      </c>
      <c r="D64" s="55" t="n">
        <f aca="false">0.08</f>
        <v>0.08</v>
      </c>
      <c r="E64" s="15" t="n">
        <f aca="false">R63</f>
        <v>0</v>
      </c>
      <c r="F64" s="56" t="n">
        <f aca="false">Q63</f>
        <v>136216.888537206</v>
      </c>
      <c r="G64" s="56" t="n">
        <f aca="false">IF(AND(MOD(A64-1,12)=0,B64&lt;=Inputs!$C$7,E64=0),Inputs!$C$6,0)</f>
        <v>0</v>
      </c>
      <c r="H64" s="56" t="n">
        <f aca="false">IF(B64=1,G64*Inputs!$C$9,0)</f>
        <v>0</v>
      </c>
      <c r="I64" s="56" t="n">
        <f aca="false">I63+G64</f>
        <v>120000</v>
      </c>
      <c r="J64" s="56" t="n">
        <f aca="false">(F64+G64+H64)*((1+D64)^(1/12)-1)</f>
        <v>876.423562339362</v>
      </c>
      <c r="K64" s="56" t="n">
        <f aca="false">(F64+G64+H64+J64)*(Inputs!$C$19+IF(B64&lt;=10,Inputs!$C$12,Inputs!$C$13))/12</f>
        <v>456.977706998483</v>
      </c>
      <c r="L64" s="56" t="n">
        <f aca="false">IF(OR(E64=1,A64&lt;=Inputs!$C$15),0,MAX(Inputs!$C$8*I64-(F64+G64+H64+J64-K64),0))</f>
        <v>0</v>
      </c>
      <c r="M64" s="56" t="n">
        <f aca="false">L64*INDEX(Rates!$B$2:$C$101,C64+1,IF(Inputs!$C$5="Male",1,2))/1000/12*Inputs!$C$16</f>
        <v>0</v>
      </c>
      <c r="N64" s="56" t="n">
        <f aca="false">IF($V$1=1,MAX(F64+G64+H64+J64-K64-M64,0)*Inputs!$C$22/12,0)</f>
        <v>0</v>
      </c>
      <c r="O64" s="56" t="n">
        <f aca="false">IF(AND(MOD(A64,12)=0,B64&gt;=Inputs!$C$18),MAX(F64+G64+H64+J64-K64-M64-N64,0)*Inputs!$C$17,0)</f>
        <v>0</v>
      </c>
      <c r="P64" s="56" t="n">
        <f aca="false">F64+G64+H64+J64-K64-M64-N64+O64</f>
        <v>136636.334392547</v>
      </c>
      <c r="Q64" s="56" t="n">
        <f aca="false">IF(OR(E64=1,P64&lt;=0),0,P64)</f>
        <v>136636.334392547</v>
      </c>
      <c r="R64" s="15" t="n">
        <f aca="false">IF(OR(E64=1,AND(P64&lt;=0,I64&gt;0)),1,0)</f>
        <v>0</v>
      </c>
      <c r="S64" s="15" t="n">
        <f aca="false">IF(L64&gt;0,1,0)</f>
        <v>0</v>
      </c>
    </row>
    <row r="65" customFormat="false" ht="15" hidden="false" customHeight="false" outlineLevel="0" collapsed="false">
      <c r="A65" s="15" t="n">
        <v>64</v>
      </c>
      <c r="B65" s="15" t="n">
        <f aca="false">INT((A65-1)/12)+1</f>
        <v>6</v>
      </c>
      <c r="C65" s="15" t="n">
        <f aca="false">MIN(Inputs!$C$4+B65-1,99)</f>
        <v>79</v>
      </c>
      <c r="D65" s="55" t="n">
        <f aca="false">0.08</f>
        <v>0.08</v>
      </c>
      <c r="E65" s="15" t="n">
        <f aca="false">R64</f>
        <v>0</v>
      </c>
      <c r="F65" s="56" t="n">
        <f aca="false">Q64</f>
        <v>136636.334392547</v>
      </c>
      <c r="G65" s="56" t="n">
        <f aca="false">IF(AND(MOD(A65-1,12)=0,B65&lt;=Inputs!$C$7,E65=0),Inputs!$C$6,0)</f>
        <v>0</v>
      </c>
      <c r="H65" s="56" t="n">
        <f aca="false">IF(B65=1,G65*Inputs!$C$9,0)</f>
        <v>0</v>
      </c>
      <c r="I65" s="56" t="n">
        <f aca="false">I64+G65</f>
        <v>120000</v>
      </c>
      <c r="J65" s="56" t="n">
        <f aca="false">(F65+G65+H65)*((1+D65)^(1/12)-1)</f>
        <v>879.122289602142</v>
      </c>
      <c r="K65" s="56" t="n">
        <f aca="false">(F65+G65+H65+J65)*(Inputs!$C$19+IF(B65&lt;=10,Inputs!$C$12,Inputs!$C$13))/12</f>
        <v>458.384855607162</v>
      </c>
      <c r="L65" s="56" t="n">
        <f aca="false">IF(OR(E65=1,A65&lt;=Inputs!$C$15),0,MAX(Inputs!$C$8*I65-(F65+G65+H65+J65-K65),0))</f>
        <v>0</v>
      </c>
      <c r="M65" s="56" t="n">
        <f aca="false">L65*INDEX(Rates!$B$2:$C$101,C65+1,IF(Inputs!$C$5="Male",1,2))/1000/12*Inputs!$C$16</f>
        <v>0</v>
      </c>
      <c r="N65" s="56" t="n">
        <f aca="false">IF($V$1=1,MAX(F65+G65+H65+J65-K65-M65,0)*Inputs!$C$22/12,0)</f>
        <v>0</v>
      </c>
      <c r="O65" s="56" t="n">
        <f aca="false">IF(AND(MOD(A65,12)=0,B65&gt;=Inputs!$C$18),MAX(F65+G65+H65+J65-K65-M65-N65,0)*Inputs!$C$17,0)</f>
        <v>0</v>
      </c>
      <c r="P65" s="56" t="n">
        <f aca="false">F65+G65+H65+J65-K65-M65-N65+O65</f>
        <v>137057.071826542</v>
      </c>
      <c r="Q65" s="56" t="n">
        <f aca="false">IF(OR(E65=1,P65&lt;=0),0,P65)</f>
        <v>137057.071826542</v>
      </c>
      <c r="R65" s="15" t="n">
        <f aca="false">IF(OR(E65=1,AND(P65&lt;=0,I65&gt;0)),1,0)</f>
        <v>0</v>
      </c>
      <c r="S65" s="15" t="n">
        <f aca="false">IF(L65&gt;0,1,0)</f>
        <v>0</v>
      </c>
    </row>
    <row r="66" customFormat="false" ht="15" hidden="false" customHeight="false" outlineLevel="0" collapsed="false">
      <c r="A66" s="15" t="n">
        <v>65</v>
      </c>
      <c r="B66" s="15" t="n">
        <f aca="false">INT((A66-1)/12)+1</f>
        <v>6</v>
      </c>
      <c r="C66" s="15" t="n">
        <f aca="false">MIN(Inputs!$C$4+B66-1,99)</f>
        <v>79</v>
      </c>
      <c r="D66" s="55" t="n">
        <f aca="false">0.08</f>
        <v>0.08</v>
      </c>
      <c r="E66" s="15" t="n">
        <f aca="false">R65</f>
        <v>0</v>
      </c>
      <c r="F66" s="56" t="n">
        <f aca="false">Q65</f>
        <v>137057.071826542</v>
      </c>
      <c r="G66" s="56" t="n">
        <f aca="false">IF(AND(MOD(A66-1,12)=0,B66&lt;=Inputs!$C$7,E66=0),Inputs!$C$6,0)</f>
        <v>0</v>
      </c>
      <c r="H66" s="56" t="n">
        <f aca="false">IF(B66=1,G66*Inputs!$C$9,0)</f>
        <v>0</v>
      </c>
      <c r="I66" s="56" t="n">
        <f aca="false">I65+G66</f>
        <v>120000</v>
      </c>
      <c r="J66" s="56" t="n">
        <f aca="false">(F66+G66+H66)*((1+D66)^(1/12)-1)</f>
        <v>881.829326920871</v>
      </c>
      <c r="K66" s="56" t="n">
        <f aca="false">(F66+G66+H66+J66)*(Inputs!$C$19+IF(B66&lt;=10,Inputs!$C$12,Inputs!$C$13))/12</f>
        <v>459.796337178208</v>
      </c>
      <c r="L66" s="56" t="n">
        <f aca="false">IF(OR(E66=1,A66&lt;=Inputs!$C$15),0,MAX(Inputs!$C$8*I66-(F66+G66+H66+J66-K66),0))</f>
        <v>0</v>
      </c>
      <c r="M66" s="56" t="n">
        <f aca="false">L66*INDEX(Rates!$B$2:$C$101,C66+1,IF(Inputs!$C$5="Male",1,2))/1000/12*Inputs!$C$16</f>
        <v>0</v>
      </c>
      <c r="N66" s="56" t="n">
        <f aca="false">IF($V$1=1,MAX(F66+G66+H66+J66-K66-M66,0)*Inputs!$C$22/12,0)</f>
        <v>0</v>
      </c>
      <c r="O66" s="56" t="n">
        <f aca="false">IF(AND(MOD(A66,12)=0,B66&gt;=Inputs!$C$18),MAX(F66+G66+H66+J66-K66-M66-N66,0)*Inputs!$C$17,0)</f>
        <v>0</v>
      </c>
      <c r="P66" s="56" t="n">
        <f aca="false">F66+G66+H66+J66-K66-M66-N66+O66</f>
        <v>137479.104816284</v>
      </c>
      <c r="Q66" s="56" t="n">
        <f aca="false">IF(OR(E66=1,P66&lt;=0),0,P66)</f>
        <v>137479.104816284</v>
      </c>
      <c r="R66" s="15" t="n">
        <f aca="false">IF(OR(E66=1,AND(P66&lt;=0,I66&gt;0)),1,0)</f>
        <v>0</v>
      </c>
      <c r="S66" s="15" t="n">
        <f aca="false">IF(L66&gt;0,1,0)</f>
        <v>0</v>
      </c>
    </row>
    <row r="67" customFormat="false" ht="15" hidden="false" customHeight="false" outlineLevel="0" collapsed="false">
      <c r="A67" s="15" t="n">
        <v>66</v>
      </c>
      <c r="B67" s="15" t="n">
        <f aca="false">INT((A67-1)/12)+1</f>
        <v>6</v>
      </c>
      <c r="C67" s="15" t="n">
        <f aca="false">MIN(Inputs!$C$4+B67-1,99)</f>
        <v>79</v>
      </c>
      <c r="D67" s="55" t="n">
        <f aca="false">0.08</f>
        <v>0.08</v>
      </c>
      <c r="E67" s="15" t="n">
        <f aca="false">R66</f>
        <v>0</v>
      </c>
      <c r="F67" s="56" t="n">
        <f aca="false">Q66</f>
        <v>137479.104816284</v>
      </c>
      <c r="G67" s="56" t="n">
        <f aca="false">IF(AND(MOD(A67-1,12)=0,B67&lt;=Inputs!$C$7,E67=0),Inputs!$C$6,0)</f>
        <v>0</v>
      </c>
      <c r="H67" s="56" t="n">
        <f aca="false">IF(B67=1,G67*Inputs!$C$9,0)</f>
        <v>0</v>
      </c>
      <c r="I67" s="56" t="n">
        <f aca="false">I66+G67</f>
        <v>120000</v>
      </c>
      <c r="J67" s="56" t="n">
        <f aca="false">(F67+G67+H67)*((1+D67)^(1/12)-1)</f>
        <v>884.54469988429</v>
      </c>
      <c r="K67" s="56" t="n">
        <f aca="false">(F67+G67+H67+J67)*(Inputs!$C$19+IF(B67&lt;=10,Inputs!$C$12,Inputs!$C$13))/12</f>
        <v>461.212165053895</v>
      </c>
      <c r="L67" s="56" t="n">
        <f aca="false">IF(OR(E67=1,A67&lt;=Inputs!$C$15),0,MAX(Inputs!$C$8*I67-(F67+G67+H67+J67-K67),0))</f>
        <v>0</v>
      </c>
      <c r="M67" s="56" t="n">
        <f aca="false">L67*INDEX(Rates!$B$2:$C$101,C67+1,IF(Inputs!$C$5="Male",1,2))/1000/12*Inputs!$C$16</f>
        <v>0</v>
      </c>
      <c r="N67" s="56" t="n">
        <f aca="false">IF($V$1=1,MAX(F67+G67+H67+J67-K67-M67,0)*Inputs!$C$22/12,0)</f>
        <v>0</v>
      </c>
      <c r="O67" s="56" t="n">
        <f aca="false">IF(AND(MOD(A67,12)=0,B67&gt;=Inputs!$C$18),MAX(F67+G67+H67+J67-K67-M67-N67,0)*Inputs!$C$17,0)</f>
        <v>0</v>
      </c>
      <c r="P67" s="56" t="n">
        <f aca="false">F67+G67+H67+J67-K67-M67-N67+O67</f>
        <v>137902.437351115</v>
      </c>
      <c r="Q67" s="56" t="n">
        <f aca="false">IF(OR(E67=1,P67&lt;=0),0,P67)</f>
        <v>137902.437351115</v>
      </c>
      <c r="R67" s="15" t="n">
        <f aca="false">IF(OR(E67=1,AND(P67&lt;=0,I67&gt;0)),1,0)</f>
        <v>0</v>
      </c>
      <c r="S67" s="15" t="n">
        <f aca="false">IF(L67&gt;0,1,0)</f>
        <v>0</v>
      </c>
    </row>
    <row r="68" customFormat="false" ht="15" hidden="false" customHeight="false" outlineLevel="0" collapsed="false">
      <c r="A68" s="15" t="n">
        <v>67</v>
      </c>
      <c r="B68" s="15" t="n">
        <f aca="false">INT((A68-1)/12)+1</f>
        <v>6</v>
      </c>
      <c r="C68" s="15" t="n">
        <f aca="false">MIN(Inputs!$C$4+B68-1,99)</f>
        <v>79</v>
      </c>
      <c r="D68" s="55" t="n">
        <f aca="false">0.08</f>
        <v>0.08</v>
      </c>
      <c r="E68" s="15" t="n">
        <f aca="false">R67</f>
        <v>0</v>
      </c>
      <c r="F68" s="56" t="n">
        <f aca="false">Q67</f>
        <v>137902.437351115</v>
      </c>
      <c r="G68" s="56" t="n">
        <f aca="false">IF(AND(MOD(A68-1,12)=0,B68&lt;=Inputs!$C$7,E68=0),Inputs!$C$6,0)</f>
        <v>0</v>
      </c>
      <c r="H68" s="56" t="n">
        <f aca="false">IF(B68=1,G68*Inputs!$C$9,0)</f>
        <v>0</v>
      </c>
      <c r="I68" s="56" t="n">
        <f aca="false">I67+G68</f>
        <v>120000</v>
      </c>
      <c r="J68" s="56" t="n">
        <f aca="false">(F68+G68+H68)*((1+D68)^(1/12)-1)</f>
        <v>887.268434159933</v>
      </c>
      <c r="K68" s="56" t="n">
        <f aca="false">(F68+G68+H68+J68)*(Inputs!$C$19+IF(B68&lt;=10,Inputs!$C$12,Inputs!$C$13))/12</f>
        <v>462.632352617582</v>
      </c>
      <c r="L68" s="56" t="n">
        <f aca="false">IF(OR(E68=1,A68&lt;=Inputs!$C$15),0,MAX(Inputs!$C$8*I68-(F68+G68+H68+J68-K68),0))</f>
        <v>0</v>
      </c>
      <c r="M68" s="56" t="n">
        <f aca="false">L68*INDEX(Rates!$B$2:$C$101,C68+1,IF(Inputs!$C$5="Male",1,2))/1000/12*Inputs!$C$16</f>
        <v>0</v>
      </c>
      <c r="N68" s="56" t="n">
        <f aca="false">IF($V$1=1,MAX(F68+G68+H68+J68-K68-M68,0)*Inputs!$C$22/12,0)</f>
        <v>0</v>
      </c>
      <c r="O68" s="56" t="n">
        <f aca="false">IF(AND(MOD(A68,12)=0,B68&gt;=Inputs!$C$18),MAX(F68+G68+H68+J68-K68-M68-N68,0)*Inputs!$C$17,0)</f>
        <v>0</v>
      </c>
      <c r="P68" s="56" t="n">
        <f aca="false">F68+G68+H68+J68-K68-M68-N68+O68</f>
        <v>138327.073432657</v>
      </c>
      <c r="Q68" s="56" t="n">
        <f aca="false">IF(OR(E68=1,P68&lt;=0),0,P68)</f>
        <v>138327.073432657</v>
      </c>
      <c r="R68" s="15" t="n">
        <f aca="false">IF(OR(E68=1,AND(P68&lt;=0,I68&gt;0)),1,0)</f>
        <v>0</v>
      </c>
      <c r="S68" s="15" t="n">
        <f aca="false">IF(L68&gt;0,1,0)</f>
        <v>0</v>
      </c>
    </row>
    <row r="69" customFormat="false" ht="15" hidden="false" customHeight="false" outlineLevel="0" collapsed="false">
      <c r="A69" s="15" t="n">
        <v>68</v>
      </c>
      <c r="B69" s="15" t="n">
        <f aca="false">INT((A69-1)/12)+1</f>
        <v>6</v>
      </c>
      <c r="C69" s="15" t="n">
        <f aca="false">MIN(Inputs!$C$4+B69-1,99)</f>
        <v>79</v>
      </c>
      <c r="D69" s="55" t="n">
        <f aca="false">0.08</f>
        <v>0.08</v>
      </c>
      <c r="E69" s="15" t="n">
        <f aca="false">R68</f>
        <v>0</v>
      </c>
      <c r="F69" s="56" t="n">
        <f aca="false">Q68</f>
        <v>138327.073432657</v>
      </c>
      <c r="G69" s="56" t="n">
        <f aca="false">IF(AND(MOD(A69-1,12)=0,B69&lt;=Inputs!$C$7,E69=0),Inputs!$C$6,0)</f>
        <v>0</v>
      </c>
      <c r="H69" s="56" t="n">
        <f aca="false">IF(B69=1,G69*Inputs!$C$9,0)</f>
        <v>0</v>
      </c>
      <c r="I69" s="56" t="n">
        <f aca="false">I68+G69</f>
        <v>120000</v>
      </c>
      <c r="J69" s="56" t="n">
        <f aca="false">(F69+G69+H69)*((1+D69)^(1/12)-1)</f>
        <v>890.00055549437</v>
      </c>
      <c r="K69" s="56" t="n">
        <f aca="false">(F69+G69+H69+J69)*(Inputs!$C$19+IF(B69&lt;=10,Inputs!$C$12,Inputs!$C$13))/12</f>
        <v>464.056913293838</v>
      </c>
      <c r="L69" s="56" t="n">
        <f aca="false">IF(OR(E69=1,A69&lt;=Inputs!$C$15),0,MAX(Inputs!$C$8*I69-(F69+G69+H69+J69-K69),0))</f>
        <v>0</v>
      </c>
      <c r="M69" s="56" t="n">
        <f aca="false">L69*INDEX(Rates!$B$2:$C$101,C69+1,IF(Inputs!$C$5="Male",1,2))/1000/12*Inputs!$C$16</f>
        <v>0</v>
      </c>
      <c r="N69" s="56" t="n">
        <f aca="false">IF($V$1=1,MAX(F69+G69+H69+J69-K69-M69,0)*Inputs!$C$22/12,0)</f>
        <v>0</v>
      </c>
      <c r="O69" s="56" t="n">
        <f aca="false">IF(AND(MOD(A69,12)=0,B69&gt;=Inputs!$C$18),MAX(F69+G69+H69+J69-K69-M69-N69,0)*Inputs!$C$17,0)</f>
        <v>0</v>
      </c>
      <c r="P69" s="56" t="n">
        <f aca="false">F69+G69+H69+J69-K69-M69-N69+O69</f>
        <v>138753.017074857</v>
      </c>
      <c r="Q69" s="56" t="n">
        <f aca="false">IF(OR(E69=1,P69&lt;=0),0,P69)</f>
        <v>138753.017074857</v>
      </c>
      <c r="R69" s="15" t="n">
        <f aca="false">IF(OR(E69=1,AND(P69&lt;=0,I69&gt;0)),1,0)</f>
        <v>0</v>
      </c>
      <c r="S69" s="15" t="n">
        <f aca="false">IF(L69&gt;0,1,0)</f>
        <v>0</v>
      </c>
    </row>
    <row r="70" customFormat="false" ht="15" hidden="false" customHeight="false" outlineLevel="0" collapsed="false">
      <c r="A70" s="15" t="n">
        <v>69</v>
      </c>
      <c r="B70" s="15" t="n">
        <f aca="false">INT((A70-1)/12)+1</f>
        <v>6</v>
      </c>
      <c r="C70" s="15" t="n">
        <f aca="false">MIN(Inputs!$C$4+B70-1,99)</f>
        <v>79</v>
      </c>
      <c r="D70" s="55" t="n">
        <f aca="false">0.08</f>
        <v>0.08</v>
      </c>
      <c r="E70" s="15" t="n">
        <f aca="false">R69</f>
        <v>0</v>
      </c>
      <c r="F70" s="56" t="n">
        <f aca="false">Q69</f>
        <v>138753.017074857</v>
      </c>
      <c r="G70" s="56" t="n">
        <f aca="false">IF(AND(MOD(A70-1,12)=0,B70&lt;=Inputs!$C$7,E70=0),Inputs!$C$6,0)</f>
        <v>0</v>
      </c>
      <c r="H70" s="56" t="n">
        <f aca="false">IF(B70=1,G70*Inputs!$C$9,0)</f>
        <v>0</v>
      </c>
      <c r="I70" s="56" t="n">
        <f aca="false">I69+G70</f>
        <v>120000</v>
      </c>
      <c r="J70" s="56" t="n">
        <f aca="false">(F70+G70+H70)*((1+D70)^(1/12)-1)</f>
        <v>892.741089713453</v>
      </c>
      <c r="K70" s="56" t="n">
        <f aca="false">(F70+G70+H70+J70)*(Inputs!$C$19+IF(B70&lt;=10,Inputs!$C$12,Inputs!$C$13))/12</f>
        <v>465.48586054857</v>
      </c>
      <c r="L70" s="56" t="n">
        <f aca="false">IF(OR(E70=1,A70&lt;=Inputs!$C$15),0,MAX(Inputs!$C$8*I70-(F70+G70+H70+J70-K70),0))</f>
        <v>0</v>
      </c>
      <c r="M70" s="56" t="n">
        <f aca="false">L70*INDEX(Rates!$B$2:$C$101,C70+1,IF(Inputs!$C$5="Male",1,2))/1000/12*Inputs!$C$16</f>
        <v>0</v>
      </c>
      <c r="N70" s="56" t="n">
        <f aca="false">IF($V$1=1,MAX(F70+G70+H70+J70-K70-M70,0)*Inputs!$C$22/12,0)</f>
        <v>0</v>
      </c>
      <c r="O70" s="56" t="n">
        <f aca="false">IF(AND(MOD(A70,12)=0,B70&gt;=Inputs!$C$18),MAX(F70+G70+H70+J70-K70-M70-N70,0)*Inputs!$C$17,0)</f>
        <v>0</v>
      </c>
      <c r="P70" s="56" t="n">
        <f aca="false">F70+G70+H70+J70-K70-M70-N70+O70</f>
        <v>139180.272304022</v>
      </c>
      <c r="Q70" s="56" t="n">
        <f aca="false">IF(OR(E70=1,P70&lt;=0),0,P70)</f>
        <v>139180.272304022</v>
      </c>
      <c r="R70" s="15" t="n">
        <f aca="false">IF(OR(E70=1,AND(P70&lt;=0,I70&gt;0)),1,0)</f>
        <v>0</v>
      </c>
      <c r="S70" s="15" t="n">
        <f aca="false">IF(L70&gt;0,1,0)</f>
        <v>0</v>
      </c>
    </row>
    <row r="71" customFormat="false" ht="15" hidden="false" customHeight="false" outlineLevel="0" collapsed="false">
      <c r="A71" s="15" t="n">
        <v>70</v>
      </c>
      <c r="B71" s="15" t="n">
        <f aca="false">INT((A71-1)/12)+1</f>
        <v>6</v>
      </c>
      <c r="C71" s="15" t="n">
        <f aca="false">MIN(Inputs!$C$4+B71-1,99)</f>
        <v>79</v>
      </c>
      <c r="D71" s="55" t="n">
        <f aca="false">0.08</f>
        <v>0.08</v>
      </c>
      <c r="E71" s="15" t="n">
        <f aca="false">R70</f>
        <v>0</v>
      </c>
      <c r="F71" s="56" t="n">
        <f aca="false">Q70</f>
        <v>139180.272304022</v>
      </c>
      <c r="G71" s="56" t="n">
        <f aca="false">IF(AND(MOD(A71-1,12)=0,B71&lt;=Inputs!$C$7,E71=0),Inputs!$C$6,0)</f>
        <v>0</v>
      </c>
      <c r="H71" s="56" t="n">
        <f aca="false">IF(B71=1,G71*Inputs!$C$9,0)</f>
        <v>0</v>
      </c>
      <c r="I71" s="56" t="n">
        <f aca="false">I70+G71</f>
        <v>120000</v>
      </c>
      <c r="J71" s="56" t="n">
        <f aca="false">(F71+G71+H71)*((1+D71)^(1/12)-1)</f>
        <v>895.490062722556</v>
      </c>
      <c r="K71" s="56" t="n">
        <f aca="false">(F71+G71+H71+J71)*(Inputs!$C$19+IF(B71&lt;=10,Inputs!$C$12,Inputs!$C$13))/12</f>
        <v>466.91920788915</v>
      </c>
      <c r="L71" s="56" t="n">
        <f aca="false">IF(OR(E71=1,A71&lt;=Inputs!$C$15),0,MAX(Inputs!$C$8*I71-(F71+G71+H71+J71-K71),0))</f>
        <v>0</v>
      </c>
      <c r="M71" s="56" t="n">
        <f aca="false">L71*INDEX(Rates!$B$2:$C$101,C71+1,IF(Inputs!$C$5="Male",1,2))/1000/12*Inputs!$C$16</f>
        <v>0</v>
      </c>
      <c r="N71" s="56" t="n">
        <f aca="false">IF($V$1=1,MAX(F71+G71+H71+J71-K71-M71,0)*Inputs!$C$22/12,0)</f>
        <v>0</v>
      </c>
      <c r="O71" s="56" t="n">
        <f aca="false">IF(AND(MOD(A71,12)=0,B71&gt;=Inputs!$C$18),MAX(F71+G71+H71+J71-K71-M71-N71,0)*Inputs!$C$17,0)</f>
        <v>0</v>
      </c>
      <c r="P71" s="56" t="n">
        <f aca="false">F71+G71+H71+J71-K71-M71-N71+O71</f>
        <v>139608.843158856</v>
      </c>
      <c r="Q71" s="56" t="n">
        <f aca="false">IF(OR(E71=1,P71&lt;=0),0,P71)</f>
        <v>139608.843158856</v>
      </c>
      <c r="R71" s="15" t="n">
        <f aca="false">IF(OR(E71=1,AND(P71&lt;=0,I71&gt;0)),1,0)</f>
        <v>0</v>
      </c>
      <c r="S71" s="15" t="n">
        <f aca="false">IF(L71&gt;0,1,0)</f>
        <v>0</v>
      </c>
    </row>
    <row r="72" customFormat="false" ht="15" hidden="false" customHeight="false" outlineLevel="0" collapsed="false">
      <c r="A72" s="15" t="n">
        <v>71</v>
      </c>
      <c r="B72" s="15" t="n">
        <f aca="false">INT((A72-1)/12)+1</f>
        <v>6</v>
      </c>
      <c r="C72" s="15" t="n">
        <f aca="false">MIN(Inputs!$C$4+B72-1,99)</f>
        <v>79</v>
      </c>
      <c r="D72" s="55" t="n">
        <f aca="false">0.08</f>
        <v>0.08</v>
      </c>
      <c r="E72" s="15" t="n">
        <f aca="false">R71</f>
        <v>0</v>
      </c>
      <c r="F72" s="56" t="n">
        <f aca="false">Q71</f>
        <v>139608.843158856</v>
      </c>
      <c r="G72" s="56" t="n">
        <f aca="false">IF(AND(MOD(A72-1,12)=0,B72&lt;=Inputs!$C$7,E72=0),Inputs!$C$6,0)</f>
        <v>0</v>
      </c>
      <c r="H72" s="56" t="n">
        <f aca="false">IF(B72=1,G72*Inputs!$C$9,0)</f>
        <v>0</v>
      </c>
      <c r="I72" s="56" t="n">
        <f aca="false">I71+G72</f>
        <v>120000</v>
      </c>
      <c r="J72" s="56" t="n">
        <f aca="false">(F72+G72+H72)*((1+D72)^(1/12)-1)</f>
        <v>898.247500506824</v>
      </c>
      <c r="K72" s="56" t="n">
        <f aca="false">(F72+G72+H72+J72)*(Inputs!$C$19+IF(B72&lt;=10,Inputs!$C$12,Inputs!$C$13))/12</f>
        <v>468.356968864542</v>
      </c>
      <c r="L72" s="56" t="n">
        <f aca="false">IF(OR(E72=1,A72&lt;=Inputs!$C$15),0,MAX(Inputs!$C$8*I72-(F72+G72+H72+J72-K72),0))</f>
        <v>0</v>
      </c>
      <c r="M72" s="56" t="n">
        <f aca="false">L72*INDEX(Rates!$B$2:$C$101,C72+1,IF(Inputs!$C$5="Male",1,2))/1000/12*Inputs!$C$16</f>
        <v>0</v>
      </c>
      <c r="N72" s="56" t="n">
        <f aca="false">IF($V$1=1,MAX(F72+G72+H72+J72-K72-M72,0)*Inputs!$C$22/12,0)</f>
        <v>0</v>
      </c>
      <c r="O72" s="56" t="n">
        <f aca="false">IF(AND(MOD(A72,12)=0,B72&gt;=Inputs!$C$18),MAX(F72+G72+H72+J72-K72-M72-N72,0)*Inputs!$C$17,0)</f>
        <v>0</v>
      </c>
      <c r="P72" s="56" t="n">
        <f aca="false">F72+G72+H72+J72-K72-M72-N72+O72</f>
        <v>140038.733690498</v>
      </c>
      <c r="Q72" s="56" t="n">
        <f aca="false">IF(OR(E72=1,P72&lt;=0),0,P72)</f>
        <v>140038.733690498</v>
      </c>
      <c r="R72" s="15" t="n">
        <f aca="false">IF(OR(E72=1,AND(P72&lt;=0,I72&gt;0)),1,0)</f>
        <v>0</v>
      </c>
      <c r="S72" s="15" t="n">
        <f aca="false">IF(L72&gt;0,1,0)</f>
        <v>0</v>
      </c>
    </row>
    <row r="73" customFormat="false" ht="15" hidden="false" customHeight="false" outlineLevel="0" collapsed="false">
      <c r="A73" s="15" t="n">
        <v>72</v>
      </c>
      <c r="B73" s="15" t="n">
        <f aca="false">INT((A73-1)/12)+1</f>
        <v>6</v>
      </c>
      <c r="C73" s="15" t="n">
        <f aca="false">MIN(Inputs!$C$4+B73-1,99)</f>
        <v>79</v>
      </c>
      <c r="D73" s="55" t="n">
        <f aca="false">0.08</f>
        <v>0.08</v>
      </c>
      <c r="E73" s="15" t="n">
        <f aca="false">R72</f>
        <v>0</v>
      </c>
      <c r="F73" s="56" t="n">
        <f aca="false">Q72</f>
        <v>140038.733690498</v>
      </c>
      <c r="G73" s="56" t="n">
        <f aca="false">IF(AND(MOD(A73-1,12)=0,B73&lt;=Inputs!$C$7,E73=0),Inputs!$C$6,0)</f>
        <v>0</v>
      </c>
      <c r="H73" s="56" t="n">
        <f aca="false">IF(B73=1,G73*Inputs!$C$9,0)</f>
        <v>0</v>
      </c>
      <c r="I73" s="56" t="n">
        <f aca="false">I72+G73</f>
        <v>120000</v>
      </c>
      <c r="J73" s="56" t="n">
        <f aca="false">(F73+G73+H73)*((1+D73)^(1/12)-1)</f>
        <v>901.013429131416</v>
      </c>
      <c r="K73" s="56" t="n">
        <f aca="false">(F73+G73+H73+J73)*(Inputs!$C$19+IF(B73&lt;=10,Inputs!$C$12,Inputs!$C$13))/12</f>
        <v>469.799157065431</v>
      </c>
      <c r="L73" s="56" t="n">
        <f aca="false">IF(OR(E73=1,A73&lt;=Inputs!$C$15),0,MAX(Inputs!$C$8*I73-(F73+G73+H73+J73-K73),0))</f>
        <v>0</v>
      </c>
      <c r="M73" s="56" t="n">
        <f aca="false">L73*INDEX(Rates!$B$2:$C$101,C73+1,IF(Inputs!$C$5="Male",1,2))/1000/12*Inputs!$C$16</f>
        <v>0</v>
      </c>
      <c r="N73" s="56" t="n">
        <f aca="false">IF($V$1=1,MAX(F73+G73+H73+J73-K73-M73,0)*Inputs!$C$22/12,0)</f>
        <v>0</v>
      </c>
      <c r="O73" s="56" t="n">
        <f aca="false">IF(AND(MOD(A73,12)=0,B73&gt;=Inputs!$C$18),MAX(F73+G73+H73+J73-K73-M73-N73,0)*Inputs!$C$17,0)</f>
        <v>0</v>
      </c>
      <c r="P73" s="56" t="n">
        <f aca="false">F73+G73+H73+J73-K73-M73-N73+O73</f>
        <v>140469.947962564</v>
      </c>
      <c r="Q73" s="56" t="n">
        <f aca="false">IF(OR(E73=1,P73&lt;=0),0,P73)</f>
        <v>140469.947962564</v>
      </c>
      <c r="R73" s="15" t="n">
        <f aca="false">IF(OR(E73=1,AND(P73&lt;=0,I73&gt;0)),1,0)</f>
        <v>0</v>
      </c>
      <c r="S73" s="15" t="n">
        <f aca="false">IF(L73&gt;0,1,0)</f>
        <v>0</v>
      </c>
    </row>
    <row r="74" customFormat="false" ht="15" hidden="false" customHeight="false" outlineLevel="0" collapsed="false">
      <c r="A74" s="15" t="n">
        <v>73</v>
      </c>
      <c r="B74" s="15" t="n">
        <f aca="false">INT((A74-1)/12)+1</f>
        <v>7</v>
      </c>
      <c r="C74" s="15" t="n">
        <f aca="false">MIN(Inputs!$C$4+B74-1,99)</f>
        <v>80</v>
      </c>
      <c r="D74" s="55" t="n">
        <f aca="false">0.08</f>
        <v>0.08</v>
      </c>
      <c r="E74" s="15" t="n">
        <f aca="false">R73</f>
        <v>0</v>
      </c>
      <c r="F74" s="56" t="n">
        <f aca="false">Q73</f>
        <v>140469.947962564</v>
      </c>
      <c r="G74" s="56" t="n">
        <f aca="false">IF(AND(MOD(A74-1,12)=0,B74&lt;=Inputs!$C$7,E74=0),Inputs!$C$6,0)</f>
        <v>0</v>
      </c>
      <c r="H74" s="56" t="n">
        <f aca="false">IF(B74=1,G74*Inputs!$C$9,0)</f>
        <v>0</v>
      </c>
      <c r="I74" s="56" t="n">
        <f aca="false">I73+G74</f>
        <v>120000</v>
      </c>
      <c r="J74" s="56" t="n">
        <f aca="false">(F74+G74+H74)*((1+D74)^(1/12)-1)</f>
        <v>903.787874741752</v>
      </c>
      <c r="K74" s="56" t="n">
        <f aca="false">(F74+G74+H74+J74)*(Inputs!$C$19+IF(B74&lt;=10,Inputs!$C$12,Inputs!$C$13))/12</f>
        <v>471.245786124352</v>
      </c>
      <c r="L74" s="56" t="n">
        <f aca="false">IF(OR(E74=1,A74&lt;=Inputs!$C$15),0,MAX(Inputs!$C$8*I74-(F74+G74+H74+J74-K74),0))</f>
        <v>0</v>
      </c>
      <c r="M74" s="56" t="n">
        <f aca="false">L74*INDEX(Rates!$B$2:$C$101,C74+1,IF(Inputs!$C$5="Male",1,2))/1000/12*Inputs!$C$16</f>
        <v>0</v>
      </c>
      <c r="N74" s="56" t="n">
        <f aca="false">IF($V$1=1,MAX(F74+G74+H74+J74-K74-M74,0)*Inputs!$C$22/12,0)</f>
        <v>0</v>
      </c>
      <c r="O74" s="56" t="n">
        <f aca="false">IF(AND(MOD(A74,12)=0,B74&gt;=Inputs!$C$18),MAX(F74+G74+H74+J74-K74-M74-N74,0)*Inputs!$C$17,0)</f>
        <v>0</v>
      </c>
      <c r="P74" s="56" t="n">
        <f aca="false">F74+G74+H74+J74-K74-M74-N74+O74</f>
        <v>140902.490051181</v>
      </c>
      <c r="Q74" s="56" t="n">
        <f aca="false">IF(OR(E74=1,P74&lt;=0),0,P74)</f>
        <v>140902.490051181</v>
      </c>
      <c r="R74" s="15" t="n">
        <f aca="false">IF(OR(E74=1,AND(P74&lt;=0,I74&gt;0)),1,0)</f>
        <v>0</v>
      </c>
      <c r="S74" s="15" t="n">
        <f aca="false">IF(L74&gt;0,1,0)</f>
        <v>0</v>
      </c>
    </row>
    <row r="75" customFormat="false" ht="15" hidden="false" customHeight="false" outlineLevel="0" collapsed="false">
      <c r="A75" s="15" t="n">
        <v>74</v>
      </c>
      <c r="B75" s="15" t="n">
        <f aca="false">INT((A75-1)/12)+1</f>
        <v>7</v>
      </c>
      <c r="C75" s="15" t="n">
        <f aca="false">MIN(Inputs!$C$4+B75-1,99)</f>
        <v>80</v>
      </c>
      <c r="D75" s="55" t="n">
        <f aca="false">0.08</f>
        <v>0.08</v>
      </c>
      <c r="E75" s="15" t="n">
        <f aca="false">R74</f>
        <v>0</v>
      </c>
      <c r="F75" s="56" t="n">
        <f aca="false">Q74</f>
        <v>140902.490051181</v>
      </c>
      <c r="G75" s="56" t="n">
        <f aca="false">IF(AND(MOD(A75-1,12)=0,B75&lt;=Inputs!$C$7,E75=0),Inputs!$C$6,0)</f>
        <v>0</v>
      </c>
      <c r="H75" s="56" t="n">
        <f aca="false">IF(B75=1,G75*Inputs!$C$9,0)</f>
        <v>0</v>
      </c>
      <c r="I75" s="56" t="n">
        <f aca="false">I74+G75</f>
        <v>120000</v>
      </c>
      <c r="J75" s="56" t="n">
        <f aca="false">(F75+G75+H75)*((1+D75)^(1/12)-1)</f>
        <v>906.57086356376</v>
      </c>
      <c r="K75" s="56" t="n">
        <f aca="false">(F75+G75+H75+J75)*(Inputs!$C$19+IF(B75&lt;=10,Inputs!$C$12,Inputs!$C$13))/12</f>
        <v>472.696869715817</v>
      </c>
      <c r="L75" s="56" t="n">
        <f aca="false">IF(OR(E75=1,A75&lt;=Inputs!$C$15),0,MAX(Inputs!$C$8*I75-(F75+G75+H75+J75-K75),0))</f>
        <v>0</v>
      </c>
      <c r="M75" s="56" t="n">
        <f aca="false">L75*INDEX(Rates!$B$2:$C$101,C75+1,IF(Inputs!$C$5="Male",1,2))/1000/12*Inputs!$C$16</f>
        <v>0</v>
      </c>
      <c r="N75" s="56" t="n">
        <f aca="false">IF($V$1=1,MAX(F75+G75+H75+J75-K75-M75,0)*Inputs!$C$22/12,0)</f>
        <v>0</v>
      </c>
      <c r="O75" s="56" t="n">
        <f aca="false">IF(AND(MOD(A75,12)=0,B75&gt;=Inputs!$C$18),MAX(F75+G75+H75+J75-K75-M75-N75,0)*Inputs!$C$17,0)</f>
        <v>0</v>
      </c>
      <c r="P75" s="56" t="n">
        <f aca="false">F75+G75+H75+J75-K75-M75-N75+O75</f>
        <v>141336.364045029</v>
      </c>
      <c r="Q75" s="56" t="n">
        <f aca="false">IF(OR(E75=1,P75&lt;=0),0,P75)</f>
        <v>141336.364045029</v>
      </c>
      <c r="R75" s="15" t="n">
        <f aca="false">IF(OR(E75=1,AND(P75&lt;=0,I75&gt;0)),1,0)</f>
        <v>0</v>
      </c>
      <c r="S75" s="15" t="n">
        <f aca="false">IF(L75&gt;0,1,0)</f>
        <v>0</v>
      </c>
    </row>
    <row r="76" customFormat="false" ht="15" hidden="false" customHeight="false" outlineLevel="0" collapsed="false">
      <c r="A76" s="15" t="n">
        <v>75</v>
      </c>
      <c r="B76" s="15" t="n">
        <f aca="false">INT((A76-1)/12)+1</f>
        <v>7</v>
      </c>
      <c r="C76" s="15" t="n">
        <f aca="false">MIN(Inputs!$C$4+B76-1,99)</f>
        <v>80</v>
      </c>
      <c r="D76" s="55" t="n">
        <f aca="false">0.08</f>
        <v>0.08</v>
      </c>
      <c r="E76" s="15" t="n">
        <f aca="false">R75</f>
        <v>0</v>
      </c>
      <c r="F76" s="56" t="n">
        <f aca="false">Q75</f>
        <v>141336.364045029</v>
      </c>
      <c r="G76" s="56" t="n">
        <f aca="false">IF(AND(MOD(A76-1,12)=0,B76&lt;=Inputs!$C$7,E76=0),Inputs!$C$6,0)</f>
        <v>0</v>
      </c>
      <c r="H76" s="56" t="n">
        <f aca="false">IF(B76=1,G76*Inputs!$C$9,0)</f>
        <v>0</v>
      </c>
      <c r="I76" s="56" t="n">
        <f aca="false">I75+G76</f>
        <v>120000</v>
      </c>
      <c r="J76" s="56" t="n">
        <f aca="false">(F76+G76+H76)*((1+D76)^(1/12)-1)</f>
        <v>909.362421904125</v>
      </c>
      <c r="K76" s="56" t="n">
        <f aca="false">(F76+G76+H76+J76)*(Inputs!$C$19+IF(B76&lt;=10,Inputs!$C$12,Inputs!$C$13))/12</f>
        <v>474.152421556445</v>
      </c>
      <c r="L76" s="56" t="n">
        <f aca="false">IF(OR(E76=1,A76&lt;=Inputs!$C$15),0,MAX(Inputs!$C$8*I76-(F76+G76+H76+J76-K76),0))</f>
        <v>0</v>
      </c>
      <c r="M76" s="56" t="n">
        <f aca="false">L76*INDEX(Rates!$B$2:$C$101,C76+1,IF(Inputs!$C$5="Male",1,2))/1000/12*Inputs!$C$16</f>
        <v>0</v>
      </c>
      <c r="N76" s="56" t="n">
        <f aca="false">IF($V$1=1,MAX(F76+G76+H76+J76-K76-M76,0)*Inputs!$C$22/12,0)</f>
        <v>0</v>
      </c>
      <c r="O76" s="56" t="n">
        <f aca="false">IF(AND(MOD(A76,12)=0,B76&gt;=Inputs!$C$18),MAX(F76+G76+H76+J76-K76-M76-N76,0)*Inputs!$C$17,0)</f>
        <v>0</v>
      </c>
      <c r="P76" s="56" t="n">
        <f aca="false">F76+G76+H76+J76-K76-M76-N76+O76</f>
        <v>141771.574045377</v>
      </c>
      <c r="Q76" s="56" t="n">
        <f aca="false">IF(OR(E76=1,P76&lt;=0),0,P76)</f>
        <v>141771.574045377</v>
      </c>
      <c r="R76" s="15" t="n">
        <f aca="false">IF(OR(E76=1,AND(P76&lt;=0,I76&gt;0)),1,0)</f>
        <v>0</v>
      </c>
      <c r="S76" s="15" t="n">
        <f aca="false">IF(L76&gt;0,1,0)</f>
        <v>0</v>
      </c>
    </row>
    <row r="77" customFormat="false" ht="15" hidden="false" customHeight="false" outlineLevel="0" collapsed="false">
      <c r="A77" s="15" t="n">
        <v>76</v>
      </c>
      <c r="B77" s="15" t="n">
        <f aca="false">INT((A77-1)/12)+1</f>
        <v>7</v>
      </c>
      <c r="C77" s="15" t="n">
        <f aca="false">MIN(Inputs!$C$4+B77-1,99)</f>
        <v>80</v>
      </c>
      <c r="D77" s="55" t="n">
        <f aca="false">0.08</f>
        <v>0.08</v>
      </c>
      <c r="E77" s="15" t="n">
        <f aca="false">R76</f>
        <v>0</v>
      </c>
      <c r="F77" s="56" t="n">
        <f aca="false">Q76</f>
        <v>141771.574045377</v>
      </c>
      <c r="G77" s="56" t="n">
        <f aca="false">IF(AND(MOD(A77-1,12)=0,B77&lt;=Inputs!$C$7,E77=0),Inputs!$C$6,0)</f>
        <v>0</v>
      </c>
      <c r="H77" s="56" t="n">
        <f aca="false">IF(B77=1,G77*Inputs!$C$9,0)</f>
        <v>0</v>
      </c>
      <c r="I77" s="56" t="n">
        <f aca="false">I76+G77</f>
        <v>120000</v>
      </c>
      <c r="J77" s="56" t="n">
        <f aca="false">(F77+G77+H77)*((1+D77)^(1/12)-1)</f>
        <v>912.162576150537</v>
      </c>
      <c r="K77" s="56" t="n">
        <f aca="false">(F77+G77+H77+J77)*(Inputs!$C$19+IF(B77&lt;=10,Inputs!$C$12,Inputs!$C$13))/12</f>
        <v>475.612455405092</v>
      </c>
      <c r="L77" s="56" t="n">
        <f aca="false">IF(OR(E77=1,A77&lt;=Inputs!$C$15),0,MAX(Inputs!$C$8*I77-(F77+G77+H77+J77-K77),0))</f>
        <v>0</v>
      </c>
      <c r="M77" s="56" t="n">
        <f aca="false">L77*INDEX(Rates!$B$2:$C$101,C77+1,IF(Inputs!$C$5="Male",1,2))/1000/12*Inputs!$C$16</f>
        <v>0</v>
      </c>
      <c r="N77" s="56" t="n">
        <f aca="false">IF($V$1=1,MAX(F77+G77+H77+J77-K77-M77,0)*Inputs!$C$22/12,0)</f>
        <v>0</v>
      </c>
      <c r="O77" s="56" t="n">
        <f aca="false">IF(AND(MOD(A77,12)=0,B77&gt;=Inputs!$C$18),MAX(F77+G77+H77+J77-K77-M77-N77,0)*Inputs!$C$17,0)</f>
        <v>0</v>
      </c>
      <c r="P77" s="56" t="n">
        <f aca="false">F77+G77+H77+J77-K77-M77-N77+O77</f>
        <v>142208.124166122</v>
      </c>
      <c r="Q77" s="56" t="n">
        <f aca="false">IF(OR(E77=1,P77&lt;=0),0,P77)</f>
        <v>142208.124166122</v>
      </c>
      <c r="R77" s="15" t="n">
        <f aca="false">IF(OR(E77=1,AND(P77&lt;=0,I77&gt;0)),1,0)</f>
        <v>0</v>
      </c>
      <c r="S77" s="15" t="n">
        <f aca="false">IF(L77&gt;0,1,0)</f>
        <v>0</v>
      </c>
    </row>
    <row r="78" customFormat="false" ht="15" hidden="false" customHeight="false" outlineLevel="0" collapsed="false">
      <c r="A78" s="15" t="n">
        <v>77</v>
      </c>
      <c r="B78" s="15" t="n">
        <f aca="false">INT((A78-1)/12)+1</f>
        <v>7</v>
      </c>
      <c r="C78" s="15" t="n">
        <f aca="false">MIN(Inputs!$C$4+B78-1,99)</f>
        <v>80</v>
      </c>
      <c r="D78" s="55" t="n">
        <f aca="false">0.08</f>
        <v>0.08</v>
      </c>
      <c r="E78" s="15" t="n">
        <f aca="false">R77</f>
        <v>0</v>
      </c>
      <c r="F78" s="56" t="n">
        <f aca="false">Q77</f>
        <v>142208.124166122</v>
      </c>
      <c r="G78" s="56" t="n">
        <f aca="false">IF(AND(MOD(A78-1,12)=0,B78&lt;=Inputs!$C$7,E78=0),Inputs!$C$6,0)</f>
        <v>0</v>
      </c>
      <c r="H78" s="56" t="n">
        <f aca="false">IF(B78=1,G78*Inputs!$C$9,0)</f>
        <v>0</v>
      </c>
      <c r="I78" s="56" t="n">
        <f aca="false">I77+G78</f>
        <v>120000</v>
      </c>
      <c r="J78" s="56" t="n">
        <f aca="false">(F78+G78+H78)*((1+D78)^(1/12)-1)</f>
        <v>914.971352771938</v>
      </c>
      <c r="K78" s="56" t="n">
        <f aca="false">(F78+G78+H78+J78)*(Inputs!$C$19+IF(B78&lt;=10,Inputs!$C$12,Inputs!$C$13))/12</f>
        <v>477.076985062981</v>
      </c>
      <c r="L78" s="56" t="n">
        <f aca="false">IF(OR(E78=1,A78&lt;=Inputs!$C$15),0,MAX(Inputs!$C$8*I78-(F78+G78+H78+J78-K78),0))</f>
        <v>0</v>
      </c>
      <c r="M78" s="56" t="n">
        <f aca="false">L78*INDEX(Rates!$B$2:$C$101,C78+1,IF(Inputs!$C$5="Male",1,2))/1000/12*Inputs!$C$16</f>
        <v>0</v>
      </c>
      <c r="N78" s="56" t="n">
        <f aca="false">IF($V$1=1,MAX(F78+G78+H78+J78-K78-M78,0)*Inputs!$C$22/12,0)</f>
        <v>0</v>
      </c>
      <c r="O78" s="56" t="n">
        <f aca="false">IF(AND(MOD(A78,12)=0,B78&gt;=Inputs!$C$18),MAX(F78+G78+H78+J78-K78-M78-N78,0)*Inputs!$C$17,0)</f>
        <v>0</v>
      </c>
      <c r="P78" s="56" t="n">
        <f aca="false">F78+G78+H78+J78-K78-M78-N78+O78</f>
        <v>142646.018533831</v>
      </c>
      <c r="Q78" s="56" t="n">
        <f aca="false">IF(OR(E78=1,P78&lt;=0),0,P78)</f>
        <v>142646.018533831</v>
      </c>
      <c r="R78" s="15" t="n">
        <f aca="false">IF(OR(E78=1,AND(P78&lt;=0,I78&gt;0)),1,0)</f>
        <v>0</v>
      </c>
      <c r="S78" s="15" t="n">
        <f aca="false">IF(L78&gt;0,1,0)</f>
        <v>0</v>
      </c>
    </row>
    <row r="79" customFormat="false" ht="15" hidden="false" customHeight="false" outlineLevel="0" collapsed="false">
      <c r="A79" s="15" t="n">
        <v>78</v>
      </c>
      <c r="B79" s="15" t="n">
        <f aca="false">INT((A79-1)/12)+1</f>
        <v>7</v>
      </c>
      <c r="C79" s="15" t="n">
        <f aca="false">MIN(Inputs!$C$4+B79-1,99)</f>
        <v>80</v>
      </c>
      <c r="D79" s="55" t="n">
        <f aca="false">0.08</f>
        <v>0.08</v>
      </c>
      <c r="E79" s="15" t="n">
        <f aca="false">R78</f>
        <v>0</v>
      </c>
      <c r="F79" s="56" t="n">
        <f aca="false">Q78</f>
        <v>142646.018533831</v>
      </c>
      <c r="G79" s="56" t="n">
        <f aca="false">IF(AND(MOD(A79-1,12)=0,B79&lt;=Inputs!$C$7,E79=0),Inputs!$C$6,0)</f>
        <v>0</v>
      </c>
      <c r="H79" s="56" t="n">
        <f aca="false">IF(B79=1,G79*Inputs!$C$9,0)</f>
        <v>0</v>
      </c>
      <c r="I79" s="56" t="n">
        <f aca="false">I78+G79</f>
        <v>120000</v>
      </c>
      <c r="J79" s="56" t="n">
        <f aca="false">(F79+G79+H79)*((1+D79)^(1/12)-1)</f>
        <v>917.788778318779</v>
      </c>
      <c r="K79" s="56" t="n">
        <f aca="false">(F79+G79+H79+J79)*(Inputs!$C$19+IF(B79&lt;=10,Inputs!$C$12,Inputs!$C$13))/12</f>
        <v>478.546024373834</v>
      </c>
      <c r="L79" s="56" t="n">
        <f aca="false">IF(OR(E79=1,A79&lt;=Inputs!$C$15),0,MAX(Inputs!$C$8*I79-(F79+G79+H79+J79-K79),0))</f>
        <v>0</v>
      </c>
      <c r="M79" s="56" t="n">
        <f aca="false">L79*INDEX(Rates!$B$2:$C$101,C79+1,IF(Inputs!$C$5="Male",1,2))/1000/12*Inputs!$C$16</f>
        <v>0</v>
      </c>
      <c r="N79" s="56" t="n">
        <f aca="false">IF($V$1=1,MAX(F79+G79+H79+J79-K79-M79,0)*Inputs!$C$22/12,0)</f>
        <v>0</v>
      </c>
      <c r="O79" s="56" t="n">
        <f aca="false">IF(AND(MOD(A79,12)=0,B79&gt;=Inputs!$C$18),MAX(F79+G79+H79+J79-K79-M79-N79,0)*Inputs!$C$17,0)</f>
        <v>0</v>
      </c>
      <c r="P79" s="56" t="n">
        <f aca="false">F79+G79+H79+J79-K79-M79-N79+O79</f>
        <v>143085.261287776</v>
      </c>
      <c r="Q79" s="56" t="n">
        <f aca="false">IF(OR(E79=1,P79&lt;=0),0,P79)</f>
        <v>143085.261287776</v>
      </c>
      <c r="R79" s="15" t="n">
        <f aca="false">IF(OR(E79=1,AND(P79&lt;=0,I79&gt;0)),1,0)</f>
        <v>0</v>
      </c>
      <c r="S79" s="15" t="n">
        <f aca="false">IF(L79&gt;0,1,0)</f>
        <v>0</v>
      </c>
    </row>
    <row r="80" customFormat="false" ht="15" hidden="false" customHeight="false" outlineLevel="0" collapsed="false">
      <c r="A80" s="15" t="n">
        <v>79</v>
      </c>
      <c r="B80" s="15" t="n">
        <f aca="false">INT((A80-1)/12)+1</f>
        <v>7</v>
      </c>
      <c r="C80" s="15" t="n">
        <f aca="false">MIN(Inputs!$C$4+B80-1,99)</f>
        <v>80</v>
      </c>
      <c r="D80" s="55" t="n">
        <f aca="false">0.08</f>
        <v>0.08</v>
      </c>
      <c r="E80" s="15" t="n">
        <f aca="false">R79</f>
        <v>0</v>
      </c>
      <c r="F80" s="56" t="n">
        <f aca="false">Q79</f>
        <v>143085.261287776</v>
      </c>
      <c r="G80" s="56" t="n">
        <f aca="false">IF(AND(MOD(A80-1,12)=0,B80&lt;=Inputs!$C$7,E80=0),Inputs!$C$6,0)</f>
        <v>0</v>
      </c>
      <c r="H80" s="56" t="n">
        <f aca="false">IF(B80=1,G80*Inputs!$C$9,0)</f>
        <v>0</v>
      </c>
      <c r="I80" s="56" t="n">
        <f aca="false">I79+G80</f>
        <v>120000</v>
      </c>
      <c r="J80" s="56" t="n">
        <f aca="false">(F80+G80+H80)*((1+D80)^(1/12)-1)</f>
        <v>920.614879423262</v>
      </c>
      <c r="K80" s="56" t="n">
        <f aca="false">(F80+G80+H80+J80)*(Inputs!$C$19+IF(B80&lt;=10,Inputs!$C$12,Inputs!$C$13))/12</f>
        <v>480.019587223999</v>
      </c>
      <c r="L80" s="56" t="n">
        <f aca="false">IF(OR(E80=1,A80&lt;=Inputs!$C$15),0,MAX(Inputs!$C$8*I80-(F80+G80+H80+J80-K80),0))</f>
        <v>0</v>
      </c>
      <c r="M80" s="56" t="n">
        <f aca="false">L80*INDEX(Rates!$B$2:$C$101,C80+1,IF(Inputs!$C$5="Male",1,2))/1000/12*Inputs!$C$16</f>
        <v>0</v>
      </c>
      <c r="N80" s="56" t="n">
        <f aca="false">IF($V$1=1,MAX(F80+G80+H80+J80-K80-M80,0)*Inputs!$C$22/12,0)</f>
        <v>0</v>
      </c>
      <c r="O80" s="56" t="n">
        <f aca="false">IF(AND(MOD(A80,12)=0,B80&gt;=Inputs!$C$18),MAX(F80+G80+H80+J80-K80-M80-N80,0)*Inputs!$C$17,0)</f>
        <v>0</v>
      </c>
      <c r="P80" s="56" t="n">
        <f aca="false">F80+G80+H80+J80-K80-M80-N80+O80</f>
        <v>143525.856579976</v>
      </c>
      <c r="Q80" s="56" t="n">
        <f aca="false">IF(OR(E80=1,P80&lt;=0),0,P80)</f>
        <v>143525.856579976</v>
      </c>
      <c r="R80" s="15" t="n">
        <f aca="false">IF(OR(E80=1,AND(P80&lt;=0,I80&gt;0)),1,0)</f>
        <v>0</v>
      </c>
      <c r="S80" s="15" t="n">
        <f aca="false">IF(L80&gt;0,1,0)</f>
        <v>0</v>
      </c>
    </row>
    <row r="81" customFormat="false" ht="15" hidden="false" customHeight="false" outlineLevel="0" collapsed="false">
      <c r="A81" s="15" t="n">
        <v>80</v>
      </c>
      <c r="B81" s="15" t="n">
        <f aca="false">INT((A81-1)/12)+1</f>
        <v>7</v>
      </c>
      <c r="C81" s="15" t="n">
        <f aca="false">MIN(Inputs!$C$4+B81-1,99)</f>
        <v>80</v>
      </c>
      <c r="D81" s="55" t="n">
        <f aca="false">0.08</f>
        <v>0.08</v>
      </c>
      <c r="E81" s="15" t="n">
        <f aca="false">R80</f>
        <v>0</v>
      </c>
      <c r="F81" s="56" t="n">
        <f aca="false">Q80</f>
        <v>143525.856579976</v>
      </c>
      <c r="G81" s="56" t="n">
        <f aca="false">IF(AND(MOD(A81-1,12)=0,B81&lt;=Inputs!$C$7,E81=0),Inputs!$C$6,0)</f>
        <v>0</v>
      </c>
      <c r="H81" s="56" t="n">
        <f aca="false">IF(B81=1,G81*Inputs!$C$9,0)</f>
        <v>0</v>
      </c>
      <c r="I81" s="56" t="n">
        <f aca="false">I80+G81</f>
        <v>120000</v>
      </c>
      <c r="J81" s="56" t="n">
        <f aca="false">(F81+G81+H81)*((1+D81)^(1/12)-1)</f>
        <v>923.449682799597</v>
      </c>
      <c r="K81" s="56" t="n">
        <f aca="false">(F81+G81+H81+J81)*(Inputs!$C$19+IF(B81&lt;=10,Inputs!$C$12,Inputs!$C$13))/12</f>
        <v>481.497687542584</v>
      </c>
      <c r="L81" s="56" t="n">
        <f aca="false">IF(OR(E81=1,A81&lt;=Inputs!$C$15),0,MAX(Inputs!$C$8*I81-(F81+G81+H81+J81-K81),0))</f>
        <v>0</v>
      </c>
      <c r="M81" s="56" t="n">
        <f aca="false">L81*INDEX(Rates!$B$2:$C$101,C81+1,IF(Inputs!$C$5="Male",1,2))/1000/12*Inputs!$C$16</f>
        <v>0</v>
      </c>
      <c r="N81" s="56" t="n">
        <f aca="false">IF($V$1=1,MAX(F81+G81+H81+J81-K81-M81,0)*Inputs!$C$22/12,0)</f>
        <v>0</v>
      </c>
      <c r="O81" s="56" t="n">
        <f aca="false">IF(AND(MOD(A81,12)=0,B81&gt;=Inputs!$C$18),MAX(F81+G81+H81+J81-K81-M81-N81,0)*Inputs!$C$17,0)</f>
        <v>0</v>
      </c>
      <c r="P81" s="56" t="n">
        <f aca="false">F81+G81+H81+J81-K81-M81-N81+O81</f>
        <v>143967.808575233</v>
      </c>
      <c r="Q81" s="56" t="n">
        <f aca="false">IF(OR(E81=1,P81&lt;=0),0,P81)</f>
        <v>143967.808575233</v>
      </c>
      <c r="R81" s="15" t="n">
        <f aca="false">IF(OR(E81=1,AND(P81&lt;=0,I81&gt;0)),1,0)</f>
        <v>0</v>
      </c>
      <c r="S81" s="15" t="n">
        <f aca="false">IF(L81&gt;0,1,0)</f>
        <v>0</v>
      </c>
    </row>
    <row r="82" customFormat="false" ht="15" hidden="false" customHeight="false" outlineLevel="0" collapsed="false">
      <c r="A82" s="15" t="n">
        <v>81</v>
      </c>
      <c r="B82" s="15" t="n">
        <f aca="false">INT((A82-1)/12)+1</f>
        <v>7</v>
      </c>
      <c r="C82" s="15" t="n">
        <f aca="false">MIN(Inputs!$C$4+B82-1,99)</f>
        <v>80</v>
      </c>
      <c r="D82" s="55" t="n">
        <f aca="false">0.08</f>
        <v>0.08</v>
      </c>
      <c r="E82" s="15" t="n">
        <f aca="false">R81</f>
        <v>0</v>
      </c>
      <c r="F82" s="56" t="n">
        <f aca="false">Q81</f>
        <v>143967.808575233</v>
      </c>
      <c r="G82" s="56" t="n">
        <f aca="false">IF(AND(MOD(A82-1,12)=0,B82&lt;=Inputs!$C$7,E82=0),Inputs!$C$6,0)</f>
        <v>0</v>
      </c>
      <c r="H82" s="56" t="n">
        <f aca="false">IF(B82=1,G82*Inputs!$C$9,0)</f>
        <v>0</v>
      </c>
      <c r="I82" s="56" t="n">
        <f aca="false">I81+G82</f>
        <v>120000</v>
      </c>
      <c r="J82" s="56" t="n">
        <f aca="false">(F82+G82+H82)*((1+D82)^(1/12)-1)</f>
        <v>926.293215244257</v>
      </c>
      <c r="K82" s="56" t="n">
        <f aca="false">(F82+G82+H82+J82)*(Inputs!$C$19+IF(B82&lt;=10,Inputs!$C$12,Inputs!$C$13))/12</f>
        <v>482.98033930159</v>
      </c>
      <c r="L82" s="56" t="n">
        <f aca="false">IF(OR(E82=1,A82&lt;=Inputs!$C$15),0,MAX(Inputs!$C$8*I82-(F82+G82+H82+J82-K82),0))</f>
        <v>0</v>
      </c>
      <c r="M82" s="56" t="n">
        <f aca="false">L82*INDEX(Rates!$B$2:$C$101,C82+1,IF(Inputs!$C$5="Male",1,2))/1000/12*Inputs!$C$16</f>
        <v>0</v>
      </c>
      <c r="N82" s="56" t="n">
        <f aca="false">IF($V$1=1,MAX(F82+G82+H82+J82-K82-M82,0)*Inputs!$C$22/12,0)</f>
        <v>0</v>
      </c>
      <c r="O82" s="56" t="n">
        <f aca="false">IF(AND(MOD(A82,12)=0,B82&gt;=Inputs!$C$18),MAX(F82+G82+H82+J82-K82-M82-N82,0)*Inputs!$C$17,0)</f>
        <v>0</v>
      </c>
      <c r="P82" s="56" t="n">
        <f aca="false">F82+G82+H82+J82-K82-M82-N82+O82</f>
        <v>144411.121451175</v>
      </c>
      <c r="Q82" s="56" t="n">
        <f aca="false">IF(OR(E82=1,P82&lt;=0),0,P82)</f>
        <v>144411.121451175</v>
      </c>
      <c r="R82" s="15" t="n">
        <f aca="false">IF(OR(E82=1,AND(P82&lt;=0,I82&gt;0)),1,0)</f>
        <v>0</v>
      </c>
      <c r="S82" s="15" t="n">
        <f aca="false">IF(L82&gt;0,1,0)</f>
        <v>0</v>
      </c>
    </row>
    <row r="83" customFormat="false" ht="15" hidden="false" customHeight="false" outlineLevel="0" collapsed="false">
      <c r="A83" s="15" t="n">
        <v>82</v>
      </c>
      <c r="B83" s="15" t="n">
        <f aca="false">INT((A83-1)/12)+1</f>
        <v>7</v>
      </c>
      <c r="C83" s="15" t="n">
        <f aca="false">MIN(Inputs!$C$4+B83-1,99)</f>
        <v>80</v>
      </c>
      <c r="D83" s="55" t="n">
        <f aca="false">0.08</f>
        <v>0.08</v>
      </c>
      <c r="E83" s="15" t="n">
        <f aca="false">R82</f>
        <v>0</v>
      </c>
      <c r="F83" s="56" t="n">
        <f aca="false">Q82</f>
        <v>144411.121451175</v>
      </c>
      <c r="G83" s="56" t="n">
        <f aca="false">IF(AND(MOD(A83-1,12)=0,B83&lt;=Inputs!$C$7,E83=0),Inputs!$C$6,0)</f>
        <v>0</v>
      </c>
      <c r="H83" s="56" t="n">
        <f aca="false">IF(B83=1,G83*Inputs!$C$9,0)</f>
        <v>0</v>
      </c>
      <c r="I83" s="56" t="n">
        <f aca="false">I82+G83</f>
        <v>120000</v>
      </c>
      <c r="J83" s="56" t="n">
        <f aca="false">(F83+G83+H83)*((1+D83)^(1/12)-1)</f>
        <v>929.145503636225</v>
      </c>
      <c r="K83" s="56" t="n">
        <f aca="false">(F83+G83+H83+J83)*(Inputs!$C$19+IF(B83&lt;=10,Inputs!$C$12,Inputs!$C$13))/12</f>
        <v>484.467556516039</v>
      </c>
      <c r="L83" s="56" t="n">
        <f aca="false">IF(OR(E83=1,A83&lt;=Inputs!$C$15),0,MAX(Inputs!$C$8*I83-(F83+G83+H83+J83-K83),0))</f>
        <v>0</v>
      </c>
      <c r="M83" s="56" t="n">
        <f aca="false">L83*INDEX(Rates!$B$2:$C$101,C83+1,IF(Inputs!$C$5="Male",1,2))/1000/12*Inputs!$C$16</f>
        <v>0</v>
      </c>
      <c r="N83" s="56" t="n">
        <f aca="false">IF($V$1=1,MAX(F83+G83+H83+J83-K83-M83,0)*Inputs!$C$22/12,0)</f>
        <v>0</v>
      </c>
      <c r="O83" s="56" t="n">
        <f aca="false">IF(AND(MOD(A83,12)=0,B83&gt;=Inputs!$C$18),MAX(F83+G83+H83+J83-K83-M83-N83,0)*Inputs!$C$17,0)</f>
        <v>0</v>
      </c>
      <c r="P83" s="56" t="n">
        <f aca="false">F83+G83+H83+J83-K83-M83-N83+O83</f>
        <v>144855.799398296</v>
      </c>
      <c r="Q83" s="56" t="n">
        <f aca="false">IF(OR(E83=1,P83&lt;=0),0,P83)</f>
        <v>144855.799398296</v>
      </c>
      <c r="R83" s="15" t="n">
        <f aca="false">IF(OR(E83=1,AND(P83&lt;=0,I83&gt;0)),1,0)</f>
        <v>0</v>
      </c>
      <c r="S83" s="15" t="n">
        <f aca="false">IF(L83&gt;0,1,0)</f>
        <v>0</v>
      </c>
    </row>
    <row r="84" customFormat="false" ht="15" hidden="false" customHeight="false" outlineLevel="0" collapsed="false">
      <c r="A84" s="15" t="n">
        <v>83</v>
      </c>
      <c r="B84" s="15" t="n">
        <f aca="false">INT((A84-1)/12)+1</f>
        <v>7</v>
      </c>
      <c r="C84" s="15" t="n">
        <f aca="false">MIN(Inputs!$C$4+B84-1,99)</f>
        <v>80</v>
      </c>
      <c r="D84" s="55" t="n">
        <f aca="false">0.08</f>
        <v>0.08</v>
      </c>
      <c r="E84" s="15" t="n">
        <f aca="false">R83</f>
        <v>0</v>
      </c>
      <c r="F84" s="56" t="n">
        <f aca="false">Q83</f>
        <v>144855.799398296</v>
      </c>
      <c r="G84" s="56" t="n">
        <f aca="false">IF(AND(MOD(A84-1,12)=0,B84&lt;=Inputs!$C$7,E84=0),Inputs!$C$6,0)</f>
        <v>0</v>
      </c>
      <c r="H84" s="56" t="n">
        <f aca="false">IF(B84=1,G84*Inputs!$C$9,0)</f>
        <v>0</v>
      </c>
      <c r="I84" s="56" t="n">
        <f aca="false">I83+G84</f>
        <v>120000</v>
      </c>
      <c r="J84" s="56" t="n">
        <f aca="false">(F84+G84+H84)*((1+D84)^(1/12)-1)</f>
        <v>932.00657493725</v>
      </c>
      <c r="K84" s="56" t="n">
        <f aca="false">(F84+G84+H84+J84)*(Inputs!$C$19+IF(B84&lt;=10,Inputs!$C$12,Inputs!$C$13))/12</f>
        <v>485.959353244109</v>
      </c>
      <c r="L84" s="56" t="n">
        <f aca="false">IF(OR(E84=1,A84&lt;=Inputs!$C$15),0,MAX(Inputs!$C$8*I84-(F84+G84+H84+J84-K84),0))</f>
        <v>0</v>
      </c>
      <c r="M84" s="56" t="n">
        <f aca="false">L84*INDEX(Rates!$B$2:$C$101,C84+1,IF(Inputs!$C$5="Male",1,2))/1000/12*Inputs!$C$16</f>
        <v>0</v>
      </c>
      <c r="N84" s="56" t="n">
        <f aca="false">IF($V$1=1,MAX(F84+G84+H84+J84-K84-M84,0)*Inputs!$C$22/12,0)</f>
        <v>0</v>
      </c>
      <c r="O84" s="56" t="n">
        <f aca="false">IF(AND(MOD(A84,12)=0,B84&gt;=Inputs!$C$18),MAX(F84+G84+H84+J84-K84-M84-N84,0)*Inputs!$C$17,0)</f>
        <v>0</v>
      </c>
      <c r="P84" s="56" t="n">
        <f aca="false">F84+G84+H84+J84-K84-M84-N84+O84</f>
        <v>145301.846619989</v>
      </c>
      <c r="Q84" s="56" t="n">
        <f aca="false">IF(OR(E84=1,P84&lt;=0),0,P84)</f>
        <v>145301.846619989</v>
      </c>
      <c r="R84" s="15" t="n">
        <f aca="false">IF(OR(E84=1,AND(P84&lt;=0,I84&gt;0)),1,0)</f>
        <v>0</v>
      </c>
      <c r="S84" s="15" t="n">
        <f aca="false">IF(L84&gt;0,1,0)</f>
        <v>0</v>
      </c>
    </row>
    <row r="85" customFormat="false" ht="15" hidden="false" customHeight="false" outlineLevel="0" collapsed="false">
      <c r="A85" s="15" t="n">
        <v>84</v>
      </c>
      <c r="B85" s="15" t="n">
        <f aca="false">INT((A85-1)/12)+1</f>
        <v>7</v>
      </c>
      <c r="C85" s="15" t="n">
        <f aca="false">MIN(Inputs!$C$4+B85-1,99)</f>
        <v>80</v>
      </c>
      <c r="D85" s="55" t="n">
        <f aca="false">0.08</f>
        <v>0.08</v>
      </c>
      <c r="E85" s="15" t="n">
        <f aca="false">R84</f>
        <v>0</v>
      </c>
      <c r="F85" s="56" t="n">
        <f aca="false">Q84</f>
        <v>145301.846619989</v>
      </c>
      <c r="G85" s="56" t="n">
        <f aca="false">IF(AND(MOD(A85-1,12)=0,B85&lt;=Inputs!$C$7,E85=0),Inputs!$C$6,0)</f>
        <v>0</v>
      </c>
      <c r="H85" s="56" t="n">
        <f aca="false">IF(B85=1,G85*Inputs!$C$9,0)</f>
        <v>0</v>
      </c>
      <c r="I85" s="56" t="n">
        <f aca="false">I84+G85</f>
        <v>120000</v>
      </c>
      <c r="J85" s="56" t="n">
        <f aca="false">(F85+G85+H85)*((1+D85)^(1/12)-1)</f>
        <v>934.876456192108</v>
      </c>
      <c r="K85" s="56" t="n">
        <f aca="false">(F85+G85+H85+J85)*(Inputs!$C$19+IF(B85&lt;=10,Inputs!$C$12,Inputs!$C$13))/12</f>
        <v>487.455743587269</v>
      </c>
      <c r="L85" s="56" t="n">
        <f aca="false">IF(OR(E85=1,A85&lt;=Inputs!$C$15),0,MAX(Inputs!$C$8*I85-(F85+G85+H85+J85-K85),0))</f>
        <v>0</v>
      </c>
      <c r="M85" s="56" t="n">
        <f aca="false">L85*INDEX(Rates!$B$2:$C$101,C85+1,IF(Inputs!$C$5="Male",1,2))/1000/12*Inputs!$C$16</f>
        <v>0</v>
      </c>
      <c r="N85" s="56" t="n">
        <f aca="false">IF($V$1=1,MAX(F85+G85+H85+J85-K85-M85,0)*Inputs!$C$22/12,0)</f>
        <v>0</v>
      </c>
      <c r="O85" s="56" t="n">
        <f aca="false">IF(AND(MOD(A85,12)=0,B85&gt;=Inputs!$C$18),MAX(F85+G85+H85+J85-K85-M85-N85,0)*Inputs!$C$17,0)</f>
        <v>0</v>
      </c>
      <c r="P85" s="56" t="n">
        <f aca="false">F85+G85+H85+J85-K85-M85-N85+O85</f>
        <v>145749.267332594</v>
      </c>
      <c r="Q85" s="56" t="n">
        <f aca="false">IF(OR(E85=1,P85&lt;=0),0,P85)</f>
        <v>145749.267332594</v>
      </c>
      <c r="R85" s="15" t="n">
        <f aca="false">IF(OR(E85=1,AND(P85&lt;=0,I85&gt;0)),1,0)</f>
        <v>0</v>
      </c>
      <c r="S85" s="15" t="n">
        <f aca="false">IF(L85&gt;0,1,0)</f>
        <v>0</v>
      </c>
    </row>
    <row r="86" customFormat="false" ht="15" hidden="false" customHeight="false" outlineLevel="0" collapsed="false">
      <c r="A86" s="15" t="n">
        <v>85</v>
      </c>
      <c r="B86" s="15" t="n">
        <f aca="false">INT((A86-1)/12)+1</f>
        <v>8</v>
      </c>
      <c r="C86" s="15" t="n">
        <f aca="false">MIN(Inputs!$C$4+B86-1,99)</f>
        <v>81</v>
      </c>
      <c r="D86" s="55" t="n">
        <f aca="false">0.08</f>
        <v>0.08</v>
      </c>
      <c r="E86" s="15" t="n">
        <f aca="false">R85</f>
        <v>0</v>
      </c>
      <c r="F86" s="56" t="n">
        <f aca="false">Q85</f>
        <v>145749.267332594</v>
      </c>
      <c r="G86" s="56" t="n">
        <f aca="false">IF(AND(MOD(A86-1,12)=0,B86&lt;=Inputs!$C$7,E86=0),Inputs!$C$6,0)</f>
        <v>0</v>
      </c>
      <c r="H86" s="56" t="n">
        <f aca="false">IF(B86=1,G86*Inputs!$C$9,0)</f>
        <v>0</v>
      </c>
      <c r="I86" s="56" t="n">
        <f aca="false">I85+G86</f>
        <v>120000</v>
      </c>
      <c r="J86" s="56" t="n">
        <f aca="false">(F86+G86+H86)*((1+D86)^(1/12)-1)</f>
        <v>937.755174528846</v>
      </c>
      <c r="K86" s="56" t="n">
        <f aca="false">(F86+G86+H86+J86)*(Inputs!$C$19+IF(B86&lt;=10,Inputs!$C$12,Inputs!$C$13))/12</f>
        <v>488.956741690408</v>
      </c>
      <c r="L86" s="56" t="n">
        <f aca="false">IF(OR(E86=1,A86&lt;=Inputs!$C$15),0,MAX(Inputs!$C$8*I86-(F86+G86+H86+J86-K86),0))</f>
        <v>0</v>
      </c>
      <c r="M86" s="56" t="n">
        <f aca="false">L86*INDEX(Rates!$B$2:$C$101,C86+1,IF(Inputs!$C$5="Male",1,2))/1000/12*Inputs!$C$16</f>
        <v>0</v>
      </c>
      <c r="N86" s="56" t="n">
        <f aca="false">IF($V$1=1,MAX(F86+G86+H86+J86-K86-M86,0)*Inputs!$C$22/12,0)</f>
        <v>0</v>
      </c>
      <c r="O86" s="56" t="n">
        <f aca="false">IF(AND(MOD(A86,12)=0,B86&gt;=Inputs!$C$18),MAX(F86+G86+H86+J86-K86-M86-N86,0)*Inputs!$C$17,0)</f>
        <v>0</v>
      </c>
      <c r="P86" s="56" t="n">
        <f aca="false">F86+G86+H86+J86-K86-M86-N86+O86</f>
        <v>146198.065765432</v>
      </c>
      <c r="Q86" s="56" t="n">
        <f aca="false">IF(OR(E86=1,P86&lt;=0),0,P86)</f>
        <v>146198.065765432</v>
      </c>
      <c r="R86" s="15" t="n">
        <f aca="false">IF(OR(E86=1,AND(P86&lt;=0,I86&gt;0)),1,0)</f>
        <v>0</v>
      </c>
      <c r="S86" s="15" t="n">
        <f aca="false">IF(L86&gt;0,1,0)</f>
        <v>0</v>
      </c>
    </row>
    <row r="87" customFormat="false" ht="15" hidden="false" customHeight="false" outlineLevel="0" collapsed="false">
      <c r="A87" s="15" t="n">
        <v>86</v>
      </c>
      <c r="B87" s="15" t="n">
        <f aca="false">INT((A87-1)/12)+1</f>
        <v>8</v>
      </c>
      <c r="C87" s="15" t="n">
        <f aca="false">MIN(Inputs!$C$4+B87-1,99)</f>
        <v>81</v>
      </c>
      <c r="D87" s="55" t="n">
        <f aca="false">0.08</f>
        <v>0.08</v>
      </c>
      <c r="E87" s="15" t="n">
        <f aca="false">R86</f>
        <v>0</v>
      </c>
      <c r="F87" s="56" t="n">
        <f aca="false">Q86</f>
        <v>146198.065765432</v>
      </c>
      <c r="G87" s="56" t="n">
        <f aca="false">IF(AND(MOD(A87-1,12)=0,B87&lt;=Inputs!$C$7,E87=0),Inputs!$C$6,0)</f>
        <v>0</v>
      </c>
      <c r="H87" s="56" t="n">
        <f aca="false">IF(B87=1,G87*Inputs!$C$9,0)</f>
        <v>0</v>
      </c>
      <c r="I87" s="56" t="n">
        <f aca="false">I86+G87</f>
        <v>120000</v>
      </c>
      <c r="J87" s="56" t="n">
        <f aca="false">(F87+G87+H87)*((1+D87)^(1/12)-1)</f>
        <v>940.642757159051</v>
      </c>
      <c r="K87" s="56" t="n">
        <f aca="false">(F87+G87+H87+J87)*(Inputs!$C$19+IF(B87&lt;=10,Inputs!$C$12,Inputs!$C$13))/12</f>
        <v>490.46236174197</v>
      </c>
      <c r="L87" s="56" t="n">
        <f aca="false">IF(OR(E87=1,A87&lt;=Inputs!$C$15),0,MAX(Inputs!$C$8*I87-(F87+G87+H87+J87-K87),0))</f>
        <v>0</v>
      </c>
      <c r="M87" s="56" t="n">
        <f aca="false">L87*INDEX(Rates!$B$2:$C$101,C87+1,IF(Inputs!$C$5="Male",1,2))/1000/12*Inputs!$C$16</f>
        <v>0</v>
      </c>
      <c r="N87" s="56" t="n">
        <f aca="false">IF($V$1=1,MAX(F87+G87+H87+J87-K87-M87,0)*Inputs!$C$22/12,0)</f>
        <v>0</v>
      </c>
      <c r="O87" s="56" t="n">
        <f aca="false">IF(AND(MOD(A87,12)=0,B87&gt;=Inputs!$C$18),MAX(F87+G87+H87+J87-K87-M87-N87,0)*Inputs!$C$17,0)</f>
        <v>0</v>
      </c>
      <c r="P87" s="56" t="n">
        <f aca="false">F87+G87+H87+J87-K87-M87-N87+O87</f>
        <v>146648.246160849</v>
      </c>
      <c r="Q87" s="56" t="n">
        <f aca="false">IF(OR(E87=1,P87&lt;=0),0,P87)</f>
        <v>146648.246160849</v>
      </c>
      <c r="R87" s="15" t="n">
        <f aca="false">IF(OR(E87=1,AND(P87&lt;=0,I87&gt;0)),1,0)</f>
        <v>0</v>
      </c>
      <c r="S87" s="15" t="n">
        <f aca="false">IF(L87&gt;0,1,0)</f>
        <v>0</v>
      </c>
    </row>
    <row r="88" customFormat="false" ht="15" hidden="false" customHeight="false" outlineLevel="0" collapsed="false">
      <c r="A88" s="15" t="n">
        <v>87</v>
      </c>
      <c r="B88" s="15" t="n">
        <f aca="false">INT((A88-1)/12)+1</f>
        <v>8</v>
      </c>
      <c r="C88" s="15" t="n">
        <f aca="false">MIN(Inputs!$C$4+B88-1,99)</f>
        <v>81</v>
      </c>
      <c r="D88" s="55" t="n">
        <f aca="false">0.08</f>
        <v>0.08</v>
      </c>
      <c r="E88" s="15" t="n">
        <f aca="false">R87</f>
        <v>0</v>
      </c>
      <c r="F88" s="56" t="n">
        <f aca="false">Q87</f>
        <v>146648.246160849</v>
      </c>
      <c r="G88" s="56" t="n">
        <f aca="false">IF(AND(MOD(A88-1,12)=0,B88&lt;=Inputs!$C$7,E88=0),Inputs!$C$6,0)</f>
        <v>0</v>
      </c>
      <c r="H88" s="56" t="n">
        <f aca="false">IF(B88=1,G88*Inputs!$C$9,0)</f>
        <v>0</v>
      </c>
      <c r="I88" s="56" t="n">
        <f aca="false">I87+G88</f>
        <v>120000</v>
      </c>
      <c r="J88" s="56" t="n">
        <f aca="false">(F88+G88+H88)*((1+D88)^(1/12)-1)</f>
        <v>943.539231378098</v>
      </c>
      <c r="K88" s="56" t="n">
        <f aca="false">(F88+G88+H88+J88)*(Inputs!$C$19+IF(B88&lt;=10,Inputs!$C$12,Inputs!$C$13))/12</f>
        <v>491.972617974091</v>
      </c>
      <c r="L88" s="56" t="n">
        <f aca="false">IF(OR(E88=1,A88&lt;=Inputs!$C$15),0,MAX(Inputs!$C$8*I88-(F88+G88+H88+J88-K88),0))</f>
        <v>0</v>
      </c>
      <c r="M88" s="56" t="n">
        <f aca="false">L88*INDEX(Rates!$B$2:$C$101,C88+1,IF(Inputs!$C$5="Male",1,2))/1000/12*Inputs!$C$16</f>
        <v>0</v>
      </c>
      <c r="N88" s="56" t="n">
        <f aca="false">IF($V$1=1,MAX(F88+G88+H88+J88-K88-M88,0)*Inputs!$C$22/12,0)</f>
        <v>0</v>
      </c>
      <c r="O88" s="56" t="n">
        <f aca="false">IF(AND(MOD(A88,12)=0,B88&gt;=Inputs!$C$18),MAX(F88+G88+H88+J88-K88-M88-N88,0)*Inputs!$C$17,0)</f>
        <v>0</v>
      </c>
      <c r="P88" s="56" t="n">
        <f aca="false">F88+G88+H88+J88-K88-M88-N88+O88</f>
        <v>147099.812774253</v>
      </c>
      <c r="Q88" s="56" t="n">
        <f aca="false">IF(OR(E88=1,P88&lt;=0),0,P88)</f>
        <v>147099.812774253</v>
      </c>
      <c r="R88" s="15" t="n">
        <f aca="false">IF(OR(E88=1,AND(P88&lt;=0,I88&gt;0)),1,0)</f>
        <v>0</v>
      </c>
      <c r="S88" s="15" t="n">
        <f aca="false">IF(L88&gt;0,1,0)</f>
        <v>0</v>
      </c>
    </row>
    <row r="89" customFormat="false" ht="15" hidden="false" customHeight="false" outlineLevel="0" collapsed="false">
      <c r="A89" s="15" t="n">
        <v>88</v>
      </c>
      <c r="B89" s="15" t="n">
        <f aca="false">INT((A89-1)/12)+1</f>
        <v>8</v>
      </c>
      <c r="C89" s="15" t="n">
        <f aca="false">MIN(Inputs!$C$4+B89-1,99)</f>
        <v>81</v>
      </c>
      <c r="D89" s="55" t="n">
        <f aca="false">0.08</f>
        <v>0.08</v>
      </c>
      <c r="E89" s="15" t="n">
        <f aca="false">R88</f>
        <v>0</v>
      </c>
      <c r="F89" s="56" t="n">
        <f aca="false">Q88</f>
        <v>147099.812774253</v>
      </c>
      <c r="G89" s="56" t="n">
        <f aca="false">IF(AND(MOD(A89-1,12)=0,B89&lt;=Inputs!$C$7,E89=0),Inputs!$C$6,0)</f>
        <v>0</v>
      </c>
      <c r="H89" s="56" t="n">
        <f aca="false">IF(B89=1,G89*Inputs!$C$9,0)</f>
        <v>0</v>
      </c>
      <c r="I89" s="56" t="n">
        <f aca="false">I88+G89</f>
        <v>120000</v>
      </c>
      <c r="J89" s="56" t="n">
        <f aca="false">(F89+G89+H89)*((1+D89)^(1/12)-1)</f>
        <v>946.444624565412</v>
      </c>
      <c r="K89" s="56" t="n">
        <f aca="false">(F89+G89+H89+J89)*(Inputs!$C$19+IF(B89&lt;=10,Inputs!$C$12,Inputs!$C$13))/12</f>
        <v>493.487524662728</v>
      </c>
      <c r="L89" s="56" t="n">
        <f aca="false">IF(OR(E89=1,A89&lt;=Inputs!$C$15),0,MAX(Inputs!$C$8*I89-(F89+G89+H89+J89-K89),0))</f>
        <v>0</v>
      </c>
      <c r="M89" s="56" t="n">
        <f aca="false">L89*INDEX(Rates!$B$2:$C$101,C89+1,IF(Inputs!$C$5="Male",1,2))/1000/12*Inputs!$C$16</f>
        <v>0</v>
      </c>
      <c r="N89" s="56" t="n">
        <f aca="false">IF($V$1=1,MAX(F89+G89+H89+J89-K89-M89,0)*Inputs!$C$22/12,0)</f>
        <v>0</v>
      </c>
      <c r="O89" s="56" t="n">
        <f aca="false">IF(AND(MOD(A89,12)=0,B89&gt;=Inputs!$C$18),MAX(F89+G89+H89+J89-K89-M89-N89,0)*Inputs!$C$17,0)</f>
        <v>0</v>
      </c>
      <c r="P89" s="56" t="n">
        <f aca="false">F89+G89+H89+J89-K89-M89-N89+O89</f>
        <v>147552.769874156</v>
      </c>
      <c r="Q89" s="56" t="n">
        <f aca="false">IF(OR(E89=1,P89&lt;=0),0,P89)</f>
        <v>147552.769874156</v>
      </c>
      <c r="R89" s="15" t="n">
        <f aca="false">IF(OR(E89=1,AND(P89&lt;=0,I89&gt;0)),1,0)</f>
        <v>0</v>
      </c>
      <c r="S89" s="15" t="n">
        <f aca="false">IF(L89&gt;0,1,0)</f>
        <v>0</v>
      </c>
    </row>
    <row r="90" customFormat="false" ht="15" hidden="false" customHeight="false" outlineLevel="0" collapsed="false">
      <c r="A90" s="15" t="n">
        <v>89</v>
      </c>
      <c r="B90" s="15" t="n">
        <f aca="false">INT((A90-1)/12)+1</f>
        <v>8</v>
      </c>
      <c r="C90" s="15" t="n">
        <f aca="false">MIN(Inputs!$C$4+B90-1,99)</f>
        <v>81</v>
      </c>
      <c r="D90" s="55" t="n">
        <f aca="false">0.08</f>
        <v>0.08</v>
      </c>
      <c r="E90" s="15" t="n">
        <f aca="false">R89</f>
        <v>0</v>
      </c>
      <c r="F90" s="56" t="n">
        <f aca="false">Q89</f>
        <v>147552.769874156</v>
      </c>
      <c r="G90" s="56" t="n">
        <f aca="false">IF(AND(MOD(A90-1,12)=0,B90&lt;=Inputs!$C$7,E90=0),Inputs!$C$6,0)</f>
        <v>0</v>
      </c>
      <c r="H90" s="56" t="n">
        <f aca="false">IF(B90=1,G90*Inputs!$C$9,0)</f>
        <v>0</v>
      </c>
      <c r="I90" s="56" t="n">
        <f aca="false">I89+G90</f>
        <v>120000</v>
      </c>
      <c r="J90" s="56" t="n">
        <f aca="false">(F90+G90+H90)*((1+D90)^(1/12)-1)</f>
        <v>949.358964184725</v>
      </c>
      <c r="K90" s="56" t="n">
        <f aca="false">(F90+G90+H90+J90)*(Inputs!$C$19+IF(B90&lt;=10,Inputs!$C$12,Inputs!$C$13))/12</f>
        <v>495.007096127802</v>
      </c>
      <c r="L90" s="56" t="n">
        <f aca="false">IF(OR(E90=1,A90&lt;=Inputs!$C$15),0,MAX(Inputs!$C$8*I90-(F90+G90+H90+J90-K90),0))</f>
        <v>0</v>
      </c>
      <c r="M90" s="56" t="n">
        <f aca="false">L90*INDEX(Rates!$B$2:$C$101,C90+1,IF(Inputs!$C$5="Male",1,2))/1000/12*Inputs!$C$16</f>
        <v>0</v>
      </c>
      <c r="N90" s="56" t="n">
        <f aca="false">IF($V$1=1,MAX(F90+G90+H90+J90-K90-M90,0)*Inputs!$C$22/12,0)</f>
        <v>0</v>
      </c>
      <c r="O90" s="56" t="n">
        <f aca="false">IF(AND(MOD(A90,12)=0,B90&gt;=Inputs!$C$18),MAX(F90+G90+H90+J90-K90-M90-N90,0)*Inputs!$C$17,0)</f>
        <v>0</v>
      </c>
      <c r="P90" s="56" t="n">
        <f aca="false">F90+G90+H90+J90-K90-M90-N90+O90</f>
        <v>148007.121742213</v>
      </c>
      <c r="Q90" s="56" t="n">
        <f aca="false">IF(OR(E90=1,P90&lt;=0),0,P90)</f>
        <v>148007.121742213</v>
      </c>
      <c r="R90" s="15" t="n">
        <f aca="false">IF(OR(E90=1,AND(P90&lt;=0,I90&gt;0)),1,0)</f>
        <v>0</v>
      </c>
      <c r="S90" s="15" t="n">
        <f aca="false">IF(L90&gt;0,1,0)</f>
        <v>0</v>
      </c>
    </row>
    <row r="91" customFormat="false" ht="15" hidden="false" customHeight="false" outlineLevel="0" collapsed="false">
      <c r="A91" s="15" t="n">
        <v>90</v>
      </c>
      <c r="B91" s="15" t="n">
        <f aca="false">INT((A91-1)/12)+1</f>
        <v>8</v>
      </c>
      <c r="C91" s="15" t="n">
        <f aca="false">MIN(Inputs!$C$4+B91-1,99)</f>
        <v>81</v>
      </c>
      <c r="D91" s="55" t="n">
        <f aca="false">0.08</f>
        <v>0.08</v>
      </c>
      <c r="E91" s="15" t="n">
        <f aca="false">R90</f>
        <v>0</v>
      </c>
      <c r="F91" s="56" t="n">
        <f aca="false">Q90</f>
        <v>148007.121742213</v>
      </c>
      <c r="G91" s="56" t="n">
        <f aca="false">IF(AND(MOD(A91-1,12)=0,B91&lt;=Inputs!$C$7,E91=0),Inputs!$C$6,0)</f>
        <v>0</v>
      </c>
      <c r="H91" s="56" t="n">
        <f aca="false">IF(B91=1,G91*Inputs!$C$9,0)</f>
        <v>0</v>
      </c>
      <c r="I91" s="56" t="n">
        <f aca="false">I90+G91</f>
        <v>120000</v>
      </c>
      <c r="J91" s="56" t="n">
        <f aca="false">(F91+G91+H91)*((1+D91)^(1/12)-1)</f>
        <v>952.28227778434</v>
      </c>
      <c r="K91" s="56" t="n">
        <f aca="false">(F91+G91+H91+J91)*(Inputs!$C$19+IF(B91&lt;=10,Inputs!$C$12,Inputs!$C$13))/12</f>
        <v>496.531346733324</v>
      </c>
      <c r="L91" s="56" t="n">
        <f aca="false">IF(OR(E91=1,A91&lt;=Inputs!$C$15),0,MAX(Inputs!$C$8*I91-(F91+G91+H91+J91-K91),0))</f>
        <v>0</v>
      </c>
      <c r="M91" s="56" t="n">
        <f aca="false">L91*INDEX(Rates!$B$2:$C$101,C91+1,IF(Inputs!$C$5="Male",1,2))/1000/12*Inputs!$C$16</f>
        <v>0</v>
      </c>
      <c r="N91" s="56" t="n">
        <f aca="false">IF($V$1=1,MAX(F91+G91+H91+J91-K91-M91,0)*Inputs!$C$22/12,0)</f>
        <v>0</v>
      </c>
      <c r="O91" s="56" t="n">
        <f aca="false">IF(AND(MOD(A91,12)=0,B91&gt;=Inputs!$C$18),MAX(F91+G91+H91+J91-K91-M91-N91,0)*Inputs!$C$17,0)</f>
        <v>0</v>
      </c>
      <c r="P91" s="56" t="n">
        <f aca="false">F91+G91+H91+J91-K91-M91-N91+O91</f>
        <v>148462.872673264</v>
      </c>
      <c r="Q91" s="56" t="n">
        <f aca="false">IF(OR(E91=1,P91&lt;=0),0,P91)</f>
        <v>148462.872673264</v>
      </c>
      <c r="R91" s="15" t="n">
        <f aca="false">IF(OR(E91=1,AND(P91&lt;=0,I91&gt;0)),1,0)</f>
        <v>0</v>
      </c>
      <c r="S91" s="15" t="n">
        <f aca="false">IF(L91&gt;0,1,0)</f>
        <v>0</v>
      </c>
    </row>
    <row r="92" customFormat="false" ht="15" hidden="false" customHeight="false" outlineLevel="0" collapsed="false">
      <c r="A92" s="15" t="n">
        <v>91</v>
      </c>
      <c r="B92" s="15" t="n">
        <f aca="false">INT((A92-1)/12)+1</f>
        <v>8</v>
      </c>
      <c r="C92" s="15" t="n">
        <f aca="false">MIN(Inputs!$C$4+B92-1,99)</f>
        <v>81</v>
      </c>
      <c r="D92" s="55" t="n">
        <f aca="false">0.08</f>
        <v>0.08</v>
      </c>
      <c r="E92" s="15" t="n">
        <f aca="false">R91</f>
        <v>0</v>
      </c>
      <c r="F92" s="56" t="n">
        <f aca="false">Q91</f>
        <v>148462.872673264</v>
      </c>
      <c r="G92" s="56" t="n">
        <f aca="false">IF(AND(MOD(A92-1,12)=0,B92&lt;=Inputs!$C$7,E92=0),Inputs!$C$6,0)</f>
        <v>0</v>
      </c>
      <c r="H92" s="56" t="n">
        <f aca="false">IF(B92=1,G92*Inputs!$C$9,0)</f>
        <v>0</v>
      </c>
      <c r="I92" s="56" t="n">
        <f aca="false">I91+G92</f>
        <v>120000</v>
      </c>
      <c r="J92" s="56" t="n">
        <f aca="false">(F92+G92+H92)*((1+D92)^(1/12)-1)</f>
        <v>955.214592997384</v>
      </c>
      <c r="K92" s="56" t="n">
        <f aca="false">(F92+G92+H92+J92)*(Inputs!$C$19+IF(B92&lt;=10,Inputs!$C$12,Inputs!$C$13))/12</f>
        <v>498.060290887537</v>
      </c>
      <c r="L92" s="56" t="n">
        <f aca="false">IF(OR(E92=1,A92&lt;=Inputs!$C$15),0,MAX(Inputs!$C$8*I92-(F92+G92+H92+J92-K92),0))</f>
        <v>0</v>
      </c>
      <c r="M92" s="56" t="n">
        <f aca="false">L92*INDEX(Rates!$B$2:$C$101,C92+1,IF(Inputs!$C$5="Male",1,2))/1000/12*Inputs!$C$16</f>
        <v>0</v>
      </c>
      <c r="N92" s="56" t="n">
        <f aca="false">IF($V$1=1,MAX(F92+G92+H92+J92-K92-M92,0)*Inputs!$C$22/12,0)</f>
        <v>0</v>
      </c>
      <c r="O92" s="56" t="n">
        <f aca="false">IF(AND(MOD(A92,12)=0,B92&gt;=Inputs!$C$18),MAX(F92+G92+H92+J92-K92-M92-N92,0)*Inputs!$C$17,0)</f>
        <v>0</v>
      </c>
      <c r="P92" s="56" t="n">
        <f aca="false">F92+G92+H92+J92-K92-M92-N92+O92</f>
        <v>148920.026975374</v>
      </c>
      <c r="Q92" s="56" t="n">
        <f aca="false">IF(OR(E92=1,P92&lt;=0),0,P92)</f>
        <v>148920.026975374</v>
      </c>
      <c r="R92" s="15" t="n">
        <f aca="false">IF(OR(E92=1,AND(P92&lt;=0,I92&gt;0)),1,0)</f>
        <v>0</v>
      </c>
      <c r="S92" s="15" t="n">
        <f aca="false">IF(L92&gt;0,1,0)</f>
        <v>0</v>
      </c>
    </row>
    <row r="93" customFormat="false" ht="15" hidden="false" customHeight="false" outlineLevel="0" collapsed="false">
      <c r="A93" s="15" t="n">
        <v>92</v>
      </c>
      <c r="B93" s="15" t="n">
        <f aca="false">INT((A93-1)/12)+1</f>
        <v>8</v>
      </c>
      <c r="C93" s="15" t="n">
        <f aca="false">MIN(Inputs!$C$4+B93-1,99)</f>
        <v>81</v>
      </c>
      <c r="D93" s="55" t="n">
        <f aca="false">0.08</f>
        <v>0.08</v>
      </c>
      <c r="E93" s="15" t="n">
        <f aca="false">R92</f>
        <v>0</v>
      </c>
      <c r="F93" s="56" t="n">
        <f aca="false">Q92</f>
        <v>148920.026975374</v>
      </c>
      <c r="G93" s="56" t="n">
        <f aca="false">IF(AND(MOD(A93-1,12)=0,B93&lt;=Inputs!$C$7,E93=0),Inputs!$C$6,0)</f>
        <v>0</v>
      </c>
      <c r="H93" s="56" t="n">
        <f aca="false">IF(B93=1,G93*Inputs!$C$9,0)</f>
        <v>0</v>
      </c>
      <c r="I93" s="56" t="n">
        <f aca="false">I92+G93</f>
        <v>120000</v>
      </c>
      <c r="J93" s="56" t="n">
        <f aca="false">(F93+G93+H93)*((1+D93)^(1/12)-1)</f>
        <v>958.155937542077</v>
      </c>
      <c r="K93" s="56" t="n">
        <f aca="false">(F93+G93+H93+J93)*(Inputs!$C$19+IF(B93&lt;=10,Inputs!$C$12,Inputs!$C$13))/12</f>
        <v>499.593943043052</v>
      </c>
      <c r="L93" s="56" t="n">
        <f aca="false">IF(OR(E93=1,A93&lt;=Inputs!$C$15),0,MAX(Inputs!$C$8*I93-(F93+G93+H93+J93-K93),0))</f>
        <v>0</v>
      </c>
      <c r="M93" s="56" t="n">
        <f aca="false">L93*INDEX(Rates!$B$2:$C$101,C93+1,IF(Inputs!$C$5="Male",1,2))/1000/12*Inputs!$C$16</f>
        <v>0</v>
      </c>
      <c r="N93" s="56" t="n">
        <f aca="false">IF($V$1=1,MAX(F93+G93+H93+J93-K93-M93,0)*Inputs!$C$22/12,0)</f>
        <v>0</v>
      </c>
      <c r="O93" s="56" t="n">
        <f aca="false">IF(AND(MOD(A93,12)=0,B93&gt;=Inputs!$C$18),MAX(F93+G93+H93+J93-K93-M93-N93,0)*Inputs!$C$17,0)</f>
        <v>0</v>
      </c>
      <c r="P93" s="56" t="n">
        <f aca="false">F93+G93+H93+J93-K93-M93-N93+O93</f>
        <v>149378.588969873</v>
      </c>
      <c r="Q93" s="56" t="n">
        <f aca="false">IF(OR(E93=1,P93&lt;=0),0,P93)</f>
        <v>149378.588969873</v>
      </c>
      <c r="R93" s="15" t="n">
        <f aca="false">IF(OR(E93=1,AND(P93&lt;=0,I93&gt;0)),1,0)</f>
        <v>0</v>
      </c>
      <c r="S93" s="15" t="n">
        <f aca="false">IF(L93&gt;0,1,0)</f>
        <v>0</v>
      </c>
    </row>
    <row r="94" customFormat="false" ht="15" hidden="false" customHeight="false" outlineLevel="0" collapsed="false">
      <c r="A94" s="15" t="n">
        <v>93</v>
      </c>
      <c r="B94" s="15" t="n">
        <f aca="false">INT((A94-1)/12)+1</f>
        <v>8</v>
      </c>
      <c r="C94" s="15" t="n">
        <f aca="false">MIN(Inputs!$C$4+B94-1,99)</f>
        <v>81</v>
      </c>
      <c r="D94" s="55" t="n">
        <f aca="false">0.08</f>
        <v>0.08</v>
      </c>
      <c r="E94" s="15" t="n">
        <f aca="false">R93</f>
        <v>0</v>
      </c>
      <c r="F94" s="56" t="n">
        <f aca="false">Q93</f>
        <v>149378.588969873</v>
      </c>
      <c r="G94" s="56" t="n">
        <f aca="false">IF(AND(MOD(A94-1,12)=0,B94&lt;=Inputs!$C$7,E94=0),Inputs!$C$6,0)</f>
        <v>0</v>
      </c>
      <c r="H94" s="56" t="n">
        <f aca="false">IF(B94=1,G94*Inputs!$C$9,0)</f>
        <v>0</v>
      </c>
      <c r="I94" s="56" t="n">
        <f aca="false">I93+G94</f>
        <v>120000</v>
      </c>
      <c r="J94" s="56" t="n">
        <f aca="false">(F94+G94+H94)*((1+D94)^(1/12)-1)</f>
        <v>961.106339221987</v>
      </c>
      <c r="K94" s="56" t="n">
        <f aca="false">(F94+G94+H94+J94)*(Inputs!$C$19+IF(B94&lt;=10,Inputs!$C$12,Inputs!$C$13))/12</f>
        <v>501.132317696982</v>
      </c>
      <c r="L94" s="56" t="n">
        <f aca="false">IF(OR(E94=1,A94&lt;=Inputs!$C$15),0,MAX(Inputs!$C$8*I94-(F94+G94+H94+J94-K94),0))</f>
        <v>0</v>
      </c>
      <c r="M94" s="56" t="n">
        <f aca="false">L94*INDEX(Rates!$B$2:$C$101,C94+1,IF(Inputs!$C$5="Male",1,2))/1000/12*Inputs!$C$16</f>
        <v>0</v>
      </c>
      <c r="N94" s="56" t="n">
        <f aca="false">IF($V$1=1,MAX(F94+G94+H94+J94-K94-M94,0)*Inputs!$C$22/12,0)</f>
        <v>0</v>
      </c>
      <c r="O94" s="56" t="n">
        <f aca="false">IF(AND(MOD(A94,12)=0,B94&gt;=Inputs!$C$18),MAX(F94+G94+H94+J94-K94-M94-N94,0)*Inputs!$C$17,0)</f>
        <v>0</v>
      </c>
      <c r="P94" s="56" t="n">
        <f aca="false">F94+G94+H94+J94-K94-M94-N94+O94</f>
        <v>149838.562991398</v>
      </c>
      <c r="Q94" s="56" t="n">
        <f aca="false">IF(OR(E94=1,P94&lt;=0),0,P94)</f>
        <v>149838.562991398</v>
      </c>
      <c r="R94" s="15" t="n">
        <f aca="false">IF(OR(E94=1,AND(P94&lt;=0,I94&gt;0)),1,0)</f>
        <v>0</v>
      </c>
      <c r="S94" s="15" t="n">
        <f aca="false">IF(L94&gt;0,1,0)</f>
        <v>0</v>
      </c>
    </row>
    <row r="95" customFormat="false" ht="15" hidden="false" customHeight="false" outlineLevel="0" collapsed="false">
      <c r="A95" s="15" t="n">
        <v>94</v>
      </c>
      <c r="B95" s="15" t="n">
        <f aca="false">INT((A95-1)/12)+1</f>
        <v>8</v>
      </c>
      <c r="C95" s="15" t="n">
        <f aca="false">MIN(Inputs!$C$4+B95-1,99)</f>
        <v>81</v>
      </c>
      <c r="D95" s="55" t="n">
        <f aca="false">0.08</f>
        <v>0.08</v>
      </c>
      <c r="E95" s="15" t="n">
        <f aca="false">R94</f>
        <v>0</v>
      </c>
      <c r="F95" s="56" t="n">
        <f aca="false">Q94</f>
        <v>149838.562991398</v>
      </c>
      <c r="G95" s="56" t="n">
        <f aca="false">IF(AND(MOD(A95-1,12)=0,B95&lt;=Inputs!$C$7,E95=0),Inputs!$C$6,0)</f>
        <v>0</v>
      </c>
      <c r="H95" s="56" t="n">
        <f aca="false">IF(B95=1,G95*Inputs!$C$9,0)</f>
        <v>0</v>
      </c>
      <c r="I95" s="56" t="n">
        <f aca="false">I94+G95</f>
        <v>120000</v>
      </c>
      <c r="J95" s="56" t="n">
        <f aca="false">(F95+G95+H95)*((1+D95)^(1/12)-1)</f>
        <v>964.065825926298</v>
      </c>
      <c r="K95" s="56" t="n">
        <f aca="false">(F95+G95+H95+J95)*(Inputs!$C$19+IF(B95&lt;=10,Inputs!$C$12,Inputs!$C$13))/12</f>
        <v>502.67542939108</v>
      </c>
      <c r="L95" s="56" t="n">
        <f aca="false">IF(OR(E95=1,A95&lt;=Inputs!$C$15),0,MAX(Inputs!$C$8*I95-(F95+G95+H95+J95-K95),0))</f>
        <v>0</v>
      </c>
      <c r="M95" s="56" t="n">
        <f aca="false">L95*INDEX(Rates!$B$2:$C$101,C95+1,IF(Inputs!$C$5="Male",1,2))/1000/12*Inputs!$C$16</f>
        <v>0</v>
      </c>
      <c r="N95" s="56" t="n">
        <f aca="false">IF($V$1=1,MAX(F95+G95+H95+J95-K95-M95,0)*Inputs!$C$22/12,0)</f>
        <v>0</v>
      </c>
      <c r="O95" s="56" t="n">
        <f aca="false">IF(AND(MOD(A95,12)=0,B95&gt;=Inputs!$C$18),MAX(F95+G95+H95+J95-K95-M95-N95,0)*Inputs!$C$17,0)</f>
        <v>0</v>
      </c>
      <c r="P95" s="56" t="n">
        <f aca="false">F95+G95+H95+J95-K95-M95-N95+O95</f>
        <v>150299.953387933</v>
      </c>
      <c r="Q95" s="56" t="n">
        <f aca="false">IF(OR(E95=1,P95&lt;=0),0,P95)</f>
        <v>150299.953387933</v>
      </c>
      <c r="R95" s="15" t="n">
        <f aca="false">IF(OR(E95=1,AND(P95&lt;=0,I95&gt;0)),1,0)</f>
        <v>0</v>
      </c>
      <c r="S95" s="15" t="n">
        <f aca="false">IF(L95&gt;0,1,0)</f>
        <v>0</v>
      </c>
    </row>
    <row r="96" customFormat="false" ht="15" hidden="false" customHeight="false" outlineLevel="0" collapsed="false">
      <c r="A96" s="15" t="n">
        <v>95</v>
      </c>
      <c r="B96" s="15" t="n">
        <f aca="false">INT((A96-1)/12)+1</f>
        <v>8</v>
      </c>
      <c r="C96" s="15" t="n">
        <f aca="false">MIN(Inputs!$C$4+B96-1,99)</f>
        <v>81</v>
      </c>
      <c r="D96" s="55" t="n">
        <f aca="false">0.08</f>
        <v>0.08</v>
      </c>
      <c r="E96" s="15" t="n">
        <f aca="false">R95</f>
        <v>0</v>
      </c>
      <c r="F96" s="56" t="n">
        <f aca="false">Q95</f>
        <v>150299.953387933</v>
      </c>
      <c r="G96" s="56" t="n">
        <f aca="false">IF(AND(MOD(A96-1,12)=0,B96&lt;=Inputs!$C$7,E96=0),Inputs!$C$6,0)</f>
        <v>0</v>
      </c>
      <c r="H96" s="56" t="n">
        <f aca="false">IF(B96=1,G96*Inputs!$C$9,0)</f>
        <v>0</v>
      </c>
      <c r="I96" s="56" t="n">
        <f aca="false">I95+G96</f>
        <v>120000</v>
      </c>
      <c r="J96" s="56" t="n">
        <f aca="false">(F96+G96+H96)*((1+D96)^(1/12)-1)</f>
        <v>967.034425630072</v>
      </c>
      <c r="K96" s="56" t="n">
        <f aca="false">(F96+G96+H96+J96)*(Inputs!$C$19+IF(B96&lt;=10,Inputs!$C$12,Inputs!$C$13))/12</f>
        <v>504.223292711876</v>
      </c>
      <c r="L96" s="56" t="n">
        <f aca="false">IF(OR(E96=1,A96&lt;=Inputs!$C$15),0,MAX(Inputs!$C$8*I96-(F96+G96+H96+J96-K96),0))</f>
        <v>0</v>
      </c>
      <c r="M96" s="56" t="n">
        <f aca="false">L96*INDEX(Rates!$B$2:$C$101,C96+1,IF(Inputs!$C$5="Male",1,2))/1000/12*Inputs!$C$16</f>
        <v>0</v>
      </c>
      <c r="N96" s="56" t="n">
        <f aca="false">IF($V$1=1,MAX(F96+G96+H96+J96-K96-M96,0)*Inputs!$C$22/12,0)</f>
        <v>0</v>
      </c>
      <c r="O96" s="56" t="n">
        <f aca="false">IF(AND(MOD(A96,12)=0,B96&gt;=Inputs!$C$18),MAX(F96+G96+H96+J96-K96-M96-N96,0)*Inputs!$C$17,0)</f>
        <v>0</v>
      </c>
      <c r="P96" s="56" t="n">
        <f aca="false">F96+G96+H96+J96-K96-M96-N96+O96</f>
        <v>150762.764520851</v>
      </c>
      <c r="Q96" s="56" t="n">
        <f aca="false">IF(OR(E96=1,P96&lt;=0),0,P96)</f>
        <v>150762.764520851</v>
      </c>
      <c r="R96" s="15" t="n">
        <f aca="false">IF(OR(E96=1,AND(P96&lt;=0,I96&gt;0)),1,0)</f>
        <v>0</v>
      </c>
      <c r="S96" s="15" t="n">
        <f aca="false">IF(L96&gt;0,1,0)</f>
        <v>0</v>
      </c>
    </row>
    <row r="97" customFormat="false" ht="15" hidden="false" customHeight="false" outlineLevel="0" collapsed="false">
      <c r="A97" s="15" t="n">
        <v>96</v>
      </c>
      <c r="B97" s="15" t="n">
        <f aca="false">INT((A97-1)/12)+1</f>
        <v>8</v>
      </c>
      <c r="C97" s="15" t="n">
        <f aca="false">MIN(Inputs!$C$4+B97-1,99)</f>
        <v>81</v>
      </c>
      <c r="D97" s="55" t="n">
        <f aca="false">0.08</f>
        <v>0.08</v>
      </c>
      <c r="E97" s="15" t="n">
        <f aca="false">R96</f>
        <v>0</v>
      </c>
      <c r="F97" s="56" t="n">
        <f aca="false">Q96</f>
        <v>150762.764520851</v>
      </c>
      <c r="G97" s="56" t="n">
        <f aca="false">IF(AND(MOD(A97-1,12)=0,B97&lt;=Inputs!$C$7,E97=0),Inputs!$C$6,0)</f>
        <v>0</v>
      </c>
      <c r="H97" s="56" t="n">
        <f aca="false">IF(B97=1,G97*Inputs!$C$9,0)</f>
        <v>0</v>
      </c>
      <c r="I97" s="56" t="n">
        <f aca="false">I96+G97</f>
        <v>120000</v>
      </c>
      <c r="J97" s="56" t="n">
        <f aca="false">(F97+G97+H97)*((1+D97)^(1/12)-1)</f>
        <v>970.012166394512</v>
      </c>
      <c r="K97" s="56" t="n">
        <f aca="false">(F97+G97+H97+J97)*(Inputs!$C$19+IF(B97&lt;=10,Inputs!$C$12,Inputs!$C$13))/12</f>
        <v>505.775922290818</v>
      </c>
      <c r="L97" s="56" t="n">
        <f aca="false">IF(OR(E97=1,A97&lt;=Inputs!$C$15),0,MAX(Inputs!$C$8*I97-(F97+G97+H97+J97-K97),0))</f>
        <v>0</v>
      </c>
      <c r="M97" s="56" t="n">
        <f aca="false">L97*INDEX(Rates!$B$2:$C$101,C97+1,IF(Inputs!$C$5="Male",1,2))/1000/12*Inputs!$C$16</f>
        <v>0</v>
      </c>
      <c r="N97" s="56" t="n">
        <f aca="false">IF($V$1=1,MAX(F97+G97+H97+J97-K97-M97,0)*Inputs!$C$22/12,0)</f>
        <v>0</v>
      </c>
      <c r="O97" s="56" t="n">
        <f aca="false">IF(AND(MOD(A97,12)=0,B97&gt;=Inputs!$C$18),MAX(F97+G97+H97+J97-K97-M97-N97,0)*Inputs!$C$17,0)</f>
        <v>0</v>
      </c>
      <c r="P97" s="56" t="n">
        <f aca="false">F97+G97+H97+J97-K97-M97-N97+O97</f>
        <v>151227.000764955</v>
      </c>
      <c r="Q97" s="56" t="n">
        <f aca="false">IF(OR(E97=1,P97&lt;=0),0,P97)</f>
        <v>151227.000764955</v>
      </c>
      <c r="R97" s="15" t="n">
        <f aca="false">IF(OR(E97=1,AND(P97&lt;=0,I97&gt;0)),1,0)</f>
        <v>0</v>
      </c>
      <c r="S97" s="15" t="n">
        <f aca="false">IF(L97&gt;0,1,0)</f>
        <v>0</v>
      </c>
    </row>
    <row r="98" customFormat="false" ht="15" hidden="false" customHeight="false" outlineLevel="0" collapsed="false">
      <c r="A98" s="15" t="n">
        <v>97</v>
      </c>
      <c r="B98" s="15" t="n">
        <f aca="false">INT((A98-1)/12)+1</f>
        <v>9</v>
      </c>
      <c r="C98" s="15" t="n">
        <f aca="false">MIN(Inputs!$C$4+B98-1,99)</f>
        <v>82</v>
      </c>
      <c r="D98" s="55" t="n">
        <f aca="false">0.08</f>
        <v>0.08</v>
      </c>
      <c r="E98" s="15" t="n">
        <f aca="false">R97</f>
        <v>0</v>
      </c>
      <c r="F98" s="56" t="n">
        <f aca="false">Q97</f>
        <v>151227.000764955</v>
      </c>
      <c r="G98" s="56" t="n">
        <f aca="false">IF(AND(MOD(A98-1,12)=0,B98&lt;=Inputs!$C$7,E98=0),Inputs!$C$6,0)</f>
        <v>0</v>
      </c>
      <c r="H98" s="56" t="n">
        <f aca="false">IF(B98=1,G98*Inputs!$C$9,0)</f>
        <v>0</v>
      </c>
      <c r="I98" s="56" t="n">
        <f aca="false">I97+G98</f>
        <v>120000</v>
      </c>
      <c r="J98" s="56" t="n">
        <f aca="false">(F98+G98+H98)*((1+D98)^(1/12)-1)</f>
        <v>972.99907636723</v>
      </c>
      <c r="K98" s="56" t="n">
        <f aca="false">(F98+G98+H98+J98)*(Inputs!$C$19+IF(B98&lt;=10,Inputs!$C$12,Inputs!$C$13))/12</f>
        <v>507.333332804406</v>
      </c>
      <c r="L98" s="56" t="n">
        <f aca="false">IF(OR(E98=1,A98&lt;=Inputs!$C$15),0,MAX(Inputs!$C$8*I98-(F98+G98+H98+J98-K98),0))</f>
        <v>0</v>
      </c>
      <c r="M98" s="56" t="n">
        <f aca="false">L98*INDEX(Rates!$B$2:$C$101,C98+1,IF(Inputs!$C$5="Male",1,2))/1000/12*Inputs!$C$16</f>
        <v>0</v>
      </c>
      <c r="N98" s="56" t="n">
        <f aca="false">IF($V$1=1,MAX(F98+G98+H98+J98-K98-M98,0)*Inputs!$C$22/12,0)</f>
        <v>0</v>
      </c>
      <c r="O98" s="56" t="n">
        <f aca="false">IF(AND(MOD(A98,12)=0,B98&gt;=Inputs!$C$18),MAX(F98+G98+H98+J98-K98-M98-N98,0)*Inputs!$C$17,0)</f>
        <v>0</v>
      </c>
      <c r="P98" s="56" t="n">
        <f aca="false">F98+G98+H98+J98-K98-M98-N98+O98</f>
        <v>151692.666508518</v>
      </c>
      <c r="Q98" s="56" t="n">
        <f aca="false">IF(OR(E98=1,P98&lt;=0),0,P98)</f>
        <v>151692.666508518</v>
      </c>
      <c r="R98" s="15" t="n">
        <f aca="false">IF(OR(E98=1,AND(P98&lt;=0,I98&gt;0)),1,0)</f>
        <v>0</v>
      </c>
      <c r="S98" s="15" t="n">
        <f aca="false">IF(L98&gt;0,1,0)</f>
        <v>0</v>
      </c>
    </row>
    <row r="99" customFormat="false" ht="15" hidden="false" customHeight="false" outlineLevel="0" collapsed="false">
      <c r="A99" s="15" t="n">
        <v>98</v>
      </c>
      <c r="B99" s="15" t="n">
        <f aca="false">INT((A99-1)/12)+1</f>
        <v>9</v>
      </c>
      <c r="C99" s="15" t="n">
        <f aca="false">MIN(Inputs!$C$4+B99-1,99)</f>
        <v>82</v>
      </c>
      <c r="D99" s="55" t="n">
        <f aca="false">0.08</f>
        <v>0.08</v>
      </c>
      <c r="E99" s="15" t="n">
        <f aca="false">R98</f>
        <v>0</v>
      </c>
      <c r="F99" s="56" t="n">
        <f aca="false">Q98</f>
        <v>151692.666508518</v>
      </c>
      <c r="G99" s="56" t="n">
        <f aca="false">IF(AND(MOD(A99-1,12)=0,B99&lt;=Inputs!$C$7,E99=0),Inputs!$C$6,0)</f>
        <v>0</v>
      </c>
      <c r="H99" s="56" t="n">
        <f aca="false">IF(B99=1,G99*Inputs!$C$9,0)</f>
        <v>0</v>
      </c>
      <c r="I99" s="56" t="n">
        <f aca="false">I98+G99</f>
        <v>120000</v>
      </c>
      <c r="J99" s="56" t="n">
        <f aca="false">(F99+G99+H99)*((1+D99)^(1/12)-1)</f>
        <v>975.995183782511</v>
      </c>
      <c r="K99" s="56" t="n">
        <f aca="false">(F99+G99+H99+J99)*(Inputs!$C$19+IF(B99&lt;=10,Inputs!$C$12,Inputs!$C$13))/12</f>
        <v>508.895538974333</v>
      </c>
      <c r="L99" s="56" t="n">
        <f aca="false">IF(OR(E99=1,A99&lt;=Inputs!$C$15),0,MAX(Inputs!$C$8*I99-(F99+G99+H99+J99-K99),0))</f>
        <v>0</v>
      </c>
      <c r="M99" s="56" t="n">
        <f aca="false">L99*INDEX(Rates!$B$2:$C$101,C99+1,IF(Inputs!$C$5="Male",1,2))/1000/12*Inputs!$C$16</f>
        <v>0</v>
      </c>
      <c r="N99" s="56" t="n">
        <f aca="false">IF($V$1=1,MAX(F99+G99+H99+J99-K99-M99,0)*Inputs!$C$22/12,0)</f>
        <v>0</v>
      </c>
      <c r="O99" s="56" t="n">
        <f aca="false">IF(AND(MOD(A99,12)=0,B99&gt;=Inputs!$C$18),MAX(F99+G99+H99+J99-K99-M99-N99,0)*Inputs!$C$17,0)</f>
        <v>0</v>
      </c>
      <c r="P99" s="56" t="n">
        <f aca="false">F99+G99+H99+J99-K99-M99-N99+O99</f>
        <v>152159.766153326</v>
      </c>
      <c r="Q99" s="56" t="n">
        <f aca="false">IF(OR(E99=1,P99&lt;=0),0,P99)</f>
        <v>152159.766153326</v>
      </c>
      <c r="R99" s="15" t="n">
        <f aca="false">IF(OR(E99=1,AND(P99&lt;=0,I99&gt;0)),1,0)</f>
        <v>0</v>
      </c>
      <c r="S99" s="15" t="n">
        <f aca="false">IF(L99&gt;0,1,0)</f>
        <v>0</v>
      </c>
    </row>
    <row r="100" customFormat="false" ht="15" hidden="false" customHeight="false" outlineLevel="0" collapsed="false">
      <c r="A100" s="15" t="n">
        <v>99</v>
      </c>
      <c r="B100" s="15" t="n">
        <f aca="false">INT((A100-1)/12)+1</f>
        <v>9</v>
      </c>
      <c r="C100" s="15" t="n">
        <f aca="false">MIN(Inputs!$C$4+B100-1,99)</f>
        <v>82</v>
      </c>
      <c r="D100" s="55" t="n">
        <f aca="false">0.08</f>
        <v>0.08</v>
      </c>
      <c r="E100" s="15" t="n">
        <f aca="false">R99</f>
        <v>0</v>
      </c>
      <c r="F100" s="56" t="n">
        <f aca="false">Q99</f>
        <v>152159.766153326</v>
      </c>
      <c r="G100" s="56" t="n">
        <f aca="false">IF(AND(MOD(A100-1,12)=0,B100&lt;=Inputs!$C$7,E100=0),Inputs!$C$6,0)</f>
        <v>0</v>
      </c>
      <c r="H100" s="56" t="n">
        <f aca="false">IF(B100=1,G100*Inputs!$C$9,0)</f>
        <v>0</v>
      </c>
      <c r="I100" s="56" t="n">
        <f aca="false">I99+G100</f>
        <v>120000</v>
      </c>
      <c r="J100" s="56" t="n">
        <f aca="false">(F100+G100+H100)*((1+D100)^(1/12)-1)</f>
        <v>979.000516961578</v>
      </c>
      <c r="K100" s="56" t="n">
        <f aca="false">(F100+G100+H100+J100)*(Inputs!$C$19+IF(B100&lt;=10,Inputs!$C$12,Inputs!$C$13))/12</f>
        <v>510.462555567624</v>
      </c>
      <c r="L100" s="56" t="n">
        <f aca="false">IF(OR(E100=1,A100&lt;=Inputs!$C$15),0,MAX(Inputs!$C$8*I100-(F100+G100+H100+J100-K100),0))</f>
        <v>0</v>
      </c>
      <c r="M100" s="56" t="n">
        <f aca="false">L100*INDEX(Rates!$B$2:$C$101,C100+1,IF(Inputs!$C$5="Male",1,2))/1000/12*Inputs!$C$16</f>
        <v>0</v>
      </c>
      <c r="N100" s="56" t="n">
        <f aca="false">IF($V$1=1,MAX(F100+G100+H100+J100-K100-M100,0)*Inputs!$C$22/12,0)</f>
        <v>0</v>
      </c>
      <c r="O100" s="56" t="n">
        <f aca="false">IF(AND(MOD(A100,12)=0,B100&gt;=Inputs!$C$18),MAX(F100+G100+H100+J100-K100-M100-N100,0)*Inputs!$C$17,0)</f>
        <v>0</v>
      </c>
      <c r="P100" s="56" t="n">
        <f aca="false">F100+G100+H100+J100-K100-M100-N100+O100</f>
        <v>152628.30411472</v>
      </c>
      <c r="Q100" s="56" t="n">
        <f aca="false">IF(OR(E100=1,P100&lt;=0),0,P100)</f>
        <v>152628.30411472</v>
      </c>
      <c r="R100" s="15" t="n">
        <f aca="false">IF(OR(E100=1,AND(P100&lt;=0,I100&gt;0)),1,0)</f>
        <v>0</v>
      </c>
      <c r="S100" s="15" t="n">
        <f aca="false">IF(L100&gt;0,1,0)</f>
        <v>0</v>
      </c>
    </row>
    <row r="101" customFormat="false" ht="15" hidden="false" customHeight="false" outlineLevel="0" collapsed="false">
      <c r="A101" s="15" t="n">
        <v>100</v>
      </c>
      <c r="B101" s="15" t="n">
        <f aca="false">INT((A101-1)/12)+1</f>
        <v>9</v>
      </c>
      <c r="C101" s="15" t="n">
        <f aca="false">MIN(Inputs!$C$4+B101-1,99)</f>
        <v>82</v>
      </c>
      <c r="D101" s="55" t="n">
        <f aca="false">0.08</f>
        <v>0.08</v>
      </c>
      <c r="E101" s="15" t="n">
        <f aca="false">R100</f>
        <v>0</v>
      </c>
      <c r="F101" s="56" t="n">
        <f aca="false">Q100</f>
        <v>152628.30411472</v>
      </c>
      <c r="G101" s="56" t="n">
        <f aca="false">IF(AND(MOD(A101-1,12)=0,B101&lt;=Inputs!$C$7,E101=0),Inputs!$C$6,0)</f>
        <v>0</v>
      </c>
      <c r="H101" s="56" t="n">
        <f aca="false">IF(B101=1,G101*Inputs!$C$9,0)</f>
        <v>0</v>
      </c>
      <c r="I101" s="56" t="n">
        <f aca="false">I100+G101</f>
        <v>120000</v>
      </c>
      <c r="J101" s="56" t="n">
        <f aca="false">(F101+G101+H101)*((1+D101)^(1/12)-1)</f>
        <v>982.015104312867</v>
      </c>
      <c r="K101" s="56" t="n">
        <f aca="false">(F101+G101+H101+J101)*(Inputs!$C$19+IF(B101&lt;=10,Inputs!$C$12,Inputs!$C$13))/12</f>
        <v>512.034397396775</v>
      </c>
      <c r="L101" s="56" t="n">
        <f aca="false">IF(OR(E101=1,A101&lt;=Inputs!$C$15),0,MAX(Inputs!$C$8*I101-(F101+G101+H101+J101-K101),0))</f>
        <v>0</v>
      </c>
      <c r="M101" s="56" t="n">
        <f aca="false">L101*INDEX(Rates!$B$2:$C$101,C101+1,IF(Inputs!$C$5="Male",1,2))/1000/12*Inputs!$C$16</f>
        <v>0</v>
      </c>
      <c r="N101" s="56" t="n">
        <f aca="false">IF($V$1=1,MAX(F101+G101+H101+J101-K101-M101,0)*Inputs!$C$22/12,0)</f>
        <v>0</v>
      </c>
      <c r="O101" s="56" t="n">
        <f aca="false">IF(AND(MOD(A101,12)=0,B101&gt;=Inputs!$C$18),MAX(F101+G101+H101+J101-K101-M101-N101,0)*Inputs!$C$17,0)</f>
        <v>0</v>
      </c>
      <c r="P101" s="56" t="n">
        <f aca="false">F101+G101+H101+J101-K101-M101-N101+O101</f>
        <v>153098.284821636</v>
      </c>
      <c r="Q101" s="56" t="n">
        <f aca="false">IF(OR(E101=1,P101&lt;=0),0,P101)</f>
        <v>153098.284821636</v>
      </c>
      <c r="R101" s="15" t="n">
        <f aca="false">IF(OR(E101=1,AND(P101&lt;=0,I101&gt;0)),1,0)</f>
        <v>0</v>
      </c>
      <c r="S101" s="15" t="n">
        <f aca="false">IF(L101&gt;0,1,0)</f>
        <v>0</v>
      </c>
    </row>
    <row r="102" customFormat="false" ht="15" hidden="false" customHeight="false" outlineLevel="0" collapsed="false">
      <c r="A102" s="15" t="n">
        <v>101</v>
      </c>
      <c r="B102" s="15" t="n">
        <f aca="false">INT((A102-1)/12)+1</f>
        <v>9</v>
      </c>
      <c r="C102" s="15" t="n">
        <f aca="false">MIN(Inputs!$C$4+B102-1,99)</f>
        <v>82</v>
      </c>
      <c r="D102" s="55" t="n">
        <f aca="false">0.08</f>
        <v>0.08</v>
      </c>
      <c r="E102" s="15" t="n">
        <f aca="false">R101</f>
        <v>0</v>
      </c>
      <c r="F102" s="56" t="n">
        <f aca="false">Q101</f>
        <v>153098.284821636</v>
      </c>
      <c r="G102" s="56" t="n">
        <f aca="false">IF(AND(MOD(A102-1,12)=0,B102&lt;=Inputs!$C$7,E102=0),Inputs!$C$6,0)</f>
        <v>0</v>
      </c>
      <c r="H102" s="56" t="n">
        <f aca="false">IF(B102=1,G102*Inputs!$C$9,0)</f>
        <v>0</v>
      </c>
      <c r="I102" s="56" t="n">
        <f aca="false">I101+G102</f>
        <v>120000</v>
      </c>
      <c r="J102" s="56" t="n">
        <f aca="false">(F102+G102+H102)*((1+D102)^(1/12)-1)</f>
        <v>985.038974332285</v>
      </c>
      <c r="K102" s="56" t="n">
        <f aca="false">(F102+G102+H102+J102)*(Inputs!$C$19+IF(B102&lt;=10,Inputs!$C$12,Inputs!$C$13))/12</f>
        <v>513.611079319893</v>
      </c>
      <c r="L102" s="56" t="n">
        <f aca="false">IF(OR(E102=1,A102&lt;=Inputs!$C$15),0,MAX(Inputs!$C$8*I102-(F102+G102+H102+J102-K102),0))</f>
        <v>0</v>
      </c>
      <c r="M102" s="56" t="n">
        <f aca="false">L102*INDEX(Rates!$B$2:$C$101,C102+1,IF(Inputs!$C$5="Male",1,2))/1000/12*Inputs!$C$16</f>
        <v>0</v>
      </c>
      <c r="N102" s="56" t="n">
        <f aca="false">IF($V$1=1,MAX(F102+G102+H102+J102-K102-M102,0)*Inputs!$C$22/12,0)</f>
        <v>0</v>
      </c>
      <c r="O102" s="56" t="n">
        <f aca="false">IF(AND(MOD(A102,12)=0,B102&gt;=Inputs!$C$18),MAX(F102+G102+H102+J102-K102-M102-N102,0)*Inputs!$C$17,0)</f>
        <v>0</v>
      </c>
      <c r="P102" s="56" t="n">
        <f aca="false">F102+G102+H102+J102-K102-M102-N102+O102</f>
        <v>153569.712716648</v>
      </c>
      <c r="Q102" s="56" t="n">
        <f aca="false">IF(OR(E102=1,P102&lt;=0),0,P102)</f>
        <v>153569.712716648</v>
      </c>
      <c r="R102" s="15" t="n">
        <f aca="false">IF(OR(E102=1,AND(P102&lt;=0,I102&gt;0)),1,0)</f>
        <v>0</v>
      </c>
      <c r="S102" s="15" t="n">
        <f aca="false">IF(L102&gt;0,1,0)</f>
        <v>0</v>
      </c>
    </row>
    <row r="103" customFormat="false" ht="15" hidden="false" customHeight="false" outlineLevel="0" collapsed="false">
      <c r="A103" s="15" t="n">
        <v>102</v>
      </c>
      <c r="B103" s="15" t="n">
        <f aca="false">INT((A103-1)/12)+1</f>
        <v>9</v>
      </c>
      <c r="C103" s="15" t="n">
        <f aca="false">MIN(Inputs!$C$4+B103-1,99)</f>
        <v>82</v>
      </c>
      <c r="D103" s="55" t="n">
        <f aca="false">0.08</f>
        <v>0.08</v>
      </c>
      <c r="E103" s="15" t="n">
        <f aca="false">R102</f>
        <v>0</v>
      </c>
      <c r="F103" s="56" t="n">
        <f aca="false">Q102</f>
        <v>153569.712716648</v>
      </c>
      <c r="G103" s="56" t="n">
        <f aca="false">IF(AND(MOD(A103-1,12)=0,B103&lt;=Inputs!$C$7,E103=0),Inputs!$C$6,0)</f>
        <v>0</v>
      </c>
      <c r="H103" s="56" t="n">
        <f aca="false">IF(B103=1,G103*Inputs!$C$9,0)</f>
        <v>0</v>
      </c>
      <c r="I103" s="56" t="n">
        <f aca="false">I102+G103</f>
        <v>120000</v>
      </c>
      <c r="J103" s="56" t="n">
        <f aca="false">(F103+G103+H103)*((1+D103)^(1/12)-1)</f>
        <v>988.072155603491</v>
      </c>
      <c r="K103" s="56" t="n">
        <f aca="false">(F103+G103+H103+J103)*(Inputs!$C$19+IF(B103&lt;=10,Inputs!$C$12,Inputs!$C$13))/12</f>
        <v>515.192616240839</v>
      </c>
      <c r="L103" s="56" t="n">
        <f aca="false">IF(OR(E103=1,A103&lt;=Inputs!$C$15),0,MAX(Inputs!$C$8*I103-(F103+G103+H103+J103-K103),0))</f>
        <v>0</v>
      </c>
      <c r="M103" s="56" t="n">
        <f aca="false">L103*INDEX(Rates!$B$2:$C$101,C103+1,IF(Inputs!$C$5="Male",1,2))/1000/12*Inputs!$C$16</f>
        <v>0</v>
      </c>
      <c r="N103" s="56" t="n">
        <f aca="false">IF($V$1=1,MAX(F103+G103+H103+J103-K103-M103,0)*Inputs!$C$22/12,0)</f>
        <v>0</v>
      </c>
      <c r="O103" s="56" t="n">
        <f aca="false">IF(AND(MOD(A103,12)=0,B103&gt;=Inputs!$C$18),MAX(F103+G103+H103+J103-K103-M103-N103,0)*Inputs!$C$17,0)</f>
        <v>0</v>
      </c>
      <c r="P103" s="56" t="n">
        <f aca="false">F103+G103+H103+J103-K103-M103-N103+O103</f>
        <v>154042.592256011</v>
      </c>
      <c r="Q103" s="56" t="n">
        <f aca="false">IF(OR(E103=1,P103&lt;=0),0,P103)</f>
        <v>154042.592256011</v>
      </c>
      <c r="R103" s="15" t="n">
        <f aca="false">IF(OR(E103=1,AND(P103&lt;=0,I103&gt;0)),1,0)</f>
        <v>0</v>
      </c>
      <c r="S103" s="15" t="n">
        <f aca="false">IF(L103&gt;0,1,0)</f>
        <v>0</v>
      </c>
    </row>
    <row r="104" customFormat="false" ht="15" hidden="false" customHeight="false" outlineLevel="0" collapsed="false">
      <c r="A104" s="15" t="n">
        <v>103</v>
      </c>
      <c r="B104" s="15" t="n">
        <f aca="false">INT((A104-1)/12)+1</f>
        <v>9</v>
      </c>
      <c r="C104" s="15" t="n">
        <f aca="false">MIN(Inputs!$C$4+B104-1,99)</f>
        <v>82</v>
      </c>
      <c r="D104" s="55" t="n">
        <f aca="false">0.08</f>
        <v>0.08</v>
      </c>
      <c r="E104" s="15" t="n">
        <f aca="false">R103</f>
        <v>0</v>
      </c>
      <c r="F104" s="56" t="n">
        <f aca="false">Q103</f>
        <v>154042.592256011</v>
      </c>
      <c r="G104" s="56" t="n">
        <f aca="false">IF(AND(MOD(A104-1,12)=0,B104&lt;=Inputs!$C$7,E104=0),Inputs!$C$6,0)</f>
        <v>0</v>
      </c>
      <c r="H104" s="56" t="n">
        <f aca="false">IF(B104=1,G104*Inputs!$C$9,0)</f>
        <v>0</v>
      </c>
      <c r="I104" s="56" t="n">
        <f aca="false">I103+G104</f>
        <v>120000</v>
      </c>
      <c r="J104" s="56" t="n">
        <f aca="false">(F104+G104+H104)*((1+D104)^(1/12)-1)</f>
        <v>991.114676798154</v>
      </c>
      <c r="K104" s="56" t="n">
        <f aca="false">(F104+G104+H104+J104)*(Inputs!$C$19+IF(B104&lt;=10,Inputs!$C$12,Inputs!$C$13))/12</f>
        <v>516.779023109363</v>
      </c>
      <c r="L104" s="56" t="n">
        <f aca="false">IF(OR(E104=1,A104&lt;=Inputs!$C$15),0,MAX(Inputs!$C$8*I104-(F104+G104+H104+J104-K104),0))</f>
        <v>0</v>
      </c>
      <c r="M104" s="56" t="n">
        <f aca="false">L104*INDEX(Rates!$B$2:$C$101,C104+1,IF(Inputs!$C$5="Male",1,2))/1000/12*Inputs!$C$16</f>
        <v>0</v>
      </c>
      <c r="N104" s="56" t="n">
        <f aca="false">IF($V$1=1,MAX(F104+G104+H104+J104-K104-M104,0)*Inputs!$C$22/12,0)</f>
        <v>0</v>
      </c>
      <c r="O104" s="56" t="n">
        <f aca="false">IF(AND(MOD(A104,12)=0,B104&gt;=Inputs!$C$18),MAX(F104+G104+H104+J104-K104-M104-N104,0)*Inputs!$C$17,0)</f>
        <v>0</v>
      </c>
      <c r="P104" s="56" t="n">
        <f aca="false">F104+G104+H104+J104-K104-M104-N104+O104</f>
        <v>154516.9279097</v>
      </c>
      <c r="Q104" s="56" t="n">
        <f aca="false">IF(OR(E104=1,P104&lt;=0),0,P104)</f>
        <v>154516.9279097</v>
      </c>
      <c r="R104" s="15" t="n">
        <f aca="false">IF(OR(E104=1,AND(P104&lt;=0,I104&gt;0)),1,0)</f>
        <v>0</v>
      </c>
      <c r="S104" s="15" t="n">
        <f aca="false">IF(L104&gt;0,1,0)</f>
        <v>0</v>
      </c>
    </row>
    <row r="105" customFormat="false" ht="15" hidden="false" customHeight="false" outlineLevel="0" collapsed="false">
      <c r="A105" s="15" t="n">
        <v>104</v>
      </c>
      <c r="B105" s="15" t="n">
        <f aca="false">INT((A105-1)/12)+1</f>
        <v>9</v>
      </c>
      <c r="C105" s="15" t="n">
        <f aca="false">MIN(Inputs!$C$4+B105-1,99)</f>
        <v>82</v>
      </c>
      <c r="D105" s="55" t="n">
        <f aca="false">0.08</f>
        <v>0.08</v>
      </c>
      <c r="E105" s="15" t="n">
        <f aca="false">R104</f>
        <v>0</v>
      </c>
      <c r="F105" s="56" t="n">
        <f aca="false">Q104</f>
        <v>154516.9279097</v>
      </c>
      <c r="G105" s="56" t="n">
        <f aca="false">IF(AND(MOD(A105-1,12)=0,B105&lt;=Inputs!$C$7,E105=0),Inputs!$C$6,0)</f>
        <v>0</v>
      </c>
      <c r="H105" s="56" t="n">
        <f aca="false">IF(B105=1,G105*Inputs!$C$9,0)</f>
        <v>0</v>
      </c>
      <c r="I105" s="56" t="n">
        <f aca="false">I104+G105</f>
        <v>120000</v>
      </c>
      <c r="J105" s="56" t="n">
        <f aca="false">(F105+G105+H105)*((1+D105)^(1/12)-1)</f>
        <v>994.166566676236</v>
      </c>
      <c r="K105" s="56" t="n">
        <f aca="false">(F105+G105+H105+J105)*(Inputs!$C$19+IF(B105&lt;=10,Inputs!$C$12,Inputs!$C$13))/12</f>
        <v>518.370314921253</v>
      </c>
      <c r="L105" s="56" t="n">
        <f aca="false">IF(OR(E105=1,A105&lt;=Inputs!$C$15),0,MAX(Inputs!$C$8*I105-(F105+G105+H105+J105-K105),0))</f>
        <v>0</v>
      </c>
      <c r="M105" s="56" t="n">
        <f aca="false">L105*INDEX(Rates!$B$2:$C$101,C105+1,IF(Inputs!$C$5="Male",1,2))/1000/12*Inputs!$C$16</f>
        <v>0</v>
      </c>
      <c r="N105" s="56" t="n">
        <f aca="false">IF($V$1=1,MAX(F105+G105+H105+J105-K105-M105,0)*Inputs!$C$22/12,0)</f>
        <v>0</v>
      </c>
      <c r="O105" s="56" t="n">
        <f aca="false">IF(AND(MOD(A105,12)=0,B105&gt;=Inputs!$C$18),MAX(F105+G105+H105+J105-K105-M105-N105,0)*Inputs!$C$17,0)</f>
        <v>0</v>
      </c>
      <c r="P105" s="56" t="n">
        <f aca="false">F105+G105+H105+J105-K105-M105-N105+O105</f>
        <v>154992.724161455</v>
      </c>
      <c r="Q105" s="56" t="n">
        <f aca="false">IF(OR(E105=1,P105&lt;=0),0,P105)</f>
        <v>154992.724161455</v>
      </c>
      <c r="R105" s="15" t="n">
        <f aca="false">IF(OR(E105=1,AND(P105&lt;=0,I105&gt;0)),1,0)</f>
        <v>0</v>
      </c>
      <c r="S105" s="15" t="n">
        <f aca="false">IF(L105&gt;0,1,0)</f>
        <v>0</v>
      </c>
    </row>
    <row r="106" customFormat="false" ht="15" hidden="false" customHeight="false" outlineLevel="0" collapsed="false">
      <c r="A106" s="15" t="n">
        <v>105</v>
      </c>
      <c r="B106" s="15" t="n">
        <f aca="false">INT((A106-1)/12)+1</f>
        <v>9</v>
      </c>
      <c r="C106" s="15" t="n">
        <f aca="false">MIN(Inputs!$C$4+B106-1,99)</f>
        <v>82</v>
      </c>
      <c r="D106" s="55" t="n">
        <f aca="false">0.08</f>
        <v>0.08</v>
      </c>
      <c r="E106" s="15" t="n">
        <f aca="false">R105</f>
        <v>0</v>
      </c>
      <c r="F106" s="56" t="n">
        <f aca="false">Q105</f>
        <v>154992.724161455</v>
      </c>
      <c r="G106" s="56" t="n">
        <f aca="false">IF(AND(MOD(A106-1,12)=0,B106&lt;=Inputs!$C$7,E106=0),Inputs!$C$6,0)</f>
        <v>0</v>
      </c>
      <c r="H106" s="56" t="n">
        <f aca="false">IF(B106=1,G106*Inputs!$C$9,0)</f>
        <v>0</v>
      </c>
      <c r="I106" s="56" t="n">
        <f aca="false">I105+G106</f>
        <v>120000</v>
      </c>
      <c r="J106" s="56" t="n">
        <f aca="false">(F106+G106+H106)*((1+D106)^(1/12)-1)</f>
        <v>997.227854086254</v>
      </c>
      <c r="K106" s="56" t="n">
        <f aca="false">(F106+G106+H106+J106)*(Inputs!$C$19+IF(B106&lt;=10,Inputs!$C$12,Inputs!$C$13))/12</f>
        <v>519.966506718469</v>
      </c>
      <c r="L106" s="56" t="n">
        <f aca="false">IF(OR(E106=1,A106&lt;=Inputs!$C$15),0,MAX(Inputs!$C$8*I106-(F106+G106+H106+J106-K106),0))</f>
        <v>0</v>
      </c>
      <c r="M106" s="56" t="n">
        <f aca="false">L106*INDEX(Rates!$B$2:$C$101,C106+1,IF(Inputs!$C$5="Male",1,2))/1000/12*Inputs!$C$16</f>
        <v>0</v>
      </c>
      <c r="N106" s="56" t="n">
        <f aca="false">IF($V$1=1,MAX(F106+G106+H106+J106-K106-M106,0)*Inputs!$C$22/12,0)</f>
        <v>0</v>
      </c>
      <c r="O106" s="56" t="n">
        <f aca="false">IF(AND(MOD(A106,12)=0,B106&gt;=Inputs!$C$18),MAX(F106+G106+H106+J106-K106-M106-N106,0)*Inputs!$C$17,0)</f>
        <v>0</v>
      </c>
      <c r="P106" s="56" t="n">
        <f aca="false">F106+G106+H106+J106-K106-M106-N106+O106</f>
        <v>155469.985508822</v>
      </c>
      <c r="Q106" s="56" t="n">
        <f aca="false">IF(OR(E106=1,P106&lt;=0),0,P106)</f>
        <v>155469.985508822</v>
      </c>
      <c r="R106" s="15" t="n">
        <f aca="false">IF(OR(E106=1,AND(P106&lt;=0,I106&gt;0)),1,0)</f>
        <v>0</v>
      </c>
      <c r="S106" s="15" t="n">
        <f aca="false">IF(L106&gt;0,1,0)</f>
        <v>0</v>
      </c>
    </row>
    <row r="107" customFormat="false" ht="15" hidden="false" customHeight="false" outlineLevel="0" collapsed="false">
      <c r="A107" s="15" t="n">
        <v>106</v>
      </c>
      <c r="B107" s="15" t="n">
        <f aca="false">INT((A107-1)/12)+1</f>
        <v>9</v>
      </c>
      <c r="C107" s="15" t="n">
        <f aca="false">MIN(Inputs!$C$4+B107-1,99)</f>
        <v>82</v>
      </c>
      <c r="D107" s="55" t="n">
        <f aca="false">0.08</f>
        <v>0.08</v>
      </c>
      <c r="E107" s="15" t="n">
        <f aca="false">R106</f>
        <v>0</v>
      </c>
      <c r="F107" s="56" t="n">
        <f aca="false">Q106</f>
        <v>155469.985508822</v>
      </c>
      <c r="G107" s="56" t="n">
        <f aca="false">IF(AND(MOD(A107-1,12)=0,B107&lt;=Inputs!$C$7,E107=0),Inputs!$C$6,0)</f>
        <v>0</v>
      </c>
      <c r="H107" s="56" t="n">
        <f aca="false">IF(B107=1,G107*Inputs!$C$9,0)</f>
        <v>0</v>
      </c>
      <c r="I107" s="56" t="n">
        <f aca="false">I106+G107</f>
        <v>120000</v>
      </c>
      <c r="J107" s="56" t="n">
        <f aca="false">(F107+G107+H107)*((1+D107)^(1/12)-1)</f>
        <v>1000.29856796556</v>
      </c>
      <c r="K107" s="56" t="n">
        <f aca="false">(F107+G107+H107+J107)*(Inputs!$C$19+IF(B107&lt;=10,Inputs!$C$12,Inputs!$C$13))/12</f>
        <v>521.567613589293</v>
      </c>
      <c r="L107" s="56" t="n">
        <f aca="false">IF(OR(E107=1,A107&lt;=Inputs!$C$15),0,MAX(Inputs!$C$8*I107-(F107+G107+H107+J107-K107),0))</f>
        <v>0</v>
      </c>
      <c r="M107" s="56" t="n">
        <f aca="false">L107*INDEX(Rates!$B$2:$C$101,C107+1,IF(Inputs!$C$5="Male",1,2))/1000/12*Inputs!$C$16</f>
        <v>0</v>
      </c>
      <c r="N107" s="56" t="n">
        <f aca="false">IF($V$1=1,MAX(F107+G107+H107+J107-K107-M107,0)*Inputs!$C$22/12,0)</f>
        <v>0</v>
      </c>
      <c r="O107" s="56" t="n">
        <f aca="false">IF(AND(MOD(A107,12)=0,B107&gt;=Inputs!$C$18),MAX(F107+G107+H107+J107-K107-M107-N107,0)*Inputs!$C$17,0)</f>
        <v>0</v>
      </c>
      <c r="P107" s="56" t="n">
        <f aca="false">F107+G107+H107+J107-K107-M107-N107+O107</f>
        <v>155948.716463199</v>
      </c>
      <c r="Q107" s="56" t="n">
        <f aca="false">IF(OR(E107=1,P107&lt;=0),0,P107)</f>
        <v>155948.716463199</v>
      </c>
      <c r="R107" s="15" t="n">
        <f aca="false">IF(OR(E107=1,AND(P107&lt;=0,I107&gt;0)),1,0)</f>
        <v>0</v>
      </c>
      <c r="S107" s="15" t="n">
        <f aca="false">IF(L107&gt;0,1,0)</f>
        <v>0</v>
      </c>
    </row>
    <row r="108" customFormat="false" ht="15" hidden="false" customHeight="false" outlineLevel="0" collapsed="false">
      <c r="A108" s="15" t="n">
        <v>107</v>
      </c>
      <c r="B108" s="15" t="n">
        <f aca="false">INT((A108-1)/12)+1</f>
        <v>9</v>
      </c>
      <c r="C108" s="15" t="n">
        <f aca="false">MIN(Inputs!$C$4+B108-1,99)</f>
        <v>82</v>
      </c>
      <c r="D108" s="55" t="n">
        <f aca="false">0.08</f>
        <v>0.08</v>
      </c>
      <c r="E108" s="15" t="n">
        <f aca="false">R107</f>
        <v>0</v>
      </c>
      <c r="F108" s="56" t="n">
        <f aca="false">Q107</f>
        <v>155948.716463199</v>
      </c>
      <c r="G108" s="56" t="n">
        <f aca="false">IF(AND(MOD(A108-1,12)=0,B108&lt;=Inputs!$C$7,E108=0),Inputs!$C$6,0)</f>
        <v>0</v>
      </c>
      <c r="H108" s="56" t="n">
        <f aca="false">IF(B108=1,G108*Inputs!$C$9,0)</f>
        <v>0</v>
      </c>
      <c r="I108" s="56" t="n">
        <f aca="false">I107+G108</f>
        <v>120000</v>
      </c>
      <c r="J108" s="56" t="n">
        <f aca="false">(F108+G108+H108)*((1+D108)^(1/12)-1)</f>
        <v>1003.37873734061</v>
      </c>
      <c r="K108" s="56" t="n">
        <f aca="false">(F108+G108+H108+J108)*(Inputs!$C$19+IF(B108&lt;=10,Inputs!$C$12,Inputs!$C$13))/12</f>
        <v>523.173650668464</v>
      </c>
      <c r="L108" s="56" t="n">
        <f aca="false">IF(OR(E108=1,A108&lt;=Inputs!$C$15),0,MAX(Inputs!$C$8*I108-(F108+G108+H108+J108-K108),0))</f>
        <v>0</v>
      </c>
      <c r="M108" s="56" t="n">
        <f aca="false">L108*INDEX(Rates!$B$2:$C$101,C108+1,IF(Inputs!$C$5="Male",1,2))/1000/12*Inputs!$C$16</f>
        <v>0</v>
      </c>
      <c r="N108" s="56" t="n">
        <f aca="false">IF($V$1=1,MAX(F108+G108+H108+J108-K108-M108,0)*Inputs!$C$22/12,0)</f>
        <v>0</v>
      </c>
      <c r="O108" s="56" t="n">
        <f aca="false">IF(AND(MOD(A108,12)=0,B108&gt;=Inputs!$C$18),MAX(F108+G108+H108+J108-K108-M108-N108,0)*Inputs!$C$17,0)</f>
        <v>0</v>
      </c>
      <c r="P108" s="56" t="n">
        <f aca="false">F108+G108+H108+J108-K108-M108-N108+O108</f>
        <v>156428.921549871</v>
      </c>
      <c r="Q108" s="56" t="n">
        <f aca="false">IF(OR(E108=1,P108&lt;=0),0,P108)</f>
        <v>156428.921549871</v>
      </c>
      <c r="R108" s="15" t="n">
        <f aca="false">IF(OR(E108=1,AND(P108&lt;=0,I108&gt;0)),1,0)</f>
        <v>0</v>
      </c>
      <c r="S108" s="15" t="n">
        <f aca="false">IF(L108&gt;0,1,0)</f>
        <v>0</v>
      </c>
    </row>
    <row r="109" customFormat="false" ht="15" hidden="false" customHeight="false" outlineLevel="0" collapsed="false">
      <c r="A109" s="15" t="n">
        <v>108</v>
      </c>
      <c r="B109" s="15" t="n">
        <f aca="false">INT((A109-1)/12)+1</f>
        <v>9</v>
      </c>
      <c r="C109" s="15" t="n">
        <f aca="false">MIN(Inputs!$C$4+B109-1,99)</f>
        <v>82</v>
      </c>
      <c r="D109" s="55" t="n">
        <f aca="false">0.08</f>
        <v>0.08</v>
      </c>
      <c r="E109" s="15" t="n">
        <f aca="false">R108</f>
        <v>0</v>
      </c>
      <c r="F109" s="56" t="n">
        <f aca="false">Q108</f>
        <v>156428.921549871</v>
      </c>
      <c r="G109" s="56" t="n">
        <f aca="false">IF(AND(MOD(A109-1,12)=0,B109&lt;=Inputs!$C$7,E109=0),Inputs!$C$6,0)</f>
        <v>0</v>
      </c>
      <c r="H109" s="56" t="n">
        <f aca="false">IF(B109=1,G109*Inputs!$C$9,0)</f>
        <v>0</v>
      </c>
      <c r="I109" s="56" t="n">
        <f aca="false">I108+G109</f>
        <v>120000</v>
      </c>
      <c r="J109" s="56" t="n">
        <f aca="false">(F109+G109+H109)*((1+D109)^(1/12)-1)</f>
        <v>1006.46839132723</v>
      </c>
      <c r="K109" s="56" t="n">
        <f aca="false">(F109+G109+H109+J109)*(Inputs!$C$19+IF(B109&lt;=10,Inputs!$C$12,Inputs!$C$13))/12</f>
        <v>524.784633137327</v>
      </c>
      <c r="L109" s="56" t="n">
        <f aca="false">IF(OR(E109=1,A109&lt;=Inputs!$C$15),0,MAX(Inputs!$C$8*I109-(F109+G109+H109+J109-K109),0))</f>
        <v>0</v>
      </c>
      <c r="M109" s="56" t="n">
        <f aca="false">L109*INDEX(Rates!$B$2:$C$101,C109+1,IF(Inputs!$C$5="Male",1,2))/1000/12*Inputs!$C$16</f>
        <v>0</v>
      </c>
      <c r="N109" s="56" t="n">
        <f aca="false">IF($V$1=1,MAX(F109+G109+H109+J109-K109-M109,0)*Inputs!$C$22/12,0)</f>
        <v>0</v>
      </c>
      <c r="O109" s="56" t="n">
        <f aca="false">IF(AND(MOD(A109,12)=0,B109&gt;=Inputs!$C$18),MAX(F109+G109+H109+J109-K109-M109-N109,0)*Inputs!$C$17,0)</f>
        <v>0</v>
      </c>
      <c r="P109" s="56" t="n">
        <f aca="false">F109+G109+H109+J109-K109-M109-N109+O109</f>
        <v>156910.605308061</v>
      </c>
      <c r="Q109" s="56" t="n">
        <f aca="false">IF(OR(E109=1,P109&lt;=0),0,P109)</f>
        <v>156910.605308061</v>
      </c>
      <c r="R109" s="15" t="n">
        <f aca="false">IF(OR(E109=1,AND(P109&lt;=0,I109&gt;0)),1,0)</f>
        <v>0</v>
      </c>
      <c r="S109" s="15" t="n">
        <f aca="false">IF(L109&gt;0,1,0)</f>
        <v>0</v>
      </c>
    </row>
    <row r="110" customFormat="false" ht="15" hidden="false" customHeight="false" outlineLevel="0" collapsed="false">
      <c r="A110" s="15" t="n">
        <v>109</v>
      </c>
      <c r="B110" s="15" t="n">
        <f aca="false">INT((A110-1)/12)+1</f>
        <v>10</v>
      </c>
      <c r="C110" s="15" t="n">
        <f aca="false">MIN(Inputs!$C$4+B110-1,99)</f>
        <v>83</v>
      </c>
      <c r="D110" s="55" t="n">
        <f aca="false">0.08</f>
        <v>0.08</v>
      </c>
      <c r="E110" s="15" t="n">
        <f aca="false">R109</f>
        <v>0</v>
      </c>
      <c r="F110" s="56" t="n">
        <f aca="false">Q109</f>
        <v>156910.605308061</v>
      </c>
      <c r="G110" s="56" t="n">
        <f aca="false">IF(AND(MOD(A110-1,12)=0,B110&lt;=Inputs!$C$7,E110=0),Inputs!$C$6,0)</f>
        <v>0</v>
      </c>
      <c r="H110" s="56" t="n">
        <f aca="false">IF(B110=1,G110*Inputs!$C$9,0)</f>
        <v>0</v>
      </c>
      <c r="I110" s="56" t="n">
        <f aca="false">I109+G110</f>
        <v>120000</v>
      </c>
      <c r="J110" s="56" t="n">
        <f aca="false">(F110+G110+H110)*((1+D110)^(1/12)-1)</f>
        <v>1009.56755913093</v>
      </c>
      <c r="K110" s="56" t="n">
        <f aca="false">(F110+G110+H110+J110)*(Inputs!$C$19+IF(B110&lt;=10,Inputs!$C$12,Inputs!$C$13))/12</f>
        <v>526.400576223972</v>
      </c>
      <c r="L110" s="56" t="n">
        <f aca="false">IF(OR(E110=1,A110&lt;=Inputs!$C$15),0,MAX(Inputs!$C$8*I110-(F110+G110+H110+J110-K110),0))</f>
        <v>0</v>
      </c>
      <c r="M110" s="56" t="n">
        <f aca="false">L110*INDEX(Rates!$B$2:$C$101,C110+1,IF(Inputs!$C$5="Male",1,2))/1000/12*Inputs!$C$16</f>
        <v>0</v>
      </c>
      <c r="N110" s="56" t="n">
        <f aca="false">IF($V$1=1,MAX(F110+G110+H110+J110-K110-M110,0)*Inputs!$C$22/12,0)</f>
        <v>0</v>
      </c>
      <c r="O110" s="56" t="n">
        <f aca="false">IF(AND(MOD(A110,12)=0,B110&gt;=Inputs!$C$18),MAX(F110+G110+H110+J110-K110-M110-N110,0)*Inputs!$C$17,0)</f>
        <v>0</v>
      </c>
      <c r="P110" s="56" t="n">
        <f aca="false">F110+G110+H110+J110-K110-M110-N110+O110</f>
        <v>157393.772290968</v>
      </c>
      <c r="Q110" s="56" t="n">
        <f aca="false">IF(OR(E110=1,P110&lt;=0),0,P110)</f>
        <v>157393.772290968</v>
      </c>
      <c r="R110" s="15" t="n">
        <f aca="false">IF(OR(E110=1,AND(P110&lt;=0,I110&gt;0)),1,0)</f>
        <v>0</v>
      </c>
      <c r="S110" s="15" t="n">
        <f aca="false">IF(L110&gt;0,1,0)</f>
        <v>0</v>
      </c>
    </row>
    <row r="111" customFormat="false" ht="15" hidden="false" customHeight="false" outlineLevel="0" collapsed="false">
      <c r="A111" s="15" t="n">
        <v>110</v>
      </c>
      <c r="B111" s="15" t="n">
        <f aca="false">INT((A111-1)/12)+1</f>
        <v>10</v>
      </c>
      <c r="C111" s="15" t="n">
        <f aca="false">MIN(Inputs!$C$4+B111-1,99)</f>
        <v>83</v>
      </c>
      <c r="D111" s="55" t="n">
        <f aca="false">0.08</f>
        <v>0.08</v>
      </c>
      <c r="E111" s="15" t="n">
        <f aca="false">R110</f>
        <v>0</v>
      </c>
      <c r="F111" s="56" t="n">
        <f aca="false">Q110</f>
        <v>157393.772290968</v>
      </c>
      <c r="G111" s="56" t="n">
        <f aca="false">IF(AND(MOD(A111-1,12)=0,B111&lt;=Inputs!$C$7,E111=0),Inputs!$C$6,0)</f>
        <v>0</v>
      </c>
      <c r="H111" s="56" t="n">
        <f aca="false">IF(B111=1,G111*Inputs!$C$9,0)</f>
        <v>0</v>
      </c>
      <c r="I111" s="56" t="n">
        <f aca="false">I110+G111</f>
        <v>120000</v>
      </c>
      <c r="J111" s="56" t="n">
        <f aca="false">(F111+G111+H111)*((1+D111)^(1/12)-1)</f>
        <v>1012.67627004711</v>
      </c>
      <c r="K111" s="56" t="n">
        <f aca="false">(F111+G111+H111+J111)*(Inputs!$C$19+IF(B111&lt;=10,Inputs!$C$12,Inputs!$C$13))/12</f>
        <v>528.021495203382</v>
      </c>
      <c r="L111" s="56" t="n">
        <f aca="false">IF(OR(E111=1,A111&lt;=Inputs!$C$15),0,MAX(Inputs!$C$8*I111-(F111+G111+H111+J111-K111),0))</f>
        <v>0</v>
      </c>
      <c r="M111" s="56" t="n">
        <f aca="false">L111*INDEX(Rates!$B$2:$C$101,C111+1,IF(Inputs!$C$5="Male",1,2))/1000/12*Inputs!$C$16</f>
        <v>0</v>
      </c>
      <c r="N111" s="56" t="n">
        <f aca="false">IF($V$1=1,MAX(F111+G111+H111+J111-K111-M111,0)*Inputs!$C$22/12,0)</f>
        <v>0</v>
      </c>
      <c r="O111" s="56" t="n">
        <f aca="false">IF(AND(MOD(A111,12)=0,B111&gt;=Inputs!$C$18),MAX(F111+G111+H111+J111-K111-M111-N111,0)*Inputs!$C$17,0)</f>
        <v>0</v>
      </c>
      <c r="P111" s="56" t="n">
        <f aca="false">F111+G111+H111+J111-K111-M111-N111+O111</f>
        <v>157878.427065811</v>
      </c>
      <c r="Q111" s="56" t="n">
        <f aca="false">IF(OR(E111=1,P111&lt;=0),0,P111)</f>
        <v>157878.427065811</v>
      </c>
      <c r="R111" s="15" t="n">
        <f aca="false">IF(OR(E111=1,AND(P111&lt;=0,I111&gt;0)),1,0)</f>
        <v>0</v>
      </c>
      <c r="S111" s="15" t="n">
        <f aca="false">IF(L111&gt;0,1,0)</f>
        <v>0</v>
      </c>
    </row>
    <row r="112" customFormat="false" ht="15" hidden="false" customHeight="false" outlineLevel="0" collapsed="false">
      <c r="A112" s="15" t="n">
        <v>111</v>
      </c>
      <c r="B112" s="15" t="n">
        <f aca="false">INT((A112-1)/12)+1</f>
        <v>10</v>
      </c>
      <c r="C112" s="15" t="n">
        <f aca="false">MIN(Inputs!$C$4+B112-1,99)</f>
        <v>83</v>
      </c>
      <c r="D112" s="55" t="n">
        <f aca="false">0.08</f>
        <v>0.08</v>
      </c>
      <c r="E112" s="15" t="n">
        <f aca="false">R111</f>
        <v>0</v>
      </c>
      <c r="F112" s="56" t="n">
        <f aca="false">Q111</f>
        <v>157878.427065811</v>
      </c>
      <c r="G112" s="56" t="n">
        <f aca="false">IF(AND(MOD(A112-1,12)=0,B112&lt;=Inputs!$C$7,E112=0),Inputs!$C$6,0)</f>
        <v>0</v>
      </c>
      <c r="H112" s="56" t="n">
        <f aca="false">IF(B112=1,G112*Inputs!$C$9,0)</f>
        <v>0</v>
      </c>
      <c r="I112" s="56" t="n">
        <f aca="false">I111+G112</f>
        <v>120000</v>
      </c>
      <c r="J112" s="56" t="n">
        <f aca="false">(F112+G112+H112)*((1+D112)^(1/12)-1)</f>
        <v>1015.79455346141</v>
      </c>
      <c r="K112" s="56" t="n">
        <f aca="false">(F112+G112+H112+J112)*(Inputs!$C$19+IF(B112&lt;=10,Inputs!$C$12,Inputs!$C$13))/12</f>
        <v>529.647405397576</v>
      </c>
      <c r="L112" s="56" t="n">
        <f aca="false">IF(OR(E112=1,A112&lt;=Inputs!$C$15),0,MAX(Inputs!$C$8*I112-(F112+G112+H112+J112-K112),0))</f>
        <v>0</v>
      </c>
      <c r="M112" s="56" t="n">
        <f aca="false">L112*INDEX(Rates!$B$2:$C$101,C112+1,IF(Inputs!$C$5="Male",1,2))/1000/12*Inputs!$C$16</f>
        <v>0</v>
      </c>
      <c r="N112" s="56" t="n">
        <f aca="false">IF($V$1=1,MAX(F112+G112+H112+J112-K112-M112,0)*Inputs!$C$22/12,0)</f>
        <v>0</v>
      </c>
      <c r="O112" s="56" t="n">
        <f aca="false">IF(AND(MOD(A112,12)=0,B112&gt;=Inputs!$C$18),MAX(F112+G112+H112+J112-K112-M112-N112,0)*Inputs!$C$17,0)</f>
        <v>0</v>
      </c>
      <c r="P112" s="56" t="n">
        <f aca="false">F112+G112+H112+J112-K112-M112-N112+O112</f>
        <v>158364.574213875</v>
      </c>
      <c r="Q112" s="56" t="n">
        <f aca="false">IF(OR(E112=1,P112&lt;=0),0,P112)</f>
        <v>158364.574213875</v>
      </c>
      <c r="R112" s="15" t="n">
        <f aca="false">IF(OR(E112=1,AND(P112&lt;=0,I112&gt;0)),1,0)</f>
        <v>0</v>
      </c>
      <c r="S112" s="15" t="n">
        <f aca="false">IF(L112&gt;0,1,0)</f>
        <v>0</v>
      </c>
    </row>
    <row r="113" customFormat="false" ht="15" hidden="false" customHeight="false" outlineLevel="0" collapsed="false">
      <c r="A113" s="15" t="n">
        <v>112</v>
      </c>
      <c r="B113" s="15" t="n">
        <f aca="false">INT((A113-1)/12)+1</f>
        <v>10</v>
      </c>
      <c r="C113" s="15" t="n">
        <f aca="false">MIN(Inputs!$C$4+B113-1,99)</f>
        <v>83</v>
      </c>
      <c r="D113" s="55" t="n">
        <f aca="false">0.08</f>
        <v>0.08</v>
      </c>
      <c r="E113" s="15" t="n">
        <f aca="false">R112</f>
        <v>0</v>
      </c>
      <c r="F113" s="56" t="n">
        <f aca="false">Q112</f>
        <v>158364.574213875</v>
      </c>
      <c r="G113" s="56" t="n">
        <f aca="false">IF(AND(MOD(A113-1,12)=0,B113&lt;=Inputs!$C$7,E113=0),Inputs!$C$6,0)</f>
        <v>0</v>
      </c>
      <c r="H113" s="56" t="n">
        <f aca="false">IF(B113=1,G113*Inputs!$C$9,0)</f>
        <v>0</v>
      </c>
      <c r="I113" s="56" t="n">
        <f aca="false">I112+G113</f>
        <v>120000</v>
      </c>
      <c r="J113" s="56" t="n">
        <f aca="false">(F113+G113+H113)*((1+D113)^(1/12)-1)</f>
        <v>1018.92243884995</v>
      </c>
      <c r="K113" s="56" t="n">
        <f aca="false">(F113+G113+H113+J113)*(Inputs!$C$19+IF(B113&lt;=10,Inputs!$C$12,Inputs!$C$13))/12</f>
        <v>531.27832217575</v>
      </c>
      <c r="L113" s="56" t="n">
        <f aca="false">IF(OR(E113=1,A113&lt;=Inputs!$C$15),0,MAX(Inputs!$C$8*I113-(F113+G113+H113+J113-K113),0))</f>
        <v>0</v>
      </c>
      <c r="M113" s="56" t="n">
        <f aca="false">L113*INDEX(Rates!$B$2:$C$101,C113+1,IF(Inputs!$C$5="Male",1,2))/1000/12*Inputs!$C$16</f>
        <v>0</v>
      </c>
      <c r="N113" s="56" t="n">
        <f aca="false">IF($V$1=1,MAX(F113+G113+H113+J113-K113-M113,0)*Inputs!$C$22/12,0)</f>
        <v>0</v>
      </c>
      <c r="O113" s="56" t="n">
        <f aca="false">IF(AND(MOD(A113,12)=0,B113&gt;=Inputs!$C$18),MAX(F113+G113+H113+J113-K113-M113-N113,0)*Inputs!$C$17,0)</f>
        <v>0</v>
      </c>
      <c r="P113" s="56" t="n">
        <f aca="false">F113+G113+H113+J113-K113-M113-N113+O113</f>
        <v>158852.218330549</v>
      </c>
      <c r="Q113" s="56" t="n">
        <f aca="false">IF(OR(E113=1,P113&lt;=0),0,P113)</f>
        <v>158852.218330549</v>
      </c>
      <c r="R113" s="15" t="n">
        <f aca="false">IF(OR(E113=1,AND(P113&lt;=0,I113&gt;0)),1,0)</f>
        <v>0</v>
      </c>
      <c r="S113" s="15" t="n">
        <f aca="false">IF(L113&gt;0,1,0)</f>
        <v>0</v>
      </c>
    </row>
    <row r="114" customFormat="false" ht="15" hidden="false" customHeight="false" outlineLevel="0" collapsed="false">
      <c r="A114" s="15" t="n">
        <v>113</v>
      </c>
      <c r="B114" s="15" t="n">
        <f aca="false">INT((A114-1)/12)+1</f>
        <v>10</v>
      </c>
      <c r="C114" s="15" t="n">
        <f aca="false">MIN(Inputs!$C$4+B114-1,99)</f>
        <v>83</v>
      </c>
      <c r="D114" s="55" t="n">
        <f aca="false">0.08</f>
        <v>0.08</v>
      </c>
      <c r="E114" s="15" t="n">
        <f aca="false">R113</f>
        <v>0</v>
      </c>
      <c r="F114" s="56" t="n">
        <f aca="false">Q113</f>
        <v>158852.218330549</v>
      </c>
      <c r="G114" s="56" t="n">
        <f aca="false">IF(AND(MOD(A114-1,12)=0,B114&lt;=Inputs!$C$7,E114=0),Inputs!$C$6,0)</f>
        <v>0</v>
      </c>
      <c r="H114" s="56" t="n">
        <f aca="false">IF(B114=1,G114*Inputs!$C$9,0)</f>
        <v>0</v>
      </c>
      <c r="I114" s="56" t="n">
        <f aca="false">I113+G114</f>
        <v>120000</v>
      </c>
      <c r="J114" s="56" t="n">
        <f aca="false">(F114+G114+H114)*((1+D114)^(1/12)-1)</f>
        <v>1022.05995577959</v>
      </c>
      <c r="K114" s="56" t="n">
        <f aca="false">(F114+G114+H114+J114)*(Inputs!$C$19+IF(B114&lt;=10,Inputs!$C$12,Inputs!$C$13))/12</f>
        <v>532.91426095443</v>
      </c>
      <c r="L114" s="56" t="n">
        <f aca="false">IF(OR(E114=1,A114&lt;=Inputs!$C$15),0,MAX(Inputs!$C$8*I114-(F114+G114+H114+J114-K114),0))</f>
        <v>0</v>
      </c>
      <c r="M114" s="56" t="n">
        <f aca="false">L114*INDEX(Rates!$B$2:$C$101,C114+1,IF(Inputs!$C$5="Male",1,2))/1000/12*Inputs!$C$16</f>
        <v>0</v>
      </c>
      <c r="N114" s="56" t="n">
        <f aca="false">IF($V$1=1,MAX(F114+G114+H114+J114-K114-M114,0)*Inputs!$C$22/12,0)</f>
        <v>0</v>
      </c>
      <c r="O114" s="56" t="n">
        <f aca="false">IF(AND(MOD(A114,12)=0,B114&gt;=Inputs!$C$18),MAX(F114+G114+H114+J114-K114-M114-N114,0)*Inputs!$C$17,0)</f>
        <v>0</v>
      </c>
      <c r="P114" s="56" t="n">
        <f aca="false">F114+G114+H114+J114-K114-M114-N114+O114</f>
        <v>159341.364025375</v>
      </c>
      <c r="Q114" s="56" t="n">
        <f aca="false">IF(OR(E114=1,P114&lt;=0),0,P114)</f>
        <v>159341.364025375</v>
      </c>
      <c r="R114" s="15" t="n">
        <f aca="false">IF(OR(E114=1,AND(P114&lt;=0,I114&gt;0)),1,0)</f>
        <v>0</v>
      </c>
      <c r="S114" s="15" t="n">
        <f aca="false">IF(L114&gt;0,1,0)</f>
        <v>0</v>
      </c>
    </row>
    <row r="115" customFormat="false" ht="15" hidden="false" customHeight="false" outlineLevel="0" collapsed="false">
      <c r="A115" s="15" t="n">
        <v>114</v>
      </c>
      <c r="B115" s="15" t="n">
        <f aca="false">INT((A115-1)/12)+1</f>
        <v>10</v>
      </c>
      <c r="C115" s="15" t="n">
        <f aca="false">MIN(Inputs!$C$4+B115-1,99)</f>
        <v>83</v>
      </c>
      <c r="D115" s="55" t="n">
        <f aca="false">0.08</f>
        <v>0.08</v>
      </c>
      <c r="E115" s="15" t="n">
        <f aca="false">R114</f>
        <v>0</v>
      </c>
      <c r="F115" s="56" t="n">
        <f aca="false">Q114</f>
        <v>159341.364025375</v>
      </c>
      <c r="G115" s="56" t="n">
        <f aca="false">IF(AND(MOD(A115-1,12)=0,B115&lt;=Inputs!$C$7,E115=0),Inputs!$C$6,0)</f>
        <v>0</v>
      </c>
      <c r="H115" s="56" t="n">
        <f aca="false">IF(B115=1,G115*Inputs!$C$9,0)</f>
        <v>0</v>
      </c>
      <c r="I115" s="56" t="n">
        <f aca="false">I114+G115</f>
        <v>120000</v>
      </c>
      <c r="J115" s="56" t="n">
        <f aca="false">(F115+G115+H115)*((1+D115)^(1/12)-1)</f>
        <v>1025.20713390828</v>
      </c>
      <c r="K115" s="56" t="n">
        <f aca="false">(F115+G115+H115+J115)*(Inputs!$C$19+IF(B115&lt;=10,Inputs!$C$12,Inputs!$C$13))/12</f>
        <v>534.555237197609</v>
      </c>
      <c r="L115" s="56" t="n">
        <f aca="false">IF(OR(E115=1,A115&lt;=Inputs!$C$15),0,MAX(Inputs!$C$8*I115-(F115+G115+H115+J115-K115),0))</f>
        <v>0</v>
      </c>
      <c r="M115" s="56" t="n">
        <f aca="false">L115*INDEX(Rates!$B$2:$C$101,C115+1,IF(Inputs!$C$5="Male",1,2))/1000/12*Inputs!$C$16</f>
        <v>0</v>
      </c>
      <c r="N115" s="56" t="n">
        <f aca="false">IF($V$1=1,MAX(F115+G115+H115+J115-K115-M115,0)*Inputs!$C$22/12,0)</f>
        <v>0</v>
      </c>
      <c r="O115" s="56" t="n">
        <f aca="false">IF(AND(MOD(A115,12)=0,B115&gt;=Inputs!$C$18),MAX(F115+G115+H115+J115-K115-M115-N115,0)*Inputs!$C$17,0)</f>
        <v>0</v>
      </c>
      <c r="P115" s="56" t="n">
        <f aca="false">F115+G115+H115+J115-K115-M115-N115+O115</f>
        <v>159832.015922085</v>
      </c>
      <c r="Q115" s="56" t="n">
        <f aca="false">IF(OR(E115=1,P115&lt;=0),0,P115)</f>
        <v>159832.015922085</v>
      </c>
      <c r="R115" s="15" t="n">
        <f aca="false">IF(OR(E115=1,AND(P115&lt;=0,I115&gt;0)),1,0)</f>
        <v>0</v>
      </c>
      <c r="S115" s="15" t="n">
        <f aca="false">IF(L115&gt;0,1,0)</f>
        <v>0</v>
      </c>
    </row>
    <row r="116" customFormat="false" ht="15" hidden="false" customHeight="false" outlineLevel="0" collapsed="false">
      <c r="A116" s="15" t="n">
        <v>115</v>
      </c>
      <c r="B116" s="15" t="n">
        <f aca="false">INT((A116-1)/12)+1</f>
        <v>10</v>
      </c>
      <c r="C116" s="15" t="n">
        <f aca="false">MIN(Inputs!$C$4+B116-1,99)</f>
        <v>83</v>
      </c>
      <c r="D116" s="55" t="n">
        <f aca="false">0.08</f>
        <v>0.08</v>
      </c>
      <c r="E116" s="15" t="n">
        <f aca="false">R115</f>
        <v>0</v>
      </c>
      <c r="F116" s="56" t="n">
        <f aca="false">Q115</f>
        <v>159832.015922085</v>
      </c>
      <c r="G116" s="56" t="n">
        <f aca="false">IF(AND(MOD(A116-1,12)=0,B116&lt;=Inputs!$C$7,E116=0),Inputs!$C$6,0)</f>
        <v>0</v>
      </c>
      <c r="H116" s="56" t="n">
        <f aca="false">IF(B116=1,G116*Inputs!$C$9,0)</f>
        <v>0</v>
      </c>
      <c r="I116" s="56" t="n">
        <f aca="false">I115+G116</f>
        <v>120000</v>
      </c>
      <c r="J116" s="56" t="n">
        <f aca="false">(F116+G116+H116)*((1+D116)^(1/12)-1)</f>
        <v>1028.36400298524</v>
      </c>
      <c r="K116" s="56" t="n">
        <f aca="false">(F116+G116+H116+J116)*(Inputs!$C$19+IF(B116&lt;=10,Inputs!$C$12,Inputs!$C$13))/12</f>
        <v>536.201266416901</v>
      </c>
      <c r="L116" s="56" t="n">
        <f aca="false">IF(OR(E116=1,A116&lt;=Inputs!$C$15),0,MAX(Inputs!$C$8*I116-(F116+G116+H116+J116-K116),0))</f>
        <v>0</v>
      </c>
      <c r="M116" s="56" t="n">
        <f aca="false">L116*INDEX(Rates!$B$2:$C$101,C116+1,IF(Inputs!$C$5="Male",1,2))/1000/12*Inputs!$C$16</f>
        <v>0</v>
      </c>
      <c r="N116" s="56" t="n">
        <f aca="false">IF($V$1=1,MAX(F116+G116+H116+J116-K116-M116,0)*Inputs!$C$22/12,0)</f>
        <v>0</v>
      </c>
      <c r="O116" s="56" t="n">
        <f aca="false">IF(AND(MOD(A116,12)=0,B116&gt;=Inputs!$C$18),MAX(F116+G116+H116+J116-K116-M116-N116,0)*Inputs!$C$17,0)</f>
        <v>0</v>
      </c>
      <c r="P116" s="56" t="n">
        <f aca="false">F116+G116+H116+J116-K116-M116-N116+O116</f>
        <v>160324.178658654</v>
      </c>
      <c r="Q116" s="56" t="n">
        <f aca="false">IF(OR(E116=1,P116&lt;=0),0,P116)</f>
        <v>160324.178658654</v>
      </c>
      <c r="R116" s="15" t="n">
        <f aca="false">IF(OR(E116=1,AND(P116&lt;=0,I116&gt;0)),1,0)</f>
        <v>0</v>
      </c>
      <c r="S116" s="15" t="n">
        <f aca="false">IF(L116&gt;0,1,0)</f>
        <v>0</v>
      </c>
    </row>
    <row r="117" customFormat="false" ht="15" hidden="false" customHeight="false" outlineLevel="0" collapsed="false">
      <c r="A117" s="15" t="n">
        <v>116</v>
      </c>
      <c r="B117" s="15" t="n">
        <f aca="false">INT((A117-1)/12)+1</f>
        <v>10</v>
      </c>
      <c r="C117" s="15" t="n">
        <f aca="false">MIN(Inputs!$C$4+B117-1,99)</f>
        <v>83</v>
      </c>
      <c r="D117" s="55" t="n">
        <f aca="false">0.08</f>
        <v>0.08</v>
      </c>
      <c r="E117" s="15" t="n">
        <f aca="false">R116</f>
        <v>0</v>
      </c>
      <c r="F117" s="56" t="n">
        <f aca="false">Q116</f>
        <v>160324.178658654</v>
      </c>
      <c r="G117" s="56" t="n">
        <f aca="false">IF(AND(MOD(A117-1,12)=0,B117&lt;=Inputs!$C$7,E117=0),Inputs!$C$6,0)</f>
        <v>0</v>
      </c>
      <c r="H117" s="56" t="n">
        <f aca="false">IF(B117=1,G117*Inputs!$C$9,0)</f>
        <v>0</v>
      </c>
      <c r="I117" s="56" t="n">
        <f aca="false">I116+G117</f>
        <v>120000</v>
      </c>
      <c r="J117" s="56" t="n">
        <f aca="false">(F117+G117+H117)*((1+D117)^(1/12)-1)</f>
        <v>1031.53059285135</v>
      </c>
      <c r="K117" s="56" t="n">
        <f aca="false">(F117+G117+H117+J117)*(Inputs!$C$19+IF(B117&lt;=10,Inputs!$C$12,Inputs!$C$13))/12</f>
        <v>537.852364171683</v>
      </c>
      <c r="L117" s="56" t="n">
        <f aca="false">IF(OR(E117=1,A117&lt;=Inputs!$C$15),0,MAX(Inputs!$C$8*I117-(F117+G117+H117+J117-K117),0))</f>
        <v>0</v>
      </c>
      <c r="M117" s="56" t="n">
        <f aca="false">L117*INDEX(Rates!$B$2:$C$101,C117+1,IF(Inputs!$C$5="Male",1,2))/1000/12*Inputs!$C$16</f>
        <v>0</v>
      </c>
      <c r="N117" s="56" t="n">
        <f aca="false">IF($V$1=1,MAX(F117+G117+H117+J117-K117-M117,0)*Inputs!$C$22/12,0)</f>
        <v>0</v>
      </c>
      <c r="O117" s="56" t="n">
        <f aca="false">IF(AND(MOD(A117,12)=0,B117&gt;=Inputs!$C$18),MAX(F117+G117+H117+J117-K117-M117-N117,0)*Inputs!$C$17,0)</f>
        <v>0</v>
      </c>
      <c r="P117" s="56" t="n">
        <f aca="false">F117+G117+H117+J117-K117-M117-N117+O117</f>
        <v>160817.856887333</v>
      </c>
      <c r="Q117" s="56" t="n">
        <f aca="false">IF(OR(E117=1,P117&lt;=0),0,P117)</f>
        <v>160817.856887333</v>
      </c>
      <c r="R117" s="15" t="n">
        <f aca="false">IF(OR(E117=1,AND(P117&lt;=0,I117&gt;0)),1,0)</f>
        <v>0</v>
      </c>
      <c r="S117" s="15" t="n">
        <f aca="false">IF(L117&gt;0,1,0)</f>
        <v>0</v>
      </c>
    </row>
    <row r="118" customFormat="false" ht="15" hidden="false" customHeight="false" outlineLevel="0" collapsed="false">
      <c r="A118" s="15" t="n">
        <v>117</v>
      </c>
      <c r="B118" s="15" t="n">
        <f aca="false">INT((A118-1)/12)+1</f>
        <v>10</v>
      </c>
      <c r="C118" s="15" t="n">
        <f aca="false">MIN(Inputs!$C$4+B118-1,99)</f>
        <v>83</v>
      </c>
      <c r="D118" s="55" t="n">
        <f aca="false">0.08</f>
        <v>0.08</v>
      </c>
      <c r="E118" s="15" t="n">
        <f aca="false">R117</f>
        <v>0</v>
      </c>
      <c r="F118" s="56" t="n">
        <f aca="false">Q117</f>
        <v>160817.856887333</v>
      </c>
      <c r="G118" s="56" t="n">
        <f aca="false">IF(AND(MOD(A118-1,12)=0,B118&lt;=Inputs!$C$7,E118=0),Inputs!$C$6,0)</f>
        <v>0</v>
      </c>
      <c r="H118" s="56" t="n">
        <f aca="false">IF(B118=1,G118*Inputs!$C$9,0)</f>
        <v>0</v>
      </c>
      <c r="I118" s="56" t="n">
        <f aca="false">I117+G118</f>
        <v>120000</v>
      </c>
      <c r="J118" s="56" t="n">
        <f aca="false">(F118+G118+H118)*((1+D118)^(1/12)-1)</f>
        <v>1034.70693343932</v>
      </c>
      <c r="K118" s="56" t="n">
        <f aca="false">(F118+G118+H118+J118)*(Inputs!$C$19+IF(B118&lt;=10,Inputs!$C$12,Inputs!$C$13))/12</f>
        <v>539.508546069242</v>
      </c>
      <c r="L118" s="56" t="n">
        <f aca="false">IF(OR(E118=1,A118&lt;=Inputs!$C$15),0,MAX(Inputs!$C$8*I118-(F118+G118+H118+J118-K118),0))</f>
        <v>0</v>
      </c>
      <c r="M118" s="56" t="n">
        <f aca="false">L118*INDEX(Rates!$B$2:$C$101,C118+1,IF(Inputs!$C$5="Male",1,2))/1000/12*Inputs!$C$16</f>
        <v>0</v>
      </c>
      <c r="N118" s="56" t="n">
        <f aca="false">IF($V$1=1,MAX(F118+G118+H118+J118-K118-M118,0)*Inputs!$C$22/12,0)</f>
        <v>0</v>
      </c>
      <c r="O118" s="56" t="n">
        <f aca="false">IF(AND(MOD(A118,12)=0,B118&gt;=Inputs!$C$18),MAX(F118+G118+H118+J118-K118-M118-N118,0)*Inputs!$C$17,0)</f>
        <v>0</v>
      </c>
      <c r="P118" s="56" t="n">
        <f aca="false">F118+G118+H118+J118-K118-M118-N118+O118</f>
        <v>161313.055274703</v>
      </c>
      <c r="Q118" s="56" t="n">
        <f aca="false">IF(OR(E118=1,P118&lt;=0),0,P118)</f>
        <v>161313.055274703</v>
      </c>
      <c r="R118" s="15" t="n">
        <f aca="false">IF(OR(E118=1,AND(P118&lt;=0,I118&gt;0)),1,0)</f>
        <v>0</v>
      </c>
      <c r="S118" s="15" t="n">
        <f aca="false">IF(L118&gt;0,1,0)</f>
        <v>0</v>
      </c>
    </row>
    <row r="119" customFormat="false" ht="15" hidden="false" customHeight="false" outlineLevel="0" collapsed="false">
      <c r="A119" s="15" t="n">
        <v>118</v>
      </c>
      <c r="B119" s="15" t="n">
        <f aca="false">INT((A119-1)/12)+1</f>
        <v>10</v>
      </c>
      <c r="C119" s="15" t="n">
        <f aca="false">MIN(Inputs!$C$4+B119-1,99)</f>
        <v>83</v>
      </c>
      <c r="D119" s="55" t="n">
        <f aca="false">0.08</f>
        <v>0.08</v>
      </c>
      <c r="E119" s="15" t="n">
        <f aca="false">R118</f>
        <v>0</v>
      </c>
      <c r="F119" s="56" t="n">
        <f aca="false">Q118</f>
        <v>161313.055274703</v>
      </c>
      <c r="G119" s="56" t="n">
        <f aca="false">IF(AND(MOD(A119-1,12)=0,B119&lt;=Inputs!$C$7,E119=0),Inputs!$C$6,0)</f>
        <v>0</v>
      </c>
      <c r="H119" s="56" t="n">
        <f aca="false">IF(B119=1,G119*Inputs!$C$9,0)</f>
        <v>0</v>
      </c>
      <c r="I119" s="56" t="n">
        <f aca="false">I118+G119</f>
        <v>120000</v>
      </c>
      <c r="J119" s="56" t="n">
        <f aca="false">(F119+G119+H119)*((1+D119)^(1/12)-1)</f>
        <v>1037.89305477409</v>
      </c>
      <c r="K119" s="56" t="n">
        <f aca="false">(F119+G119+H119+J119)*(Inputs!$C$19+IF(B119&lt;=10,Inputs!$C$12,Inputs!$C$13))/12</f>
        <v>541.169827764925</v>
      </c>
      <c r="L119" s="56" t="n">
        <f aca="false">IF(OR(E119=1,A119&lt;=Inputs!$C$15),0,MAX(Inputs!$C$8*I119-(F119+G119+H119+J119-K119),0))</f>
        <v>0</v>
      </c>
      <c r="M119" s="56" t="n">
        <f aca="false">L119*INDEX(Rates!$B$2:$C$101,C119+1,IF(Inputs!$C$5="Male",1,2))/1000/12*Inputs!$C$16</f>
        <v>0</v>
      </c>
      <c r="N119" s="56" t="n">
        <f aca="false">IF($V$1=1,MAX(F119+G119+H119+J119-K119-M119,0)*Inputs!$C$22/12,0)</f>
        <v>0</v>
      </c>
      <c r="O119" s="56" t="n">
        <f aca="false">IF(AND(MOD(A119,12)=0,B119&gt;=Inputs!$C$18),MAX(F119+G119+H119+J119-K119-M119-N119,0)*Inputs!$C$17,0)</f>
        <v>0</v>
      </c>
      <c r="P119" s="56" t="n">
        <f aca="false">F119+G119+H119+J119-K119-M119-N119+O119</f>
        <v>161809.778501712</v>
      </c>
      <c r="Q119" s="56" t="n">
        <f aca="false">IF(OR(E119=1,P119&lt;=0),0,P119)</f>
        <v>161809.778501712</v>
      </c>
      <c r="R119" s="15" t="n">
        <f aca="false">IF(OR(E119=1,AND(P119&lt;=0,I119&gt;0)),1,0)</f>
        <v>0</v>
      </c>
      <c r="S119" s="15" t="n">
        <f aca="false">IF(L119&gt;0,1,0)</f>
        <v>0</v>
      </c>
    </row>
    <row r="120" customFormat="false" ht="15" hidden="false" customHeight="false" outlineLevel="0" collapsed="false">
      <c r="A120" s="15" t="n">
        <v>119</v>
      </c>
      <c r="B120" s="15" t="n">
        <f aca="false">INT((A120-1)/12)+1</f>
        <v>10</v>
      </c>
      <c r="C120" s="15" t="n">
        <f aca="false">MIN(Inputs!$C$4+B120-1,99)</f>
        <v>83</v>
      </c>
      <c r="D120" s="55" t="n">
        <f aca="false">0.08</f>
        <v>0.08</v>
      </c>
      <c r="E120" s="15" t="n">
        <f aca="false">R119</f>
        <v>0</v>
      </c>
      <c r="F120" s="56" t="n">
        <f aca="false">Q119</f>
        <v>161809.778501712</v>
      </c>
      <c r="G120" s="56" t="n">
        <f aca="false">IF(AND(MOD(A120-1,12)=0,B120&lt;=Inputs!$C$7,E120=0),Inputs!$C$6,0)</f>
        <v>0</v>
      </c>
      <c r="H120" s="56" t="n">
        <f aca="false">IF(B120=1,G120*Inputs!$C$9,0)</f>
        <v>0</v>
      </c>
      <c r="I120" s="56" t="n">
        <f aca="false">I119+G120</f>
        <v>120000</v>
      </c>
      <c r="J120" s="56" t="n">
        <f aca="false">(F120+G120+H120)*((1+D120)^(1/12)-1)</f>
        <v>1041.088986973</v>
      </c>
      <c r="K120" s="56" t="n">
        <f aca="false">(F120+G120+H120+J120)*(Inputs!$C$19+IF(B120&lt;=10,Inputs!$C$12,Inputs!$C$13))/12</f>
        <v>542.836224962285</v>
      </c>
      <c r="L120" s="56" t="n">
        <f aca="false">IF(OR(E120=1,A120&lt;=Inputs!$C$15),0,MAX(Inputs!$C$8*I120-(F120+G120+H120+J120-K120),0))</f>
        <v>0</v>
      </c>
      <c r="M120" s="56" t="n">
        <f aca="false">L120*INDEX(Rates!$B$2:$C$101,C120+1,IF(Inputs!$C$5="Male",1,2))/1000/12*Inputs!$C$16</f>
        <v>0</v>
      </c>
      <c r="N120" s="56" t="n">
        <f aca="false">IF($V$1=1,MAX(F120+G120+H120+J120-K120-M120,0)*Inputs!$C$22/12,0)</f>
        <v>0</v>
      </c>
      <c r="O120" s="56" t="n">
        <f aca="false">IF(AND(MOD(A120,12)=0,B120&gt;=Inputs!$C$18),MAX(F120+G120+H120+J120-K120-M120-N120,0)*Inputs!$C$17,0)</f>
        <v>0</v>
      </c>
      <c r="P120" s="56" t="n">
        <f aca="false">F120+G120+H120+J120-K120-M120-N120+O120</f>
        <v>162308.031263723</v>
      </c>
      <c r="Q120" s="56" t="n">
        <f aca="false">IF(OR(E120=1,P120&lt;=0),0,P120)</f>
        <v>162308.031263723</v>
      </c>
      <c r="R120" s="15" t="n">
        <f aca="false">IF(OR(E120=1,AND(P120&lt;=0,I120&gt;0)),1,0)</f>
        <v>0</v>
      </c>
      <c r="S120" s="15" t="n">
        <f aca="false">IF(L120&gt;0,1,0)</f>
        <v>0</v>
      </c>
    </row>
    <row r="121" customFormat="false" ht="15" hidden="false" customHeight="false" outlineLevel="0" collapsed="false">
      <c r="A121" s="15" t="n">
        <v>120</v>
      </c>
      <c r="B121" s="15" t="n">
        <f aca="false">INT((A121-1)/12)+1</f>
        <v>10</v>
      </c>
      <c r="C121" s="15" t="n">
        <f aca="false">MIN(Inputs!$C$4+B121-1,99)</f>
        <v>83</v>
      </c>
      <c r="D121" s="55" t="n">
        <f aca="false">0.08</f>
        <v>0.08</v>
      </c>
      <c r="E121" s="15" t="n">
        <f aca="false">R120</f>
        <v>0</v>
      </c>
      <c r="F121" s="56" t="n">
        <f aca="false">Q120</f>
        <v>162308.031263723</v>
      </c>
      <c r="G121" s="56" t="n">
        <f aca="false">IF(AND(MOD(A121-1,12)=0,B121&lt;=Inputs!$C$7,E121=0),Inputs!$C$6,0)</f>
        <v>0</v>
      </c>
      <c r="H121" s="56" t="n">
        <f aca="false">IF(B121=1,G121*Inputs!$C$9,0)</f>
        <v>0</v>
      </c>
      <c r="I121" s="56" t="n">
        <f aca="false">I120+G121</f>
        <v>120000</v>
      </c>
      <c r="J121" s="56" t="n">
        <f aca="false">(F121+G121+H121)*((1+D121)^(1/12)-1)</f>
        <v>1044.29476024617</v>
      </c>
      <c r="K121" s="56" t="n">
        <f aca="false">(F121+G121+H121+J121)*(Inputs!$C$19+IF(B121&lt;=10,Inputs!$C$12,Inputs!$C$13))/12</f>
        <v>544.507753413231</v>
      </c>
      <c r="L121" s="56" t="n">
        <f aca="false">IF(OR(E121=1,A121&lt;=Inputs!$C$15),0,MAX(Inputs!$C$8*I121-(F121+G121+H121+J121-K121),0))</f>
        <v>0</v>
      </c>
      <c r="M121" s="56" t="n">
        <f aca="false">L121*INDEX(Rates!$B$2:$C$101,C121+1,IF(Inputs!$C$5="Male",1,2))/1000/12*Inputs!$C$16</f>
        <v>0</v>
      </c>
      <c r="N121" s="56" t="n">
        <f aca="false">IF($V$1=1,MAX(F121+G121+H121+J121-K121-M121,0)*Inputs!$C$22/12,0)</f>
        <v>0</v>
      </c>
      <c r="O121" s="56" t="n">
        <f aca="false">IF(AND(MOD(A121,12)=0,B121&gt;=Inputs!$C$18),MAX(F121+G121+H121+J121-K121-M121-N121,0)*Inputs!$C$17,0)</f>
        <v>814.039091352781</v>
      </c>
      <c r="P121" s="56" t="n">
        <f aca="false">F121+G121+H121+J121-K121-M121-N121+O121</f>
        <v>163621.857361909</v>
      </c>
      <c r="Q121" s="56" t="n">
        <f aca="false">IF(OR(E121=1,P121&lt;=0),0,P121)</f>
        <v>163621.857361909</v>
      </c>
      <c r="R121" s="15" t="n">
        <f aca="false">IF(OR(E121=1,AND(P121&lt;=0,I121&gt;0)),1,0)</f>
        <v>0</v>
      </c>
      <c r="S121" s="15" t="n">
        <f aca="false">IF(L121&gt;0,1,0)</f>
        <v>0</v>
      </c>
    </row>
    <row r="122" customFormat="false" ht="15" hidden="false" customHeight="false" outlineLevel="0" collapsed="false">
      <c r="A122" s="15" t="n">
        <v>121</v>
      </c>
      <c r="B122" s="15" t="n">
        <f aca="false">INT((A122-1)/12)+1</f>
        <v>11</v>
      </c>
      <c r="C122" s="15" t="n">
        <f aca="false">MIN(Inputs!$C$4+B122-1,99)</f>
        <v>84</v>
      </c>
      <c r="D122" s="55" t="n">
        <f aca="false">0.08</f>
        <v>0.08</v>
      </c>
      <c r="E122" s="15" t="n">
        <f aca="false">R121</f>
        <v>0</v>
      </c>
      <c r="F122" s="56" t="n">
        <f aca="false">Q121</f>
        <v>163621.857361909</v>
      </c>
      <c r="G122" s="56" t="n">
        <f aca="false">IF(AND(MOD(A122-1,12)=0,B122&lt;=Inputs!$C$7,E122=0),Inputs!$C$6,0)</f>
        <v>0</v>
      </c>
      <c r="H122" s="56" t="n">
        <f aca="false">IF(B122=1,G122*Inputs!$C$9,0)</f>
        <v>0</v>
      </c>
      <c r="I122" s="56" t="n">
        <f aca="false">I121+G122</f>
        <v>120000</v>
      </c>
      <c r="J122" s="56" t="n">
        <f aca="false">(F122+G122+H122)*((1+D122)^(1/12)-1)</f>
        <v>1052.74795692121</v>
      </c>
      <c r="K122" s="56" t="n">
        <f aca="false">(F122+G122+H122+J122)*(Inputs!$C$19+IF(B122&lt;=10,Inputs!$C$12,Inputs!$C$13))/12</f>
        <v>288.180559307953</v>
      </c>
      <c r="L122" s="56" t="n">
        <f aca="false">IF(OR(E122=1,A122&lt;=Inputs!$C$15),0,MAX(Inputs!$C$8*I122-(F122+G122+H122+J122-K122),0))</f>
        <v>0</v>
      </c>
      <c r="M122" s="56" t="n">
        <f aca="false">L122*INDEX(Rates!$B$2:$C$101,C122+1,IF(Inputs!$C$5="Male",1,2))/1000/12*Inputs!$C$16</f>
        <v>0</v>
      </c>
      <c r="N122" s="56" t="n">
        <f aca="false">IF($V$1=1,MAX(F122+G122+H122+J122-K122-M122,0)*Inputs!$C$22/12,0)</f>
        <v>0</v>
      </c>
      <c r="O122" s="56" t="n">
        <f aca="false">IF(AND(MOD(A122,12)=0,B122&gt;=Inputs!$C$18),MAX(F122+G122+H122+J122-K122-M122-N122,0)*Inputs!$C$17,0)</f>
        <v>0</v>
      </c>
      <c r="P122" s="56" t="n">
        <f aca="false">F122+G122+H122+J122-K122-M122-N122+O122</f>
        <v>164386.424759522</v>
      </c>
      <c r="Q122" s="56" t="n">
        <f aca="false">IF(OR(E122=1,P122&lt;=0),0,P122)</f>
        <v>164386.424759522</v>
      </c>
      <c r="R122" s="15" t="n">
        <f aca="false">IF(OR(E122=1,AND(P122&lt;=0,I122&gt;0)),1,0)</f>
        <v>0</v>
      </c>
      <c r="S122" s="15" t="n">
        <f aca="false">IF(L122&gt;0,1,0)</f>
        <v>0</v>
      </c>
    </row>
    <row r="123" customFormat="false" ht="15" hidden="false" customHeight="false" outlineLevel="0" collapsed="false">
      <c r="A123" s="15" t="n">
        <v>122</v>
      </c>
      <c r="B123" s="15" t="n">
        <f aca="false">INT((A123-1)/12)+1</f>
        <v>11</v>
      </c>
      <c r="C123" s="15" t="n">
        <f aca="false">MIN(Inputs!$C$4+B123-1,99)</f>
        <v>84</v>
      </c>
      <c r="D123" s="55" t="n">
        <f aca="false">0.08</f>
        <v>0.08</v>
      </c>
      <c r="E123" s="15" t="n">
        <f aca="false">R122</f>
        <v>0</v>
      </c>
      <c r="F123" s="56" t="n">
        <f aca="false">Q122</f>
        <v>164386.424759522</v>
      </c>
      <c r="G123" s="56" t="n">
        <f aca="false">IF(AND(MOD(A123-1,12)=0,B123&lt;=Inputs!$C$7,E123=0),Inputs!$C$6,0)</f>
        <v>0</v>
      </c>
      <c r="H123" s="56" t="n">
        <f aca="false">IF(B123=1,G123*Inputs!$C$9,0)</f>
        <v>0</v>
      </c>
      <c r="I123" s="56" t="n">
        <f aca="false">I122+G123</f>
        <v>120000</v>
      </c>
      <c r="J123" s="56" t="n">
        <f aca="false">(F123+G123+H123)*((1+D123)^(1/12)-1)</f>
        <v>1057.66720657858</v>
      </c>
      <c r="K123" s="56" t="n">
        <f aca="false">(F123+G123+H123+J123)*(Inputs!$C$19+IF(B123&lt;=10,Inputs!$C$12,Inputs!$C$13))/12</f>
        <v>289.527160940676</v>
      </c>
      <c r="L123" s="56" t="n">
        <f aca="false">IF(OR(E123=1,A123&lt;=Inputs!$C$15),0,MAX(Inputs!$C$8*I123-(F123+G123+H123+J123-K123),0))</f>
        <v>0</v>
      </c>
      <c r="M123" s="56" t="n">
        <f aca="false">L123*INDEX(Rates!$B$2:$C$101,C123+1,IF(Inputs!$C$5="Male",1,2))/1000/12*Inputs!$C$16</f>
        <v>0</v>
      </c>
      <c r="N123" s="56" t="n">
        <f aca="false">IF($V$1=1,MAX(F123+G123+H123+J123-K123-M123,0)*Inputs!$C$22/12,0)</f>
        <v>0</v>
      </c>
      <c r="O123" s="56" t="n">
        <f aca="false">IF(AND(MOD(A123,12)=0,B123&gt;=Inputs!$C$18),MAX(F123+G123+H123+J123-K123-M123-N123,0)*Inputs!$C$17,0)</f>
        <v>0</v>
      </c>
      <c r="P123" s="56" t="n">
        <f aca="false">F123+G123+H123+J123-K123-M123-N123+O123</f>
        <v>165154.56480516</v>
      </c>
      <c r="Q123" s="56" t="n">
        <f aca="false">IF(OR(E123=1,P123&lt;=0),0,P123)</f>
        <v>165154.56480516</v>
      </c>
      <c r="R123" s="15" t="n">
        <f aca="false">IF(OR(E123=1,AND(P123&lt;=0,I123&gt;0)),1,0)</f>
        <v>0</v>
      </c>
      <c r="S123" s="15" t="n">
        <f aca="false">IF(L123&gt;0,1,0)</f>
        <v>0</v>
      </c>
    </row>
    <row r="124" customFormat="false" ht="15" hidden="false" customHeight="false" outlineLevel="0" collapsed="false">
      <c r="A124" s="15" t="n">
        <v>123</v>
      </c>
      <c r="B124" s="15" t="n">
        <f aca="false">INT((A124-1)/12)+1</f>
        <v>11</v>
      </c>
      <c r="C124" s="15" t="n">
        <f aca="false">MIN(Inputs!$C$4+B124-1,99)</f>
        <v>84</v>
      </c>
      <c r="D124" s="55" t="n">
        <f aca="false">0.08</f>
        <v>0.08</v>
      </c>
      <c r="E124" s="15" t="n">
        <f aca="false">R123</f>
        <v>0</v>
      </c>
      <c r="F124" s="56" t="n">
        <f aca="false">Q123</f>
        <v>165154.56480516</v>
      </c>
      <c r="G124" s="56" t="n">
        <f aca="false">IF(AND(MOD(A124-1,12)=0,B124&lt;=Inputs!$C$7,E124=0),Inputs!$C$6,0)</f>
        <v>0</v>
      </c>
      <c r="H124" s="56" t="n">
        <f aca="false">IF(B124=1,G124*Inputs!$C$9,0)</f>
        <v>0</v>
      </c>
      <c r="I124" s="56" t="n">
        <f aca="false">I123+G124</f>
        <v>120000</v>
      </c>
      <c r="J124" s="56" t="n">
        <f aca="false">(F124+G124+H124)*((1+D124)^(1/12)-1)</f>
        <v>1062.60944276091</v>
      </c>
      <c r="K124" s="56" t="n">
        <f aca="false">(F124+G124+H124+J124)*(Inputs!$C$19+IF(B124&lt;=10,Inputs!$C$12,Inputs!$C$13))/12</f>
        <v>290.880054933862</v>
      </c>
      <c r="L124" s="56" t="n">
        <f aca="false">IF(OR(E124=1,A124&lt;=Inputs!$C$15),0,MAX(Inputs!$C$8*I124-(F124+G124+H124+J124-K124),0))</f>
        <v>0</v>
      </c>
      <c r="M124" s="56" t="n">
        <f aca="false">L124*INDEX(Rates!$B$2:$C$101,C124+1,IF(Inputs!$C$5="Male",1,2))/1000/12*Inputs!$C$16</f>
        <v>0</v>
      </c>
      <c r="N124" s="56" t="n">
        <f aca="false">IF($V$1=1,MAX(F124+G124+H124+J124-K124-M124,0)*Inputs!$C$22/12,0)</f>
        <v>0</v>
      </c>
      <c r="O124" s="56" t="n">
        <f aca="false">IF(AND(MOD(A124,12)=0,B124&gt;=Inputs!$C$18),MAX(F124+G124+H124+J124-K124-M124-N124,0)*Inputs!$C$17,0)</f>
        <v>0</v>
      </c>
      <c r="P124" s="56" t="n">
        <f aca="false">F124+G124+H124+J124-K124-M124-N124+O124</f>
        <v>165926.294192987</v>
      </c>
      <c r="Q124" s="56" t="n">
        <f aca="false">IF(OR(E124=1,P124&lt;=0),0,P124)</f>
        <v>165926.294192987</v>
      </c>
      <c r="R124" s="15" t="n">
        <f aca="false">IF(OR(E124=1,AND(P124&lt;=0,I124&gt;0)),1,0)</f>
        <v>0</v>
      </c>
      <c r="S124" s="15" t="n">
        <f aca="false">IF(L124&gt;0,1,0)</f>
        <v>0</v>
      </c>
    </row>
    <row r="125" customFormat="false" ht="15" hidden="false" customHeight="false" outlineLevel="0" collapsed="false">
      <c r="A125" s="15" t="n">
        <v>124</v>
      </c>
      <c r="B125" s="15" t="n">
        <f aca="false">INT((A125-1)/12)+1</f>
        <v>11</v>
      </c>
      <c r="C125" s="15" t="n">
        <f aca="false">MIN(Inputs!$C$4+B125-1,99)</f>
        <v>84</v>
      </c>
      <c r="D125" s="55" t="n">
        <f aca="false">0.08</f>
        <v>0.08</v>
      </c>
      <c r="E125" s="15" t="n">
        <f aca="false">R124</f>
        <v>0</v>
      </c>
      <c r="F125" s="56" t="n">
        <f aca="false">Q124</f>
        <v>165926.294192987</v>
      </c>
      <c r="G125" s="56" t="n">
        <f aca="false">IF(AND(MOD(A125-1,12)=0,B125&lt;=Inputs!$C$7,E125=0),Inputs!$C$6,0)</f>
        <v>0</v>
      </c>
      <c r="H125" s="56" t="n">
        <f aca="false">IF(B125=1,G125*Inputs!$C$9,0)</f>
        <v>0</v>
      </c>
      <c r="I125" s="56" t="n">
        <f aca="false">I124+G125</f>
        <v>120000</v>
      </c>
      <c r="J125" s="56" t="n">
        <f aca="false">(F125+G125+H125)*((1+D125)^(1/12)-1)</f>
        <v>1067.57477287897</v>
      </c>
      <c r="K125" s="56" t="n">
        <f aca="false">(F125+G125+H125+J125)*(Inputs!$C$19+IF(B125&lt;=10,Inputs!$C$12,Inputs!$C$13))/12</f>
        <v>292.239270690266</v>
      </c>
      <c r="L125" s="56" t="n">
        <f aca="false">IF(OR(E125=1,A125&lt;=Inputs!$C$15),0,MAX(Inputs!$C$8*I125-(F125+G125+H125+J125-K125),0))</f>
        <v>0</v>
      </c>
      <c r="M125" s="56" t="n">
        <f aca="false">L125*INDEX(Rates!$B$2:$C$101,C125+1,IF(Inputs!$C$5="Male",1,2))/1000/12*Inputs!$C$16</f>
        <v>0</v>
      </c>
      <c r="N125" s="56" t="n">
        <f aca="false">IF($V$1=1,MAX(F125+G125+H125+J125-K125-M125,0)*Inputs!$C$22/12,0)</f>
        <v>0</v>
      </c>
      <c r="O125" s="56" t="n">
        <f aca="false">IF(AND(MOD(A125,12)=0,B125&gt;=Inputs!$C$18),MAX(F125+G125+H125+J125-K125-M125-N125,0)*Inputs!$C$17,0)</f>
        <v>0</v>
      </c>
      <c r="P125" s="56" t="n">
        <f aca="false">F125+G125+H125+J125-K125-M125-N125+O125</f>
        <v>166701.629695176</v>
      </c>
      <c r="Q125" s="56" t="n">
        <f aca="false">IF(OR(E125=1,P125&lt;=0),0,P125)</f>
        <v>166701.629695176</v>
      </c>
      <c r="R125" s="15" t="n">
        <f aca="false">IF(OR(E125=1,AND(P125&lt;=0,I125&gt;0)),1,0)</f>
        <v>0</v>
      </c>
      <c r="S125" s="15" t="n">
        <f aca="false">IF(L125&gt;0,1,0)</f>
        <v>0</v>
      </c>
    </row>
    <row r="126" customFormat="false" ht="15" hidden="false" customHeight="false" outlineLevel="0" collapsed="false">
      <c r="A126" s="15" t="n">
        <v>125</v>
      </c>
      <c r="B126" s="15" t="n">
        <f aca="false">INT((A126-1)/12)+1</f>
        <v>11</v>
      </c>
      <c r="C126" s="15" t="n">
        <f aca="false">MIN(Inputs!$C$4+B126-1,99)</f>
        <v>84</v>
      </c>
      <c r="D126" s="55" t="n">
        <f aca="false">0.08</f>
        <v>0.08</v>
      </c>
      <c r="E126" s="15" t="n">
        <f aca="false">R125</f>
        <v>0</v>
      </c>
      <c r="F126" s="56" t="n">
        <f aca="false">Q125</f>
        <v>166701.629695176</v>
      </c>
      <c r="G126" s="56" t="n">
        <f aca="false">IF(AND(MOD(A126-1,12)=0,B126&lt;=Inputs!$C$7,E126=0),Inputs!$C$6,0)</f>
        <v>0</v>
      </c>
      <c r="H126" s="56" t="n">
        <f aca="false">IF(B126=1,G126*Inputs!$C$9,0)</f>
        <v>0</v>
      </c>
      <c r="I126" s="56" t="n">
        <f aca="false">I125+G126</f>
        <v>120000</v>
      </c>
      <c r="J126" s="56" t="n">
        <f aca="false">(F126+G126+H126)*((1+D126)^(1/12)-1)</f>
        <v>1072.5633048454</v>
      </c>
      <c r="K126" s="56" t="n">
        <f aca="false">(F126+G126+H126+J126)*(Inputs!$C$19+IF(B126&lt;=10,Inputs!$C$12,Inputs!$C$13))/12</f>
        <v>293.604837750037</v>
      </c>
      <c r="L126" s="56" t="n">
        <f aca="false">IF(OR(E126=1,A126&lt;=Inputs!$C$15),0,MAX(Inputs!$C$8*I126-(F126+G126+H126+J126-K126),0))</f>
        <v>0</v>
      </c>
      <c r="M126" s="56" t="n">
        <f aca="false">L126*INDEX(Rates!$B$2:$C$101,C126+1,IF(Inputs!$C$5="Male",1,2))/1000/12*Inputs!$C$16</f>
        <v>0</v>
      </c>
      <c r="N126" s="56" t="n">
        <f aca="false">IF($V$1=1,MAX(F126+G126+H126+J126-K126-M126,0)*Inputs!$C$22/12,0)</f>
        <v>0</v>
      </c>
      <c r="O126" s="56" t="n">
        <f aca="false">IF(AND(MOD(A126,12)=0,B126&gt;=Inputs!$C$18),MAX(F126+G126+H126+J126-K126-M126-N126,0)*Inputs!$C$17,0)</f>
        <v>0</v>
      </c>
      <c r="P126" s="56" t="n">
        <f aca="false">F126+G126+H126+J126-K126-M126-N126+O126</f>
        <v>167480.588162271</v>
      </c>
      <c r="Q126" s="56" t="n">
        <f aca="false">IF(OR(E126=1,P126&lt;=0),0,P126)</f>
        <v>167480.588162271</v>
      </c>
      <c r="R126" s="15" t="n">
        <f aca="false">IF(OR(E126=1,AND(P126&lt;=0,I126&gt;0)),1,0)</f>
        <v>0</v>
      </c>
      <c r="S126" s="15" t="n">
        <f aca="false">IF(L126&gt;0,1,0)</f>
        <v>0</v>
      </c>
    </row>
    <row r="127" customFormat="false" ht="15" hidden="false" customHeight="false" outlineLevel="0" collapsed="false">
      <c r="A127" s="15" t="n">
        <v>126</v>
      </c>
      <c r="B127" s="15" t="n">
        <f aca="false">INT((A127-1)/12)+1</f>
        <v>11</v>
      </c>
      <c r="C127" s="15" t="n">
        <f aca="false">MIN(Inputs!$C$4+B127-1,99)</f>
        <v>84</v>
      </c>
      <c r="D127" s="55" t="n">
        <f aca="false">0.08</f>
        <v>0.08</v>
      </c>
      <c r="E127" s="15" t="n">
        <f aca="false">R126</f>
        <v>0</v>
      </c>
      <c r="F127" s="56" t="n">
        <f aca="false">Q126</f>
        <v>167480.588162271</v>
      </c>
      <c r="G127" s="56" t="n">
        <f aca="false">IF(AND(MOD(A127-1,12)=0,B127&lt;=Inputs!$C$7,E127=0),Inputs!$C$6,0)</f>
        <v>0</v>
      </c>
      <c r="H127" s="56" t="n">
        <f aca="false">IF(B127=1,G127*Inputs!$C$9,0)</f>
        <v>0</v>
      </c>
      <c r="I127" s="56" t="n">
        <f aca="false">I126+G127</f>
        <v>120000</v>
      </c>
      <c r="J127" s="56" t="n">
        <f aca="false">(F127+G127+H127)*((1+D127)^(1/12)-1)</f>
        <v>1077.57514707714</v>
      </c>
      <c r="K127" s="56" t="n">
        <f aca="false">(F127+G127+H127+J127)*(Inputs!$C$19+IF(B127&lt;=10,Inputs!$C$12,Inputs!$C$13))/12</f>
        <v>294.97678579136</v>
      </c>
      <c r="L127" s="56" t="n">
        <f aca="false">IF(OR(E127=1,A127&lt;=Inputs!$C$15),0,MAX(Inputs!$C$8*I127-(F127+G127+H127+J127-K127),0))</f>
        <v>0</v>
      </c>
      <c r="M127" s="56" t="n">
        <f aca="false">L127*INDEX(Rates!$B$2:$C$101,C127+1,IF(Inputs!$C$5="Male",1,2))/1000/12*Inputs!$C$16</f>
        <v>0</v>
      </c>
      <c r="N127" s="56" t="n">
        <f aca="false">IF($V$1=1,MAX(F127+G127+H127+J127-K127-M127,0)*Inputs!$C$22/12,0)</f>
        <v>0</v>
      </c>
      <c r="O127" s="56" t="n">
        <f aca="false">IF(AND(MOD(A127,12)=0,B127&gt;=Inputs!$C$18),MAX(F127+G127+H127+J127-K127-M127-N127,0)*Inputs!$C$17,0)</f>
        <v>0</v>
      </c>
      <c r="P127" s="56" t="n">
        <f aca="false">F127+G127+H127+J127-K127-M127-N127+O127</f>
        <v>168263.186523557</v>
      </c>
      <c r="Q127" s="56" t="n">
        <f aca="false">IF(OR(E127=1,P127&lt;=0),0,P127)</f>
        <v>168263.186523557</v>
      </c>
      <c r="R127" s="15" t="n">
        <f aca="false">IF(OR(E127=1,AND(P127&lt;=0,I127&gt;0)),1,0)</f>
        <v>0</v>
      </c>
      <c r="S127" s="15" t="n">
        <f aca="false">IF(L127&gt;0,1,0)</f>
        <v>0</v>
      </c>
    </row>
    <row r="128" customFormat="false" ht="15" hidden="false" customHeight="false" outlineLevel="0" collapsed="false">
      <c r="A128" s="15" t="n">
        <v>127</v>
      </c>
      <c r="B128" s="15" t="n">
        <f aca="false">INT((A128-1)/12)+1</f>
        <v>11</v>
      </c>
      <c r="C128" s="15" t="n">
        <f aca="false">MIN(Inputs!$C$4+B128-1,99)</f>
        <v>84</v>
      </c>
      <c r="D128" s="55" t="n">
        <f aca="false">0.08</f>
        <v>0.08</v>
      </c>
      <c r="E128" s="15" t="n">
        <f aca="false">R127</f>
        <v>0</v>
      </c>
      <c r="F128" s="56" t="n">
        <f aca="false">Q127</f>
        <v>168263.186523557</v>
      </c>
      <c r="G128" s="56" t="n">
        <f aca="false">IF(AND(MOD(A128-1,12)=0,B128&lt;=Inputs!$C$7,E128=0),Inputs!$C$6,0)</f>
        <v>0</v>
      </c>
      <c r="H128" s="56" t="n">
        <f aca="false">IF(B128=1,G128*Inputs!$C$9,0)</f>
        <v>0</v>
      </c>
      <c r="I128" s="56" t="n">
        <f aca="false">I127+G128</f>
        <v>120000</v>
      </c>
      <c r="J128" s="56" t="n">
        <f aca="false">(F128+G128+H128)*((1+D128)^(1/12)-1)</f>
        <v>1082.61040849769</v>
      </c>
      <c r="K128" s="56" t="n">
        <f aca="false">(F128+G128+H128+J128)*(Inputs!$C$19+IF(B128&lt;=10,Inputs!$C$12,Inputs!$C$13))/12</f>
        <v>296.355144631096</v>
      </c>
      <c r="L128" s="56" t="n">
        <f aca="false">IF(OR(E128=1,A128&lt;=Inputs!$C$15),0,MAX(Inputs!$C$8*I128-(F128+G128+H128+J128-K128),0))</f>
        <v>0</v>
      </c>
      <c r="M128" s="56" t="n">
        <f aca="false">L128*INDEX(Rates!$B$2:$C$101,C128+1,IF(Inputs!$C$5="Male",1,2))/1000/12*Inputs!$C$16</f>
        <v>0</v>
      </c>
      <c r="N128" s="56" t="n">
        <f aca="false">IF($V$1=1,MAX(F128+G128+H128+J128-K128-M128,0)*Inputs!$C$22/12,0)</f>
        <v>0</v>
      </c>
      <c r="O128" s="56" t="n">
        <f aca="false">IF(AND(MOD(A128,12)=0,B128&gt;=Inputs!$C$18),MAX(F128+G128+H128+J128-K128-M128-N128,0)*Inputs!$C$17,0)</f>
        <v>0</v>
      </c>
      <c r="P128" s="56" t="n">
        <f aca="false">F128+G128+H128+J128-K128-M128-N128+O128</f>
        <v>169049.441787424</v>
      </c>
      <c r="Q128" s="56" t="n">
        <f aca="false">IF(OR(E128=1,P128&lt;=0),0,P128)</f>
        <v>169049.441787424</v>
      </c>
      <c r="R128" s="15" t="n">
        <f aca="false">IF(OR(E128=1,AND(P128&lt;=0,I128&gt;0)),1,0)</f>
        <v>0</v>
      </c>
      <c r="S128" s="15" t="n">
        <f aca="false">IF(L128&gt;0,1,0)</f>
        <v>0</v>
      </c>
    </row>
    <row r="129" customFormat="false" ht="15" hidden="false" customHeight="false" outlineLevel="0" collapsed="false">
      <c r="A129" s="15" t="n">
        <v>128</v>
      </c>
      <c r="B129" s="15" t="n">
        <f aca="false">INT((A129-1)/12)+1</f>
        <v>11</v>
      </c>
      <c r="C129" s="15" t="n">
        <f aca="false">MIN(Inputs!$C$4+B129-1,99)</f>
        <v>84</v>
      </c>
      <c r="D129" s="55" t="n">
        <f aca="false">0.08</f>
        <v>0.08</v>
      </c>
      <c r="E129" s="15" t="n">
        <f aca="false">R128</f>
        <v>0</v>
      </c>
      <c r="F129" s="56" t="n">
        <f aca="false">Q128</f>
        <v>169049.441787424</v>
      </c>
      <c r="G129" s="56" t="n">
        <f aca="false">IF(AND(MOD(A129-1,12)=0,B129&lt;=Inputs!$C$7,E129=0),Inputs!$C$6,0)</f>
        <v>0</v>
      </c>
      <c r="H129" s="56" t="n">
        <f aca="false">IF(B129=1,G129*Inputs!$C$9,0)</f>
        <v>0</v>
      </c>
      <c r="I129" s="56" t="n">
        <f aca="false">I128+G129</f>
        <v>120000</v>
      </c>
      <c r="J129" s="56" t="n">
        <f aca="false">(F129+G129+H129)*((1+D129)^(1/12)-1)</f>
        <v>1087.66919853956</v>
      </c>
      <c r="K129" s="56" t="n">
        <f aca="false">(F129+G129+H129+J129)*(Inputs!$C$19+IF(B129&lt;=10,Inputs!$C$12,Inputs!$C$13))/12</f>
        <v>297.739944225435</v>
      </c>
      <c r="L129" s="56" t="n">
        <f aca="false">IF(OR(E129=1,A129&lt;=Inputs!$C$15),0,MAX(Inputs!$C$8*I129-(F129+G129+H129+J129-K129),0))</f>
        <v>0</v>
      </c>
      <c r="M129" s="56" t="n">
        <f aca="false">L129*INDEX(Rates!$B$2:$C$101,C129+1,IF(Inputs!$C$5="Male",1,2))/1000/12*Inputs!$C$16</f>
        <v>0</v>
      </c>
      <c r="N129" s="56" t="n">
        <f aca="false">IF($V$1=1,MAX(F129+G129+H129+J129-K129-M129,0)*Inputs!$C$22/12,0)</f>
        <v>0</v>
      </c>
      <c r="O129" s="56" t="n">
        <f aca="false">IF(AND(MOD(A129,12)=0,B129&gt;=Inputs!$C$18),MAX(F129+G129+H129+J129-K129-M129-N129,0)*Inputs!$C$17,0)</f>
        <v>0</v>
      </c>
      <c r="P129" s="56" t="n">
        <f aca="false">F129+G129+H129+J129-K129-M129-N129+O129</f>
        <v>169839.371041738</v>
      </c>
      <c r="Q129" s="56" t="n">
        <f aca="false">IF(OR(E129=1,P129&lt;=0),0,P129)</f>
        <v>169839.371041738</v>
      </c>
      <c r="R129" s="15" t="n">
        <f aca="false">IF(OR(E129=1,AND(P129&lt;=0,I129&gt;0)),1,0)</f>
        <v>0</v>
      </c>
      <c r="S129" s="15" t="n">
        <f aca="false">IF(L129&gt;0,1,0)</f>
        <v>0</v>
      </c>
    </row>
    <row r="130" customFormat="false" ht="15" hidden="false" customHeight="false" outlineLevel="0" collapsed="false">
      <c r="A130" s="15" t="n">
        <v>129</v>
      </c>
      <c r="B130" s="15" t="n">
        <f aca="false">INT((A130-1)/12)+1</f>
        <v>11</v>
      </c>
      <c r="C130" s="15" t="n">
        <f aca="false">MIN(Inputs!$C$4+B130-1,99)</f>
        <v>84</v>
      </c>
      <c r="D130" s="55" t="n">
        <f aca="false">0.08</f>
        <v>0.08</v>
      </c>
      <c r="E130" s="15" t="n">
        <f aca="false">R129</f>
        <v>0</v>
      </c>
      <c r="F130" s="56" t="n">
        <f aca="false">Q129</f>
        <v>169839.371041738</v>
      </c>
      <c r="G130" s="56" t="n">
        <f aca="false">IF(AND(MOD(A130-1,12)=0,B130&lt;=Inputs!$C$7,E130=0),Inputs!$C$6,0)</f>
        <v>0</v>
      </c>
      <c r="H130" s="56" t="n">
        <f aca="false">IF(B130=1,G130*Inputs!$C$9,0)</f>
        <v>0</v>
      </c>
      <c r="I130" s="56" t="n">
        <f aca="false">I129+G130</f>
        <v>120000</v>
      </c>
      <c r="J130" s="56" t="n">
        <f aca="false">(F130+G130+H130)*((1+D130)^(1/12)-1)</f>
        <v>1092.75162714658</v>
      </c>
      <c r="K130" s="56" t="n">
        <f aca="false">(F130+G130+H130+J130)*(Inputs!$C$19+IF(B130&lt;=10,Inputs!$C$12,Inputs!$C$13))/12</f>
        <v>299.131214670547</v>
      </c>
      <c r="L130" s="56" t="n">
        <f aca="false">IF(OR(E130=1,A130&lt;=Inputs!$C$15),0,MAX(Inputs!$C$8*I130-(F130+G130+H130+J130-K130),0))</f>
        <v>0</v>
      </c>
      <c r="M130" s="56" t="n">
        <f aca="false">L130*INDEX(Rates!$B$2:$C$101,C130+1,IF(Inputs!$C$5="Male",1,2))/1000/12*Inputs!$C$16</f>
        <v>0</v>
      </c>
      <c r="N130" s="56" t="n">
        <f aca="false">IF($V$1=1,MAX(F130+G130+H130+J130-K130-M130,0)*Inputs!$C$22/12,0)</f>
        <v>0</v>
      </c>
      <c r="O130" s="56" t="n">
        <f aca="false">IF(AND(MOD(A130,12)=0,B130&gt;=Inputs!$C$18),MAX(F130+G130+H130+J130-K130-M130-N130,0)*Inputs!$C$17,0)</f>
        <v>0</v>
      </c>
      <c r="P130" s="56" t="n">
        <f aca="false">F130+G130+H130+J130-K130-M130-N130+O130</f>
        <v>170632.991454214</v>
      </c>
      <c r="Q130" s="56" t="n">
        <f aca="false">IF(OR(E130=1,P130&lt;=0),0,P130)</f>
        <v>170632.991454214</v>
      </c>
      <c r="R130" s="15" t="n">
        <f aca="false">IF(OR(E130=1,AND(P130&lt;=0,I130&gt;0)),1,0)</f>
        <v>0</v>
      </c>
      <c r="S130" s="15" t="n">
        <f aca="false">IF(L130&gt;0,1,0)</f>
        <v>0</v>
      </c>
    </row>
    <row r="131" customFormat="false" ht="15" hidden="false" customHeight="false" outlineLevel="0" collapsed="false">
      <c r="A131" s="15" t="n">
        <v>130</v>
      </c>
      <c r="B131" s="15" t="n">
        <f aca="false">INT((A131-1)/12)+1</f>
        <v>11</v>
      </c>
      <c r="C131" s="15" t="n">
        <f aca="false">MIN(Inputs!$C$4+B131-1,99)</f>
        <v>84</v>
      </c>
      <c r="D131" s="55" t="n">
        <f aca="false">0.08</f>
        <v>0.08</v>
      </c>
      <c r="E131" s="15" t="n">
        <f aca="false">R130</f>
        <v>0</v>
      </c>
      <c r="F131" s="56" t="n">
        <f aca="false">Q130</f>
        <v>170632.991454214</v>
      </c>
      <c r="G131" s="56" t="n">
        <f aca="false">IF(AND(MOD(A131-1,12)=0,B131&lt;=Inputs!$C$7,E131=0),Inputs!$C$6,0)</f>
        <v>0</v>
      </c>
      <c r="H131" s="56" t="n">
        <f aca="false">IF(B131=1,G131*Inputs!$C$9,0)</f>
        <v>0</v>
      </c>
      <c r="I131" s="56" t="n">
        <f aca="false">I130+G131</f>
        <v>120000</v>
      </c>
      <c r="J131" s="56" t="n">
        <f aca="false">(F131+G131+H131)*((1+D131)^(1/12)-1)</f>
        <v>1097.85780477637</v>
      </c>
      <c r="K131" s="56" t="n">
        <f aca="false">(F131+G131+H131+J131)*(Inputs!$C$19+IF(B131&lt;=10,Inputs!$C$12,Inputs!$C$13))/12</f>
        <v>300.528986203233</v>
      </c>
      <c r="L131" s="56" t="n">
        <f aca="false">IF(OR(E131=1,A131&lt;=Inputs!$C$15),0,MAX(Inputs!$C$8*I131-(F131+G131+H131+J131-K131),0))</f>
        <v>0</v>
      </c>
      <c r="M131" s="56" t="n">
        <f aca="false">L131*INDEX(Rates!$B$2:$C$101,C131+1,IF(Inputs!$C$5="Male",1,2))/1000/12*Inputs!$C$16</f>
        <v>0</v>
      </c>
      <c r="N131" s="56" t="n">
        <f aca="false">IF($V$1=1,MAX(F131+G131+H131+J131-K131-M131,0)*Inputs!$C$22/12,0)</f>
        <v>0</v>
      </c>
      <c r="O131" s="56" t="n">
        <f aca="false">IF(AND(MOD(A131,12)=0,B131&gt;=Inputs!$C$18),MAX(F131+G131+H131+J131-K131-M131-N131,0)*Inputs!$C$17,0)</f>
        <v>0</v>
      </c>
      <c r="P131" s="56" t="n">
        <f aca="false">F131+G131+H131+J131-K131-M131-N131+O131</f>
        <v>171430.320272787</v>
      </c>
      <c r="Q131" s="56" t="n">
        <f aca="false">IF(OR(E131=1,P131&lt;=0),0,P131)</f>
        <v>171430.320272787</v>
      </c>
      <c r="R131" s="15" t="n">
        <f aca="false">IF(OR(E131=1,AND(P131&lt;=0,I131&gt;0)),1,0)</f>
        <v>0</v>
      </c>
      <c r="S131" s="15" t="n">
        <f aca="false">IF(L131&gt;0,1,0)</f>
        <v>0</v>
      </c>
    </row>
    <row r="132" customFormat="false" ht="15" hidden="false" customHeight="false" outlineLevel="0" collapsed="false">
      <c r="A132" s="15" t="n">
        <v>131</v>
      </c>
      <c r="B132" s="15" t="n">
        <f aca="false">INT((A132-1)/12)+1</f>
        <v>11</v>
      </c>
      <c r="C132" s="15" t="n">
        <f aca="false">MIN(Inputs!$C$4+B132-1,99)</f>
        <v>84</v>
      </c>
      <c r="D132" s="55" t="n">
        <f aca="false">0.08</f>
        <v>0.08</v>
      </c>
      <c r="E132" s="15" t="n">
        <f aca="false">R131</f>
        <v>0</v>
      </c>
      <c r="F132" s="56" t="n">
        <f aca="false">Q131</f>
        <v>171430.320272787</v>
      </c>
      <c r="G132" s="56" t="n">
        <f aca="false">IF(AND(MOD(A132-1,12)=0,B132&lt;=Inputs!$C$7,E132=0),Inputs!$C$6,0)</f>
        <v>0</v>
      </c>
      <c r="H132" s="56" t="n">
        <f aca="false">IF(B132=1,G132*Inputs!$C$9,0)</f>
        <v>0</v>
      </c>
      <c r="I132" s="56" t="n">
        <f aca="false">I131+G132</f>
        <v>120000</v>
      </c>
      <c r="J132" s="56" t="n">
        <f aca="false">(F132+G132+H132)*((1+D132)^(1/12)-1)</f>
        <v>1102.98784240264</v>
      </c>
      <c r="K132" s="56" t="n">
        <f aca="false">(F132+G132+H132+J132)*(Inputs!$C$19+IF(B132&lt;=10,Inputs!$C$12,Inputs!$C$13))/12</f>
        <v>301.933289201582</v>
      </c>
      <c r="L132" s="56" t="n">
        <f aca="false">IF(OR(E132=1,A132&lt;=Inputs!$C$15),0,MAX(Inputs!$C$8*I132-(F132+G132+H132+J132-K132),0))</f>
        <v>0</v>
      </c>
      <c r="M132" s="56" t="n">
        <f aca="false">L132*INDEX(Rates!$B$2:$C$101,C132+1,IF(Inputs!$C$5="Male",1,2))/1000/12*Inputs!$C$16</f>
        <v>0</v>
      </c>
      <c r="N132" s="56" t="n">
        <f aca="false">IF($V$1=1,MAX(F132+G132+H132+J132-K132-M132,0)*Inputs!$C$22/12,0)</f>
        <v>0</v>
      </c>
      <c r="O132" s="56" t="n">
        <f aca="false">IF(AND(MOD(A132,12)=0,B132&gt;=Inputs!$C$18),MAX(F132+G132+H132+J132-K132-M132-N132,0)*Inputs!$C$17,0)</f>
        <v>0</v>
      </c>
      <c r="P132" s="56" t="n">
        <f aca="false">F132+G132+H132+J132-K132-M132-N132+O132</f>
        <v>172231.374825988</v>
      </c>
      <c r="Q132" s="56" t="n">
        <f aca="false">IF(OR(E132=1,P132&lt;=0),0,P132)</f>
        <v>172231.374825988</v>
      </c>
      <c r="R132" s="15" t="n">
        <f aca="false">IF(OR(E132=1,AND(P132&lt;=0,I132&gt;0)),1,0)</f>
        <v>0</v>
      </c>
      <c r="S132" s="15" t="n">
        <f aca="false">IF(L132&gt;0,1,0)</f>
        <v>0</v>
      </c>
    </row>
    <row r="133" customFormat="false" ht="15" hidden="false" customHeight="false" outlineLevel="0" collapsed="false">
      <c r="A133" s="15" t="n">
        <v>132</v>
      </c>
      <c r="B133" s="15" t="n">
        <f aca="false">INT((A133-1)/12)+1</f>
        <v>11</v>
      </c>
      <c r="C133" s="15" t="n">
        <f aca="false">MIN(Inputs!$C$4+B133-1,99)</f>
        <v>84</v>
      </c>
      <c r="D133" s="55" t="n">
        <f aca="false">0.08</f>
        <v>0.08</v>
      </c>
      <c r="E133" s="15" t="n">
        <f aca="false">R132</f>
        <v>0</v>
      </c>
      <c r="F133" s="56" t="n">
        <f aca="false">Q132</f>
        <v>172231.374825988</v>
      </c>
      <c r="G133" s="56" t="n">
        <f aca="false">IF(AND(MOD(A133-1,12)=0,B133&lt;=Inputs!$C$7,E133=0),Inputs!$C$6,0)</f>
        <v>0</v>
      </c>
      <c r="H133" s="56" t="n">
        <f aca="false">IF(B133=1,G133*Inputs!$C$9,0)</f>
        <v>0</v>
      </c>
      <c r="I133" s="56" t="n">
        <f aca="false">I132+G133</f>
        <v>120000</v>
      </c>
      <c r="J133" s="56" t="n">
        <f aca="false">(F133+G133+H133)*((1+D133)^(1/12)-1)</f>
        <v>1108.14185151769</v>
      </c>
      <c r="K133" s="56" t="n">
        <f aca="false">(F133+G133+H133+J133)*(Inputs!$C$19+IF(B133&lt;=10,Inputs!$C$12,Inputs!$C$13))/12</f>
        <v>303.344154185635</v>
      </c>
      <c r="L133" s="56" t="n">
        <f aca="false">IF(OR(E133=1,A133&lt;=Inputs!$C$15),0,MAX(Inputs!$C$8*I133-(F133+G133+H133+J133-K133),0))</f>
        <v>0</v>
      </c>
      <c r="M133" s="56" t="n">
        <f aca="false">L133*INDEX(Rates!$B$2:$C$101,C133+1,IF(Inputs!$C$5="Male",1,2))/1000/12*Inputs!$C$16</f>
        <v>0</v>
      </c>
      <c r="N133" s="56" t="n">
        <f aca="false">IF($V$1=1,MAX(F133+G133+H133+J133-K133-M133,0)*Inputs!$C$22/12,0)</f>
        <v>0</v>
      </c>
      <c r="O133" s="56" t="n">
        <f aca="false">IF(AND(MOD(A133,12)=0,B133&gt;=Inputs!$C$18),MAX(F133+G133+H133+J133-K133-M133-N133,0)*Inputs!$C$17,0)</f>
        <v>865.1808626166</v>
      </c>
      <c r="P133" s="56" t="n">
        <f aca="false">F133+G133+H133+J133-K133-M133-N133+O133</f>
        <v>173901.353385937</v>
      </c>
      <c r="Q133" s="56" t="n">
        <f aca="false">IF(OR(E133=1,P133&lt;=0),0,P133)</f>
        <v>173901.353385937</v>
      </c>
      <c r="R133" s="15" t="n">
        <f aca="false">IF(OR(E133=1,AND(P133&lt;=0,I133&gt;0)),1,0)</f>
        <v>0</v>
      </c>
      <c r="S133" s="15" t="n">
        <f aca="false">IF(L133&gt;0,1,0)</f>
        <v>0</v>
      </c>
    </row>
    <row r="134" customFormat="false" ht="15" hidden="false" customHeight="false" outlineLevel="0" collapsed="false">
      <c r="A134" s="15" t="n">
        <v>133</v>
      </c>
      <c r="B134" s="15" t="n">
        <f aca="false">INT((A134-1)/12)+1</f>
        <v>12</v>
      </c>
      <c r="C134" s="15" t="n">
        <f aca="false">MIN(Inputs!$C$4+B134-1,99)</f>
        <v>85</v>
      </c>
      <c r="D134" s="55" t="n">
        <f aca="false">0.08</f>
        <v>0.08</v>
      </c>
      <c r="E134" s="15" t="n">
        <f aca="false">R133</f>
        <v>0</v>
      </c>
      <c r="F134" s="56" t="n">
        <f aca="false">Q133</f>
        <v>173901.353385937</v>
      </c>
      <c r="G134" s="56" t="n">
        <f aca="false">IF(AND(MOD(A134-1,12)=0,B134&lt;=Inputs!$C$7,E134=0),Inputs!$C$6,0)</f>
        <v>0</v>
      </c>
      <c r="H134" s="56" t="n">
        <f aca="false">IF(B134=1,G134*Inputs!$C$9,0)</f>
        <v>0</v>
      </c>
      <c r="I134" s="56" t="n">
        <f aca="false">I133+G134</f>
        <v>120000</v>
      </c>
      <c r="J134" s="56" t="n">
        <f aca="false">(F134+G134+H134)*((1+D134)^(1/12)-1)</f>
        <v>1118.88654385546</v>
      </c>
      <c r="K134" s="56" t="n">
        <f aca="false">(F134+G134+H134+J134)*(Inputs!$C$19+IF(B134&lt;=10,Inputs!$C$12,Inputs!$C$13))/12</f>
        <v>306.285419877136</v>
      </c>
      <c r="L134" s="56" t="n">
        <f aca="false">IF(OR(E134=1,A134&lt;=Inputs!$C$15),0,MAX(Inputs!$C$8*I134-(F134+G134+H134+J134-K134),0))</f>
        <v>0</v>
      </c>
      <c r="M134" s="56" t="n">
        <f aca="false">L134*INDEX(Rates!$B$2:$C$101,C134+1,IF(Inputs!$C$5="Male",1,2))/1000/12*Inputs!$C$16</f>
        <v>0</v>
      </c>
      <c r="N134" s="56" t="n">
        <f aca="false">IF($V$1=1,MAX(F134+G134+H134+J134-K134-M134,0)*Inputs!$C$22/12,0)</f>
        <v>0</v>
      </c>
      <c r="O134" s="56" t="n">
        <f aca="false">IF(AND(MOD(A134,12)=0,B134&gt;=Inputs!$C$18),MAX(F134+G134+H134+J134-K134-M134-N134,0)*Inputs!$C$17,0)</f>
        <v>0</v>
      </c>
      <c r="P134" s="56" t="n">
        <f aca="false">F134+G134+H134+J134-K134-M134-N134+O134</f>
        <v>174713.954509915</v>
      </c>
      <c r="Q134" s="56" t="n">
        <f aca="false">IF(OR(E134=1,P134&lt;=0),0,P134)</f>
        <v>174713.954509915</v>
      </c>
      <c r="R134" s="15" t="n">
        <f aca="false">IF(OR(E134=1,AND(P134&lt;=0,I134&gt;0)),1,0)</f>
        <v>0</v>
      </c>
      <c r="S134" s="15" t="n">
        <f aca="false">IF(L134&gt;0,1,0)</f>
        <v>0</v>
      </c>
    </row>
    <row r="135" customFormat="false" ht="15" hidden="false" customHeight="false" outlineLevel="0" collapsed="false">
      <c r="A135" s="15" t="n">
        <v>134</v>
      </c>
      <c r="B135" s="15" t="n">
        <f aca="false">INT((A135-1)/12)+1</f>
        <v>12</v>
      </c>
      <c r="C135" s="15" t="n">
        <f aca="false">MIN(Inputs!$C$4+B135-1,99)</f>
        <v>85</v>
      </c>
      <c r="D135" s="55" t="n">
        <f aca="false">0.08</f>
        <v>0.08</v>
      </c>
      <c r="E135" s="15" t="n">
        <f aca="false">R134</f>
        <v>0</v>
      </c>
      <c r="F135" s="56" t="n">
        <f aca="false">Q134</f>
        <v>174713.954509915</v>
      </c>
      <c r="G135" s="56" t="n">
        <f aca="false">IF(AND(MOD(A135-1,12)=0,B135&lt;=Inputs!$C$7,E135=0),Inputs!$C$6,0)</f>
        <v>0</v>
      </c>
      <c r="H135" s="56" t="n">
        <f aca="false">IF(B135=1,G135*Inputs!$C$9,0)</f>
        <v>0</v>
      </c>
      <c r="I135" s="56" t="n">
        <f aca="false">I134+G135</f>
        <v>120000</v>
      </c>
      <c r="J135" s="56" t="n">
        <f aca="false">(F135+G135+H135)*((1+D135)^(1/12)-1)</f>
        <v>1124.11484395456</v>
      </c>
      <c r="K135" s="56" t="n">
        <f aca="false">(F135+G135+H135+J135)*(Inputs!$C$19+IF(B135&lt;=10,Inputs!$C$12,Inputs!$C$13))/12</f>
        <v>307.716621369272</v>
      </c>
      <c r="L135" s="56" t="n">
        <f aca="false">IF(OR(E135=1,A135&lt;=Inputs!$C$15),0,MAX(Inputs!$C$8*I135-(F135+G135+H135+J135-K135),0))</f>
        <v>0</v>
      </c>
      <c r="M135" s="56" t="n">
        <f aca="false">L135*INDEX(Rates!$B$2:$C$101,C135+1,IF(Inputs!$C$5="Male",1,2))/1000/12*Inputs!$C$16</f>
        <v>0</v>
      </c>
      <c r="N135" s="56" t="n">
        <f aca="false">IF($V$1=1,MAX(F135+G135+H135+J135-K135-M135,0)*Inputs!$C$22/12,0)</f>
        <v>0</v>
      </c>
      <c r="O135" s="56" t="n">
        <f aca="false">IF(AND(MOD(A135,12)=0,B135&gt;=Inputs!$C$18),MAX(F135+G135+H135+J135-K135-M135-N135,0)*Inputs!$C$17,0)</f>
        <v>0</v>
      </c>
      <c r="P135" s="56" t="n">
        <f aca="false">F135+G135+H135+J135-K135-M135-N135+O135</f>
        <v>175530.3527325</v>
      </c>
      <c r="Q135" s="56" t="n">
        <f aca="false">IF(OR(E135=1,P135&lt;=0),0,P135)</f>
        <v>175530.3527325</v>
      </c>
      <c r="R135" s="15" t="n">
        <f aca="false">IF(OR(E135=1,AND(P135&lt;=0,I135&gt;0)),1,0)</f>
        <v>0</v>
      </c>
      <c r="S135" s="15" t="n">
        <f aca="false">IF(L135&gt;0,1,0)</f>
        <v>0</v>
      </c>
    </row>
    <row r="136" customFormat="false" ht="15" hidden="false" customHeight="false" outlineLevel="0" collapsed="false">
      <c r="A136" s="15" t="n">
        <v>135</v>
      </c>
      <c r="B136" s="15" t="n">
        <f aca="false">INT((A136-1)/12)+1</f>
        <v>12</v>
      </c>
      <c r="C136" s="15" t="n">
        <f aca="false">MIN(Inputs!$C$4+B136-1,99)</f>
        <v>85</v>
      </c>
      <c r="D136" s="55" t="n">
        <f aca="false">0.08</f>
        <v>0.08</v>
      </c>
      <c r="E136" s="15" t="n">
        <f aca="false">R135</f>
        <v>0</v>
      </c>
      <c r="F136" s="56" t="n">
        <f aca="false">Q135</f>
        <v>175530.3527325</v>
      </c>
      <c r="G136" s="56" t="n">
        <f aca="false">IF(AND(MOD(A136-1,12)=0,B136&lt;=Inputs!$C$7,E136=0),Inputs!$C$6,0)</f>
        <v>0</v>
      </c>
      <c r="H136" s="56" t="n">
        <f aca="false">IF(B136=1,G136*Inputs!$C$9,0)</f>
        <v>0</v>
      </c>
      <c r="I136" s="56" t="n">
        <f aca="false">I135+G136</f>
        <v>120000</v>
      </c>
      <c r="J136" s="56" t="n">
        <f aca="false">(F136+G136+H136)*((1+D136)^(1/12)-1)</f>
        <v>1129.36757470043</v>
      </c>
      <c r="K136" s="56" t="n">
        <f aca="false">(F136+G136+H136+J136)*(Inputs!$C$19+IF(B136&lt;=10,Inputs!$C$12,Inputs!$C$13))/12</f>
        <v>309.154510537601</v>
      </c>
      <c r="L136" s="56" t="n">
        <f aca="false">IF(OR(E136=1,A136&lt;=Inputs!$C$15),0,MAX(Inputs!$C$8*I136-(F136+G136+H136+J136-K136),0))</f>
        <v>0</v>
      </c>
      <c r="M136" s="56" t="n">
        <f aca="false">L136*INDEX(Rates!$B$2:$C$101,C136+1,IF(Inputs!$C$5="Male",1,2))/1000/12*Inputs!$C$16</f>
        <v>0</v>
      </c>
      <c r="N136" s="56" t="n">
        <f aca="false">IF($V$1=1,MAX(F136+G136+H136+J136-K136-M136,0)*Inputs!$C$22/12,0)</f>
        <v>0</v>
      </c>
      <c r="O136" s="56" t="n">
        <f aca="false">IF(AND(MOD(A136,12)=0,B136&gt;=Inputs!$C$18),MAX(F136+G136+H136+J136-K136-M136-N136,0)*Inputs!$C$17,0)</f>
        <v>0</v>
      </c>
      <c r="P136" s="56" t="n">
        <f aca="false">F136+G136+H136+J136-K136-M136-N136+O136</f>
        <v>176350.565796663</v>
      </c>
      <c r="Q136" s="56" t="n">
        <f aca="false">IF(OR(E136=1,P136&lt;=0),0,P136)</f>
        <v>176350.565796663</v>
      </c>
      <c r="R136" s="15" t="n">
        <f aca="false">IF(OR(E136=1,AND(P136&lt;=0,I136&gt;0)),1,0)</f>
        <v>0</v>
      </c>
      <c r="S136" s="15" t="n">
        <f aca="false">IF(L136&gt;0,1,0)</f>
        <v>0</v>
      </c>
    </row>
    <row r="137" customFormat="false" ht="15" hidden="false" customHeight="false" outlineLevel="0" collapsed="false">
      <c r="A137" s="15" t="n">
        <v>136</v>
      </c>
      <c r="B137" s="15" t="n">
        <f aca="false">INT((A137-1)/12)+1</f>
        <v>12</v>
      </c>
      <c r="C137" s="15" t="n">
        <f aca="false">MIN(Inputs!$C$4+B137-1,99)</f>
        <v>85</v>
      </c>
      <c r="D137" s="55" t="n">
        <f aca="false">0.08</f>
        <v>0.08</v>
      </c>
      <c r="E137" s="15" t="n">
        <f aca="false">R136</f>
        <v>0</v>
      </c>
      <c r="F137" s="56" t="n">
        <f aca="false">Q136</f>
        <v>176350.565796663</v>
      </c>
      <c r="G137" s="56" t="n">
        <f aca="false">IF(AND(MOD(A137-1,12)=0,B137&lt;=Inputs!$C$7,E137=0),Inputs!$C$6,0)</f>
        <v>0</v>
      </c>
      <c r="H137" s="56" t="n">
        <f aca="false">IF(B137=1,G137*Inputs!$C$9,0)</f>
        <v>0</v>
      </c>
      <c r="I137" s="56" t="n">
        <f aca="false">I136+G137</f>
        <v>120000</v>
      </c>
      <c r="J137" s="56" t="n">
        <f aca="false">(F137+G137+H137)*((1+D137)^(1/12)-1)</f>
        <v>1134.64485025187</v>
      </c>
      <c r="K137" s="56" t="n">
        <f aca="false">(F137+G137+H137+J137)*(Inputs!$C$19+IF(B137&lt;=10,Inputs!$C$12,Inputs!$C$13))/12</f>
        <v>310.599118632101</v>
      </c>
      <c r="L137" s="56" t="n">
        <f aca="false">IF(OR(E137=1,A137&lt;=Inputs!$C$15),0,MAX(Inputs!$C$8*I137-(F137+G137+H137+J137-K137),0))</f>
        <v>0</v>
      </c>
      <c r="M137" s="56" t="n">
        <f aca="false">L137*INDEX(Rates!$B$2:$C$101,C137+1,IF(Inputs!$C$5="Male",1,2))/1000/12*Inputs!$C$16</f>
        <v>0</v>
      </c>
      <c r="N137" s="56" t="n">
        <f aca="false">IF($V$1=1,MAX(F137+G137+H137+J137-K137-M137,0)*Inputs!$C$22/12,0)</f>
        <v>0</v>
      </c>
      <c r="O137" s="56" t="n">
        <f aca="false">IF(AND(MOD(A137,12)=0,B137&gt;=Inputs!$C$18),MAX(F137+G137+H137+J137-K137-M137-N137,0)*Inputs!$C$17,0)</f>
        <v>0</v>
      </c>
      <c r="P137" s="56" t="n">
        <f aca="false">F137+G137+H137+J137-K137-M137-N137+O137</f>
        <v>177174.611528283</v>
      </c>
      <c r="Q137" s="56" t="n">
        <f aca="false">IF(OR(E137=1,P137&lt;=0),0,P137)</f>
        <v>177174.611528283</v>
      </c>
      <c r="R137" s="15" t="n">
        <f aca="false">IF(OR(E137=1,AND(P137&lt;=0,I137&gt;0)),1,0)</f>
        <v>0</v>
      </c>
      <c r="S137" s="15" t="n">
        <f aca="false">IF(L137&gt;0,1,0)</f>
        <v>0</v>
      </c>
    </row>
    <row r="138" customFormat="false" ht="15" hidden="false" customHeight="false" outlineLevel="0" collapsed="false">
      <c r="A138" s="15" t="n">
        <v>137</v>
      </c>
      <c r="B138" s="15" t="n">
        <f aca="false">INT((A138-1)/12)+1</f>
        <v>12</v>
      </c>
      <c r="C138" s="15" t="n">
        <f aca="false">MIN(Inputs!$C$4+B138-1,99)</f>
        <v>85</v>
      </c>
      <c r="D138" s="55" t="n">
        <f aca="false">0.08</f>
        <v>0.08</v>
      </c>
      <c r="E138" s="15" t="n">
        <f aca="false">R137</f>
        <v>0</v>
      </c>
      <c r="F138" s="56" t="n">
        <f aca="false">Q137</f>
        <v>177174.611528283</v>
      </c>
      <c r="G138" s="56" t="n">
        <f aca="false">IF(AND(MOD(A138-1,12)=0,B138&lt;=Inputs!$C$7,E138=0),Inputs!$C$6,0)</f>
        <v>0</v>
      </c>
      <c r="H138" s="56" t="n">
        <f aca="false">IF(B138=1,G138*Inputs!$C$9,0)</f>
        <v>0</v>
      </c>
      <c r="I138" s="56" t="n">
        <f aca="false">I137+G138</f>
        <v>120000</v>
      </c>
      <c r="J138" s="56" t="n">
        <f aca="false">(F138+G138+H138)*((1+D138)^(1/12)-1)</f>
        <v>1139.94678530113</v>
      </c>
      <c r="K138" s="56" t="n">
        <f aca="false">(F138+G138+H138+J138)*(Inputs!$C$19+IF(B138&lt;=10,Inputs!$C$12,Inputs!$C$13))/12</f>
        <v>312.050477048772</v>
      </c>
      <c r="L138" s="56" t="n">
        <f aca="false">IF(OR(E138=1,A138&lt;=Inputs!$C$15),0,MAX(Inputs!$C$8*I138-(F138+G138+H138+J138-K138),0))</f>
        <v>0</v>
      </c>
      <c r="M138" s="56" t="n">
        <f aca="false">L138*INDEX(Rates!$B$2:$C$101,C138+1,IF(Inputs!$C$5="Male",1,2))/1000/12*Inputs!$C$16</f>
        <v>0</v>
      </c>
      <c r="N138" s="56" t="n">
        <f aca="false">IF($V$1=1,MAX(F138+G138+H138+J138-K138-M138,0)*Inputs!$C$22/12,0)</f>
        <v>0</v>
      </c>
      <c r="O138" s="56" t="n">
        <f aca="false">IF(AND(MOD(A138,12)=0,B138&gt;=Inputs!$C$18),MAX(F138+G138+H138+J138-K138-M138-N138,0)*Inputs!$C$17,0)</f>
        <v>0</v>
      </c>
      <c r="P138" s="56" t="n">
        <f aca="false">F138+G138+H138+J138-K138-M138-N138+O138</f>
        <v>178002.507836535</v>
      </c>
      <c r="Q138" s="56" t="n">
        <f aca="false">IF(OR(E138=1,P138&lt;=0),0,P138)</f>
        <v>178002.507836535</v>
      </c>
      <c r="R138" s="15" t="n">
        <f aca="false">IF(OR(E138=1,AND(P138&lt;=0,I138&gt;0)),1,0)</f>
        <v>0</v>
      </c>
      <c r="S138" s="15" t="n">
        <f aca="false">IF(L138&gt;0,1,0)</f>
        <v>0</v>
      </c>
    </row>
    <row r="139" customFormat="false" ht="15" hidden="false" customHeight="false" outlineLevel="0" collapsed="false">
      <c r="A139" s="15" t="n">
        <v>138</v>
      </c>
      <c r="B139" s="15" t="n">
        <f aca="false">INT((A139-1)/12)+1</f>
        <v>12</v>
      </c>
      <c r="C139" s="15" t="n">
        <f aca="false">MIN(Inputs!$C$4+B139-1,99)</f>
        <v>85</v>
      </c>
      <c r="D139" s="55" t="n">
        <f aca="false">0.08</f>
        <v>0.08</v>
      </c>
      <c r="E139" s="15" t="n">
        <f aca="false">R138</f>
        <v>0</v>
      </c>
      <c r="F139" s="56" t="n">
        <f aca="false">Q138</f>
        <v>178002.507836535</v>
      </c>
      <c r="G139" s="56" t="n">
        <f aca="false">IF(AND(MOD(A139-1,12)=0,B139&lt;=Inputs!$C$7,E139=0),Inputs!$C$6,0)</f>
        <v>0</v>
      </c>
      <c r="H139" s="56" t="n">
        <f aca="false">IF(B139=1,G139*Inputs!$C$9,0)</f>
        <v>0</v>
      </c>
      <c r="I139" s="56" t="n">
        <f aca="false">I138+G139</f>
        <v>120000</v>
      </c>
      <c r="J139" s="56" t="n">
        <f aca="false">(F139+G139+H139)*((1+D139)^(1/12)-1)</f>
        <v>1145.27349507639</v>
      </c>
      <c r="K139" s="56" t="n">
        <f aca="false">(F139+G139+H139+J139)*(Inputs!$C$19+IF(B139&lt;=10,Inputs!$C$12,Inputs!$C$13))/12</f>
        <v>313.50861733032</v>
      </c>
      <c r="L139" s="56" t="n">
        <f aca="false">IF(OR(E139=1,A139&lt;=Inputs!$C$15),0,MAX(Inputs!$C$8*I139-(F139+G139+H139+J139-K139),0))</f>
        <v>0</v>
      </c>
      <c r="M139" s="56" t="n">
        <f aca="false">L139*INDEX(Rates!$B$2:$C$101,C139+1,IF(Inputs!$C$5="Male",1,2))/1000/12*Inputs!$C$16</f>
        <v>0</v>
      </c>
      <c r="N139" s="56" t="n">
        <f aca="false">IF($V$1=1,MAX(F139+G139+H139+J139-K139-M139,0)*Inputs!$C$22/12,0)</f>
        <v>0</v>
      </c>
      <c r="O139" s="56" t="n">
        <f aca="false">IF(AND(MOD(A139,12)=0,B139&gt;=Inputs!$C$18),MAX(F139+G139+H139+J139-K139-M139-N139,0)*Inputs!$C$17,0)</f>
        <v>0</v>
      </c>
      <c r="P139" s="56" t="n">
        <f aca="false">F139+G139+H139+J139-K139-M139-N139+O139</f>
        <v>178834.272714281</v>
      </c>
      <c r="Q139" s="56" t="n">
        <f aca="false">IF(OR(E139=1,P139&lt;=0),0,P139)</f>
        <v>178834.272714281</v>
      </c>
      <c r="R139" s="15" t="n">
        <f aca="false">IF(OR(E139=1,AND(P139&lt;=0,I139&gt;0)),1,0)</f>
        <v>0</v>
      </c>
      <c r="S139" s="15" t="n">
        <f aca="false">IF(L139&gt;0,1,0)</f>
        <v>0</v>
      </c>
    </row>
    <row r="140" customFormat="false" ht="15" hidden="false" customHeight="false" outlineLevel="0" collapsed="false">
      <c r="A140" s="15" t="n">
        <v>139</v>
      </c>
      <c r="B140" s="15" t="n">
        <f aca="false">INT((A140-1)/12)+1</f>
        <v>12</v>
      </c>
      <c r="C140" s="15" t="n">
        <f aca="false">MIN(Inputs!$C$4+B140-1,99)</f>
        <v>85</v>
      </c>
      <c r="D140" s="55" t="n">
        <f aca="false">0.08</f>
        <v>0.08</v>
      </c>
      <c r="E140" s="15" t="n">
        <f aca="false">R139</f>
        <v>0</v>
      </c>
      <c r="F140" s="56" t="n">
        <f aca="false">Q139</f>
        <v>178834.272714281</v>
      </c>
      <c r="G140" s="56" t="n">
        <f aca="false">IF(AND(MOD(A140-1,12)=0,B140&lt;=Inputs!$C$7,E140=0),Inputs!$C$6,0)</f>
        <v>0</v>
      </c>
      <c r="H140" s="56" t="n">
        <f aca="false">IF(B140=1,G140*Inputs!$C$9,0)</f>
        <v>0</v>
      </c>
      <c r="I140" s="56" t="n">
        <f aca="false">I139+G140</f>
        <v>120000</v>
      </c>
      <c r="J140" s="56" t="n">
        <f aca="false">(F140+G140+H140)*((1+D140)^(1/12)-1)</f>
        <v>1150.62509534425</v>
      </c>
      <c r="K140" s="56" t="n">
        <f aca="false">(F140+G140+H140+J140)*(Inputs!$C$19+IF(B140&lt;=10,Inputs!$C$12,Inputs!$C$13))/12</f>
        <v>314.973571166845</v>
      </c>
      <c r="L140" s="56" t="n">
        <f aca="false">IF(OR(E140=1,A140&lt;=Inputs!$C$15),0,MAX(Inputs!$C$8*I140-(F140+G140+H140+J140-K140),0))</f>
        <v>0</v>
      </c>
      <c r="M140" s="56" t="n">
        <f aca="false">L140*INDEX(Rates!$B$2:$C$101,C140+1,IF(Inputs!$C$5="Male",1,2))/1000/12*Inputs!$C$16</f>
        <v>0</v>
      </c>
      <c r="N140" s="56" t="n">
        <f aca="false">IF($V$1=1,MAX(F140+G140+H140+J140-K140-M140,0)*Inputs!$C$22/12,0)</f>
        <v>0</v>
      </c>
      <c r="O140" s="56" t="n">
        <f aca="false">IF(AND(MOD(A140,12)=0,B140&gt;=Inputs!$C$18),MAX(F140+G140+H140+J140-K140-M140-N140,0)*Inputs!$C$17,0)</f>
        <v>0</v>
      </c>
      <c r="P140" s="56" t="n">
        <f aca="false">F140+G140+H140+J140-K140-M140-N140+O140</f>
        <v>179669.924238459</v>
      </c>
      <c r="Q140" s="56" t="n">
        <f aca="false">IF(OR(E140=1,P140&lt;=0),0,P140)</f>
        <v>179669.924238459</v>
      </c>
      <c r="R140" s="15" t="n">
        <f aca="false">IF(OR(E140=1,AND(P140&lt;=0,I140&gt;0)),1,0)</f>
        <v>0</v>
      </c>
      <c r="S140" s="15" t="n">
        <f aca="false">IF(L140&gt;0,1,0)</f>
        <v>0</v>
      </c>
    </row>
    <row r="141" customFormat="false" ht="15" hidden="false" customHeight="false" outlineLevel="0" collapsed="false">
      <c r="A141" s="15" t="n">
        <v>140</v>
      </c>
      <c r="B141" s="15" t="n">
        <f aca="false">INT((A141-1)/12)+1</f>
        <v>12</v>
      </c>
      <c r="C141" s="15" t="n">
        <f aca="false">MIN(Inputs!$C$4+B141-1,99)</f>
        <v>85</v>
      </c>
      <c r="D141" s="55" t="n">
        <f aca="false">0.08</f>
        <v>0.08</v>
      </c>
      <c r="E141" s="15" t="n">
        <f aca="false">R140</f>
        <v>0</v>
      </c>
      <c r="F141" s="56" t="n">
        <f aca="false">Q140</f>
        <v>179669.924238459</v>
      </c>
      <c r="G141" s="56" t="n">
        <f aca="false">IF(AND(MOD(A141-1,12)=0,B141&lt;=Inputs!$C$7,E141=0),Inputs!$C$6,0)</f>
        <v>0</v>
      </c>
      <c r="H141" s="56" t="n">
        <f aca="false">IF(B141=1,G141*Inputs!$C$9,0)</f>
        <v>0</v>
      </c>
      <c r="I141" s="56" t="n">
        <f aca="false">I140+G141</f>
        <v>120000</v>
      </c>
      <c r="J141" s="56" t="n">
        <f aca="false">(F141+G141+H141)*((1+D141)^(1/12)-1)</f>
        <v>1156.00170241228</v>
      </c>
      <c r="K141" s="56" t="n">
        <f aca="false">(F141+G141+H141+J141)*(Inputs!$C$19+IF(B141&lt;=10,Inputs!$C$12,Inputs!$C$13))/12</f>
        <v>316.445370396524</v>
      </c>
      <c r="L141" s="56" t="n">
        <f aca="false">IF(OR(E141=1,A141&lt;=Inputs!$C$15),0,MAX(Inputs!$C$8*I141-(F141+G141+H141+J141-K141),0))</f>
        <v>0</v>
      </c>
      <c r="M141" s="56" t="n">
        <f aca="false">L141*INDEX(Rates!$B$2:$C$101,C141+1,IF(Inputs!$C$5="Male",1,2))/1000/12*Inputs!$C$16</f>
        <v>0</v>
      </c>
      <c r="N141" s="56" t="n">
        <f aca="false">IF($V$1=1,MAX(F141+G141+H141+J141-K141-M141,0)*Inputs!$C$22/12,0)</f>
        <v>0</v>
      </c>
      <c r="O141" s="56" t="n">
        <f aca="false">IF(AND(MOD(A141,12)=0,B141&gt;=Inputs!$C$18),MAX(F141+G141+H141+J141-K141-M141-N141,0)*Inputs!$C$17,0)</f>
        <v>0</v>
      </c>
      <c r="P141" s="56" t="n">
        <f aca="false">F141+G141+H141+J141-K141-M141-N141+O141</f>
        <v>180509.480570474</v>
      </c>
      <c r="Q141" s="56" t="n">
        <f aca="false">IF(OR(E141=1,P141&lt;=0),0,P141)</f>
        <v>180509.480570474</v>
      </c>
      <c r="R141" s="15" t="n">
        <f aca="false">IF(OR(E141=1,AND(P141&lt;=0,I141&gt;0)),1,0)</f>
        <v>0</v>
      </c>
      <c r="S141" s="15" t="n">
        <f aca="false">IF(L141&gt;0,1,0)</f>
        <v>0</v>
      </c>
    </row>
    <row r="142" customFormat="false" ht="15" hidden="false" customHeight="false" outlineLevel="0" collapsed="false">
      <c r="A142" s="15" t="n">
        <v>141</v>
      </c>
      <c r="B142" s="15" t="n">
        <f aca="false">INT((A142-1)/12)+1</f>
        <v>12</v>
      </c>
      <c r="C142" s="15" t="n">
        <f aca="false">MIN(Inputs!$C$4+B142-1,99)</f>
        <v>85</v>
      </c>
      <c r="D142" s="55" t="n">
        <f aca="false">0.08</f>
        <v>0.08</v>
      </c>
      <c r="E142" s="15" t="n">
        <f aca="false">R141</f>
        <v>0</v>
      </c>
      <c r="F142" s="56" t="n">
        <f aca="false">Q141</f>
        <v>180509.480570474</v>
      </c>
      <c r="G142" s="56" t="n">
        <f aca="false">IF(AND(MOD(A142-1,12)=0,B142&lt;=Inputs!$C$7,E142=0),Inputs!$C$6,0)</f>
        <v>0</v>
      </c>
      <c r="H142" s="56" t="n">
        <f aca="false">IF(B142=1,G142*Inputs!$C$9,0)</f>
        <v>0</v>
      </c>
      <c r="I142" s="56" t="n">
        <f aca="false">I141+G142</f>
        <v>120000</v>
      </c>
      <c r="J142" s="56" t="n">
        <f aca="false">(F142+G142+H142)*((1+D142)^(1/12)-1)</f>
        <v>1161.40343313151</v>
      </c>
      <c r="K142" s="56" t="n">
        <f aca="false">(F142+G142+H142+J142)*(Inputs!$C$19+IF(B142&lt;=10,Inputs!$C$12,Inputs!$C$13))/12</f>
        <v>317.92404700631</v>
      </c>
      <c r="L142" s="56" t="n">
        <f aca="false">IF(OR(E142=1,A142&lt;=Inputs!$C$15),0,MAX(Inputs!$C$8*I142-(F142+G142+H142+J142-K142),0))</f>
        <v>0</v>
      </c>
      <c r="M142" s="56" t="n">
        <f aca="false">L142*INDEX(Rates!$B$2:$C$101,C142+1,IF(Inputs!$C$5="Male",1,2))/1000/12*Inputs!$C$16</f>
        <v>0</v>
      </c>
      <c r="N142" s="56" t="n">
        <f aca="false">IF($V$1=1,MAX(F142+G142+H142+J142-K142-M142,0)*Inputs!$C$22/12,0)</f>
        <v>0</v>
      </c>
      <c r="O142" s="56" t="n">
        <f aca="false">IF(AND(MOD(A142,12)=0,B142&gt;=Inputs!$C$18),MAX(F142+G142+H142+J142-K142-M142-N142,0)*Inputs!$C$17,0)</f>
        <v>0</v>
      </c>
      <c r="P142" s="56" t="n">
        <f aca="false">F142+G142+H142+J142-K142-M142-N142+O142</f>
        <v>181352.9599566</v>
      </c>
      <c r="Q142" s="56" t="n">
        <f aca="false">IF(OR(E142=1,P142&lt;=0),0,P142)</f>
        <v>181352.9599566</v>
      </c>
      <c r="R142" s="15" t="n">
        <f aca="false">IF(OR(E142=1,AND(P142&lt;=0,I142&gt;0)),1,0)</f>
        <v>0</v>
      </c>
      <c r="S142" s="15" t="n">
        <f aca="false">IF(L142&gt;0,1,0)</f>
        <v>0</v>
      </c>
    </row>
    <row r="143" customFormat="false" ht="15" hidden="false" customHeight="false" outlineLevel="0" collapsed="false">
      <c r="A143" s="15" t="n">
        <v>142</v>
      </c>
      <c r="B143" s="15" t="n">
        <f aca="false">INT((A143-1)/12)+1</f>
        <v>12</v>
      </c>
      <c r="C143" s="15" t="n">
        <f aca="false">MIN(Inputs!$C$4+B143-1,99)</f>
        <v>85</v>
      </c>
      <c r="D143" s="55" t="n">
        <f aca="false">0.08</f>
        <v>0.08</v>
      </c>
      <c r="E143" s="15" t="n">
        <f aca="false">R142</f>
        <v>0</v>
      </c>
      <c r="F143" s="56" t="n">
        <f aca="false">Q142</f>
        <v>181352.9599566</v>
      </c>
      <c r="G143" s="56" t="n">
        <f aca="false">IF(AND(MOD(A143-1,12)=0,B143&lt;=Inputs!$C$7,E143=0),Inputs!$C$6,0)</f>
        <v>0</v>
      </c>
      <c r="H143" s="56" t="n">
        <f aca="false">IF(B143=1,G143*Inputs!$C$9,0)</f>
        <v>0</v>
      </c>
      <c r="I143" s="56" t="n">
        <f aca="false">I142+G143</f>
        <v>120000</v>
      </c>
      <c r="J143" s="56" t="n">
        <f aca="false">(F143+G143+H143)*((1+D143)^(1/12)-1)</f>
        <v>1166.83040489901</v>
      </c>
      <c r="K143" s="56" t="n">
        <f aca="false">(F143+G143+H143+J143)*(Inputs!$C$19+IF(B143&lt;=10,Inputs!$C$12,Inputs!$C$13))/12</f>
        <v>319.409633132623</v>
      </c>
      <c r="L143" s="56" t="n">
        <f aca="false">IF(OR(E143=1,A143&lt;=Inputs!$C$15),0,MAX(Inputs!$C$8*I143-(F143+G143+H143+J143-K143),0))</f>
        <v>0</v>
      </c>
      <c r="M143" s="56" t="n">
        <f aca="false">L143*INDEX(Rates!$B$2:$C$101,C143+1,IF(Inputs!$C$5="Male",1,2))/1000/12*Inputs!$C$16</f>
        <v>0</v>
      </c>
      <c r="N143" s="56" t="n">
        <f aca="false">IF($V$1=1,MAX(F143+G143+H143+J143-K143-M143,0)*Inputs!$C$22/12,0)</f>
        <v>0</v>
      </c>
      <c r="O143" s="56" t="n">
        <f aca="false">IF(AND(MOD(A143,12)=0,B143&gt;=Inputs!$C$18),MAX(F143+G143+H143+J143-K143-M143-N143,0)*Inputs!$C$17,0)</f>
        <v>0</v>
      </c>
      <c r="P143" s="56" t="n">
        <f aca="false">F143+G143+H143+J143-K143-M143-N143+O143</f>
        <v>182200.380728366</v>
      </c>
      <c r="Q143" s="56" t="n">
        <f aca="false">IF(OR(E143=1,P143&lt;=0),0,P143)</f>
        <v>182200.380728366</v>
      </c>
      <c r="R143" s="15" t="n">
        <f aca="false">IF(OR(E143=1,AND(P143&lt;=0,I143&gt;0)),1,0)</f>
        <v>0</v>
      </c>
      <c r="S143" s="15" t="n">
        <f aca="false">IF(L143&gt;0,1,0)</f>
        <v>0</v>
      </c>
    </row>
    <row r="144" customFormat="false" ht="15" hidden="false" customHeight="false" outlineLevel="0" collapsed="false">
      <c r="A144" s="15" t="n">
        <v>143</v>
      </c>
      <c r="B144" s="15" t="n">
        <f aca="false">INT((A144-1)/12)+1</f>
        <v>12</v>
      </c>
      <c r="C144" s="15" t="n">
        <f aca="false">MIN(Inputs!$C$4+B144-1,99)</f>
        <v>85</v>
      </c>
      <c r="D144" s="55" t="n">
        <f aca="false">0.08</f>
        <v>0.08</v>
      </c>
      <c r="E144" s="15" t="n">
        <f aca="false">R143</f>
        <v>0</v>
      </c>
      <c r="F144" s="56" t="n">
        <f aca="false">Q143</f>
        <v>182200.380728366</v>
      </c>
      <c r="G144" s="56" t="n">
        <f aca="false">IF(AND(MOD(A144-1,12)=0,B144&lt;=Inputs!$C$7,E144=0),Inputs!$C$6,0)</f>
        <v>0</v>
      </c>
      <c r="H144" s="56" t="n">
        <f aca="false">IF(B144=1,G144*Inputs!$C$9,0)</f>
        <v>0</v>
      </c>
      <c r="I144" s="56" t="n">
        <f aca="false">I143+G144</f>
        <v>120000</v>
      </c>
      <c r="J144" s="56" t="n">
        <f aca="false">(F144+G144+H144)*((1+D144)^(1/12)-1)</f>
        <v>1172.2827356604</v>
      </c>
      <c r="K144" s="56" t="n">
        <f aca="false">(F144+G144+H144+J144)*(Inputs!$C$19+IF(B144&lt;=10,Inputs!$C$12,Inputs!$C$13))/12</f>
        <v>320.902161062046</v>
      </c>
      <c r="L144" s="56" t="n">
        <f aca="false">IF(OR(E144=1,A144&lt;=Inputs!$C$15),0,MAX(Inputs!$C$8*I144-(F144+G144+H144+J144-K144),0))</f>
        <v>0</v>
      </c>
      <c r="M144" s="56" t="n">
        <f aca="false">L144*INDEX(Rates!$B$2:$C$101,C144+1,IF(Inputs!$C$5="Male",1,2))/1000/12*Inputs!$C$16</f>
        <v>0</v>
      </c>
      <c r="N144" s="56" t="n">
        <f aca="false">IF($V$1=1,MAX(F144+G144+H144+J144-K144-M144,0)*Inputs!$C$22/12,0)</f>
        <v>0</v>
      </c>
      <c r="O144" s="56" t="n">
        <f aca="false">IF(AND(MOD(A144,12)=0,B144&gt;=Inputs!$C$18),MAX(F144+G144+H144+J144-K144-M144-N144,0)*Inputs!$C$17,0)</f>
        <v>0</v>
      </c>
      <c r="P144" s="56" t="n">
        <f aca="false">F144+G144+H144+J144-K144-M144-N144+O144</f>
        <v>183051.761302964</v>
      </c>
      <c r="Q144" s="56" t="n">
        <f aca="false">IF(OR(E144=1,P144&lt;=0),0,P144)</f>
        <v>183051.761302964</v>
      </c>
      <c r="R144" s="15" t="n">
        <f aca="false">IF(OR(E144=1,AND(P144&lt;=0,I144&gt;0)),1,0)</f>
        <v>0</v>
      </c>
      <c r="S144" s="15" t="n">
        <f aca="false">IF(L144&gt;0,1,0)</f>
        <v>0</v>
      </c>
    </row>
    <row r="145" customFormat="false" ht="15" hidden="false" customHeight="false" outlineLevel="0" collapsed="false">
      <c r="A145" s="15" t="n">
        <v>144</v>
      </c>
      <c r="B145" s="15" t="n">
        <f aca="false">INT((A145-1)/12)+1</f>
        <v>12</v>
      </c>
      <c r="C145" s="15" t="n">
        <f aca="false">MIN(Inputs!$C$4+B145-1,99)</f>
        <v>85</v>
      </c>
      <c r="D145" s="55" t="n">
        <f aca="false">0.08</f>
        <v>0.08</v>
      </c>
      <c r="E145" s="15" t="n">
        <f aca="false">R144</f>
        <v>0</v>
      </c>
      <c r="F145" s="56" t="n">
        <f aca="false">Q144</f>
        <v>183051.761302964</v>
      </c>
      <c r="G145" s="56" t="n">
        <f aca="false">IF(AND(MOD(A145-1,12)=0,B145&lt;=Inputs!$C$7,E145=0),Inputs!$C$6,0)</f>
        <v>0</v>
      </c>
      <c r="H145" s="56" t="n">
        <f aca="false">IF(B145=1,G145*Inputs!$C$9,0)</f>
        <v>0</v>
      </c>
      <c r="I145" s="56" t="n">
        <f aca="false">I144+G145</f>
        <v>120000</v>
      </c>
      <c r="J145" s="56" t="n">
        <f aca="false">(F145+G145+H145)*((1+D145)^(1/12)-1)</f>
        <v>1177.76054391243</v>
      </c>
      <c r="K145" s="56" t="n">
        <f aca="false">(F145+G145+H145+J145)*(Inputs!$C$19+IF(B145&lt;=10,Inputs!$C$12,Inputs!$C$13))/12</f>
        <v>322.401663232034</v>
      </c>
      <c r="L145" s="56" t="n">
        <f aca="false">IF(OR(E145=1,A145&lt;=Inputs!$C$15),0,MAX(Inputs!$C$8*I145-(F145+G145+H145+J145-K145),0))</f>
        <v>0</v>
      </c>
      <c r="M145" s="56" t="n">
        <f aca="false">L145*INDEX(Rates!$B$2:$C$101,C145+1,IF(Inputs!$C$5="Male",1,2))/1000/12*Inputs!$C$16</f>
        <v>0</v>
      </c>
      <c r="N145" s="56" t="n">
        <f aca="false">IF($V$1=1,MAX(F145+G145+H145+J145-K145-M145,0)*Inputs!$C$22/12,0)</f>
        <v>0</v>
      </c>
      <c r="O145" s="56" t="n">
        <f aca="false">IF(AND(MOD(A145,12)=0,B145&gt;=Inputs!$C$18),MAX(F145+G145+H145+J145-K145-M145-N145,0)*Inputs!$C$17,0)</f>
        <v>919.535600918224</v>
      </c>
      <c r="P145" s="56" t="n">
        <f aca="false">F145+G145+H145+J145-K145-M145-N145+O145</f>
        <v>184826.655784563</v>
      </c>
      <c r="Q145" s="56" t="n">
        <f aca="false">IF(OR(E145=1,P145&lt;=0),0,P145)</f>
        <v>184826.655784563</v>
      </c>
      <c r="R145" s="15" t="n">
        <f aca="false">IF(OR(E145=1,AND(P145&lt;=0,I145&gt;0)),1,0)</f>
        <v>0</v>
      </c>
      <c r="S145" s="15" t="n">
        <f aca="false">IF(L145&gt;0,1,0)</f>
        <v>0</v>
      </c>
    </row>
    <row r="146" customFormat="false" ht="15" hidden="false" customHeight="false" outlineLevel="0" collapsed="false">
      <c r="A146" s="15" t="n">
        <v>145</v>
      </c>
      <c r="B146" s="15" t="n">
        <f aca="false">INT((A146-1)/12)+1</f>
        <v>13</v>
      </c>
      <c r="C146" s="15" t="n">
        <f aca="false">MIN(Inputs!$C$4+B146-1,99)</f>
        <v>86</v>
      </c>
      <c r="D146" s="55" t="n">
        <f aca="false">0.08</f>
        <v>0.08</v>
      </c>
      <c r="E146" s="15" t="n">
        <f aca="false">R145</f>
        <v>0</v>
      </c>
      <c r="F146" s="56" t="n">
        <f aca="false">Q145</f>
        <v>184826.655784563</v>
      </c>
      <c r="G146" s="56" t="n">
        <f aca="false">IF(AND(MOD(A146-1,12)=0,B146&lt;=Inputs!$C$7,E146=0),Inputs!$C$6,0)</f>
        <v>0</v>
      </c>
      <c r="H146" s="56" t="n">
        <f aca="false">IF(B146=1,G146*Inputs!$C$9,0)</f>
        <v>0</v>
      </c>
      <c r="I146" s="56" t="n">
        <f aca="false">I145+G146</f>
        <v>120000</v>
      </c>
      <c r="J146" s="56" t="n">
        <f aca="false">(F146+G146+H146)*((1+D146)^(1/12)-1)</f>
        <v>1189.18026844912</v>
      </c>
      <c r="K146" s="56" t="n">
        <f aca="false">(F146+G146+H146+J146)*(Inputs!$C$19+IF(B146&lt;=10,Inputs!$C$12,Inputs!$C$13))/12</f>
        <v>325.527713092771</v>
      </c>
      <c r="L146" s="56" t="n">
        <f aca="false">IF(OR(E146=1,A146&lt;=Inputs!$C$15),0,MAX(Inputs!$C$8*I146-(F146+G146+H146+J146-K146),0))</f>
        <v>0</v>
      </c>
      <c r="M146" s="56" t="n">
        <f aca="false">L146*INDEX(Rates!$B$2:$C$101,C146+1,IF(Inputs!$C$5="Male",1,2))/1000/12*Inputs!$C$16</f>
        <v>0</v>
      </c>
      <c r="N146" s="56" t="n">
        <f aca="false">IF($V$1=1,MAX(F146+G146+H146+J146-K146-M146,0)*Inputs!$C$22/12,0)</f>
        <v>0</v>
      </c>
      <c r="O146" s="56" t="n">
        <f aca="false">IF(AND(MOD(A146,12)=0,B146&gt;=Inputs!$C$18),MAX(F146+G146+H146+J146-K146-M146-N146,0)*Inputs!$C$17,0)</f>
        <v>0</v>
      </c>
      <c r="P146" s="56" t="n">
        <f aca="false">F146+G146+H146+J146-K146-M146-N146+O146</f>
        <v>185690.308339919</v>
      </c>
      <c r="Q146" s="56" t="n">
        <f aca="false">IF(OR(E146=1,P146&lt;=0),0,P146)</f>
        <v>185690.308339919</v>
      </c>
      <c r="R146" s="15" t="n">
        <f aca="false">IF(OR(E146=1,AND(P146&lt;=0,I146&gt;0)),1,0)</f>
        <v>0</v>
      </c>
      <c r="S146" s="15" t="n">
        <f aca="false">IF(L146&gt;0,1,0)</f>
        <v>0</v>
      </c>
    </row>
    <row r="147" customFormat="false" ht="15" hidden="false" customHeight="false" outlineLevel="0" collapsed="false">
      <c r="A147" s="15" t="n">
        <v>146</v>
      </c>
      <c r="B147" s="15" t="n">
        <f aca="false">INT((A147-1)/12)+1</f>
        <v>13</v>
      </c>
      <c r="C147" s="15" t="n">
        <f aca="false">MIN(Inputs!$C$4+B147-1,99)</f>
        <v>86</v>
      </c>
      <c r="D147" s="55" t="n">
        <f aca="false">0.08</f>
        <v>0.08</v>
      </c>
      <c r="E147" s="15" t="n">
        <f aca="false">R146</f>
        <v>0</v>
      </c>
      <c r="F147" s="56" t="n">
        <f aca="false">Q146</f>
        <v>185690.308339919</v>
      </c>
      <c r="G147" s="56" t="n">
        <f aca="false">IF(AND(MOD(A147-1,12)=0,B147&lt;=Inputs!$C$7,E147=0),Inputs!$C$6,0)</f>
        <v>0</v>
      </c>
      <c r="H147" s="56" t="n">
        <f aca="false">IF(B147=1,G147*Inputs!$C$9,0)</f>
        <v>0</v>
      </c>
      <c r="I147" s="56" t="n">
        <f aca="false">I146+G147</f>
        <v>120000</v>
      </c>
      <c r="J147" s="56" t="n">
        <f aca="false">(F147+G147+H147)*((1+D147)^(1/12)-1)</f>
        <v>1194.73703499486</v>
      </c>
      <c r="K147" s="56" t="n">
        <f aca="false">(F147+G147+H147+J147)*(Inputs!$C$19+IF(B147&lt;=10,Inputs!$C$12,Inputs!$C$13))/12</f>
        <v>327.0488294061</v>
      </c>
      <c r="L147" s="56" t="n">
        <f aca="false">IF(OR(E147=1,A147&lt;=Inputs!$C$15),0,MAX(Inputs!$C$8*I147-(F147+G147+H147+J147-K147),0))</f>
        <v>0</v>
      </c>
      <c r="M147" s="56" t="n">
        <f aca="false">L147*INDEX(Rates!$B$2:$C$101,C147+1,IF(Inputs!$C$5="Male",1,2))/1000/12*Inputs!$C$16</f>
        <v>0</v>
      </c>
      <c r="N147" s="56" t="n">
        <f aca="false">IF($V$1=1,MAX(F147+G147+H147+J147-K147-M147,0)*Inputs!$C$22/12,0)</f>
        <v>0</v>
      </c>
      <c r="O147" s="56" t="n">
        <f aca="false">IF(AND(MOD(A147,12)=0,B147&gt;=Inputs!$C$18),MAX(F147+G147+H147+J147-K147-M147-N147,0)*Inputs!$C$17,0)</f>
        <v>0</v>
      </c>
      <c r="P147" s="56" t="n">
        <f aca="false">F147+G147+H147+J147-K147-M147-N147+O147</f>
        <v>186557.996545508</v>
      </c>
      <c r="Q147" s="56" t="n">
        <f aca="false">IF(OR(E147=1,P147&lt;=0),0,P147)</f>
        <v>186557.996545508</v>
      </c>
      <c r="R147" s="15" t="n">
        <f aca="false">IF(OR(E147=1,AND(P147&lt;=0,I147&gt;0)),1,0)</f>
        <v>0</v>
      </c>
      <c r="S147" s="15" t="n">
        <f aca="false">IF(L147&gt;0,1,0)</f>
        <v>0</v>
      </c>
    </row>
    <row r="148" customFormat="false" ht="15" hidden="false" customHeight="false" outlineLevel="0" collapsed="false">
      <c r="A148" s="15" t="n">
        <v>147</v>
      </c>
      <c r="B148" s="15" t="n">
        <f aca="false">INT((A148-1)/12)+1</f>
        <v>13</v>
      </c>
      <c r="C148" s="15" t="n">
        <f aca="false">MIN(Inputs!$C$4+B148-1,99)</f>
        <v>86</v>
      </c>
      <c r="D148" s="55" t="n">
        <f aca="false">0.08</f>
        <v>0.08</v>
      </c>
      <c r="E148" s="15" t="n">
        <f aca="false">R147</f>
        <v>0</v>
      </c>
      <c r="F148" s="56" t="n">
        <f aca="false">Q147</f>
        <v>186557.996545508</v>
      </c>
      <c r="G148" s="56" t="n">
        <f aca="false">IF(AND(MOD(A148-1,12)=0,B148&lt;=Inputs!$C$7,E148=0),Inputs!$C$6,0)</f>
        <v>0</v>
      </c>
      <c r="H148" s="56" t="n">
        <f aca="false">IF(B148=1,G148*Inputs!$C$9,0)</f>
        <v>0</v>
      </c>
      <c r="I148" s="56" t="n">
        <f aca="false">I147+G148</f>
        <v>120000</v>
      </c>
      <c r="J148" s="56" t="n">
        <f aca="false">(F148+G148+H148)*((1+D148)^(1/12)-1)</f>
        <v>1200.31976703572</v>
      </c>
      <c r="K148" s="56" t="n">
        <f aca="false">(F148+G148+H148+J148)*(Inputs!$C$19+IF(B148&lt;=10,Inputs!$C$12,Inputs!$C$13))/12</f>
        <v>328.577053546952</v>
      </c>
      <c r="L148" s="56" t="n">
        <f aca="false">IF(OR(E148=1,A148&lt;=Inputs!$C$15),0,MAX(Inputs!$C$8*I148-(F148+G148+H148+J148-K148),0))</f>
        <v>0</v>
      </c>
      <c r="M148" s="56" t="n">
        <f aca="false">L148*INDEX(Rates!$B$2:$C$101,C148+1,IF(Inputs!$C$5="Male",1,2))/1000/12*Inputs!$C$16</f>
        <v>0</v>
      </c>
      <c r="N148" s="56" t="n">
        <f aca="false">IF($V$1=1,MAX(F148+G148+H148+J148-K148-M148,0)*Inputs!$C$22/12,0)</f>
        <v>0</v>
      </c>
      <c r="O148" s="56" t="n">
        <f aca="false">IF(AND(MOD(A148,12)=0,B148&gt;=Inputs!$C$18),MAX(F148+G148+H148+J148-K148-M148-N148,0)*Inputs!$C$17,0)</f>
        <v>0</v>
      </c>
      <c r="P148" s="56" t="n">
        <f aca="false">F148+G148+H148+J148-K148-M148-N148+O148</f>
        <v>187429.739258997</v>
      </c>
      <c r="Q148" s="56" t="n">
        <f aca="false">IF(OR(E148=1,P148&lt;=0),0,P148)</f>
        <v>187429.739258997</v>
      </c>
      <c r="R148" s="15" t="n">
        <f aca="false">IF(OR(E148=1,AND(P148&lt;=0,I148&gt;0)),1,0)</f>
        <v>0</v>
      </c>
      <c r="S148" s="15" t="n">
        <f aca="false">IF(L148&gt;0,1,0)</f>
        <v>0</v>
      </c>
    </row>
    <row r="149" customFormat="false" ht="15" hidden="false" customHeight="false" outlineLevel="0" collapsed="false">
      <c r="A149" s="15" t="n">
        <v>148</v>
      </c>
      <c r="B149" s="15" t="n">
        <f aca="false">INT((A149-1)/12)+1</f>
        <v>13</v>
      </c>
      <c r="C149" s="15" t="n">
        <f aca="false">MIN(Inputs!$C$4+B149-1,99)</f>
        <v>86</v>
      </c>
      <c r="D149" s="55" t="n">
        <f aca="false">0.08</f>
        <v>0.08</v>
      </c>
      <c r="E149" s="15" t="n">
        <f aca="false">R148</f>
        <v>0</v>
      </c>
      <c r="F149" s="56" t="n">
        <f aca="false">Q148</f>
        <v>187429.739258997</v>
      </c>
      <c r="G149" s="56" t="n">
        <f aca="false">IF(AND(MOD(A149-1,12)=0,B149&lt;=Inputs!$C$7,E149=0),Inputs!$C$6,0)</f>
        <v>0</v>
      </c>
      <c r="H149" s="56" t="n">
        <f aca="false">IF(B149=1,G149*Inputs!$C$9,0)</f>
        <v>0</v>
      </c>
      <c r="I149" s="56" t="n">
        <f aca="false">I148+G149</f>
        <v>120000</v>
      </c>
      <c r="J149" s="56" t="n">
        <f aca="false">(F149+G149+H149)*((1+D149)^(1/12)-1)</f>
        <v>1205.92858590248</v>
      </c>
      <c r="K149" s="56" t="n">
        <f aca="false">(F149+G149+H149+J149)*(Inputs!$C$19+IF(B149&lt;=10,Inputs!$C$12,Inputs!$C$13))/12</f>
        <v>330.112418728574</v>
      </c>
      <c r="L149" s="56" t="n">
        <f aca="false">IF(OR(E149=1,A149&lt;=Inputs!$C$15),0,MAX(Inputs!$C$8*I149-(F149+G149+H149+J149-K149),0))</f>
        <v>0</v>
      </c>
      <c r="M149" s="56" t="n">
        <f aca="false">L149*INDEX(Rates!$B$2:$C$101,C149+1,IF(Inputs!$C$5="Male",1,2))/1000/12*Inputs!$C$16</f>
        <v>0</v>
      </c>
      <c r="N149" s="56" t="n">
        <f aca="false">IF($V$1=1,MAX(F149+G149+H149+J149-K149-M149,0)*Inputs!$C$22/12,0)</f>
        <v>0</v>
      </c>
      <c r="O149" s="56" t="n">
        <f aca="false">IF(AND(MOD(A149,12)=0,B149&gt;=Inputs!$C$18),MAX(F149+G149+H149+J149-K149-M149-N149,0)*Inputs!$C$17,0)</f>
        <v>0</v>
      </c>
      <c r="P149" s="56" t="n">
        <f aca="false">F149+G149+H149+J149-K149-M149-N149+O149</f>
        <v>188305.555426171</v>
      </c>
      <c r="Q149" s="56" t="n">
        <f aca="false">IF(OR(E149=1,P149&lt;=0),0,P149)</f>
        <v>188305.555426171</v>
      </c>
      <c r="R149" s="15" t="n">
        <f aca="false">IF(OR(E149=1,AND(P149&lt;=0,I149&gt;0)),1,0)</f>
        <v>0</v>
      </c>
      <c r="S149" s="15" t="n">
        <f aca="false">IF(L149&gt;0,1,0)</f>
        <v>0</v>
      </c>
    </row>
    <row r="150" customFormat="false" ht="15" hidden="false" customHeight="false" outlineLevel="0" collapsed="false">
      <c r="A150" s="15" t="n">
        <v>149</v>
      </c>
      <c r="B150" s="15" t="n">
        <f aca="false">INT((A150-1)/12)+1</f>
        <v>13</v>
      </c>
      <c r="C150" s="15" t="n">
        <f aca="false">MIN(Inputs!$C$4+B150-1,99)</f>
        <v>86</v>
      </c>
      <c r="D150" s="55" t="n">
        <f aca="false">0.08</f>
        <v>0.08</v>
      </c>
      <c r="E150" s="15" t="n">
        <f aca="false">R149</f>
        <v>0</v>
      </c>
      <c r="F150" s="56" t="n">
        <f aca="false">Q149</f>
        <v>188305.555426171</v>
      </c>
      <c r="G150" s="56" t="n">
        <f aca="false">IF(AND(MOD(A150-1,12)=0,B150&lt;=Inputs!$C$7,E150=0),Inputs!$C$6,0)</f>
        <v>0</v>
      </c>
      <c r="H150" s="56" t="n">
        <f aca="false">IF(B150=1,G150*Inputs!$C$9,0)</f>
        <v>0</v>
      </c>
      <c r="I150" s="56" t="n">
        <f aca="false">I149+G150</f>
        <v>120000</v>
      </c>
      <c r="J150" s="56" t="n">
        <f aca="false">(F150+G150+H150)*((1+D150)^(1/12)-1)</f>
        <v>1211.5636134929</v>
      </c>
      <c r="K150" s="56" t="n">
        <f aca="false">(F150+G150+H150+J150)*(Inputs!$C$19+IF(B150&lt;=10,Inputs!$C$12,Inputs!$C$13))/12</f>
        <v>331.654958319411</v>
      </c>
      <c r="L150" s="56" t="n">
        <f aca="false">IF(OR(E150=1,A150&lt;=Inputs!$C$15),0,MAX(Inputs!$C$8*I150-(F150+G150+H150+J150-K150),0))</f>
        <v>0</v>
      </c>
      <c r="M150" s="56" t="n">
        <f aca="false">L150*INDEX(Rates!$B$2:$C$101,C150+1,IF(Inputs!$C$5="Male",1,2))/1000/12*Inputs!$C$16</f>
        <v>0</v>
      </c>
      <c r="N150" s="56" t="n">
        <f aca="false">IF($V$1=1,MAX(F150+G150+H150+J150-K150-M150,0)*Inputs!$C$22/12,0)</f>
        <v>0</v>
      </c>
      <c r="O150" s="56" t="n">
        <f aca="false">IF(AND(MOD(A150,12)=0,B150&gt;=Inputs!$C$18),MAX(F150+G150+H150+J150-K150-M150-N150,0)*Inputs!$C$17,0)</f>
        <v>0</v>
      </c>
      <c r="P150" s="56" t="n">
        <f aca="false">F150+G150+H150+J150-K150-M150-N150+O150</f>
        <v>189185.464081344</v>
      </c>
      <c r="Q150" s="56" t="n">
        <f aca="false">IF(OR(E150=1,P150&lt;=0),0,P150)</f>
        <v>189185.464081344</v>
      </c>
      <c r="R150" s="15" t="n">
        <f aca="false">IF(OR(E150=1,AND(P150&lt;=0,I150&gt;0)),1,0)</f>
        <v>0</v>
      </c>
      <c r="S150" s="15" t="n">
        <f aca="false">IF(L150&gt;0,1,0)</f>
        <v>0</v>
      </c>
    </row>
    <row r="151" customFormat="false" ht="15" hidden="false" customHeight="false" outlineLevel="0" collapsed="false">
      <c r="A151" s="15" t="n">
        <v>150</v>
      </c>
      <c r="B151" s="15" t="n">
        <f aca="false">INT((A151-1)/12)+1</f>
        <v>13</v>
      </c>
      <c r="C151" s="15" t="n">
        <f aca="false">MIN(Inputs!$C$4+B151-1,99)</f>
        <v>86</v>
      </c>
      <c r="D151" s="55" t="n">
        <f aca="false">0.08</f>
        <v>0.08</v>
      </c>
      <c r="E151" s="15" t="n">
        <f aca="false">R150</f>
        <v>0</v>
      </c>
      <c r="F151" s="56" t="n">
        <f aca="false">Q150</f>
        <v>189185.464081344</v>
      </c>
      <c r="G151" s="56" t="n">
        <f aca="false">IF(AND(MOD(A151-1,12)=0,B151&lt;=Inputs!$C$7,E151=0),Inputs!$C$6,0)</f>
        <v>0</v>
      </c>
      <c r="H151" s="56" t="n">
        <f aca="false">IF(B151=1,G151*Inputs!$C$9,0)</f>
        <v>0</v>
      </c>
      <c r="I151" s="56" t="n">
        <f aca="false">I150+G151</f>
        <v>120000</v>
      </c>
      <c r="J151" s="56" t="n">
        <f aca="false">(F151+G151+H151)*((1+D151)^(1/12)-1)</f>
        <v>1217.22497227434</v>
      </c>
      <c r="K151" s="56" t="n">
        <f aca="false">(F151+G151+H151+J151)*(Inputs!$C$19+IF(B151&lt;=10,Inputs!$C$12,Inputs!$C$13))/12</f>
        <v>333.204705843832</v>
      </c>
      <c r="L151" s="56" t="n">
        <f aca="false">IF(OR(E151=1,A151&lt;=Inputs!$C$15),0,MAX(Inputs!$C$8*I151-(F151+G151+H151+J151-K151),0))</f>
        <v>0</v>
      </c>
      <c r="M151" s="56" t="n">
        <f aca="false">L151*INDEX(Rates!$B$2:$C$101,C151+1,IF(Inputs!$C$5="Male",1,2))/1000/12*Inputs!$C$16</f>
        <v>0</v>
      </c>
      <c r="N151" s="56" t="n">
        <f aca="false">IF($V$1=1,MAX(F151+G151+H151+J151-K151-M151,0)*Inputs!$C$22/12,0)</f>
        <v>0</v>
      </c>
      <c r="O151" s="56" t="n">
        <f aca="false">IF(AND(MOD(A151,12)=0,B151&gt;=Inputs!$C$18),MAX(F151+G151+H151+J151-K151-M151-N151,0)*Inputs!$C$17,0)</f>
        <v>0</v>
      </c>
      <c r="P151" s="56" t="n">
        <f aca="false">F151+G151+H151+J151-K151-M151-N151+O151</f>
        <v>190069.484347775</v>
      </c>
      <c r="Q151" s="56" t="n">
        <f aca="false">IF(OR(E151=1,P151&lt;=0),0,P151)</f>
        <v>190069.484347775</v>
      </c>
      <c r="R151" s="15" t="n">
        <f aca="false">IF(OR(E151=1,AND(P151&lt;=0,I151&gt;0)),1,0)</f>
        <v>0</v>
      </c>
      <c r="S151" s="15" t="n">
        <f aca="false">IF(L151&gt;0,1,0)</f>
        <v>0</v>
      </c>
    </row>
    <row r="152" customFormat="false" ht="15" hidden="false" customHeight="false" outlineLevel="0" collapsed="false">
      <c r="A152" s="15" t="n">
        <v>151</v>
      </c>
      <c r="B152" s="15" t="n">
        <f aca="false">INT((A152-1)/12)+1</f>
        <v>13</v>
      </c>
      <c r="C152" s="15" t="n">
        <f aca="false">MIN(Inputs!$C$4+B152-1,99)</f>
        <v>86</v>
      </c>
      <c r="D152" s="55" t="n">
        <f aca="false">0.08</f>
        <v>0.08</v>
      </c>
      <c r="E152" s="15" t="n">
        <f aca="false">R151</f>
        <v>0</v>
      </c>
      <c r="F152" s="56" t="n">
        <f aca="false">Q151</f>
        <v>190069.484347775</v>
      </c>
      <c r="G152" s="56" t="n">
        <f aca="false">IF(AND(MOD(A152-1,12)=0,B152&lt;=Inputs!$C$7,E152=0),Inputs!$C$6,0)</f>
        <v>0</v>
      </c>
      <c r="H152" s="56" t="n">
        <f aca="false">IF(B152=1,G152*Inputs!$C$9,0)</f>
        <v>0</v>
      </c>
      <c r="I152" s="56" t="n">
        <f aca="false">I151+G152</f>
        <v>120000</v>
      </c>
      <c r="J152" s="56" t="n">
        <f aca="false">(F152+G152+H152)*((1+D152)^(1/12)-1)</f>
        <v>1222.91278528641</v>
      </c>
      <c r="K152" s="56" t="n">
        <f aca="false">(F152+G152+H152+J152)*(Inputs!$C$19+IF(B152&lt;=10,Inputs!$C$12,Inputs!$C$13))/12</f>
        <v>334.761694982857</v>
      </c>
      <c r="L152" s="56" t="n">
        <f aca="false">IF(OR(E152=1,A152&lt;=Inputs!$C$15),0,MAX(Inputs!$C$8*I152-(F152+G152+H152+J152-K152),0))</f>
        <v>0</v>
      </c>
      <c r="M152" s="56" t="n">
        <f aca="false">L152*INDEX(Rates!$B$2:$C$101,C152+1,IF(Inputs!$C$5="Male",1,2))/1000/12*Inputs!$C$16</f>
        <v>0</v>
      </c>
      <c r="N152" s="56" t="n">
        <f aca="false">IF($V$1=1,MAX(F152+G152+H152+J152-K152-M152,0)*Inputs!$C$22/12,0)</f>
        <v>0</v>
      </c>
      <c r="O152" s="56" t="n">
        <f aca="false">IF(AND(MOD(A152,12)=0,B152&gt;=Inputs!$C$18),MAX(F152+G152+H152+J152-K152-M152-N152,0)*Inputs!$C$17,0)</f>
        <v>0</v>
      </c>
      <c r="P152" s="56" t="n">
        <f aca="false">F152+G152+H152+J152-K152-M152-N152+O152</f>
        <v>190957.635438078</v>
      </c>
      <c r="Q152" s="56" t="n">
        <f aca="false">IF(OR(E152=1,P152&lt;=0),0,P152)</f>
        <v>190957.635438078</v>
      </c>
      <c r="R152" s="15" t="n">
        <f aca="false">IF(OR(E152=1,AND(P152&lt;=0,I152&gt;0)),1,0)</f>
        <v>0</v>
      </c>
      <c r="S152" s="15" t="n">
        <f aca="false">IF(L152&gt;0,1,0)</f>
        <v>0</v>
      </c>
    </row>
    <row r="153" customFormat="false" ht="15" hidden="false" customHeight="false" outlineLevel="0" collapsed="false">
      <c r="A153" s="15" t="n">
        <v>152</v>
      </c>
      <c r="B153" s="15" t="n">
        <f aca="false">INT((A153-1)/12)+1</f>
        <v>13</v>
      </c>
      <c r="C153" s="15" t="n">
        <f aca="false">MIN(Inputs!$C$4+B153-1,99)</f>
        <v>86</v>
      </c>
      <c r="D153" s="55" t="n">
        <f aca="false">0.08</f>
        <v>0.08</v>
      </c>
      <c r="E153" s="15" t="n">
        <f aca="false">R152</f>
        <v>0</v>
      </c>
      <c r="F153" s="56" t="n">
        <f aca="false">Q152</f>
        <v>190957.635438078</v>
      </c>
      <c r="G153" s="56" t="n">
        <f aca="false">IF(AND(MOD(A153-1,12)=0,B153&lt;=Inputs!$C$7,E153=0),Inputs!$C$6,0)</f>
        <v>0</v>
      </c>
      <c r="H153" s="56" t="n">
        <f aca="false">IF(B153=1,G153*Inputs!$C$9,0)</f>
        <v>0</v>
      </c>
      <c r="I153" s="56" t="n">
        <f aca="false">I152+G153</f>
        <v>120000</v>
      </c>
      <c r="J153" s="56" t="n">
        <f aca="false">(F153+G153+H153)*((1+D153)^(1/12)-1)</f>
        <v>1228.62717614365</v>
      </c>
      <c r="K153" s="56" t="n">
        <f aca="false">(F153+G153+H153+J153)*(Inputs!$C$19+IF(B153&lt;=10,Inputs!$C$12,Inputs!$C$13))/12</f>
        <v>336.325959574888</v>
      </c>
      <c r="L153" s="56" t="n">
        <f aca="false">IF(OR(E153=1,A153&lt;=Inputs!$C$15),0,MAX(Inputs!$C$8*I153-(F153+G153+H153+J153-K153),0))</f>
        <v>0</v>
      </c>
      <c r="M153" s="56" t="n">
        <f aca="false">L153*INDEX(Rates!$B$2:$C$101,C153+1,IF(Inputs!$C$5="Male",1,2))/1000/12*Inputs!$C$16</f>
        <v>0</v>
      </c>
      <c r="N153" s="56" t="n">
        <f aca="false">IF($V$1=1,MAX(F153+G153+H153+J153-K153-M153,0)*Inputs!$C$22/12,0)</f>
        <v>0</v>
      </c>
      <c r="O153" s="56" t="n">
        <f aca="false">IF(AND(MOD(A153,12)=0,B153&gt;=Inputs!$C$18),MAX(F153+G153+H153+J153-K153-M153-N153,0)*Inputs!$C$17,0)</f>
        <v>0</v>
      </c>
      <c r="P153" s="56" t="n">
        <f aca="false">F153+G153+H153+J153-K153-M153-N153+O153</f>
        <v>191849.936654647</v>
      </c>
      <c r="Q153" s="56" t="n">
        <f aca="false">IF(OR(E153=1,P153&lt;=0),0,P153)</f>
        <v>191849.936654647</v>
      </c>
      <c r="R153" s="15" t="n">
        <f aca="false">IF(OR(E153=1,AND(P153&lt;=0,I153&gt;0)),1,0)</f>
        <v>0</v>
      </c>
      <c r="S153" s="15" t="n">
        <f aca="false">IF(L153&gt;0,1,0)</f>
        <v>0</v>
      </c>
    </row>
    <row r="154" customFormat="false" ht="15" hidden="false" customHeight="false" outlineLevel="0" collapsed="false">
      <c r="A154" s="15" t="n">
        <v>153</v>
      </c>
      <c r="B154" s="15" t="n">
        <f aca="false">INT((A154-1)/12)+1</f>
        <v>13</v>
      </c>
      <c r="C154" s="15" t="n">
        <f aca="false">MIN(Inputs!$C$4+B154-1,99)</f>
        <v>86</v>
      </c>
      <c r="D154" s="55" t="n">
        <f aca="false">0.08</f>
        <v>0.08</v>
      </c>
      <c r="E154" s="15" t="n">
        <f aca="false">R153</f>
        <v>0</v>
      </c>
      <c r="F154" s="56" t="n">
        <f aca="false">Q153</f>
        <v>191849.936654647</v>
      </c>
      <c r="G154" s="56" t="n">
        <f aca="false">IF(AND(MOD(A154-1,12)=0,B154&lt;=Inputs!$C$7,E154=0),Inputs!$C$6,0)</f>
        <v>0</v>
      </c>
      <c r="H154" s="56" t="n">
        <f aca="false">IF(B154=1,G154*Inputs!$C$9,0)</f>
        <v>0</v>
      </c>
      <c r="I154" s="56" t="n">
        <f aca="false">I153+G154</f>
        <v>120000</v>
      </c>
      <c r="J154" s="56" t="n">
        <f aca="false">(F154+G154+H154)*((1+D154)^(1/12)-1)</f>
        <v>1234.36826903825</v>
      </c>
      <c r="K154" s="56" t="n">
        <f aca="false">(F154+G154+H154+J154)*(Inputs!$C$19+IF(B154&lt;=10,Inputs!$C$12,Inputs!$C$13))/12</f>
        <v>337.897533616449</v>
      </c>
      <c r="L154" s="56" t="n">
        <f aca="false">IF(OR(E154=1,A154&lt;=Inputs!$C$15),0,MAX(Inputs!$C$8*I154-(F154+G154+H154+J154-K154),0))</f>
        <v>0</v>
      </c>
      <c r="M154" s="56" t="n">
        <f aca="false">L154*INDEX(Rates!$B$2:$C$101,C154+1,IF(Inputs!$C$5="Male",1,2))/1000/12*Inputs!$C$16</f>
        <v>0</v>
      </c>
      <c r="N154" s="56" t="n">
        <f aca="false">IF($V$1=1,MAX(F154+G154+H154+J154-K154-M154,0)*Inputs!$C$22/12,0)</f>
        <v>0</v>
      </c>
      <c r="O154" s="56" t="n">
        <f aca="false">IF(AND(MOD(A154,12)=0,B154&gt;=Inputs!$C$18),MAX(F154+G154+H154+J154-K154-M154-N154,0)*Inputs!$C$17,0)</f>
        <v>0</v>
      </c>
      <c r="P154" s="56" t="n">
        <f aca="false">F154+G154+H154+J154-K154-M154-N154+O154</f>
        <v>192746.407390069</v>
      </c>
      <c r="Q154" s="56" t="n">
        <f aca="false">IF(OR(E154=1,P154&lt;=0),0,P154)</f>
        <v>192746.407390069</v>
      </c>
      <c r="R154" s="15" t="n">
        <f aca="false">IF(OR(E154=1,AND(P154&lt;=0,I154&gt;0)),1,0)</f>
        <v>0</v>
      </c>
      <c r="S154" s="15" t="n">
        <f aca="false">IF(L154&gt;0,1,0)</f>
        <v>0</v>
      </c>
    </row>
    <row r="155" customFormat="false" ht="15" hidden="false" customHeight="false" outlineLevel="0" collapsed="false">
      <c r="A155" s="15" t="n">
        <v>154</v>
      </c>
      <c r="B155" s="15" t="n">
        <f aca="false">INT((A155-1)/12)+1</f>
        <v>13</v>
      </c>
      <c r="C155" s="15" t="n">
        <f aca="false">MIN(Inputs!$C$4+B155-1,99)</f>
        <v>86</v>
      </c>
      <c r="D155" s="55" t="n">
        <f aca="false">0.08</f>
        <v>0.08</v>
      </c>
      <c r="E155" s="15" t="n">
        <f aca="false">R154</f>
        <v>0</v>
      </c>
      <c r="F155" s="56" t="n">
        <f aca="false">Q154</f>
        <v>192746.407390069</v>
      </c>
      <c r="G155" s="56" t="n">
        <f aca="false">IF(AND(MOD(A155-1,12)=0,B155&lt;=Inputs!$C$7,E155=0),Inputs!$C$6,0)</f>
        <v>0</v>
      </c>
      <c r="H155" s="56" t="n">
        <f aca="false">IF(B155=1,G155*Inputs!$C$9,0)</f>
        <v>0</v>
      </c>
      <c r="I155" s="56" t="n">
        <f aca="false">I154+G155</f>
        <v>120000</v>
      </c>
      <c r="J155" s="56" t="n">
        <f aca="false">(F155+G155+H155)*((1+D155)^(1/12)-1)</f>
        <v>1240.13618874269</v>
      </c>
      <c r="K155" s="56" t="n">
        <f aca="false">(F155+G155+H155+J155)*(Inputs!$C$19+IF(B155&lt;=10,Inputs!$C$12,Inputs!$C$13))/12</f>
        <v>339.47645126292</v>
      </c>
      <c r="L155" s="56" t="n">
        <f aca="false">IF(OR(E155=1,A155&lt;=Inputs!$C$15),0,MAX(Inputs!$C$8*I155-(F155+G155+H155+J155-K155),0))</f>
        <v>0</v>
      </c>
      <c r="M155" s="56" t="n">
        <f aca="false">L155*INDEX(Rates!$B$2:$C$101,C155+1,IF(Inputs!$C$5="Male",1,2))/1000/12*Inputs!$C$16</f>
        <v>0</v>
      </c>
      <c r="N155" s="56" t="n">
        <f aca="false">IF($V$1=1,MAX(F155+G155+H155+J155-K155-M155,0)*Inputs!$C$22/12,0)</f>
        <v>0</v>
      </c>
      <c r="O155" s="56" t="n">
        <f aca="false">IF(AND(MOD(A155,12)=0,B155&gt;=Inputs!$C$18),MAX(F155+G155+H155+J155-K155-M155-N155,0)*Inputs!$C$17,0)</f>
        <v>0</v>
      </c>
      <c r="P155" s="56" t="n">
        <f aca="false">F155+G155+H155+J155-K155-M155-N155+O155</f>
        <v>193647.067127549</v>
      </c>
      <c r="Q155" s="56" t="n">
        <f aca="false">IF(OR(E155=1,P155&lt;=0),0,P155)</f>
        <v>193647.067127549</v>
      </c>
      <c r="R155" s="15" t="n">
        <f aca="false">IF(OR(E155=1,AND(P155&lt;=0,I155&gt;0)),1,0)</f>
        <v>0</v>
      </c>
      <c r="S155" s="15" t="n">
        <f aca="false">IF(L155&gt;0,1,0)</f>
        <v>0</v>
      </c>
    </row>
    <row r="156" customFormat="false" ht="15" hidden="false" customHeight="false" outlineLevel="0" collapsed="false">
      <c r="A156" s="15" t="n">
        <v>155</v>
      </c>
      <c r="B156" s="15" t="n">
        <f aca="false">INT((A156-1)/12)+1</f>
        <v>13</v>
      </c>
      <c r="C156" s="15" t="n">
        <f aca="false">MIN(Inputs!$C$4+B156-1,99)</f>
        <v>86</v>
      </c>
      <c r="D156" s="55" t="n">
        <f aca="false">0.08</f>
        <v>0.08</v>
      </c>
      <c r="E156" s="15" t="n">
        <f aca="false">R155</f>
        <v>0</v>
      </c>
      <c r="F156" s="56" t="n">
        <f aca="false">Q155</f>
        <v>193647.067127549</v>
      </c>
      <c r="G156" s="56" t="n">
        <f aca="false">IF(AND(MOD(A156-1,12)=0,B156&lt;=Inputs!$C$7,E156=0),Inputs!$C$6,0)</f>
        <v>0</v>
      </c>
      <c r="H156" s="56" t="n">
        <f aca="false">IF(B156=1,G156*Inputs!$C$9,0)</f>
        <v>0</v>
      </c>
      <c r="I156" s="56" t="n">
        <f aca="false">I155+G156</f>
        <v>120000</v>
      </c>
      <c r="J156" s="56" t="n">
        <f aca="false">(F156+G156+H156)*((1+D156)^(1/12)-1)</f>
        <v>1245.9310606125</v>
      </c>
      <c r="K156" s="56" t="n">
        <f aca="false">(F156+G156+H156+J156)*(Inputs!$C$19+IF(B156&lt;=10,Inputs!$C$12,Inputs!$C$13))/12</f>
        <v>341.062746829282</v>
      </c>
      <c r="L156" s="56" t="n">
        <f aca="false">IF(OR(E156=1,A156&lt;=Inputs!$C$15),0,MAX(Inputs!$C$8*I156-(F156+G156+H156+J156-K156),0))</f>
        <v>0</v>
      </c>
      <c r="M156" s="56" t="n">
        <f aca="false">L156*INDEX(Rates!$B$2:$C$101,C156+1,IF(Inputs!$C$5="Male",1,2))/1000/12*Inputs!$C$16</f>
        <v>0</v>
      </c>
      <c r="N156" s="56" t="n">
        <f aca="false">IF($V$1=1,MAX(F156+G156+H156+J156-K156-M156,0)*Inputs!$C$22/12,0)</f>
        <v>0</v>
      </c>
      <c r="O156" s="56" t="n">
        <f aca="false">IF(AND(MOD(A156,12)=0,B156&gt;=Inputs!$C$18),MAX(F156+G156+H156+J156-K156-M156-N156,0)*Inputs!$C$17,0)</f>
        <v>0</v>
      </c>
      <c r="P156" s="56" t="n">
        <f aca="false">F156+G156+H156+J156-K156-M156-N156+O156</f>
        <v>194551.935441332</v>
      </c>
      <c r="Q156" s="56" t="n">
        <f aca="false">IF(OR(E156=1,P156&lt;=0),0,P156)</f>
        <v>194551.935441332</v>
      </c>
      <c r="R156" s="15" t="n">
        <f aca="false">IF(OR(E156=1,AND(P156&lt;=0,I156&gt;0)),1,0)</f>
        <v>0</v>
      </c>
      <c r="S156" s="15" t="n">
        <f aca="false">IF(L156&gt;0,1,0)</f>
        <v>0</v>
      </c>
    </row>
    <row r="157" customFormat="false" ht="15" hidden="false" customHeight="false" outlineLevel="0" collapsed="false">
      <c r="A157" s="15" t="n">
        <v>156</v>
      </c>
      <c r="B157" s="15" t="n">
        <f aca="false">INT((A157-1)/12)+1</f>
        <v>13</v>
      </c>
      <c r="C157" s="15" t="n">
        <f aca="false">MIN(Inputs!$C$4+B157-1,99)</f>
        <v>86</v>
      </c>
      <c r="D157" s="55" t="n">
        <f aca="false">0.08</f>
        <v>0.08</v>
      </c>
      <c r="E157" s="15" t="n">
        <f aca="false">R156</f>
        <v>0</v>
      </c>
      <c r="F157" s="56" t="n">
        <f aca="false">Q156</f>
        <v>194551.935441332</v>
      </c>
      <c r="G157" s="56" t="n">
        <f aca="false">IF(AND(MOD(A157-1,12)=0,B157&lt;=Inputs!$C$7,E157=0),Inputs!$C$6,0)</f>
        <v>0</v>
      </c>
      <c r="H157" s="56" t="n">
        <f aca="false">IF(B157=1,G157*Inputs!$C$9,0)</f>
        <v>0</v>
      </c>
      <c r="I157" s="56" t="n">
        <f aca="false">I156+G157</f>
        <v>120000</v>
      </c>
      <c r="J157" s="56" t="n">
        <f aca="false">(F157+G157+H157)*((1+D157)^(1/12)-1)</f>
        <v>1251.75301058897</v>
      </c>
      <c r="K157" s="56" t="n">
        <f aca="false">(F157+G157+H157+J157)*(Inputs!$C$19+IF(B157&lt;=10,Inputs!$C$12,Inputs!$C$13))/12</f>
        <v>342.656454790861</v>
      </c>
      <c r="L157" s="56" t="n">
        <f aca="false">IF(OR(E157=1,A157&lt;=Inputs!$C$15),0,MAX(Inputs!$C$8*I157-(F157+G157+H157+J157-K157),0))</f>
        <v>0</v>
      </c>
      <c r="M157" s="56" t="n">
        <f aca="false">L157*INDEX(Rates!$B$2:$C$101,C157+1,IF(Inputs!$C$5="Male",1,2))/1000/12*Inputs!$C$16</f>
        <v>0</v>
      </c>
      <c r="N157" s="56" t="n">
        <f aca="false">IF($V$1=1,MAX(F157+G157+H157+J157-K157-M157,0)*Inputs!$C$22/12,0)</f>
        <v>0</v>
      </c>
      <c r="O157" s="56" t="n">
        <f aca="false">IF(AND(MOD(A157,12)=0,B157&gt;=Inputs!$C$18),MAX(F157+G157+H157+J157-K157-M157-N157,0)*Inputs!$C$17,0)</f>
        <v>977.30515998565</v>
      </c>
      <c r="P157" s="56" t="n">
        <f aca="false">F157+G157+H157+J157-K157-M157-N157+O157</f>
        <v>196438.337157116</v>
      </c>
      <c r="Q157" s="56" t="n">
        <f aca="false">IF(OR(E157=1,P157&lt;=0),0,P157)</f>
        <v>196438.337157116</v>
      </c>
      <c r="R157" s="15" t="n">
        <f aca="false">IF(OR(E157=1,AND(P157&lt;=0,I157&gt;0)),1,0)</f>
        <v>0</v>
      </c>
      <c r="S157" s="15" t="n">
        <f aca="false">IF(L157&gt;0,1,0)</f>
        <v>0</v>
      </c>
    </row>
    <row r="158" customFormat="false" ht="15" hidden="false" customHeight="false" outlineLevel="0" collapsed="false">
      <c r="A158" s="15" t="n">
        <v>157</v>
      </c>
      <c r="B158" s="15" t="n">
        <f aca="false">INT((A158-1)/12)+1</f>
        <v>14</v>
      </c>
      <c r="C158" s="15" t="n">
        <f aca="false">MIN(Inputs!$C$4+B158-1,99)</f>
        <v>87</v>
      </c>
      <c r="D158" s="55" t="n">
        <f aca="false">0.08</f>
        <v>0.08</v>
      </c>
      <c r="E158" s="15" t="n">
        <f aca="false">R157</f>
        <v>0</v>
      </c>
      <c r="F158" s="56" t="n">
        <f aca="false">Q157</f>
        <v>196438.337157116</v>
      </c>
      <c r="G158" s="56" t="n">
        <f aca="false">IF(AND(MOD(A158-1,12)=0,B158&lt;=Inputs!$C$7,E158=0),Inputs!$C$6,0)</f>
        <v>0</v>
      </c>
      <c r="H158" s="56" t="n">
        <f aca="false">IF(B158=1,G158*Inputs!$C$9,0)</f>
        <v>0</v>
      </c>
      <c r="I158" s="56" t="n">
        <f aca="false">I157+G158</f>
        <v>120000</v>
      </c>
      <c r="J158" s="56" t="n">
        <f aca="false">(F158+G158+H158)*((1+D158)^(1/12)-1)</f>
        <v>1263.89017602789</v>
      </c>
      <c r="K158" s="56" t="n">
        <f aca="false">(F158+G158+H158+J158)*(Inputs!$C$19+IF(B158&lt;=10,Inputs!$C$12,Inputs!$C$13))/12</f>
        <v>345.978897833001</v>
      </c>
      <c r="L158" s="56" t="n">
        <f aca="false">IF(OR(E158=1,A158&lt;=Inputs!$C$15),0,MAX(Inputs!$C$8*I158-(F158+G158+H158+J158-K158),0))</f>
        <v>0</v>
      </c>
      <c r="M158" s="56" t="n">
        <f aca="false">L158*INDEX(Rates!$B$2:$C$101,C158+1,IF(Inputs!$C$5="Male",1,2))/1000/12*Inputs!$C$16</f>
        <v>0</v>
      </c>
      <c r="N158" s="56" t="n">
        <f aca="false">IF($V$1=1,MAX(F158+G158+H158+J158-K158-M158,0)*Inputs!$C$22/12,0)</f>
        <v>0</v>
      </c>
      <c r="O158" s="56" t="n">
        <f aca="false">IF(AND(MOD(A158,12)=0,B158&gt;=Inputs!$C$18),MAX(F158+G158+H158+J158-K158-M158-N158,0)*Inputs!$C$17,0)</f>
        <v>0</v>
      </c>
      <c r="P158" s="56" t="n">
        <f aca="false">F158+G158+H158+J158-K158-M158-N158+O158</f>
        <v>197356.24843531</v>
      </c>
      <c r="Q158" s="56" t="n">
        <f aca="false">IF(OR(E158=1,P158&lt;=0),0,P158)</f>
        <v>197356.24843531</v>
      </c>
      <c r="R158" s="15" t="n">
        <f aca="false">IF(OR(E158=1,AND(P158&lt;=0,I158&gt;0)),1,0)</f>
        <v>0</v>
      </c>
      <c r="S158" s="15" t="n">
        <f aca="false">IF(L158&gt;0,1,0)</f>
        <v>0</v>
      </c>
    </row>
    <row r="159" customFormat="false" ht="15" hidden="false" customHeight="false" outlineLevel="0" collapsed="false">
      <c r="A159" s="15" t="n">
        <v>158</v>
      </c>
      <c r="B159" s="15" t="n">
        <f aca="false">INT((A159-1)/12)+1</f>
        <v>14</v>
      </c>
      <c r="C159" s="15" t="n">
        <f aca="false">MIN(Inputs!$C$4+B159-1,99)</f>
        <v>87</v>
      </c>
      <c r="D159" s="55" t="n">
        <f aca="false">0.08</f>
        <v>0.08</v>
      </c>
      <c r="E159" s="15" t="n">
        <f aca="false">R158</f>
        <v>0</v>
      </c>
      <c r="F159" s="56" t="n">
        <f aca="false">Q158</f>
        <v>197356.24843531</v>
      </c>
      <c r="G159" s="56" t="n">
        <f aca="false">IF(AND(MOD(A159-1,12)=0,B159&lt;=Inputs!$C$7,E159=0),Inputs!$C$6,0)</f>
        <v>0</v>
      </c>
      <c r="H159" s="56" t="n">
        <f aca="false">IF(B159=1,G159*Inputs!$C$9,0)</f>
        <v>0</v>
      </c>
      <c r="I159" s="56" t="n">
        <f aca="false">I158+G159</f>
        <v>120000</v>
      </c>
      <c r="J159" s="56" t="n">
        <f aca="false">(F159+G159+H159)*((1+D159)^(1/12)-1)</f>
        <v>1269.7960448301</v>
      </c>
      <c r="K159" s="56" t="n">
        <f aca="false">(F159+G159+H159+J159)*(Inputs!$C$19+IF(B159&lt;=10,Inputs!$C$12,Inputs!$C$13))/12</f>
        <v>347.595577840246</v>
      </c>
      <c r="L159" s="56" t="n">
        <f aca="false">IF(OR(E159=1,A159&lt;=Inputs!$C$15),0,MAX(Inputs!$C$8*I159-(F159+G159+H159+J159-K159),0))</f>
        <v>0</v>
      </c>
      <c r="M159" s="56" t="n">
        <f aca="false">L159*INDEX(Rates!$B$2:$C$101,C159+1,IF(Inputs!$C$5="Male",1,2))/1000/12*Inputs!$C$16</f>
        <v>0</v>
      </c>
      <c r="N159" s="56" t="n">
        <f aca="false">IF($V$1=1,MAX(F159+G159+H159+J159-K159-M159,0)*Inputs!$C$22/12,0)</f>
        <v>0</v>
      </c>
      <c r="O159" s="56" t="n">
        <f aca="false">IF(AND(MOD(A159,12)=0,B159&gt;=Inputs!$C$18),MAX(F159+G159+H159+J159-K159-M159-N159,0)*Inputs!$C$17,0)</f>
        <v>0</v>
      </c>
      <c r="P159" s="56" t="n">
        <f aca="false">F159+G159+H159+J159-K159-M159-N159+O159</f>
        <v>198278.4489023</v>
      </c>
      <c r="Q159" s="56" t="n">
        <f aca="false">IF(OR(E159=1,P159&lt;=0),0,P159)</f>
        <v>198278.4489023</v>
      </c>
      <c r="R159" s="15" t="n">
        <f aca="false">IF(OR(E159=1,AND(P159&lt;=0,I159&gt;0)),1,0)</f>
        <v>0</v>
      </c>
      <c r="S159" s="15" t="n">
        <f aca="false">IF(L159&gt;0,1,0)</f>
        <v>0</v>
      </c>
    </row>
    <row r="160" customFormat="false" ht="15" hidden="false" customHeight="false" outlineLevel="0" collapsed="false">
      <c r="A160" s="15" t="n">
        <v>159</v>
      </c>
      <c r="B160" s="15" t="n">
        <f aca="false">INT((A160-1)/12)+1</f>
        <v>14</v>
      </c>
      <c r="C160" s="15" t="n">
        <f aca="false">MIN(Inputs!$C$4+B160-1,99)</f>
        <v>87</v>
      </c>
      <c r="D160" s="55" t="n">
        <f aca="false">0.08</f>
        <v>0.08</v>
      </c>
      <c r="E160" s="15" t="n">
        <f aca="false">R159</f>
        <v>0</v>
      </c>
      <c r="F160" s="56" t="n">
        <f aca="false">Q159</f>
        <v>198278.4489023</v>
      </c>
      <c r="G160" s="56" t="n">
        <f aca="false">IF(AND(MOD(A160-1,12)=0,B160&lt;=Inputs!$C$7,E160=0),Inputs!$C$6,0)</f>
        <v>0</v>
      </c>
      <c r="H160" s="56" t="n">
        <f aca="false">IF(B160=1,G160*Inputs!$C$9,0)</f>
        <v>0</v>
      </c>
      <c r="I160" s="56" t="n">
        <f aca="false">I159+G160</f>
        <v>120000</v>
      </c>
      <c r="J160" s="56" t="n">
        <f aca="false">(F160+G160+H160)*((1+D160)^(1/12)-1)</f>
        <v>1275.72951040218</v>
      </c>
      <c r="K160" s="56" t="n">
        <f aca="false">(F160+G160+H160+J160)*(Inputs!$C$19+IF(B160&lt;=10,Inputs!$C$12,Inputs!$C$13))/12</f>
        <v>349.219812222229</v>
      </c>
      <c r="L160" s="56" t="n">
        <f aca="false">IF(OR(E160=1,A160&lt;=Inputs!$C$15),0,MAX(Inputs!$C$8*I160-(F160+G160+H160+J160-K160),0))</f>
        <v>0</v>
      </c>
      <c r="M160" s="56" t="n">
        <f aca="false">L160*INDEX(Rates!$B$2:$C$101,C160+1,IF(Inputs!$C$5="Male",1,2))/1000/12*Inputs!$C$16</f>
        <v>0</v>
      </c>
      <c r="N160" s="56" t="n">
        <f aca="false">IF($V$1=1,MAX(F160+G160+H160+J160-K160-M160,0)*Inputs!$C$22/12,0)</f>
        <v>0</v>
      </c>
      <c r="O160" s="56" t="n">
        <f aca="false">IF(AND(MOD(A160,12)=0,B160&gt;=Inputs!$C$18),MAX(F160+G160+H160+J160-K160-M160-N160,0)*Inputs!$C$17,0)</f>
        <v>0</v>
      </c>
      <c r="P160" s="56" t="n">
        <f aca="false">F160+G160+H160+J160-K160-M160-N160+O160</f>
        <v>199204.95860048</v>
      </c>
      <c r="Q160" s="56" t="n">
        <f aca="false">IF(OR(E160=1,P160&lt;=0),0,P160)</f>
        <v>199204.95860048</v>
      </c>
      <c r="R160" s="15" t="n">
        <f aca="false">IF(OR(E160=1,AND(P160&lt;=0,I160&gt;0)),1,0)</f>
        <v>0</v>
      </c>
      <c r="S160" s="15" t="n">
        <f aca="false">IF(L160&gt;0,1,0)</f>
        <v>0</v>
      </c>
    </row>
    <row r="161" customFormat="false" ht="15" hidden="false" customHeight="false" outlineLevel="0" collapsed="false">
      <c r="A161" s="15" t="n">
        <v>160</v>
      </c>
      <c r="B161" s="15" t="n">
        <f aca="false">INT((A161-1)/12)+1</f>
        <v>14</v>
      </c>
      <c r="C161" s="15" t="n">
        <f aca="false">MIN(Inputs!$C$4+B161-1,99)</f>
        <v>87</v>
      </c>
      <c r="D161" s="55" t="n">
        <f aca="false">0.08</f>
        <v>0.08</v>
      </c>
      <c r="E161" s="15" t="n">
        <f aca="false">R160</f>
        <v>0</v>
      </c>
      <c r="F161" s="56" t="n">
        <f aca="false">Q160</f>
        <v>199204.95860048</v>
      </c>
      <c r="G161" s="56" t="n">
        <f aca="false">IF(AND(MOD(A161-1,12)=0,B161&lt;=Inputs!$C$7,E161=0),Inputs!$C$6,0)</f>
        <v>0</v>
      </c>
      <c r="H161" s="56" t="n">
        <f aca="false">IF(B161=1,G161*Inputs!$C$9,0)</f>
        <v>0</v>
      </c>
      <c r="I161" s="56" t="n">
        <f aca="false">I160+G161</f>
        <v>120000</v>
      </c>
      <c r="J161" s="56" t="n">
        <f aca="false">(F161+G161+H161)*((1+D161)^(1/12)-1)</f>
        <v>1281.69070169748</v>
      </c>
      <c r="K161" s="56" t="n">
        <f aca="false">(F161+G161+H161+J161)*(Inputs!$C$19+IF(B161&lt;=10,Inputs!$C$12,Inputs!$C$13))/12</f>
        <v>350.851636278811</v>
      </c>
      <c r="L161" s="56" t="n">
        <f aca="false">IF(OR(E161=1,A161&lt;=Inputs!$C$15),0,MAX(Inputs!$C$8*I161-(F161+G161+H161+J161-K161),0))</f>
        <v>0</v>
      </c>
      <c r="M161" s="56" t="n">
        <f aca="false">L161*INDEX(Rates!$B$2:$C$101,C161+1,IF(Inputs!$C$5="Male",1,2))/1000/12*Inputs!$C$16</f>
        <v>0</v>
      </c>
      <c r="N161" s="56" t="n">
        <f aca="false">IF($V$1=1,MAX(F161+G161+H161+J161-K161-M161,0)*Inputs!$C$22/12,0)</f>
        <v>0</v>
      </c>
      <c r="O161" s="56" t="n">
        <f aca="false">IF(AND(MOD(A161,12)=0,B161&gt;=Inputs!$C$18),MAX(F161+G161+H161+J161-K161-M161-N161,0)*Inputs!$C$17,0)</f>
        <v>0</v>
      </c>
      <c r="P161" s="56" t="n">
        <f aca="false">F161+G161+H161+J161-K161-M161-N161+O161</f>
        <v>200135.797665899</v>
      </c>
      <c r="Q161" s="56" t="n">
        <f aca="false">IF(OR(E161=1,P161&lt;=0),0,P161)</f>
        <v>200135.797665899</v>
      </c>
      <c r="R161" s="15" t="n">
        <f aca="false">IF(OR(E161=1,AND(P161&lt;=0,I161&gt;0)),1,0)</f>
        <v>0</v>
      </c>
      <c r="S161" s="15" t="n">
        <f aca="false">IF(L161&gt;0,1,0)</f>
        <v>0</v>
      </c>
    </row>
    <row r="162" customFormat="false" ht="15" hidden="false" customHeight="false" outlineLevel="0" collapsed="false">
      <c r="A162" s="15" t="n">
        <v>161</v>
      </c>
      <c r="B162" s="15" t="n">
        <f aca="false">INT((A162-1)/12)+1</f>
        <v>14</v>
      </c>
      <c r="C162" s="15" t="n">
        <f aca="false">MIN(Inputs!$C$4+B162-1,99)</f>
        <v>87</v>
      </c>
      <c r="D162" s="55" t="n">
        <f aca="false">0.08</f>
        <v>0.08</v>
      </c>
      <c r="E162" s="15" t="n">
        <f aca="false">R161</f>
        <v>0</v>
      </c>
      <c r="F162" s="56" t="n">
        <f aca="false">Q161</f>
        <v>200135.797665899</v>
      </c>
      <c r="G162" s="56" t="n">
        <f aca="false">IF(AND(MOD(A162-1,12)=0,B162&lt;=Inputs!$C$7,E162=0),Inputs!$C$6,0)</f>
        <v>0</v>
      </c>
      <c r="H162" s="56" t="n">
        <f aca="false">IF(B162=1,G162*Inputs!$C$9,0)</f>
        <v>0</v>
      </c>
      <c r="I162" s="56" t="n">
        <f aca="false">I161+G162</f>
        <v>120000</v>
      </c>
      <c r="J162" s="56" t="n">
        <f aca="false">(F162+G162+H162)*((1+D162)^(1/12)-1)</f>
        <v>1287.67974827195</v>
      </c>
      <c r="K162" s="56" t="n">
        <f aca="false">(F162+G162+H162+J162)*(Inputs!$C$19+IF(B162&lt;=10,Inputs!$C$12,Inputs!$C$13))/12</f>
        <v>352.491085474799</v>
      </c>
      <c r="L162" s="56" t="n">
        <f aca="false">IF(OR(E162=1,A162&lt;=Inputs!$C$15),0,MAX(Inputs!$C$8*I162-(F162+G162+H162+J162-K162),0))</f>
        <v>0</v>
      </c>
      <c r="M162" s="56" t="n">
        <f aca="false">L162*INDEX(Rates!$B$2:$C$101,C162+1,IF(Inputs!$C$5="Male",1,2))/1000/12*Inputs!$C$16</f>
        <v>0</v>
      </c>
      <c r="N162" s="56" t="n">
        <f aca="false">IF($V$1=1,MAX(F162+G162+H162+J162-K162-M162,0)*Inputs!$C$22/12,0)</f>
        <v>0</v>
      </c>
      <c r="O162" s="56" t="n">
        <f aca="false">IF(AND(MOD(A162,12)=0,B162&gt;=Inputs!$C$18),MAX(F162+G162+H162+J162-K162-M162-N162,0)*Inputs!$C$17,0)</f>
        <v>0</v>
      </c>
      <c r="P162" s="56" t="n">
        <f aca="false">F162+G162+H162+J162-K162-M162-N162+O162</f>
        <v>201070.986328696</v>
      </c>
      <c r="Q162" s="56" t="n">
        <f aca="false">IF(OR(E162=1,P162&lt;=0),0,P162)</f>
        <v>201070.986328696</v>
      </c>
      <c r="R162" s="15" t="n">
        <f aca="false">IF(OR(E162=1,AND(P162&lt;=0,I162&gt;0)),1,0)</f>
        <v>0</v>
      </c>
      <c r="S162" s="15" t="n">
        <f aca="false">IF(L162&gt;0,1,0)</f>
        <v>0</v>
      </c>
    </row>
    <row r="163" customFormat="false" ht="15" hidden="false" customHeight="false" outlineLevel="0" collapsed="false">
      <c r="A163" s="15" t="n">
        <v>162</v>
      </c>
      <c r="B163" s="15" t="n">
        <f aca="false">INT((A163-1)/12)+1</f>
        <v>14</v>
      </c>
      <c r="C163" s="15" t="n">
        <f aca="false">MIN(Inputs!$C$4+B163-1,99)</f>
        <v>87</v>
      </c>
      <c r="D163" s="55" t="n">
        <f aca="false">0.08</f>
        <v>0.08</v>
      </c>
      <c r="E163" s="15" t="n">
        <f aca="false">R162</f>
        <v>0</v>
      </c>
      <c r="F163" s="56" t="n">
        <f aca="false">Q162</f>
        <v>201070.986328696</v>
      </c>
      <c r="G163" s="56" t="n">
        <f aca="false">IF(AND(MOD(A163-1,12)=0,B163&lt;=Inputs!$C$7,E163=0),Inputs!$C$6,0)</f>
        <v>0</v>
      </c>
      <c r="H163" s="56" t="n">
        <f aca="false">IF(B163=1,G163*Inputs!$C$9,0)</f>
        <v>0</v>
      </c>
      <c r="I163" s="56" t="n">
        <f aca="false">I162+G163</f>
        <v>120000</v>
      </c>
      <c r="J163" s="56" t="n">
        <f aca="false">(F163+G163+H163)*((1+D163)^(1/12)-1)</f>
        <v>1293.69678028692</v>
      </c>
      <c r="K163" s="56" t="n">
        <f aca="false">(F163+G163+H163+J163)*(Inputs!$C$19+IF(B163&lt;=10,Inputs!$C$12,Inputs!$C$13))/12</f>
        <v>354.13819544072</v>
      </c>
      <c r="L163" s="56" t="n">
        <f aca="false">IF(OR(E163=1,A163&lt;=Inputs!$C$15),0,MAX(Inputs!$C$8*I163-(F163+G163+H163+J163-K163),0))</f>
        <v>0</v>
      </c>
      <c r="M163" s="56" t="n">
        <f aca="false">L163*INDEX(Rates!$B$2:$C$101,C163+1,IF(Inputs!$C$5="Male",1,2))/1000/12*Inputs!$C$16</f>
        <v>0</v>
      </c>
      <c r="N163" s="56" t="n">
        <f aca="false">IF($V$1=1,MAX(F163+G163+H163+J163-K163-M163,0)*Inputs!$C$22/12,0)</f>
        <v>0</v>
      </c>
      <c r="O163" s="56" t="n">
        <f aca="false">IF(AND(MOD(A163,12)=0,B163&gt;=Inputs!$C$18),MAX(F163+G163+H163+J163-K163-M163-N163,0)*Inputs!$C$17,0)</f>
        <v>0</v>
      </c>
      <c r="P163" s="56" t="n">
        <f aca="false">F163+G163+H163+J163-K163-M163-N163+O163</f>
        <v>202010.544913542</v>
      </c>
      <c r="Q163" s="56" t="n">
        <f aca="false">IF(OR(E163=1,P163&lt;=0),0,P163)</f>
        <v>202010.544913542</v>
      </c>
      <c r="R163" s="15" t="n">
        <f aca="false">IF(OR(E163=1,AND(P163&lt;=0,I163&gt;0)),1,0)</f>
        <v>0</v>
      </c>
      <c r="S163" s="15" t="n">
        <f aca="false">IF(L163&gt;0,1,0)</f>
        <v>0</v>
      </c>
    </row>
    <row r="164" customFormat="false" ht="15" hidden="false" customHeight="false" outlineLevel="0" collapsed="false">
      <c r="A164" s="15" t="n">
        <v>163</v>
      </c>
      <c r="B164" s="15" t="n">
        <f aca="false">INT((A164-1)/12)+1</f>
        <v>14</v>
      </c>
      <c r="C164" s="15" t="n">
        <f aca="false">MIN(Inputs!$C$4+B164-1,99)</f>
        <v>87</v>
      </c>
      <c r="D164" s="55" t="n">
        <f aca="false">0.08</f>
        <v>0.08</v>
      </c>
      <c r="E164" s="15" t="n">
        <f aca="false">R163</f>
        <v>0</v>
      </c>
      <c r="F164" s="56" t="n">
        <f aca="false">Q163</f>
        <v>202010.544913542</v>
      </c>
      <c r="G164" s="56" t="n">
        <f aca="false">IF(AND(MOD(A164-1,12)=0,B164&lt;=Inputs!$C$7,E164=0),Inputs!$C$6,0)</f>
        <v>0</v>
      </c>
      <c r="H164" s="56" t="n">
        <f aca="false">IF(B164=1,G164*Inputs!$C$9,0)</f>
        <v>0</v>
      </c>
      <c r="I164" s="56" t="n">
        <f aca="false">I163+G164</f>
        <v>120000</v>
      </c>
      <c r="J164" s="56" t="n">
        <f aca="false">(F164+G164+H164)*((1+D164)^(1/12)-1)</f>
        <v>1299.74192851193</v>
      </c>
      <c r="K164" s="56" t="n">
        <f aca="false">(F164+G164+H164+J164)*(Inputs!$C$19+IF(B164&lt;=10,Inputs!$C$12,Inputs!$C$13))/12</f>
        <v>355.793001973595</v>
      </c>
      <c r="L164" s="56" t="n">
        <f aca="false">IF(OR(E164=1,A164&lt;=Inputs!$C$15),0,MAX(Inputs!$C$8*I164-(F164+G164+H164+J164-K164),0))</f>
        <v>0</v>
      </c>
      <c r="M164" s="56" t="n">
        <f aca="false">L164*INDEX(Rates!$B$2:$C$101,C164+1,IF(Inputs!$C$5="Male",1,2))/1000/12*Inputs!$C$16</f>
        <v>0</v>
      </c>
      <c r="N164" s="56" t="n">
        <f aca="false">IF($V$1=1,MAX(F164+G164+H164+J164-K164-M164,0)*Inputs!$C$22/12,0)</f>
        <v>0</v>
      </c>
      <c r="O164" s="56" t="n">
        <f aca="false">IF(AND(MOD(A164,12)=0,B164&gt;=Inputs!$C$18),MAX(F164+G164+H164+J164-K164-M164-N164,0)*Inputs!$C$17,0)</f>
        <v>0</v>
      </c>
      <c r="P164" s="56" t="n">
        <f aca="false">F164+G164+H164+J164-K164-M164-N164+O164</f>
        <v>202954.493840081</v>
      </c>
      <c r="Q164" s="56" t="n">
        <f aca="false">IF(OR(E164=1,P164&lt;=0),0,P164)</f>
        <v>202954.493840081</v>
      </c>
      <c r="R164" s="15" t="n">
        <f aca="false">IF(OR(E164=1,AND(P164&lt;=0,I164&gt;0)),1,0)</f>
        <v>0</v>
      </c>
      <c r="S164" s="15" t="n">
        <f aca="false">IF(L164&gt;0,1,0)</f>
        <v>0</v>
      </c>
    </row>
    <row r="165" customFormat="false" ht="15" hidden="false" customHeight="false" outlineLevel="0" collapsed="false">
      <c r="A165" s="15" t="n">
        <v>164</v>
      </c>
      <c r="B165" s="15" t="n">
        <f aca="false">INT((A165-1)/12)+1</f>
        <v>14</v>
      </c>
      <c r="C165" s="15" t="n">
        <f aca="false">MIN(Inputs!$C$4+B165-1,99)</f>
        <v>87</v>
      </c>
      <c r="D165" s="55" t="n">
        <f aca="false">0.08</f>
        <v>0.08</v>
      </c>
      <c r="E165" s="15" t="n">
        <f aca="false">R164</f>
        <v>0</v>
      </c>
      <c r="F165" s="56" t="n">
        <f aca="false">Q164</f>
        <v>202954.493840081</v>
      </c>
      <c r="G165" s="56" t="n">
        <f aca="false">IF(AND(MOD(A165-1,12)=0,B165&lt;=Inputs!$C$7,E165=0),Inputs!$C$6,0)</f>
        <v>0</v>
      </c>
      <c r="H165" s="56" t="n">
        <f aca="false">IF(B165=1,G165*Inputs!$C$9,0)</f>
        <v>0</v>
      </c>
      <c r="I165" s="56" t="n">
        <f aca="false">I164+G165</f>
        <v>120000</v>
      </c>
      <c r="J165" s="56" t="n">
        <f aca="false">(F165+G165+H165)*((1+D165)^(1/12)-1)</f>
        <v>1305.81532432758</v>
      </c>
      <c r="K165" s="56" t="n">
        <f aca="false">(F165+G165+H165+J165)*(Inputs!$C$19+IF(B165&lt;=10,Inputs!$C$12,Inputs!$C$13))/12</f>
        <v>357.455541037714</v>
      </c>
      <c r="L165" s="56" t="n">
        <f aca="false">IF(OR(E165=1,A165&lt;=Inputs!$C$15),0,MAX(Inputs!$C$8*I165-(F165+G165+H165+J165-K165),0))</f>
        <v>0</v>
      </c>
      <c r="M165" s="56" t="n">
        <f aca="false">L165*INDEX(Rates!$B$2:$C$101,C165+1,IF(Inputs!$C$5="Male",1,2))/1000/12*Inputs!$C$16</f>
        <v>0</v>
      </c>
      <c r="N165" s="56" t="n">
        <f aca="false">IF($V$1=1,MAX(F165+G165+H165+J165-K165-M165,0)*Inputs!$C$22/12,0)</f>
        <v>0</v>
      </c>
      <c r="O165" s="56" t="n">
        <f aca="false">IF(AND(MOD(A165,12)=0,B165&gt;=Inputs!$C$18),MAX(F165+G165+H165+J165-K165-M165-N165,0)*Inputs!$C$17,0)</f>
        <v>0</v>
      </c>
      <c r="P165" s="56" t="n">
        <f aca="false">F165+G165+H165+J165-K165-M165-N165+O165</f>
        <v>203902.853623371</v>
      </c>
      <c r="Q165" s="56" t="n">
        <f aca="false">IF(OR(E165=1,P165&lt;=0),0,P165)</f>
        <v>203902.853623371</v>
      </c>
      <c r="R165" s="15" t="n">
        <f aca="false">IF(OR(E165=1,AND(P165&lt;=0,I165&gt;0)),1,0)</f>
        <v>0</v>
      </c>
      <c r="S165" s="15" t="n">
        <f aca="false">IF(L165&gt;0,1,0)</f>
        <v>0</v>
      </c>
    </row>
    <row r="166" customFormat="false" ht="15" hidden="false" customHeight="false" outlineLevel="0" collapsed="false">
      <c r="A166" s="15" t="n">
        <v>165</v>
      </c>
      <c r="B166" s="15" t="n">
        <f aca="false">INT((A166-1)/12)+1</f>
        <v>14</v>
      </c>
      <c r="C166" s="15" t="n">
        <f aca="false">MIN(Inputs!$C$4+B166-1,99)</f>
        <v>87</v>
      </c>
      <c r="D166" s="55" t="n">
        <f aca="false">0.08</f>
        <v>0.08</v>
      </c>
      <c r="E166" s="15" t="n">
        <f aca="false">R165</f>
        <v>0</v>
      </c>
      <c r="F166" s="56" t="n">
        <f aca="false">Q165</f>
        <v>203902.853623371</v>
      </c>
      <c r="G166" s="56" t="n">
        <f aca="false">IF(AND(MOD(A166-1,12)=0,B166&lt;=Inputs!$C$7,E166=0),Inputs!$C$6,0)</f>
        <v>0</v>
      </c>
      <c r="H166" s="56" t="n">
        <f aca="false">IF(B166=1,G166*Inputs!$C$9,0)</f>
        <v>0</v>
      </c>
      <c r="I166" s="56" t="n">
        <f aca="false">I165+G166</f>
        <v>120000</v>
      </c>
      <c r="J166" s="56" t="n">
        <f aca="false">(F166+G166+H166)*((1+D166)^(1/12)-1)</f>
        <v>1311.91709972839</v>
      </c>
      <c r="K166" s="56" t="n">
        <f aca="false">(F166+G166+H166+J166)*(Inputs!$C$19+IF(B166&lt;=10,Inputs!$C$12,Inputs!$C$13))/12</f>
        <v>359.125848765423</v>
      </c>
      <c r="L166" s="56" t="n">
        <f aca="false">IF(OR(E166=1,A166&lt;=Inputs!$C$15),0,MAX(Inputs!$C$8*I166-(F166+G166+H166+J166-K166),0))</f>
        <v>0</v>
      </c>
      <c r="M166" s="56" t="n">
        <f aca="false">L166*INDEX(Rates!$B$2:$C$101,C166+1,IF(Inputs!$C$5="Male",1,2))/1000/12*Inputs!$C$16</f>
        <v>0</v>
      </c>
      <c r="N166" s="56" t="n">
        <f aca="false">IF($V$1=1,MAX(F166+G166+H166+J166-K166-M166,0)*Inputs!$C$22/12,0)</f>
        <v>0</v>
      </c>
      <c r="O166" s="56" t="n">
        <f aca="false">IF(AND(MOD(A166,12)=0,B166&gt;=Inputs!$C$18),MAX(F166+G166+H166+J166-K166-M166-N166,0)*Inputs!$C$17,0)</f>
        <v>0</v>
      </c>
      <c r="P166" s="56" t="n">
        <f aca="false">F166+G166+H166+J166-K166-M166-N166+O166</f>
        <v>204855.644874334</v>
      </c>
      <c r="Q166" s="56" t="n">
        <f aca="false">IF(OR(E166=1,P166&lt;=0),0,P166)</f>
        <v>204855.644874334</v>
      </c>
      <c r="R166" s="15" t="n">
        <f aca="false">IF(OR(E166=1,AND(P166&lt;=0,I166&gt;0)),1,0)</f>
        <v>0</v>
      </c>
      <c r="S166" s="15" t="n">
        <f aca="false">IF(L166&gt;0,1,0)</f>
        <v>0</v>
      </c>
    </row>
    <row r="167" customFormat="false" ht="15" hidden="false" customHeight="false" outlineLevel="0" collapsed="false">
      <c r="A167" s="15" t="n">
        <v>166</v>
      </c>
      <c r="B167" s="15" t="n">
        <f aca="false">INT((A167-1)/12)+1</f>
        <v>14</v>
      </c>
      <c r="C167" s="15" t="n">
        <f aca="false">MIN(Inputs!$C$4+B167-1,99)</f>
        <v>87</v>
      </c>
      <c r="D167" s="55" t="n">
        <f aca="false">0.08</f>
        <v>0.08</v>
      </c>
      <c r="E167" s="15" t="n">
        <f aca="false">R166</f>
        <v>0</v>
      </c>
      <c r="F167" s="56" t="n">
        <f aca="false">Q166</f>
        <v>204855.644874334</v>
      </c>
      <c r="G167" s="56" t="n">
        <f aca="false">IF(AND(MOD(A167-1,12)=0,B167&lt;=Inputs!$C$7,E167=0),Inputs!$C$6,0)</f>
        <v>0</v>
      </c>
      <c r="H167" s="56" t="n">
        <f aca="false">IF(B167=1,G167*Inputs!$C$9,0)</f>
        <v>0</v>
      </c>
      <c r="I167" s="56" t="n">
        <f aca="false">I166+G167</f>
        <v>120000</v>
      </c>
      <c r="J167" s="56" t="n">
        <f aca="false">(F167+G167+H167)*((1+D167)^(1/12)-1)</f>
        <v>1318.04738732563</v>
      </c>
      <c r="K167" s="56" t="n">
        <f aca="false">(F167+G167+H167+J167)*(Inputs!$C$19+IF(B167&lt;=10,Inputs!$C$12,Inputs!$C$13))/12</f>
        <v>360.803961457903</v>
      </c>
      <c r="L167" s="56" t="n">
        <f aca="false">IF(OR(E167=1,A167&lt;=Inputs!$C$15),0,MAX(Inputs!$C$8*I167-(F167+G167+H167+J167-K167),0))</f>
        <v>0</v>
      </c>
      <c r="M167" s="56" t="n">
        <f aca="false">L167*INDEX(Rates!$B$2:$C$101,C167+1,IF(Inputs!$C$5="Male",1,2))/1000/12*Inputs!$C$16</f>
        <v>0</v>
      </c>
      <c r="N167" s="56" t="n">
        <f aca="false">IF($V$1=1,MAX(F167+G167+H167+J167-K167-M167,0)*Inputs!$C$22/12,0)</f>
        <v>0</v>
      </c>
      <c r="O167" s="56" t="n">
        <f aca="false">IF(AND(MOD(A167,12)=0,B167&gt;=Inputs!$C$18),MAX(F167+G167+H167+J167-K167-M167-N167,0)*Inputs!$C$17,0)</f>
        <v>0</v>
      </c>
      <c r="P167" s="56" t="n">
        <f aca="false">F167+G167+H167+J167-K167-M167-N167+O167</f>
        <v>205812.888300201</v>
      </c>
      <c r="Q167" s="56" t="n">
        <f aca="false">IF(OR(E167=1,P167&lt;=0),0,P167)</f>
        <v>205812.888300201</v>
      </c>
      <c r="R167" s="15" t="n">
        <f aca="false">IF(OR(E167=1,AND(P167&lt;=0,I167&gt;0)),1,0)</f>
        <v>0</v>
      </c>
      <c r="S167" s="15" t="n">
        <f aca="false">IF(L167&gt;0,1,0)</f>
        <v>0</v>
      </c>
    </row>
    <row r="168" customFormat="false" ht="15" hidden="false" customHeight="false" outlineLevel="0" collapsed="false">
      <c r="A168" s="15" t="n">
        <v>167</v>
      </c>
      <c r="B168" s="15" t="n">
        <f aca="false">INT((A168-1)/12)+1</f>
        <v>14</v>
      </c>
      <c r="C168" s="15" t="n">
        <f aca="false">MIN(Inputs!$C$4+B168-1,99)</f>
        <v>87</v>
      </c>
      <c r="D168" s="55" t="n">
        <f aca="false">0.08</f>
        <v>0.08</v>
      </c>
      <c r="E168" s="15" t="n">
        <f aca="false">R167</f>
        <v>0</v>
      </c>
      <c r="F168" s="56" t="n">
        <f aca="false">Q167</f>
        <v>205812.888300201</v>
      </c>
      <c r="G168" s="56" t="n">
        <f aca="false">IF(AND(MOD(A168-1,12)=0,B168&lt;=Inputs!$C$7,E168=0),Inputs!$C$6,0)</f>
        <v>0</v>
      </c>
      <c r="H168" s="56" t="n">
        <f aca="false">IF(B168=1,G168*Inputs!$C$9,0)</f>
        <v>0</v>
      </c>
      <c r="I168" s="56" t="n">
        <f aca="false">I167+G168</f>
        <v>120000</v>
      </c>
      <c r="J168" s="56" t="n">
        <f aca="false">(F168+G168+H168)*((1+D168)^(1/12)-1)</f>
        <v>1324.20632035027</v>
      </c>
      <c r="K168" s="56" t="n">
        <f aca="false">(F168+G168+H168+J168)*(Inputs!$C$19+IF(B168&lt;=10,Inputs!$C$12,Inputs!$C$13))/12</f>
        <v>362.489915585965</v>
      </c>
      <c r="L168" s="56" t="n">
        <f aca="false">IF(OR(E168=1,A168&lt;=Inputs!$C$15),0,MAX(Inputs!$C$8*I168-(F168+G168+H168+J168-K168),0))</f>
        <v>0</v>
      </c>
      <c r="M168" s="56" t="n">
        <f aca="false">L168*INDEX(Rates!$B$2:$C$101,C168+1,IF(Inputs!$C$5="Male",1,2))/1000/12*Inputs!$C$16</f>
        <v>0</v>
      </c>
      <c r="N168" s="56" t="n">
        <f aca="false">IF($V$1=1,MAX(F168+G168+H168+J168-K168-M168,0)*Inputs!$C$22/12,0)</f>
        <v>0</v>
      </c>
      <c r="O168" s="56" t="n">
        <f aca="false">IF(AND(MOD(A168,12)=0,B168&gt;=Inputs!$C$18),MAX(F168+G168+H168+J168-K168-M168-N168,0)*Inputs!$C$17,0)</f>
        <v>0</v>
      </c>
      <c r="P168" s="56" t="n">
        <f aca="false">F168+G168+H168+J168-K168-M168-N168+O168</f>
        <v>206774.604704966</v>
      </c>
      <c r="Q168" s="56" t="n">
        <f aca="false">IF(OR(E168=1,P168&lt;=0),0,P168)</f>
        <v>206774.604704966</v>
      </c>
      <c r="R168" s="15" t="n">
        <f aca="false">IF(OR(E168=1,AND(P168&lt;=0,I168&gt;0)),1,0)</f>
        <v>0</v>
      </c>
      <c r="S168" s="15" t="n">
        <f aca="false">IF(L168&gt;0,1,0)</f>
        <v>0</v>
      </c>
    </row>
    <row r="169" customFormat="false" ht="15" hidden="false" customHeight="false" outlineLevel="0" collapsed="false">
      <c r="A169" s="15" t="n">
        <v>168</v>
      </c>
      <c r="B169" s="15" t="n">
        <f aca="false">INT((A169-1)/12)+1</f>
        <v>14</v>
      </c>
      <c r="C169" s="15" t="n">
        <f aca="false">MIN(Inputs!$C$4+B169-1,99)</f>
        <v>87</v>
      </c>
      <c r="D169" s="55" t="n">
        <f aca="false">0.08</f>
        <v>0.08</v>
      </c>
      <c r="E169" s="15" t="n">
        <f aca="false">R168</f>
        <v>0</v>
      </c>
      <c r="F169" s="56" t="n">
        <f aca="false">Q168</f>
        <v>206774.604704966</v>
      </c>
      <c r="G169" s="56" t="n">
        <f aca="false">IF(AND(MOD(A169-1,12)=0,B169&lt;=Inputs!$C$7,E169=0),Inputs!$C$6,0)</f>
        <v>0</v>
      </c>
      <c r="H169" s="56" t="n">
        <f aca="false">IF(B169=1,G169*Inputs!$C$9,0)</f>
        <v>0</v>
      </c>
      <c r="I169" s="56" t="n">
        <f aca="false">I168+G169</f>
        <v>120000</v>
      </c>
      <c r="J169" s="56" t="n">
        <f aca="false">(F169+G169+H169)*((1+D169)^(1/12)-1)</f>
        <v>1330.39403265581</v>
      </c>
      <c r="K169" s="56" t="n">
        <f aca="false">(F169+G169+H169+J169)*(Inputs!$C$19+IF(B169&lt;=10,Inputs!$C$12,Inputs!$C$13))/12</f>
        <v>364.183747790837</v>
      </c>
      <c r="L169" s="56" t="n">
        <f aca="false">IF(OR(E169=1,A169&lt;=Inputs!$C$15),0,MAX(Inputs!$C$8*I169-(F169+G169+H169+J169-K169),0))</f>
        <v>0</v>
      </c>
      <c r="M169" s="56" t="n">
        <f aca="false">L169*INDEX(Rates!$B$2:$C$101,C169+1,IF(Inputs!$C$5="Male",1,2))/1000/12*Inputs!$C$16</f>
        <v>0</v>
      </c>
      <c r="N169" s="56" t="n">
        <f aca="false">IF($V$1=1,MAX(F169+G169+H169+J169-K169-M169,0)*Inputs!$C$22/12,0)</f>
        <v>0</v>
      </c>
      <c r="O169" s="56" t="n">
        <f aca="false">IF(AND(MOD(A169,12)=0,B169&gt;=Inputs!$C$18),MAX(F169+G169+H169+J169-K169-M169-N169,0)*Inputs!$C$17,0)</f>
        <v>1038.70407494915</v>
      </c>
      <c r="P169" s="56" t="n">
        <f aca="false">F169+G169+H169+J169-K169-M169-N169+O169</f>
        <v>208779.51906478</v>
      </c>
      <c r="Q169" s="56" t="n">
        <f aca="false">IF(OR(E169=1,P169&lt;=0),0,P169)</f>
        <v>208779.51906478</v>
      </c>
      <c r="R169" s="15" t="n">
        <f aca="false">IF(OR(E169=1,AND(P169&lt;=0,I169&gt;0)),1,0)</f>
        <v>0</v>
      </c>
      <c r="S169" s="15" t="n">
        <f aca="false">IF(L169&gt;0,1,0)</f>
        <v>0</v>
      </c>
    </row>
    <row r="170" customFormat="false" ht="15" hidden="false" customHeight="false" outlineLevel="0" collapsed="false">
      <c r="A170" s="15" t="n">
        <v>169</v>
      </c>
      <c r="B170" s="15" t="n">
        <f aca="false">INT((A170-1)/12)+1</f>
        <v>15</v>
      </c>
      <c r="C170" s="15" t="n">
        <f aca="false">MIN(Inputs!$C$4+B170-1,99)</f>
        <v>88</v>
      </c>
      <c r="D170" s="55" t="n">
        <f aca="false">0.08</f>
        <v>0.08</v>
      </c>
      <c r="E170" s="15" t="n">
        <f aca="false">R169</f>
        <v>0</v>
      </c>
      <c r="F170" s="56" t="n">
        <f aca="false">Q169</f>
        <v>208779.51906478</v>
      </c>
      <c r="G170" s="56" t="n">
        <f aca="false">IF(AND(MOD(A170-1,12)=0,B170&lt;=Inputs!$C$7,E170=0),Inputs!$C$6,0)</f>
        <v>0</v>
      </c>
      <c r="H170" s="56" t="n">
        <f aca="false">IF(B170=1,G170*Inputs!$C$9,0)</f>
        <v>0</v>
      </c>
      <c r="I170" s="56" t="n">
        <f aca="false">I169+G170</f>
        <v>120000</v>
      </c>
      <c r="J170" s="56" t="n">
        <f aca="false">(F170+G170+H170)*((1+D170)^(1/12)-1)</f>
        <v>1343.29371201483</v>
      </c>
      <c r="K170" s="56" t="n">
        <f aca="false">(F170+G170+H170+J170)*(Inputs!$C$19+IF(B170&lt;=10,Inputs!$C$12,Inputs!$C$13))/12</f>
        <v>367.71492235939</v>
      </c>
      <c r="L170" s="56" t="n">
        <f aca="false">IF(OR(E170=1,A170&lt;=Inputs!$C$15),0,MAX(Inputs!$C$8*I170-(F170+G170+H170+J170-K170),0))</f>
        <v>0</v>
      </c>
      <c r="M170" s="56" t="n">
        <f aca="false">L170*INDEX(Rates!$B$2:$C$101,C170+1,IF(Inputs!$C$5="Male",1,2))/1000/12*Inputs!$C$16</f>
        <v>0</v>
      </c>
      <c r="N170" s="56" t="n">
        <f aca="false">IF($V$1=1,MAX(F170+G170+H170+J170-K170-M170,0)*Inputs!$C$22/12,0)</f>
        <v>0</v>
      </c>
      <c r="O170" s="56" t="n">
        <f aca="false">IF(AND(MOD(A170,12)=0,B170&gt;=Inputs!$C$18),MAX(F170+G170+H170+J170-K170-M170-N170,0)*Inputs!$C$17,0)</f>
        <v>0</v>
      </c>
      <c r="P170" s="56" t="n">
        <f aca="false">F170+G170+H170+J170-K170-M170-N170+O170</f>
        <v>209755.097854435</v>
      </c>
      <c r="Q170" s="56" t="n">
        <f aca="false">IF(OR(E170=1,P170&lt;=0),0,P170)</f>
        <v>209755.097854435</v>
      </c>
      <c r="R170" s="15" t="n">
        <f aca="false">IF(OR(E170=1,AND(P170&lt;=0,I170&gt;0)),1,0)</f>
        <v>0</v>
      </c>
      <c r="S170" s="15" t="n">
        <f aca="false">IF(L170&gt;0,1,0)</f>
        <v>0</v>
      </c>
    </row>
    <row r="171" customFormat="false" ht="15" hidden="false" customHeight="false" outlineLevel="0" collapsed="false">
      <c r="A171" s="15" t="n">
        <v>170</v>
      </c>
      <c r="B171" s="15" t="n">
        <f aca="false">INT((A171-1)/12)+1</f>
        <v>15</v>
      </c>
      <c r="C171" s="15" t="n">
        <f aca="false">MIN(Inputs!$C$4+B171-1,99)</f>
        <v>88</v>
      </c>
      <c r="D171" s="55" t="n">
        <f aca="false">0.08</f>
        <v>0.08</v>
      </c>
      <c r="E171" s="15" t="n">
        <f aca="false">R170</f>
        <v>0</v>
      </c>
      <c r="F171" s="56" t="n">
        <f aca="false">Q170</f>
        <v>209755.097854435</v>
      </c>
      <c r="G171" s="56" t="n">
        <f aca="false">IF(AND(MOD(A171-1,12)=0,B171&lt;=Inputs!$C$7,E171=0),Inputs!$C$6,0)</f>
        <v>0</v>
      </c>
      <c r="H171" s="56" t="n">
        <f aca="false">IF(B171=1,G171*Inputs!$C$9,0)</f>
        <v>0</v>
      </c>
      <c r="I171" s="56" t="n">
        <f aca="false">I170+G171</f>
        <v>120000</v>
      </c>
      <c r="J171" s="56" t="n">
        <f aca="false">(F171+G171+H171)*((1+D171)^(1/12)-1)</f>
        <v>1349.57061532215</v>
      </c>
      <c r="K171" s="56" t="n">
        <f aca="false">(F171+G171+H171+J171)*(Inputs!$C$19+IF(B171&lt;=10,Inputs!$C$12,Inputs!$C$13))/12</f>
        <v>369.433169822075</v>
      </c>
      <c r="L171" s="56" t="n">
        <f aca="false">IF(OR(E171=1,A171&lt;=Inputs!$C$15),0,MAX(Inputs!$C$8*I171-(F171+G171+H171+J171-K171),0))</f>
        <v>0</v>
      </c>
      <c r="M171" s="56" t="n">
        <f aca="false">L171*INDEX(Rates!$B$2:$C$101,C171+1,IF(Inputs!$C$5="Male",1,2))/1000/12*Inputs!$C$16</f>
        <v>0</v>
      </c>
      <c r="N171" s="56" t="n">
        <f aca="false">IF($V$1=1,MAX(F171+G171+H171+J171-K171-M171,0)*Inputs!$C$22/12,0)</f>
        <v>0</v>
      </c>
      <c r="O171" s="56" t="n">
        <f aca="false">IF(AND(MOD(A171,12)=0,B171&gt;=Inputs!$C$18),MAX(F171+G171+H171+J171-K171-M171-N171,0)*Inputs!$C$17,0)</f>
        <v>0</v>
      </c>
      <c r="P171" s="56" t="n">
        <f aca="false">F171+G171+H171+J171-K171-M171-N171+O171</f>
        <v>210735.235299935</v>
      </c>
      <c r="Q171" s="56" t="n">
        <f aca="false">IF(OR(E171=1,P171&lt;=0),0,P171)</f>
        <v>210735.235299935</v>
      </c>
      <c r="R171" s="15" t="n">
        <f aca="false">IF(OR(E171=1,AND(P171&lt;=0,I171&gt;0)),1,0)</f>
        <v>0</v>
      </c>
      <c r="S171" s="15" t="n">
        <f aca="false">IF(L171&gt;0,1,0)</f>
        <v>0</v>
      </c>
    </row>
    <row r="172" customFormat="false" ht="15" hidden="false" customHeight="false" outlineLevel="0" collapsed="false">
      <c r="A172" s="15" t="n">
        <v>171</v>
      </c>
      <c r="B172" s="15" t="n">
        <f aca="false">INT((A172-1)/12)+1</f>
        <v>15</v>
      </c>
      <c r="C172" s="15" t="n">
        <f aca="false">MIN(Inputs!$C$4+B172-1,99)</f>
        <v>88</v>
      </c>
      <c r="D172" s="55" t="n">
        <f aca="false">0.08</f>
        <v>0.08</v>
      </c>
      <c r="E172" s="15" t="n">
        <f aca="false">R171</f>
        <v>0</v>
      </c>
      <c r="F172" s="56" t="n">
        <f aca="false">Q171</f>
        <v>210735.235299935</v>
      </c>
      <c r="G172" s="56" t="n">
        <f aca="false">IF(AND(MOD(A172-1,12)=0,B172&lt;=Inputs!$C$7,E172=0),Inputs!$C$6,0)</f>
        <v>0</v>
      </c>
      <c r="H172" s="56" t="n">
        <f aca="false">IF(B172=1,G172*Inputs!$C$9,0)</f>
        <v>0</v>
      </c>
      <c r="I172" s="56" t="n">
        <f aca="false">I171+G172</f>
        <v>120000</v>
      </c>
      <c r="J172" s="56" t="n">
        <f aca="false">(F172+G172+H172)*((1+D172)^(1/12)-1)</f>
        <v>1355.87684915844</v>
      </c>
      <c r="K172" s="56" t="n">
        <f aca="false">(F172+G172+H172+J172)*(Inputs!$C$19+IF(B172&lt;=10,Inputs!$C$12,Inputs!$C$13))/12</f>
        <v>371.159446260914</v>
      </c>
      <c r="L172" s="56" t="n">
        <f aca="false">IF(OR(E172=1,A172&lt;=Inputs!$C$15),0,MAX(Inputs!$C$8*I172-(F172+G172+H172+J172-K172),0))</f>
        <v>0</v>
      </c>
      <c r="M172" s="56" t="n">
        <f aca="false">L172*INDEX(Rates!$B$2:$C$101,C172+1,IF(Inputs!$C$5="Male",1,2))/1000/12*Inputs!$C$16</f>
        <v>0</v>
      </c>
      <c r="N172" s="56" t="n">
        <f aca="false">IF($V$1=1,MAX(F172+G172+H172+J172-K172-M172,0)*Inputs!$C$22/12,0)</f>
        <v>0</v>
      </c>
      <c r="O172" s="56" t="n">
        <f aca="false">IF(AND(MOD(A172,12)=0,B172&gt;=Inputs!$C$18),MAX(F172+G172+H172+J172-K172-M172-N172,0)*Inputs!$C$17,0)</f>
        <v>0</v>
      </c>
      <c r="P172" s="56" t="n">
        <f aca="false">F172+G172+H172+J172-K172-M172-N172+O172</f>
        <v>211719.952702833</v>
      </c>
      <c r="Q172" s="56" t="n">
        <f aca="false">IF(OR(E172=1,P172&lt;=0),0,P172)</f>
        <v>211719.952702833</v>
      </c>
      <c r="R172" s="15" t="n">
        <f aca="false">IF(OR(E172=1,AND(P172&lt;=0,I172&gt;0)),1,0)</f>
        <v>0</v>
      </c>
      <c r="S172" s="15" t="n">
        <f aca="false">IF(L172&gt;0,1,0)</f>
        <v>0</v>
      </c>
    </row>
    <row r="173" customFormat="false" ht="15" hidden="false" customHeight="false" outlineLevel="0" collapsed="false">
      <c r="A173" s="15" t="n">
        <v>172</v>
      </c>
      <c r="B173" s="15" t="n">
        <f aca="false">INT((A173-1)/12)+1</f>
        <v>15</v>
      </c>
      <c r="C173" s="15" t="n">
        <f aca="false">MIN(Inputs!$C$4+B173-1,99)</f>
        <v>88</v>
      </c>
      <c r="D173" s="55" t="n">
        <f aca="false">0.08</f>
        <v>0.08</v>
      </c>
      <c r="E173" s="15" t="n">
        <f aca="false">R172</f>
        <v>0</v>
      </c>
      <c r="F173" s="56" t="n">
        <f aca="false">Q172</f>
        <v>211719.952702833</v>
      </c>
      <c r="G173" s="56" t="n">
        <f aca="false">IF(AND(MOD(A173-1,12)=0,B173&lt;=Inputs!$C$7,E173=0),Inputs!$C$6,0)</f>
        <v>0</v>
      </c>
      <c r="H173" s="56" t="n">
        <f aca="false">IF(B173=1,G173*Inputs!$C$9,0)</f>
        <v>0</v>
      </c>
      <c r="I173" s="56" t="n">
        <f aca="false">I172+G173</f>
        <v>120000</v>
      </c>
      <c r="J173" s="56" t="n">
        <f aca="false">(F173+G173+H173)*((1+D173)^(1/12)-1)</f>
        <v>1362.21255057853</v>
      </c>
      <c r="K173" s="56" t="n">
        <f aca="false">(F173+G173+H173+J173)*(Inputs!$C$19+IF(B173&lt;=10,Inputs!$C$12,Inputs!$C$13))/12</f>
        <v>372.89378919347</v>
      </c>
      <c r="L173" s="56" t="n">
        <f aca="false">IF(OR(E173=1,A173&lt;=Inputs!$C$15),0,MAX(Inputs!$C$8*I173-(F173+G173+H173+J173-K173),0))</f>
        <v>0</v>
      </c>
      <c r="M173" s="56" t="n">
        <f aca="false">L173*INDEX(Rates!$B$2:$C$101,C173+1,IF(Inputs!$C$5="Male",1,2))/1000/12*Inputs!$C$16</f>
        <v>0</v>
      </c>
      <c r="N173" s="56" t="n">
        <f aca="false">IF($V$1=1,MAX(F173+G173+H173+J173-K173-M173,0)*Inputs!$C$22/12,0)</f>
        <v>0</v>
      </c>
      <c r="O173" s="56" t="n">
        <f aca="false">IF(AND(MOD(A173,12)=0,B173&gt;=Inputs!$C$18),MAX(F173+G173+H173+J173-K173-M173-N173,0)*Inputs!$C$17,0)</f>
        <v>0</v>
      </c>
      <c r="P173" s="56" t="n">
        <f aca="false">F173+G173+H173+J173-K173-M173-N173+O173</f>
        <v>212709.271464218</v>
      </c>
      <c r="Q173" s="56" t="n">
        <f aca="false">IF(OR(E173=1,P173&lt;=0),0,P173)</f>
        <v>212709.271464218</v>
      </c>
      <c r="R173" s="15" t="n">
        <f aca="false">IF(OR(E173=1,AND(P173&lt;=0,I173&gt;0)),1,0)</f>
        <v>0</v>
      </c>
      <c r="S173" s="15" t="n">
        <f aca="false">IF(L173&gt;0,1,0)</f>
        <v>0</v>
      </c>
    </row>
    <row r="174" customFormat="false" ht="15" hidden="false" customHeight="false" outlineLevel="0" collapsed="false">
      <c r="A174" s="15" t="n">
        <v>173</v>
      </c>
      <c r="B174" s="15" t="n">
        <f aca="false">INT((A174-1)/12)+1</f>
        <v>15</v>
      </c>
      <c r="C174" s="15" t="n">
        <f aca="false">MIN(Inputs!$C$4+B174-1,99)</f>
        <v>88</v>
      </c>
      <c r="D174" s="55" t="n">
        <f aca="false">0.08</f>
        <v>0.08</v>
      </c>
      <c r="E174" s="15" t="n">
        <f aca="false">R173</f>
        <v>0</v>
      </c>
      <c r="F174" s="56" t="n">
        <f aca="false">Q173</f>
        <v>212709.271464218</v>
      </c>
      <c r="G174" s="56" t="n">
        <f aca="false">IF(AND(MOD(A174-1,12)=0,B174&lt;=Inputs!$C$7,E174=0),Inputs!$C$6,0)</f>
        <v>0</v>
      </c>
      <c r="H174" s="56" t="n">
        <f aca="false">IF(B174=1,G174*Inputs!$C$9,0)</f>
        <v>0</v>
      </c>
      <c r="I174" s="56" t="n">
        <f aca="false">I173+G174</f>
        <v>120000</v>
      </c>
      <c r="J174" s="56" t="n">
        <f aca="false">(F174+G174+H174)*((1+D174)^(1/12)-1)</f>
        <v>1368.57785727767</v>
      </c>
      <c r="K174" s="56" t="n">
        <f aca="false">(F174+G174+H174+J174)*(Inputs!$C$19+IF(B174&lt;=10,Inputs!$C$12,Inputs!$C$13))/12</f>
        <v>374.636236312617</v>
      </c>
      <c r="L174" s="56" t="n">
        <f aca="false">IF(OR(E174=1,A174&lt;=Inputs!$C$15),0,MAX(Inputs!$C$8*I174-(F174+G174+H174+J174-K174),0))</f>
        <v>0</v>
      </c>
      <c r="M174" s="56" t="n">
        <f aca="false">L174*INDEX(Rates!$B$2:$C$101,C174+1,IF(Inputs!$C$5="Male",1,2))/1000/12*Inputs!$C$16</f>
        <v>0</v>
      </c>
      <c r="N174" s="56" t="n">
        <f aca="false">IF($V$1=1,MAX(F174+G174+H174+J174-K174-M174,0)*Inputs!$C$22/12,0)</f>
        <v>0</v>
      </c>
      <c r="O174" s="56" t="n">
        <f aca="false">IF(AND(MOD(A174,12)=0,B174&gt;=Inputs!$C$18),MAX(F174+G174+H174+J174-K174-M174-N174,0)*Inputs!$C$17,0)</f>
        <v>0</v>
      </c>
      <c r="P174" s="56" t="n">
        <f aca="false">F174+G174+H174+J174-K174-M174-N174+O174</f>
        <v>213703.213085183</v>
      </c>
      <c r="Q174" s="56" t="n">
        <f aca="false">IF(OR(E174=1,P174&lt;=0),0,P174)</f>
        <v>213703.213085183</v>
      </c>
      <c r="R174" s="15" t="n">
        <f aca="false">IF(OR(E174=1,AND(P174&lt;=0,I174&gt;0)),1,0)</f>
        <v>0</v>
      </c>
      <c r="S174" s="15" t="n">
        <f aca="false">IF(L174&gt;0,1,0)</f>
        <v>0</v>
      </c>
    </row>
    <row r="175" customFormat="false" ht="15" hidden="false" customHeight="false" outlineLevel="0" collapsed="false">
      <c r="A175" s="15" t="n">
        <v>174</v>
      </c>
      <c r="B175" s="15" t="n">
        <f aca="false">INT((A175-1)/12)+1</f>
        <v>15</v>
      </c>
      <c r="C175" s="15" t="n">
        <f aca="false">MIN(Inputs!$C$4+B175-1,99)</f>
        <v>88</v>
      </c>
      <c r="D175" s="55" t="n">
        <f aca="false">0.08</f>
        <v>0.08</v>
      </c>
      <c r="E175" s="15" t="n">
        <f aca="false">R174</f>
        <v>0</v>
      </c>
      <c r="F175" s="56" t="n">
        <f aca="false">Q174</f>
        <v>213703.213085183</v>
      </c>
      <c r="G175" s="56" t="n">
        <f aca="false">IF(AND(MOD(A175-1,12)=0,B175&lt;=Inputs!$C$7,E175=0),Inputs!$C$6,0)</f>
        <v>0</v>
      </c>
      <c r="H175" s="56" t="n">
        <f aca="false">IF(B175=1,G175*Inputs!$C$9,0)</f>
        <v>0</v>
      </c>
      <c r="I175" s="56" t="n">
        <f aca="false">I174+G175</f>
        <v>120000</v>
      </c>
      <c r="J175" s="56" t="n">
        <f aca="false">(F175+G175+H175)*((1+D175)^(1/12)-1)</f>
        <v>1374.97290759455</v>
      </c>
      <c r="K175" s="56" t="n">
        <f aca="false">(F175+G175+H175+J175)*(Inputs!$C$19+IF(B175&lt;=10,Inputs!$C$12,Inputs!$C$13))/12</f>
        <v>376.38682548736</v>
      </c>
      <c r="L175" s="56" t="n">
        <f aca="false">IF(OR(E175=1,A175&lt;=Inputs!$C$15),0,MAX(Inputs!$C$8*I175-(F175+G175+H175+J175-K175),0))</f>
        <v>0</v>
      </c>
      <c r="M175" s="56" t="n">
        <f aca="false">L175*INDEX(Rates!$B$2:$C$101,C175+1,IF(Inputs!$C$5="Male",1,2))/1000/12*Inputs!$C$16</f>
        <v>0</v>
      </c>
      <c r="N175" s="56" t="n">
        <f aca="false">IF($V$1=1,MAX(F175+G175+H175+J175-K175-M175,0)*Inputs!$C$22/12,0)</f>
        <v>0</v>
      </c>
      <c r="O175" s="56" t="n">
        <f aca="false">IF(AND(MOD(A175,12)=0,B175&gt;=Inputs!$C$18),MAX(F175+G175+H175+J175-K175-M175-N175,0)*Inputs!$C$17,0)</f>
        <v>0</v>
      </c>
      <c r="P175" s="56" t="n">
        <f aca="false">F175+G175+H175+J175-K175-M175-N175+O175</f>
        <v>214701.79916729</v>
      </c>
      <c r="Q175" s="56" t="n">
        <f aca="false">IF(OR(E175=1,P175&lt;=0),0,P175)</f>
        <v>214701.79916729</v>
      </c>
      <c r="R175" s="15" t="n">
        <f aca="false">IF(OR(E175=1,AND(P175&lt;=0,I175&gt;0)),1,0)</f>
        <v>0</v>
      </c>
      <c r="S175" s="15" t="n">
        <f aca="false">IF(L175&gt;0,1,0)</f>
        <v>0</v>
      </c>
    </row>
    <row r="176" customFormat="false" ht="15" hidden="false" customHeight="false" outlineLevel="0" collapsed="false">
      <c r="A176" s="15" t="n">
        <v>175</v>
      </c>
      <c r="B176" s="15" t="n">
        <f aca="false">INT((A176-1)/12)+1</f>
        <v>15</v>
      </c>
      <c r="C176" s="15" t="n">
        <f aca="false">MIN(Inputs!$C$4+B176-1,99)</f>
        <v>88</v>
      </c>
      <c r="D176" s="55" t="n">
        <f aca="false">0.08</f>
        <v>0.08</v>
      </c>
      <c r="E176" s="15" t="n">
        <f aca="false">R175</f>
        <v>0</v>
      </c>
      <c r="F176" s="56" t="n">
        <f aca="false">Q175</f>
        <v>214701.79916729</v>
      </c>
      <c r="G176" s="56" t="n">
        <f aca="false">IF(AND(MOD(A176-1,12)=0,B176&lt;=Inputs!$C$7,E176=0),Inputs!$C$6,0)</f>
        <v>0</v>
      </c>
      <c r="H176" s="56" t="n">
        <f aca="false">IF(B176=1,G176*Inputs!$C$9,0)</f>
        <v>0</v>
      </c>
      <c r="I176" s="56" t="n">
        <f aca="false">I175+G176</f>
        <v>120000</v>
      </c>
      <c r="J176" s="56" t="n">
        <f aca="false">(F176+G176+H176)*((1+D176)^(1/12)-1)</f>
        <v>1381.39784051425</v>
      </c>
      <c r="K176" s="56" t="n">
        <f aca="false">(F176+G176+H176+J176)*(Inputs!$C$19+IF(B176&lt;=10,Inputs!$C$12,Inputs!$C$13))/12</f>
        <v>378.145594763657</v>
      </c>
      <c r="L176" s="56" t="n">
        <f aca="false">IF(OR(E176=1,A176&lt;=Inputs!$C$15),0,MAX(Inputs!$C$8*I176-(F176+G176+H176+J176-K176),0))</f>
        <v>0</v>
      </c>
      <c r="M176" s="56" t="n">
        <f aca="false">L176*INDEX(Rates!$B$2:$C$101,C176+1,IF(Inputs!$C$5="Male",1,2))/1000/12*Inputs!$C$16</f>
        <v>0</v>
      </c>
      <c r="N176" s="56" t="n">
        <f aca="false">IF($V$1=1,MAX(F176+G176+H176+J176-K176-M176,0)*Inputs!$C$22/12,0)</f>
        <v>0</v>
      </c>
      <c r="O176" s="56" t="n">
        <f aca="false">IF(AND(MOD(A176,12)=0,B176&gt;=Inputs!$C$18),MAX(F176+G176+H176+J176-K176-M176-N176,0)*Inputs!$C$17,0)</f>
        <v>0</v>
      </c>
      <c r="P176" s="56" t="n">
        <f aca="false">F176+G176+H176+J176-K176-M176-N176+O176</f>
        <v>215705.051413041</v>
      </c>
      <c r="Q176" s="56" t="n">
        <f aca="false">IF(OR(E176=1,P176&lt;=0),0,P176)</f>
        <v>215705.051413041</v>
      </c>
      <c r="R176" s="15" t="n">
        <f aca="false">IF(OR(E176=1,AND(P176&lt;=0,I176&gt;0)),1,0)</f>
        <v>0</v>
      </c>
      <c r="S176" s="15" t="n">
        <f aca="false">IF(L176&gt;0,1,0)</f>
        <v>0</v>
      </c>
    </row>
    <row r="177" customFormat="false" ht="15" hidden="false" customHeight="false" outlineLevel="0" collapsed="false">
      <c r="A177" s="15" t="n">
        <v>176</v>
      </c>
      <c r="B177" s="15" t="n">
        <f aca="false">INT((A177-1)/12)+1</f>
        <v>15</v>
      </c>
      <c r="C177" s="15" t="n">
        <f aca="false">MIN(Inputs!$C$4+B177-1,99)</f>
        <v>88</v>
      </c>
      <c r="D177" s="55" t="n">
        <f aca="false">0.08</f>
        <v>0.08</v>
      </c>
      <c r="E177" s="15" t="n">
        <f aca="false">R176</f>
        <v>0</v>
      </c>
      <c r="F177" s="56" t="n">
        <f aca="false">Q176</f>
        <v>215705.051413041</v>
      </c>
      <c r="G177" s="56" t="n">
        <f aca="false">IF(AND(MOD(A177-1,12)=0,B177&lt;=Inputs!$C$7,E177=0),Inputs!$C$6,0)</f>
        <v>0</v>
      </c>
      <c r="H177" s="56" t="n">
        <f aca="false">IF(B177=1,G177*Inputs!$C$9,0)</f>
        <v>0</v>
      </c>
      <c r="I177" s="56" t="n">
        <f aca="false">I176+G177</f>
        <v>120000</v>
      </c>
      <c r="J177" s="56" t="n">
        <f aca="false">(F177+G177+H177)*((1+D177)^(1/12)-1)</f>
        <v>1387.85279567134</v>
      </c>
      <c r="K177" s="56" t="n">
        <f aca="false">(F177+G177+H177+J177)*(Inputs!$C$19+IF(B177&lt;=10,Inputs!$C$12,Inputs!$C$13))/12</f>
        <v>379.912582365246</v>
      </c>
      <c r="L177" s="56" t="n">
        <f aca="false">IF(OR(E177=1,A177&lt;=Inputs!$C$15),0,MAX(Inputs!$C$8*I177-(F177+G177+H177+J177-K177),0))</f>
        <v>0</v>
      </c>
      <c r="M177" s="56" t="n">
        <f aca="false">L177*INDEX(Rates!$B$2:$C$101,C177+1,IF(Inputs!$C$5="Male",1,2))/1000/12*Inputs!$C$16</f>
        <v>0</v>
      </c>
      <c r="N177" s="56" t="n">
        <f aca="false">IF($V$1=1,MAX(F177+G177+H177+J177-K177-M177,0)*Inputs!$C$22/12,0)</f>
        <v>0</v>
      </c>
      <c r="O177" s="56" t="n">
        <f aca="false">IF(AND(MOD(A177,12)=0,B177&gt;=Inputs!$C$18),MAX(F177+G177+H177+J177-K177-M177-N177,0)*Inputs!$C$17,0)</f>
        <v>0</v>
      </c>
      <c r="P177" s="56" t="n">
        <f aca="false">F177+G177+H177+J177-K177-M177-N177+O177</f>
        <v>216712.991626347</v>
      </c>
      <c r="Q177" s="56" t="n">
        <f aca="false">IF(OR(E177=1,P177&lt;=0),0,P177)</f>
        <v>216712.991626347</v>
      </c>
      <c r="R177" s="15" t="n">
        <f aca="false">IF(OR(E177=1,AND(P177&lt;=0,I177&gt;0)),1,0)</f>
        <v>0</v>
      </c>
      <c r="S177" s="15" t="n">
        <f aca="false">IF(L177&gt;0,1,0)</f>
        <v>0</v>
      </c>
    </row>
    <row r="178" customFormat="false" ht="15" hidden="false" customHeight="false" outlineLevel="0" collapsed="false">
      <c r="A178" s="15" t="n">
        <v>177</v>
      </c>
      <c r="B178" s="15" t="n">
        <f aca="false">INT((A178-1)/12)+1</f>
        <v>15</v>
      </c>
      <c r="C178" s="15" t="n">
        <f aca="false">MIN(Inputs!$C$4+B178-1,99)</f>
        <v>88</v>
      </c>
      <c r="D178" s="55" t="n">
        <f aca="false">0.08</f>
        <v>0.08</v>
      </c>
      <c r="E178" s="15" t="n">
        <f aca="false">R177</f>
        <v>0</v>
      </c>
      <c r="F178" s="56" t="n">
        <f aca="false">Q177</f>
        <v>216712.991626347</v>
      </c>
      <c r="G178" s="56" t="n">
        <f aca="false">IF(AND(MOD(A178-1,12)=0,B178&lt;=Inputs!$C$7,E178=0),Inputs!$C$6,0)</f>
        <v>0</v>
      </c>
      <c r="H178" s="56" t="n">
        <f aca="false">IF(B178=1,G178*Inputs!$C$9,0)</f>
        <v>0</v>
      </c>
      <c r="I178" s="56" t="n">
        <f aca="false">I177+G178</f>
        <v>120000</v>
      </c>
      <c r="J178" s="56" t="n">
        <f aca="false">(F178+G178+H178)*((1+D178)^(1/12)-1)</f>
        <v>1394.33791335284</v>
      </c>
      <c r="K178" s="56" t="n">
        <f aca="false">(F178+G178+H178+J178)*(Inputs!$C$19+IF(B178&lt;=10,Inputs!$C$12,Inputs!$C$13))/12</f>
        <v>381.687826694474</v>
      </c>
      <c r="L178" s="56" t="n">
        <f aca="false">IF(OR(E178=1,A178&lt;=Inputs!$C$15),0,MAX(Inputs!$C$8*I178-(F178+G178+H178+J178-K178),0))</f>
        <v>0</v>
      </c>
      <c r="M178" s="56" t="n">
        <f aca="false">L178*INDEX(Rates!$B$2:$C$101,C178+1,IF(Inputs!$C$5="Male",1,2))/1000/12*Inputs!$C$16</f>
        <v>0</v>
      </c>
      <c r="N178" s="56" t="n">
        <f aca="false">IF($V$1=1,MAX(F178+G178+H178+J178-K178-M178,0)*Inputs!$C$22/12,0)</f>
        <v>0</v>
      </c>
      <c r="O178" s="56" t="n">
        <f aca="false">IF(AND(MOD(A178,12)=0,B178&gt;=Inputs!$C$18),MAX(F178+G178+H178+J178-K178-M178-N178,0)*Inputs!$C$17,0)</f>
        <v>0</v>
      </c>
      <c r="P178" s="56" t="n">
        <f aca="false">F178+G178+H178+J178-K178-M178-N178+O178</f>
        <v>217725.641713005</v>
      </c>
      <c r="Q178" s="56" t="n">
        <f aca="false">IF(OR(E178=1,P178&lt;=0),0,P178)</f>
        <v>217725.641713005</v>
      </c>
      <c r="R178" s="15" t="n">
        <f aca="false">IF(OR(E178=1,AND(P178&lt;=0,I178&gt;0)),1,0)</f>
        <v>0</v>
      </c>
      <c r="S178" s="15" t="n">
        <f aca="false">IF(L178&gt;0,1,0)</f>
        <v>0</v>
      </c>
    </row>
    <row r="179" customFormat="false" ht="15" hidden="false" customHeight="false" outlineLevel="0" collapsed="false">
      <c r="A179" s="15" t="n">
        <v>178</v>
      </c>
      <c r="B179" s="15" t="n">
        <f aca="false">INT((A179-1)/12)+1</f>
        <v>15</v>
      </c>
      <c r="C179" s="15" t="n">
        <f aca="false">MIN(Inputs!$C$4+B179-1,99)</f>
        <v>88</v>
      </c>
      <c r="D179" s="55" t="n">
        <f aca="false">0.08</f>
        <v>0.08</v>
      </c>
      <c r="E179" s="15" t="n">
        <f aca="false">R178</f>
        <v>0</v>
      </c>
      <c r="F179" s="56" t="n">
        <f aca="false">Q178</f>
        <v>217725.641713005</v>
      </c>
      <c r="G179" s="56" t="n">
        <f aca="false">IF(AND(MOD(A179-1,12)=0,B179&lt;=Inputs!$C$7,E179=0),Inputs!$C$6,0)</f>
        <v>0</v>
      </c>
      <c r="H179" s="56" t="n">
        <f aca="false">IF(B179=1,G179*Inputs!$C$9,0)</f>
        <v>0</v>
      </c>
      <c r="I179" s="56" t="n">
        <f aca="false">I178+G179</f>
        <v>120000</v>
      </c>
      <c r="J179" s="56" t="n">
        <f aca="false">(F179+G179+H179)*((1+D179)^(1/12)-1)</f>
        <v>1400.85333450129</v>
      </c>
      <c r="K179" s="56" t="n">
        <f aca="false">(F179+G179+H179+J179)*(Inputs!$C$19+IF(B179&lt;=10,Inputs!$C$12,Inputs!$C$13))/12</f>
        <v>383.471366333136</v>
      </c>
      <c r="L179" s="56" t="n">
        <f aca="false">IF(OR(E179=1,A179&lt;=Inputs!$C$15),0,MAX(Inputs!$C$8*I179-(F179+G179+H179+J179-K179),0))</f>
        <v>0</v>
      </c>
      <c r="M179" s="56" t="n">
        <f aca="false">L179*INDEX(Rates!$B$2:$C$101,C179+1,IF(Inputs!$C$5="Male",1,2))/1000/12*Inputs!$C$16</f>
        <v>0</v>
      </c>
      <c r="N179" s="56" t="n">
        <f aca="false">IF($V$1=1,MAX(F179+G179+H179+J179-K179-M179,0)*Inputs!$C$22/12,0)</f>
        <v>0</v>
      </c>
      <c r="O179" s="56" t="n">
        <f aca="false">IF(AND(MOD(A179,12)=0,B179&gt;=Inputs!$C$18),MAX(F179+G179+H179+J179-K179-M179-N179,0)*Inputs!$C$17,0)</f>
        <v>0</v>
      </c>
      <c r="P179" s="56" t="n">
        <f aca="false">F179+G179+H179+J179-K179-M179-N179+O179</f>
        <v>218743.023681173</v>
      </c>
      <c r="Q179" s="56" t="n">
        <f aca="false">IF(OR(E179=1,P179&lt;=0),0,P179)</f>
        <v>218743.023681173</v>
      </c>
      <c r="R179" s="15" t="n">
        <f aca="false">IF(OR(E179=1,AND(P179&lt;=0,I179&gt;0)),1,0)</f>
        <v>0</v>
      </c>
      <c r="S179" s="15" t="n">
        <f aca="false">IF(L179&gt;0,1,0)</f>
        <v>0</v>
      </c>
    </row>
    <row r="180" customFormat="false" ht="15" hidden="false" customHeight="false" outlineLevel="0" collapsed="false">
      <c r="A180" s="15" t="n">
        <v>179</v>
      </c>
      <c r="B180" s="15" t="n">
        <f aca="false">INT((A180-1)/12)+1</f>
        <v>15</v>
      </c>
      <c r="C180" s="15" t="n">
        <f aca="false">MIN(Inputs!$C$4+B180-1,99)</f>
        <v>88</v>
      </c>
      <c r="D180" s="55" t="n">
        <f aca="false">0.08</f>
        <v>0.08</v>
      </c>
      <c r="E180" s="15" t="n">
        <f aca="false">R179</f>
        <v>0</v>
      </c>
      <c r="F180" s="56" t="n">
        <f aca="false">Q179</f>
        <v>218743.023681173</v>
      </c>
      <c r="G180" s="56" t="n">
        <f aca="false">IF(AND(MOD(A180-1,12)=0,B180&lt;=Inputs!$C$7,E180=0),Inputs!$C$6,0)</f>
        <v>0</v>
      </c>
      <c r="H180" s="56" t="n">
        <f aca="false">IF(B180=1,G180*Inputs!$C$9,0)</f>
        <v>0</v>
      </c>
      <c r="I180" s="56" t="n">
        <f aca="false">I179+G180</f>
        <v>120000</v>
      </c>
      <c r="J180" s="56" t="n">
        <f aca="false">(F180+G180+H180)*((1+D180)^(1/12)-1)</f>
        <v>1407.39920071786</v>
      </c>
      <c r="K180" s="56" t="n">
        <f aca="false">(F180+G180+H180+J180)*(Inputs!$C$19+IF(B180&lt;=10,Inputs!$C$12,Inputs!$C$13))/12</f>
        <v>385.263240043309</v>
      </c>
      <c r="L180" s="56" t="n">
        <f aca="false">IF(OR(E180=1,A180&lt;=Inputs!$C$15),0,MAX(Inputs!$C$8*I180-(F180+G180+H180+J180-K180),0))</f>
        <v>0</v>
      </c>
      <c r="M180" s="56" t="n">
        <f aca="false">L180*INDEX(Rates!$B$2:$C$101,C180+1,IF(Inputs!$C$5="Male",1,2))/1000/12*Inputs!$C$16</f>
        <v>0</v>
      </c>
      <c r="N180" s="56" t="n">
        <f aca="false">IF($V$1=1,MAX(F180+G180+H180+J180-K180-M180,0)*Inputs!$C$22/12,0)</f>
        <v>0</v>
      </c>
      <c r="O180" s="56" t="n">
        <f aca="false">IF(AND(MOD(A180,12)=0,B180&gt;=Inputs!$C$18),MAX(F180+G180+H180+J180-K180-M180-N180,0)*Inputs!$C$17,0)</f>
        <v>0</v>
      </c>
      <c r="P180" s="56" t="n">
        <f aca="false">F180+G180+H180+J180-K180-M180-N180+O180</f>
        <v>219765.159641848</v>
      </c>
      <c r="Q180" s="56" t="n">
        <f aca="false">IF(OR(E180=1,P180&lt;=0),0,P180)</f>
        <v>219765.159641848</v>
      </c>
      <c r="R180" s="15" t="n">
        <f aca="false">IF(OR(E180=1,AND(P180&lt;=0,I180&gt;0)),1,0)</f>
        <v>0</v>
      </c>
      <c r="S180" s="15" t="n">
        <f aca="false">IF(L180&gt;0,1,0)</f>
        <v>0</v>
      </c>
    </row>
    <row r="181" customFormat="false" ht="15" hidden="false" customHeight="false" outlineLevel="0" collapsed="false">
      <c r="A181" s="15" t="n">
        <v>180</v>
      </c>
      <c r="B181" s="15" t="n">
        <f aca="false">INT((A181-1)/12)+1</f>
        <v>15</v>
      </c>
      <c r="C181" s="15" t="n">
        <f aca="false">MIN(Inputs!$C$4+B181-1,99)</f>
        <v>88</v>
      </c>
      <c r="D181" s="55" t="n">
        <f aca="false">0.08</f>
        <v>0.08</v>
      </c>
      <c r="E181" s="15" t="n">
        <f aca="false">R180</f>
        <v>0</v>
      </c>
      <c r="F181" s="56" t="n">
        <f aca="false">Q180</f>
        <v>219765.159641848</v>
      </c>
      <c r="G181" s="56" t="n">
        <f aca="false">IF(AND(MOD(A181-1,12)=0,B181&lt;=Inputs!$C$7,E181=0),Inputs!$C$6,0)</f>
        <v>0</v>
      </c>
      <c r="H181" s="56" t="n">
        <f aca="false">IF(B181=1,G181*Inputs!$C$9,0)</f>
        <v>0</v>
      </c>
      <c r="I181" s="56" t="n">
        <f aca="false">I180+G181</f>
        <v>120000</v>
      </c>
      <c r="J181" s="56" t="n">
        <f aca="false">(F181+G181+H181)*((1+D181)^(1/12)-1)</f>
        <v>1413.97565426536</v>
      </c>
      <c r="K181" s="56" t="n">
        <f aca="false">(F181+G181+H181+J181)*(Inputs!$C$19+IF(B181&lt;=10,Inputs!$C$12,Inputs!$C$13))/12</f>
        <v>387.063486768198</v>
      </c>
      <c r="L181" s="56" t="n">
        <f aca="false">IF(OR(E181=1,A181&lt;=Inputs!$C$15),0,MAX(Inputs!$C$8*I181-(F181+G181+H181+J181-K181),0))</f>
        <v>0</v>
      </c>
      <c r="M181" s="56" t="n">
        <f aca="false">L181*INDEX(Rates!$B$2:$C$101,C181+1,IF(Inputs!$C$5="Male",1,2))/1000/12*Inputs!$C$16</f>
        <v>0</v>
      </c>
      <c r="N181" s="56" t="n">
        <f aca="false">IF($V$1=1,MAX(F181+G181+H181+J181-K181-M181,0)*Inputs!$C$22/12,0)</f>
        <v>0</v>
      </c>
      <c r="O181" s="56" t="n">
        <f aca="false">IF(AND(MOD(A181,12)=0,B181&gt;=Inputs!$C$18),MAX(F181+G181+H181+J181-K181-M181-N181,0)*Inputs!$C$17,0)</f>
        <v>1103.96035904672</v>
      </c>
      <c r="P181" s="56" t="n">
        <f aca="false">F181+G181+H181+J181-K181-M181-N181+O181</f>
        <v>221896.032168392</v>
      </c>
      <c r="Q181" s="56" t="n">
        <f aca="false">IF(OR(E181=1,P181&lt;=0),0,P181)</f>
        <v>221896.032168392</v>
      </c>
      <c r="R181" s="15" t="n">
        <f aca="false">IF(OR(E181=1,AND(P181&lt;=0,I181&gt;0)),1,0)</f>
        <v>0</v>
      </c>
      <c r="S181" s="15" t="n">
        <f aca="false">IF(L181&gt;0,1,0)</f>
        <v>0</v>
      </c>
    </row>
    <row r="182" customFormat="false" ht="15" hidden="false" customHeight="false" outlineLevel="0" collapsed="false">
      <c r="A182" s="15" t="n">
        <v>181</v>
      </c>
      <c r="B182" s="15" t="n">
        <f aca="false">INT((A182-1)/12)+1</f>
        <v>16</v>
      </c>
      <c r="C182" s="15" t="n">
        <f aca="false">MIN(Inputs!$C$4+B182-1,99)</f>
        <v>89</v>
      </c>
      <c r="D182" s="55" t="n">
        <f aca="false">0.08</f>
        <v>0.08</v>
      </c>
      <c r="E182" s="15" t="n">
        <f aca="false">R181</f>
        <v>0</v>
      </c>
      <c r="F182" s="56" t="n">
        <f aca="false">Q181</f>
        <v>221896.032168392</v>
      </c>
      <c r="G182" s="56" t="n">
        <f aca="false">IF(AND(MOD(A182-1,12)=0,B182&lt;=Inputs!$C$7,E182=0),Inputs!$C$6,0)</f>
        <v>0</v>
      </c>
      <c r="H182" s="56" t="n">
        <f aca="false">IF(B182=1,G182*Inputs!$C$9,0)</f>
        <v>0</v>
      </c>
      <c r="I182" s="56" t="n">
        <f aca="false">I181+G182</f>
        <v>120000</v>
      </c>
      <c r="J182" s="56" t="n">
        <f aca="false">(F182+G182+H182)*((1+D182)^(1/12)-1)</f>
        <v>1427.68575226172</v>
      </c>
      <c r="K182" s="56" t="n">
        <f aca="false">(F182+G182+H182+J182)*(Inputs!$C$19+IF(B182&lt;=10,Inputs!$C$12,Inputs!$C$13))/12</f>
        <v>390.816506361143</v>
      </c>
      <c r="L182" s="56" t="n">
        <f aca="false">IF(OR(E182=1,A182&lt;=Inputs!$C$15),0,MAX(Inputs!$C$8*I182-(F182+G182+H182+J182-K182),0))</f>
        <v>0</v>
      </c>
      <c r="M182" s="56" t="n">
        <f aca="false">L182*INDEX(Rates!$B$2:$C$101,C182+1,IF(Inputs!$C$5="Male",1,2))/1000/12*Inputs!$C$16</f>
        <v>0</v>
      </c>
      <c r="N182" s="56" t="n">
        <f aca="false">IF($V$1=1,MAX(F182+G182+H182+J182-K182-M182,0)*Inputs!$C$22/12,0)</f>
        <v>0</v>
      </c>
      <c r="O182" s="56" t="n">
        <f aca="false">IF(AND(MOD(A182,12)=0,B182&gt;=Inputs!$C$18),MAX(F182+G182+H182+J182-K182-M182-N182,0)*Inputs!$C$17,0)</f>
        <v>0</v>
      </c>
      <c r="P182" s="56" t="n">
        <f aca="false">F182+G182+H182+J182-K182-M182-N182+O182</f>
        <v>222932.901414292</v>
      </c>
      <c r="Q182" s="56" t="n">
        <f aca="false">IF(OR(E182=1,P182&lt;=0),0,P182)</f>
        <v>222932.901414292</v>
      </c>
      <c r="R182" s="15" t="n">
        <f aca="false">IF(OR(E182=1,AND(P182&lt;=0,I182&gt;0)),1,0)</f>
        <v>0</v>
      </c>
      <c r="S182" s="15" t="n">
        <f aca="false">IF(L182&gt;0,1,0)</f>
        <v>0</v>
      </c>
    </row>
    <row r="183" customFormat="false" ht="15" hidden="false" customHeight="false" outlineLevel="0" collapsed="false">
      <c r="A183" s="15" t="n">
        <v>182</v>
      </c>
      <c r="B183" s="15" t="n">
        <f aca="false">INT((A183-1)/12)+1</f>
        <v>16</v>
      </c>
      <c r="C183" s="15" t="n">
        <f aca="false">MIN(Inputs!$C$4+B183-1,99)</f>
        <v>89</v>
      </c>
      <c r="D183" s="55" t="n">
        <f aca="false">0.08</f>
        <v>0.08</v>
      </c>
      <c r="E183" s="15" t="n">
        <f aca="false">R182</f>
        <v>0</v>
      </c>
      <c r="F183" s="56" t="n">
        <f aca="false">Q182</f>
        <v>222932.901414292</v>
      </c>
      <c r="G183" s="56" t="n">
        <f aca="false">IF(AND(MOD(A183-1,12)=0,B183&lt;=Inputs!$C$7,E183=0),Inputs!$C$6,0)</f>
        <v>0</v>
      </c>
      <c r="H183" s="56" t="n">
        <f aca="false">IF(B183=1,G183*Inputs!$C$9,0)</f>
        <v>0</v>
      </c>
      <c r="I183" s="56" t="n">
        <f aca="false">I182+G183</f>
        <v>120000</v>
      </c>
      <c r="J183" s="56" t="n">
        <f aca="false">(F183+G183+H183)*((1+D183)^(1/12)-1)</f>
        <v>1434.35700020998</v>
      </c>
      <c r="K183" s="56" t="n">
        <f aca="false">(F183+G183+H183+J183)*(Inputs!$C$19+IF(B183&lt;=10,Inputs!$C$12,Inputs!$C$13))/12</f>
        <v>392.642702225379</v>
      </c>
      <c r="L183" s="56" t="n">
        <f aca="false">IF(OR(E183=1,A183&lt;=Inputs!$C$15),0,MAX(Inputs!$C$8*I183-(F183+G183+H183+J183-K183),0))</f>
        <v>0</v>
      </c>
      <c r="M183" s="56" t="n">
        <f aca="false">L183*INDEX(Rates!$B$2:$C$101,C183+1,IF(Inputs!$C$5="Male",1,2))/1000/12*Inputs!$C$16</f>
        <v>0</v>
      </c>
      <c r="N183" s="56" t="n">
        <f aca="false">IF($V$1=1,MAX(F183+G183+H183+J183-K183-M183,0)*Inputs!$C$22/12,0)</f>
        <v>0</v>
      </c>
      <c r="O183" s="56" t="n">
        <f aca="false">IF(AND(MOD(A183,12)=0,B183&gt;=Inputs!$C$18),MAX(F183+G183+H183+J183-K183-M183-N183,0)*Inputs!$C$17,0)</f>
        <v>0</v>
      </c>
      <c r="P183" s="56" t="n">
        <f aca="false">F183+G183+H183+J183-K183-M183-N183+O183</f>
        <v>223974.615712277</v>
      </c>
      <c r="Q183" s="56" t="n">
        <f aca="false">IF(OR(E183=1,P183&lt;=0),0,P183)</f>
        <v>223974.615712277</v>
      </c>
      <c r="R183" s="15" t="n">
        <f aca="false">IF(OR(E183=1,AND(P183&lt;=0,I183&gt;0)),1,0)</f>
        <v>0</v>
      </c>
      <c r="S183" s="15" t="n">
        <f aca="false">IF(L183&gt;0,1,0)</f>
        <v>0</v>
      </c>
    </row>
    <row r="184" customFormat="false" ht="15" hidden="false" customHeight="false" outlineLevel="0" collapsed="false">
      <c r="A184" s="15" t="n">
        <v>183</v>
      </c>
      <c r="B184" s="15" t="n">
        <f aca="false">INT((A184-1)/12)+1</f>
        <v>16</v>
      </c>
      <c r="C184" s="15" t="n">
        <f aca="false">MIN(Inputs!$C$4+B184-1,99)</f>
        <v>89</v>
      </c>
      <c r="D184" s="55" t="n">
        <f aca="false">0.08</f>
        <v>0.08</v>
      </c>
      <c r="E184" s="15" t="n">
        <f aca="false">R183</f>
        <v>0</v>
      </c>
      <c r="F184" s="56" t="n">
        <f aca="false">Q183</f>
        <v>223974.615712277</v>
      </c>
      <c r="G184" s="56" t="n">
        <f aca="false">IF(AND(MOD(A184-1,12)=0,B184&lt;=Inputs!$C$7,E184=0),Inputs!$C$6,0)</f>
        <v>0</v>
      </c>
      <c r="H184" s="56" t="n">
        <f aca="false">IF(B184=1,G184*Inputs!$C$9,0)</f>
        <v>0</v>
      </c>
      <c r="I184" s="56" t="n">
        <f aca="false">I183+G184</f>
        <v>120000</v>
      </c>
      <c r="J184" s="56" t="n">
        <f aca="false">(F184+G184+H184)*((1+D184)^(1/12)-1)</f>
        <v>1441.05942136924</v>
      </c>
      <c r="K184" s="56" t="n">
        <f aca="false">(F184+G184+H184+J184)*(Inputs!$C$19+IF(B184&lt;=10,Inputs!$C$12,Inputs!$C$13))/12</f>
        <v>394.47743148388</v>
      </c>
      <c r="L184" s="56" t="n">
        <f aca="false">IF(OR(E184=1,A184&lt;=Inputs!$C$15),0,MAX(Inputs!$C$8*I184-(F184+G184+H184+J184-K184),0))</f>
        <v>0</v>
      </c>
      <c r="M184" s="56" t="n">
        <f aca="false">L184*INDEX(Rates!$B$2:$C$101,C184+1,IF(Inputs!$C$5="Male",1,2))/1000/12*Inputs!$C$16</f>
        <v>0</v>
      </c>
      <c r="N184" s="56" t="n">
        <f aca="false">IF($V$1=1,MAX(F184+G184+H184+J184-K184-M184,0)*Inputs!$C$22/12,0)</f>
        <v>0</v>
      </c>
      <c r="O184" s="56" t="n">
        <f aca="false">IF(AND(MOD(A184,12)=0,B184&gt;=Inputs!$C$18),MAX(F184+G184+H184+J184-K184-M184-N184,0)*Inputs!$C$17,0)</f>
        <v>0</v>
      </c>
      <c r="P184" s="56" t="n">
        <f aca="false">F184+G184+H184+J184-K184-M184-N184+O184</f>
        <v>225021.197702162</v>
      </c>
      <c r="Q184" s="56" t="n">
        <f aca="false">IF(OR(E184=1,P184&lt;=0),0,P184)</f>
        <v>225021.197702162</v>
      </c>
      <c r="R184" s="15" t="n">
        <f aca="false">IF(OR(E184=1,AND(P184&lt;=0,I184&gt;0)),1,0)</f>
        <v>0</v>
      </c>
      <c r="S184" s="15" t="n">
        <f aca="false">IF(L184&gt;0,1,0)</f>
        <v>0</v>
      </c>
    </row>
    <row r="185" customFormat="false" ht="15" hidden="false" customHeight="false" outlineLevel="0" collapsed="false">
      <c r="A185" s="15" t="n">
        <v>184</v>
      </c>
      <c r="B185" s="15" t="n">
        <f aca="false">INT((A185-1)/12)+1</f>
        <v>16</v>
      </c>
      <c r="C185" s="15" t="n">
        <f aca="false">MIN(Inputs!$C$4+B185-1,99)</f>
        <v>89</v>
      </c>
      <c r="D185" s="55" t="n">
        <f aca="false">0.08</f>
        <v>0.08</v>
      </c>
      <c r="E185" s="15" t="n">
        <f aca="false">R184</f>
        <v>0</v>
      </c>
      <c r="F185" s="56" t="n">
        <f aca="false">Q184</f>
        <v>225021.197702162</v>
      </c>
      <c r="G185" s="56" t="n">
        <f aca="false">IF(AND(MOD(A185-1,12)=0,B185&lt;=Inputs!$C$7,E185=0),Inputs!$C$6,0)</f>
        <v>0</v>
      </c>
      <c r="H185" s="56" t="n">
        <f aca="false">IF(B185=1,G185*Inputs!$C$9,0)</f>
        <v>0</v>
      </c>
      <c r="I185" s="56" t="n">
        <f aca="false">I184+G185</f>
        <v>120000</v>
      </c>
      <c r="J185" s="56" t="n">
        <f aca="false">(F185+G185+H185)*((1+D185)^(1/12)-1)</f>
        <v>1447.79316140475</v>
      </c>
      <c r="K185" s="56" t="n">
        <f aca="false">(F185+G185+H185+J185)*(Inputs!$C$19+IF(B185&lt;=10,Inputs!$C$12,Inputs!$C$13))/12</f>
        <v>396.320734011242</v>
      </c>
      <c r="L185" s="56" t="n">
        <f aca="false">IF(OR(E185=1,A185&lt;=Inputs!$C$15),0,MAX(Inputs!$C$8*I185-(F185+G185+H185+J185-K185),0))</f>
        <v>0</v>
      </c>
      <c r="M185" s="56" t="n">
        <f aca="false">L185*INDEX(Rates!$B$2:$C$101,C185+1,IF(Inputs!$C$5="Male",1,2))/1000/12*Inputs!$C$16</f>
        <v>0</v>
      </c>
      <c r="N185" s="56" t="n">
        <f aca="false">IF($V$1=1,MAX(F185+G185+H185+J185-K185-M185,0)*Inputs!$C$22/12,0)</f>
        <v>0</v>
      </c>
      <c r="O185" s="56" t="n">
        <f aca="false">IF(AND(MOD(A185,12)=0,B185&gt;=Inputs!$C$18),MAX(F185+G185+H185+J185-K185-M185-N185,0)*Inputs!$C$17,0)</f>
        <v>0</v>
      </c>
      <c r="P185" s="56" t="n">
        <f aca="false">F185+G185+H185+J185-K185-M185-N185+O185</f>
        <v>226072.670129556</v>
      </c>
      <c r="Q185" s="56" t="n">
        <f aca="false">IF(OR(E185=1,P185&lt;=0),0,P185)</f>
        <v>226072.670129556</v>
      </c>
      <c r="R185" s="15" t="n">
        <f aca="false">IF(OR(E185=1,AND(P185&lt;=0,I185&gt;0)),1,0)</f>
        <v>0</v>
      </c>
      <c r="S185" s="15" t="n">
        <f aca="false">IF(L185&gt;0,1,0)</f>
        <v>0</v>
      </c>
    </row>
    <row r="186" customFormat="false" ht="15" hidden="false" customHeight="false" outlineLevel="0" collapsed="false">
      <c r="A186" s="15" t="n">
        <v>185</v>
      </c>
      <c r="B186" s="15" t="n">
        <f aca="false">INT((A186-1)/12)+1</f>
        <v>16</v>
      </c>
      <c r="C186" s="15" t="n">
        <f aca="false">MIN(Inputs!$C$4+B186-1,99)</f>
        <v>89</v>
      </c>
      <c r="D186" s="55" t="n">
        <f aca="false">0.08</f>
        <v>0.08</v>
      </c>
      <c r="E186" s="15" t="n">
        <f aca="false">R185</f>
        <v>0</v>
      </c>
      <c r="F186" s="56" t="n">
        <f aca="false">Q185</f>
        <v>226072.670129556</v>
      </c>
      <c r="G186" s="56" t="n">
        <f aca="false">IF(AND(MOD(A186-1,12)=0,B186&lt;=Inputs!$C$7,E186=0),Inputs!$C$6,0)</f>
        <v>0</v>
      </c>
      <c r="H186" s="56" t="n">
        <f aca="false">IF(B186=1,G186*Inputs!$C$9,0)</f>
        <v>0</v>
      </c>
      <c r="I186" s="56" t="n">
        <f aca="false">I185+G186</f>
        <v>120000</v>
      </c>
      <c r="J186" s="56" t="n">
        <f aca="false">(F186+G186+H186)*((1+D186)^(1/12)-1)</f>
        <v>1454.55836666243</v>
      </c>
      <c r="K186" s="56" t="n">
        <f aca="false">(F186+G186+H186+J186)*(Inputs!$C$19+IF(B186&lt;=10,Inputs!$C$12,Inputs!$C$13))/12</f>
        <v>398.172649868382</v>
      </c>
      <c r="L186" s="56" t="n">
        <f aca="false">IF(OR(E186=1,A186&lt;=Inputs!$C$15),0,MAX(Inputs!$C$8*I186-(F186+G186+H186+J186-K186),0))</f>
        <v>0</v>
      </c>
      <c r="M186" s="56" t="n">
        <f aca="false">L186*INDEX(Rates!$B$2:$C$101,C186+1,IF(Inputs!$C$5="Male",1,2))/1000/12*Inputs!$C$16</f>
        <v>0</v>
      </c>
      <c r="N186" s="56" t="n">
        <f aca="false">IF($V$1=1,MAX(F186+G186+H186+J186-K186-M186,0)*Inputs!$C$22/12,0)</f>
        <v>0</v>
      </c>
      <c r="O186" s="56" t="n">
        <f aca="false">IF(AND(MOD(A186,12)=0,B186&gt;=Inputs!$C$18),MAX(F186+G186+H186+J186-K186-M186-N186,0)*Inputs!$C$17,0)</f>
        <v>0</v>
      </c>
      <c r="P186" s="56" t="n">
        <f aca="false">F186+G186+H186+J186-K186-M186-N186+O186</f>
        <v>227129.05584635</v>
      </c>
      <c r="Q186" s="56" t="n">
        <f aca="false">IF(OR(E186=1,P186&lt;=0),0,P186)</f>
        <v>227129.05584635</v>
      </c>
      <c r="R186" s="15" t="n">
        <f aca="false">IF(OR(E186=1,AND(P186&lt;=0,I186&gt;0)),1,0)</f>
        <v>0</v>
      </c>
      <c r="S186" s="15" t="n">
        <f aca="false">IF(L186&gt;0,1,0)</f>
        <v>0</v>
      </c>
    </row>
    <row r="187" customFormat="false" ht="15" hidden="false" customHeight="false" outlineLevel="0" collapsed="false">
      <c r="A187" s="15" t="n">
        <v>186</v>
      </c>
      <c r="B187" s="15" t="n">
        <f aca="false">INT((A187-1)/12)+1</f>
        <v>16</v>
      </c>
      <c r="C187" s="15" t="n">
        <f aca="false">MIN(Inputs!$C$4+B187-1,99)</f>
        <v>89</v>
      </c>
      <c r="D187" s="55" t="n">
        <f aca="false">0.08</f>
        <v>0.08</v>
      </c>
      <c r="E187" s="15" t="n">
        <f aca="false">R186</f>
        <v>0</v>
      </c>
      <c r="F187" s="56" t="n">
        <f aca="false">Q186</f>
        <v>227129.05584635</v>
      </c>
      <c r="G187" s="56" t="n">
        <f aca="false">IF(AND(MOD(A187-1,12)=0,B187&lt;=Inputs!$C$7,E187=0),Inputs!$C$6,0)</f>
        <v>0</v>
      </c>
      <c r="H187" s="56" t="n">
        <f aca="false">IF(B187=1,G187*Inputs!$C$9,0)</f>
        <v>0</v>
      </c>
      <c r="I187" s="56" t="n">
        <f aca="false">I186+G187</f>
        <v>120000</v>
      </c>
      <c r="J187" s="56" t="n">
        <f aca="false">(F187+G187+H187)*((1+D187)^(1/12)-1)</f>
        <v>1461.35518417206</v>
      </c>
      <c r="K187" s="56" t="n">
        <f aca="false">(F187+G187+H187+J187)*(Inputs!$C$19+IF(B187&lt;=10,Inputs!$C$12,Inputs!$C$13))/12</f>
        <v>400.033219303413</v>
      </c>
      <c r="L187" s="56" t="n">
        <f aca="false">IF(OR(E187=1,A187&lt;=Inputs!$C$15),0,MAX(Inputs!$C$8*I187-(F187+G187+H187+J187-K187),0))</f>
        <v>0</v>
      </c>
      <c r="M187" s="56" t="n">
        <f aca="false">L187*INDEX(Rates!$B$2:$C$101,C187+1,IF(Inputs!$C$5="Male",1,2))/1000/12*Inputs!$C$16</f>
        <v>0</v>
      </c>
      <c r="N187" s="56" t="n">
        <f aca="false">IF($V$1=1,MAX(F187+G187+H187+J187-K187-M187,0)*Inputs!$C$22/12,0)</f>
        <v>0</v>
      </c>
      <c r="O187" s="56" t="n">
        <f aca="false">IF(AND(MOD(A187,12)=0,B187&gt;=Inputs!$C$18),MAX(F187+G187+H187+J187-K187-M187-N187,0)*Inputs!$C$17,0)</f>
        <v>0</v>
      </c>
      <c r="P187" s="56" t="n">
        <f aca="false">F187+G187+H187+J187-K187-M187-N187+O187</f>
        <v>228190.377811218</v>
      </c>
      <c r="Q187" s="56" t="n">
        <f aca="false">IF(OR(E187=1,P187&lt;=0),0,P187)</f>
        <v>228190.377811218</v>
      </c>
      <c r="R187" s="15" t="n">
        <f aca="false">IF(OR(E187=1,AND(P187&lt;=0,I187&gt;0)),1,0)</f>
        <v>0</v>
      </c>
      <c r="S187" s="15" t="n">
        <f aca="false">IF(L187&gt;0,1,0)</f>
        <v>0</v>
      </c>
    </row>
    <row r="188" customFormat="false" ht="15" hidden="false" customHeight="false" outlineLevel="0" collapsed="false">
      <c r="A188" s="15" t="n">
        <v>187</v>
      </c>
      <c r="B188" s="15" t="n">
        <f aca="false">INT((A188-1)/12)+1</f>
        <v>16</v>
      </c>
      <c r="C188" s="15" t="n">
        <f aca="false">MIN(Inputs!$C$4+B188-1,99)</f>
        <v>89</v>
      </c>
      <c r="D188" s="55" t="n">
        <f aca="false">0.08</f>
        <v>0.08</v>
      </c>
      <c r="E188" s="15" t="n">
        <f aca="false">R187</f>
        <v>0</v>
      </c>
      <c r="F188" s="56" t="n">
        <f aca="false">Q187</f>
        <v>228190.377811218</v>
      </c>
      <c r="G188" s="56" t="n">
        <f aca="false">IF(AND(MOD(A188-1,12)=0,B188&lt;=Inputs!$C$7,E188=0),Inputs!$C$6,0)</f>
        <v>0</v>
      </c>
      <c r="H188" s="56" t="n">
        <f aca="false">IF(B188=1,G188*Inputs!$C$9,0)</f>
        <v>0</v>
      </c>
      <c r="I188" s="56" t="n">
        <f aca="false">I187+G188</f>
        <v>120000</v>
      </c>
      <c r="J188" s="56" t="n">
        <f aca="false">(F188+G188+H188)*((1+D188)^(1/12)-1)</f>
        <v>1468.18376165044</v>
      </c>
      <c r="K188" s="56" t="n">
        <f aca="false">(F188+G188+H188+J188)*(Inputs!$C$19+IF(B188&lt;=10,Inputs!$C$12,Inputs!$C$13))/12</f>
        <v>401.90248275252</v>
      </c>
      <c r="L188" s="56" t="n">
        <f aca="false">IF(OR(E188=1,A188&lt;=Inputs!$C$15),0,MAX(Inputs!$C$8*I188-(F188+G188+H188+J188-K188),0))</f>
        <v>0</v>
      </c>
      <c r="M188" s="56" t="n">
        <f aca="false">L188*INDEX(Rates!$B$2:$C$101,C188+1,IF(Inputs!$C$5="Male",1,2))/1000/12*Inputs!$C$16</f>
        <v>0</v>
      </c>
      <c r="N188" s="56" t="n">
        <f aca="false">IF($V$1=1,MAX(F188+G188+H188+J188-K188-M188,0)*Inputs!$C$22/12,0)</f>
        <v>0</v>
      </c>
      <c r="O188" s="56" t="n">
        <f aca="false">IF(AND(MOD(A188,12)=0,B188&gt;=Inputs!$C$18),MAX(F188+G188+H188+J188-K188-M188-N188,0)*Inputs!$C$17,0)</f>
        <v>0</v>
      </c>
      <c r="P188" s="56" t="n">
        <f aca="false">F188+G188+H188+J188-K188-M188-N188+O188</f>
        <v>229256.659090116</v>
      </c>
      <c r="Q188" s="56" t="n">
        <f aca="false">IF(OR(E188=1,P188&lt;=0),0,P188)</f>
        <v>229256.659090116</v>
      </c>
      <c r="R188" s="15" t="n">
        <f aca="false">IF(OR(E188=1,AND(P188&lt;=0,I188&gt;0)),1,0)</f>
        <v>0</v>
      </c>
      <c r="S188" s="15" t="n">
        <f aca="false">IF(L188&gt;0,1,0)</f>
        <v>0</v>
      </c>
    </row>
    <row r="189" customFormat="false" ht="15" hidden="false" customHeight="false" outlineLevel="0" collapsed="false">
      <c r="A189" s="15" t="n">
        <v>188</v>
      </c>
      <c r="B189" s="15" t="n">
        <f aca="false">INT((A189-1)/12)+1</f>
        <v>16</v>
      </c>
      <c r="C189" s="15" t="n">
        <f aca="false">MIN(Inputs!$C$4+B189-1,99)</f>
        <v>89</v>
      </c>
      <c r="D189" s="55" t="n">
        <f aca="false">0.08</f>
        <v>0.08</v>
      </c>
      <c r="E189" s="15" t="n">
        <f aca="false">R188</f>
        <v>0</v>
      </c>
      <c r="F189" s="56" t="n">
        <f aca="false">Q188</f>
        <v>229256.659090116</v>
      </c>
      <c r="G189" s="56" t="n">
        <f aca="false">IF(AND(MOD(A189-1,12)=0,B189&lt;=Inputs!$C$7,E189=0),Inputs!$C$6,0)</f>
        <v>0</v>
      </c>
      <c r="H189" s="56" t="n">
        <f aca="false">IF(B189=1,G189*Inputs!$C$9,0)</f>
        <v>0</v>
      </c>
      <c r="I189" s="56" t="n">
        <f aca="false">I188+G189</f>
        <v>120000</v>
      </c>
      <c r="J189" s="56" t="n">
        <f aca="false">(F189+G189+H189)*((1+D189)^(1/12)-1)</f>
        <v>1475.0442475046</v>
      </c>
      <c r="K189" s="56" t="n">
        <f aca="false">(F189+G189+H189+J189)*(Inputs!$C$19+IF(B189&lt;=10,Inputs!$C$12,Inputs!$C$13))/12</f>
        <v>403.780480840836</v>
      </c>
      <c r="L189" s="56" t="n">
        <f aca="false">IF(OR(E189=1,A189&lt;=Inputs!$C$15),0,MAX(Inputs!$C$8*I189-(F189+G189+H189+J189-K189),0))</f>
        <v>0</v>
      </c>
      <c r="M189" s="56" t="n">
        <f aca="false">L189*INDEX(Rates!$B$2:$C$101,C189+1,IF(Inputs!$C$5="Male",1,2))/1000/12*Inputs!$C$16</f>
        <v>0</v>
      </c>
      <c r="N189" s="56" t="n">
        <f aca="false">IF($V$1=1,MAX(F189+G189+H189+J189-K189-M189,0)*Inputs!$C$22/12,0)</f>
        <v>0</v>
      </c>
      <c r="O189" s="56" t="n">
        <f aca="false">IF(AND(MOD(A189,12)=0,B189&gt;=Inputs!$C$18),MAX(F189+G189+H189+J189-K189-M189-N189,0)*Inputs!$C$17,0)</f>
        <v>0</v>
      </c>
      <c r="P189" s="56" t="n">
        <f aca="false">F189+G189+H189+J189-K189-M189-N189+O189</f>
        <v>230327.92285678</v>
      </c>
      <c r="Q189" s="56" t="n">
        <f aca="false">IF(OR(E189=1,P189&lt;=0),0,P189)</f>
        <v>230327.92285678</v>
      </c>
      <c r="R189" s="15" t="n">
        <f aca="false">IF(OR(E189=1,AND(P189&lt;=0,I189&gt;0)),1,0)</f>
        <v>0</v>
      </c>
      <c r="S189" s="15" t="n">
        <f aca="false">IF(L189&gt;0,1,0)</f>
        <v>0</v>
      </c>
    </row>
    <row r="190" customFormat="false" ht="15" hidden="false" customHeight="false" outlineLevel="0" collapsed="false">
      <c r="A190" s="15" t="n">
        <v>189</v>
      </c>
      <c r="B190" s="15" t="n">
        <f aca="false">INT((A190-1)/12)+1</f>
        <v>16</v>
      </c>
      <c r="C190" s="15" t="n">
        <f aca="false">MIN(Inputs!$C$4+B190-1,99)</f>
        <v>89</v>
      </c>
      <c r="D190" s="55" t="n">
        <f aca="false">0.08</f>
        <v>0.08</v>
      </c>
      <c r="E190" s="15" t="n">
        <f aca="false">R189</f>
        <v>0</v>
      </c>
      <c r="F190" s="56" t="n">
        <f aca="false">Q189</f>
        <v>230327.92285678</v>
      </c>
      <c r="G190" s="56" t="n">
        <f aca="false">IF(AND(MOD(A190-1,12)=0,B190&lt;=Inputs!$C$7,E190=0),Inputs!$C$6,0)</f>
        <v>0</v>
      </c>
      <c r="H190" s="56" t="n">
        <f aca="false">IF(B190=1,G190*Inputs!$C$9,0)</f>
        <v>0</v>
      </c>
      <c r="I190" s="56" t="n">
        <f aca="false">I189+G190</f>
        <v>120000</v>
      </c>
      <c r="J190" s="56" t="n">
        <f aca="false">(F190+G190+H190)*((1+D190)^(1/12)-1)</f>
        <v>1481.93679083507</v>
      </c>
      <c r="K190" s="56" t="n">
        <f aca="false">(F190+G190+H190+J190)*(Inputs!$C$19+IF(B190&lt;=10,Inputs!$C$12,Inputs!$C$13))/12</f>
        <v>405.667254383326</v>
      </c>
      <c r="L190" s="56" t="n">
        <f aca="false">IF(OR(E190=1,A190&lt;=Inputs!$C$15),0,MAX(Inputs!$C$8*I190-(F190+G190+H190+J190-K190),0))</f>
        <v>0</v>
      </c>
      <c r="M190" s="56" t="n">
        <f aca="false">L190*INDEX(Rates!$B$2:$C$101,C190+1,IF(Inputs!$C$5="Male",1,2))/1000/12*Inputs!$C$16</f>
        <v>0</v>
      </c>
      <c r="N190" s="56" t="n">
        <f aca="false">IF($V$1=1,MAX(F190+G190+H190+J190-K190-M190,0)*Inputs!$C$22/12,0)</f>
        <v>0</v>
      </c>
      <c r="O190" s="56" t="n">
        <f aca="false">IF(AND(MOD(A190,12)=0,B190&gt;=Inputs!$C$18),MAX(F190+G190+H190+J190-K190-M190-N190,0)*Inputs!$C$17,0)</f>
        <v>0</v>
      </c>
      <c r="P190" s="56" t="n">
        <f aca="false">F190+G190+H190+J190-K190-M190-N190+O190</f>
        <v>231404.192393232</v>
      </c>
      <c r="Q190" s="56" t="n">
        <f aca="false">IF(OR(E190=1,P190&lt;=0),0,P190)</f>
        <v>231404.192393232</v>
      </c>
      <c r="R190" s="15" t="n">
        <f aca="false">IF(OR(E190=1,AND(P190&lt;=0,I190&gt;0)),1,0)</f>
        <v>0</v>
      </c>
      <c r="S190" s="15" t="n">
        <f aca="false">IF(L190&gt;0,1,0)</f>
        <v>0</v>
      </c>
    </row>
    <row r="191" customFormat="false" ht="15" hidden="false" customHeight="false" outlineLevel="0" collapsed="false">
      <c r="A191" s="15" t="n">
        <v>190</v>
      </c>
      <c r="B191" s="15" t="n">
        <f aca="false">INT((A191-1)/12)+1</f>
        <v>16</v>
      </c>
      <c r="C191" s="15" t="n">
        <f aca="false">MIN(Inputs!$C$4+B191-1,99)</f>
        <v>89</v>
      </c>
      <c r="D191" s="55" t="n">
        <f aca="false">0.08</f>
        <v>0.08</v>
      </c>
      <c r="E191" s="15" t="n">
        <f aca="false">R190</f>
        <v>0</v>
      </c>
      <c r="F191" s="56" t="n">
        <f aca="false">Q190</f>
        <v>231404.192393232</v>
      </c>
      <c r="G191" s="56" t="n">
        <f aca="false">IF(AND(MOD(A191-1,12)=0,B191&lt;=Inputs!$C$7,E191=0),Inputs!$C$6,0)</f>
        <v>0</v>
      </c>
      <c r="H191" s="56" t="n">
        <f aca="false">IF(B191=1,G191*Inputs!$C$9,0)</f>
        <v>0</v>
      </c>
      <c r="I191" s="56" t="n">
        <f aca="false">I190+G191</f>
        <v>120000</v>
      </c>
      <c r="J191" s="56" t="n">
        <f aca="false">(F191+G191+H191)*((1+D191)^(1/12)-1)</f>
        <v>1488.86154143908</v>
      </c>
      <c r="K191" s="56" t="n">
        <f aca="false">(F191+G191+H191+J191)*(Inputs!$C$19+IF(B191&lt;=10,Inputs!$C$12,Inputs!$C$13))/12</f>
        <v>407.562844385674</v>
      </c>
      <c r="L191" s="56" t="n">
        <f aca="false">IF(OR(E191=1,A191&lt;=Inputs!$C$15),0,MAX(Inputs!$C$8*I191-(F191+G191+H191+J191-K191),0))</f>
        <v>0</v>
      </c>
      <c r="M191" s="56" t="n">
        <f aca="false">L191*INDEX(Rates!$B$2:$C$101,C191+1,IF(Inputs!$C$5="Male",1,2))/1000/12*Inputs!$C$16</f>
        <v>0</v>
      </c>
      <c r="N191" s="56" t="n">
        <f aca="false">IF($V$1=1,MAX(F191+G191+H191+J191-K191-M191,0)*Inputs!$C$22/12,0)</f>
        <v>0</v>
      </c>
      <c r="O191" s="56" t="n">
        <f aca="false">IF(AND(MOD(A191,12)=0,B191&gt;=Inputs!$C$18),MAX(F191+G191+H191+J191-K191-M191-N191,0)*Inputs!$C$17,0)</f>
        <v>0</v>
      </c>
      <c r="P191" s="56" t="n">
        <f aca="false">F191+G191+H191+J191-K191-M191-N191+O191</f>
        <v>232485.491090285</v>
      </c>
      <c r="Q191" s="56" t="n">
        <f aca="false">IF(OR(E191=1,P191&lt;=0),0,P191)</f>
        <v>232485.491090285</v>
      </c>
      <c r="R191" s="15" t="n">
        <f aca="false">IF(OR(E191=1,AND(P191&lt;=0,I191&gt;0)),1,0)</f>
        <v>0</v>
      </c>
      <c r="S191" s="15" t="n">
        <f aca="false">IF(L191&gt;0,1,0)</f>
        <v>0</v>
      </c>
    </row>
    <row r="192" customFormat="false" ht="15" hidden="false" customHeight="false" outlineLevel="0" collapsed="false">
      <c r="A192" s="15" t="n">
        <v>191</v>
      </c>
      <c r="B192" s="15" t="n">
        <f aca="false">INT((A192-1)/12)+1</f>
        <v>16</v>
      </c>
      <c r="C192" s="15" t="n">
        <f aca="false">MIN(Inputs!$C$4+B192-1,99)</f>
        <v>89</v>
      </c>
      <c r="D192" s="55" t="n">
        <f aca="false">0.08</f>
        <v>0.08</v>
      </c>
      <c r="E192" s="15" t="n">
        <f aca="false">R191</f>
        <v>0</v>
      </c>
      <c r="F192" s="56" t="n">
        <f aca="false">Q191</f>
        <v>232485.491090285</v>
      </c>
      <c r="G192" s="56" t="n">
        <f aca="false">IF(AND(MOD(A192-1,12)=0,B192&lt;=Inputs!$C$7,E192=0),Inputs!$C$6,0)</f>
        <v>0</v>
      </c>
      <c r="H192" s="56" t="n">
        <f aca="false">IF(B192=1,G192*Inputs!$C$9,0)</f>
        <v>0</v>
      </c>
      <c r="I192" s="56" t="n">
        <f aca="false">I191+G192</f>
        <v>120000</v>
      </c>
      <c r="J192" s="56" t="n">
        <f aca="false">(F192+G192+H192)*((1+D192)^(1/12)-1)</f>
        <v>1495.81864981383</v>
      </c>
      <c r="K192" s="56" t="n">
        <f aca="false">(F192+G192+H192+J192)*(Inputs!$C$19+IF(B192&lt;=10,Inputs!$C$12,Inputs!$C$13))/12</f>
        <v>409.467292045173</v>
      </c>
      <c r="L192" s="56" t="n">
        <f aca="false">IF(OR(E192=1,A192&lt;=Inputs!$C$15),0,MAX(Inputs!$C$8*I192-(F192+G192+H192+J192-K192),0))</f>
        <v>0</v>
      </c>
      <c r="M192" s="56" t="n">
        <f aca="false">L192*INDEX(Rates!$B$2:$C$101,C192+1,IF(Inputs!$C$5="Male",1,2))/1000/12*Inputs!$C$16</f>
        <v>0</v>
      </c>
      <c r="N192" s="56" t="n">
        <f aca="false">IF($V$1=1,MAX(F192+G192+H192+J192-K192-M192,0)*Inputs!$C$22/12,0)</f>
        <v>0</v>
      </c>
      <c r="O192" s="56" t="n">
        <f aca="false">IF(AND(MOD(A192,12)=0,B192&gt;=Inputs!$C$18),MAX(F192+G192+H192+J192-K192-M192-N192,0)*Inputs!$C$17,0)</f>
        <v>0</v>
      </c>
      <c r="P192" s="56" t="n">
        <f aca="false">F192+G192+H192+J192-K192-M192-N192+O192</f>
        <v>233571.842448054</v>
      </c>
      <c r="Q192" s="56" t="n">
        <f aca="false">IF(OR(E192=1,P192&lt;=0),0,P192)</f>
        <v>233571.842448054</v>
      </c>
      <c r="R192" s="15" t="n">
        <f aca="false">IF(OR(E192=1,AND(P192&lt;=0,I192&gt;0)),1,0)</f>
        <v>0</v>
      </c>
      <c r="S192" s="15" t="n">
        <f aca="false">IF(L192&gt;0,1,0)</f>
        <v>0</v>
      </c>
    </row>
    <row r="193" customFormat="false" ht="15" hidden="false" customHeight="false" outlineLevel="0" collapsed="false">
      <c r="A193" s="15" t="n">
        <v>192</v>
      </c>
      <c r="B193" s="15" t="n">
        <f aca="false">INT((A193-1)/12)+1</f>
        <v>16</v>
      </c>
      <c r="C193" s="15" t="n">
        <f aca="false">MIN(Inputs!$C$4+B193-1,99)</f>
        <v>89</v>
      </c>
      <c r="D193" s="55" t="n">
        <f aca="false">0.08</f>
        <v>0.08</v>
      </c>
      <c r="E193" s="15" t="n">
        <f aca="false">R192</f>
        <v>0</v>
      </c>
      <c r="F193" s="56" t="n">
        <f aca="false">Q192</f>
        <v>233571.842448054</v>
      </c>
      <c r="G193" s="56" t="n">
        <f aca="false">IF(AND(MOD(A193-1,12)=0,B193&lt;=Inputs!$C$7,E193=0),Inputs!$C$6,0)</f>
        <v>0</v>
      </c>
      <c r="H193" s="56" t="n">
        <f aca="false">IF(B193=1,G193*Inputs!$C$9,0)</f>
        <v>0</v>
      </c>
      <c r="I193" s="56" t="n">
        <f aca="false">I192+G193</f>
        <v>120000</v>
      </c>
      <c r="J193" s="56" t="n">
        <f aca="false">(F193+G193+H193)*((1+D193)^(1/12)-1)</f>
        <v>1502.80826715976</v>
      </c>
      <c r="K193" s="56" t="n">
        <f aca="false">(F193+G193+H193+J193)*(Inputs!$C$19+IF(B193&lt;=10,Inputs!$C$12,Inputs!$C$13))/12</f>
        <v>411.380638751624</v>
      </c>
      <c r="L193" s="56" t="n">
        <f aca="false">IF(OR(E193=1,A193&lt;=Inputs!$C$15),0,MAX(Inputs!$C$8*I193-(F193+G193+H193+J193-K193),0))</f>
        <v>0</v>
      </c>
      <c r="M193" s="56" t="n">
        <f aca="false">L193*INDEX(Rates!$B$2:$C$101,C193+1,IF(Inputs!$C$5="Male",1,2))/1000/12*Inputs!$C$16</f>
        <v>0</v>
      </c>
      <c r="N193" s="56" t="n">
        <f aca="false">IF($V$1=1,MAX(F193+G193+H193+J193-K193-M193,0)*Inputs!$C$22/12,0)</f>
        <v>0</v>
      </c>
      <c r="O193" s="56" t="n">
        <f aca="false">IF(AND(MOD(A193,12)=0,B193&gt;=Inputs!$C$18),MAX(F193+G193+H193+J193-K193-M193-N193,0)*Inputs!$C$17,0)</f>
        <v>1173.31635038231</v>
      </c>
      <c r="P193" s="56" t="n">
        <f aca="false">F193+G193+H193+J193-K193-M193-N193+O193</f>
        <v>235836.586426844</v>
      </c>
      <c r="Q193" s="56" t="n">
        <f aca="false">IF(OR(E193=1,P193&lt;=0),0,P193)</f>
        <v>235836.586426844</v>
      </c>
      <c r="R193" s="15" t="n">
        <f aca="false">IF(OR(E193=1,AND(P193&lt;=0,I193&gt;0)),1,0)</f>
        <v>0</v>
      </c>
      <c r="S193" s="15" t="n">
        <f aca="false">IF(L193&gt;0,1,0)</f>
        <v>0</v>
      </c>
    </row>
    <row r="194" customFormat="false" ht="15" hidden="false" customHeight="false" outlineLevel="0" collapsed="false">
      <c r="A194" s="15" t="n">
        <v>193</v>
      </c>
      <c r="B194" s="15" t="n">
        <f aca="false">INT((A194-1)/12)+1</f>
        <v>17</v>
      </c>
      <c r="C194" s="15" t="n">
        <f aca="false">MIN(Inputs!$C$4+B194-1,99)</f>
        <v>90</v>
      </c>
      <c r="D194" s="55" t="n">
        <f aca="false">0.08</f>
        <v>0.08</v>
      </c>
      <c r="E194" s="15" t="n">
        <f aca="false">R193</f>
        <v>0</v>
      </c>
      <c r="F194" s="56" t="n">
        <f aca="false">Q193</f>
        <v>235836.586426844</v>
      </c>
      <c r="G194" s="56" t="n">
        <f aca="false">IF(AND(MOD(A194-1,12)=0,B194&lt;=Inputs!$C$7,E194=0),Inputs!$C$6,0)</f>
        <v>0</v>
      </c>
      <c r="H194" s="56" t="n">
        <f aca="false">IF(B194=1,G194*Inputs!$C$9,0)</f>
        <v>0</v>
      </c>
      <c r="I194" s="56" t="n">
        <f aca="false">I193+G194</f>
        <v>120000</v>
      </c>
      <c r="J194" s="56" t="n">
        <f aca="false">(F194+G194+H194)*((1+D194)^(1/12)-1)</f>
        <v>1517.37969811074</v>
      </c>
      <c r="K194" s="56" t="n">
        <f aca="false">(F194+G194+H194+J194)*(Inputs!$C$19+IF(B194&lt;=10,Inputs!$C$12,Inputs!$C$13))/12</f>
        <v>415.369440718671</v>
      </c>
      <c r="L194" s="56" t="n">
        <f aca="false">IF(OR(E194=1,A194&lt;=Inputs!$C$15),0,MAX(Inputs!$C$8*I194-(F194+G194+H194+J194-K194),0))</f>
        <v>0</v>
      </c>
      <c r="M194" s="56" t="n">
        <f aca="false">L194*INDEX(Rates!$B$2:$C$101,C194+1,IF(Inputs!$C$5="Male",1,2))/1000/12*Inputs!$C$16</f>
        <v>0</v>
      </c>
      <c r="N194" s="56" t="n">
        <f aca="false">IF($V$1=1,MAX(F194+G194+H194+J194-K194-M194,0)*Inputs!$C$22/12,0)</f>
        <v>0</v>
      </c>
      <c r="O194" s="56" t="n">
        <f aca="false">IF(AND(MOD(A194,12)=0,B194&gt;=Inputs!$C$18),MAX(F194+G194+H194+J194-K194-M194-N194,0)*Inputs!$C$17,0)</f>
        <v>0</v>
      </c>
      <c r="P194" s="56" t="n">
        <f aca="false">F194+G194+H194+J194-K194-M194-N194+O194</f>
        <v>236938.596684236</v>
      </c>
      <c r="Q194" s="56" t="n">
        <f aca="false">IF(OR(E194=1,P194&lt;=0),0,P194)</f>
        <v>236938.596684236</v>
      </c>
      <c r="R194" s="15" t="n">
        <f aca="false">IF(OR(E194=1,AND(P194&lt;=0,I194&gt;0)),1,0)</f>
        <v>0</v>
      </c>
      <c r="S194" s="15" t="n">
        <f aca="false">IF(L194&gt;0,1,0)</f>
        <v>0</v>
      </c>
    </row>
    <row r="195" customFormat="false" ht="15" hidden="false" customHeight="false" outlineLevel="0" collapsed="false">
      <c r="A195" s="15" t="n">
        <v>194</v>
      </c>
      <c r="B195" s="15" t="n">
        <f aca="false">INT((A195-1)/12)+1</f>
        <v>17</v>
      </c>
      <c r="C195" s="15" t="n">
        <f aca="false">MIN(Inputs!$C$4+B195-1,99)</f>
        <v>90</v>
      </c>
      <c r="D195" s="55" t="n">
        <f aca="false">0.08</f>
        <v>0.08</v>
      </c>
      <c r="E195" s="15" t="n">
        <f aca="false">R194</f>
        <v>0</v>
      </c>
      <c r="F195" s="56" t="n">
        <f aca="false">Q194</f>
        <v>236938.596684236</v>
      </c>
      <c r="G195" s="56" t="n">
        <f aca="false">IF(AND(MOD(A195-1,12)=0,B195&lt;=Inputs!$C$7,E195=0),Inputs!$C$6,0)</f>
        <v>0</v>
      </c>
      <c r="H195" s="56" t="n">
        <f aca="false">IF(B195=1,G195*Inputs!$C$9,0)</f>
        <v>0</v>
      </c>
      <c r="I195" s="56" t="n">
        <f aca="false">I194+G195</f>
        <v>120000</v>
      </c>
      <c r="J195" s="56" t="n">
        <f aca="false">(F195+G195+H195)*((1+D195)^(1/12)-1)</f>
        <v>1524.47006528834</v>
      </c>
      <c r="K195" s="56" t="n">
        <f aca="false">(F195+G195+H195+J195)*(Inputs!$C$19+IF(B195&lt;=10,Inputs!$C$12,Inputs!$C$13))/12</f>
        <v>417.310366811668</v>
      </c>
      <c r="L195" s="56" t="n">
        <f aca="false">IF(OR(E195=1,A195&lt;=Inputs!$C$15),0,MAX(Inputs!$C$8*I195-(F195+G195+H195+J195-K195),0))</f>
        <v>0</v>
      </c>
      <c r="M195" s="56" t="n">
        <f aca="false">L195*INDEX(Rates!$B$2:$C$101,C195+1,IF(Inputs!$C$5="Male",1,2))/1000/12*Inputs!$C$16</f>
        <v>0</v>
      </c>
      <c r="N195" s="56" t="n">
        <f aca="false">IF($V$1=1,MAX(F195+G195+H195+J195-K195-M195,0)*Inputs!$C$22/12,0)</f>
        <v>0</v>
      </c>
      <c r="O195" s="56" t="n">
        <f aca="false">IF(AND(MOD(A195,12)=0,B195&gt;=Inputs!$C$18),MAX(F195+G195+H195+J195-K195-M195-N195,0)*Inputs!$C$17,0)</f>
        <v>0</v>
      </c>
      <c r="P195" s="56" t="n">
        <f aca="false">F195+G195+H195+J195-K195-M195-N195+O195</f>
        <v>238045.756382713</v>
      </c>
      <c r="Q195" s="56" t="n">
        <f aca="false">IF(OR(E195=1,P195&lt;=0),0,P195)</f>
        <v>238045.756382713</v>
      </c>
      <c r="R195" s="15" t="n">
        <f aca="false">IF(OR(E195=1,AND(P195&lt;=0,I195&gt;0)),1,0)</f>
        <v>0</v>
      </c>
      <c r="S195" s="15" t="n">
        <f aca="false">IF(L195&gt;0,1,0)</f>
        <v>0</v>
      </c>
    </row>
    <row r="196" customFormat="false" ht="15" hidden="false" customHeight="false" outlineLevel="0" collapsed="false">
      <c r="A196" s="15" t="n">
        <v>195</v>
      </c>
      <c r="B196" s="15" t="n">
        <f aca="false">INT((A196-1)/12)+1</f>
        <v>17</v>
      </c>
      <c r="C196" s="15" t="n">
        <f aca="false">MIN(Inputs!$C$4+B196-1,99)</f>
        <v>90</v>
      </c>
      <c r="D196" s="55" t="n">
        <f aca="false">0.08</f>
        <v>0.08</v>
      </c>
      <c r="E196" s="15" t="n">
        <f aca="false">R195</f>
        <v>0</v>
      </c>
      <c r="F196" s="56" t="n">
        <f aca="false">Q195</f>
        <v>238045.756382713</v>
      </c>
      <c r="G196" s="56" t="n">
        <f aca="false">IF(AND(MOD(A196-1,12)=0,B196&lt;=Inputs!$C$7,E196=0),Inputs!$C$6,0)</f>
        <v>0</v>
      </c>
      <c r="H196" s="56" t="n">
        <f aca="false">IF(B196=1,G196*Inputs!$C$9,0)</f>
        <v>0</v>
      </c>
      <c r="I196" s="56" t="n">
        <f aca="false">I195+G196</f>
        <v>120000</v>
      </c>
      <c r="J196" s="56" t="n">
        <f aca="false">(F196+G196+H196)*((1+D196)^(1/12)-1)</f>
        <v>1531.59356412492</v>
      </c>
      <c r="K196" s="56" t="n">
        <f aca="false">(F196+G196+H196+J196)*(Inputs!$C$19+IF(B196&lt;=10,Inputs!$C$12,Inputs!$C$13))/12</f>
        <v>419.260362406966</v>
      </c>
      <c r="L196" s="56" t="n">
        <f aca="false">IF(OR(E196=1,A196&lt;=Inputs!$C$15),0,MAX(Inputs!$C$8*I196-(F196+G196+H196+J196-K196),0))</f>
        <v>0</v>
      </c>
      <c r="M196" s="56" t="n">
        <f aca="false">L196*INDEX(Rates!$B$2:$C$101,C196+1,IF(Inputs!$C$5="Male",1,2))/1000/12*Inputs!$C$16</f>
        <v>0</v>
      </c>
      <c r="N196" s="56" t="n">
        <f aca="false">IF($V$1=1,MAX(F196+G196+H196+J196-K196-M196,0)*Inputs!$C$22/12,0)</f>
        <v>0</v>
      </c>
      <c r="O196" s="56" t="n">
        <f aca="false">IF(AND(MOD(A196,12)=0,B196&gt;=Inputs!$C$18),MAX(F196+G196+H196+J196-K196-M196-N196,0)*Inputs!$C$17,0)</f>
        <v>0</v>
      </c>
      <c r="P196" s="56" t="n">
        <f aca="false">F196+G196+H196+J196-K196-M196-N196+O196</f>
        <v>239158.089584431</v>
      </c>
      <c r="Q196" s="56" t="n">
        <f aca="false">IF(OR(E196=1,P196&lt;=0),0,P196)</f>
        <v>239158.089584431</v>
      </c>
      <c r="R196" s="15" t="n">
        <f aca="false">IF(OR(E196=1,AND(P196&lt;=0,I196&gt;0)),1,0)</f>
        <v>0</v>
      </c>
      <c r="S196" s="15" t="n">
        <f aca="false">IF(L196&gt;0,1,0)</f>
        <v>0</v>
      </c>
    </row>
    <row r="197" customFormat="false" ht="15" hidden="false" customHeight="false" outlineLevel="0" collapsed="false">
      <c r="A197" s="15" t="n">
        <v>196</v>
      </c>
      <c r="B197" s="15" t="n">
        <f aca="false">INT((A197-1)/12)+1</f>
        <v>17</v>
      </c>
      <c r="C197" s="15" t="n">
        <f aca="false">MIN(Inputs!$C$4+B197-1,99)</f>
        <v>90</v>
      </c>
      <c r="D197" s="55" t="n">
        <f aca="false">0.08</f>
        <v>0.08</v>
      </c>
      <c r="E197" s="15" t="n">
        <f aca="false">R196</f>
        <v>0</v>
      </c>
      <c r="F197" s="56" t="n">
        <f aca="false">Q196</f>
        <v>239158.089584431</v>
      </c>
      <c r="G197" s="56" t="n">
        <f aca="false">IF(AND(MOD(A197-1,12)=0,B197&lt;=Inputs!$C$7,E197=0),Inputs!$C$6,0)</f>
        <v>0</v>
      </c>
      <c r="H197" s="56" t="n">
        <f aca="false">IF(B197=1,G197*Inputs!$C$9,0)</f>
        <v>0</v>
      </c>
      <c r="I197" s="56" t="n">
        <f aca="false">I196+G197</f>
        <v>120000</v>
      </c>
      <c r="J197" s="56" t="n">
        <f aca="false">(F197+G197+H197)*((1+D197)^(1/12)-1)</f>
        <v>1538.75034943713</v>
      </c>
      <c r="K197" s="56" t="n">
        <f aca="false">(F197+G197+H197+J197)*(Inputs!$C$19+IF(B197&lt;=10,Inputs!$C$12,Inputs!$C$13))/12</f>
        <v>421.219469884269</v>
      </c>
      <c r="L197" s="56" t="n">
        <f aca="false">IF(OR(E197=1,A197&lt;=Inputs!$C$15),0,MAX(Inputs!$C$8*I197-(F197+G197+H197+J197-K197),0))</f>
        <v>0</v>
      </c>
      <c r="M197" s="56" t="n">
        <f aca="false">L197*INDEX(Rates!$B$2:$C$101,C197+1,IF(Inputs!$C$5="Male",1,2))/1000/12*Inputs!$C$16</f>
        <v>0</v>
      </c>
      <c r="N197" s="56" t="n">
        <f aca="false">IF($V$1=1,MAX(F197+G197+H197+J197-K197-M197,0)*Inputs!$C$22/12,0)</f>
        <v>0</v>
      </c>
      <c r="O197" s="56" t="n">
        <f aca="false">IF(AND(MOD(A197,12)=0,B197&gt;=Inputs!$C$18),MAX(F197+G197+H197+J197-K197-M197-N197,0)*Inputs!$C$17,0)</f>
        <v>0</v>
      </c>
      <c r="P197" s="56" t="n">
        <f aca="false">F197+G197+H197+J197-K197-M197-N197+O197</f>
        <v>240275.620463984</v>
      </c>
      <c r="Q197" s="56" t="n">
        <f aca="false">IF(OR(E197=1,P197&lt;=0),0,P197)</f>
        <v>240275.620463984</v>
      </c>
      <c r="R197" s="15" t="n">
        <f aca="false">IF(OR(E197=1,AND(P197&lt;=0,I197&gt;0)),1,0)</f>
        <v>0</v>
      </c>
      <c r="S197" s="15" t="n">
        <f aca="false">IF(L197&gt;0,1,0)</f>
        <v>0</v>
      </c>
    </row>
    <row r="198" customFormat="false" ht="15" hidden="false" customHeight="false" outlineLevel="0" collapsed="false">
      <c r="A198" s="15" t="n">
        <v>197</v>
      </c>
      <c r="B198" s="15" t="n">
        <f aca="false">INT((A198-1)/12)+1</f>
        <v>17</v>
      </c>
      <c r="C198" s="15" t="n">
        <f aca="false">MIN(Inputs!$C$4+B198-1,99)</f>
        <v>90</v>
      </c>
      <c r="D198" s="55" t="n">
        <f aca="false">0.08</f>
        <v>0.08</v>
      </c>
      <c r="E198" s="15" t="n">
        <f aca="false">R197</f>
        <v>0</v>
      </c>
      <c r="F198" s="56" t="n">
        <f aca="false">Q197</f>
        <v>240275.620463984</v>
      </c>
      <c r="G198" s="56" t="n">
        <f aca="false">IF(AND(MOD(A198-1,12)=0,B198&lt;=Inputs!$C$7,E198=0),Inputs!$C$6,0)</f>
        <v>0</v>
      </c>
      <c r="H198" s="56" t="n">
        <f aca="false">IF(B198=1,G198*Inputs!$C$9,0)</f>
        <v>0</v>
      </c>
      <c r="I198" s="56" t="n">
        <f aca="false">I197+G198</f>
        <v>120000</v>
      </c>
      <c r="J198" s="56" t="n">
        <f aca="false">(F198+G198+H198)*((1+D198)^(1/12)-1)</f>
        <v>1545.94057676503</v>
      </c>
      <c r="K198" s="56" t="n">
        <f aca="false">(F198+G198+H198+J198)*(Inputs!$C$19+IF(B198&lt;=10,Inputs!$C$12,Inputs!$C$13))/12</f>
        <v>423.18773182131</v>
      </c>
      <c r="L198" s="56" t="n">
        <f aca="false">IF(OR(E198=1,A198&lt;=Inputs!$C$15),0,MAX(Inputs!$C$8*I198-(F198+G198+H198+J198-K198),0))</f>
        <v>0</v>
      </c>
      <c r="M198" s="56" t="n">
        <f aca="false">L198*INDEX(Rates!$B$2:$C$101,C198+1,IF(Inputs!$C$5="Male",1,2))/1000/12*Inputs!$C$16</f>
        <v>0</v>
      </c>
      <c r="N198" s="56" t="n">
        <f aca="false">IF($V$1=1,MAX(F198+G198+H198+J198-K198-M198,0)*Inputs!$C$22/12,0)</f>
        <v>0</v>
      </c>
      <c r="O198" s="56" t="n">
        <f aca="false">IF(AND(MOD(A198,12)=0,B198&gt;=Inputs!$C$18),MAX(F198+G198+H198+J198-K198-M198-N198,0)*Inputs!$C$17,0)</f>
        <v>0</v>
      </c>
      <c r="P198" s="56" t="n">
        <f aca="false">F198+G198+H198+J198-K198-M198-N198+O198</f>
        <v>241398.373308928</v>
      </c>
      <c r="Q198" s="56" t="n">
        <f aca="false">IF(OR(E198=1,P198&lt;=0),0,P198)</f>
        <v>241398.373308928</v>
      </c>
      <c r="R198" s="15" t="n">
        <f aca="false">IF(OR(E198=1,AND(P198&lt;=0,I198&gt;0)),1,0)</f>
        <v>0</v>
      </c>
      <c r="S198" s="15" t="n">
        <f aca="false">IF(L198&gt;0,1,0)</f>
        <v>0</v>
      </c>
    </row>
    <row r="199" customFormat="false" ht="15" hidden="false" customHeight="false" outlineLevel="0" collapsed="false">
      <c r="A199" s="15" t="n">
        <v>198</v>
      </c>
      <c r="B199" s="15" t="n">
        <f aca="false">INT((A199-1)/12)+1</f>
        <v>17</v>
      </c>
      <c r="C199" s="15" t="n">
        <f aca="false">MIN(Inputs!$C$4+B199-1,99)</f>
        <v>90</v>
      </c>
      <c r="D199" s="55" t="n">
        <f aca="false">0.08</f>
        <v>0.08</v>
      </c>
      <c r="E199" s="15" t="n">
        <f aca="false">R198</f>
        <v>0</v>
      </c>
      <c r="F199" s="56" t="n">
        <f aca="false">Q198</f>
        <v>241398.373308928</v>
      </c>
      <c r="G199" s="56" t="n">
        <f aca="false">IF(AND(MOD(A199-1,12)=0,B199&lt;=Inputs!$C$7,E199=0),Inputs!$C$6,0)</f>
        <v>0</v>
      </c>
      <c r="H199" s="56" t="n">
        <f aca="false">IF(B199=1,G199*Inputs!$C$9,0)</f>
        <v>0</v>
      </c>
      <c r="I199" s="56" t="n">
        <f aca="false">I198+G199</f>
        <v>120000</v>
      </c>
      <c r="J199" s="56" t="n">
        <f aca="false">(F199+G199+H199)*((1+D199)^(1/12)-1)</f>
        <v>1553.16440237549</v>
      </c>
      <c r="K199" s="56" t="n">
        <f aca="false">(F199+G199+H199+J199)*(Inputs!$C$19+IF(B199&lt;=10,Inputs!$C$12,Inputs!$C$13))/12</f>
        <v>425.16519099478</v>
      </c>
      <c r="L199" s="56" t="n">
        <f aca="false">IF(OR(E199=1,A199&lt;=Inputs!$C$15),0,MAX(Inputs!$C$8*I199-(F199+G199+H199+J199-K199),0))</f>
        <v>0</v>
      </c>
      <c r="M199" s="56" t="n">
        <f aca="false">L199*INDEX(Rates!$B$2:$C$101,C199+1,IF(Inputs!$C$5="Male",1,2))/1000/12*Inputs!$C$16</f>
        <v>0</v>
      </c>
      <c r="N199" s="56" t="n">
        <f aca="false">IF($V$1=1,MAX(F199+G199+H199+J199-K199-M199,0)*Inputs!$C$22/12,0)</f>
        <v>0</v>
      </c>
      <c r="O199" s="56" t="n">
        <f aca="false">IF(AND(MOD(A199,12)=0,B199&gt;=Inputs!$C$18),MAX(F199+G199+H199+J199-K199-M199-N199,0)*Inputs!$C$17,0)</f>
        <v>0</v>
      </c>
      <c r="P199" s="56" t="n">
        <f aca="false">F199+G199+H199+J199-K199-M199-N199+O199</f>
        <v>242526.372520308</v>
      </c>
      <c r="Q199" s="56" t="n">
        <f aca="false">IF(OR(E199=1,P199&lt;=0),0,P199)</f>
        <v>242526.372520308</v>
      </c>
      <c r="R199" s="15" t="n">
        <f aca="false">IF(OR(E199=1,AND(P199&lt;=0,I199&gt;0)),1,0)</f>
        <v>0</v>
      </c>
      <c r="S199" s="15" t="n">
        <f aca="false">IF(L199&gt;0,1,0)</f>
        <v>0</v>
      </c>
    </row>
    <row r="200" customFormat="false" ht="15" hidden="false" customHeight="false" outlineLevel="0" collapsed="false">
      <c r="A200" s="15" t="n">
        <v>199</v>
      </c>
      <c r="B200" s="15" t="n">
        <f aca="false">INT((A200-1)/12)+1</f>
        <v>17</v>
      </c>
      <c r="C200" s="15" t="n">
        <f aca="false">MIN(Inputs!$C$4+B200-1,99)</f>
        <v>90</v>
      </c>
      <c r="D200" s="55" t="n">
        <f aca="false">0.08</f>
        <v>0.08</v>
      </c>
      <c r="E200" s="15" t="n">
        <f aca="false">R199</f>
        <v>0</v>
      </c>
      <c r="F200" s="56" t="n">
        <f aca="false">Q199</f>
        <v>242526.372520308</v>
      </c>
      <c r="G200" s="56" t="n">
        <f aca="false">IF(AND(MOD(A200-1,12)=0,B200&lt;=Inputs!$C$7,E200=0),Inputs!$C$6,0)</f>
        <v>0</v>
      </c>
      <c r="H200" s="56" t="n">
        <f aca="false">IF(B200=1,G200*Inputs!$C$9,0)</f>
        <v>0</v>
      </c>
      <c r="I200" s="56" t="n">
        <f aca="false">I199+G200</f>
        <v>120000</v>
      </c>
      <c r="J200" s="56" t="n">
        <f aca="false">(F200+G200+H200)*((1+D200)^(1/12)-1)</f>
        <v>1560.42198326557</v>
      </c>
      <c r="K200" s="56" t="n">
        <f aca="false">(F200+G200+H200+J200)*(Inputs!$C$19+IF(B200&lt;=10,Inputs!$C$12,Inputs!$C$13))/12</f>
        <v>427.151890381254</v>
      </c>
      <c r="L200" s="56" t="n">
        <f aca="false">IF(OR(E200=1,A200&lt;=Inputs!$C$15),0,MAX(Inputs!$C$8*I200-(F200+G200+H200+J200-K200),0))</f>
        <v>0</v>
      </c>
      <c r="M200" s="56" t="n">
        <f aca="false">L200*INDEX(Rates!$B$2:$C$101,C200+1,IF(Inputs!$C$5="Male",1,2))/1000/12*Inputs!$C$16</f>
        <v>0</v>
      </c>
      <c r="N200" s="56" t="n">
        <f aca="false">IF($V$1=1,MAX(F200+G200+H200+J200-K200-M200,0)*Inputs!$C$22/12,0)</f>
        <v>0</v>
      </c>
      <c r="O200" s="56" t="n">
        <f aca="false">IF(AND(MOD(A200,12)=0,B200&gt;=Inputs!$C$18),MAX(F200+G200+H200+J200-K200-M200-N200,0)*Inputs!$C$17,0)</f>
        <v>0</v>
      </c>
      <c r="P200" s="56" t="n">
        <f aca="false">F200+G200+H200+J200-K200-M200-N200+O200</f>
        <v>243659.642613193</v>
      </c>
      <c r="Q200" s="56" t="n">
        <f aca="false">IF(OR(E200=1,P200&lt;=0),0,P200)</f>
        <v>243659.642613193</v>
      </c>
      <c r="R200" s="15" t="n">
        <f aca="false">IF(OR(E200=1,AND(P200&lt;=0,I200&gt;0)),1,0)</f>
        <v>0</v>
      </c>
      <c r="S200" s="15" t="n">
        <f aca="false">IF(L200&gt;0,1,0)</f>
        <v>0</v>
      </c>
    </row>
    <row r="201" customFormat="false" ht="15" hidden="false" customHeight="false" outlineLevel="0" collapsed="false">
      <c r="A201" s="15" t="n">
        <v>200</v>
      </c>
      <c r="B201" s="15" t="n">
        <f aca="false">INT((A201-1)/12)+1</f>
        <v>17</v>
      </c>
      <c r="C201" s="15" t="n">
        <f aca="false">MIN(Inputs!$C$4+B201-1,99)</f>
        <v>90</v>
      </c>
      <c r="D201" s="55" t="n">
        <f aca="false">0.08</f>
        <v>0.08</v>
      </c>
      <c r="E201" s="15" t="n">
        <f aca="false">R200</f>
        <v>0</v>
      </c>
      <c r="F201" s="56" t="n">
        <f aca="false">Q200</f>
        <v>243659.642613193</v>
      </c>
      <c r="G201" s="56" t="n">
        <f aca="false">IF(AND(MOD(A201-1,12)=0,B201&lt;=Inputs!$C$7,E201=0),Inputs!$C$6,0)</f>
        <v>0</v>
      </c>
      <c r="H201" s="56" t="n">
        <f aca="false">IF(B201=1,G201*Inputs!$C$9,0)</f>
        <v>0</v>
      </c>
      <c r="I201" s="56" t="n">
        <f aca="false">I200+G201</f>
        <v>120000</v>
      </c>
      <c r="J201" s="56" t="n">
        <f aca="false">(F201+G201+H201)*((1+D201)^(1/12)-1)</f>
        <v>1567.71347716596</v>
      </c>
      <c r="K201" s="56" t="n">
        <f aca="false">(F201+G201+H201+J201)*(Inputs!$C$19+IF(B201&lt;=10,Inputs!$C$12,Inputs!$C$13))/12</f>
        <v>429.147873158127</v>
      </c>
      <c r="L201" s="56" t="n">
        <f aca="false">IF(OR(E201=1,A201&lt;=Inputs!$C$15),0,MAX(Inputs!$C$8*I201-(F201+G201+H201+J201-K201),0))</f>
        <v>0</v>
      </c>
      <c r="M201" s="56" t="n">
        <f aca="false">L201*INDEX(Rates!$B$2:$C$101,C201+1,IF(Inputs!$C$5="Male",1,2))/1000/12*Inputs!$C$16</f>
        <v>0</v>
      </c>
      <c r="N201" s="56" t="n">
        <f aca="false">IF($V$1=1,MAX(F201+G201+H201+J201-K201-M201,0)*Inputs!$C$22/12,0)</f>
        <v>0</v>
      </c>
      <c r="O201" s="56" t="n">
        <f aca="false">IF(AND(MOD(A201,12)=0,B201&gt;=Inputs!$C$18),MAX(F201+G201+H201+J201-K201-M201-N201,0)*Inputs!$C$17,0)</f>
        <v>0</v>
      </c>
      <c r="P201" s="56" t="n">
        <f aca="false">F201+G201+H201+J201-K201-M201-N201+O201</f>
        <v>244798.2082172</v>
      </c>
      <c r="Q201" s="56" t="n">
        <f aca="false">IF(OR(E201=1,P201&lt;=0),0,P201)</f>
        <v>244798.2082172</v>
      </c>
      <c r="R201" s="15" t="n">
        <f aca="false">IF(OR(E201=1,AND(P201&lt;=0,I201&gt;0)),1,0)</f>
        <v>0</v>
      </c>
      <c r="S201" s="15" t="n">
        <f aca="false">IF(L201&gt;0,1,0)</f>
        <v>0</v>
      </c>
    </row>
    <row r="202" customFormat="false" ht="15" hidden="false" customHeight="false" outlineLevel="0" collapsed="false">
      <c r="A202" s="15" t="n">
        <v>201</v>
      </c>
      <c r="B202" s="15" t="n">
        <f aca="false">INT((A202-1)/12)+1</f>
        <v>17</v>
      </c>
      <c r="C202" s="15" t="n">
        <f aca="false">MIN(Inputs!$C$4+B202-1,99)</f>
        <v>90</v>
      </c>
      <c r="D202" s="55" t="n">
        <f aca="false">0.08</f>
        <v>0.08</v>
      </c>
      <c r="E202" s="15" t="n">
        <f aca="false">R201</f>
        <v>0</v>
      </c>
      <c r="F202" s="56" t="n">
        <f aca="false">Q201</f>
        <v>244798.2082172</v>
      </c>
      <c r="G202" s="56" t="n">
        <f aca="false">IF(AND(MOD(A202-1,12)=0,B202&lt;=Inputs!$C$7,E202=0),Inputs!$C$6,0)</f>
        <v>0</v>
      </c>
      <c r="H202" s="56" t="n">
        <f aca="false">IF(B202=1,G202*Inputs!$C$9,0)</f>
        <v>0</v>
      </c>
      <c r="I202" s="56" t="n">
        <f aca="false">I201+G202</f>
        <v>120000</v>
      </c>
      <c r="J202" s="56" t="n">
        <f aca="false">(F202+G202+H202)*((1+D202)^(1/12)-1)</f>
        <v>1575.03904254436</v>
      </c>
      <c r="K202" s="56" t="n">
        <f aca="false">(F202+G202+H202+J202)*(Inputs!$C$19+IF(B202&lt;=10,Inputs!$C$12,Inputs!$C$13))/12</f>
        <v>431.153182704553</v>
      </c>
      <c r="L202" s="56" t="n">
        <f aca="false">IF(OR(E202=1,A202&lt;=Inputs!$C$15),0,MAX(Inputs!$C$8*I202-(F202+G202+H202+J202-K202),0))</f>
        <v>0</v>
      </c>
      <c r="M202" s="56" t="n">
        <f aca="false">L202*INDEX(Rates!$B$2:$C$101,C202+1,IF(Inputs!$C$5="Male",1,2))/1000/12*Inputs!$C$16</f>
        <v>0</v>
      </c>
      <c r="N202" s="56" t="n">
        <f aca="false">IF($V$1=1,MAX(F202+G202+H202+J202-K202-M202,0)*Inputs!$C$22/12,0)</f>
        <v>0</v>
      </c>
      <c r="O202" s="56" t="n">
        <f aca="false">IF(AND(MOD(A202,12)=0,B202&gt;=Inputs!$C$18),MAX(F202+G202+H202+J202-K202-M202-N202,0)*Inputs!$C$17,0)</f>
        <v>0</v>
      </c>
      <c r="P202" s="56" t="n">
        <f aca="false">F202+G202+H202+J202-K202-M202-N202+O202</f>
        <v>245942.09407704</v>
      </c>
      <c r="Q202" s="56" t="n">
        <f aca="false">IF(OR(E202=1,P202&lt;=0),0,P202)</f>
        <v>245942.09407704</v>
      </c>
      <c r="R202" s="15" t="n">
        <f aca="false">IF(OR(E202=1,AND(P202&lt;=0,I202&gt;0)),1,0)</f>
        <v>0</v>
      </c>
      <c r="S202" s="15" t="n">
        <f aca="false">IF(L202&gt;0,1,0)</f>
        <v>0</v>
      </c>
    </row>
    <row r="203" customFormat="false" ht="15" hidden="false" customHeight="false" outlineLevel="0" collapsed="false">
      <c r="A203" s="15" t="n">
        <v>202</v>
      </c>
      <c r="B203" s="15" t="n">
        <f aca="false">INT((A203-1)/12)+1</f>
        <v>17</v>
      </c>
      <c r="C203" s="15" t="n">
        <f aca="false">MIN(Inputs!$C$4+B203-1,99)</f>
        <v>90</v>
      </c>
      <c r="D203" s="55" t="n">
        <f aca="false">0.08</f>
        <v>0.08</v>
      </c>
      <c r="E203" s="15" t="n">
        <f aca="false">R202</f>
        <v>0</v>
      </c>
      <c r="F203" s="56" t="n">
        <f aca="false">Q202</f>
        <v>245942.09407704</v>
      </c>
      <c r="G203" s="56" t="n">
        <f aca="false">IF(AND(MOD(A203-1,12)=0,B203&lt;=Inputs!$C$7,E203=0),Inputs!$C$6,0)</f>
        <v>0</v>
      </c>
      <c r="H203" s="56" t="n">
        <f aca="false">IF(B203=1,G203*Inputs!$C$9,0)</f>
        <v>0</v>
      </c>
      <c r="I203" s="56" t="n">
        <f aca="false">I202+G203</f>
        <v>120000</v>
      </c>
      <c r="J203" s="56" t="n">
        <f aca="false">(F203+G203+H203)*((1+D203)^(1/12)-1)</f>
        <v>1582.39883860897</v>
      </c>
      <c r="K203" s="56" t="n">
        <f aca="false">(F203+G203+H203+J203)*(Inputs!$C$19+IF(B203&lt;=10,Inputs!$C$12,Inputs!$C$13))/12</f>
        <v>433.167862602386</v>
      </c>
      <c r="L203" s="56" t="n">
        <f aca="false">IF(OR(E203=1,A203&lt;=Inputs!$C$15),0,MAX(Inputs!$C$8*I203-(F203+G203+H203+J203-K203),0))</f>
        <v>0</v>
      </c>
      <c r="M203" s="56" t="n">
        <f aca="false">L203*INDEX(Rates!$B$2:$C$101,C203+1,IF(Inputs!$C$5="Male",1,2))/1000/12*Inputs!$C$16</f>
        <v>0</v>
      </c>
      <c r="N203" s="56" t="n">
        <f aca="false">IF($V$1=1,MAX(F203+G203+H203+J203-K203-M203,0)*Inputs!$C$22/12,0)</f>
        <v>0</v>
      </c>
      <c r="O203" s="56" t="n">
        <f aca="false">IF(AND(MOD(A203,12)=0,B203&gt;=Inputs!$C$18),MAX(F203+G203+H203+J203-K203-M203-N203,0)*Inputs!$C$17,0)</f>
        <v>0</v>
      </c>
      <c r="P203" s="56" t="n">
        <f aca="false">F203+G203+H203+J203-K203-M203-N203+O203</f>
        <v>247091.325053047</v>
      </c>
      <c r="Q203" s="56" t="n">
        <f aca="false">IF(OR(E203=1,P203&lt;=0),0,P203)</f>
        <v>247091.325053047</v>
      </c>
      <c r="R203" s="15" t="n">
        <f aca="false">IF(OR(E203=1,AND(P203&lt;=0,I203&gt;0)),1,0)</f>
        <v>0</v>
      </c>
      <c r="S203" s="15" t="n">
        <f aca="false">IF(L203&gt;0,1,0)</f>
        <v>0</v>
      </c>
    </row>
    <row r="204" customFormat="false" ht="15" hidden="false" customHeight="false" outlineLevel="0" collapsed="false">
      <c r="A204" s="15" t="n">
        <v>203</v>
      </c>
      <c r="B204" s="15" t="n">
        <f aca="false">INT((A204-1)/12)+1</f>
        <v>17</v>
      </c>
      <c r="C204" s="15" t="n">
        <f aca="false">MIN(Inputs!$C$4+B204-1,99)</f>
        <v>90</v>
      </c>
      <c r="D204" s="55" t="n">
        <f aca="false">0.08</f>
        <v>0.08</v>
      </c>
      <c r="E204" s="15" t="n">
        <f aca="false">R203</f>
        <v>0</v>
      </c>
      <c r="F204" s="56" t="n">
        <f aca="false">Q203</f>
        <v>247091.325053047</v>
      </c>
      <c r="G204" s="56" t="n">
        <f aca="false">IF(AND(MOD(A204-1,12)=0,B204&lt;=Inputs!$C$7,E204=0),Inputs!$C$6,0)</f>
        <v>0</v>
      </c>
      <c r="H204" s="56" t="n">
        <f aca="false">IF(B204=1,G204*Inputs!$C$9,0)</f>
        <v>0</v>
      </c>
      <c r="I204" s="56" t="n">
        <f aca="false">I203+G204</f>
        <v>120000</v>
      </c>
      <c r="J204" s="56" t="n">
        <f aca="false">(F204+G204+H204)*((1+D204)^(1/12)-1)</f>
        <v>1589.79302531195</v>
      </c>
      <c r="K204" s="56" t="n">
        <f aca="false">(F204+G204+H204+J204)*(Inputs!$C$19+IF(B204&lt;=10,Inputs!$C$12,Inputs!$C$13))/12</f>
        <v>435.191956637128</v>
      </c>
      <c r="L204" s="56" t="n">
        <f aca="false">IF(OR(E204=1,A204&lt;=Inputs!$C$15),0,MAX(Inputs!$C$8*I204-(F204+G204+H204+J204-K204),0))</f>
        <v>0</v>
      </c>
      <c r="M204" s="56" t="n">
        <f aca="false">L204*INDEX(Rates!$B$2:$C$101,C204+1,IF(Inputs!$C$5="Male",1,2))/1000/12*Inputs!$C$16</f>
        <v>0</v>
      </c>
      <c r="N204" s="56" t="n">
        <f aca="false">IF($V$1=1,MAX(F204+G204+H204+J204-K204-M204,0)*Inputs!$C$22/12,0)</f>
        <v>0</v>
      </c>
      <c r="O204" s="56" t="n">
        <f aca="false">IF(AND(MOD(A204,12)=0,B204&gt;=Inputs!$C$18),MAX(F204+G204+H204+J204-K204-M204-N204,0)*Inputs!$C$17,0)</f>
        <v>0</v>
      </c>
      <c r="P204" s="56" t="n">
        <f aca="false">F204+G204+H204+J204-K204-M204-N204+O204</f>
        <v>248245.926121722</v>
      </c>
      <c r="Q204" s="56" t="n">
        <f aca="false">IF(OR(E204=1,P204&lt;=0),0,P204)</f>
        <v>248245.926121722</v>
      </c>
      <c r="R204" s="15" t="n">
        <f aca="false">IF(OR(E204=1,AND(P204&lt;=0,I204&gt;0)),1,0)</f>
        <v>0</v>
      </c>
      <c r="S204" s="15" t="n">
        <f aca="false">IF(L204&gt;0,1,0)</f>
        <v>0</v>
      </c>
    </row>
    <row r="205" customFormat="false" ht="15" hidden="false" customHeight="false" outlineLevel="0" collapsed="false">
      <c r="A205" s="15" t="n">
        <v>204</v>
      </c>
      <c r="B205" s="15" t="n">
        <f aca="false">INT((A205-1)/12)+1</f>
        <v>17</v>
      </c>
      <c r="C205" s="15" t="n">
        <f aca="false">MIN(Inputs!$C$4+B205-1,99)</f>
        <v>90</v>
      </c>
      <c r="D205" s="55" t="n">
        <f aca="false">0.08</f>
        <v>0.08</v>
      </c>
      <c r="E205" s="15" t="n">
        <f aca="false">R204</f>
        <v>0</v>
      </c>
      <c r="F205" s="56" t="n">
        <f aca="false">Q204</f>
        <v>248245.926121722</v>
      </c>
      <c r="G205" s="56" t="n">
        <f aca="false">IF(AND(MOD(A205-1,12)=0,B205&lt;=Inputs!$C$7,E205=0),Inputs!$C$6,0)</f>
        <v>0</v>
      </c>
      <c r="H205" s="56" t="n">
        <f aca="false">IF(B205=1,G205*Inputs!$C$9,0)</f>
        <v>0</v>
      </c>
      <c r="I205" s="56" t="n">
        <f aca="false">I204+G205</f>
        <v>120000</v>
      </c>
      <c r="J205" s="56" t="n">
        <f aca="false">(F205+G205+H205)*((1+D205)^(1/12)-1)</f>
        <v>1597.22176335284</v>
      </c>
      <c r="K205" s="56" t="n">
        <f aca="false">(F205+G205+H205+J205)*(Inputs!$C$19+IF(B205&lt;=10,Inputs!$C$12,Inputs!$C$13))/12</f>
        <v>437.22550879888</v>
      </c>
      <c r="L205" s="56" t="n">
        <f aca="false">IF(OR(E205=1,A205&lt;=Inputs!$C$15),0,MAX(Inputs!$C$8*I205-(F205+G205+H205+J205-K205),0))</f>
        <v>0</v>
      </c>
      <c r="M205" s="56" t="n">
        <f aca="false">L205*INDEX(Rates!$B$2:$C$101,C205+1,IF(Inputs!$C$5="Male",1,2))/1000/12*Inputs!$C$16</f>
        <v>0</v>
      </c>
      <c r="N205" s="56" t="n">
        <f aca="false">IF($V$1=1,MAX(F205+G205+H205+J205-K205-M205,0)*Inputs!$C$22/12,0)</f>
        <v>0</v>
      </c>
      <c r="O205" s="56" t="n">
        <f aca="false">IF(AND(MOD(A205,12)=0,B205&gt;=Inputs!$C$18),MAX(F205+G205+H205+J205-K205-M205-N205,0)*Inputs!$C$17,0)</f>
        <v>1247.02961188138</v>
      </c>
      <c r="P205" s="56" t="n">
        <f aca="false">F205+G205+H205+J205-K205-M205-N205+O205</f>
        <v>250652.951988157</v>
      </c>
      <c r="Q205" s="56" t="n">
        <f aca="false">IF(OR(E205=1,P205&lt;=0),0,P205)</f>
        <v>250652.951988157</v>
      </c>
      <c r="R205" s="15" t="n">
        <f aca="false">IF(OR(E205=1,AND(P205&lt;=0,I205&gt;0)),1,0)</f>
        <v>0</v>
      </c>
      <c r="S205" s="15" t="n">
        <f aca="false">IF(L205&gt;0,1,0)</f>
        <v>0</v>
      </c>
    </row>
    <row r="206" customFormat="false" ht="15" hidden="false" customHeight="false" outlineLevel="0" collapsed="false">
      <c r="A206" s="15" t="n">
        <v>205</v>
      </c>
      <c r="B206" s="15" t="n">
        <f aca="false">INT((A206-1)/12)+1</f>
        <v>18</v>
      </c>
      <c r="C206" s="15" t="n">
        <f aca="false">MIN(Inputs!$C$4+B206-1,99)</f>
        <v>91</v>
      </c>
      <c r="D206" s="55" t="n">
        <f aca="false">0.08</f>
        <v>0.08</v>
      </c>
      <c r="E206" s="15" t="n">
        <f aca="false">R205</f>
        <v>0</v>
      </c>
      <c r="F206" s="56" t="n">
        <f aca="false">Q205</f>
        <v>250652.951988157</v>
      </c>
      <c r="G206" s="56" t="n">
        <f aca="false">IF(AND(MOD(A206-1,12)=0,B206&lt;=Inputs!$C$7,E206=0),Inputs!$C$6,0)</f>
        <v>0</v>
      </c>
      <c r="H206" s="56" t="n">
        <f aca="false">IF(B206=1,G206*Inputs!$C$9,0)</f>
        <v>0</v>
      </c>
      <c r="I206" s="56" t="n">
        <f aca="false">I205+G206</f>
        <v>120000</v>
      </c>
      <c r="J206" s="56" t="n">
        <f aca="false">(F206+G206+H206)*((1+D206)^(1/12)-1)</f>
        <v>1612.70864025305</v>
      </c>
      <c r="K206" s="56" t="n">
        <f aca="false">(F206+G206+H206+J206)*(Inputs!$C$19+IF(B206&lt;=10,Inputs!$C$12,Inputs!$C$13))/12</f>
        <v>441.464906099717</v>
      </c>
      <c r="L206" s="56" t="n">
        <f aca="false">IF(OR(E206=1,A206&lt;=Inputs!$C$15),0,MAX(Inputs!$C$8*I206-(F206+G206+H206+J206-K206),0))</f>
        <v>0</v>
      </c>
      <c r="M206" s="56" t="n">
        <f aca="false">L206*INDEX(Rates!$B$2:$C$101,C206+1,IF(Inputs!$C$5="Male",1,2))/1000/12*Inputs!$C$16</f>
        <v>0</v>
      </c>
      <c r="N206" s="56" t="n">
        <f aca="false">IF($V$1=1,MAX(F206+G206+H206+J206-K206-M206,0)*Inputs!$C$22/12,0)</f>
        <v>0</v>
      </c>
      <c r="O206" s="56" t="n">
        <f aca="false">IF(AND(MOD(A206,12)=0,B206&gt;=Inputs!$C$18),MAX(F206+G206+H206+J206-K206-M206-N206,0)*Inputs!$C$17,0)</f>
        <v>0</v>
      </c>
      <c r="P206" s="56" t="n">
        <f aca="false">F206+G206+H206+J206-K206-M206-N206+O206</f>
        <v>251824.19572231</v>
      </c>
      <c r="Q206" s="56" t="n">
        <f aca="false">IF(OR(E206=1,P206&lt;=0),0,P206)</f>
        <v>251824.19572231</v>
      </c>
      <c r="R206" s="15" t="n">
        <f aca="false">IF(OR(E206=1,AND(P206&lt;=0,I206&gt;0)),1,0)</f>
        <v>0</v>
      </c>
      <c r="S206" s="15" t="n">
        <f aca="false">IF(L206&gt;0,1,0)</f>
        <v>0</v>
      </c>
    </row>
    <row r="207" customFormat="false" ht="15" hidden="false" customHeight="false" outlineLevel="0" collapsed="false">
      <c r="A207" s="15" t="n">
        <v>206</v>
      </c>
      <c r="B207" s="15" t="n">
        <f aca="false">INT((A207-1)/12)+1</f>
        <v>18</v>
      </c>
      <c r="C207" s="15" t="n">
        <f aca="false">MIN(Inputs!$C$4+B207-1,99)</f>
        <v>91</v>
      </c>
      <c r="D207" s="55" t="n">
        <f aca="false">0.08</f>
        <v>0.08</v>
      </c>
      <c r="E207" s="15" t="n">
        <f aca="false">R206</f>
        <v>0</v>
      </c>
      <c r="F207" s="56" t="n">
        <f aca="false">Q206</f>
        <v>251824.19572231</v>
      </c>
      <c r="G207" s="56" t="n">
        <f aca="false">IF(AND(MOD(A207-1,12)=0,B207&lt;=Inputs!$C$7,E207=0),Inputs!$C$6,0)</f>
        <v>0</v>
      </c>
      <c r="H207" s="56" t="n">
        <f aca="false">IF(B207=1,G207*Inputs!$C$9,0)</f>
        <v>0</v>
      </c>
      <c r="I207" s="56" t="n">
        <f aca="false">I206+G207</f>
        <v>120000</v>
      </c>
      <c r="J207" s="56" t="n">
        <f aca="false">(F207+G207+H207)*((1+D207)^(1/12)-1)</f>
        <v>1620.24445770474</v>
      </c>
      <c r="K207" s="56" t="n">
        <f aca="false">(F207+G207+H207+J207)*(Inputs!$C$19+IF(B207&lt;=10,Inputs!$C$12,Inputs!$C$13))/12</f>
        <v>443.527770315026</v>
      </c>
      <c r="L207" s="56" t="n">
        <f aca="false">IF(OR(E207=1,A207&lt;=Inputs!$C$15),0,MAX(Inputs!$C$8*I207-(F207+G207+H207+J207-K207),0))</f>
        <v>0</v>
      </c>
      <c r="M207" s="56" t="n">
        <f aca="false">L207*INDEX(Rates!$B$2:$C$101,C207+1,IF(Inputs!$C$5="Male",1,2))/1000/12*Inputs!$C$16</f>
        <v>0</v>
      </c>
      <c r="N207" s="56" t="n">
        <f aca="false">IF($V$1=1,MAX(F207+G207+H207+J207-K207-M207,0)*Inputs!$C$22/12,0)</f>
        <v>0</v>
      </c>
      <c r="O207" s="56" t="n">
        <f aca="false">IF(AND(MOD(A207,12)=0,B207&gt;=Inputs!$C$18),MAX(F207+G207+H207+J207-K207-M207-N207,0)*Inputs!$C$17,0)</f>
        <v>0</v>
      </c>
      <c r="P207" s="56" t="n">
        <f aca="false">F207+G207+H207+J207-K207-M207-N207+O207</f>
        <v>253000.9124097</v>
      </c>
      <c r="Q207" s="56" t="n">
        <f aca="false">IF(OR(E207=1,P207&lt;=0),0,P207)</f>
        <v>253000.9124097</v>
      </c>
      <c r="R207" s="15" t="n">
        <f aca="false">IF(OR(E207=1,AND(P207&lt;=0,I207&gt;0)),1,0)</f>
        <v>0</v>
      </c>
      <c r="S207" s="15" t="n">
        <f aca="false">IF(L207&gt;0,1,0)</f>
        <v>0</v>
      </c>
    </row>
    <row r="208" customFormat="false" ht="15" hidden="false" customHeight="false" outlineLevel="0" collapsed="false">
      <c r="A208" s="15" t="n">
        <v>207</v>
      </c>
      <c r="B208" s="15" t="n">
        <f aca="false">INT((A208-1)/12)+1</f>
        <v>18</v>
      </c>
      <c r="C208" s="15" t="n">
        <f aca="false">MIN(Inputs!$C$4+B208-1,99)</f>
        <v>91</v>
      </c>
      <c r="D208" s="55" t="n">
        <f aca="false">0.08</f>
        <v>0.08</v>
      </c>
      <c r="E208" s="15" t="n">
        <f aca="false">R207</f>
        <v>0</v>
      </c>
      <c r="F208" s="56" t="n">
        <f aca="false">Q207</f>
        <v>253000.9124097</v>
      </c>
      <c r="G208" s="56" t="n">
        <f aca="false">IF(AND(MOD(A208-1,12)=0,B208&lt;=Inputs!$C$7,E208=0),Inputs!$C$6,0)</f>
        <v>0</v>
      </c>
      <c r="H208" s="56" t="n">
        <f aca="false">IF(B208=1,G208*Inputs!$C$9,0)</f>
        <v>0</v>
      </c>
      <c r="I208" s="56" t="n">
        <f aca="false">I207+G208</f>
        <v>120000</v>
      </c>
      <c r="J208" s="56" t="n">
        <f aca="false">(F208+G208+H208)*((1+D208)^(1/12)-1)</f>
        <v>1627.81548830235</v>
      </c>
      <c r="K208" s="56" t="n">
        <f aca="false">(F208+G208+H208+J208)*(Inputs!$C$19+IF(B208&lt;=10,Inputs!$C$12,Inputs!$C$13))/12</f>
        <v>445.600273821504</v>
      </c>
      <c r="L208" s="56" t="n">
        <f aca="false">IF(OR(E208=1,A208&lt;=Inputs!$C$15),0,MAX(Inputs!$C$8*I208-(F208+G208+H208+J208-K208),0))</f>
        <v>0</v>
      </c>
      <c r="M208" s="56" t="n">
        <f aca="false">L208*INDEX(Rates!$B$2:$C$101,C208+1,IF(Inputs!$C$5="Male",1,2))/1000/12*Inputs!$C$16</f>
        <v>0</v>
      </c>
      <c r="N208" s="56" t="n">
        <f aca="false">IF($V$1=1,MAX(F208+G208+H208+J208-K208-M208,0)*Inputs!$C$22/12,0)</f>
        <v>0</v>
      </c>
      <c r="O208" s="56" t="n">
        <f aca="false">IF(AND(MOD(A208,12)=0,B208&gt;=Inputs!$C$18),MAX(F208+G208+H208+J208-K208-M208-N208,0)*Inputs!$C$17,0)</f>
        <v>0</v>
      </c>
      <c r="P208" s="56" t="n">
        <f aca="false">F208+G208+H208+J208-K208-M208-N208+O208</f>
        <v>254183.127624181</v>
      </c>
      <c r="Q208" s="56" t="n">
        <f aca="false">IF(OR(E208=1,P208&lt;=0),0,P208)</f>
        <v>254183.127624181</v>
      </c>
      <c r="R208" s="15" t="n">
        <f aca="false">IF(OR(E208=1,AND(P208&lt;=0,I208&gt;0)),1,0)</f>
        <v>0</v>
      </c>
      <c r="S208" s="15" t="n">
        <f aca="false">IF(L208&gt;0,1,0)</f>
        <v>0</v>
      </c>
    </row>
    <row r="209" customFormat="false" ht="15" hidden="false" customHeight="false" outlineLevel="0" collapsed="false">
      <c r="A209" s="15" t="n">
        <v>208</v>
      </c>
      <c r="B209" s="15" t="n">
        <f aca="false">INT((A209-1)/12)+1</f>
        <v>18</v>
      </c>
      <c r="C209" s="15" t="n">
        <f aca="false">MIN(Inputs!$C$4+B209-1,99)</f>
        <v>91</v>
      </c>
      <c r="D209" s="55" t="n">
        <f aca="false">0.08</f>
        <v>0.08</v>
      </c>
      <c r="E209" s="15" t="n">
        <f aca="false">R208</f>
        <v>0</v>
      </c>
      <c r="F209" s="56" t="n">
        <f aca="false">Q208</f>
        <v>254183.127624181</v>
      </c>
      <c r="G209" s="56" t="n">
        <f aca="false">IF(AND(MOD(A209-1,12)=0,B209&lt;=Inputs!$C$7,E209=0),Inputs!$C$6,0)</f>
        <v>0</v>
      </c>
      <c r="H209" s="56" t="n">
        <f aca="false">IF(B209=1,G209*Inputs!$C$9,0)</f>
        <v>0</v>
      </c>
      <c r="I209" s="56" t="n">
        <f aca="false">I208+G209</f>
        <v>120000</v>
      </c>
      <c r="J209" s="56" t="n">
        <f aca="false">(F209+G209+H209)*((1+D209)^(1/12)-1)</f>
        <v>1635.42189658882</v>
      </c>
      <c r="K209" s="56" t="n">
        <f aca="false">(F209+G209+H209+J209)*(Inputs!$C$19+IF(B209&lt;=10,Inputs!$C$12,Inputs!$C$13))/12</f>
        <v>447.682461661347</v>
      </c>
      <c r="L209" s="56" t="n">
        <f aca="false">IF(OR(E209=1,A209&lt;=Inputs!$C$15),0,MAX(Inputs!$C$8*I209-(F209+G209+H209+J209-K209),0))</f>
        <v>0</v>
      </c>
      <c r="M209" s="56" t="n">
        <f aca="false">L209*INDEX(Rates!$B$2:$C$101,C209+1,IF(Inputs!$C$5="Male",1,2))/1000/12*Inputs!$C$16</f>
        <v>0</v>
      </c>
      <c r="N209" s="56" t="n">
        <f aca="false">IF($V$1=1,MAX(F209+G209+H209+J209-K209-M209,0)*Inputs!$C$22/12,0)</f>
        <v>0</v>
      </c>
      <c r="O209" s="56" t="n">
        <f aca="false">IF(AND(MOD(A209,12)=0,B209&gt;=Inputs!$C$18),MAX(F209+G209+H209+J209-K209-M209-N209,0)*Inputs!$C$17,0)</f>
        <v>0</v>
      </c>
      <c r="P209" s="56" t="n">
        <f aca="false">F209+G209+H209+J209-K209-M209-N209+O209</f>
        <v>255370.867059108</v>
      </c>
      <c r="Q209" s="56" t="n">
        <f aca="false">IF(OR(E209=1,P209&lt;=0),0,P209)</f>
        <v>255370.867059108</v>
      </c>
      <c r="R209" s="15" t="n">
        <f aca="false">IF(OR(E209=1,AND(P209&lt;=0,I209&gt;0)),1,0)</f>
        <v>0</v>
      </c>
      <c r="S209" s="15" t="n">
        <f aca="false">IF(L209&gt;0,1,0)</f>
        <v>0</v>
      </c>
    </row>
    <row r="210" customFormat="false" ht="15" hidden="false" customHeight="false" outlineLevel="0" collapsed="false">
      <c r="A210" s="15" t="n">
        <v>209</v>
      </c>
      <c r="B210" s="15" t="n">
        <f aca="false">INT((A210-1)/12)+1</f>
        <v>18</v>
      </c>
      <c r="C210" s="15" t="n">
        <f aca="false">MIN(Inputs!$C$4+B210-1,99)</f>
        <v>91</v>
      </c>
      <c r="D210" s="55" t="n">
        <f aca="false">0.08</f>
        <v>0.08</v>
      </c>
      <c r="E210" s="15" t="n">
        <f aca="false">R209</f>
        <v>0</v>
      </c>
      <c r="F210" s="56" t="n">
        <f aca="false">Q209</f>
        <v>255370.867059108</v>
      </c>
      <c r="G210" s="56" t="n">
        <f aca="false">IF(AND(MOD(A210-1,12)=0,B210&lt;=Inputs!$C$7,E210=0),Inputs!$C$6,0)</f>
        <v>0</v>
      </c>
      <c r="H210" s="56" t="n">
        <f aca="false">IF(B210=1,G210*Inputs!$C$9,0)</f>
        <v>0</v>
      </c>
      <c r="I210" s="56" t="n">
        <f aca="false">I209+G210</f>
        <v>120000</v>
      </c>
      <c r="J210" s="56" t="n">
        <f aca="false">(F210+G210+H210)*((1+D210)^(1/12)-1)</f>
        <v>1643.06384787599</v>
      </c>
      <c r="K210" s="56" t="n">
        <f aca="false">(F210+G210+H210+J210)*(Inputs!$C$19+IF(B210&lt;=10,Inputs!$C$12,Inputs!$C$13))/12</f>
        <v>449.774379087222</v>
      </c>
      <c r="L210" s="56" t="n">
        <f aca="false">IF(OR(E210=1,A210&lt;=Inputs!$C$15),0,MAX(Inputs!$C$8*I210-(F210+G210+H210+J210-K210),0))</f>
        <v>0</v>
      </c>
      <c r="M210" s="56" t="n">
        <f aca="false">L210*INDEX(Rates!$B$2:$C$101,C210+1,IF(Inputs!$C$5="Male",1,2))/1000/12*Inputs!$C$16</f>
        <v>0</v>
      </c>
      <c r="N210" s="56" t="n">
        <f aca="false">IF($V$1=1,MAX(F210+G210+H210+J210-K210-M210,0)*Inputs!$C$22/12,0)</f>
        <v>0</v>
      </c>
      <c r="O210" s="56" t="n">
        <f aca="false">IF(AND(MOD(A210,12)=0,B210&gt;=Inputs!$C$18),MAX(F210+G210+H210+J210-K210-M210-N210,0)*Inputs!$C$17,0)</f>
        <v>0</v>
      </c>
      <c r="P210" s="56" t="n">
        <f aca="false">F210+G210+H210+J210-K210-M210-N210+O210</f>
        <v>256564.156527897</v>
      </c>
      <c r="Q210" s="56" t="n">
        <f aca="false">IF(OR(E210=1,P210&lt;=0),0,P210)</f>
        <v>256564.156527897</v>
      </c>
      <c r="R210" s="15" t="n">
        <f aca="false">IF(OR(E210=1,AND(P210&lt;=0,I210&gt;0)),1,0)</f>
        <v>0</v>
      </c>
      <c r="S210" s="15" t="n">
        <f aca="false">IF(L210&gt;0,1,0)</f>
        <v>0</v>
      </c>
    </row>
    <row r="211" customFormat="false" ht="15" hidden="false" customHeight="false" outlineLevel="0" collapsed="false">
      <c r="A211" s="15" t="n">
        <v>210</v>
      </c>
      <c r="B211" s="15" t="n">
        <f aca="false">INT((A211-1)/12)+1</f>
        <v>18</v>
      </c>
      <c r="C211" s="15" t="n">
        <f aca="false">MIN(Inputs!$C$4+B211-1,99)</f>
        <v>91</v>
      </c>
      <c r="D211" s="55" t="n">
        <f aca="false">0.08</f>
        <v>0.08</v>
      </c>
      <c r="E211" s="15" t="n">
        <f aca="false">R210</f>
        <v>0</v>
      </c>
      <c r="F211" s="56" t="n">
        <f aca="false">Q210</f>
        <v>256564.156527897</v>
      </c>
      <c r="G211" s="56" t="n">
        <f aca="false">IF(AND(MOD(A211-1,12)=0,B211&lt;=Inputs!$C$7,E211=0),Inputs!$C$6,0)</f>
        <v>0</v>
      </c>
      <c r="H211" s="56" t="n">
        <f aca="false">IF(B211=1,G211*Inputs!$C$9,0)</f>
        <v>0</v>
      </c>
      <c r="I211" s="56" t="n">
        <f aca="false">I210+G211</f>
        <v>120000</v>
      </c>
      <c r="J211" s="56" t="n">
        <f aca="false">(F211+G211+H211)*((1+D211)^(1/12)-1)</f>
        <v>1650.74150824812</v>
      </c>
      <c r="K211" s="56" t="n">
        <f aca="false">(F211+G211+H211+J211)*(Inputs!$C$19+IF(B211&lt;=10,Inputs!$C$12,Inputs!$C$13))/12</f>
        <v>451.876071563254</v>
      </c>
      <c r="L211" s="56" t="n">
        <f aca="false">IF(OR(E211=1,A211&lt;=Inputs!$C$15),0,MAX(Inputs!$C$8*I211-(F211+G211+H211+J211-K211),0))</f>
        <v>0</v>
      </c>
      <c r="M211" s="56" t="n">
        <f aca="false">L211*INDEX(Rates!$B$2:$C$101,C211+1,IF(Inputs!$C$5="Male",1,2))/1000/12*Inputs!$C$16</f>
        <v>0</v>
      </c>
      <c r="N211" s="56" t="n">
        <f aca="false">IF($V$1=1,MAX(F211+G211+H211+J211-K211-M211,0)*Inputs!$C$22/12,0)</f>
        <v>0</v>
      </c>
      <c r="O211" s="56" t="n">
        <f aca="false">IF(AND(MOD(A211,12)=0,B211&gt;=Inputs!$C$18),MAX(F211+G211+H211+J211-K211-M211-N211,0)*Inputs!$C$17,0)</f>
        <v>0</v>
      </c>
      <c r="P211" s="56" t="n">
        <f aca="false">F211+G211+H211+J211-K211-M211-N211+O211</f>
        <v>257763.021964582</v>
      </c>
      <c r="Q211" s="56" t="n">
        <f aca="false">IF(OR(E211=1,P211&lt;=0),0,P211)</f>
        <v>257763.021964582</v>
      </c>
      <c r="R211" s="15" t="n">
        <f aca="false">IF(OR(E211=1,AND(P211&lt;=0,I211&gt;0)),1,0)</f>
        <v>0</v>
      </c>
      <c r="S211" s="15" t="n">
        <f aca="false">IF(L211&gt;0,1,0)</f>
        <v>0</v>
      </c>
    </row>
    <row r="212" customFormat="false" ht="15" hidden="false" customHeight="false" outlineLevel="0" collapsed="false">
      <c r="A212" s="15" t="n">
        <v>211</v>
      </c>
      <c r="B212" s="15" t="n">
        <f aca="false">INT((A212-1)/12)+1</f>
        <v>18</v>
      </c>
      <c r="C212" s="15" t="n">
        <f aca="false">MIN(Inputs!$C$4+B212-1,99)</f>
        <v>91</v>
      </c>
      <c r="D212" s="55" t="n">
        <f aca="false">0.08</f>
        <v>0.08</v>
      </c>
      <c r="E212" s="15" t="n">
        <f aca="false">R211</f>
        <v>0</v>
      </c>
      <c r="F212" s="56" t="n">
        <f aca="false">Q211</f>
        <v>257763.021964582</v>
      </c>
      <c r="G212" s="56" t="n">
        <f aca="false">IF(AND(MOD(A212-1,12)=0,B212&lt;=Inputs!$C$7,E212=0),Inputs!$C$6,0)</f>
        <v>0</v>
      </c>
      <c r="H212" s="56" t="n">
        <f aca="false">IF(B212=1,G212*Inputs!$C$9,0)</f>
        <v>0</v>
      </c>
      <c r="I212" s="56" t="n">
        <f aca="false">I211+G212</f>
        <v>120000</v>
      </c>
      <c r="J212" s="56" t="n">
        <f aca="false">(F212+G212+H212)*((1+D212)^(1/12)-1)</f>
        <v>1658.4550445656</v>
      </c>
      <c r="K212" s="56" t="n">
        <f aca="false">(F212+G212+H212+J212)*(Inputs!$C$19+IF(B212&lt;=10,Inputs!$C$12,Inputs!$C$13))/12</f>
        <v>453.987584766008</v>
      </c>
      <c r="L212" s="56" t="n">
        <f aca="false">IF(OR(E212=1,A212&lt;=Inputs!$C$15),0,MAX(Inputs!$C$8*I212-(F212+G212+H212+J212-K212),0))</f>
        <v>0</v>
      </c>
      <c r="M212" s="56" t="n">
        <f aca="false">L212*INDEX(Rates!$B$2:$C$101,C212+1,IF(Inputs!$C$5="Male",1,2))/1000/12*Inputs!$C$16</f>
        <v>0</v>
      </c>
      <c r="N212" s="56" t="n">
        <f aca="false">IF($V$1=1,MAX(F212+G212+H212+J212-K212-M212,0)*Inputs!$C$22/12,0)</f>
        <v>0</v>
      </c>
      <c r="O212" s="56" t="n">
        <f aca="false">IF(AND(MOD(A212,12)=0,B212&gt;=Inputs!$C$18),MAX(F212+G212+H212+J212-K212-M212-N212,0)*Inputs!$C$17,0)</f>
        <v>0</v>
      </c>
      <c r="P212" s="56" t="n">
        <f aca="false">F212+G212+H212+J212-K212-M212-N212+O212</f>
        <v>258967.489424381</v>
      </c>
      <c r="Q212" s="56" t="n">
        <f aca="false">IF(OR(E212=1,P212&lt;=0),0,P212)</f>
        <v>258967.489424381</v>
      </c>
      <c r="R212" s="15" t="n">
        <f aca="false">IF(OR(E212=1,AND(P212&lt;=0,I212&gt;0)),1,0)</f>
        <v>0</v>
      </c>
      <c r="S212" s="15" t="n">
        <f aca="false">IF(L212&gt;0,1,0)</f>
        <v>0</v>
      </c>
    </row>
    <row r="213" customFormat="false" ht="15" hidden="false" customHeight="false" outlineLevel="0" collapsed="false">
      <c r="A213" s="15" t="n">
        <v>212</v>
      </c>
      <c r="B213" s="15" t="n">
        <f aca="false">INT((A213-1)/12)+1</f>
        <v>18</v>
      </c>
      <c r="C213" s="15" t="n">
        <f aca="false">MIN(Inputs!$C$4+B213-1,99)</f>
        <v>91</v>
      </c>
      <c r="D213" s="55" t="n">
        <f aca="false">0.08</f>
        <v>0.08</v>
      </c>
      <c r="E213" s="15" t="n">
        <f aca="false">R212</f>
        <v>0</v>
      </c>
      <c r="F213" s="56" t="n">
        <f aca="false">Q212</f>
        <v>258967.489424381</v>
      </c>
      <c r="G213" s="56" t="n">
        <f aca="false">IF(AND(MOD(A213-1,12)=0,B213&lt;=Inputs!$C$7,E213=0),Inputs!$C$6,0)</f>
        <v>0</v>
      </c>
      <c r="H213" s="56" t="n">
        <f aca="false">IF(B213=1,G213*Inputs!$C$9,0)</f>
        <v>0</v>
      </c>
      <c r="I213" s="56" t="n">
        <f aca="false">I212+G213</f>
        <v>120000</v>
      </c>
      <c r="J213" s="56" t="n">
        <f aca="false">(F213+G213+H213)*((1+D213)^(1/12)-1)</f>
        <v>1666.20462446847</v>
      </c>
      <c r="K213" s="56" t="n">
        <f aca="false">(F213+G213+H213+J213)*(Inputs!$C$19+IF(B213&lt;=10,Inputs!$C$12,Inputs!$C$13))/12</f>
        <v>456.108964585487</v>
      </c>
      <c r="L213" s="56" t="n">
        <f aca="false">IF(OR(E213=1,A213&lt;=Inputs!$C$15),0,MAX(Inputs!$C$8*I213-(F213+G213+H213+J213-K213),0))</f>
        <v>0</v>
      </c>
      <c r="M213" s="56" t="n">
        <f aca="false">L213*INDEX(Rates!$B$2:$C$101,C213+1,IF(Inputs!$C$5="Male",1,2))/1000/12*Inputs!$C$16</f>
        <v>0</v>
      </c>
      <c r="N213" s="56" t="n">
        <f aca="false">IF($V$1=1,MAX(F213+G213+H213+J213-K213-M213,0)*Inputs!$C$22/12,0)</f>
        <v>0</v>
      </c>
      <c r="O213" s="56" t="n">
        <f aca="false">IF(AND(MOD(A213,12)=0,B213&gt;=Inputs!$C$18),MAX(F213+G213+H213+J213-K213-M213-N213,0)*Inputs!$C$17,0)</f>
        <v>0</v>
      </c>
      <c r="P213" s="56" t="n">
        <f aca="false">F213+G213+H213+J213-K213-M213-N213+O213</f>
        <v>260177.585084264</v>
      </c>
      <c r="Q213" s="56" t="n">
        <f aca="false">IF(OR(E213=1,P213&lt;=0),0,P213)</f>
        <v>260177.585084264</v>
      </c>
      <c r="R213" s="15" t="n">
        <f aca="false">IF(OR(E213=1,AND(P213&lt;=0,I213&gt;0)),1,0)</f>
        <v>0</v>
      </c>
      <c r="S213" s="15" t="n">
        <f aca="false">IF(L213&gt;0,1,0)</f>
        <v>0</v>
      </c>
    </row>
    <row r="214" customFormat="false" ht="15" hidden="false" customHeight="false" outlineLevel="0" collapsed="false">
      <c r="A214" s="15" t="n">
        <v>213</v>
      </c>
      <c r="B214" s="15" t="n">
        <f aca="false">INT((A214-1)/12)+1</f>
        <v>18</v>
      </c>
      <c r="C214" s="15" t="n">
        <f aca="false">MIN(Inputs!$C$4+B214-1,99)</f>
        <v>91</v>
      </c>
      <c r="D214" s="55" t="n">
        <f aca="false">0.08</f>
        <v>0.08</v>
      </c>
      <c r="E214" s="15" t="n">
        <f aca="false">R213</f>
        <v>0</v>
      </c>
      <c r="F214" s="56" t="n">
        <f aca="false">Q213</f>
        <v>260177.585084264</v>
      </c>
      <c r="G214" s="56" t="n">
        <f aca="false">IF(AND(MOD(A214-1,12)=0,B214&lt;=Inputs!$C$7,E214=0),Inputs!$C$6,0)</f>
        <v>0</v>
      </c>
      <c r="H214" s="56" t="n">
        <f aca="false">IF(B214=1,G214*Inputs!$C$9,0)</f>
        <v>0</v>
      </c>
      <c r="I214" s="56" t="n">
        <f aca="false">I213+G214</f>
        <v>120000</v>
      </c>
      <c r="J214" s="56" t="n">
        <f aca="false">(F214+G214+H214)*((1+D214)^(1/12)-1)</f>
        <v>1673.99041638014</v>
      </c>
      <c r="K214" s="56" t="n">
        <f aca="false">(F214+G214+H214+J214)*(Inputs!$C$19+IF(B214&lt;=10,Inputs!$C$12,Inputs!$C$13))/12</f>
        <v>458.240257126128</v>
      </c>
      <c r="L214" s="56" t="n">
        <f aca="false">IF(OR(E214=1,A214&lt;=Inputs!$C$15),0,MAX(Inputs!$C$8*I214-(F214+G214+H214+J214-K214),0))</f>
        <v>0</v>
      </c>
      <c r="M214" s="56" t="n">
        <f aca="false">L214*INDEX(Rates!$B$2:$C$101,C214+1,IF(Inputs!$C$5="Male",1,2))/1000/12*Inputs!$C$16</f>
        <v>0</v>
      </c>
      <c r="N214" s="56" t="n">
        <f aca="false">IF($V$1=1,MAX(F214+G214+H214+J214-K214-M214,0)*Inputs!$C$22/12,0)</f>
        <v>0</v>
      </c>
      <c r="O214" s="56" t="n">
        <f aca="false">IF(AND(MOD(A214,12)=0,B214&gt;=Inputs!$C$18),MAX(F214+G214+H214+J214-K214-M214-N214,0)*Inputs!$C$17,0)</f>
        <v>0</v>
      </c>
      <c r="P214" s="56" t="n">
        <f aca="false">F214+G214+H214+J214-K214-M214-N214+O214</f>
        <v>261393.335243518</v>
      </c>
      <c r="Q214" s="56" t="n">
        <f aca="false">IF(OR(E214=1,P214&lt;=0),0,P214)</f>
        <v>261393.335243518</v>
      </c>
      <c r="R214" s="15" t="n">
        <f aca="false">IF(OR(E214=1,AND(P214&lt;=0,I214&gt;0)),1,0)</f>
        <v>0</v>
      </c>
      <c r="S214" s="15" t="n">
        <f aca="false">IF(L214&gt;0,1,0)</f>
        <v>0</v>
      </c>
    </row>
    <row r="215" customFormat="false" ht="15" hidden="false" customHeight="false" outlineLevel="0" collapsed="false">
      <c r="A215" s="15" t="n">
        <v>214</v>
      </c>
      <c r="B215" s="15" t="n">
        <f aca="false">INT((A215-1)/12)+1</f>
        <v>18</v>
      </c>
      <c r="C215" s="15" t="n">
        <f aca="false">MIN(Inputs!$C$4+B215-1,99)</f>
        <v>91</v>
      </c>
      <c r="D215" s="55" t="n">
        <f aca="false">0.08</f>
        <v>0.08</v>
      </c>
      <c r="E215" s="15" t="n">
        <f aca="false">R214</f>
        <v>0</v>
      </c>
      <c r="F215" s="56" t="n">
        <f aca="false">Q214</f>
        <v>261393.335243518</v>
      </c>
      <c r="G215" s="56" t="n">
        <f aca="false">IF(AND(MOD(A215-1,12)=0,B215&lt;=Inputs!$C$7,E215=0),Inputs!$C$6,0)</f>
        <v>0</v>
      </c>
      <c r="H215" s="56" t="n">
        <f aca="false">IF(B215=1,G215*Inputs!$C$9,0)</f>
        <v>0</v>
      </c>
      <c r="I215" s="56" t="n">
        <f aca="false">I214+G215</f>
        <v>120000</v>
      </c>
      <c r="J215" s="56" t="n">
        <f aca="false">(F215+G215+H215)*((1+D215)^(1/12)-1)</f>
        <v>1681.81258951102</v>
      </c>
      <c r="K215" s="56" t="n">
        <f aca="false">(F215+G215+H215+J215)*(Inputs!$C$19+IF(B215&lt;=10,Inputs!$C$12,Inputs!$C$13))/12</f>
        <v>460.381508707801</v>
      </c>
      <c r="L215" s="56" t="n">
        <f aca="false">IF(OR(E215=1,A215&lt;=Inputs!$C$15),0,MAX(Inputs!$C$8*I215-(F215+G215+H215+J215-K215),0))</f>
        <v>0</v>
      </c>
      <c r="M215" s="56" t="n">
        <f aca="false">L215*INDEX(Rates!$B$2:$C$101,C215+1,IF(Inputs!$C$5="Male",1,2))/1000/12*Inputs!$C$16</f>
        <v>0</v>
      </c>
      <c r="N215" s="56" t="n">
        <f aca="false">IF($V$1=1,MAX(F215+G215+H215+J215-K215-M215,0)*Inputs!$C$22/12,0)</f>
        <v>0</v>
      </c>
      <c r="O215" s="56" t="n">
        <f aca="false">IF(AND(MOD(A215,12)=0,B215&gt;=Inputs!$C$18),MAX(F215+G215+H215+J215-K215-M215-N215,0)*Inputs!$C$17,0)</f>
        <v>0</v>
      </c>
      <c r="P215" s="56" t="n">
        <f aca="false">F215+G215+H215+J215-K215-M215-N215+O215</f>
        <v>262614.766324322</v>
      </c>
      <c r="Q215" s="56" t="n">
        <f aca="false">IF(OR(E215=1,P215&lt;=0),0,P215)</f>
        <v>262614.766324322</v>
      </c>
      <c r="R215" s="15" t="n">
        <f aca="false">IF(OR(E215=1,AND(P215&lt;=0,I215&gt;0)),1,0)</f>
        <v>0</v>
      </c>
      <c r="S215" s="15" t="n">
        <f aca="false">IF(L215&gt;0,1,0)</f>
        <v>0</v>
      </c>
    </row>
    <row r="216" customFormat="false" ht="15" hidden="false" customHeight="false" outlineLevel="0" collapsed="false">
      <c r="A216" s="15" t="n">
        <v>215</v>
      </c>
      <c r="B216" s="15" t="n">
        <f aca="false">INT((A216-1)/12)+1</f>
        <v>18</v>
      </c>
      <c r="C216" s="15" t="n">
        <f aca="false">MIN(Inputs!$C$4+B216-1,99)</f>
        <v>91</v>
      </c>
      <c r="D216" s="55" t="n">
        <f aca="false">0.08</f>
        <v>0.08</v>
      </c>
      <c r="E216" s="15" t="n">
        <f aca="false">R215</f>
        <v>0</v>
      </c>
      <c r="F216" s="56" t="n">
        <f aca="false">Q215</f>
        <v>262614.766324322</v>
      </c>
      <c r="G216" s="56" t="n">
        <f aca="false">IF(AND(MOD(A216-1,12)=0,B216&lt;=Inputs!$C$7,E216=0),Inputs!$C$6,0)</f>
        <v>0</v>
      </c>
      <c r="H216" s="56" t="n">
        <f aca="false">IF(B216=1,G216*Inputs!$C$9,0)</f>
        <v>0</v>
      </c>
      <c r="I216" s="56" t="n">
        <f aca="false">I215+G216</f>
        <v>120000</v>
      </c>
      <c r="J216" s="56" t="n">
        <f aca="false">(F216+G216+H216)*((1+D216)^(1/12)-1)</f>
        <v>1689.6713138622</v>
      </c>
      <c r="K216" s="56" t="n">
        <f aca="false">(F216+G216+H216+J216)*(Inputs!$C$19+IF(B216&lt;=10,Inputs!$C$12,Inputs!$C$13))/12</f>
        <v>462.532765866822</v>
      </c>
      <c r="L216" s="56" t="n">
        <f aca="false">IF(OR(E216=1,A216&lt;=Inputs!$C$15),0,MAX(Inputs!$C$8*I216-(F216+G216+H216+J216-K216),0))</f>
        <v>0</v>
      </c>
      <c r="M216" s="56" t="n">
        <f aca="false">L216*INDEX(Rates!$B$2:$C$101,C216+1,IF(Inputs!$C$5="Male",1,2))/1000/12*Inputs!$C$16</f>
        <v>0</v>
      </c>
      <c r="N216" s="56" t="n">
        <f aca="false">IF($V$1=1,MAX(F216+G216+H216+J216-K216-M216,0)*Inputs!$C$22/12,0)</f>
        <v>0</v>
      </c>
      <c r="O216" s="56" t="n">
        <f aca="false">IF(AND(MOD(A216,12)=0,B216&gt;=Inputs!$C$18),MAX(F216+G216+H216+J216-K216-M216-N216,0)*Inputs!$C$17,0)</f>
        <v>0</v>
      </c>
      <c r="P216" s="56" t="n">
        <f aca="false">F216+G216+H216+J216-K216-M216-N216+O216</f>
        <v>263841.904872317</v>
      </c>
      <c r="Q216" s="56" t="n">
        <f aca="false">IF(OR(E216=1,P216&lt;=0),0,P216)</f>
        <v>263841.904872317</v>
      </c>
      <c r="R216" s="15" t="n">
        <f aca="false">IF(OR(E216=1,AND(P216&lt;=0,I216&gt;0)),1,0)</f>
        <v>0</v>
      </c>
      <c r="S216" s="15" t="n">
        <f aca="false">IF(L216&gt;0,1,0)</f>
        <v>0</v>
      </c>
    </row>
    <row r="217" customFormat="false" ht="15" hidden="false" customHeight="false" outlineLevel="0" collapsed="false">
      <c r="A217" s="15" t="n">
        <v>216</v>
      </c>
      <c r="B217" s="15" t="n">
        <f aca="false">INT((A217-1)/12)+1</f>
        <v>18</v>
      </c>
      <c r="C217" s="15" t="n">
        <f aca="false">MIN(Inputs!$C$4+B217-1,99)</f>
        <v>91</v>
      </c>
      <c r="D217" s="55" t="n">
        <f aca="false">0.08</f>
        <v>0.08</v>
      </c>
      <c r="E217" s="15" t="n">
        <f aca="false">R216</f>
        <v>0</v>
      </c>
      <c r="F217" s="56" t="n">
        <f aca="false">Q216</f>
        <v>263841.904872317</v>
      </c>
      <c r="G217" s="56" t="n">
        <f aca="false">IF(AND(MOD(A217-1,12)=0,B217&lt;=Inputs!$C$7,E217=0),Inputs!$C$6,0)</f>
        <v>0</v>
      </c>
      <c r="H217" s="56" t="n">
        <f aca="false">IF(B217=1,G217*Inputs!$C$9,0)</f>
        <v>0</v>
      </c>
      <c r="I217" s="56" t="n">
        <f aca="false">I216+G217</f>
        <v>120000</v>
      </c>
      <c r="J217" s="56" t="n">
        <f aca="false">(F217+G217+H217)*((1+D217)^(1/12)-1)</f>
        <v>1697.56676022915</v>
      </c>
      <c r="K217" s="56" t="n">
        <f aca="false">(F217+G217+H217+J217)*(Inputs!$C$19+IF(B217&lt;=10,Inputs!$C$12,Inputs!$C$13))/12</f>
        <v>464.694075356956</v>
      </c>
      <c r="L217" s="56" t="n">
        <f aca="false">IF(OR(E217=1,A217&lt;=Inputs!$C$15),0,MAX(Inputs!$C$8*I217-(F217+G217+H217+J217-K217),0))</f>
        <v>0</v>
      </c>
      <c r="M217" s="56" t="n">
        <f aca="false">L217*INDEX(Rates!$B$2:$C$101,C217+1,IF(Inputs!$C$5="Male",1,2))/1000/12*Inputs!$C$16</f>
        <v>0</v>
      </c>
      <c r="N217" s="56" t="n">
        <f aca="false">IF($V$1=1,MAX(F217+G217+H217+J217-K217-M217,0)*Inputs!$C$22/12,0)</f>
        <v>0</v>
      </c>
      <c r="O217" s="56" t="n">
        <f aca="false">IF(AND(MOD(A217,12)=0,B217&gt;=Inputs!$C$18),MAX(F217+G217+H217+J217-K217-M217-N217,0)*Inputs!$C$17,0)</f>
        <v>1325.37388778595</v>
      </c>
      <c r="P217" s="56" t="n">
        <f aca="false">F217+G217+H217+J217-K217-M217-N217+O217</f>
        <v>266400.151444975</v>
      </c>
      <c r="Q217" s="56" t="n">
        <f aca="false">IF(OR(E217=1,P217&lt;=0),0,P217)</f>
        <v>266400.151444975</v>
      </c>
      <c r="R217" s="15" t="n">
        <f aca="false">IF(OR(E217=1,AND(P217&lt;=0,I217&gt;0)),1,0)</f>
        <v>0</v>
      </c>
      <c r="S217" s="15" t="n">
        <f aca="false">IF(L217&gt;0,1,0)</f>
        <v>0</v>
      </c>
    </row>
    <row r="218" customFormat="false" ht="15" hidden="false" customHeight="false" outlineLevel="0" collapsed="false">
      <c r="A218" s="15" t="n">
        <v>217</v>
      </c>
      <c r="B218" s="15" t="n">
        <f aca="false">INT((A218-1)/12)+1</f>
        <v>19</v>
      </c>
      <c r="C218" s="15" t="n">
        <f aca="false">MIN(Inputs!$C$4+B218-1,99)</f>
        <v>92</v>
      </c>
      <c r="D218" s="55" t="n">
        <f aca="false">0.08</f>
        <v>0.08</v>
      </c>
      <c r="E218" s="15" t="n">
        <f aca="false">R217</f>
        <v>0</v>
      </c>
      <c r="F218" s="56" t="n">
        <f aca="false">Q217</f>
        <v>266400.151444975</v>
      </c>
      <c r="G218" s="56" t="n">
        <f aca="false">IF(AND(MOD(A218-1,12)=0,B218&lt;=Inputs!$C$7,E218=0),Inputs!$C$6,0)</f>
        <v>0</v>
      </c>
      <c r="H218" s="56" t="n">
        <f aca="false">IF(B218=1,G218*Inputs!$C$9,0)</f>
        <v>0</v>
      </c>
      <c r="I218" s="56" t="n">
        <f aca="false">I217+G218</f>
        <v>120000</v>
      </c>
      <c r="J218" s="56" t="n">
        <f aca="false">(F218+G218+H218)*((1+D218)^(1/12)-1)</f>
        <v>1714.02659570644</v>
      </c>
      <c r="K218" s="56" t="n">
        <f aca="false">(F218+G218+H218+J218)*(Inputs!$C$19+IF(B218&lt;=10,Inputs!$C$12,Inputs!$C$13))/12</f>
        <v>469.199811571193</v>
      </c>
      <c r="L218" s="56" t="n">
        <f aca="false">IF(OR(E218=1,A218&lt;=Inputs!$C$15),0,MAX(Inputs!$C$8*I218-(F218+G218+H218+J218-K218),0))</f>
        <v>0</v>
      </c>
      <c r="M218" s="56" t="n">
        <f aca="false">L218*INDEX(Rates!$B$2:$C$101,C218+1,IF(Inputs!$C$5="Male",1,2))/1000/12*Inputs!$C$16</f>
        <v>0</v>
      </c>
      <c r="N218" s="56" t="n">
        <f aca="false">IF($V$1=1,MAX(F218+G218+H218+J218-K218-M218,0)*Inputs!$C$22/12,0)</f>
        <v>0</v>
      </c>
      <c r="O218" s="56" t="n">
        <f aca="false">IF(AND(MOD(A218,12)=0,B218&gt;=Inputs!$C$18),MAX(F218+G218+H218+J218-K218-M218-N218,0)*Inputs!$C$17,0)</f>
        <v>0</v>
      </c>
      <c r="P218" s="56" t="n">
        <f aca="false">F218+G218+H218+J218-K218-M218-N218+O218</f>
        <v>267644.97822911</v>
      </c>
      <c r="Q218" s="56" t="n">
        <f aca="false">IF(OR(E218=1,P218&lt;=0),0,P218)</f>
        <v>267644.97822911</v>
      </c>
      <c r="R218" s="15" t="n">
        <f aca="false">IF(OR(E218=1,AND(P218&lt;=0,I218&gt;0)),1,0)</f>
        <v>0</v>
      </c>
      <c r="S218" s="15" t="n">
        <f aca="false">IF(L218&gt;0,1,0)</f>
        <v>0</v>
      </c>
    </row>
    <row r="219" customFormat="false" ht="15" hidden="false" customHeight="false" outlineLevel="0" collapsed="false">
      <c r="A219" s="15" t="n">
        <v>218</v>
      </c>
      <c r="B219" s="15" t="n">
        <f aca="false">INT((A219-1)/12)+1</f>
        <v>19</v>
      </c>
      <c r="C219" s="15" t="n">
        <f aca="false">MIN(Inputs!$C$4+B219-1,99)</f>
        <v>92</v>
      </c>
      <c r="D219" s="55" t="n">
        <f aca="false">0.08</f>
        <v>0.08</v>
      </c>
      <c r="E219" s="15" t="n">
        <f aca="false">R218</f>
        <v>0</v>
      </c>
      <c r="F219" s="56" t="n">
        <f aca="false">Q218</f>
        <v>267644.97822911</v>
      </c>
      <c r="G219" s="56" t="n">
        <f aca="false">IF(AND(MOD(A219-1,12)=0,B219&lt;=Inputs!$C$7,E219=0),Inputs!$C$6,0)</f>
        <v>0</v>
      </c>
      <c r="H219" s="56" t="n">
        <f aca="false">IF(B219=1,G219*Inputs!$C$9,0)</f>
        <v>0</v>
      </c>
      <c r="I219" s="56" t="n">
        <f aca="false">I218+G219</f>
        <v>120000</v>
      </c>
      <c r="J219" s="56" t="n">
        <f aca="false">(F219+G219+H219)*((1+D219)^(1/12)-1)</f>
        <v>1722.03584871731</v>
      </c>
      <c r="K219" s="56" t="n">
        <f aca="false">(F219+G219+H219+J219)*(Inputs!$C$19+IF(B219&lt;=10,Inputs!$C$12,Inputs!$C$13))/12</f>
        <v>471.392274636198</v>
      </c>
      <c r="L219" s="56" t="n">
        <f aca="false">IF(OR(E219=1,A219&lt;=Inputs!$C$15),0,MAX(Inputs!$C$8*I219-(F219+G219+H219+J219-K219),0))</f>
        <v>0</v>
      </c>
      <c r="M219" s="56" t="n">
        <f aca="false">L219*INDEX(Rates!$B$2:$C$101,C219+1,IF(Inputs!$C$5="Male",1,2))/1000/12*Inputs!$C$16</f>
        <v>0</v>
      </c>
      <c r="N219" s="56" t="n">
        <f aca="false">IF($V$1=1,MAX(F219+G219+H219+J219-K219-M219,0)*Inputs!$C$22/12,0)</f>
        <v>0</v>
      </c>
      <c r="O219" s="56" t="n">
        <f aca="false">IF(AND(MOD(A219,12)=0,B219&gt;=Inputs!$C$18),MAX(F219+G219+H219+J219-K219-M219-N219,0)*Inputs!$C$17,0)</f>
        <v>0</v>
      </c>
      <c r="P219" s="56" t="n">
        <f aca="false">F219+G219+H219+J219-K219-M219-N219+O219</f>
        <v>268895.621803192</v>
      </c>
      <c r="Q219" s="56" t="n">
        <f aca="false">IF(OR(E219=1,P219&lt;=0),0,P219)</f>
        <v>268895.621803192</v>
      </c>
      <c r="R219" s="15" t="n">
        <f aca="false">IF(OR(E219=1,AND(P219&lt;=0,I219&gt;0)),1,0)</f>
        <v>0</v>
      </c>
      <c r="S219" s="15" t="n">
        <f aca="false">IF(L219&gt;0,1,0)</f>
        <v>0</v>
      </c>
    </row>
    <row r="220" customFormat="false" ht="15" hidden="false" customHeight="false" outlineLevel="0" collapsed="false">
      <c r="A220" s="15" t="n">
        <v>219</v>
      </c>
      <c r="B220" s="15" t="n">
        <f aca="false">INT((A220-1)/12)+1</f>
        <v>19</v>
      </c>
      <c r="C220" s="15" t="n">
        <f aca="false">MIN(Inputs!$C$4+B220-1,99)</f>
        <v>92</v>
      </c>
      <c r="D220" s="55" t="n">
        <f aca="false">0.08</f>
        <v>0.08</v>
      </c>
      <c r="E220" s="15" t="n">
        <f aca="false">R219</f>
        <v>0</v>
      </c>
      <c r="F220" s="56" t="n">
        <f aca="false">Q219</f>
        <v>268895.621803192</v>
      </c>
      <c r="G220" s="56" t="n">
        <f aca="false">IF(AND(MOD(A220-1,12)=0,B220&lt;=Inputs!$C$7,E220=0),Inputs!$C$6,0)</f>
        <v>0</v>
      </c>
      <c r="H220" s="56" t="n">
        <f aca="false">IF(B220=1,G220*Inputs!$C$9,0)</f>
        <v>0</v>
      </c>
      <c r="I220" s="56" t="n">
        <f aca="false">I219+G220</f>
        <v>120000</v>
      </c>
      <c r="J220" s="56" t="n">
        <f aca="false">(F220+G220+H220)*((1+D220)^(1/12)-1)</f>
        <v>1730.08252712983</v>
      </c>
      <c r="K220" s="56" t="n">
        <f aca="false">(F220+G220+H220+J220)*(Inputs!$C$19+IF(B220&lt;=10,Inputs!$C$12,Inputs!$C$13))/12</f>
        <v>473.594982578062</v>
      </c>
      <c r="L220" s="56" t="n">
        <f aca="false">IF(OR(E220=1,A220&lt;=Inputs!$C$15),0,MAX(Inputs!$C$8*I220-(F220+G220+H220+J220-K220),0))</f>
        <v>0</v>
      </c>
      <c r="M220" s="56" t="n">
        <f aca="false">L220*INDEX(Rates!$B$2:$C$101,C220+1,IF(Inputs!$C$5="Male",1,2))/1000/12*Inputs!$C$16</f>
        <v>0</v>
      </c>
      <c r="N220" s="56" t="n">
        <f aca="false">IF($V$1=1,MAX(F220+G220+H220+J220-K220-M220,0)*Inputs!$C$22/12,0)</f>
        <v>0</v>
      </c>
      <c r="O220" s="56" t="n">
        <f aca="false">IF(AND(MOD(A220,12)=0,B220&gt;=Inputs!$C$18),MAX(F220+G220+H220+J220-K220-M220-N220,0)*Inputs!$C$17,0)</f>
        <v>0</v>
      </c>
      <c r="P220" s="56" t="n">
        <f aca="false">F220+G220+H220+J220-K220-M220-N220+O220</f>
        <v>270152.109347743</v>
      </c>
      <c r="Q220" s="56" t="n">
        <f aca="false">IF(OR(E220=1,P220&lt;=0),0,P220)</f>
        <v>270152.109347743</v>
      </c>
      <c r="R220" s="15" t="n">
        <f aca="false">IF(OR(E220=1,AND(P220&lt;=0,I220&gt;0)),1,0)</f>
        <v>0</v>
      </c>
      <c r="S220" s="15" t="n">
        <f aca="false">IF(L220&gt;0,1,0)</f>
        <v>0</v>
      </c>
    </row>
    <row r="221" customFormat="false" ht="15" hidden="false" customHeight="false" outlineLevel="0" collapsed="false">
      <c r="A221" s="15" t="n">
        <v>220</v>
      </c>
      <c r="B221" s="15" t="n">
        <f aca="false">INT((A221-1)/12)+1</f>
        <v>19</v>
      </c>
      <c r="C221" s="15" t="n">
        <f aca="false">MIN(Inputs!$C$4+B221-1,99)</f>
        <v>92</v>
      </c>
      <c r="D221" s="55" t="n">
        <f aca="false">0.08</f>
        <v>0.08</v>
      </c>
      <c r="E221" s="15" t="n">
        <f aca="false">R220</f>
        <v>0</v>
      </c>
      <c r="F221" s="56" t="n">
        <f aca="false">Q220</f>
        <v>270152.109347743</v>
      </c>
      <c r="G221" s="56" t="n">
        <f aca="false">IF(AND(MOD(A221-1,12)=0,B221&lt;=Inputs!$C$7,E221=0),Inputs!$C$6,0)</f>
        <v>0</v>
      </c>
      <c r="H221" s="56" t="n">
        <f aca="false">IF(B221=1,G221*Inputs!$C$9,0)</f>
        <v>0</v>
      </c>
      <c r="I221" s="56" t="n">
        <f aca="false">I220+G221</f>
        <v>120000</v>
      </c>
      <c r="J221" s="56" t="n">
        <f aca="false">(F221+G221+H221)*((1+D221)^(1/12)-1)</f>
        <v>1738.16680582432</v>
      </c>
      <c r="K221" s="56" t="n">
        <f aca="false">(F221+G221+H221+J221)*(Inputs!$C$19+IF(B221&lt;=10,Inputs!$C$12,Inputs!$C$13))/12</f>
        <v>475.807983268743</v>
      </c>
      <c r="L221" s="56" t="n">
        <f aca="false">IF(OR(E221=1,A221&lt;=Inputs!$C$15),0,MAX(Inputs!$C$8*I221-(F221+G221+H221+J221-K221),0))</f>
        <v>0</v>
      </c>
      <c r="M221" s="56" t="n">
        <f aca="false">L221*INDEX(Rates!$B$2:$C$101,C221+1,IF(Inputs!$C$5="Male",1,2))/1000/12*Inputs!$C$16</f>
        <v>0</v>
      </c>
      <c r="N221" s="56" t="n">
        <f aca="false">IF($V$1=1,MAX(F221+G221+H221+J221-K221-M221,0)*Inputs!$C$22/12,0)</f>
        <v>0</v>
      </c>
      <c r="O221" s="56" t="n">
        <f aca="false">IF(AND(MOD(A221,12)=0,B221&gt;=Inputs!$C$18),MAX(F221+G221+H221+J221-K221-M221-N221,0)*Inputs!$C$17,0)</f>
        <v>0</v>
      </c>
      <c r="P221" s="56" t="n">
        <f aca="false">F221+G221+H221+J221-K221-M221-N221+O221</f>
        <v>271414.468170299</v>
      </c>
      <c r="Q221" s="56" t="n">
        <f aca="false">IF(OR(E221=1,P221&lt;=0),0,P221)</f>
        <v>271414.468170299</v>
      </c>
      <c r="R221" s="15" t="n">
        <f aca="false">IF(OR(E221=1,AND(P221&lt;=0,I221&gt;0)),1,0)</f>
        <v>0</v>
      </c>
      <c r="S221" s="15" t="n">
        <f aca="false">IF(L221&gt;0,1,0)</f>
        <v>0</v>
      </c>
    </row>
    <row r="222" customFormat="false" ht="15" hidden="false" customHeight="false" outlineLevel="0" collapsed="false">
      <c r="A222" s="15" t="n">
        <v>221</v>
      </c>
      <c r="B222" s="15" t="n">
        <f aca="false">INT((A222-1)/12)+1</f>
        <v>19</v>
      </c>
      <c r="C222" s="15" t="n">
        <f aca="false">MIN(Inputs!$C$4+B222-1,99)</f>
        <v>92</v>
      </c>
      <c r="D222" s="55" t="n">
        <f aca="false">0.08</f>
        <v>0.08</v>
      </c>
      <c r="E222" s="15" t="n">
        <f aca="false">R221</f>
        <v>0</v>
      </c>
      <c r="F222" s="56" t="n">
        <f aca="false">Q221</f>
        <v>271414.468170299</v>
      </c>
      <c r="G222" s="56" t="n">
        <f aca="false">IF(AND(MOD(A222-1,12)=0,B222&lt;=Inputs!$C$7,E222=0),Inputs!$C$6,0)</f>
        <v>0</v>
      </c>
      <c r="H222" s="56" t="n">
        <f aca="false">IF(B222=1,G222*Inputs!$C$9,0)</f>
        <v>0</v>
      </c>
      <c r="I222" s="56" t="n">
        <f aca="false">I221+G222</f>
        <v>120000</v>
      </c>
      <c r="J222" s="56" t="n">
        <f aca="false">(F222+G222+H222)*((1+D222)^(1/12)-1)</f>
        <v>1746.28886049827</v>
      </c>
      <c r="K222" s="56" t="n">
        <f aca="false">(F222+G222+H222+J222)*(Inputs!$C$19+IF(B222&lt;=10,Inputs!$C$12,Inputs!$C$13))/12</f>
        <v>478.031324803895</v>
      </c>
      <c r="L222" s="56" t="n">
        <f aca="false">IF(OR(E222=1,A222&lt;=Inputs!$C$15),0,MAX(Inputs!$C$8*I222-(F222+G222+H222+J222-K222),0))</f>
        <v>0</v>
      </c>
      <c r="M222" s="56" t="n">
        <f aca="false">L222*INDEX(Rates!$B$2:$C$101,C222+1,IF(Inputs!$C$5="Male",1,2))/1000/12*Inputs!$C$16</f>
        <v>0</v>
      </c>
      <c r="N222" s="56" t="n">
        <f aca="false">IF($V$1=1,MAX(F222+G222+H222+J222-K222-M222,0)*Inputs!$C$22/12,0)</f>
        <v>0</v>
      </c>
      <c r="O222" s="56" t="n">
        <f aca="false">IF(AND(MOD(A222,12)=0,B222&gt;=Inputs!$C$18),MAX(F222+G222+H222+J222-K222-M222-N222,0)*Inputs!$C$17,0)</f>
        <v>0</v>
      </c>
      <c r="P222" s="56" t="n">
        <f aca="false">F222+G222+H222+J222-K222-M222-N222+O222</f>
        <v>272682.725705993</v>
      </c>
      <c r="Q222" s="56" t="n">
        <f aca="false">IF(OR(E222=1,P222&lt;=0),0,P222)</f>
        <v>272682.725705993</v>
      </c>
      <c r="R222" s="15" t="n">
        <f aca="false">IF(OR(E222=1,AND(P222&lt;=0,I222&gt;0)),1,0)</f>
        <v>0</v>
      </c>
      <c r="S222" s="15" t="n">
        <f aca="false">IF(L222&gt;0,1,0)</f>
        <v>0</v>
      </c>
    </row>
    <row r="223" customFormat="false" ht="15" hidden="false" customHeight="false" outlineLevel="0" collapsed="false">
      <c r="A223" s="15" t="n">
        <v>222</v>
      </c>
      <c r="B223" s="15" t="n">
        <f aca="false">INT((A223-1)/12)+1</f>
        <v>19</v>
      </c>
      <c r="C223" s="15" t="n">
        <f aca="false">MIN(Inputs!$C$4+B223-1,99)</f>
        <v>92</v>
      </c>
      <c r="D223" s="55" t="n">
        <f aca="false">0.08</f>
        <v>0.08</v>
      </c>
      <c r="E223" s="15" t="n">
        <f aca="false">R222</f>
        <v>0</v>
      </c>
      <c r="F223" s="56" t="n">
        <f aca="false">Q222</f>
        <v>272682.725705993</v>
      </c>
      <c r="G223" s="56" t="n">
        <f aca="false">IF(AND(MOD(A223-1,12)=0,B223&lt;=Inputs!$C$7,E223=0),Inputs!$C$6,0)</f>
        <v>0</v>
      </c>
      <c r="H223" s="56" t="n">
        <f aca="false">IF(B223=1,G223*Inputs!$C$9,0)</f>
        <v>0</v>
      </c>
      <c r="I223" s="56" t="n">
        <f aca="false">I222+G223</f>
        <v>120000</v>
      </c>
      <c r="J223" s="56" t="n">
        <f aca="false">(F223+G223+H223)*((1+D223)^(1/12)-1)</f>
        <v>1754.44886767017</v>
      </c>
      <c r="K223" s="56" t="n">
        <f aca="false">(F223+G223+H223+J223)*(Inputs!$C$19+IF(B223&lt;=10,Inputs!$C$12,Inputs!$C$13))/12</f>
        <v>480.265055503911</v>
      </c>
      <c r="L223" s="56" t="n">
        <f aca="false">IF(OR(E223=1,A223&lt;=Inputs!$C$15),0,MAX(Inputs!$C$8*I223-(F223+G223+H223+J223-K223),0))</f>
        <v>0</v>
      </c>
      <c r="M223" s="56" t="n">
        <f aca="false">L223*INDEX(Rates!$B$2:$C$101,C223+1,IF(Inputs!$C$5="Male",1,2))/1000/12*Inputs!$C$16</f>
        <v>0</v>
      </c>
      <c r="N223" s="56" t="n">
        <f aca="false">IF($V$1=1,MAX(F223+G223+H223+J223-K223-M223,0)*Inputs!$C$22/12,0)</f>
        <v>0</v>
      </c>
      <c r="O223" s="56" t="n">
        <f aca="false">IF(AND(MOD(A223,12)=0,B223&gt;=Inputs!$C$18),MAX(F223+G223+H223+J223-K223-M223-N223,0)*Inputs!$C$17,0)</f>
        <v>0</v>
      </c>
      <c r="P223" s="56" t="n">
        <f aca="false">F223+G223+H223+J223-K223-M223-N223+O223</f>
        <v>273956.909518159</v>
      </c>
      <c r="Q223" s="56" t="n">
        <f aca="false">IF(OR(E223=1,P223&lt;=0),0,P223)</f>
        <v>273956.909518159</v>
      </c>
      <c r="R223" s="15" t="n">
        <f aca="false">IF(OR(E223=1,AND(P223&lt;=0,I223&gt;0)),1,0)</f>
        <v>0</v>
      </c>
      <c r="S223" s="15" t="n">
        <f aca="false">IF(L223&gt;0,1,0)</f>
        <v>0</v>
      </c>
    </row>
    <row r="224" customFormat="false" ht="15" hidden="false" customHeight="false" outlineLevel="0" collapsed="false">
      <c r="A224" s="15" t="n">
        <v>223</v>
      </c>
      <c r="B224" s="15" t="n">
        <f aca="false">INT((A224-1)/12)+1</f>
        <v>19</v>
      </c>
      <c r="C224" s="15" t="n">
        <f aca="false">MIN(Inputs!$C$4+B224-1,99)</f>
        <v>92</v>
      </c>
      <c r="D224" s="55" t="n">
        <f aca="false">0.08</f>
        <v>0.08</v>
      </c>
      <c r="E224" s="15" t="n">
        <f aca="false">R223</f>
        <v>0</v>
      </c>
      <c r="F224" s="56" t="n">
        <f aca="false">Q223</f>
        <v>273956.909518159</v>
      </c>
      <c r="G224" s="56" t="n">
        <f aca="false">IF(AND(MOD(A224-1,12)=0,B224&lt;=Inputs!$C$7,E224=0),Inputs!$C$6,0)</f>
        <v>0</v>
      </c>
      <c r="H224" s="56" t="n">
        <f aca="false">IF(B224=1,G224*Inputs!$C$9,0)</f>
        <v>0</v>
      </c>
      <c r="I224" s="56" t="n">
        <f aca="false">I223+G224</f>
        <v>120000</v>
      </c>
      <c r="J224" s="56" t="n">
        <f aca="false">(F224+G224+H224)*((1+D224)^(1/12)-1)</f>
        <v>1762.64700468332</v>
      </c>
      <c r="K224" s="56" t="n">
        <f aca="false">(F224+G224+H224+J224)*(Inputs!$C$19+IF(B224&lt;=10,Inputs!$C$12,Inputs!$C$13))/12</f>
        <v>482.509223914975</v>
      </c>
      <c r="L224" s="56" t="n">
        <f aca="false">IF(OR(E224=1,A224&lt;=Inputs!$C$15),0,MAX(Inputs!$C$8*I224-(F224+G224+H224+J224-K224),0))</f>
        <v>0</v>
      </c>
      <c r="M224" s="56" t="n">
        <f aca="false">L224*INDEX(Rates!$B$2:$C$101,C224+1,IF(Inputs!$C$5="Male",1,2))/1000/12*Inputs!$C$16</f>
        <v>0</v>
      </c>
      <c r="N224" s="56" t="n">
        <f aca="false">IF($V$1=1,MAX(F224+G224+H224+J224-K224-M224,0)*Inputs!$C$22/12,0)</f>
        <v>0</v>
      </c>
      <c r="O224" s="56" t="n">
        <f aca="false">IF(AND(MOD(A224,12)=0,B224&gt;=Inputs!$C$18),MAX(F224+G224+H224+J224-K224-M224-N224,0)*Inputs!$C$17,0)</f>
        <v>0</v>
      </c>
      <c r="P224" s="56" t="n">
        <f aca="false">F224+G224+H224+J224-K224-M224-N224+O224</f>
        <v>275237.047298928</v>
      </c>
      <c r="Q224" s="56" t="n">
        <f aca="false">IF(OR(E224=1,P224&lt;=0),0,P224)</f>
        <v>275237.047298928</v>
      </c>
      <c r="R224" s="15" t="n">
        <f aca="false">IF(OR(E224=1,AND(P224&lt;=0,I224&gt;0)),1,0)</f>
        <v>0</v>
      </c>
      <c r="S224" s="15" t="n">
        <f aca="false">IF(L224&gt;0,1,0)</f>
        <v>0</v>
      </c>
    </row>
    <row r="225" customFormat="false" ht="15" hidden="false" customHeight="false" outlineLevel="0" collapsed="false">
      <c r="A225" s="15" t="n">
        <v>224</v>
      </c>
      <c r="B225" s="15" t="n">
        <f aca="false">INT((A225-1)/12)+1</f>
        <v>19</v>
      </c>
      <c r="C225" s="15" t="n">
        <f aca="false">MIN(Inputs!$C$4+B225-1,99)</f>
        <v>92</v>
      </c>
      <c r="D225" s="55" t="n">
        <f aca="false">0.08</f>
        <v>0.08</v>
      </c>
      <c r="E225" s="15" t="n">
        <f aca="false">R224</f>
        <v>0</v>
      </c>
      <c r="F225" s="56" t="n">
        <f aca="false">Q224</f>
        <v>275237.047298928</v>
      </c>
      <c r="G225" s="56" t="n">
        <f aca="false">IF(AND(MOD(A225-1,12)=0,B225&lt;=Inputs!$C$7,E225=0),Inputs!$C$6,0)</f>
        <v>0</v>
      </c>
      <c r="H225" s="56" t="n">
        <f aca="false">IF(B225=1,G225*Inputs!$C$9,0)</f>
        <v>0</v>
      </c>
      <c r="I225" s="56" t="n">
        <f aca="false">I224+G225</f>
        <v>120000</v>
      </c>
      <c r="J225" s="56" t="n">
        <f aca="false">(F225+G225+H225)*((1+D225)^(1/12)-1)</f>
        <v>1770.88344970974</v>
      </c>
      <c r="K225" s="56" t="n">
        <f aca="false">(F225+G225+H225+J225)*(Inputs!$C$19+IF(B225&lt;=10,Inputs!$C$12,Inputs!$C$13))/12</f>
        <v>484.763878810116</v>
      </c>
      <c r="L225" s="56" t="n">
        <f aca="false">IF(OR(E225=1,A225&lt;=Inputs!$C$15),0,MAX(Inputs!$C$8*I225-(F225+G225+H225+J225-K225),0))</f>
        <v>0</v>
      </c>
      <c r="M225" s="56" t="n">
        <f aca="false">L225*INDEX(Rates!$B$2:$C$101,C225+1,IF(Inputs!$C$5="Male",1,2))/1000/12*Inputs!$C$16</f>
        <v>0</v>
      </c>
      <c r="N225" s="56" t="n">
        <f aca="false">IF($V$1=1,MAX(F225+G225+H225+J225-K225-M225,0)*Inputs!$C$22/12,0)</f>
        <v>0</v>
      </c>
      <c r="O225" s="56" t="n">
        <f aca="false">IF(AND(MOD(A225,12)=0,B225&gt;=Inputs!$C$18),MAX(F225+G225+H225+J225-K225-M225-N225,0)*Inputs!$C$17,0)</f>
        <v>0</v>
      </c>
      <c r="P225" s="56" t="n">
        <f aca="false">F225+G225+H225+J225-K225-M225-N225+O225</f>
        <v>276523.166869827</v>
      </c>
      <c r="Q225" s="56" t="n">
        <f aca="false">IF(OR(E225=1,P225&lt;=0),0,P225)</f>
        <v>276523.166869827</v>
      </c>
      <c r="R225" s="15" t="n">
        <f aca="false">IF(OR(E225=1,AND(P225&lt;=0,I225&gt;0)),1,0)</f>
        <v>0</v>
      </c>
      <c r="S225" s="15" t="n">
        <f aca="false">IF(L225&gt;0,1,0)</f>
        <v>0</v>
      </c>
    </row>
    <row r="226" customFormat="false" ht="15" hidden="false" customHeight="false" outlineLevel="0" collapsed="false">
      <c r="A226" s="15" t="n">
        <v>225</v>
      </c>
      <c r="B226" s="15" t="n">
        <f aca="false">INT((A226-1)/12)+1</f>
        <v>19</v>
      </c>
      <c r="C226" s="15" t="n">
        <f aca="false">MIN(Inputs!$C$4+B226-1,99)</f>
        <v>92</v>
      </c>
      <c r="D226" s="55" t="n">
        <f aca="false">0.08</f>
        <v>0.08</v>
      </c>
      <c r="E226" s="15" t="n">
        <f aca="false">R225</f>
        <v>0</v>
      </c>
      <c r="F226" s="56" t="n">
        <f aca="false">Q225</f>
        <v>276523.166869827</v>
      </c>
      <c r="G226" s="56" t="n">
        <f aca="false">IF(AND(MOD(A226-1,12)=0,B226&lt;=Inputs!$C$7,E226=0),Inputs!$C$6,0)</f>
        <v>0</v>
      </c>
      <c r="H226" s="56" t="n">
        <f aca="false">IF(B226=1,G226*Inputs!$C$9,0)</f>
        <v>0</v>
      </c>
      <c r="I226" s="56" t="n">
        <f aca="false">I225+G226</f>
        <v>120000</v>
      </c>
      <c r="J226" s="56" t="n">
        <f aca="false">(F226+G226+H226)*((1+D226)^(1/12)-1)</f>
        <v>1779.15838175397</v>
      </c>
      <c r="K226" s="56" t="n">
        <f aca="false">(F226+G226+H226+J226)*(Inputs!$C$19+IF(B226&lt;=10,Inputs!$C$12,Inputs!$C$13))/12</f>
        <v>487.029069190267</v>
      </c>
      <c r="L226" s="56" t="n">
        <f aca="false">IF(OR(E226=1,A226&lt;=Inputs!$C$15),0,MAX(Inputs!$C$8*I226-(F226+G226+H226+J226-K226),0))</f>
        <v>0</v>
      </c>
      <c r="M226" s="56" t="n">
        <f aca="false">L226*INDEX(Rates!$B$2:$C$101,C226+1,IF(Inputs!$C$5="Male",1,2))/1000/12*Inputs!$C$16</f>
        <v>0</v>
      </c>
      <c r="N226" s="56" t="n">
        <f aca="false">IF($V$1=1,MAX(F226+G226+H226+J226-K226-M226,0)*Inputs!$C$22/12,0)</f>
        <v>0</v>
      </c>
      <c r="O226" s="56" t="n">
        <f aca="false">IF(AND(MOD(A226,12)=0,B226&gt;=Inputs!$C$18),MAX(F226+G226+H226+J226-K226-M226-N226,0)*Inputs!$C$17,0)</f>
        <v>0</v>
      </c>
      <c r="P226" s="56" t="n">
        <f aca="false">F226+G226+H226+J226-K226-M226-N226+O226</f>
        <v>277815.296182391</v>
      </c>
      <c r="Q226" s="56" t="n">
        <f aca="false">IF(OR(E226=1,P226&lt;=0),0,P226)</f>
        <v>277815.296182391</v>
      </c>
      <c r="R226" s="15" t="n">
        <f aca="false">IF(OR(E226=1,AND(P226&lt;=0,I226&gt;0)),1,0)</f>
        <v>0</v>
      </c>
      <c r="S226" s="15" t="n">
        <f aca="false">IF(L226&gt;0,1,0)</f>
        <v>0</v>
      </c>
    </row>
    <row r="227" customFormat="false" ht="15" hidden="false" customHeight="false" outlineLevel="0" collapsed="false">
      <c r="A227" s="15" t="n">
        <v>226</v>
      </c>
      <c r="B227" s="15" t="n">
        <f aca="false">INT((A227-1)/12)+1</f>
        <v>19</v>
      </c>
      <c r="C227" s="15" t="n">
        <f aca="false">MIN(Inputs!$C$4+B227-1,99)</f>
        <v>92</v>
      </c>
      <c r="D227" s="55" t="n">
        <f aca="false">0.08</f>
        <v>0.08</v>
      </c>
      <c r="E227" s="15" t="n">
        <f aca="false">R226</f>
        <v>0</v>
      </c>
      <c r="F227" s="56" t="n">
        <f aca="false">Q226</f>
        <v>277815.296182391</v>
      </c>
      <c r="G227" s="56" t="n">
        <f aca="false">IF(AND(MOD(A227-1,12)=0,B227&lt;=Inputs!$C$7,E227=0),Inputs!$C$6,0)</f>
        <v>0</v>
      </c>
      <c r="H227" s="56" t="n">
        <f aca="false">IF(B227=1,G227*Inputs!$C$9,0)</f>
        <v>0</v>
      </c>
      <c r="I227" s="56" t="n">
        <f aca="false">I226+G227</f>
        <v>120000</v>
      </c>
      <c r="J227" s="56" t="n">
        <f aca="false">(F227+G227+H227)*((1+D227)^(1/12)-1)</f>
        <v>1787.47198065703</v>
      </c>
      <c r="K227" s="56" t="n">
        <f aca="false">(F227+G227+H227+J227)*(Inputs!$C$19+IF(B227&lt;=10,Inputs!$C$12,Inputs!$C$13))/12</f>
        <v>489.304844285334</v>
      </c>
      <c r="L227" s="56" t="n">
        <f aca="false">IF(OR(E227=1,A227&lt;=Inputs!$C$15),0,MAX(Inputs!$C$8*I227-(F227+G227+H227+J227-K227),0))</f>
        <v>0</v>
      </c>
      <c r="M227" s="56" t="n">
        <f aca="false">L227*INDEX(Rates!$B$2:$C$101,C227+1,IF(Inputs!$C$5="Male",1,2))/1000/12*Inputs!$C$16</f>
        <v>0</v>
      </c>
      <c r="N227" s="56" t="n">
        <f aca="false">IF($V$1=1,MAX(F227+G227+H227+J227-K227-M227,0)*Inputs!$C$22/12,0)</f>
        <v>0</v>
      </c>
      <c r="O227" s="56" t="n">
        <f aca="false">IF(AND(MOD(A227,12)=0,B227&gt;=Inputs!$C$18),MAX(F227+G227+H227+J227-K227-M227-N227,0)*Inputs!$C$17,0)</f>
        <v>0</v>
      </c>
      <c r="P227" s="56" t="n">
        <f aca="false">F227+G227+H227+J227-K227-M227-N227+O227</f>
        <v>279113.463318763</v>
      </c>
      <c r="Q227" s="56" t="n">
        <f aca="false">IF(OR(E227=1,P227&lt;=0),0,P227)</f>
        <v>279113.463318763</v>
      </c>
      <c r="R227" s="15" t="n">
        <f aca="false">IF(OR(E227=1,AND(P227&lt;=0,I227&gt;0)),1,0)</f>
        <v>0</v>
      </c>
      <c r="S227" s="15" t="n">
        <f aca="false">IF(L227&gt;0,1,0)</f>
        <v>0</v>
      </c>
    </row>
    <row r="228" customFormat="false" ht="15" hidden="false" customHeight="false" outlineLevel="0" collapsed="false">
      <c r="A228" s="15" t="n">
        <v>227</v>
      </c>
      <c r="B228" s="15" t="n">
        <f aca="false">INT((A228-1)/12)+1</f>
        <v>19</v>
      </c>
      <c r="C228" s="15" t="n">
        <f aca="false">MIN(Inputs!$C$4+B228-1,99)</f>
        <v>92</v>
      </c>
      <c r="D228" s="55" t="n">
        <f aca="false">0.08</f>
        <v>0.08</v>
      </c>
      <c r="E228" s="15" t="n">
        <f aca="false">R227</f>
        <v>0</v>
      </c>
      <c r="F228" s="56" t="n">
        <f aca="false">Q227</f>
        <v>279113.463318763</v>
      </c>
      <c r="G228" s="56" t="n">
        <f aca="false">IF(AND(MOD(A228-1,12)=0,B228&lt;=Inputs!$C$7,E228=0),Inputs!$C$6,0)</f>
        <v>0</v>
      </c>
      <c r="H228" s="56" t="n">
        <f aca="false">IF(B228=1,G228*Inputs!$C$9,0)</f>
        <v>0</v>
      </c>
      <c r="I228" s="56" t="n">
        <f aca="false">I227+G228</f>
        <v>120000</v>
      </c>
      <c r="J228" s="56" t="n">
        <f aca="false">(F228+G228+H228)*((1+D228)^(1/12)-1)</f>
        <v>1795.82442710026</v>
      </c>
      <c r="K228" s="56" t="n">
        <f aca="false">(F228+G228+H228+J228)*(Inputs!$C$19+IF(B228&lt;=10,Inputs!$C$12,Inputs!$C$13))/12</f>
        <v>491.59125355526</v>
      </c>
      <c r="L228" s="56" t="n">
        <f aca="false">IF(OR(E228=1,A228&lt;=Inputs!$C$15),0,MAX(Inputs!$C$8*I228-(F228+G228+H228+J228-K228),0))</f>
        <v>0</v>
      </c>
      <c r="M228" s="56" t="n">
        <f aca="false">L228*INDEX(Rates!$B$2:$C$101,C228+1,IF(Inputs!$C$5="Male",1,2))/1000/12*Inputs!$C$16</f>
        <v>0</v>
      </c>
      <c r="N228" s="56" t="n">
        <f aca="false">IF($V$1=1,MAX(F228+G228+H228+J228-K228-M228,0)*Inputs!$C$22/12,0)</f>
        <v>0</v>
      </c>
      <c r="O228" s="56" t="n">
        <f aca="false">IF(AND(MOD(A228,12)=0,B228&gt;=Inputs!$C$18),MAX(F228+G228+H228+J228-K228-M228-N228,0)*Inputs!$C$17,0)</f>
        <v>0</v>
      </c>
      <c r="P228" s="56" t="n">
        <f aca="false">F228+G228+H228+J228-K228-M228-N228+O228</f>
        <v>280417.696492308</v>
      </c>
      <c r="Q228" s="56" t="n">
        <f aca="false">IF(OR(E228=1,P228&lt;=0),0,P228)</f>
        <v>280417.696492308</v>
      </c>
      <c r="R228" s="15" t="n">
        <f aca="false">IF(OR(E228=1,AND(P228&lt;=0,I228&gt;0)),1,0)</f>
        <v>0</v>
      </c>
      <c r="S228" s="15" t="n">
        <f aca="false">IF(L228&gt;0,1,0)</f>
        <v>0</v>
      </c>
    </row>
    <row r="229" customFormat="false" ht="15" hidden="false" customHeight="false" outlineLevel="0" collapsed="false">
      <c r="A229" s="15" t="n">
        <v>228</v>
      </c>
      <c r="B229" s="15" t="n">
        <f aca="false">INT((A229-1)/12)+1</f>
        <v>19</v>
      </c>
      <c r="C229" s="15" t="n">
        <f aca="false">MIN(Inputs!$C$4+B229-1,99)</f>
        <v>92</v>
      </c>
      <c r="D229" s="55" t="n">
        <f aca="false">0.08</f>
        <v>0.08</v>
      </c>
      <c r="E229" s="15" t="n">
        <f aca="false">R228</f>
        <v>0</v>
      </c>
      <c r="F229" s="56" t="n">
        <f aca="false">Q228</f>
        <v>280417.696492308</v>
      </c>
      <c r="G229" s="56" t="n">
        <f aca="false">IF(AND(MOD(A229-1,12)=0,B229&lt;=Inputs!$C$7,E229=0),Inputs!$C$6,0)</f>
        <v>0</v>
      </c>
      <c r="H229" s="56" t="n">
        <f aca="false">IF(B229=1,G229*Inputs!$C$9,0)</f>
        <v>0</v>
      </c>
      <c r="I229" s="56" t="n">
        <f aca="false">I228+G229</f>
        <v>120000</v>
      </c>
      <c r="J229" s="56" t="n">
        <f aca="false">(F229+G229+H229)*((1+D229)^(1/12)-1)</f>
        <v>1804.21590260931</v>
      </c>
      <c r="K229" s="56" t="n">
        <f aca="false">(F229+G229+H229+J229)*(Inputs!$C$19+IF(B229&lt;=10,Inputs!$C$12,Inputs!$C$13))/12</f>
        <v>493.888346691105</v>
      </c>
      <c r="L229" s="56" t="n">
        <f aca="false">IF(OR(E229=1,A229&lt;=Inputs!$C$15),0,MAX(Inputs!$C$8*I229-(F229+G229+H229+J229-K229),0))</f>
        <v>0</v>
      </c>
      <c r="M229" s="56" t="n">
        <f aca="false">L229*INDEX(Rates!$B$2:$C$101,C229+1,IF(Inputs!$C$5="Male",1,2))/1000/12*Inputs!$C$16</f>
        <v>0</v>
      </c>
      <c r="N229" s="56" t="n">
        <f aca="false">IF($V$1=1,MAX(F229+G229+H229+J229-K229-M229,0)*Inputs!$C$22/12,0)</f>
        <v>0</v>
      </c>
      <c r="O229" s="56" t="n">
        <f aca="false">IF(AND(MOD(A229,12)=0,B229&gt;=Inputs!$C$18),MAX(F229+G229+H229+J229-K229-M229-N229,0)*Inputs!$C$17,0)</f>
        <v>1408.64012024113</v>
      </c>
      <c r="P229" s="56" t="n">
        <f aca="false">F229+G229+H229+J229-K229-M229-N229+O229</f>
        <v>283136.664168467</v>
      </c>
      <c r="Q229" s="56" t="n">
        <f aca="false">IF(OR(E229=1,P229&lt;=0),0,P229)</f>
        <v>283136.664168467</v>
      </c>
      <c r="R229" s="15" t="n">
        <f aca="false">IF(OR(E229=1,AND(P229&lt;=0,I229&gt;0)),1,0)</f>
        <v>0</v>
      </c>
      <c r="S229" s="15" t="n">
        <f aca="false">IF(L229&gt;0,1,0)</f>
        <v>0</v>
      </c>
    </row>
    <row r="230" customFormat="false" ht="15" hidden="false" customHeight="false" outlineLevel="0" collapsed="false">
      <c r="A230" s="15" t="n">
        <v>229</v>
      </c>
      <c r="B230" s="15" t="n">
        <f aca="false">INT((A230-1)/12)+1</f>
        <v>20</v>
      </c>
      <c r="C230" s="15" t="n">
        <f aca="false">MIN(Inputs!$C$4+B230-1,99)</f>
        <v>93</v>
      </c>
      <c r="D230" s="55" t="n">
        <f aca="false">0.08</f>
        <v>0.08</v>
      </c>
      <c r="E230" s="15" t="n">
        <f aca="false">R229</f>
        <v>0</v>
      </c>
      <c r="F230" s="56" t="n">
        <f aca="false">Q229</f>
        <v>283136.664168467</v>
      </c>
      <c r="G230" s="56" t="n">
        <f aca="false">IF(AND(MOD(A230-1,12)=0,B230&lt;=Inputs!$C$7,E230=0),Inputs!$C$6,0)</f>
        <v>0</v>
      </c>
      <c r="H230" s="56" t="n">
        <f aca="false">IF(B230=1,G230*Inputs!$C$9,0)</f>
        <v>0</v>
      </c>
      <c r="I230" s="56" t="n">
        <f aca="false">I229+G230</f>
        <v>120000</v>
      </c>
      <c r="J230" s="56" t="n">
        <f aca="false">(F230+G230+H230)*((1+D230)^(1/12)-1)</f>
        <v>1821.70982250585</v>
      </c>
      <c r="K230" s="56" t="n">
        <f aca="false">(F230+G230+H230+J230)*(Inputs!$C$19+IF(B230&lt;=10,Inputs!$C$12,Inputs!$C$13))/12</f>
        <v>498.677154484203</v>
      </c>
      <c r="L230" s="56" t="n">
        <f aca="false">IF(OR(E230=1,A230&lt;=Inputs!$C$15),0,MAX(Inputs!$C$8*I230-(F230+G230+H230+J230-K230),0))</f>
        <v>0</v>
      </c>
      <c r="M230" s="56" t="n">
        <f aca="false">L230*INDEX(Rates!$B$2:$C$101,C230+1,IF(Inputs!$C$5="Male",1,2))/1000/12*Inputs!$C$16</f>
        <v>0</v>
      </c>
      <c r="N230" s="56" t="n">
        <f aca="false">IF($V$1=1,MAX(F230+G230+H230+J230-K230-M230,0)*Inputs!$C$22/12,0)</f>
        <v>0</v>
      </c>
      <c r="O230" s="56" t="n">
        <f aca="false">IF(AND(MOD(A230,12)=0,B230&gt;=Inputs!$C$18),MAX(F230+G230+H230+J230-K230-M230-N230,0)*Inputs!$C$17,0)</f>
        <v>0</v>
      </c>
      <c r="P230" s="56" t="n">
        <f aca="false">F230+G230+H230+J230-K230-M230-N230+O230</f>
        <v>284459.696836489</v>
      </c>
      <c r="Q230" s="56" t="n">
        <f aca="false">IF(OR(E230=1,P230&lt;=0),0,P230)</f>
        <v>284459.696836489</v>
      </c>
      <c r="R230" s="15" t="n">
        <f aca="false">IF(OR(E230=1,AND(P230&lt;=0,I230&gt;0)),1,0)</f>
        <v>0</v>
      </c>
      <c r="S230" s="15" t="n">
        <f aca="false">IF(L230&gt;0,1,0)</f>
        <v>0</v>
      </c>
    </row>
    <row r="231" customFormat="false" ht="15" hidden="false" customHeight="false" outlineLevel="0" collapsed="false">
      <c r="A231" s="15" t="n">
        <v>230</v>
      </c>
      <c r="B231" s="15" t="n">
        <f aca="false">INT((A231-1)/12)+1</f>
        <v>20</v>
      </c>
      <c r="C231" s="15" t="n">
        <f aca="false">MIN(Inputs!$C$4+B231-1,99)</f>
        <v>93</v>
      </c>
      <c r="D231" s="55" t="n">
        <f aca="false">0.08</f>
        <v>0.08</v>
      </c>
      <c r="E231" s="15" t="n">
        <f aca="false">R230</f>
        <v>0</v>
      </c>
      <c r="F231" s="56" t="n">
        <f aca="false">Q230</f>
        <v>284459.696836489</v>
      </c>
      <c r="G231" s="56" t="n">
        <f aca="false">IF(AND(MOD(A231-1,12)=0,B231&lt;=Inputs!$C$7,E231=0),Inputs!$C$6,0)</f>
        <v>0</v>
      </c>
      <c r="H231" s="56" t="n">
        <f aca="false">IF(B231=1,G231*Inputs!$C$9,0)</f>
        <v>0</v>
      </c>
      <c r="I231" s="56" t="n">
        <f aca="false">I230+G231</f>
        <v>120000</v>
      </c>
      <c r="J231" s="56" t="n">
        <f aca="false">(F231+G231+H231)*((1+D231)^(1/12)-1)</f>
        <v>1830.22225452842</v>
      </c>
      <c r="K231" s="56" t="n">
        <f aca="false">(F231+G231+H231+J231)*(Inputs!$C$19+IF(B231&lt;=10,Inputs!$C$12,Inputs!$C$13))/12</f>
        <v>501.00735840928</v>
      </c>
      <c r="L231" s="56" t="n">
        <f aca="false">IF(OR(E231=1,A231&lt;=Inputs!$C$15),0,MAX(Inputs!$C$8*I231-(F231+G231+H231+J231-K231),0))</f>
        <v>0</v>
      </c>
      <c r="M231" s="56" t="n">
        <f aca="false">L231*INDEX(Rates!$B$2:$C$101,C231+1,IF(Inputs!$C$5="Male",1,2))/1000/12*Inputs!$C$16</f>
        <v>0</v>
      </c>
      <c r="N231" s="56" t="n">
        <f aca="false">IF($V$1=1,MAX(F231+G231+H231+J231-K231-M231,0)*Inputs!$C$22/12,0)</f>
        <v>0</v>
      </c>
      <c r="O231" s="56" t="n">
        <f aca="false">IF(AND(MOD(A231,12)=0,B231&gt;=Inputs!$C$18),MAX(F231+G231+H231+J231-K231-M231-N231,0)*Inputs!$C$17,0)</f>
        <v>0</v>
      </c>
      <c r="P231" s="56" t="n">
        <f aca="false">F231+G231+H231+J231-K231-M231-N231+O231</f>
        <v>285788.911732608</v>
      </c>
      <c r="Q231" s="56" t="n">
        <f aca="false">IF(OR(E231=1,P231&lt;=0),0,P231)</f>
        <v>285788.911732608</v>
      </c>
      <c r="R231" s="15" t="n">
        <f aca="false">IF(OR(E231=1,AND(P231&lt;=0,I231&gt;0)),1,0)</f>
        <v>0</v>
      </c>
      <c r="S231" s="15" t="n">
        <f aca="false">IF(L231&gt;0,1,0)</f>
        <v>0</v>
      </c>
    </row>
    <row r="232" customFormat="false" ht="15" hidden="false" customHeight="false" outlineLevel="0" collapsed="false">
      <c r="A232" s="15" t="n">
        <v>231</v>
      </c>
      <c r="B232" s="15" t="n">
        <f aca="false">INT((A232-1)/12)+1</f>
        <v>20</v>
      </c>
      <c r="C232" s="15" t="n">
        <f aca="false">MIN(Inputs!$C$4+B232-1,99)</f>
        <v>93</v>
      </c>
      <c r="D232" s="55" t="n">
        <f aca="false">0.08</f>
        <v>0.08</v>
      </c>
      <c r="E232" s="15" t="n">
        <f aca="false">R231</f>
        <v>0</v>
      </c>
      <c r="F232" s="56" t="n">
        <f aca="false">Q231</f>
        <v>285788.911732608</v>
      </c>
      <c r="G232" s="56" t="n">
        <f aca="false">IF(AND(MOD(A232-1,12)=0,B232&lt;=Inputs!$C$7,E232=0),Inputs!$C$6,0)</f>
        <v>0</v>
      </c>
      <c r="H232" s="56" t="n">
        <f aca="false">IF(B232=1,G232*Inputs!$C$9,0)</f>
        <v>0</v>
      </c>
      <c r="I232" s="56" t="n">
        <f aca="false">I231+G232</f>
        <v>120000</v>
      </c>
      <c r="J232" s="56" t="n">
        <f aca="false">(F232+G232+H232)*((1+D232)^(1/12)-1)</f>
        <v>1838.77446319271</v>
      </c>
      <c r="K232" s="56" t="n">
        <f aca="false">(F232+G232+H232+J232)*(Inputs!$C$19+IF(B232&lt;=10,Inputs!$C$12,Inputs!$C$13))/12</f>
        <v>503.348450842651</v>
      </c>
      <c r="L232" s="56" t="n">
        <f aca="false">IF(OR(E232=1,A232&lt;=Inputs!$C$15),0,MAX(Inputs!$C$8*I232-(F232+G232+H232+J232-K232),0))</f>
        <v>0</v>
      </c>
      <c r="M232" s="56" t="n">
        <f aca="false">L232*INDEX(Rates!$B$2:$C$101,C232+1,IF(Inputs!$C$5="Male",1,2))/1000/12*Inputs!$C$16</f>
        <v>0</v>
      </c>
      <c r="N232" s="56" t="n">
        <f aca="false">IF($V$1=1,MAX(F232+G232+H232+J232-K232-M232,0)*Inputs!$C$22/12,0)</f>
        <v>0</v>
      </c>
      <c r="O232" s="56" t="n">
        <f aca="false">IF(AND(MOD(A232,12)=0,B232&gt;=Inputs!$C$18),MAX(F232+G232+H232+J232-K232-M232-N232,0)*Inputs!$C$17,0)</f>
        <v>0</v>
      </c>
      <c r="P232" s="56" t="n">
        <f aca="false">F232+G232+H232+J232-K232-M232-N232+O232</f>
        <v>287124.337744958</v>
      </c>
      <c r="Q232" s="56" t="n">
        <f aca="false">IF(OR(E232=1,P232&lt;=0),0,P232)</f>
        <v>287124.337744958</v>
      </c>
      <c r="R232" s="15" t="n">
        <f aca="false">IF(OR(E232=1,AND(P232&lt;=0,I232&gt;0)),1,0)</f>
        <v>0</v>
      </c>
      <c r="S232" s="15" t="n">
        <f aca="false">IF(L232&gt;0,1,0)</f>
        <v>0</v>
      </c>
    </row>
    <row r="233" customFormat="false" ht="15" hidden="false" customHeight="false" outlineLevel="0" collapsed="false">
      <c r="A233" s="15" t="n">
        <v>232</v>
      </c>
      <c r="B233" s="15" t="n">
        <f aca="false">INT((A233-1)/12)+1</f>
        <v>20</v>
      </c>
      <c r="C233" s="15" t="n">
        <f aca="false">MIN(Inputs!$C$4+B233-1,99)</f>
        <v>93</v>
      </c>
      <c r="D233" s="55" t="n">
        <f aca="false">0.08</f>
        <v>0.08</v>
      </c>
      <c r="E233" s="15" t="n">
        <f aca="false">R232</f>
        <v>0</v>
      </c>
      <c r="F233" s="56" t="n">
        <f aca="false">Q232</f>
        <v>287124.337744958</v>
      </c>
      <c r="G233" s="56" t="n">
        <f aca="false">IF(AND(MOD(A233-1,12)=0,B233&lt;=Inputs!$C$7,E233=0),Inputs!$C$6,0)</f>
        <v>0</v>
      </c>
      <c r="H233" s="56" t="n">
        <f aca="false">IF(B233=1,G233*Inputs!$C$9,0)</f>
        <v>0</v>
      </c>
      <c r="I233" s="56" t="n">
        <f aca="false">I232+G233</f>
        <v>120000</v>
      </c>
      <c r="J233" s="56" t="n">
        <f aca="false">(F233+G233+H233)*((1+D233)^(1/12)-1)</f>
        <v>1847.36663436585</v>
      </c>
      <c r="K233" s="56" t="n">
        <f aca="false">(F233+G233+H233+J233)*(Inputs!$C$19+IF(B233&lt;=10,Inputs!$C$12,Inputs!$C$13))/12</f>
        <v>505.700482663817</v>
      </c>
      <c r="L233" s="56" t="n">
        <f aca="false">IF(OR(E233=1,A233&lt;=Inputs!$C$15),0,MAX(Inputs!$C$8*I233-(F233+G233+H233+J233-K233),0))</f>
        <v>0</v>
      </c>
      <c r="M233" s="56" t="n">
        <f aca="false">L233*INDEX(Rates!$B$2:$C$101,C233+1,IF(Inputs!$C$5="Male",1,2))/1000/12*Inputs!$C$16</f>
        <v>0</v>
      </c>
      <c r="N233" s="56" t="n">
        <f aca="false">IF($V$1=1,MAX(F233+G233+H233+J233-K233-M233,0)*Inputs!$C$22/12,0)</f>
        <v>0</v>
      </c>
      <c r="O233" s="56" t="n">
        <f aca="false">IF(AND(MOD(A233,12)=0,B233&gt;=Inputs!$C$18),MAX(F233+G233+H233+J233-K233-M233-N233,0)*Inputs!$C$17,0)</f>
        <v>0</v>
      </c>
      <c r="P233" s="56" t="n">
        <f aca="false">F233+G233+H233+J233-K233-M233-N233+O233</f>
        <v>288466.00389666</v>
      </c>
      <c r="Q233" s="56" t="n">
        <f aca="false">IF(OR(E233=1,P233&lt;=0),0,P233)</f>
        <v>288466.00389666</v>
      </c>
      <c r="R233" s="15" t="n">
        <f aca="false">IF(OR(E233=1,AND(P233&lt;=0,I233&gt;0)),1,0)</f>
        <v>0</v>
      </c>
      <c r="S233" s="15" t="n">
        <f aca="false">IF(L233&gt;0,1,0)</f>
        <v>0</v>
      </c>
    </row>
    <row r="234" customFormat="false" ht="15" hidden="false" customHeight="false" outlineLevel="0" collapsed="false">
      <c r="A234" s="15" t="n">
        <v>233</v>
      </c>
      <c r="B234" s="15" t="n">
        <f aca="false">INT((A234-1)/12)+1</f>
        <v>20</v>
      </c>
      <c r="C234" s="15" t="n">
        <f aca="false">MIN(Inputs!$C$4+B234-1,99)</f>
        <v>93</v>
      </c>
      <c r="D234" s="55" t="n">
        <f aca="false">0.08</f>
        <v>0.08</v>
      </c>
      <c r="E234" s="15" t="n">
        <f aca="false">R233</f>
        <v>0</v>
      </c>
      <c r="F234" s="56" t="n">
        <f aca="false">Q233</f>
        <v>288466.00389666</v>
      </c>
      <c r="G234" s="56" t="n">
        <f aca="false">IF(AND(MOD(A234-1,12)=0,B234&lt;=Inputs!$C$7,E234=0),Inputs!$C$6,0)</f>
        <v>0</v>
      </c>
      <c r="H234" s="56" t="n">
        <f aca="false">IF(B234=1,G234*Inputs!$C$9,0)</f>
        <v>0</v>
      </c>
      <c r="I234" s="56" t="n">
        <f aca="false">I233+G234</f>
        <v>120000</v>
      </c>
      <c r="J234" s="56" t="n">
        <f aca="false">(F234+G234+H234)*((1+D234)^(1/12)-1)</f>
        <v>1855.99895478348</v>
      </c>
      <c r="K234" s="56" t="n">
        <f aca="false">(F234+G234+H234+J234)*(Inputs!$C$19+IF(B234&lt;=10,Inputs!$C$12,Inputs!$C$13))/12</f>
        <v>508.063504990026</v>
      </c>
      <c r="L234" s="56" t="n">
        <f aca="false">IF(OR(E234=1,A234&lt;=Inputs!$C$15),0,MAX(Inputs!$C$8*I234-(F234+G234+H234+J234-K234),0))</f>
        <v>0</v>
      </c>
      <c r="M234" s="56" t="n">
        <f aca="false">L234*INDEX(Rates!$B$2:$C$101,C234+1,IF(Inputs!$C$5="Male",1,2))/1000/12*Inputs!$C$16</f>
        <v>0</v>
      </c>
      <c r="N234" s="56" t="n">
        <f aca="false">IF($V$1=1,MAX(F234+G234+H234+J234-K234-M234,0)*Inputs!$C$22/12,0)</f>
        <v>0</v>
      </c>
      <c r="O234" s="56" t="n">
        <f aca="false">IF(AND(MOD(A234,12)=0,B234&gt;=Inputs!$C$18),MAX(F234+G234+H234+J234-K234-M234-N234,0)*Inputs!$C$17,0)</f>
        <v>0</v>
      </c>
      <c r="P234" s="56" t="n">
        <f aca="false">F234+G234+H234+J234-K234-M234-N234+O234</f>
        <v>289813.939346453</v>
      </c>
      <c r="Q234" s="56" t="n">
        <f aca="false">IF(OR(E234=1,P234&lt;=0),0,P234)</f>
        <v>289813.939346453</v>
      </c>
      <c r="R234" s="15" t="n">
        <f aca="false">IF(OR(E234=1,AND(P234&lt;=0,I234&gt;0)),1,0)</f>
        <v>0</v>
      </c>
      <c r="S234" s="15" t="n">
        <f aca="false">IF(L234&gt;0,1,0)</f>
        <v>0</v>
      </c>
    </row>
    <row r="235" customFormat="false" ht="15" hidden="false" customHeight="false" outlineLevel="0" collapsed="false">
      <c r="A235" s="15" t="n">
        <v>234</v>
      </c>
      <c r="B235" s="15" t="n">
        <f aca="false">INT((A235-1)/12)+1</f>
        <v>20</v>
      </c>
      <c r="C235" s="15" t="n">
        <f aca="false">MIN(Inputs!$C$4+B235-1,99)</f>
        <v>93</v>
      </c>
      <c r="D235" s="55" t="n">
        <f aca="false">0.08</f>
        <v>0.08</v>
      </c>
      <c r="E235" s="15" t="n">
        <f aca="false">R234</f>
        <v>0</v>
      </c>
      <c r="F235" s="56" t="n">
        <f aca="false">Q234</f>
        <v>289813.939346453</v>
      </c>
      <c r="G235" s="56" t="n">
        <f aca="false">IF(AND(MOD(A235-1,12)=0,B235&lt;=Inputs!$C$7,E235=0),Inputs!$C$6,0)</f>
        <v>0</v>
      </c>
      <c r="H235" s="56" t="n">
        <f aca="false">IF(B235=1,G235*Inputs!$C$9,0)</f>
        <v>0</v>
      </c>
      <c r="I235" s="56" t="n">
        <f aca="false">I234+G235</f>
        <v>120000</v>
      </c>
      <c r="J235" s="56" t="n">
        <f aca="false">(F235+G235+H235)*((1+D235)^(1/12)-1)</f>
        <v>1864.67161205379</v>
      </c>
      <c r="K235" s="56" t="n">
        <f aca="false">(F235+G235+H235+J235)*(Inputs!$C$19+IF(B235&lt;=10,Inputs!$C$12,Inputs!$C$13))/12</f>
        <v>510.437569177388</v>
      </c>
      <c r="L235" s="56" t="n">
        <f aca="false">IF(OR(E235=1,A235&lt;=Inputs!$C$15),0,MAX(Inputs!$C$8*I235-(F235+G235+H235+J235-K235),0))</f>
        <v>0</v>
      </c>
      <c r="M235" s="56" t="n">
        <f aca="false">L235*INDEX(Rates!$B$2:$C$101,C235+1,IF(Inputs!$C$5="Male",1,2))/1000/12*Inputs!$C$16</f>
        <v>0</v>
      </c>
      <c r="N235" s="56" t="n">
        <f aca="false">IF($V$1=1,MAX(F235+G235+H235+J235-K235-M235,0)*Inputs!$C$22/12,0)</f>
        <v>0</v>
      </c>
      <c r="O235" s="56" t="n">
        <f aca="false">IF(AND(MOD(A235,12)=0,B235&gt;=Inputs!$C$18),MAX(F235+G235+H235+J235-K235-M235-N235,0)*Inputs!$C$17,0)</f>
        <v>0</v>
      </c>
      <c r="P235" s="56" t="n">
        <f aca="false">F235+G235+H235+J235-K235-M235-N235+O235</f>
        <v>291168.17338933</v>
      </c>
      <c r="Q235" s="56" t="n">
        <f aca="false">IF(OR(E235=1,P235&lt;=0),0,P235)</f>
        <v>291168.17338933</v>
      </c>
      <c r="R235" s="15" t="n">
        <f aca="false">IF(OR(E235=1,AND(P235&lt;=0,I235&gt;0)),1,0)</f>
        <v>0</v>
      </c>
      <c r="S235" s="15" t="n">
        <f aca="false">IF(L235&gt;0,1,0)</f>
        <v>0</v>
      </c>
    </row>
    <row r="236" customFormat="false" ht="15" hidden="false" customHeight="false" outlineLevel="0" collapsed="false">
      <c r="A236" s="15" t="n">
        <v>235</v>
      </c>
      <c r="B236" s="15" t="n">
        <f aca="false">INT((A236-1)/12)+1</f>
        <v>20</v>
      </c>
      <c r="C236" s="15" t="n">
        <f aca="false">MIN(Inputs!$C$4+B236-1,99)</f>
        <v>93</v>
      </c>
      <c r="D236" s="55" t="n">
        <f aca="false">0.08</f>
        <v>0.08</v>
      </c>
      <c r="E236" s="15" t="n">
        <f aca="false">R235</f>
        <v>0</v>
      </c>
      <c r="F236" s="56" t="n">
        <f aca="false">Q235</f>
        <v>291168.17338933</v>
      </c>
      <c r="G236" s="56" t="n">
        <f aca="false">IF(AND(MOD(A236-1,12)=0,B236&lt;=Inputs!$C$7,E236=0),Inputs!$C$6,0)</f>
        <v>0</v>
      </c>
      <c r="H236" s="56" t="n">
        <f aca="false">IF(B236=1,G236*Inputs!$C$9,0)</f>
        <v>0</v>
      </c>
      <c r="I236" s="56" t="n">
        <f aca="false">I235+G236</f>
        <v>120000</v>
      </c>
      <c r="J236" s="56" t="n">
        <f aca="false">(F236+G236+H236)*((1+D236)^(1/12)-1)</f>
        <v>1873.38479466165</v>
      </c>
      <c r="K236" s="56" t="n">
        <f aca="false">(F236+G236+H236+J236)*(Inputs!$C$19+IF(B236&lt;=10,Inputs!$C$12,Inputs!$C$13))/12</f>
        <v>512.822726821985</v>
      </c>
      <c r="L236" s="56" t="n">
        <f aca="false">IF(OR(E236=1,A236&lt;=Inputs!$C$15),0,MAX(Inputs!$C$8*I236-(F236+G236+H236+J236-K236),0))</f>
        <v>0</v>
      </c>
      <c r="M236" s="56" t="n">
        <f aca="false">L236*INDEX(Rates!$B$2:$C$101,C236+1,IF(Inputs!$C$5="Male",1,2))/1000/12*Inputs!$C$16</f>
        <v>0</v>
      </c>
      <c r="N236" s="56" t="n">
        <f aca="false">IF($V$1=1,MAX(F236+G236+H236+J236-K236-M236,0)*Inputs!$C$22/12,0)</f>
        <v>0</v>
      </c>
      <c r="O236" s="56" t="n">
        <f aca="false">IF(AND(MOD(A236,12)=0,B236&gt;=Inputs!$C$18),MAX(F236+G236+H236+J236-K236-M236-N236,0)*Inputs!$C$17,0)</f>
        <v>0</v>
      </c>
      <c r="P236" s="56" t="n">
        <f aca="false">F236+G236+H236+J236-K236-M236-N236+O236</f>
        <v>292528.73545717</v>
      </c>
      <c r="Q236" s="56" t="n">
        <f aca="false">IF(OR(E236=1,P236&lt;=0),0,P236)</f>
        <v>292528.73545717</v>
      </c>
      <c r="R236" s="15" t="n">
        <f aca="false">IF(OR(E236=1,AND(P236&lt;=0,I236&gt;0)),1,0)</f>
        <v>0</v>
      </c>
      <c r="S236" s="15" t="n">
        <f aca="false">IF(L236&gt;0,1,0)</f>
        <v>0</v>
      </c>
    </row>
    <row r="237" customFormat="false" ht="15" hidden="false" customHeight="false" outlineLevel="0" collapsed="false">
      <c r="A237" s="15" t="n">
        <v>236</v>
      </c>
      <c r="B237" s="15" t="n">
        <f aca="false">INT((A237-1)/12)+1</f>
        <v>20</v>
      </c>
      <c r="C237" s="15" t="n">
        <f aca="false">MIN(Inputs!$C$4+B237-1,99)</f>
        <v>93</v>
      </c>
      <c r="D237" s="55" t="n">
        <f aca="false">0.08</f>
        <v>0.08</v>
      </c>
      <c r="E237" s="15" t="n">
        <f aca="false">R236</f>
        <v>0</v>
      </c>
      <c r="F237" s="56" t="n">
        <f aca="false">Q236</f>
        <v>292528.73545717</v>
      </c>
      <c r="G237" s="56" t="n">
        <f aca="false">IF(AND(MOD(A237-1,12)=0,B237&lt;=Inputs!$C$7,E237=0),Inputs!$C$6,0)</f>
        <v>0</v>
      </c>
      <c r="H237" s="56" t="n">
        <f aca="false">IF(B237=1,G237*Inputs!$C$9,0)</f>
        <v>0</v>
      </c>
      <c r="I237" s="56" t="n">
        <f aca="false">I236+G237</f>
        <v>120000</v>
      </c>
      <c r="J237" s="56" t="n">
        <f aca="false">(F237+G237+H237)*((1+D237)^(1/12)-1)</f>
        <v>1882.13869197266</v>
      </c>
      <c r="K237" s="56" t="n">
        <f aca="false">(F237+G237+H237+J237)*(Inputs!$C$19+IF(B237&lt;=10,Inputs!$C$12,Inputs!$C$13))/12</f>
        <v>515.219029760999</v>
      </c>
      <c r="L237" s="56" t="n">
        <f aca="false">IF(OR(E237=1,A237&lt;=Inputs!$C$15),0,MAX(Inputs!$C$8*I237-(F237+G237+H237+J237-K237),0))</f>
        <v>0</v>
      </c>
      <c r="M237" s="56" t="n">
        <f aca="false">L237*INDEX(Rates!$B$2:$C$101,C237+1,IF(Inputs!$C$5="Male",1,2))/1000/12*Inputs!$C$16</f>
        <v>0</v>
      </c>
      <c r="N237" s="56" t="n">
        <f aca="false">IF($V$1=1,MAX(F237+G237+H237+J237-K237-M237,0)*Inputs!$C$22/12,0)</f>
        <v>0</v>
      </c>
      <c r="O237" s="56" t="n">
        <f aca="false">IF(AND(MOD(A237,12)=0,B237&gt;=Inputs!$C$18),MAX(F237+G237+H237+J237-K237-M237-N237,0)*Inputs!$C$17,0)</f>
        <v>0</v>
      </c>
      <c r="P237" s="56" t="n">
        <f aca="false">F237+G237+H237+J237-K237-M237-N237+O237</f>
        <v>293895.655119381</v>
      </c>
      <c r="Q237" s="56" t="n">
        <f aca="false">IF(OR(E237=1,P237&lt;=0),0,P237)</f>
        <v>293895.655119381</v>
      </c>
      <c r="R237" s="15" t="n">
        <f aca="false">IF(OR(E237=1,AND(P237&lt;=0,I237&gt;0)),1,0)</f>
        <v>0</v>
      </c>
      <c r="S237" s="15" t="n">
        <f aca="false">IF(L237&gt;0,1,0)</f>
        <v>0</v>
      </c>
    </row>
    <row r="238" customFormat="false" ht="15" hidden="false" customHeight="false" outlineLevel="0" collapsed="false">
      <c r="A238" s="15" t="n">
        <v>237</v>
      </c>
      <c r="B238" s="15" t="n">
        <f aca="false">INT((A238-1)/12)+1</f>
        <v>20</v>
      </c>
      <c r="C238" s="15" t="n">
        <f aca="false">MIN(Inputs!$C$4+B238-1,99)</f>
        <v>93</v>
      </c>
      <c r="D238" s="55" t="n">
        <f aca="false">0.08</f>
        <v>0.08</v>
      </c>
      <c r="E238" s="15" t="n">
        <f aca="false">R237</f>
        <v>0</v>
      </c>
      <c r="F238" s="56" t="n">
        <f aca="false">Q237</f>
        <v>293895.655119381</v>
      </c>
      <c r="G238" s="56" t="n">
        <f aca="false">IF(AND(MOD(A238-1,12)=0,B238&lt;=Inputs!$C$7,E238=0),Inputs!$C$6,0)</f>
        <v>0</v>
      </c>
      <c r="H238" s="56" t="n">
        <f aca="false">IF(B238=1,G238*Inputs!$C$9,0)</f>
        <v>0</v>
      </c>
      <c r="I238" s="56" t="n">
        <f aca="false">I237+G238</f>
        <v>120000</v>
      </c>
      <c r="J238" s="56" t="n">
        <f aca="false">(F238+G238+H238)*((1+D238)^(1/12)-1)</f>
        <v>1890.93349423728</v>
      </c>
      <c r="K238" s="56" t="n">
        <f aca="false">(F238+G238+H238+J238)*(Inputs!$C$19+IF(B238&lt;=10,Inputs!$C$12,Inputs!$C$13))/12</f>
        <v>517.626530073832</v>
      </c>
      <c r="L238" s="56" t="n">
        <f aca="false">IF(OR(E238=1,A238&lt;=Inputs!$C$15),0,MAX(Inputs!$C$8*I238-(F238+G238+H238+J238-K238),0))</f>
        <v>0</v>
      </c>
      <c r="M238" s="56" t="n">
        <f aca="false">L238*INDEX(Rates!$B$2:$C$101,C238+1,IF(Inputs!$C$5="Male",1,2))/1000/12*Inputs!$C$16</f>
        <v>0</v>
      </c>
      <c r="N238" s="56" t="n">
        <f aca="false">IF($V$1=1,MAX(F238+G238+H238+J238-K238-M238,0)*Inputs!$C$22/12,0)</f>
        <v>0</v>
      </c>
      <c r="O238" s="56" t="n">
        <f aca="false">IF(AND(MOD(A238,12)=0,B238&gt;=Inputs!$C$18),MAX(F238+G238+H238+J238-K238-M238-N238,0)*Inputs!$C$17,0)</f>
        <v>0</v>
      </c>
      <c r="P238" s="56" t="n">
        <f aca="false">F238+G238+H238+J238-K238-M238-N238+O238</f>
        <v>295268.962083545</v>
      </c>
      <c r="Q238" s="56" t="n">
        <f aca="false">IF(OR(E238=1,P238&lt;=0),0,P238)</f>
        <v>295268.962083545</v>
      </c>
      <c r="R238" s="15" t="n">
        <f aca="false">IF(OR(E238=1,AND(P238&lt;=0,I238&gt;0)),1,0)</f>
        <v>0</v>
      </c>
      <c r="S238" s="15" t="n">
        <f aca="false">IF(L238&gt;0,1,0)</f>
        <v>0</v>
      </c>
    </row>
    <row r="239" customFormat="false" ht="15" hidden="false" customHeight="false" outlineLevel="0" collapsed="false">
      <c r="A239" s="15" t="n">
        <v>238</v>
      </c>
      <c r="B239" s="15" t="n">
        <f aca="false">INT((A239-1)/12)+1</f>
        <v>20</v>
      </c>
      <c r="C239" s="15" t="n">
        <f aca="false">MIN(Inputs!$C$4+B239-1,99)</f>
        <v>93</v>
      </c>
      <c r="D239" s="55" t="n">
        <f aca="false">0.08</f>
        <v>0.08</v>
      </c>
      <c r="E239" s="15" t="n">
        <f aca="false">R238</f>
        <v>0</v>
      </c>
      <c r="F239" s="56" t="n">
        <f aca="false">Q238</f>
        <v>295268.962083545</v>
      </c>
      <c r="G239" s="56" t="n">
        <f aca="false">IF(AND(MOD(A239-1,12)=0,B239&lt;=Inputs!$C$7,E239=0),Inputs!$C$6,0)</f>
        <v>0</v>
      </c>
      <c r="H239" s="56" t="n">
        <f aca="false">IF(B239=1,G239*Inputs!$C$9,0)</f>
        <v>0</v>
      </c>
      <c r="I239" s="56" t="n">
        <f aca="false">I238+G239</f>
        <v>120000</v>
      </c>
      <c r="J239" s="56" t="n">
        <f aca="false">(F239+G239+H239)*((1+D239)^(1/12)-1)</f>
        <v>1899.76939259499</v>
      </c>
      <c r="K239" s="56" t="n">
        <f aca="false">(F239+G239+H239+J239)*(Inputs!$C$19+IF(B239&lt;=10,Inputs!$C$12,Inputs!$C$13))/12</f>
        <v>520.045280083245</v>
      </c>
      <c r="L239" s="56" t="n">
        <f aca="false">IF(OR(E239=1,A239&lt;=Inputs!$C$15),0,MAX(Inputs!$C$8*I239-(F239+G239+H239+J239-K239),0))</f>
        <v>0</v>
      </c>
      <c r="M239" s="56" t="n">
        <f aca="false">L239*INDEX(Rates!$B$2:$C$101,C239+1,IF(Inputs!$C$5="Male",1,2))/1000/12*Inputs!$C$16</f>
        <v>0</v>
      </c>
      <c r="N239" s="56" t="n">
        <f aca="false">IF($V$1=1,MAX(F239+G239+H239+J239-K239-M239,0)*Inputs!$C$22/12,0)</f>
        <v>0</v>
      </c>
      <c r="O239" s="56" t="n">
        <f aca="false">IF(AND(MOD(A239,12)=0,B239&gt;=Inputs!$C$18),MAX(F239+G239+H239+J239-K239-M239-N239,0)*Inputs!$C$17,0)</f>
        <v>0</v>
      </c>
      <c r="P239" s="56" t="n">
        <f aca="false">F239+G239+H239+J239-K239-M239-N239+O239</f>
        <v>296648.686196057</v>
      </c>
      <c r="Q239" s="56" t="n">
        <f aca="false">IF(OR(E239=1,P239&lt;=0),0,P239)</f>
        <v>296648.686196057</v>
      </c>
      <c r="R239" s="15" t="n">
        <f aca="false">IF(OR(E239=1,AND(P239&lt;=0,I239&gt;0)),1,0)</f>
        <v>0</v>
      </c>
      <c r="S239" s="15" t="n">
        <f aca="false">IF(L239&gt;0,1,0)</f>
        <v>0</v>
      </c>
    </row>
    <row r="240" customFormat="false" ht="15" hidden="false" customHeight="false" outlineLevel="0" collapsed="false">
      <c r="A240" s="15" t="n">
        <v>239</v>
      </c>
      <c r="B240" s="15" t="n">
        <f aca="false">INT((A240-1)/12)+1</f>
        <v>20</v>
      </c>
      <c r="C240" s="15" t="n">
        <f aca="false">MIN(Inputs!$C$4+B240-1,99)</f>
        <v>93</v>
      </c>
      <c r="D240" s="55" t="n">
        <f aca="false">0.08</f>
        <v>0.08</v>
      </c>
      <c r="E240" s="15" t="n">
        <f aca="false">R239</f>
        <v>0</v>
      </c>
      <c r="F240" s="56" t="n">
        <f aca="false">Q239</f>
        <v>296648.686196057</v>
      </c>
      <c r="G240" s="56" t="n">
        <f aca="false">IF(AND(MOD(A240-1,12)=0,B240&lt;=Inputs!$C$7,E240=0),Inputs!$C$6,0)</f>
        <v>0</v>
      </c>
      <c r="H240" s="56" t="n">
        <f aca="false">IF(B240=1,G240*Inputs!$C$9,0)</f>
        <v>0</v>
      </c>
      <c r="I240" s="56" t="n">
        <f aca="false">I239+G240</f>
        <v>120000</v>
      </c>
      <c r="J240" s="56" t="n">
        <f aca="false">(F240+G240+H240)*((1+D240)^(1/12)-1)</f>
        <v>1908.64657907839</v>
      </c>
      <c r="K240" s="56" t="n">
        <f aca="false">(F240+G240+H240+J240)*(Inputs!$C$19+IF(B240&lt;=10,Inputs!$C$12,Inputs!$C$13))/12</f>
        <v>522.475332356486</v>
      </c>
      <c r="L240" s="56" t="n">
        <f aca="false">IF(OR(E240=1,A240&lt;=Inputs!$C$15),0,MAX(Inputs!$C$8*I240-(F240+G240+H240+J240-K240),0))</f>
        <v>0</v>
      </c>
      <c r="M240" s="56" t="n">
        <f aca="false">L240*INDEX(Rates!$B$2:$C$101,C240+1,IF(Inputs!$C$5="Male",1,2))/1000/12*Inputs!$C$16</f>
        <v>0</v>
      </c>
      <c r="N240" s="56" t="n">
        <f aca="false">IF($V$1=1,MAX(F240+G240+H240+J240-K240-M240,0)*Inputs!$C$22/12,0)</f>
        <v>0</v>
      </c>
      <c r="O240" s="56" t="n">
        <f aca="false">IF(AND(MOD(A240,12)=0,B240&gt;=Inputs!$C$18),MAX(F240+G240+H240+J240-K240-M240-N240,0)*Inputs!$C$17,0)</f>
        <v>0</v>
      </c>
      <c r="P240" s="56" t="n">
        <f aca="false">F240+G240+H240+J240-K240-M240-N240+O240</f>
        <v>298034.857442778</v>
      </c>
      <c r="Q240" s="56" t="n">
        <f aca="false">IF(OR(E240=1,P240&lt;=0),0,P240)</f>
        <v>298034.857442778</v>
      </c>
      <c r="R240" s="15" t="n">
        <f aca="false">IF(OR(E240=1,AND(P240&lt;=0,I240&gt;0)),1,0)</f>
        <v>0</v>
      </c>
      <c r="S240" s="15" t="n">
        <f aca="false">IF(L240&gt;0,1,0)</f>
        <v>0</v>
      </c>
    </row>
    <row r="241" customFormat="false" ht="15" hidden="false" customHeight="false" outlineLevel="0" collapsed="false">
      <c r="A241" s="15" t="n">
        <v>240</v>
      </c>
      <c r="B241" s="15" t="n">
        <f aca="false">INT((A241-1)/12)+1</f>
        <v>20</v>
      </c>
      <c r="C241" s="15" t="n">
        <f aca="false">MIN(Inputs!$C$4+B241-1,99)</f>
        <v>93</v>
      </c>
      <c r="D241" s="55" t="n">
        <f aca="false">0.08</f>
        <v>0.08</v>
      </c>
      <c r="E241" s="15" t="n">
        <f aca="false">R240</f>
        <v>0</v>
      </c>
      <c r="F241" s="56" t="n">
        <f aca="false">Q240</f>
        <v>298034.857442778</v>
      </c>
      <c r="G241" s="56" t="n">
        <f aca="false">IF(AND(MOD(A241-1,12)=0,B241&lt;=Inputs!$C$7,E241=0),Inputs!$C$6,0)</f>
        <v>0</v>
      </c>
      <c r="H241" s="56" t="n">
        <f aca="false">IF(B241=1,G241*Inputs!$C$9,0)</f>
        <v>0</v>
      </c>
      <c r="I241" s="56" t="n">
        <f aca="false">I240+G241</f>
        <v>120000</v>
      </c>
      <c r="J241" s="56" t="n">
        <f aca="false">(F241+G241+H241)*((1+D241)^(1/12)-1)</f>
        <v>1917.56524661742</v>
      </c>
      <c r="K241" s="56" t="n">
        <f aca="false">(F241+G241+H241+J241)*(Inputs!$C$19+IF(B241&lt;=10,Inputs!$C$12,Inputs!$C$13))/12</f>
        <v>524.916739706443</v>
      </c>
      <c r="L241" s="56" t="n">
        <f aca="false">IF(OR(E241=1,A241&lt;=Inputs!$C$15),0,MAX(Inputs!$C$8*I241-(F241+G241+H241+J241-K241),0))</f>
        <v>0</v>
      </c>
      <c r="M241" s="56" t="n">
        <f aca="false">L241*INDEX(Rates!$B$2:$C$101,C241+1,IF(Inputs!$C$5="Male",1,2))/1000/12*Inputs!$C$16</f>
        <v>0</v>
      </c>
      <c r="N241" s="56" t="n">
        <f aca="false">IF($V$1=1,MAX(F241+G241+H241+J241-K241-M241,0)*Inputs!$C$22/12,0)</f>
        <v>0</v>
      </c>
      <c r="O241" s="56" t="n">
        <f aca="false">IF(AND(MOD(A241,12)=0,B241&gt;=Inputs!$C$18),MAX(F241+G241+H241+J241-K241-M241-N241,0)*Inputs!$C$17,0)</f>
        <v>1497.13752974845</v>
      </c>
      <c r="P241" s="56" t="n">
        <f aca="false">F241+G241+H241+J241-K241-M241-N241+O241</f>
        <v>300924.643479438</v>
      </c>
      <c r="Q241" s="56" t="n">
        <f aca="false">IF(OR(E241=1,P241&lt;=0),0,P241)</f>
        <v>300924.643479438</v>
      </c>
      <c r="R241" s="15" t="n">
        <f aca="false">IF(OR(E241=1,AND(P241&lt;=0,I241&gt;0)),1,0)</f>
        <v>0</v>
      </c>
      <c r="S241" s="15" t="n">
        <f aca="false">IF(L241&gt;0,1,0)</f>
        <v>0</v>
      </c>
    </row>
    <row r="242" customFormat="false" ht="15" hidden="false" customHeight="false" outlineLevel="0" collapsed="false">
      <c r="A242" s="15" t="n">
        <v>241</v>
      </c>
      <c r="B242" s="15" t="n">
        <f aca="false">INT((A242-1)/12)+1</f>
        <v>21</v>
      </c>
      <c r="C242" s="15" t="n">
        <f aca="false">MIN(Inputs!$C$4+B242-1,99)</f>
        <v>94</v>
      </c>
      <c r="D242" s="55" t="n">
        <f aca="false">0.08</f>
        <v>0.08</v>
      </c>
      <c r="E242" s="15" t="n">
        <f aca="false">R241</f>
        <v>0</v>
      </c>
      <c r="F242" s="56" t="n">
        <f aca="false">Q241</f>
        <v>300924.643479438</v>
      </c>
      <c r="G242" s="56" t="n">
        <f aca="false">IF(AND(MOD(A242-1,12)=0,B242&lt;=Inputs!$C$7,E242=0),Inputs!$C$6,0)</f>
        <v>0</v>
      </c>
      <c r="H242" s="56" t="n">
        <f aca="false">IF(B242=1,G242*Inputs!$C$9,0)</f>
        <v>0</v>
      </c>
      <c r="I242" s="56" t="n">
        <f aca="false">I241+G242</f>
        <v>120000</v>
      </c>
      <c r="J242" s="56" t="n">
        <f aca="false">(F242+G242+H242)*((1+D242)^(1/12)-1)</f>
        <v>1936.15821698875</v>
      </c>
      <c r="K242" s="56" t="n">
        <f aca="false">(F242+G242+H242+J242)*(Inputs!$C$19+IF(B242&lt;=10,Inputs!$C$12,Inputs!$C$13))/12</f>
        <v>530.006402968746</v>
      </c>
      <c r="L242" s="56" t="n">
        <f aca="false">IF(OR(E242=1,A242&lt;=Inputs!$C$15),0,MAX(Inputs!$C$8*I242-(F242+G242+H242+J242-K242),0))</f>
        <v>0</v>
      </c>
      <c r="M242" s="56" t="n">
        <f aca="false">L242*INDEX(Rates!$B$2:$C$101,C242+1,IF(Inputs!$C$5="Male",1,2))/1000/12*Inputs!$C$16</f>
        <v>0</v>
      </c>
      <c r="N242" s="56" t="n">
        <f aca="false">IF($V$1=1,MAX(F242+G242+H242+J242-K242-M242,0)*Inputs!$C$22/12,0)</f>
        <v>0</v>
      </c>
      <c r="O242" s="56" t="n">
        <f aca="false">IF(AND(MOD(A242,12)=0,B242&gt;=Inputs!$C$18),MAX(F242+G242+H242+J242-K242-M242-N242,0)*Inputs!$C$17,0)</f>
        <v>0</v>
      </c>
      <c r="P242" s="56" t="n">
        <f aca="false">F242+G242+H242+J242-K242-M242-N242+O242</f>
        <v>302330.795293458</v>
      </c>
      <c r="Q242" s="56" t="n">
        <f aca="false">IF(OR(E242=1,P242&lt;=0),0,P242)</f>
        <v>302330.795293458</v>
      </c>
      <c r="R242" s="15" t="n">
        <f aca="false">IF(OR(E242=1,AND(P242&lt;=0,I242&gt;0)),1,0)</f>
        <v>0</v>
      </c>
      <c r="S242" s="15" t="n">
        <f aca="false">IF(L242&gt;0,1,0)</f>
        <v>0</v>
      </c>
    </row>
    <row r="243" customFormat="false" ht="15" hidden="false" customHeight="false" outlineLevel="0" collapsed="false">
      <c r="A243" s="15" t="n">
        <v>242</v>
      </c>
      <c r="B243" s="15" t="n">
        <f aca="false">INT((A243-1)/12)+1</f>
        <v>21</v>
      </c>
      <c r="C243" s="15" t="n">
        <f aca="false">MIN(Inputs!$C$4+B243-1,99)</f>
        <v>94</v>
      </c>
      <c r="D243" s="55" t="n">
        <f aca="false">0.08</f>
        <v>0.08</v>
      </c>
      <c r="E243" s="15" t="n">
        <f aca="false">R242</f>
        <v>0</v>
      </c>
      <c r="F243" s="56" t="n">
        <f aca="false">Q242</f>
        <v>302330.795293458</v>
      </c>
      <c r="G243" s="56" t="n">
        <f aca="false">IF(AND(MOD(A243-1,12)=0,B243&lt;=Inputs!$C$7,E243=0),Inputs!$C$6,0)</f>
        <v>0</v>
      </c>
      <c r="H243" s="56" t="n">
        <f aca="false">IF(B243=1,G243*Inputs!$C$9,0)</f>
        <v>0</v>
      </c>
      <c r="I243" s="56" t="n">
        <f aca="false">I242+G243</f>
        <v>120000</v>
      </c>
      <c r="J243" s="56" t="n">
        <f aca="false">(F243+G243+H243)*((1+D243)^(1/12)-1)</f>
        <v>1945.20544009939</v>
      </c>
      <c r="K243" s="56" t="n">
        <f aca="false">(F243+G243+H243+J243)*(Inputs!$C$19+IF(B243&lt;=10,Inputs!$C$12,Inputs!$C$13))/12</f>
        <v>532.483001283725</v>
      </c>
      <c r="L243" s="56" t="n">
        <f aca="false">IF(OR(E243=1,A243&lt;=Inputs!$C$15),0,MAX(Inputs!$C$8*I243-(F243+G243+H243+J243-K243),0))</f>
        <v>0</v>
      </c>
      <c r="M243" s="56" t="n">
        <f aca="false">L243*INDEX(Rates!$B$2:$C$101,C243+1,IF(Inputs!$C$5="Male",1,2))/1000/12*Inputs!$C$16</f>
        <v>0</v>
      </c>
      <c r="N243" s="56" t="n">
        <f aca="false">IF($V$1=1,MAX(F243+G243+H243+J243-K243-M243,0)*Inputs!$C$22/12,0)</f>
        <v>0</v>
      </c>
      <c r="O243" s="56" t="n">
        <f aca="false">IF(AND(MOD(A243,12)=0,B243&gt;=Inputs!$C$18),MAX(F243+G243+H243+J243-K243-M243-N243,0)*Inputs!$C$17,0)</f>
        <v>0</v>
      </c>
      <c r="P243" s="56" t="n">
        <f aca="false">F243+G243+H243+J243-K243-M243-N243+O243</f>
        <v>303743.517732274</v>
      </c>
      <c r="Q243" s="56" t="n">
        <f aca="false">IF(OR(E243=1,P243&lt;=0),0,P243)</f>
        <v>303743.517732274</v>
      </c>
      <c r="R243" s="15" t="n">
        <f aca="false">IF(OR(E243=1,AND(P243&lt;=0,I243&gt;0)),1,0)</f>
        <v>0</v>
      </c>
      <c r="S243" s="15" t="n">
        <f aca="false">IF(L243&gt;0,1,0)</f>
        <v>0</v>
      </c>
    </row>
    <row r="244" customFormat="false" ht="15" hidden="false" customHeight="false" outlineLevel="0" collapsed="false">
      <c r="A244" s="15" t="n">
        <v>243</v>
      </c>
      <c r="B244" s="15" t="n">
        <f aca="false">INT((A244-1)/12)+1</f>
        <v>21</v>
      </c>
      <c r="C244" s="15" t="n">
        <f aca="false">MIN(Inputs!$C$4+B244-1,99)</f>
        <v>94</v>
      </c>
      <c r="D244" s="55" t="n">
        <f aca="false">0.08</f>
        <v>0.08</v>
      </c>
      <c r="E244" s="15" t="n">
        <f aca="false">R243</f>
        <v>0</v>
      </c>
      <c r="F244" s="56" t="n">
        <f aca="false">Q243</f>
        <v>303743.517732274</v>
      </c>
      <c r="G244" s="56" t="n">
        <f aca="false">IF(AND(MOD(A244-1,12)=0,B244&lt;=Inputs!$C$7,E244=0),Inputs!$C$6,0)</f>
        <v>0</v>
      </c>
      <c r="H244" s="56" t="n">
        <f aca="false">IF(B244=1,G244*Inputs!$C$9,0)</f>
        <v>0</v>
      </c>
      <c r="I244" s="56" t="n">
        <f aca="false">I243+G244</f>
        <v>120000</v>
      </c>
      <c r="J244" s="56" t="n">
        <f aca="false">(F244+G244+H244)*((1+D244)^(1/12)-1)</f>
        <v>1954.29493880781</v>
      </c>
      <c r="K244" s="56" t="n">
        <f aca="false">(F244+G244+H244+J244)*(Inputs!$C$19+IF(B244&lt;=10,Inputs!$C$12,Inputs!$C$13))/12</f>
        <v>534.971172174392</v>
      </c>
      <c r="L244" s="56" t="n">
        <f aca="false">IF(OR(E244=1,A244&lt;=Inputs!$C$15),0,MAX(Inputs!$C$8*I244-(F244+G244+H244+J244-K244),0))</f>
        <v>0</v>
      </c>
      <c r="M244" s="56" t="n">
        <f aca="false">L244*INDEX(Rates!$B$2:$C$101,C244+1,IF(Inputs!$C$5="Male",1,2))/1000/12*Inputs!$C$16</f>
        <v>0</v>
      </c>
      <c r="N244" s="56" t="n">
        <f aca="false">IF($V$1=1,MAX(F244+G244+H244+J244-K244-M244,0)*Inputs!$C$22/12,0)</f>
        <v>0</v>
      </c>
      <c r="O244" s="56" t="n">
        <f aca="false">IF(AND(MOD(A244,12)=0,B244&gt;=Inputs!$C$18),MAX(F244+G244+H244+J244-K244-M244-N244,0)*Inputs!$C$17,0)</f>
        <v>0</v>
      </c>
      <c r="P244" s="56" t="n">
        <f aca="false">F244+G244+H244+J244-K244-M244-N244+O244</f>
        <v>305162.841498907</v>
      </c>
      <c r="Q244" s="56" t="n">
        <f aca="false">IF(OR(E244=1,P244&lt;=0),0,P244)</f>
        <v>305162.841498907</v>
      </c>
      <c r="R244" s="15" t="n">
        <f aca="false">IF(OR(E244=1,AND(P244&lt;=0,I244&gt;0)),1,0)</f>
        <v>0</v>
      </c>
      <c r="S244" s="15" t="n">
        <f aca="false">IF(L244&gt;0,1,0)</f>
        <v>0</v>
      </c>
    </row>
    <row r="245" customFormat="false" ht="15" hidden="false" customHeight="false" outlineLevel="0" collapsed="false">
      <c r="A245" s="15" t="n">
        <v>244</v>
      </c>
      <c r="B245" s="15" t="n">
        <f aca="false">INT((A245-1)/12)+1</f>
        <v>21</v>
      </c>
      <c r="C245" s="15" t="n">
        <f aca="false">MIN(Inputs!$C$4+B245-1,99)</f>
        <v>94</v>
      </c>
      <c r="D245" s="55" t="n">
        <f aca="false">0.08</f>
        <v>0.08</v>
      </c>
      <c r="E245" s="15" t="n">
        <f aca="false">R244</f>
        <v>0</v>
      </c>
      <c r="F245" s="56" t="n">
        <f aca="false">Q244</f>
        <v>305162.841498907</v>
      </c>
      <c r="G245" s="56" t="n">
        <f aca="false">IF(AND(MOD(A245-1,12)=0,B245&lt;=Inputs!$C$7,E245=0),Inputs!$C$6,0)</f>
        <v>0</v>
      </c>
      <c r="H245" s="56" t="n">
        <f aca="false">IF(B245=1,G245*Inputs!$C$9,0)</f>
        <v>0</v>
      </c>
      <c r="I245" s="56" t="n">
        <f aca="false">I244+G245</f>
        <v>120000</v>
      </c>
      <c r="J245" s="56" t="n">
        <f aca="false">(F245+G245+H245)*((1+D245)^(1/12)-1)</f>
        <v>1963.42691065817</v>
      </c>
      <c r="K245" s="56" t="n">
        <f aca="false">(F245+G245+H245+J245)*(Inputs!$C$19+IF(B245&lt;=10,Inputs!$C$12,Inputs!$C$13))/12</f>
        <v>537.470969716739</v>
      </c>
      <c r="L245" s="56" t="n">
        <f aca="false">IF(OR(E245=1,A245&lt;=Inputs!$C$15),0,MAX(Inputs!$C$8*I245-(F245+G245+H245+J245-K245),0))</f>
        <v>0</v>
      </c>
      <c r="M245" s="56" t="n">
        <f aca="false">L245*INDEX(Rates!$B$2:$C$101,C245+1,IF(Inputs!$C$5="Male",1,2))/1000/12*Inputs!$C$16</f>
        <v>0</v>
      </c>
      <c r="N245" s="56" t="n">
        <f aca="false">IF($V$1=1,MAX(F245+G245+H245+J245-K245-M245,0)*Inputs!$C$22/12,0)</f>
        <v>0</v>
      </c>
      <c r="O245" s="56" t="n">
        <f aca="false">IF(AND(MOD(A245,12)=0,B245&gt;=Inputs!$C$18),MAX(F245+G245+H245+J245-K245-M245-N245,0)*Inputs!$C$17,0)</f>
        <v>0</v>
      </c>
      <c r="P245" s="56" t="n">
        <f aca="false">F245+G245+H245+J245-K245-M245-N245+O245</f>
        <v>306588.797439848</v>
      </c>
      <c r="Q245" s="56" t="n">
        <f aca="false">IF(OR(E245=1,P245&lt;=0),0,P245)</f>
        <v>306588.797439848</v>
      </c>
      <c r="R245" s="15" t="n">
        <f aca="false">IF(OR(E245=1,AND(P245&lt;=0,I245&gt;0)),1,0)</f>
        <v>0</v>
      </c>
      <c r="S245" s="15" t="n">
        <f aca="false">IF(L245&gt;0,1,0)</f>
        <v>0</v>
      </c>
    </row>
    <row r="246" customFormat="false" ht="15" hidden="false" customHeight="false" outlineLevel="0" collapsed="false">
      <c r="A246" s="15" t="n">
        <v>245</v>
      </c>
      <c r="B246" s="15" t="n">
        <f aca="false">INT((A246-1)/12)+1</f>
        <v>21</v>
      </c>
      <c r="C246" s="15" t="n">
        <f aca="false">MIN(Inputs!$C$4+B246-1,99)</f>
        <v>94</v>
      </c>
      <c r="D246" s="55" t="n">
        <f aca="false">0.08</f>
        <v>0.08</v>
      </c>
      <c r="E246" s="15" t="n">
        <f aca="false">R245</f>
        <v>0</v>
      </c>
      <c r="F246" s="56" t="n">
        <f aca="false">Q245</f>
        <v>306588.797439848</v>
      </c>
      <c r="G246" s="56" t="n">
        <f aca="false">IF(AND(MOD(A246-1,12)=0,B246&lt;=Inputs!$C$7,E246=0),Inputs!$C$6,0)</f>
        <v>0</v>
      </c>
      <c r="H246" s="56" t="n">
        <f aca="false">IF(B246=1,G246*Inputs!$C$9,0)</f>
        <v>0</v>
      </c>
      <c r="I246" s="56" t="n">
        <f aca="false">I245+G246</f>
        <v>120000</v>
      </c>
      <c r="J246" s="56" t="n">
        <f aca="false">(F246+G246+H246)*((1+D246)^(1/12)-1)</f>
        <v>1972.60155411773</v>
      </c>
      <c r="K246" s="56" t="n">
        <f aca="false">(F246+G246+H246+J246)*(Inputs!$C$19+IF(B246&lt;=10,Inputs!$C$12,Inputs!$C$13))/12</f>
        <v>539.982448239441</v>
      </c>
      <c r="L246" s="56" t="n">
        <f aca="false">IF(OR(E246=1,A246&lt;=Inputs!$C$15),0,MAX(Inputs!$C$8*I246-(F246+G246+H246+J246-K246),0))</f>
        <v>0</v>
      </c>
      <c r="M246" s="56" t="n">
        <f aca="false">L246*INDEX(Rates!$B$2:$C$101,C246+1,IF(Inputs!$C$5="Male",1,2))/1000/12*Inputs!$C$16</f>
        <v>0</v>
      </c>
      <c r="N246" s="56" t="n">
        <f aca="false">IF($V$1=1,MAX(F246+G246+H246+J246-K246-M246,0)*Inputs!$C$22/12,0)</f>
        <v>0</v>
      </c>
      <c r="O246" s="56" t="n">
        <f aca="false">IF(AND(MOD(A246,12)=0,B246&gt;=Inputs!$C$18),MAX(F246+G246+H246+J246-K246-M246-N246,0)*Inputs!$C$17,0)</f>
        <v>0</v>
      </c>
      <c r="P246" s="56" t="n">
        <f aca="false">F246+G246+H246+J246-K246-M246-N246+O246</f>
        <v>308021.416545727</v>
      </c>
      <c r="Q246" s="56" t="n">
        <f aca="false">IF(OR(E246=1,P246&lt;=0),0,P246)</f>
        <v>308021.416545727</v>
      </c>
      <c r="R246" s="15" t="n">
        <f aca="false">IF(OR(E246=1,AND(P246&lt;=0,I246&gt;0)),1,0)</f>
        <v>0</v>
      </c>
      <c r="S246" s="15" t="n">
        <f aca="false">IF(L246&gt;0,1,0)</f>
        <v>0</v>
      </c>
    </row>
    <row r="247" customFormat="false" ht="15" hidden="false" customHeight="false" outlineLevel="0" collapsed="false">
      <c r="A247" s="15" t="n">
        <v>246</v>
      </c>
      <c r="B247" s="15" t="n">
        <f aca="false">INT((A247-1)/12)+1</f>
        <v>21</v>
      </c>
      <c r="C247" s="15" t="n">
        <f aca="false">MIN(Inputs!$C$4+B247-1,99)</f>
        <v>94</v>
      </c>
      <c r="D247" s="55" t="n">
        <f aca="false">0.08</f>
        <v>0.08</v>
      </c>
      <c r="E247" s="15" t="n">
        <f aca="false">R246</f>
        <v>0</v>
      </c>
      <c r="F247" s="56" t="n">
        <f aca="false">Q246</f>
        <v>308021.416545727</v>
      </c>
      <c r="G247" s="56" t="n">
        <f aca="false">IF(AND(MOD(A247-1,12)=0,B247&lt;=Inputs!$C$7,E247=0),Inputs!$C$6,0)</f>
        <v>0</v>
      </c>
      <c r="H247" s="56" t="n">
        <f aca="false">IF(B247=1,G247*Inputs!$C$9,0)</f>
        <v>0</v>
      </c>
      <c r="I247" s="56" t="n">
        <f aca="false">I246+G247</f>
        <v>120000</v>
      </c>
      <c r="J247" s="56" t="n">
        <f aca="false">(F247+G247+H247)*((1+D247)^(1/12)-1)</f>
        <v>1981.81906858111</v>
      </c>
      <c r="K247" s="56" t="n">
        <f aca="false">(F247+G247+H247+J247)*(Inputs!$C$19+IF(B247&lt;=10,Inputs!$C$12,Inputs!$C$13))/12</f>
        <v>542.505662325039</v>
      </c>
      <c r="L247" s="56" t="n">
        <f aca="false">IF(OR(E247=1,A247&lt;=Inputs!$C$15),0,MAX(Inputs!$C$8*I247-(F247+G247+H247+J247-K247),0))</f>
        <v>0</v>
      </c>
      <c r="M247" s="56" t="n">
        <f aca="false">L247*INDEX(Rates!$B$2:$C$101,C247+1,IF(Inputs!$C$5="Male",1,2))/1000/12*Inputs!$C$16</f>
        <v>0</v>
      </c>
      <c r="N247" s="56" t="n">
        <f aca="false">IF($V$1=1,MAX(F247+G247+H247+J247-K247-M247,0)*Inputs!$C$22/12,0)</f>
        <v>0</v>
      </c>
      <c r="O247" s="56" t="n">
        <f aca="false">IF(AND(MOD(A247,12)=0,B247&gt;=Inputs!$C$18),MAX(F247+G247+H247+J247-K247-M247-N247,0)*Inputs!$C$17,0)</f>
        <v>0</v>
      </c>
      <c r="P247" s="56" t="n">
        <f aca="false">F247+G247+H247+J247-K247-M247-N247+O247</f>
        <v>309460.729951983</v>
      </c>
      <c r="Q247" s="56" t="n">
        <f aca="false">IF(OR(E247=1,P247&lt;=0),0,P247)</f>
        <v>309460.729951983</v>
      </c>
      <c r="R247" s="15" t="n">
        <f aca="false">IF(OR(E247=1,AND(P247&lt;=0,I247&gt;0)),1,0)</f>
        <v>0</v>
      </c>
      <c r="S247" s="15" t="n">
        <f aca="false">IF(L247&gt;0,1,0)</f>
        <v>0</v>
      </c>
    </row>
    <row r="248" customFormat="false" ht="15" hidden="false" customHeight="false" outlineLevel="0" collapsed="false">
      <c r="A248" s="15" t="n">
        <v>247</v>
      </c>
      <c r="B248" s="15" t="n">
        <f aca="false">INT((A248-1)/12)+1</f>
        <v>21</v>
      </c>
      <c r="C248" s="15" t="n">
        <f aca="false">MIN(Inputs!$C$4+B248-1,99)</f>
        <v>94</v>
      </c>
      <c r="D248" s="55" t="n">
        <f aca="false">0.08</f>
        <v>0.08</v>
      </c>
      <c r="E248" s="15" t="n">
        <f aca="false">R247</f>
        <v>0</v>
      </c>
      <c r="F248" s="56" t="n">
        <f aca="false">Q247</f>
        <v>309460.729951983</v>
      </c>
      <c r="G248" s="56" t="n">
        <f aca="false">IF(AND(MOD(A248-1,12)=0,B248&lt;=Inputs!$C$7,E248=0),Inputs!$C$6,0)</f>
        <v>0</v>
      </c>
      <c r="H248" s="56" t="n">
        <f aca="false">IF(B248=1,G248*Inputs!$C$9,0)</f>
        <v>0</v>
      </c>
      <c r="I248" s="56" t="n">
        <f aca="false">I247+G248</f>
        <v>120000</v>
      </c>
      <c r="J248" s="56" t="n">
        <f aca="false">(F248+G248+H248)*((1+D248)^(1/12)-1)</f>
        <v>1991.0796543747</v>
      </c>
      <c r="K248" s="56" t="n">
        <f aca="false">(F248+G248+H248+J248)*(Inputs!$C$19+IF(B248&lt;=10,Inputs!$C$12,Inputs!$C$13))/12</f>
        <v>545.040666811126</v>
      </c>
      <c r="L248" s="56" t="n">
        <f aca="false">IF(OR(E248=1,A248&lt;=Inputs!$C$15),0,MAX(Inputs!$C$8*I248-(F248+G248+H248+J248-K248),0))</f>
        <v>0</v>
      </c>
      <c r="M248" s="56" t="n">
        <f aca="false">L248*INDEX(Rates!$B$2:$C$101,C248+1,IF(Inputs!$C$5="Male",1,2))/1000/12*Inputs!$C$16</f>
        <v>0</v>
      </c>
      <c r="N248" s="56" t="n">
        <f aca="false">IF($V$1=1,MAX(F248+G248+H248+J248-K248-M248,0)*Inputs!$C$22/12,0)</f>
        <v>0</v>
      </c>
      <c r="O248" s="56" t="n">
        <f aca="false">IF(AND(MOD(A248,12)=0,B248&gt;=Inputs!$C$18),MAX(F248+G248+H248+J248-K248-M248-N248,0)*Inputs!$C$17,0)</f>
        <v>0</v>
      </c>
      <c r="P248" s="56" t="n">
        <f aca="false">F248+G248+H248+J248-K248-M248-N248+O248</f>
        <v>310906.768939546</v>
      </c>
      <c r="Q248" s="56" t="n">
        <f aca="false">IF(OR(E248=1,P248&lt;=0),0,P248)</f>
        <v>310906.768939546</v>
      </c>
      <c r="R248" s="15" t="n">
        <f aca="false">IF(OR(E248=1,AND(P248&lt;=0,I248&gt;0)),1,0)</f>
        <v>0</v>
      </c>
      <c r="S248" s="15" t="n">
        <f aca="false">IF(L248&gt;0,1,0)</f>
        <v>0</v>
      </c>
    </row>
    <row r="249" customFormat="false" ht="15" hidden="false" customHeight="false" outlineLevel="0" collapsed="false">
      <c r="A249" s="15" t="n">
        <v>248</v>
      </c>
      <c r="B249" s="15" t="n">
        <f aca="false">INT((A249-1)/12)+1</f>
        <v>21</v>
      </c>
      <c r="C249" s="15" t="n">
        <f aca="false">MIN(Inputs!$C$4+B249-1,99)</f>
        <v>94</v>
      </c>
      <c r="D249" s="55" t="n">
        <f aca="false">0.08</f>
        <v>0.08</v>
      </c>
      <c r="E249" s="15" t="n">
        <f aca="false">R248</f>
        <v>0</v>
      </c>
      <c r="F249" s="56" t="n">
        <f aca="false">Q248</f>
        <v>310906.768939546</v>
      </c>
      <c r="G249" s="56" t="n">
        <f aca="false">IF(AND(MOD(A249-1,12)=0,B249&lt;=Inputs!$C$7,E249=0),Inputs!$C$6,0)</f>
        <v>0</v>
      </c>
      <c r="H249" s="56" t="n">
        <f aca="false">IF(B249=1,G249*Inputs!$C$9,0)</f>
        <v>0</v>
      </c>
      <c r="I249" s="56" t="n">
        <f aca="false">I248+G249</f>
        <v>120000</v>
      </c>
      <c r="J249" s="56" t="n">
        <f aca="false">(F249+G249+H249)*((1+D249)^(1/12)-1)</f>
        <v>2000.38351276092</v>
      </c>
      <c r="K249" s="56" t="n">
        <f aca="false">(F249+G249+H249+J249)*(Inputs!$C$19+IF(B249&lt;=10,Inputs!$C$12,Inputs!$C$13))/12</f>
        <v>547.587516791538</v>
      </c>
      <c r="L249" s="56" t="n">
        <f aca="false">IF(OR(E249=1,A249&lt;=Inputs!$C$15),0,MAX(Inputs!$C$8*I249-(F249+G249+H249+J249-K249),0))</f>
        <v>0</v>
      </c>
      <c r="M249" s="56" t="n">
        <f aca="false">L249*INDEX(Rates!$B$2:$C$101,C249+1,IF(Inputs!$C$5="Male",1,2))/1000/12*Inputs!$C$16</f>
        <v>0</v>
      </c>
      <c r="N249" s="56" t="n">
        <f aca="false">IF($V$1=1,MAX(F249+G249+H249+J249-K249-M249,0)*Inputs!$C$22/12,0)</f>
        <v>0</v>
      </c>
      <c r="O249" s="56" t="n">
        <f aca="false">IF(AND(MOD(A249,12)=0,B249&gt;=Inputs!$C$18),MAX(F249+G249+H249+J249-K249-M249-N249,0)*Inputs!$C$17,0)</f>
        <v>0</v>
      </c>
      <c r="P249" s="56" t="n">
        <f aca="false">F249+G249+H249+J249-K249-M249-N249+O249</f>
        <v>312359.564935516</v>
      </c>
      <c r="Q249" s="56" t="n">
        <f aca="false">IF(OR(E249=1,P249&lt;=0),0,P249)</f>
        <v>312359.564935516</v>
      </c>
      <c r="R249" s="15" t="n">
        <f aca="false">IF(OR(E249=1,AND(P249&lt;=0,I249&gt;0)),1,0)</f>
        <v>0</v>
      </c>
      <c r="S249" s="15" t="n">
        <f aca="false">IF(L249&gt;0,1,0)</f>
        <v>0</v>
      </c>
    </row>
    <row r="250" customFormat="false" ht="15" hidden="false" customHeight="false" outlineLevel="0" collapsed="false">
      <c r="A250" s="15" t="n">
        <v>249</v>
      </c>
      <c r="B250" s="15" t="n">
        <f aca="false">INT((A250-1)/12)+1</f>
        <v>21</v>
      </c>
      <c r="C250" s="15" t="n">
        <f aca="false">MIN(Inputs!$C$4+B250-1,99)</f>
        <v>94</v>
      </c>
      <c r="D250" s="55" t="n">
        <f aca="false">0.08</f>
        <v>0.08</v>
      </c>
      <c r="E250" s="15" t="n">
        <f aca="false">R249</f>
        <v>0</v>
      </c>
      <c r="F250" s="56" t="n">
        <f aca="false">Q249</f>
        <v>312359.564935516</v>
      </c>
      <c r="G250" s="56" t="n">
        <f aca="false">IF(AND(MOD(A250-1,12)=0,B250&lt;=Inputs!$C$7,E250=0),Inputs!$C$6,0)</f>
        <v>0</v>
      </c>
      <c r="H250" s="56" t="n">
        <f aca="false">IF(B250=1,G250*Inputs!$C$9,0)</f>
        <v>0</v>
      </c>
      <c r="I250" s="56" t="n">
        <f aca="false">I249+G250</f>
        <v>120000</v>
      </c>
      <c r="J250" s="56" t="n">
        <f aca="false">(F250+G250+H250)*((1+D250)^(1/12)-1)</f>
        <v>2009.73084594268</v>
      </c>
      <c r="K250" s="56" t="n">
        <f aca="false">(F250+G250+H250+J250)*(Inputs!$C$19+IF(B250&lt;=10,Inputs!$C$12,Inputs!$C$13))/12</f>
        <v>550.146267617552</v>
      </c>
      <c r="L250" s="56" t="n">
        <f aca="false">IF(OR(E250=1,A250&lt;=Inputs!$C$15),0,MAX(Inputs!$C$8*I250-(F250+G250+H250+J250-K250),0))</f>
        <v>0</v>
      </c>
      <c r="M250" s="56" t="n">
        <f aca="false">L250*INDEX(Rates!$B$2:$C$101,C250+1,IF(Inputs!$C$5="Male",1,2))/1000/12*Inputs!$C$16</f>
        <v>0</v>
      </c>
      <c r="N250" s="56" t="n">
        <f aca="false">IF($V$1=1,MAX(F250+G250+H250+J250-K250-M250,0)*Inputs!$C$22/12,0)</f>
        <v>0</v>
      </c>
      <c r="O250" s="56" t="n">
        <f aca="false">IF(AND(MOD(A250,12)=0,B250&gt;=Inputs!$C$18),MAX(F250+G250+H250+J250-K250-M250-N250,0)*Inputs!$C$17,0)</f>
        <v>0</v>
      </c>
      <c r="P250" s="56" t="n">
        <f aca="false">F250+G250+H250+J250-K250-M250-N250+O250</f>
        <v>313819.149513841</v>
      </c>
      <c r="Q250" s="56" t="n">
        <f aca="false">IF(OR(E250=1,P250&lt;=0),0,P250)</f>
        <v>313819.149513841</v>
      </c>
      <c r="R250" s="15" t="n">
        <f aca="false">IF(OR(E250=1,AND(P250&lt;=0,I250&gt;0)),1,0)</f>
        <v>0</v>
      </c>
      <c r="S250" s="15" t="n">
        <f aca="false">IF(L250&gt;0,1,0)</f>
        <v>0</v>
      </c>
    </row>
    <row r="251" customFormat="false" ht="15" hidden="false" customHeight="false" outlineLevel="0" collapsed="false">
      <c r="A251" s="15" t="n">
        <v>250</v>
      </c>
      <c r="B251" s="15" t="n">
        <f aca="false">INT((A251-1)/12)+1</f>
        <v>21</v>
      </c>
      <c r="C251" s="15" t="n">
        <f aca="false">MIN(Inputs!$C$4+B251-1,99)</f>
        <v>94</v>
      </c>
      <c r="D251" s="55" t="n">
        <f aca="false">0.08</f>
        <v>0.08</v>
      </c>
      <c r="E251" s="15" t="n">
        <f aca="false">R250</f>
        <v>0</v>
      </c>
      <c r="F251" s="56" t="n">
        <f aca="false">Q250</f>
        <v>313819.149513841</v>
      </c>
      <c r="G251" s="56" t="n">
        <f aca="false">IF(AND(MOD(A251-1,12)=0,B251&lt;=Inputs!$C$7,E251=0),Inputs!$C$6,0)</f>
        <v>0</v>
      </c>
      <c r="H251" s="56" t="n">
        <f aca="false">IF(B251=1,G251*Inputs!$C$9,0)</f>
        <v>0</v>
      </c>
      <c r="I251" s="56" t="n">
        <f aca="false">I250+G251</f>
        <v>120000</v>
      </c>
      <c r="J251" s="56" t="n">
        <f aca="false">(F251+G251+H251)*((1+D251)^(1/12)-1)</f>
        <v>2019.12185706772</v>
      </c>
      <c r="K251" s="56" t="n">
        <f aca="false">(F251+G251+H251+J251)*(Inputs!$C$19+IF(B251&lt;=10,Inputs!$C$12,Inputs!$C$13))/12</f>
        <v>552.71697489909</v>
      </c>
      <c r="L251" s="56" t="n">
        <f aca="false">IF(OR(E251=1,A251&lt;=Inputs!$C$15),0,MAX(Inputs!$C$8*I251-(F251+G251+H251+J251-K251),0))</f>
        <v>0</v>
      </c>
      <c r="M251" s="56" t="n">
        <f aca="false">L251*INDEX(Rates!$B$2:$C$101,C251+1,IF(Inputs!$C$5="Male",1,2))/1000/12*Inputs!$C$16</f>
        <v>0</v>
      </c>
      <c r="N251" s="56" t="n">
        <f aca="false">IF($V$1=1,MAX(F251+G251+H251+J251-K251-M251,0)*Inputs!$C$22/12,0)</f>
        <v>0</v>
      </c>
      <c r="O251" s="56" t="n">
        <f aca="false">IF(AND(MOD(A251,12)=0,B251&gt;=Inputs!$C$18),MAX(F251+G251+H251+J251-K251-M251-N251,0)*Inputs!$C$17,0)</f>
        <v>0</v>
      </c>
      <c r="P251" s="56" t="n">
        <f aca="false">F251+G251+H251+J251-K251-M251-N251+O251</f>
        <v>315285.55439601</v>
      </c>
      <c r="Q251" s="56" t="n">
        <f aca="false">IF(OR(E251=1,P251&lt;=0),0,P251)</f>
        <v>315285.55439601</v>
      </c>
      <c r="R251" s="15" t="n">
        <f aca="false">IF(OR(E251=1,AND(P251&lt;=0,I251&gt;0)),1,0)</f>
        <v>0</v>
      </c>
      <c r="S251" s="15" t="n">
        <f aca="false">IF(L251&gt;0,1,0)</f>
        <v>0</v>
      </c>
    </row>
    <row r="252" customFormat="false" ht="15" hidden="false" customHeight="false" outlineLevel="0" collapsed="false">
      <c r="A252" s="15" t="n">
        <v>251</v>
      </c>
      <c r="B252" s="15" t="n">
        <f aca="false">INT((A252-1)/12)+1</f>
        <v>21</v>
      </c>
      <c r="C252" s="15" t="n">
        <f aca="false">MIN(Inputs!$C$4+B252-1,99)</f>
        <v>94</v>
      </c>
      <c r="D252" s="55" t="n">
        <f aca="false">0.08</f>
        <v>0.08</v>
      </c>
      <c r="E252" s="15" t="n">
        <f aca="false">R251</f>
        <v>0</v>
      </c>
      <c r="F252" s="56" t="n">
        <f aca="false">Q251</f>
        <v>315285.55439601</v>
      </c>
      <c r="G252" s="56" t="n">
        <f aca="false">IF(AND(MOD(A252-1,12)=0,B252&lt;=Inputs!$C$7,E252=0),Inputs!$C$6,0)</f>
        <v>0</v>
      </c>
      <c r="H252" s="56" t="n">
        <f aca="false">IF(B252=1,G252*Inputs!$C$9,0)</f>
        <v>0</v>
      </c>
      <c r="I252" s="56" t="n">
        <f aca="false">I251+G252</f>
        <v>120000</v>
      </c>
      <c r="J252" s="56" t="n">
        <f aca="false">(F252+G252+H252)*((1+D252)^(1/12)-1)</f>
        <v>2028.55675023305</v>
      </c>
      <c r="K252" s="56" t="n">
        <f aca="false">(F252+G252+H252+J252)*(Inputs!$C$19+IF(B252&lt;=10,Inputs!$C$12,Inputs!$C$13))/12</f>
        <v>555.299694505925</v>
      </c>
      <c r="L252" s="56" t="n">
        <f aca="false">IF(OR(E252=1,A252&lt;=Inputs!$C$15),0,MAX(Inputs!$C$8*I252-(F252+G252+H252+J252-K252),0))</f>
        <v>0</v>
      </c>
      <c r="M252" s="56" t="n">
        <f aca="false">L252*INDEX(Rates!$B$2:$C$101,C252+1,IF(Inputs!$C$5="Male",1,2))/1000/12*Inputs!$C$16</f>
        <v>0</v>
      </c>
      <c r="N252" s="56" t="n">
        <f aca="false">IF($V$1=1,MAX(F252+G252+H252+J252-K252-M252,0)*Inputs!$C$22/12,0)</f>
        <v>0</v>
      </c>
      <c r="O252" s="56" t="n">
        <f aca="false">IF(AND(MOD(A252,12)=0,B252&gt;=Inputs!$C$18),MAX(F252+G252+H252+J252-K252-M252-N252,0)*Inputs!$C$17,0)</f>
        <v>0</v>
      </c>
      <c r="P252" s="56" t="n">
        <f aca="false">F252+G252+H252+J252-K252-M252-N252+O252</f>
        <v>316758.811451737</v>
      </c>
      <c r="Q252" s="56" t="n">
        <f aca="false">IF(OR(E252=1,P252&lt;=0),0,P252)</f>
        <v>316758.811451737</v>
      </c>
      <c r="R252" s="15" t="n">
        <f aca="false">IF(OR(E252=1,AND(P252&lt;=0,I252&gt;0)),1,0)</f>
        <v>0</v>
      </c>
      <c r="S252" s="15" t="n">
        <f aca="false">IF(L252&gt;0,1,0)</f>
        <v>0</v>
      </c>
    </row>
    <row r="253" customFormat="false" ht="15" hidden="false" customHeight="false" outlineLevel="0" collapsed="false">
      <c r="A253" s="15" t="n">
        <v>252</v>
      </c>
      <c r="B253" s="15" t="n">
        <f aca="false">INT((A253-1)/12)+1</f>
        <v>21</v>
      </c>
      <c r="C253" s="15" t="n">
        <f aca="false">MIN(Inputs!$C$4+B253-1,99)</f>
        <v>94</v>
      </c>
      <c r="D253" s="55" t="n">
        <f aca="false">0.08</f>
        <v>0.08</v>
      </c>
      <c r="E253" s="15" t="n">
        <f aca="false">R252</f>
        <v>0</v>
      </c>
      <c r="F253" s="56" t="n">
        <f aca="false">Q252</f>
        <v>316758.811451737</v>
      </c>
      <c r="G253" s="56" t="n">
        <f aca="false">IF(AND(MOD(A253-1,12)=0,B253&lt;=Inputs!$C$7,E253=0),Inputs!$C$6,0)</f>
        <v>0</v>
      </c>
      <c r="H253" s="56" t="n">
        <f aca="false">IF(B253=1,G253*Inputs!$C$9,0)</f>
        <v>0</v>
      </c>
      <c r="I253" s="56" t="n">
        <f aca="false">I252+G253</f>
        <v>120000</v>
      </c>
      <c r="J253" s="56" t="n">
        <f aca="false">(F253+G253+H253)*((1+D253)^(1/12)-1)</f>
        <v>2038.03573048937</v>
      </c>
      <c r="K253" s="56" t="n">
        <f aca="false">(F253+G253+H253+J253)*(Inputs!$C$19+IF(B253&lt;=10,Inputs!$C$12,Inputs!$C$13))/12</f>
        <v>557.894482568896</v>
      </c>
      <c r="L253" s="56" t="n">
        <f aca="false">IF(OR(E253=1,A253&lt;=Inputs!$C$15),0,MAX(Inputs!$C$8*I253-(F253+G253+H253+J253-K253),0))</f>
        <v>0</v>
      </c>
      <c r="M253" s="56" t="n">
        <f aca="false">L253*INDEX(Rates!$B$2:$C$101,C253+1,IF(Inputs!$C$5="Male",1,2))/1000/12*Inputs!$C$16</f>
        <v>0</v>
      </c>
      <c r="N253" s="56" t="n">
        <f aca="false">IF($V$1=1,MAX(F253+G253+H253+J253-K253-M253,0)*Inputs!$C$22/12,0)</f>
        <v>0</v>
      </c>
      <c r="O253" s="56" t="n">
        <f aca="false">IF(AND(MOD(A253,12)=0,B253&gt;=Inputs!$C$18),MAX(F253+G253+H253+J253-K253-M253-N253,0)*Inputs!$C$17,0)</f>
        <v>1591.19476349829</v>
      </c>
      <c r="P253" s="56" t="n">
        <f aca="false">F253+G253+H253+J253-K253-M253-N253+O253</f>
        <v>319830.147463155</v>
      </c>
      <c r="Q253" s="56" t="n">
        <f aca="false">IF(OR(E253=1,P253&lt;=0),0,P253)</f>
        <v>319830.147463155</v>
      </c>
      <c r="R253" s="15" t="n">
        <f aca="false">IF(OR(E253=1,AND(P253&lt;=0,I253&gt;0)),1,0)</f>
        <v>0</v>
      </c>
      <c r="S253" s="15" t="n">
        <f aca="false">IF(L253&gt;0,1,0)</f>
        <v>0</v>
      </c>
    </row>
    <row r="254" customFormat="false" ht="15" hidden="false" customHeight="false" outlineLevel="0" collapsed="false">
      <c r="A254" s="15" t="n">
        <v>253</v>
      </c>
      <c r="B254" s="15" t="n">
        <f aca="false">INT((A254-1)/12)+1</f>
        <v>22</v>
      </c>
      <c r="C254" s="15" t="n">
        <f aca="false">MIN(Inputs!$C$4+B254-1,99)</f>
        <v>95</v>
      </c>
      <c r="D254" s="55" t="n">
        <f aca="false">0.08</f>
        <v>0.08</v>
      </c>
      <c r="E254" s="15" t="n">
        <f aca="false">R253</f>
        <v>0</v>
      </c>
      <c r="F254" s="56" t="n">
        <f aca="false">Q253</f>
        <v>319830.147463155</v>
      </c>
      <c r="G254" s="56" t="n">
        <f aca="false">IF(AND(MOD(A254-1,12)=0,B254&lt;=Inputs!$C$7,E254=0),Inputs!$C$6,0)</f>
        <v>0</v>
      </c>
      <c r="H254" s="56" t="n">
        <f aca="false">IF(B254=1,G254*Inputs!$C$9,0)</f>
        <v>0</v>
      </c>
      <c r="I254" s="56" t="n">
        <f aca="false">I253+G254</f>
        <v>120000</v>
      </c>
      <c r="J254" s="56" t="n">
        <f aca="false">(F254+G254+H254)*((1+D254)^(1/12)-1)</f>
        <v>2057.79679886478</v>
      </c>
      <c r="K254" s="56" t="n">
        <f aca="false">(F254+G254+H254+J254)*(Inputs!$C$19+IF(B254&lt;=10,Inputs!$C$12,Inputs!$C$13))/12</f>
        <v>563.303902458535</v>
      </c>
      <c r="L254" s="56" t="n">
        <f aca="false">IF(OR(E254=1,A254&lt;=Inputs!$C$15),0,MAX(Inputs!$C$8*I254-(F254+G254+H254+J254-K254),0))</f>
        <v>0</v>
      </c>
      <c r="M254" s="56" t="n">
        <f aca="false">L254*INDEX(Rates!$B$2:$C$101,C254+1,IF(Inputs!$C$5="Male",1,2))/1000/12*Inputs!$C$16</f>
        <v>0</v>
      </c>
      <c r="N254" s="56" t="n">
        <f aca="false">IF($V$1=1,MAX(F254+G254+H254+J254-K254-M254,0)*Inputs!$C$22/12,0)</f>
        <v>0</v>
      </c>
      <c r="O254" s="56" t="n">
        <f aca="false">IF(AND(MOD(A254,12)=0,B254&gt;=Inputs!$C$18),MAX(F254+G254+H254+J254-K254-M254-N254,0)*Inputs!$C$17,0)</f>
        <v>0</v>
      </c>
      <c r="P254" s="56" t="n">
        <f aca="false">F254+G254+H254+J254-K254-M254-N254+O254</f>
        <v>321324.640359562</v>
      </c>
      <c r="Q254" s="56" t="n">
        <f aca="false">IF(OR(E254=1,P254&lt;=0),0,P254)</f>
        <v>321324.640359562</v>
      </c>
      <c r="R254" s="15" t="n">
        <f aca="false">IF(OR(E254=1,AND(P254&lt;=0,I254&gt;0)),1,0)</f>
        <v>0</v>
      </c>
      <c r="S254" s="15" t="n">
        <f aca="false">IF(L254&gt;0,1,0)</f>
        <v>0</v>
      </c>
    </row>
    <row r="255" customFormat="false" ht="15" hidden="false" customHeight="false" outlineLevel="0" collapsed="false">
      <c r="A255" s="15" t="n">
        <v>254</v>
      </c>
      <c r="B255" s="15" t="n">
        <f aca="false">INT((A255-1)/12)+1</f>
        <v>22</v>
      </c>
      <c r="C255" s="15" t="n">
        <f aca="false">MIN(Inputs!$C$4+B255-1,99)</f>
        <v>95</v>
      </c>
      <c r="D255" s="55" t="n">
        <f aca="false">0.08</f>
        <v>0.08</v>
      </c>
      <c r="E255" s="15" t="n">
        <f aca="false">R254</f>
        <v>0</v>
      </c>
      <c r="F255" s="56" t="n">
        <f aca="false">Q254</f>
        <v>321324.640359562</v>
      </c>
      <c r="G255" s="56" t="n">
        <f aca="false">IF(AND(MOD(A255-1,12)=0,B255&lt;=Inputs!$C$7,E255=0),Inputs!$C$6,0)</f>
        <v>0</v>
      </c>
      <c r="H255" s="56" t="n">
        <f aca="false">IF(B255=1,G255*Inputs!$C$9,0)</f>
        <v>0</v>
      </c>
      <c r="I255" s="56" t="n">
        <f aca="false">I254+G255</f>
        <v>120000</v>
      </c>
      <c r="J255" s="56" t="n">
        <f aca="false">(F255+G255+H255)*((1+D255)^(1/12)-1)</f>
        <v>2067.41241115944</v>
      </c>
      <c r="K255" s="56" t="n">
        <f aca="false">(F255+G255+H255+J255)*(Inputs!$C$19+IF(B255&lt;=10,Inputs!$C$12,Inputs!$C$13))/12</f>
        <v>565.936092348762</v>
      </c>
      <c r="L255" s="56" t="n">
        <f aca="false">IF(OR(E255=1,A255&lt;=Inputs!$C$15),0,MAX(Inputs!$C$8*I255-(F255+G255+H255+J255-K255),0))</f>
        <v>0</v>
      </c>
      <c r="M255" s="56" t="n">
        <f aca="false">L255*INDEX(Rates!$B$2:$C$101,C255+1,IF(Inputs!$C$5="Male",1,2))/1000/12*Inputs!$C$16</f>
        <v>0</v>
      </c>
      <c r="N255" s="56" t="n">
        <f aca="false">IF($V$1=1,MAX(F255+G255+H255+J255-K255-M255,0)*Inputs!$C$22/12,0)</f>
        <v>0</v>
      </c>
      <c r="O255" s="56" t="n">
        <f aca="false">IF(AND(MOD(A255,12)=0,B255&gt;=Inputs!$C$18),MAX(F255+G255+H255+J255-K255-M255-N255,0)*Inputs!$C$17,0)</f>
        <v>0</v>
      </c>
      <c r="P255" s="56" t="n">
        <f aca="false">F255+G255+H255+J255-K255-M255-N255+O255</f>
        <v>322826.116678372</v>
      </c>
      <c r="Q255" s="56" t="n">
        <f aca="false">IF(OR(E255=1,P255&lt;=0),0,P255)</f>
        <v>322826.116678372</v>
      </c>
      <c r="R255" s="15" t="n">
        <f aca="false">IF(OR(E255=1,AND(P255&lt;=0,I255&gt;0)),1,0)</f>
        <v>0</v>
      </c>
      <c r="S255" s="15" t="n">
        <f aca="false">IF(L255&gt;0,1,0)</f>
        <v>0</v>
      </c>
    </row>
    <row r="256" customFormat="false" ht="15" hidden="false" customHeight="false" outlineLevel="0" collapsed="false">
      <c r="A256" s="15" t="n">
        <v>255</v>
      </c>
      <c r="B256" s="15" t="n">
        <f aca="false">INT((A256-1)/12)+1</f>
        <v>22</v>
      </c>
      <c r="C256" s="15" t="n">
        <f aca="false">MIN(Inputs!$C$4+B256-1,99)</f>
        <v>95</v>
      </c>
      <c r="D256" s="55" t="n">
        <f aca="false">0.08</f>
        <v>0.08</v>
      </c>
      <c r="E256" s="15" t="n">
        <f aca="false">R255</f>
        <v>0</v>
      </c>
      <c r="F256" s="56" t="n">
        <f aca="false">Q255</f>
        <v>322826.116678372</v>
      </c>
      <c r="G256" s="56" t="n">
        <f aca="false">IF(AND(MOD(A256-1,12)=0,B256&lt;=Inputs!$C$7,E256=0),Inputs!$C$6,0)</f>
        <v>0</v>
      </c>
      <c r="H256" s="56" t="n">
        <f aca="false">IF(B256=1,G256*Inputs!$C$9,0)</f>
        <v>0</v>
      </c>
      <c r="I256" s="56" t="n">
        <f aca="false">I255+G256</f>
        <v>120000</v>
      </c>
      <c r="J256" s="56" t="n">
        <f aca="false">(F256+G256+H256)*((1+D256)^(1/12)-1)</f>
        <v>2077.07295500413</v>
      </c>
      <c r="K256" s="56" t="n">
        <f aca="false">(F256+G256+H256+J256)*(Inputs!$C$19+IF(B256&lt;=10,Inputs!$C$12,Inputs!$C$13))/12</f>
        <v>568.580581858409</v>
      </c>
      <c r="L256" s="56" t="n">
        <f aca="false">IF(OR(E256=1,A256&lt;=Inputs!$C$15),0,MAX(Inputs!$C$8*I256-(F256+G256+H256+J256-K256),0))</f>
        <v>0</v>
      </c>
      <c r="M256" s="56" t="n">
        <f aca="false">L256*INDEX(Rates!$B$2:$C$101,C256+1,IF(Inputs!$C$5="Male",1,2))/1000/12*Inputs!$C$16</f>
        <v>0</v>
      </c>
      <c r="N256" s="56" t="n">
        <f aca="false">IF($V$1=1,MAX(F256+G256+H256+J256-K256-M256,0)*Inputs!$C$22/12,0)</f>
        <v>0</v>
      </c>
      <c r="O256" s="56" t="n">
        <f aca="false">IF(AND(MOD(A256,12)=0,B256&gt;=Inputs!$C$18),MAX(F256+G256+H256+J256-K256-M256-N256,0)*Inputs!$C$17,0)</f>
        <v>0</v>
      </c>
      <c r="P256" s="56" t="n">
        <f aca="false">F256+G256+H256+J256-K256-M256-N256+O256</f>
        <v>324334.609051518</v>
      </c>
      <c r="Q256" s="56" t="n">
        <f aca="false">IF(OR(E256=1,P256&lt;=0),0,P256)</f>
        <v>324334.609051518</v>
      </c>
      <c r="R256" s="15" t="n">
        <f aca="false">IF(OR(E256=1,AND(P256&lt;=0,I256&gt;0)),1,0)</f>
        <v>0</v>
      </c>
      <c r="S256" s="15" t="n">
        <f aca="false">IF(L256&gt;0,1,0)</f>
        <v>0</v>
      </c>
    </row>
    <row r="257" customFormat="false" ht="15" hidden="false" customHeight="false" outlineLevel="0" collapsed="false">
      <c r="A257" s="15" t="n">
        <v>256</v>
      </c>
      <c r="B257" s="15" t="n">
        <f aca="false">INT((A257-1)/12)+1</f>
        <v>22</v>
      </c>
      <c r="C257" s="15" t="n">
        <f aca="false">MIN(Inputs!$C$4+B257-1,99)</f>
        <v>95</v>
      </c>
      <c r="D257" s="55" t="n">
        <f aca="false">0.08</f>
        <v>0.08</v>
      </c>
      <c r="E257" s="15" t="n">
        <f aca="false">R256</f>
        <v>0</v>
      </c>
      <c r="F257" s="56" t="n">
        <f aca="false">Q256</f>
        <v>324334.609051518</v>
      </c>
      <c r="G257" s="56" t="n">
        <f aca="false">IF(AND(MOD(A257-1,12)=0,B257&lt;=Inputs!$C$7,E257=0),Inputs!$C$6,0)</f>
        <v>0</v>
      </c>
      <c r="H257" s="56" t="n">
        <f aca="false">IF(B257=1,G257*Inputs!$C$9,0)</f>
        <v>0</v>
      </c>
      <c r="I257" s="56" t="n">
        <f aca="false">I256+G257</f>
        <v>120000</v>
      </c>
      <c r="J257" s="56" t="n">
        <f aca="false">(F257+G257+H257)*((1+D257)^(1/12)-1)</f>
        <v>2086.77864035366</v>
      </c>
      <c r="K257" s="56" t="n">
        <f aca="false">(F257+G257+H257+J257)*(Inputs!$C$19+IF(B257&lt;=10,Inputs!$C$12,Inputs!$C$13))/12</f>
        <v>571.237428460775</v>
      </c>
      <c r="L257" s="56" t="n">
        <f aca="false">IF(OR(E257=1,A257&lt;=Inputs!$C$15),0,MAX(Inputs!$C$8*I257-(F257+G257+H257+J257-K257),0))</f>
        <v>0</v>
      </c>
      <c r="M257" s="56" t="n">
        <f aca="false">L257*INDEX(Rates!$B$2:$C$101,C257+1,IF(Inputs!$C$5="Male",1,2))/1000/12*Inputs!$C$16</f>
        <v>0</v>
      </c>
      <c r="N257" s="56" t="n">
        <f aca="false">IF($V$1=1,MAX(F257+G257+H257+J257-K257-M257,0)*Inputs!$C$22/12,0)</f>
        <v>0</v>
      </c>
      <c r="O257" s="56" t="n">
        <f aca="false">IF(AND(MOD(A257,12)=0,B257&gt;=Inputs!$C$18),MAX(F257+G257+H257+J257-K257-M257-N257,0)*Inputs!$C$17,0)</f>
        <v>0</v>
      </c>
      <c r="P257" s="56" t="n">
        <f aca="false">F257+G257+H257+J257-K257-M257-N257+O257</f>
        <v>325850.150263411</v>
      </c>
      <c r="Q257" s="56" t="n">
        <f aca="false">IF(OR(E257=1,P257&lt;=0),0,P257)</f>
        <v>325850.150263411</v>
      </c>
      <c r="R257" s="15" t="n">
        <f aca="false">IF(OR(E257=1,AND(P257&lt;=0,I257&gt;0)),1,0)</f>
        <v>0</v>
      </c>
      <c r="S257" s="15" t="n">
        <f aca="false">IF(L257&gt;0,1,0)</f>
        <v>0</v>
      </c>
    </row>
    <row r="258" customFormat="false" ht="15" hidden="false" customHeight="false" outlineLevel="0" collapsed="false">
      <c r="A258" s="15" t="n">
        <v>257</v>
      </c>
      <c r="B258" s="15" t="n">
        <f aca="false">INT((A258-1)/12)+1</f>
        <v>22</v>
      </c>
      <c r="C258" s="15" t="n">
        <f aca="false">MIN(Inputs!$C$4+B258-1,99)</f>
        <v>95</v>
      </c>
      <c r="D258" s="55" t="n">
        <f aca="false">0.08</f>
        <v>0.08</v>
      </c>
      <c r="E258" s="15" t="n">
        <f aca="false">R257</f>
        <v>0</v>
      </c>
      <c r="F258" s="56" t="n">
        <f aca="false">Q257</f>
        <v>325850.150263411</v>
      </c>
      <c r="G258" s="56" t="n">
        <f aca="false">IF(AND(MOD(A258-1,12)=0,B258&lt;=Inputs!$C$7,E258=0),Inputs!$C$6,0)</f>
        <v>0</v>
      </c>
      <c r="H258" s="56" t="n">
        <f aca="false">IF(B258=1,G258*Inputs!$C$9,0)</f>
        <v>0</v>
      </c>
      <c r="I258" s="56" t="n">
        <f aca="false">I257+G258</f>
        <v>120000</v>
      </c>
      <c r="J258" s="56" t="n">
        <f aca="false">(F258+G258+H258)*((1+D258)^(1/12)-1)</f>
        <v>2096.52967814393</v>
      </c>
      <c r="K258" s="56" t="n">
        <f aca="false">(F258+G258+H258+J258)*(Inputs!$C$19+IF(B258&lt;=10,Inputs!$C$12,Inputs!$C$13))/12</f>
        <v>573.906689897721</v>
      </c>
      <c r="L258" s="56" t="n">
        <f aca="false">IF(OR(E258=1,A258&lt;=Inputs!$C$15),0,MAX(Inputs!$C$8*I258-(F258+G258+H258+J258-K258),0))</f>
        <v>0</v>
      </c>
      <c r="M258" s="56" t="n">
        <f aca="false">L258*INDEX(Rates!$B$2:$C$101,C258+1,IF(Inputs!$C$5="Male",1,2))/1000/12*Inputs!$C$16</f>
        <v>0</v>
      </c>
      <c r="N258" s="56" t="n">
        <f aca="false">IF($V$1=1,MAX(F258+G258+H258+J258-K258-M258,0)*Inputs!$C$22/12,0)</f>
        <v>0</v>
      </c>
      <c r="O258" s="56" t="n">
        <f aca="false">IF(AND(MOD(A258,12)=0,B258&gt;=Inputs!$C$18),MAX(F258+G258+H258+J258-K258-M258-N258,0)*Inputs!$C$17,0)</f>
        <v>0</v>
      </c>
      <c r="P258" s="56" t="n">
        <f aca="false">F258+G258+H258+J258-K258-M258-N258+O258</f>
        <v>327372.773251657</v>
      </c>
      <c r="Q258" s="56" t="n">
        <f aca="false">IF(OR(E258=1,P258&lt;=0),0,P258)</f>
        <v>327372.773251657</v>
      </c>
      <c r="R258" s="15" t="n">
        <f aca="false">IF(OR(E258=1,AND(P258&lt;=0,I258&gt;0)),1,0)</f>
        <v>0</v>
      </c>
      <c r="S258" s="15" t="n">
        <f aca="false">IF(L258&gt;0,1,0)</f>
        <v>0</v>
      </c>
    </row>
    <row r="259" customFormat="false" ht="15" hidden="false" customHeight="false" outlineLevel="0" collapsed="false">
      <c r="A259" s="15" t="n">
        <v>258</v>
      </c>
      <c r="B259" s="15" t="n">
        <f aca="false">INT((A259-1)/12)+1</f>
        <v>22</v>
      </c>
      <c r="C259" s="15" t="n">
        <f aca="false">MIN(Inputs!$C$4+B259-1,99)</f>
        <v>95</v>
      </c>
      <c r="D259" s="55" t="n">
        <f aca="false">0.08</f>
        <v>0.08</v>
      </c>
      <c r="E259" s="15" t="n">
        <f aca="false">R258</f>
        <v>0</v>
      </c>
      <c r="F259" s="56" t="n">
        <f aca="false">Q258</f>
        <v>327372.773251657</v>
      </c>
      <c r="G259" s="56" t="n">
        <f aca="false">IF(AND(MOD(A259-1,12)=0,B259&lt;=Inputs!$C$7,E259=0),Inputs!$C$6,0)</f>
        <v>0</v>
      </c>
      <c r="H259" s="56" t="n">
        <f aca="false">IF(B259=1,G259*Inputs!$C$9,0)</f>
        <v>0</v>
      </c>
      <c r="I259" s="56" t="n">
        <f aca="false">I258+G259</f>
        <v>120000</v>
      </c>
      <c r="J259" s="56" t="n">
        <f aca="false">(F259+G259+H259)*((1+D259)^(1/12)-1)</f>
        <v>2106.32628029649</v>
      </c>
      <c r="K259" s="56" t="n">
        <f aca="false">(F259+G259+H259+J259)*(Inputs!$C$19+IF(B259&lt;=10,Inputs!$C$12,Inputs!$C$13))/12</f>
        <v>576.588424180919</v>
      </c>
      <c r="L259" s="56" t="n">
        <f aca="false">IF(OR(E259=1,A259&lt;=Inputs!$C$15),0,MAX(Inputs!$C$8*I259-(F259+G259+H259+J259-K259),0))</f>
        <v>0</v>
      </c>
      <c r="M259" s="56" t="n">
        <f aca="false">L259*INDEX(Rates!$B$2:$C$101,C259+1,IF(Inputs!$C$5="Male",1,2))/1000/12*Inputs!$C$16</f>
        <v>0</v>
      </c>
      <c r="N259" s="56" t="n">
        <f aca="false">IF($V$1=1,MAX(F259+G259+H259+J259-K259-M259,0)*Inputs!$C$22/12,0)</f>
        <v>0</v>
      </c>
      <c r="O259" s="56" t="n">
        <f aca="false">IF(AND(MOD(A259,12)=0,B259&gt;=Inputs!$C$18),MAX(F259+G259+H259+J259-K259-M259-N259,0)*Inputs!$C$17,0)</f>
        <v>0</v>
      </c>
      <c r="P259" s="56" t="n">
        <f aca="false">F259+G259+H259+J259-K259-M259-N259+O259</f>
        <v>328902.511107773</v>
      </c>
      <c r="Q259" s="56" t="n">
        <f aca="false">IF(OR(E259=1,P259&lt;=0),0,P259)</f>
        <v>328902.511107773</v>
      </c>
      <c r="R259" s="15" t="n">
        <f aca="false">IF(OR(E259=1,AND(P259&lt;=0,I259&gt;0)),1,0)</f>
        <v>0</v>
      </c>
      <c r="S259" s="15" t="n">
        <f aca="false">IF(L259&gt;0,1,0)</f>
        <v>0</v>
      </c>
    </row>
    <row r="260" customFormat="false" ht="15" hidden="false" customHeight="false" outlineLevel="0" collapsed="false">
      <c r="A260" s="15" t="n">
        <v>259</v>
      </c>
      <c r="B260" s="15" t="n">
        <f aca="false">INT((A260-1)/12)+1</f>
        <v>22</v>
      </c>
      <c r="C260" s="15" t="n">
        <f aca="false">MIN(Inputs!$C$4+B260-1,99)</f>
        <v>95</v>
      </c>
      <c r="D260" s="55" t="n">
        <f aca="false">0.08</f>
        <v>0.08</v>
      </c>
      <c r="E260" s="15" t="n">
        <f aca="false">R259</f>
        <v>0</v>
      </c>
      <c r="F260" s="56" t="n">
        <f aca="false">Q259</f>
        <v>328902.511107773</v>
      </c>
      <c r="G260" s="56" t="n">
        <f aca="false">IF(AND(MOD(A260-1,12)=0,B260&lt;=Inputs!$C$7,E260=0),Inputs!$C$6,0)</f>
        <v>0</v>
      </c>
      <c r="H260" s="56" t="n">
        <f aca="false">IF(B260=1,G260*Inputs!$C$9,0)</f>
        <v>0</v>
      </c>
      <c r="I260" s="56" t="n">
        <f aca="false">I259+G260</f>
        <v>120000</v>
      </c>
      <c r="J260" s="56" t="n">
        <f aca="false">(F260+G260+H260)*((1+D260)^(1/12)-1)</f>
        <v>2116.16865972315</v>
      </c>
      <c r="K260" s="56" t="n">
        <f aca="false">(F260+G260+H260+J260)*(Inputs!$C$19+IF(B260&lt;=10,Inputs!$C$12,Inputs!$C$13))/12</f>
        <v>579.282689593118</v>
      </c>
      <c r="L260" s="56" t="n">
        <f aca="false">IF(OR(E260=1,A260&lt;=Inputs!$C$15),0,MAX(Inputs!$C$8*I260-(F260+G260+H260+J260-K260),0))</f>
        <v>0</v>
      </c>
      <c r="M260" s="56" t="n">
        <f aca="false">L260*INDEX(Rates!$B$2:$C$101,C260+1,IF(Inputs!$C$5="Male",1,2))/1000/12*Inputs!$C$16</f>
        <v>0</v>
      </c>
      <c r="N260" s="56" t="n">
        <f aca="false">IF($V$1=1,MAX(F260+G260+H260+J260-K260-M260,0)*Inputs!$C$22/12,0)</f>
        <v>0</v>
      </c>
      <c r="O260" s="56" t="n">
        <f aca="false">IF(AND(MOD(A260,12)=0,B260&gt;=Inputs!$C$18),MAX(F260+G260+H260+J260-K260-M260-N260,0)*Inputs!$C$17,0)</f>
        <v>0</v>
      </c>
      <c r="P260" s="56" t="n">
        <f aca="false">F260+G260+H260+J260-K260-M260-N260+O260</f>
        <v>330439.397077903</v>
      </c>
      <c r="Q260" s="56" t="n">
        <f aca="false">IF(OR(E260=1,P260&lt;=0),0,P260)</f>
        <v>330439.397077903</v>
      </c>
      <c r="R260" s="15" t="n">
        <f aca="false">IF(OR(E260=1,AND(P260&lt;=0,I260&gt;0)),1,0)</f>
        <v>0</v>
      </c>
      <c r="S260" s="15" t="n">
        <f aca="false">IF(L260&gt;0,1,0)</f>
        <v>0</v>
      </c>
    </row>
    <row r="261" customFormat="false" ht="15" hidden="false" customHeight="false" outlineLevel="0" collapsed="false">
      <c r="A261" s="15" t="n">
        <v>260</v>
      </c>
      <c r="B261" s="15" t="n">
        <f aca="false">INT((A261-1)/12)+1</f>
        <v>22</v>
      </c>
      <c r="C261" s="15" t="n">
        <f aca="false">MIN(Inputs!$C$4+B261-1,99)</f>
        <v>95</v>
      </c>
      <c r="D261" s="55" t="n">
        <f aca="false">0.08</f>
        <v>0.08</v>
      </c>
      <c r="E261" s="15" t="n">
        <f aca="false">R260</f>
        <v>0</v>
      </c>
      <c r="F261" s="56" t="n">
        <f aca="false">Q260</f>
        <v>330439.397077903</v>
      </c>
      <c r="G261" s="56" t="n">
        <f aca="false">IF(AND(MOD(A261-1,12)=0,B261&lt;=Inputs!$C$7,E261=0),Inputs!$C$6,0)</f>
        <v>0</v>
      </c>
      <c r="H261" s="56" t="n">
        <f aca="false">IF(B261=1,G261*Inputs!$C$9,0)</f>
        <v>0</v>
      </c>
      <c r="I261" s="56" t="n">
        <f aca="false">I260+G261</f>
        <v>120000</v>
      </c>
      <c r="J261" s="56" t="n">
        <f aca="false">(F261+G261+H261)*((1+D261)^(1/12)-1)</f>
        <v>2126.05703033061</v>
      </c>
      <c r="K261" s="56" t="n">
        <f aca="false">(F261+G261+H261+J261)*(Inputs!$C$19+IF(B261&lt;=10,Inputs!$C$12,Inputs!$C$13))/12</f>
        <v>581.989544689408</v>
      </c>
      <c r="L261" s="56" t="n">
        <f aca="false">IF(OR(E261=1,A261&lt;=Inputs!$C$15),0,MAX(Inputs!$C$8*I261-(F261+G261+H261+J261-K261),0))</f>
        <v>0</v>
      </c>
      <c r="M261" s="56" t="n">
        <f aca="false">L261*INDEX(Rates!$B$2:$C$101,C261+1,IF(Inputs!$C$5="Male",1,2))/1000/12*Inputs!$C$16</f>
        <v>0</v>
      </c>
      <c r="N261" s="56" t="n">
        <f aca="false">IF($V$1=1,MAX(F261+G261+H261+J261-K261-M261,0)*Inputs!$C$22/12,0)</f>
        <v>0</v>
      </c>
      <c r="O261" s="56" t="n">
        <f aca="false">IF(AND(MOD(A261,12)=0,B261&gt;=Inputs!$C$18),MAX(F261+G261+H261+J261-K261-M261-N261,0)*Inputs!$C$17,0)</f>
        <v>0</v>
      </c>
      <c r="P261" s="56" t="n">
        <f aca="false">F261+G261+H261+J261-K261-M261-N261+O261</f>
        <v>331983.464563544</v>
      </c>
      <c r="Q261" s="56" t="n">
        <f aca="false">IF(OR(E261=1,P261&lt;=0),0,P261)</f>
        <v>331983.464563544</v>
      </c>
      <c r="R261" s="15" t="n">
        <f aca="false">IF(OR(E261=1,AND(P261&lt;=0,I261&gt;0)),1,0)</f>
        <v>0</v>
      </c>
      <c r="S261" s="15" t="n">
        <f aca="false">IF(L261&gt;0,1,0)</f>
        <v>0</v>
      </c>
    </row>
    <row r="262" customFormat="false" ht="15" hidden="false" customHeight="false" outlineLevel="0" collapsed="false">
      <c r="A262" s="15" t="n">
        <v>261</v>
      </c>
      <c r="B262" s="15" t="n">
        <f aca="false">INT((A262-1)/12)+1</f>
        <v>22</v>
      </c>
      <c r="C262" s="15" t="n">
        <f aca="false">MIN(Inputs!$C$4+B262-1,99)</f>
        <v>95</v>
      </c>
      <c r="D262" s="55" t="n">
        <f aca="false">0.08</f>
        <v>0.08</v>
      </c>
      <c r="E262" s="15" t="n">
        <f aca="false">R261</f>
        <v>0</v>
      </c>
      <c r="F262" s="56" t="n">
        <f aca="false">Q261</f>
        <v>331983.464563544</v>
      </c>
      <c r="G262" s="56" t="n">
        <f aca="false">IF(AND(MOD(A262-1,12)=0,B262&lt;=Inputs!$C$7,E262=0),Inputs!$C$6,0)</f>
        <v>0</v>
      </c>
      <c r="H262" s="56" t="n">
        <f aca="false">IF(B262=1,G262*Inputs!$C$9,0)</f>
        <v>0</v>
      </c>
      <c r="I262" s="56" t="n">
        <f aca="false">I261+G262</f>
        <v>120000</v>
      </c>
      <c r="J262" s="56" t="n">
        <f aca="false">(F262+G262+H262)*((1+D262)^(1/12)-1)</f>
        <v>2135.9916070251</v>
      </c>
      <c r="K262" s="56" t="n">
        <f aca="false">(F262+G262+H262+J262)*(Inputs!$C$19+IF(B262&lt;=10,Inputs!$C$12,Inputs!$C$13))/12</f>
        <v>584.709048298496</v>
      </c>
      <c r="L262" s="56" t="n">
        <f aca="false">IF(OR(E262=1,A262&lt;=Inputs!$C$15),0,MAX(Inputs!$C$8*I262-(F262+G262+H262+J262-K262),0))</f>
        <v>0</v>
      </c>
      <c r="M262" s="56" t="n">
        <f aca="false">L262*INDEX(Rates!$B$2:$C$101,C262+1,IF(Inputs!$C$5="Male",1,2))/1000/12*Inputs!$C$16</f>
        <v>0</v>
      </c>
      <c r="N262" s="56" t="n">
        <f aca="false">IF($V$1=1,MAX(F262+G262+H262+J262-K262-M262,0)*Inputs!$C$22/12,0)</f>
        <v>0</v>
      </c>
      <c r="O262" s="56" t="n">
        <f aca="false">IF(AND(MOD(A262,12)=0,B262&gt;=Inputs!$C$18),MAX(F262+G262+H262+J262-K262-M262-N262,0)*Inputs!$C$17,0)</f>
        <v>0</v>
      </c>
      <c r="P262" s="56" t="n">
        <f aca="false">F262+G262+H262+J262-K262-M262-N262+O262</f>
        <v>333534.74712227</v>
      </c>
      <c r="Q262" s="56" t="n">
        <f aca="false">IF(OR(E262=1,P262&lt;=0),0,P262)</f>
        <v>333534.74712227</v>
      </c>
      <c r="R262" s="15" t="n">
        <f aca="false">IF(OR(E262=1,AND(P262&lt;=0,I262&gt;0)),1,0)</f>
        <v>0</v>
      </c>
      <c r="S262" s="15" t="n">
        <f aca="false">IF(L262&gt;0,1,0)</f>
        <v>0</v>
      </c>
    </row>
    <row r="263" customFormat="false" ht="15" hidden="false" customHeight="false" outlineLevel="0" collapsed="false">
      <c r="A263" s="15" t="n">
        <v>262</v>
      </c>
      <c r="B263" s="15" t="n">
        <f aca="false">INT((A263-1)/12)+1</f>
        <v>22</v>
      </c>
      <c r="C263" s="15" t="n">
        <f aca="false">MIN(Inputs!$C$4+B263-1,99)</f>
        <v>95</v>
      </c>
      <c r="D263" s="55" t="n">
        <f aca="false">0.08</f>
        <v>0.08</v>
      </c>
      <c r="E263" s="15" t="n">
        <f aca="false">R262</f>
        <v>0</v>
      </c>
      <c r="F263" s="56" t="n">
        <f aca="false">Q262</f>
        <v>333534.74712227</v>
      </c>
      <c r="G263" s="56" t="n">
        <f aca="false">IF(AND(MOD(A263-1,12)=0,B263&lt;=Inputs!$C$7,E263=0),Inputs!$C$6,0)</f>
        <v>0</v>
      </c>
      <c r="H263" s="56" t="n">
        <f aca="false">IF(B263=1,G263*Inputs!$C$9,0)</f>
        <v>0</v>
      </c>
      <c r="I263" s="56" t="n">
        <f aca="false">I262+G263</f>
        <v>120000</v>
      </c>
      <c r="J263" s="56" t="n">
        <f aca="false">(F263+G263+H263)*((1+D263)^(1/12)-1)</f>
        <v>2145.97260571707</v>
      </c>
      <c r="K263" s="56" t="n">
        <f aca="false">(F263+G263+H263+J263)*(Inputs!$C$19+IF(B263&lt;=10,Inputs!$C$12,Inputs!$C$13))/12</f>
        <v>587.441259523978</v>
      </c>
      <c r="L263" s="56" t="n">
        <f aca="false">IF(OR(E263=1,A263&lt;=Inputs!$C$15),0,MAX(Inputs!$C$8*I263-(F263+G263+H263+J263-K263),0))</f>
        <v>0</v>
      </c>
      <c r="M263" s="56" t="n">
        <f aca="false">L263*INDEX(Rates!$B$2:$C$101,C263+1,IF(Inputs!$C$5="Male",1,2))/1000/12*Inputs!$C$16</f>
        <v>0</v>
      </c>
      <c r="N263" s="56" t="n">
        <f aca="false">IF($V$1=1,MAX(F263+G263+H263+J263-K263-M263,0)*Inputs!$C$22/12,0)</f>
        <v>0</v>
      </c>
      <c r="O263" s="56" t="n">
        <f aca="false">IF(AND(MOD(A263,12)=0,B263&gt;=Inputs!$C$18),MAX(F263+G263+H263+J263-K263-M263-N263,0)*Inputs!$C$17,0)</f>
        <v>0</v>
      </c>
      <c r="P263" s="56" t="n">
        <f aca="false">F263+G263+H263+J263-K263-M263-N263+O263</f>
        <v>335093.278468464</v>
      </c>
      <c r="Q263" s="56" t="n">
        <f aca="false">IF(OR(E263=1,P263&lt;=0),0,P263)</f>
        <v>335093.278468464</v>
      </c>
      <c r="R263" s="15" t="n">
        <f aca="false">IF(OR(E263=1,AND(P263&lt;=0,I263&gt;0)),1,0)</f>
        <v>0</v>
      </c>
      <c r="S263" s="15" t="n">
        <f aca="false">IF(L263&gt;0,1,0)</f>
        <v>0</v>
      </c>
    </row>
    <row r="264" customFormat="false" ht="15" hidden="false" customHeight="false" outlineLevel="0" collapsed="false">
      <c r="A264" s="15" t="n">
        <v>263</v>
      </c>
      <c r="B264" s="15" t="n">
        <f aca="false">INT((A264-1)/12)+1</f>
        <v>22</v>
      </c>
      <c r="C264" s="15" t="n">
        <f aca="false">MIN(Inputs!$C$4+B264-1,99)</f>
        <v>95</v>
      </c>
      <c r="D264" s="55" t="n">
        <f aca="false">0.08</f>
        <v>0.08</v>
      </c>
      <c r="E264" s="15" t="n">
        <f aca="false">R263</f>
        <v>0</v>
      </c>
      <c r="F264" s="56" t="n">
        <f aca="false">Q263</f>
        <v>335093.278468464</v>
      </c>
      <c r="G264" s="56" t="n">
        <f aca="false">IF(AND(MOD(A264-1,12)=0,B264&lt;=Inputs!$C$7,E264=0),Inputs!$C$6,0)</f>
        <v>0</v>
      </c>
      <c r="H264" s="56" t="n">
        <f aca="false">IF(B264=1,G264*Inputs!$C$9,0)</f>
        <v>0</v>
      </c>
      <c r="I264" s="56" t="n">
        <f aca="false">I263+G264</f>
        <v>120000</v>
      </c>
      <c r="J264" s="56" t="n">
        <f aca="false">(F264+G264+H264)*((1+D264)^(1/12)-1)</f>
        <v>2156.00024332586</v>
      </c>
      <c r="K264" s="56" t="n">
        <f aca="false">(F264+G264+H264+J264)*(Inputs!$C$19+IF(B264&lt;=10,Inputs!$C$12,Inputs!$C$13))/12</f>
        <v>590.186237745631</v>
      </c>
      <c r="L264" s="56" t="n">
        <f aca="false">IF(OR(E264=1,A264&lt;=Inputs!$C$15),0,MAX(Inputs!$C$8*I264-(F264+G264+H264+J264-K264),0))</f>
        <v>0</v>
      </c>
      <c r="M264" s="56" t="n">
        <f aca="false">L264*INDEX(Rates!$B$2:$C$101,C264+1,IF(Inputs!$C$5="Male",1,2))/1000/12*Inputs!$C$16</f>
        <v>0</v>
      </c>
      <c r="N264" s="56" t="n">
        <f aca="false">IF($V$1=1,MAX(F264+G264+H264+J264-K264-M264,0)*Inputs!$C$22/12,0)</f>
        <v>0</v>
      </c>
      <c r="O264" s="56" t="n">
        <f aca="false">IF(AND(MOD(A264,12)=0,B264&gt;=Inputs!$C$18),MAX(F264+G264+H264+J264-K264-M264-N264,0)*Inputs!$C$17,0)</f>
        <v>0</v>
      </c>
      <c r="P264" s="56" t="n">
        <f aca="false">F264+G264+H264+J264-K264-M264-N264+O264</f>
        <v>336659.092474044</v>
      </c>
      <c r="Q264" s="56" t="n">
        <f aca="false">IF(OR(E264=1,P264&lt;=0),0,P264)</f>
        <v>336659.092474044</v>
      </c>
      <c r="R264" s="15" t="n">
        <f aca="false">IF(OR(E264=1,AND(P264&lt;=0,I264&gt;0)),1,0)</f>
        <v>0</v>
      </c>
      <c r="S264" s="15" t="n">
        <f aca="false">IF(L264&gt;0,1,0)</f>
        <v>0</v>
      </c>
    </row>
    <row r="265" customFormat="false" ht="15" hidden="false" customHeight="false" outlineLevel="0" collapsed="false">
      <c r="A265" s="15" t="n">
        <v>264</v>
      </c>
      <c r="B265" s="15" t="n">
        <f aca="false">INT((A265-1)/12)+1</f>
        <v>22</v>
      </c>
      <c r="C265" s="15" t="n">
        <f aca="false">MIN(Inputs!$C$4+B265-1,99)</f>
        <v>95</v>
      </c>
      <c r="D265" s="55" t="n">
        <f aca="false">0.08</f>
        <v>0.08</v>
      </c>
      <c r="E265" s="15" t="n">
        <f aca="false">R264</f>
        <v>0</v>
      </c>
      <c r="F265" s="56" t="n">
        <f aca="false">Q264</f>
        <v>336659.092474044</v>
      </c>
      <c r="G265" s="56" t="n">
        <f aca="false">IF(AND(MOD(A265-1,12)=0,B265&lt;=Inputs!$C$7,E265=0),Inputs!$C$6,0)</f>
        <v>0</v>
      </c>
      <c r="H265" s="56" t="n">
        <f aca="false">IF(B265=1,G265*Inputs!$C$9,0)</f>
        <v>0</v>
      </c>
      <c r="I265" s="56" t="n">
        <f aca="false">I264+G265</f>
        <v>120000</v>
      </c>
      <c r="J265" s="56" t="n">
        <f aca="false">(F265+G265+H265)*((1+D265)^(1/12)-1)</f>
        <v>2166.07473778443</v>
      </c>
      <c r="K265" s="56" t="n">
        <f aca="false">(F265+G265+H265+J265)*(Inputs!$C$19+IF(B265&lt;=10,Inputs!$C$12,Inputs!$C$13))/12</f>
        <v>592.944042620699</v>
      </c>
      <c r="L265" s="56" t="n">
        <f aca="false">IF(OR(E265=1,A265&lt;=Inputs!$C$15),0,MAX(Inputs!$C$8*I265-(F265+G265+H265+J265-K265),0))</f>
        <v>0</v>
      </c>
      <c r="M265" s="56" t="n">
        <f aca="false">L265*INDEX(Rates!$B$2:$C$101,C265+1,IF(Inputs!$C$5="Male",1,2))/1000/12*Inputs!$C$16</f>
        <v>0</v>
      </c>
      <c r="N265" s="56" t="n">
        <f aca="false">IF($V$1=1,MAX(F265+G265+H265+J265-K265-M265,0)*Inputs!$C$22/12,0)</f>
        <v>0</v>
      </c>
      <c r="O265" s="56" t="n">
        <f aca="false">IF(AND(MOD(A265,12)=0,B265&gt;=Inputs!$C$18),MAX(F265+G265+H265+J265-K265-M265-N265,0)*Inputs!$C$17,0)</f>
        <v>1691.16111584604</v>
      </c>
      <c r="P265" s="56" t="n">
        <f aca="false">F265+G265+H265+J265-K265-M265-N265+O265</f>
        <v>339923.384285054</v>
      </c>
      <c r="Q265" s="56" t="n">
        <f aca="false">IF(OR(E265=1,P265&lt;=0),0,P265)</f>
        <v>339923.384285054</v>
      </c>
      <c r="R265" s="15" t="n">
        <f aca="false">IF(OR(E265=1,AND(P265&lt;=0,I265&gt;0)),1,0)</f>
        <v>0</v>
      </c>
      <c r="S265" s="15" t="n">
        <f aca="false">IF(L265&gt;0,1,0)</f>
        <v>0</v>
      </c>
    </row>
    <row r="266" customFormat="false" ht="15" hidden="false" customHeight="false" outlineLevel="0" collapsed="false">
      <c r="A266" s="15" t="n">
        <v>265</v>
      </c>
      <c r="B266" s="15" t="n">
        <f aca="false">INT((A266-1)/12)+1</f>
        <v>23</v>
      </c>
      <c r="C266" s="15" t="n">
        <f aca="false">MIN(Inputs!$C$4+B266-1,99)</f>
        <v>96</v>
      </c>
      <c r="D266" s="55" t="n">
        <f aca="false">0.08</f>
        <v>0.08</v>
      </c>
      <c r="E266" s="15" t="n">
        <f aca="false">R265</f>
        <v>0</v>
      </c>
      <c r="F266" s="56" t="n">
        <f aca="false">Q265</f>
        <v>339923.384285054</v>
      </c>
      <c r="G266" s="56" t="n">
        <f aca="false">IF(AND(MOD(A266-1,12)=0,B266&lt;=Inputs!$C$7,E266=0),Inputs!$C$6,0)</f>
        <v>0</v>
      </c>
      <c r="H266" s="56" t="n">
        <f aca="false">IF(B266=1,G266*Inputs!$C$9,0)</f>
        <v>0</v>
      </c>
      <c r="I266" s="56" t="n">
        <f aca="false">I265+G266</f>
        <v>120000</v>
      </c>
      <c r="J266" s="56" t="n">
        <f aca="false">(F266+G266+H266)*((1+D266)^(1/12)-1)</f>
        <v>2187.0772895843</v>
      </c>
      <c r="K266" s="56" t="n">
        <f aca="false">(F266+G266+H266+J266)*(Inputs!$C$19+IF(B266&lt;=10,Inputs!$C$12,Inputs!$C$13))/12</f>
        <v>598.693307755616</v>
      </c>
      <c r="L266" s="56" t="n">
        <f aca="false">IF(OR(E266=1,A266&lt;=Inputs!$C$15),0,MAX(Inputs!$C$8*I266-(F266+G266+H266+J266-K266),0))</f>
        <v>0</v>
      </c>
      <c r="M266" s="56" t="n">
        <f aca="false">L266*INDEX(Rates!$B$2:$C$101,C266+1,IF(Inputs!$C$5="Male",1,2))/1000/12*Inputs!$C$16</f>
        <v>0</v>
      </c>
      <c r="N266" s="56" t="n">
        <f aca="false">IF($V$1=1,MAX(F266+G266+H266+J266-K266-M266,0)*Inputs!$C$22/12,0)</f>
        <v>0</v>
      </c>
      <c r="O266" s="56" t="n">
        <f aca="false">IF(AND(MOD(A266,12)=0,B266&gt;=Inputs!$C$18),MAX(F266+G266+H266+J266-K266-M266-N266,0)*Inputs!$C$17,0)</f>
        <v>0</v>
      </c>
      <c r="P266" s="56" t="n">
        <f aca="false">F266+G266+H266+J266-K266-M266-N266+O266</f>
        <v>341511.768266882</v>
      </c>
      <c r="Q266" s="56" t="n">
        <f aca="false">IF(OR(E266=1,P266&lt;=0),0,P266)</f>
        <v>341511.768266882</v>
      </c>
      <c r="R266" s="15" t="n">
        <f aca="false">IF(OR(E266=1,AND(P266&lt;=0,I266&gt;0)),1,0)</f>
        <v>0</v>
      </c>
      <c r="S266" s="15" t="n">
        <f aca="false">IF(L266&gt;0,1,0)</f>
        <v>0</v>
      </c>
    </row>
    <row r="267" customFormat="false" ht="15" hidden="false" customHeight="false" outlineLevel="0" collapsed="false">
      <c r="A267" s="15" t="n">
        <v>266</v>
      </c>
      <c r="B267" s="15" t="n">
        <f aca="false">INT((A267-1)/12)+1</f>
        <v>23</v>
      </c>
      <c r="C267" s="15" t="n">
        <f aca="false">MIN(Inputs!$C$4+B267-1,99)</f>
        <v>96</v>
      </c>
      <c r="D267" s="55" t="n">
        <f aca="false">0.08</f>
        <v>0.08</v>
      </c>
      <c r="E267" s="15" t="n">
        <f aca="false">R266</f>
        <v>0</v>
      </c>
      <c r="F267" s="56" t="n">
        <f aca="false">Q266</f>
        <v>341511.768266882</v>
      </c>
      <c r="G267" s="56" t="n">
        <f aca="false">IF(AND(MOD(A267-1,12)=0,B267&lt;=Inputs!$C$7,E267=0),Inputs!$C$6,0)</f>
        <v>0</v>
      </c>
      <c r="H267" s="56" t="n">
        <f aca="false">IF(B267=1,G267*Inputs!$C$9,0)</f>
        <v>0</v>
      </c>
      <c r="I267" s="56" t="n">
        <f aca="false">I266+G267</f>
        <v>120000</v>
      </c>
      <c r="J267" s="56" t="n">
        <f aca="false">(F267+G267+H267)*((1+D267)^(1/12)-1)</f>
        <v>2197.29699994963</v>
      </c>
      <c r="K267" s="56" t="n">
        <f aca="false">(F267+G267+H267+J267)*(Inputs!$C$19+IF(B267&lt;=10,Inputs!$C$12,Inputs!$C$13))/12</f>
        <v>601.490864216956</v>
      </c>
      <c r="L267" s="56" t="n">
        <f aca="false">IF(OR(E267=1,A267&lt;=Inputs!$C$15),0,MAX(Inputs!$C$8*I267-(F267+G267+H267+J267-K267),0))</f>
        <v>0</v>
      </c>
      <c r="M267" s="56" t="n">
        <f aca="false">L267*INDEX(Rates!$B$2:$C$101,C267+1,IF(Inputs!$C$5="Male",1,2))/1000/12*Inputs!$C$16</f>
        <v>0</v>
      </c>
      <c r="N267" s="56" t="n">
        <f aca="false">IF($V$1=1,MAX(F267+G267+H267+J267-K267-M267,0)*Inputs!$C$22/12,0)</f>
        <v>0</v>
      </c>
      <c r="O267" s="56" t="n">
        <f aca="false">IF(AND(MOD(A267,12)=0,B267&gt;=Inputs!$C$18),MAX(F267+G267+H267+J267-K267-M267-N267,0)*Inputs!$C$17,0)</f>
        <v>0</v>
      </c>
      <c r="P267" s="56" t="n">
        <f aca="false">F267+G267+H267+J267-K267-M267-N267+O267</f>
        <v>343107.574402615</v>
      </c>
      <c r="Q267" s="56" t="n">
        <f aca="false">IF(OR(E267=1,P267&lt;=0),0,P267)</f>
        <v>343107.574402615</v>
      </c>
      <c r="R267" s="15" t="n">
        <f aca="false">IF(OR(E267=1,AND(P267&lt;=0,I267&gt;0)),1,0)</f>
        <v>0</v>
      </c>
      <c r="S267" s="15" t="n">
        <f aca="false">IF(L267&gt;0,1,0)</f>
        <v>0</v>
      </c>
    </row>
    <row r="268" customFormat="false" ht="15" hidden="false" customHeight="false" outlineLevel="0" collapsed="false">
      <c r="A268" s="15" t="n">
        <v>267</v>
      </c>
      <c r="B268" s="15" t="n">
        <f aca="false">INT((A268-1)/12)+1</f>
        <v>23</v>
      </c>
      <c r="C268" s="15" t="n">
        <f aca="false">MIN(Inputs!$C$4+B268-1,99)</f>
        <v>96</v>
      </c>
      <c r="D268" s="55" t="n">
        <f aca="false">0.08</f>
        <v>0.08</v>
      </c>
      <c r="E268" s="15" t="n">
        <f aca="false">R267</f>
        <v>0</v>
      </c>
      <c r="F268" s="56" t="n">
        <f aca="false">Q267</f>
        <v>343107.574402615</v>
      </c>
      <c r="G268" s="56" t="n">
        <f aca="false">IF(AND(MOD(A268-1,12)=0,B268&lt;=Inputs!$C$7,E268=0),Inputs!$C$6,0)</f>
        <v>0</v>
      </c>
      <c r="H268" s="56" t="n">
        <f aca="false">IF(B268=1,G268*Inputs!$C$9,0)</f>
        <v>0</v>
      </c>
      <c r="I268" s="56" t="n">
        <f aca="false">I267+G268</f>
        <v>120000</v>
      </c>
      <c r="J268" s="56" t="n">
        <f aca="false">(F268+G268+H268)*((1+D268)^(1/12)-1)</f>
        <v>2207.56446467667</v>
      </c>
      <c r="K268" s="56" t="n">
        <f aca="false">(F268+G268+H268+J268)*(Inputs!$C$19+IF(B268&lt;=10,Inputs!$C$12,Inputs!$C$13))/12</f>
        <v>604.30149301776</v>
      </c>
      <c r="L268" s="56" t="n">
        <f aca="false">IF(OR(E268=1,A268&lt;=Inputs!$C$15),0,MAX(Inputs!$C$8*I268-(F268+G268+H268+J268-K268),0))</f>
        <v>0</v>
      </c>
      <c r="M268" s="56" t="n">
        <f aca="false">L268*INDEX(Rates!$B$2:$C$101,C268+1,IF(Inputs!$C$5="Male",1,2))/1000/12*Inputs!$C$16</f>
        <v>0</v>
      </c>
      <c r="N268" s="56" t="n">
        <f aca="false">IF($V$1=1,MAX(F268+G268+H268+J268-K268-M268,0)*Inputs!$C$22/12,0)</f>
        <v>0</v>
      </c>
      <c r="O268" s="56" t="n">
        <f aca="false">IF(AND(MOD(A268,12)=0,B268&gt;=Inputs!$C$18),MAX(F268+G268+H268+J268-K268-M268-N268,0)*Inputs!$C$17,0)</f>
        <v>0</v>
      </c>
      <c r="P268" s="56" t="n">
        <f aca="false">F268+G268+H268+J268-K268-M268-N268+O268</f>
        <v>344710.837374274</v>
      </c>
      <c r="Q268" s="56" t="n">
        <f aca="false">IF(OR(E268=1,P268&lt;=0),0,P268)</f>
        <v>344710.837374274</v>
      </c>
      <c r="R268" s="15" t="n">
        <f aca="false">IF(OR(E268=1,AND(P268&lt;=0,I268&gt;0)),1,0)</f>
        <v>0</v>
      </c>
      <c r="S268" s="15" t="n">
        <f aca="false">IF(L268&gt;0,1,0)</f>
        <v>0</v>
      </c>
    </row>
    <row r="269" customFormat="false" ht="15" hidden="false" customHeight="false" outlineLevel="0" collapsed="false">
      <c r="A269" s="15" t="n">
        <v>268</v>
      </c>
      <c r="B269" s="15" t="n">
        <f aca="false">INT((A269-1)/12)+1</f>
        <v>23</v>
      </c>
      <c r="C269" s="15" t="n">
        <f aca="false">MIN(Inputs!$C$4+B269-1,99)</f>
        <v>96</v>
      </c>
      <c r="D269" s="55" t="n">
        <f aca="false">0.08</f>
        <v>0.08</v>
      </c>
      <c r="E269" s="15" t="n">
        <f aca="false">R268</f>
        <v>0</v>
      </c>
      <c r="F269" s="56" t="n">
        <f aca="false">Q268</f>
        <v>344710.837374274</v>
      </c>
      <c r="G269" s="56" t="n">
        <f aca="false">IF(AND(MOD(A269-1,12)=0,B269&lt;=Inputs!$C$7,E269=0),Inputs!$C$6,0)</f>
        <v>0</v>
      </c>
      <c r="H269" s="56" t="n">
        <f aca="false">IF(B269=1,G269*Inputs!$C$9,0)</f>
        <v>0</v>
      </c>
      <c r="I269" s="56" t="n">
        <f aca="false">I268+G269</f>
        <v>120000</v>
      </c>
      <c r="J269" s="56" t="n">
        <f aca="false">(F269+G269+H269)*((1+D269)^(1/12)-1)</f>
        <v>2217.87990691057</v>
      </c>
      <c r="K269" s="56" t="n">
        <f aca="false">(F269+G269+H269+J269)*(Inputs!$C$19+IF(B269&lt;=10,Inputs!$C$12,Inputs!$C$13))/12</f>
        <v>607.125255242073</v>
      </c>
      <c r="L269" s="56" t="n">
        <f aca="false">IF(OR(E269=1,A269&lt;=Inputs!$C$15),0,MAX(Inputs!$C$8*I269-(F269+G269+H269+J269-K269),0))</f>
        <v>0</v>
      </c>
      <c r="M269" s="56" t="n">
        <f aca="false">L269*INDEX(Rates!$B$2:$C$101,C269+1,IF(Inputs!$C$5="Male",1,2))/1000/12*Inputs!$C$16</f>
        <v>0</v>
      </c>
      <c r="N269" s="56" t="n">
        <f aca="false">IF($V$1=1,MAX(F269+G269+H269+J269-K269-M269,0)*Inputs!$C$22/12,0)</f>
        <v>0</v>
      </c>
      <c r="O269" s="56" t="n">
        <f aca="false">IF(AND(MOD(A269,12)=0,B269&gt;=Inputs!$C$18),MAX(F269+G269+H269+J269-K269-M269-N269,0)*Inputs!$C$17,0)</f>
        <v>0</v>
      </c>
      <c r="P269" s="56" t="n">
        <f aca="false">F269+G269+H269+J269-K269-M269-N269+O269</f>
        <v>346321.592025942</v>
      </c>
      <c r="Q269" s="56" t="n">
        <f aca="false">IF(OR(E269=1,P269&lt;=0),0,P269)</f>
        <v>346321.592025942</v>
      </c>
      <c r="R269" s="15" t="n">
        <f aca="false">IF(OR(E269=1,AND(P269&lt;=0,I269&gt;0)),1,0)</f>
        <v>0</v>
      </c>
      <c r="S269" s="15" t="n">
        <f aca="false">IF(L269&gt;0,1,0)</f>
        <v>0</v>
      </c>
    </row>
    <row r="270" customFormat="false" ht="15" hidden="false" customHeight="false" outlineLevel="0" collapsed="false">
      <c r="A270" s="15" t="n">
        <v>269</v>
      </c>
      <c r="B270" s="15" t="n">
        <f aca="false">INT((A270-1)/12)+1</f>
        <v>23</v>
      </c>
      <c r="C270" s="15" t="n">
        <f aca="false">MIN(Inputs!$C$4+B270-1,99)</f>
        <v>96</v>
      </c>
      <c r="D270" s="55" t="n">
        <f aca="false">0.08</f>
        <v>0.08</v>
      </c>
      <c r="E270" s="15" t="n">
        <f aca="false">R269</f>
        <v>0</v>
      </c>
      <c r="F270" s="56" t="n">
        <f aca="false">Q269</f>
        <v>346321.592025942</v>
      </c>
      <c r="G270" s="56" t="n">
        <f aca="false">IF(AND(MOD(A270-1,12)=0,B270&lt;=Inputs!$C$7,E270=0),Inputs!$C$6,0)</f>
        <v>0</v>
      </c>
      <c r="H270" s="56" t="n">
        <f aca="false">IF(B270=1,G270*Inputs!$C$9,0)</f>
        <v>0</v>
      </c>
      <c r="I270" s="56" t="n">
        <f aca="false">I269+G270</f>
        <v>120000</v>
      </c>
      <c r="J270" s="56" t="n">
        <f aca="false">(F270+G270+H270)*((1+D270)^(1/12)-1)</f>
        <v>2228.24355083924</v>
      </c>
      <c r="K270" s="56" t="n">
        <f aca="false">(F270+G270+H270+J270)*(Inputs!$C$19+IF(B270&lt;=10,Inputs!$C$12,Inputs!$C$13))/12</f>
        <v>609.962212259368</v>
      </c>
      <c r="L270" s="56" t="n">
        <f aca="false">IF(OR(E270=1,A270&lt;=Inputs!$C$15),0,MAX(Inputs!$C$8*I270-(F270+G270+H270+J270-K270),0))</f>
        <v>0</v>
      </c>
      <c r="M270" s="56" t="n">
        <f aca="false">L270*INDEX(Rates!$B$2:$C$101,C270+1,IF(Inputs!$C$5="Male",1,2))/1000/12*Inputs!$C$16</f>
        <v>0</v>
      </c>
      <c r="N270" s="56" t="n">
        <f aca="false">IF($V$1=1,MAX(F270+G270+H270+J270-K270-M270,0)*Inputs!$C$22/12,0)</f>
        <v>0</v>
      </c>
      <c r="O270" s="56" t="n">
        <f aca="false">IF(AND(MOD(A270,12)=0,B270&gt;=Inputs!$C$18),MAX(F270+G270+H270+J270-K270-M270-N270,0)*Inputs!$C$17,0)</f>
        <v>0</v>
      </c>
      <c r="P270" s="56" t="n">
        <f aca="false">F270+G270+H270+J270-K270-M270-N270+O270</f>
        <v>347939.873364522</v>
      </c>
      <c r="Q270" s="56" t="n">
        <f aca="false">IF(OR(E270=1,P270&lt;=0),0,P270)</f>
        <v>347939.873364522</v>
      </c>
      <c r="R270" s="15" t="n">
        <f aca="false">IF(OR(E270=1,AND(P270&lt;=0,I270&gt;0)),1,0)</f>
        <v>0</v>
      </c>
      <c r="S270" s="15" t="n">
        <f aca="false">IF(L270&gt;0,1,0)</f>
        <v>0</v>
      </c>
    </row>
    <row r="271" customFormat="false" ht="15" hidden="false" customHeight="false" outlineLevel="0" collapsed="false">
      <c r="A271" s="15" t="n">
        <v>270</v>
      </c>
      <c r="B271" s="15" t="n">
        <f aca="false">INT((A271-1)/12)+1</f>
        <v>23</v>
      </c>
      <c r="C271" s="15" t="n">
        <f aca="false">MIN(Inputs!$C$4+B271-1,99)</f>
        <v>96</v>
      </c>
      <c r="D271" s="55" t="n">
        <f aca="false">0.08</f>
        <v>0.08</v>
      </c>
      <c r="E271" s="15" t="n">
        <f aca="false">R270</f>
        <v>0</v>
      </c>
      <c r="F271" s="56" t="n">
        <f aca="false">Q270</f>
        <v>347939.873364522</v>
      </c>
      <c r="G271" s="56" t="n">
        <f aca="false">IF(AND(MOD(A271-1,12)=0,B271&lt;=Inputs!$C$7,E271=0),Inputs!$C$6,0)</f>
        <v>0</v>
      </c>
      <c r="H271" s="56" t="n">
        <f aca="false">IF(B271=1,G271*Inputs!$C$9,0)</f>
        <v>0</v>
      </c>
      <c r="I271" s="56" t="n">
        <f aca="false">I270+G271</f>
        <v>120000</v>
      </c>
      <c r="J271" s="56" t="n">
        <f aca="false">(F271+G271+H271)*((1+D271)^(1/12)-1)</f>
        <v>2238.65562169812</v>
      </c>
      <c r="K271" s="56" t="n">
        <f aca="false">(F271+G271+H271+J271)*(Inputs!$C$19+IF(B271&lt;=10,Inputs!$C$12,Inputs!$C$13))/12</f>
        <v>612.812425725886</v>
      </c>
      <c r="L271" s="56" t="n">
        <f aca="false">IF(OR(E271=1,A271&lt;=Inputs!$C$15),0,MAX(Inputs!$C$8*I271-(F271+G271+H271+J271-K271),0))</f>
        <v>0</v>
      </c>
      <c r="M271" s="56" t="n">
        <f aca="false">L271*INDEX(Rates!$B$2:$C$101,C271+1,IF(Inputs!$C$5="Male",1,2))/1000/12*Inputs!$C$16</f>
        <v>0</v>
      </c>
      <c r="N271" s="56" t="n">
        <f aca="false">IF($V$1=1,MAX(F271+G271+H271+J271-K271-M271,0)*Inputs!$C$22/12,0)</f>
        <v>0</v>
      </c>
      <c r="O271" s="56" t="n">
        <f aca="false">IF(AND(MOD(A271,12)=0,B271&gt;=Inputs!$C$18),MAX(F271+G271+H271+J271-K271-M271-N271,0)*Inputs!$C$17,0)</f>
        <v>0</v>
      </c>
      <c r="P271" s="56" t="n">
        <f aca="false">F271+G271+H271+J271-K271-M271-N271+O271</f>
        <v>349565.716560495</v>
      </c>
      <c r="Q271" s="56" t="n">
        <f aca="false">IF(OR(E271=1,P271&lt;=0),0,P271)</f>
        <v>349565.716560495</v>
      </c>
      <c r="R271" s="15" t="n">
        <f aca="false">IF(OR(E271=1,AND(P271&lt;=0,I271&gt;0)),1,0)</f>
        <v>0</v>
      </c>
      <c r="S271" s="15" t="n">
        <f aca="false">IF(L271&gt;0,1,0)</f>
        <v>0</v>
      </c>
    </row>
    <row r="272" customFormat="false" ht="15" hidden="false" customHeight="false" outlineLevel="0" collapsed="false">
      <c r="A272" s="15" t="n">
        <v>271</v>
      </c>
      <c r="B272" s="15" t="n">
        <f aca="false">INT((A272-1)/12)+1</f>
        <v>23</v>
      </c>
      <c r="C272" s="15" t="n">
        <f aca="false">MIN(Inputs!$C$4+B272-1,99)</f>
        <v>96</v>
      </c>
      <c r="D272" s="55" t="n">
        <f aca="false">0.08</f>
        <v>0.08</v>
      </c>
      <c r="E272" s="15" t="n">
        <f aca="false">R271</f>
        <v>0</v>
      </c>
      <c r="F272" s="56" t="n">
        <f aca="false">Q271</f>
        <v>349565.716560495</v>
      </c>
      <c r="G272" s="56" t="n">
        <f aca="false">IF(AND(MOD(A272-1,12)=0,B272&lt;=Inputs!$C$7,E272=0),Inputs!$C$6,0)</f>
        <v>0</v>
      </c>
      <c r="H272" s="56" t="n">
        <f aca="false">IF(B272=1,G272*Inputs!$C$9,0)</f>
        <v>0</v>
      </c>
      <c r="I272" s="56" t="n">
        <f aca="false">I271+G272</f>
        <v>120000</v>
      </c>
      <c r="J272" s="56" t="n">
        <f aca="false">(F272+G272+H272)*((1+D272)^(1/12)-1)</f>
        <v>2249.11634577515</v>
      </c>
      <c r="K272" s="56" t="n">
        <f aca="false">(F272+G272+H272+J272)*(Inputs!$C$19+IF(B272&lt;=10,Inputs!$C$12,Inputs!$C$13))/12</f>
        <v>615.675957585972</v>
      </c>
      <c r="L272" s="56" t="n">
        <f aca="false">IF(OR(E272=1,A272&lt;=Inputs!$C$15),0,MAX(Inputs!$C$8*I272-(F272+G272+H272+J272-K272),0))</f>
        <v>0</v>
      </c>
      <c r="M272" s="56" t="n">
        <f aca="false">L272*INDEX(Rates!$B$2:$C$101,C272+1,IF(Inputs!$C$5="Male",1,2))/1000/12*Inputs!$C$16</f>
        <v>0</v>
      </c>
      <c r="N272" s="56" t="n">
        <f aca="false">IF($V$1=1,MAX(F272+G272+H272+J272-K272-M272,0)*Inputs!$C$22/12,0)</f>
        <v>0</v>
      </c>
      <c r="O272" s="56" t="n">
        <f aca="false">IF(AND(MOD(A272,12)=0,B272&gt;=Inputs!$C$18),MAX(F272+G272+H272+J272-K272-M272-N272,0)*Inputs!$C$17,0)</f>
        <v>0</v>
      </c>
      <c r="P272" s="56" t="n">
        <f aca="false">F272+G272+H272+J272-K272-M272-N272+O272</f>
        <v>351199.156948684</v>
      </c>
      <c r="Q272" s="56" t="n">
        <f aca="false">IF(OR(E272=1,P272&lt;=0),0,P272)</f>
        <v>351199.156948684</v>
      </c>
      <c r="R272" s="15" t="n">
        <f aca="false">IF(OR(E272=1,AND(P272&lt;=0,I272&gt;0)),1,0)</f>
        <v>0</v>
      </c>
      <c r="S272" s="15" t="n">
        <f aca="false">IF(L272&gt;0,1,0)</f>
        <v>0</v>
      </c>
    </row>
    <row r="273" customFormat="false" ht="15" hidden="false" customHeight="false" outlineLevel="0" collapsed="false">
      <c r="A273" s="15" t="n">
        <v>272</v>
      </c>
      <c r="B273" s="15" t="n">
        <f aca="false">INT((A273-1)/12)+1</f>
        <v>23</v>
      </c>
      <c r="C273" s="15" t="n">
        <f aca="false">MIN(Inputs!$C$4+B273-1,99)</f>
        <v>96</v>
      </c>
      <c r="D273" s="55" t="n">
        <f aca="false">0.08</f>
        <v>0.08</v>
      </c>
      <c r="E273" s="15" t="n">
        <f aca="false">R272</f>
        <v>0</v>
      </c>
      <c r="F273" s="56" t="n">
        <f aca="false">Q272</f>
        <v>351199.156948684</v>
      </c>
      <c r="G273" s="56" t="n">
        <f aca="false">IF(AND(MOD(A273-1,12)=0,B273&lt;=Inputs!$C$7,E273=0),Inputs!$C$6,0)</f>
        <v>0</v>
      </c>
      <c r="H273" s="56" t="n">
        <f aca="false">IF(B273=1,G273*Inputs!$C$9,0)</f>
        <v>0</v>
      </c>
      <c r="I273" s="56" t="n">
        <f aca="false">I272+G273</f>
        <v>120000</v>
      </c>
      <c r="J273" s="56" t="n">
        <f aca="false">(F273+G273+H273)*((1+D273)^(1/12)-1)</f>
        <v>2259.62595041565</v>
      </c>
      <c r="K273" s="56" t="n">
        <f aca="false">(F273+G273+H273+J273)*(Inputs!$C$19+IF(B273&lt;=10,Inputs!$C$12,Inputs!$C$13))/12</f>
        <v>618.552870073424</v>
      </c>
      <c r="L273" s="56" t="n">
        <f aca="false">IF(OR(E273=1,A273&lt;=Inputs!$C$15),0,MAX(Inputs!$C$8*I273-(F273+G273+H273+J273-K273),0))</f>
        <v>0</v>
      </c>
      <c r="M273" s="56" t="n">
        <f aca="false">L273*INDEX(Rates!$B$2:$C$101,C273+1,IF(Inputs!$C$5="Male",1,2))/1000/12*Inputs!$C$16</f>
        <v>0</v>
      </c>
      <c r="N273" s="56" t="n">
        <f aca="false">IF($V$1=1,MAX(F273+G273+H273+J273-K273-M273,0)*Inputs!$C$22/12,0)</f>
        <v>0</v>
      </c>
      <c r="O273" s="56" t="n">
        <f aca="false">IF(AND(MOD(A273,12)=0,B273&gt;=Inputs!$C$18),MAX(F273+G273+H273+J273-K273-M273-N273,0)*Inputs!$C$17,0)</f>
        <v>0</v>
      </c>
      <c r="P273" s="56" t="n">
        <f aca="false">F273+G273+H273+J273-K273-M273-N273+O273</f>
        <v>352840.230029026</v>
      </c>
      <c r="Q273" s="56" t="n">
        <f aca="false">IF(OR(E273=1,P273&lt;=0),0,P273)</f>
        <v>352840.230029026</v>
      </c>
      <c r="R273" s="15" t="n">
        <f aca="false">IF(OR(E273=1,AND(P273&lt;=0,I273&gt;0)),1,0)</f>
        <v>0</v>
      </c>
      <c r="S273" s="15" t="n">
        <f aca="false">IF(L273&gt;0,1,0)</f>
        <v>0</v>
      </c>
    </row>
    <row r="274" customFormat="false" ht="15" hidden="false" customHeight="false" outlineLevel="0" collapsed="false">
      <c r="A274" s="15" t="n">
        <v>273</v>
      </c>
      <c r="B274" s="15" t="n">
        <f aca="false">INT((A274-1)/12)+1</f>
        <v>23</v>
      </c>
      <c r="C274" s="15" t="n">
        <f aca="false">MIN(Inputs!$C$4+B274-1,99)</f>
        <v>96</v>
      </c>
      <c r="D274" s="55" t="n">
        <f aca="false">0.08</f>
        <v>0.08</v>
      </c>
      <c r="E274" s="15" t="n">
        <f aca="false">R273</f>
        <v>0</v>
      </c>
      <c r="F274" s="56" t="n">
        <f aca="false">Q273</f>
        <v>352840.230029026</v>
      </c>
      <c r="G274" s="56" t="n">
        <f aca="false">IF(AND(MOD(A274-1,12)=0,B274&lt;=Inputs!$C$7,E274=0),Inputs!$C$6,0)</f>
        <v>0</v>
      </c>
      <c r="H274" s="56" t="n">
        <f aca="false">IF(B274=1,G274*Inputs!$C$9,0)</f>
        <v>0</v>
      </c>
      <c r="I274" s="56" t="n">
        <f aca="false">I273+G274</f>
        <v>120000</v>
      </c>
      <c r="J274" s="56" t="n">
        <f aca="false">(F274+G274+H274)*((1+D274)^(1/12)-1)</f>
        <v>2270.18466402729</v>
      </c>
      <c r="K274" s="56" t="n">
        <f aca="false">(F274+G274+H274+J274)*(Inputs!$C$19+IF(B274&lt;=10,Inputs!$C$12,Inputs!$C$13))/12</f>
        <v>621.443225712843</v>
      </c>
      <c r="L274" s="56" t="n">
        <f aca="false">IF(OR(E274=1,A274&lt;=Inputs!$C$15),0,MAX(Inputs!$C$8*I274-(F274+G274+H274+J274-K274),0))</f>
        <v>0</v>
      </c>
      <c r="M274" s="56" t="n">
        <f aca="false">L274*INDEX(Rates!$B$2:$C$101,C274+1,IF(Inputs!$C$5="Male",1,2))/1000/12*Inputs!$C$16</f>
        <v>0</v>
      </c>
      <c r="N274" s="56" t="n">
        <f aca="false">IF($V$1=1,MAX(F274+G274+H274+J274-K274-M274,0)*Inputs!$C$22/12,0)</f>
        <v>0</v>
      </c>
      <c r="O274" s="56" t="n">
        <f aca="false">IF(AND(MOD(A274,12)=0,B274&gt;=Inputs!$C$18),MAX(F274+G274+H274+J274-K274-M274-N274,0)*Inputs!$C$17,0)</f>
        <v>0</v>
      </c>
      <c r="P274" s="56" t="n">
        <f aca="false">F274+G274+H274+J274-K274-M274-N274+O274</f>
        <v>354488.97146734</v>
      </c>
      <c r="Q274" s="56" t="n">
        <f aca="false">IF(OR(E274=1,P274&lt;=0),0,P274)</f>
        <v>354488.97146734</v>
      </c>
      <c r="R274" s="15" t="n">
        <f aca="false">IF(OR(E274=1,AND(P274&lt;=0,I274&gt;0)),1,0)</f>
        <v>0</v>
      </c>
      <c r="S274" s="15" t="n">
        <f aca="false">IF(L274&gt;0,1,0)</f>
        <v>0</v>
      </c>
    </row>
    <row r="275" customFormat="false" ht="15" hidden="false" customHeight="false" outlineLevel="0" collapsed="false">
      <c r="A275" s="15" t="n">
        <v>274</v>
      </c>
      <c r="B275" s="15" t="n">
        <f aca="false">INT((A275-1)/12)+1</f>
        <v>23</v>
      </c>
      <c r="C275" s="15" t="n">
        <f aca="false">MIN(Inputs!$C$4+B275-1,99)</f>
        <v>96</v>
      </c>
      <c r="D275" s="55" t="n">
        <f aca="false">0.08</f>
        <v>0.08</v>
      </c>
      <c r="E275" s="15" t="n">
        <f aca="false">R274</f>
        <v>0</v>
      </c>
      <c r="F275" s="56" t="n">
        <f aca="false">Q274</f>
        <v>354488.97146734</v>
      </c>
      <c r="G275" s="56" t="n">
        <f aca="false">IF(AND(MOD(A275-1,12)=0,B275&lt;=Inputs!$C$7,E275=0),Inputs!$C$6,0)</f>
        <v>0</v>
      </c>
      <c r="H275" s="56" t="n">
        <f aca="false">IF(B275=1,G275*Inputs!$C$9,0)</f>
        <v>0</v>
      </c>
      <c r="I275" s="56" t="n">
        <f aca="false">I274+G275</f>
        <v>120000</v>
      </c>
      <c r="J275" s="56" t="n">
        <f aca="false">(F275+G275+H275)*((1+D275)^(1/12)-1)</f>
        <v>2280.79271608502</v>
      </c>
      <c r="K275" s="56" t="n">
        <f aca="false">(F275+G275+H275+J275)*(Inputs!$C$19+IF(B275&lt;=10,Inputs!$C$12,Inputs!$C$13))/12</f>
        <v>624.347087320994</v>
      </c>
      <c r="L275" s="56" t="n">
        <f aca="false">IF(OR(E275=1,A275&lt;=Inputs!$C$15),0,MAX(Inputs!$C$8*I275-(F275+G275+H275+J275-K275),0))</f>
        <v>0</v>
      </c>
      <c r="M275" s="56" t="n">
        <f aca="false">L275*INDEX(Rates!$B$2:$C$101,C275+1,IF(Inputs!$C$5="Male",1,2))/1000/12*Inputs!$C$16</f>
        <v>0</v>
      </c>
      <c r="N275" s="56" t="n">
        <f aca="false">IF($V$1=1,MAX(F275+G275+H275+J275-K275-M275,0)*Inputs!$C$22/12,0)</f>
        <v>0</v>
      </c>
      <c r="O275" s="56" t="n">
        <f aca="false">IF(AND(MOD(A275,12)=0,B275&gt;=Inputs!$C$18),MAX(F275+G275+H275+J275-K275-M275-N275,0)*Inputs!$C$17,0)</f>
        <v>0</v>
      </c>
      <c r="P275" s="56" t="n">
        <f aca="false">F275+G275+H275+J275-K275-M275-N275+O275</f>
        <v>356145.417096104</v>
      </c>
      <c r="Q275" s="56" t="n">
        <f aca="false">IF(OR(E275=1,P275&lt;=0),0,P275)</f>
        <v>356145.417096104</v>
      </c>
      <c r="R275" s="15" t="n">
        <f aca="false">IF(OR(E275=1,AND(P275&lt;=0,I275&gt;0)),1,0)</f>
        <v>0</v>
      </c>
      <c r="S275" s="15" t="n">
        <f aca="false">IF(L275&gt;0,1,0)</f>
        <v>0</v>
      </c>
    </row>
    <row r="276" customFormat="false" ht="15" hidden="false" customHeight="false" outlineLevel="0" collapsed="false">
      <c r="A276" s="15" t="n">
        <v>275</v>
      </c>
      <c r="B276" s="15" t="n">
        <f aca="false">INT((A276-1)/12)+1</f>
        <v>23</v>
      </c>
      <c r="C276" s="15" t="n">
        <f aca="false">MIN(Inputs!$C$4+B276-1,99)</f>
        <v>96</v>
      </c>
      <c r="D276" s="55" t="n">
        <f aca="false">0.08</f>
        <v>0.08</v>
      </c>
      <c r="E276" s="15" t="n">
        <f aca="false">R275</f>
        <v>0</v>
      </c>
      <c r="F276" s="56" t="n">
        <f aca="false">Q275</f>
        <v>356145.417096104</v>
      </c>
      <c r="G276" s="56" t="n">
        <f aca="false">IF(AND(MOD(A276-1,12)=0,B276&lt;=Inputs!$C$7,E276=0),Inputs!$C$6,0)</f>
        <v>0</v>
      </c>
      <c r="H276" s="56" t="n">
        <f aca="false">IF(B276=1,G276*Inputs!$C$9,0)</f>
        <v>0</v>
      </c>
      <c r="I276" s="56" t="n">
        <f aca="false">I275+G276</f>
        <v>120000</v>
      </c>
      <c r="J276" s="56" t="n">
        <f aca="false">(F276+G276+H276)*((1+D276)^(1/12)-1)</f>
        <v>2291.45033713607</v>
      </c>
      <c r="K276" s="56" t="n">
        <f aca="false">(F276+G276+H276+J276)*(Inputs!$C$19+IF(B276&lt;=10,Inputs!$C$12,Inputs!$C$13))/12</f>
        <v>627.264518008171</v>
      </c>
      <c r="L276" s="56" t="n">
        <f aca="false">IF(OR(E276=1,A276&lt;=Inputs!$C$15),0,MAX(Inputs!$C$8*I276-(F276+G276+H276+J276-K276),0))</f>
        <v>0</v>
      </c>
      <c r="M276" s="56" t="n">
        <f aca="false">L276*INDEX(Rates!$B$2:$C$101,C276+1,IF(Inputs!$C$5="Male",1,2))/1000/12*Inputs!$C$16</f>
        <v>0</v>
      </c>
      <c r="N276" s="56" t="n">
        <f aca="false">IF($V$1=1,MAX(F276+G276+H276+J276-K276-M276,0)*Inputs!$C$22/12,0)</f>
        <v>0</v>
      </c>
      <c r="O276" s="56" t="n">
        <f aca="false">IF(AND(MOD(A276,12)=0,B276&gt;=Inputs!$C$18),MAX(F276+G276+H276+J276-K276-M276-N276,0)*Inputs!$C$17,0)</f>
        <v>0</v>
      </c>
      <c r="P276" s="56" t="n">
        <f aca="false">F276+G276+H276+J276-K276-M276-N276+O276</f>
        <v>357809.602915232</v>
      </c>
      <c r="Q276" s="56" t="n">
        <f aca="false">IF(OR(E276=1,P276&lt;=0),0,P276)</f>
        <v>357809.602915232</v>
      </c>
      <c r="R276" s="15" t="n">
        <f aca="false">IF(OR(E276=1,AND(P276&lt;=0,I276&gt;0)),1,0)</f>
        <v>0</v>
      </c>
      <c r="S276" s="15" t="n">
        <f aca="false">IF(L276&gt;0,1,0)</f>
        <v>0</v>
      </c>
    </row>
    <row r="277" customFormat="false" ht="15" hidden="false" customHeight="false" outlineLevel="0" collapsed="false">
      <c r="A277" s="15" t="n">
        <v>276</v>
      </c>
      <c r="B277" s="15" t="n">
        <f aca="false">INT((A277-1)/12)+1</f>
        <v>23</v>
      </c>
      <c r="C277" s="15" t="n">
        <f aca="false">MIN(Inputs!$C$4+B277-1,99)</f>
        <v>96</v>
      </c>
      <c r="D277" s="55" t="n">
        <f aca="false">0.08</f>
        <v>0.08</v>
      </c>
      <c r="E277" s="15" t="n">
        <f aca="false">R276</f>
        <v>0</v>
      </c>
      <c r="F277" s="56" t="n">
        <f aca="false">Q276</f>
        <v>357809.602915232</v>
      </c>
      <c r="G277" s="56" t="n">
        <f aca="false">IF(AND(MOD(A277-1,12)=0,B277&lt;=Inputs!$C$7,E277=0),Inputs!$C$6,0)</f>
        <v>0</v>
      </c>
      <c r="H277" s="56" t="n">
        <f aca="false">IF(B277=1,G277*Inputs!$C$9,0)</f>
        <v>0</v>
      </c>
      <c r="I277" s="56" t="n">
        <f aca="false">I276+G277</f>
        <v>120000</v>
      </c>
      <c r="J277" s="56" t="n">
        <f aca="false">(F277+G277+H277)*((1+D277)^(1/12)-1)</f>
        <v>2302.15775880498</v>
      </c>
      <c r="K277" s="56" t="n">
        <f aca="false">(F277+G277+H277+J277)*(Inputs!$C$19+IF(B277&lt;=10,Inputs!$C$12,Inputs!$C$13))/12</f>
        <v>630.195581179565</v>
      </c>
      <c r="L277" s="56" t="n">
        <f aca="false">IF(OR(E277=1,A277&lt;=Inputs!$C$15),0,MAX(Inputs!$C$8*I277-(F277+G277+H277+J277-K277),0))</f>
        <v>0</v>
      </c>
      <c r="M277" s="56" t="n">
        <f aca="false">L277*INDEX(Rates!$B$2:$C$101,C277+1,IF(Inputs!$C$5="Male",1,2))/1000/12*Inputs!$C$16</f>
        <v>0</v>
      </c>
      <c r="N277" s="56" t="n">
        <f aca="false">IF($V$1=1,MAX(F277+G277+H277+J277-K277-M277,0)*Inputs!$C$22/12,0)</f>
        <v>0</v>
      </c>
      <c r="O277" s="56" t="n">
        <f aca="false">IF(AND(MOD(A277,12)=0,B277&gt;=Inputs!$C$18),MAX(F277+G277+H277+J277-K277-M277-N277,0)*Inputs!$C$17,0)</f>
        <v>1797.40782546429</v>
      </c>
      <c r="P277" s="56" t="n">
        <f aca="false">F277+G277+H277+J277-K277-M277-N277+O277</f>
        <v>361278.972918322</v>
      </c>
      <c r="Q277" s="56" t="n">
        <f aca="false">IF(OR(E277=1,P277&lt;=0),0,P277)</f>
        <v>361278.972918322</v>
      </c>
      <c r="R277" s="15" t="n">
        <f aca="false">IF(OR(E277=1,AND(P277&lt;=0,I277&gt;0)),1,0)</f>
        <v>0</v>
      </c>
      <c r="S277" s="15" t="n">
        <f aca="false">IF(L277&gt;0,1,0)</f>
        <v>0</v>
      </c>
    </row>
    <row r="278" customFormat="false" ht="15" hidden="false" customHeight="false" outlineLevel="0" collapsed="false">
      <c r="A278" s="15" t="n">
        <v>277</v>
      </c>
      <c r="B278" s="15" t="n">
        <f aca="false">INT((A278-1)/12)+1</f>
        <v>24</v>
      </c>
      <c r="C278" s="15" t="n">
        <f aca="false">MIN(Inputs!$C$4+B278-1,99)</f>
        <v>97</v>
      </c>
      <c r="D278" s="55" t="n">
        <f aca="false">0.08</f>
        <v>0.08</v>
      </c>
      <c r="E278" s="15" t="n">
        <f aca="false">R277</f>
        <v>0</v>
      </c>
      <c r="F278" s="56" t="n">
        <f aca="false">Q277</f>
        <v>361278.972918322</v>
      </c>
      <c r="G278" s="56" t="n">
        <f aca="false">IF(AND(MOD(A278-1,12)=0,B278&lt;=Inputs!$C$7,E278=0),Inputs!$C$6,0)</f>
        <v>0</v>
      </c>
      <c r="H278" s="56" t="n">
        <f aca="false">IF(B278=1,G278*Inputs!$C$9,0)</f>
        <v>0</v>
      </c>
      <c r="I278" s="56" t="n">
        <f aca="false">I277+G278</f>
        <v>120000</v>
      </c>
      <c r="J278" s="56" t="n">
        <f aca="false">(F278+G278+H278)*((1+D278)^(1/12)-1)</f>
        <v>2324.4797898676</v>
      </c>
      <c r="K278" s="56" t="n">
        <f aca="false">(F278+G278+H278+J278)*(Inputs!$C$19+IF(B278&lt;=10,Inputs!$C$12,Inputs!$C$13))/12</f>
        <v>636.306042239332</v>
      </c>
      <c r="L278" s="56" t="n">
        <f aca="false">IF(OR(E278=1,A278&lt;=Inputs!$C$15),0,MAX(Inputs!$C$8*I278-(F278+G278+H278+J278-K278),0))</f>
        <v>0</v>
      </c>
      <c r="M278" s="56" t="n">
        <f aca="false">L278*INDEX(Rates!$B$2:$C$101,C278+1,IF(Inputs!$C$5="Male",1,2))/1000/12*Inputs!$C$16</f>
        <v>0</v>
      </c>
      <c r="N278" s="56" t="n">
        <f aca="false">IF($V$1=1,MAX(F278+G278+H278+J278-K278-M278,0)*Inputs!$C$22/12,0)</f>
        <v>0</v>
      </c>
      <c r="O278" s="56" t="n">
        <f aca="false">IF(AND(MOD(A278,12)=0,B278&gt;=Inputs!$C$18),MAX(F278+G278+H278+J278-K278-M278-N278,0)*Inputs!$C$17,0)</f>
        <v>0</v>
      </c>
      <c r="P278" s="56" t="n">
        <f aca="false">F278+G278+H278+J278-K278-M278-N278+O278</f>
        <v>362967.14666595</v>
      </c>
      <c r="Q278" s="56" t="n">
        <f aca="false">IF(OR(E278=1,P278&lt;=0),0,P278)</f>
        <v>362967.14666595</v>
      </c>
      <c r="R278" s="15" t="n">
        <f aca="false">IF(OR(E278=1,AND(P278&lt;=0,I278&gt;0)),1,0)</f>
        <v>0</v>
      </c>
      <c r="S278" s="15" t="n">
        <f aca="false">IF(L278&gt;0,1,0)</f>
        <v>0</v>
      </c>
    </row>
    <row r="279" customFormat="false" ht="15" hidden="false" customHeight="false" outlineLevel="0" collapsed="false">
      <c r="A279" s="15" t="n">
        <v>278</v>
      </c>
      <c r="B279" s="15" t="n">
        <f aca="false">INT((A279-1)/12)+1</f>
        <v>24</v>
      </c>
      <c r="C279" s="15" t="n">
        <f aca="false">MIN(Inputs!$C$4+B279-1,99)</f>
        <v>97</v>
      </c>
      <c r="D279" s="55" t="n">
        <f aca="false">0.08</f>
        <v>0.08</v>
      </c>
      <c r="E279" s="15" t="n">
        <f aca="false">R278</f>
        <v>0</v>
      </c>
      <c r="F279" s="56" t="n">
        <f aca="false">Q278</f>
        <v>362967.14666595</v>
      </c>
      <c r="G279" s="56" t="n">
        <f aca="false">IF(AND(MOD(A279-1,12)=0,B279&lt;=Inputs!$C$7,E279=0),Inputs!$C$6,0)</f>
        <v>0</v>
      </c>
      <c r="H279" s="56" t="n">
        <f aca="false">IF(B279=1,G279*Inputs!$C$9,0)</f>
        <v>0</v>
      </c>
      <c r="I279" s="56" t="n">
        <f aca="false">I278+G279</f>
        <v>120000</v>
      </c>
      <c r="J279" s="56" t="n">
        <f aca="false">(F279+G279+H279)*((1+D279)^(1/12)-1)</f>
        <v>2335.34155059076</v>
      </c>
      <c r="K279" s="56" t="n">
        <f aca="false">(F279+G279+H279+J279)*(Inputs!$C$19+IF(B279&lt;=10,Inputs!$C$12,Inputs!$C$13))/12</f>
        <v>639.279354378947</v>
      </c>
      <c r="L279" s="56" t="n">
        <f aca="false">IF(OR(E279=1,A279&lt;=Inputs!$C$15),0,MAX(Inputs!$C$8*I279-(F279+G279+H279+J279-K279),0))</f>
        <v>0</v>
      </c>
      <c r="M279" s="56" t="n">
        <f aca="false">L279*INDEX(Rates!$B$2:$C$101,C279+1,IF(Inputs!$C$5="Male",1,2))/1000/12*Inputs!$C$16</f>
        <v>0</v>
      </c>
      <c r="N279" s="56" t="n">
        <f aca="false">IF($V$1=1,MAX(F279+G279+H279+J279-K279-M279,0)*Inputs!$C$22/12,0)</f>
        <v>0</v>
      </c>
      <c r="O279" s="56" t="n">
        <f aca="false">IF(AND(MOD(A279,12)=0,B279&gt;=Inputs!$C$18),MAX(F279+G279+H279+J279-K279-M279-N279,0)*Inputs!$C$17,0)</f>
        <v>0</v>
      </c>
      <c r="P279" s="56" t="n">
        <f aca="false">F279+G279+H279+J279-K279-M279-N279+O279</f>
        <v>364663.208862162</v>
      </c>
      <c r="Q279" s="56" t="n">
        <f aca="false">IF(OR(E279=1,P279&lt;=0),0,P279)</f>
        <v>364663.208862162</v>
      </c>
      <c r="R279" s="15" t="n">
        <f aca="false">IF(OR(E279=1,AND(P279&lt;=0,I279&gt;0)),1,0)</f>
        <v>0</v>
      </c>
      <c r="S279" s="15" t="n">
        <f aca="false">IF(L279&gt;0,1,0)</f>
        <v>0</v>
      </c>
    </row>
    <row r="280" customFormat="false" ht="15" hidden="false" customHeight="false" outlineLevel="0" collapsed="false">
      <c r="A280" s="15" t="n">
        <v>279</v>
      </c>
      <c r="B280" s="15" t="n">
        <f aca="false">INT((A280-1)/12)+1</f>
        <v>24</v>
      </c>
      <c r="C280" s="15" t="n">
        <f aca="false">MIN(Inputs!$C$4+B280-1,99)</f>
        <v>97</v>
      </c>
      <c r="D280" s="55" t="n">
        <f aca="false">0.08</f>
        <v>0.08</v>
      </c>
      <c r="E280" s="15" t="n">
        <f aca="false">R279</f>
        <v>0</v>
      </c>
      <c r="F280" s="56" t="n">
        <f aca="false">Q279</f>
        <v>364663.208862162</v>
      </c>
      <c r="G280" s="56" t="n">
        <f aca="false">IF(AND(MOD(A280-1,12)=0,B280&lt;=Inputs!$C$7,E280=0),Inputs!$C$6,0)</f>
        <v>0</v>
      </c>
      <c r="H280" s="56" t="n">
        <f aca="false">IF(B280=1,G280*Inputs!$C$9,0)</f>
        <v>0</v>
      </c>
      <c r="I280" s="56" t="n">
        <f aca="false">I279+G280</f>
        <v>120000</v>
      </c>
      <c r="J280" s="56" t="n">
        <f aca="false">(F280+G280+H280)*((1+D280)^(1/12)-1)</f>
        <v>2346.25406582962</v>
      </c>
      <c r="K280" s="56" t="n">
        <f aca="false">(F280+G280+H280+J280)*(Inputs!$C$19+IF(B280&lt;=10,Inputs!$C$12,Inputs!$C$13))/12</f>
        <v>642.266560123985</v>
      </c>
      <c r="L280" s="56" t="n">
        <f aca="false">IF(OR(E280=1,A280&lt;=Inputs!$C$15),0,MAX(Inputs!$C$8*I280-(F280+G280+H280+J280-K280),0))</f>
        <v>0</v>
      </c>
      <c r="M280" s="56" t="n">
        <f aca="false">L280*INDEX(Rates!$B$2:$C$101,C280+1,IF(Inputs!$C$5="Male",1,2))/1000/12*Inputs!$C$16</f>
        <v>0</v>
      </c>
      <c r="N280" s="56" t="n">
        <f aca="false">IF($V$1=1,MAX(F280+G280+H280+J280-K280-M280,0)*Inputs!$C$22/12,0)</f>
        <v>0</v>
      </c>
      <c r="O280" s="56" t="n">
        <f aca="false">IF(AND(MOD(A280,12)=0,B280&gt;=Inputs!$C$18),MAX(F280+G280+H280+J280-K280-M280-N280,0)*Inputs!$C$17,0)</f>
        <v>0</v>
      </c>
      <c r="P280" s="56" t="n">
        <f aca="false">F280+G280+H280+J280-K280-M280-N280+O280</f>
        <v>366367.196367868</v>
      </c>
      <c r="Q280" s="56" t="n">
        <f aca="false">IF(OR(E280=1,P280&lt;=0),0,P280)</f>
        <v>366367.196367868</v>
      </c>
      <c r="R280" s="15" t="n">
        <f aca="false">IF(OR(E280=1,AND(P280&lt;=0,I280&gt;0)),1,0)</f>
        <v>0</v>
      </c>
      <c r="S280" s="15" t="n">
        <f aca="false">IF(L280&gt;0,1,0)</f>
        <v>0</v>
      </c>
    </row>
    <row r="281" customFormat="false" ht="15" hidden="false" customHeight="false" outlineLevel="0" collapsed="false">
      <c r="A281" s="15" t="n">
        <v>280</v>
      </c>
      <c r="B281" s="15" t="n">
        <f aca="false">INT((A281-1)/12)+1</f>
        <v>24</v>
      </c>
      <c r="C281" s="15" t="n">
        <f aca="false">MIN(Inputs!$C$4+B281-1,99)</f>
        <v>97</v>
      </c>
      <c r="D281" s="55" t="n">
        <f aca="false">0.08</f>
        <v>0.08</v>
      </c>
      <c r="E281" s="15" t="n">
        <f aca="false">R280</f>
        <v>0</v>
      </c>
      <c r="F281" s="56" t="n">
        <f aca="false">Q280</f>
        <v>366367.196367868</v>
      </c>
      <c r="G281" s="56" t="n">
        <f aca="false">IF(AND(MOD(A281-1,12)=0,B281&lt;=Inputs!$C$7,E281=0),Inputs!$C$6,0)</f>
        <v>0</v>
      </c>
      <c r="H281" s="56" t="n">
        <f aca="false">IF(B281=1,G281*Inputs!$C$9,0)</f>
        <v>0</v>
      </c>
      <c r="I281" s="56" t="n">
        <f aca="false">I280+G281</f>
        <v>120000</v>
      </c>
      <c r="J281" s="56" t="n">
        <f aca="false">(F281+G281+H281)*((1+D281)^(1/12)-1)</f>
        <v>2357.2175727484</v>
      </c>
      <c r="K281" s="56" t="n">
        <f aca="false">(F281+G281+H281+J281)*(Inputs!$C$19+IF(B281&lt;=10,Inputs!$C$12,Inputs!$C$13))/12</f>
        <v>645.267724396078</v>
      </c>
      <c r="L281" s="56" t="n">
        <f aca="false">IF(OR(E281=1,A281&lt;=Inputs!$C$15),0,MAX(Inputs!$C$8*I281-(F281+G281+H281+J281-K281),0))</f>
        <v>0</v>
      </c>
      <c r="M281" s="56" t="n">
        <f aca="false">L281*INDEX(Rates!$B$2:$C$101,C281+1,IF(Inputs!$C$5="Male",1,2))/1000/12*Inputs!$C$16</f>
        <v>0</v>
      </c>
      <c r="N281" s="56" t="n">
        <f aca="false">IF($V$1=1,MAX(F281+G281+H281+J281-K281-M281,0)*Inputs!$C$22/12,0)</f>
        <v>0</v>
      </c>
      <c r="O281" s="56" t="n">
        <f aca="false">IF(AND(MOD(A281,12)=0,B281&gt;=Inputs!$C$18),MAX(F281+G281+H281+J281-K281-M281-N281,0)*Inputs!$C$17,0)</f>
        <v>0</v>
      </c>
      <c r="P281" s="56" t="n">
        <f aca="false">F281+G281+H281+J281-K281-M281-N281+O281</f>
        <v>368079.14621622</v>
      </c>
      <c r="Q281" s="56" t="n">
        <f aca="false">IF(OR(E281=1,P281&lt;=0),0,P281)</f>
        <v>368079.14621622</v>
      </c>
      <c r="R281" s="15" t="n">
        <f aca="false">IF(OR(E281=1,AND(P281&lt;=0,I281&gt;0)),1,0)</f>
        <v>0</v>
      </c>
      <c r="S281" s="15" t="n">
        <f aca="false">IF(L281&gt;0,1,0)</f>
        <v>0</v>
      </c>
    </row>
    <row r="282" customFormat="false" ht="15" hidden="false" customHeight="false" outlineLevel="0" collapsed="false">
      <c r="A282" s="15" t="n">
        <v>281</v>
      </c>
      <c r="B282" s="15" t="n">
        <f aca="false">INT((A282-1)/12)+1</f>
        <v>24</v>
      </c>
      <c r="C282" s="15" t="n">
        <f aca="false">MIN(Inputs!$C$4+B282-1,99)</f>
        <v>97</v>
      </c>
      <c r="D282" s="55" t="n">
        <f aca="false">0.08</f>
        <v>0.08</v>
      </c>
      <c r="E282" s="15" t="n">
        <f aca="false">R281</f>
        <v>0</v>
      </c>
      <c r="F282" s="56" t="n">
        <f aca="false">Q281</f>
        <v>368079.14621622</v>
      </c>
      <c r="G282" s="56" t="n">
        <f aca="false">IF(AND(MOD(A282-1,12)=0,B282&lt;=Inputs!$C$7,E282=0),Inputs!$C$6,0)</f>
        <v>0</v>
      </c>
      <c r="H282" s="56" t="n">
        <f aca="false">IF(B282=1,G282*Inputs!$C$9,0)</f>
        <v>0</v>
      </c>
      <c r="I282" s="56" t="n">
        <f aca="false">I281+G282</f>
        <v>120000</v>
      </c>
      <c r="J282" s="56" t="n">
        <f aca="false">(F282+G282+H282)*((1+D282)^(1/12)-1)</f>
        <v>2368.23230961952</v>
      </c>
      <c r="K282" s="56" t="n">
        <f aca="false">(F282+G282+H282+J282)*(Inputs!$C$19+IF(B282&lt;=10,Inputs!$C$12,Inputs!$C$13))/12</f>
        <v>648.282912420219</v>
      </c>
      <c r="L282" s="56" t="n">
        <f aca="false">IF(OR(E282=1,A282&lt;=Inputs!$C$15),0,MAX(Inputs!$C$8*I282-(F282+G282+H282+J282-K282),0))</f>
        <v>0</v>
      </c>
      <c r="M282" s="56" t="n">
        <f aca="false">L282*INDEX(Rates!$B$2:$C$101,C282+1,IF(Inputs!$C$5="Male",1,2))/1000/12*Inputs!$C$16</f>
        <v>0</v>
      </c>
      <c r="N282" s="56" t="n">
        <f aca="false">IF($V$1=1,MAX(F282+G282+H282+J282-K282-M282,0)*Inputs!$C$22/12,0)</f>
        <v>0</v>
      </c>
      <c r="O282" s="56" t="n">
        <f aca="false">IF(AND(MOD(A282,12)=0,B282&gt;=Inputs!$C$18),MAX(F282+G282+H282+J282-K282-M282-N282,0)*Inputs!$C$17,0)</f>
        <v>0</v>
      </c>
      <c r="P282" s="56" t="n">
        <f aca="false">F282+G282+H282+J282-K282-M282-N282+O282</f>
        <v>369799.095613419</v>
      </c>
      <c r="Q282" s="56" t="n">
        <f aca="false">IF(OR(E282=1,P282&lt;=0),0,P282)</f>
        <v>369799.095613419</v>
      </c>
      <c r="R282" s="15" t="n">
        <f aca="false">IF(OR(E282=1,AND(P282&lt;=0,I282&gt;0)),1,0)</f>
        <v>0</v>
      </c>
      <c r="S282" s="15" t="n">
        <f aca="false">IF(L282&gt;0,1,0)</f>
        <v>0</v>
      </c>
    </row>
    <row r="283" customFormat="false" ht="15" hidden="false" customHeight="false" outlineLevel="0" collapsed="false">
      <c r="A283" s="15" t="n">
        <v>282</v>
      </c>
      <c r="B283" s="15" t="n">
        <f aca="false">INT((A283-1)/12)+1</f>
        <v>24</v>
      </c>
      <c r="C283" s="15" t="n">
        <f aca="false">MIN(Inputs!$C$4+B283-1,99)</f>
        <v>97</v>
      </c>
      <c r="D283" s="55" t="n">
        <f aca="false">0.08</f>
        <v>0.08</v>
      </c>
      <c r="E283" s="15" t="n">
        <f aca="false">R282</f>
        <v>0</v>
      </c>
      <c r="F283" s="56" t="n">
        <f aca="false">Q282</f>
        <v>369799.095613419</v>
      </c>
      <c r="G283" s="56" t="n">
        <f aca="false">IF(AND(MOD(A283-1,12)=0,B283&lt;=Inputs!$C$7,E283=0),Inputs!$C$6,0)</f>
        <v>0</v>
      </c>
      <c r="H283" s="56" t="n">
        <f aca="false">IF(B283=1,G283*Inputs!$C$9,0)</f>
        <v>0</v>
      </c>
      <c r="I283" s="56" t="n">
        <f aca="false">I282+G283</f>
        <v>120000</v>
      </c>
      <c r="J283" s="56" t="n">
        <f aca="false">(F283+G283+H283)*((1+D283)^(1/12)-1)</f>
        <v>2379.29851582878</v>
      </c>
      <c r="K283" s="56" t="n">
        <f aca="false">(F283+G283+H283+J283)*(Inputs!$C$19+IF(B283&lt;=10,Inputs!$C$12,Inputs!$C$13))/12</f>
        <v>651.312189726184</v>
      </c>
      <c r="L283" s="56" t="n">
        <f aca="false">IF(OR(E283=1,A283&lt;=Inputs!$C$15),0,MAX(Inputs!$C$8*I283-(F283+G283+H283+J283-K283),0))</f>
        <v>0</v>
      </c>
      <c r="M283" s="56" t="n">
        <f aca="false">L283*INDEX(Rates!$B$2:$C$101,C283+1,IF(Inputs!$C$5="Male",1,2))/1000/12*Inputs!$C$16</f>
        <v>0</v>
      </c>
      <c r="N283" s="56" t="n">
        <f aca="false">IF($V$1=1,MAX(F283+G283+H283+J283-K283-M283,0)*Inputs!$C$22/12,0)</f>
        <v>0</v>
      </c>
      <c r="O283" s="56" t="n">
        <f aca="false">IF(AND(MOD(A283,12)=0,B283&gt;=Inputs!$C$18),MAX(F283+G283+H283+J283-K283-M283-N283,0)*Inputs!$C$17,0)</f>
        <v>0</v>
      </c>
      <c r="P283" s="56" t="n">
        <f aca="false">F283+G283+H283+J283-K283-M283-N283+O283</f>
        <v>371527.081939522</v>
      </c>
      <c r="Q283" s="56" t="n">
        <f aca="false">IF(OR(E283=1,P283&lt;=0),0,P283)</f>
        <v>371527.081939522</v>
      </c>
      <c r="R283" s="15" t="n">
        <f aca="false">IF(OR(E283=1,AND(P283&lt;=0,I283&gt;0)),1,0)</f>
        <v>0</v>
      </c>
      <c r="S283" s="15" t="n">
        <f aca="false">IF(L283&gt;0,1,0)</f>
        <v>0</v>
      </c>
    </row>
    <row r="284" customFormat="false" ht="15" hidden="false" customHeight="false" outlineLevel="0" collapsed="false">
      <c r="A284" s="15" t="n">
        <v>283</v>
      </c>
      <c r="B284" s="15" t="n">
        <f aca="false">INT((A284-1)/12)+1</f>
        <v>24</v>
      </c>
      <c r="C284" s="15" t="n">
        <f aca="false">MIN(Inputs!$C$4+B284-1,99)</f>
        <v>97</v>
      </c>
      <c r="D284" s="55" t="n">
        <f aca="false">0.08</f>
        <v>0.08</v>
      </c>
      <c r="E284" s="15" t="n">
        <f aca="false">R283</f>
        <v>0</v>
      </c>
      <c r="F284" s="56" t="n">
        <f aca="false">Q283</f>
        <v>371527.081939522</v>
      </c>
      <c r="G284" s="56" t="n">
        <f aca="false">IF(AND(MOD(A284-1,12)=0,B284&lt;=Inputs!$C$7,E284=0),Inputs!$C$6,0)</f>
        <v>0</v>
      </c>
      <c r="H284" s="56" t="n">
        <f aca="false">IF(B284=1,G284*Inputs!$C$9,0)</f>
        <v>0</v>
      </c>
      <c r="I284" s="56" t="n">
        <f aca="false">I283+G284</f>
        <v>120000</v>
      </c>
      <c r="J284" s="56" t="n">
        <f aca="false">(F284+G284+H284)*((1+D284)^(1/12)-1)</f>
        <v>2390.4164318806</v>
      </c>
      <c r="K284" s="56" t="n">
        <f aca="false">(F284+G284+H284+J284)*(Inputs!$C$19+IF(B284&lt;=10,Inputs!$C$12,Inputs!$C$13))/12</f>
        <v>654.355622149955</v>
      </c>
      <c r="L284" s="56" t="n">
        <f aca="false">IF(OR(E284=1,A284&lt;=Inputs!$C$15),0,MAX(Inputs!$C$8*I284-(F284+G284+H284+J284-K284),0))</f>
        <v>0</v>
      </c>
      <c r="M284" s="56" t="n">
        <f aca="false">L284*INDEX(Rates!$B$2:$C$101,C284+1,IF(Inputs!$C$5="Male",1,2))/1000/12*Inputs!$C$16</f>
        <v>0</v>
      </c>
      <c r="N284" s="56" t="n">
        <f aca="false">IF($V$1=1,MAX(F284+G284+H284+J284-K284-M284,0)*Inputs!$C$22/12,0)</f>
        <v>0</v>
      </c>
      <c r="O284" s="56" t="n">
        <f aca="false">IF(AND(MOD(A284,12)=0,B284&gt;=Inputs!$C$18),MAX(F284+G284+H284+J284-K284-M284-N284,0)*Inputs!$C$17,0)</f>
        <v>0</v>
      </c>
      <c r="P284" s="56" t="n">
        <f aca="false">F284+G284+H284+J284-K284-M284-N284+O284</f>
        <v>373263.142749253</v>
      </c>
      <c r="Q284" s="56" t="n">
        <f aca="false">IF(OR(E284=1,P284&lt;=0),0,P284)</f>
        <v>373263.142749253</v>
      </c>
      <c r="R284" s="15" t="n">
        <f aca="false">IF(OR(E284=1,AND(P284&lt;=0,I284&gt;0)),1,0)</f>
        <v>0</v>
      </c>
      <c r="S284" s="15" t="n">
        <f aca="false">IF(L284&gt;0,1,0)</f>
        <v>0</v>
      </c>
    </row>
    <row r="285" customFormat="false" ht="15" hidden="false" customHeight="false" outlineLevel="0" collapsed="false">
      <c r="A285" s="15" t="n">
        <v>284</v>
      </c>
      <c r="B285" s="15" t="n">
        <f aca="false">INT((A285-1)/12)+1</f>
        <v>24</v>
      </c>
      <c r="C285" s="15" t="n">
        <f aca="false">MIN(Inputs!$C$4+B285-1,99)</f>
        <v>97</v>
      </c>
      <c r="D285" s="55" t="n">
        <f aca="false">0.08</f>
        <v>0.08</v>
      </c>
      <c r="E285" s="15" t="n">
        <f aca="false">R284</f>
        <v>0</v>
      </c>
      <c r="F285" s="56" t="n">
        <f aca="false">Q284</f>
        <v>373263.142749253</v>
      </c>
      <c r="G285" s="56" t="n">
        <f aca="false">IF(AND(MOD(A285-1,12)=0,B285&lt;=Inputs!$C$7,E285=0),Inputs!$C$6,0)</f>
        <v>0</v>
      </c>
      <c r="H285" s="56" t="n">
        <f aca="false">IF(B285=1,G285*Inputs!$C$9,0)</f>
        <v>0</v>
      </c>
      <c r="I285" s="56" t="n">
        <f aca="false">I284+G285</f>
        <v>120000</v>
      </c>
      <c r="J285" s="56" t="n">
        <f aca="false">(F285+G285+H285)*((1+D285)^(1/12)-1)</f>
        <v>2401.5862994032</v>
      </c>
      <c r="K285" s="56" t="n">
        <f aca="false">(F285+G285+H285+J285)*(Inputs!$C$19+IF(B285&lt;=10,Inputs!$C$12,Inputs!$C$13))/12</f>
        <v>657.413275835148</v>
      </c>
      <c r="L285" s="56" t="n">
        <f aca="false">IF(OR(E285=1,A285&lt;=Inputs!$C$15),0,MAX(Inputs!$C$8*I285-(F285+G285+H285+J285-K285),0))</f>
        <v>0</v>
      </c>
      <c r="M285" s="56" t="n">
        <f aca="false">L285*INDEX(Rates!$B$2:$C$101,C285+1,IF(Inputs!$C$5="Male",1,2))/1000/12*Inputs!$C$16</f>
        <v>0</v>
      </c>
      <c r="N285" s="56" t="n">
        <f aca="false">IF($V$1=1,MAX(F285+G285+H285+J285-K285-M285,0)*Inputs!$C$22/12,0)</f>
        <v>0</v>
      </c>
      <c r="O285" s="56" t="n">
        <f aca="false">IF(AND(MOD(A285,12)=0,B285&gt;=Inputs!$C$18),MAX(F285+G285+H285+J285-K285-M285-N285,0)*Inputs!$C$17,0)</f>
        <v>0</v>
      </c>
      <c r="P285" s="56" t="n">
        <f aca="false">F285+G285+H285+J285-K285-M285-N285+O285</f>
        <v>375007.315772821</v>
      </c>
      <c r="Q285" s="56" t="n">
        <f aca="false">IF(OR(E285=1,P285&lt;=0),0,P285)</f>
        <v>375007.315772821</v>
      </c>
      <c r="R285" s="15" t="n">
        <f aca="false">IF(OR(E285=1,AND(P285&lt;=0,I285&gt;0)),1,0)</f>
        <v>0</v>
      </c>
      <c r="S285" s="15" t="n">
        <f aca="false">IF(L285&gt;0,1,0)</f>
        <v>0</v>
      </c>
    </row>
    <row r="286" customFormat="false" ht="15" hidden="false" customHeight="false" outlineLevel="0" collapsed="false">
      <c r="A286" s="15" t="n">
        <v>285</v>
      </c>
      <c r="B286" s="15" t="n">
        <f aca="false">INT((A286-1)/12)+1</f>
        <v>24</v>
      </c>
      <c r="C286" s="15" t="n">
        <f aca="false">MIN(Inputs!$C$4+B286-1,99)</f>
        <v>97</v>
      </c>
      <c r="D286" s="55" t="n">
        <f aca="false">0.08</f>
        <v>0.08</v>
      </c>
      <c r="E286" s="15" t="n">
        <f aca="false">R285</f>
        <v>0</v>
      </c>
      <c r="F286" s="56" t="n">
        <f aca="false">Q285</f>
        <v>375007.315772821</v>
      </c>
      <c r="G286" s="56" t="n">
        <f aca="false">IF(AND(MOD(A286-1,12)=0,B286&lt;=Inputs!$C$7,E286=0),Inputs!$C$6,0)</f>
        <v>0</v>
      </c>
      <c r="H286" s="56" t="n">
        <f aca="false">IF(B286=1,G286*Inputs!$C$9,0)</f>
        <v>0</v>
      </c>
      <c r="I286" s="56" t="n">
        <f aca="false">I285+G286</f>
        <v>120000</v>
      </c>
      <c r="J286" s="56" t="n">
        <f aca="false">(F286+G286+H286)*((1+D286)^(1/12)-1)</f>
        <v>2412.80836115389</v>
      </c>
      <c r="K286" s="56" t="n">
        <f aca="false">(F286+G286+H286+J286)*(Inputs!$C$19+IF(B286&lt;=10,Inputs!$C$12,Inputs!$C$13))/12</f>
        <v>660.485217234455</v>
      </c>
      <c r="L286" s="56" t="n">
        <f aca="false">IF(OR(E286=1,A286&lt;=Inputs!$C$15),0,MAX(Inputs!$C$8*I286-(F286+G286+H286+J286-K286),0))</f>
        <v>0</v>
      </c>
      <c r="M286" s="56" t="n">
        <f aca="false">L286*INDEX(Rates!$B$2:$C$101,C286+1,IF(Inputs!$C$5="Male",1,2))/1000/12*Inputs!$C$16</f>
        <v>0</v>
      </c>
      <c r="N286" s="56" t="n">
        <f aca="false">IF($V$1=1,MAX(F286+G286+H286+J286-K286-M286,0)*Inputs!$C$22/12,0)</f>
        <v>0</v>
      </c>
      <c r="O286" s="56" t="n">
        <f aca="false">IF(AND(MOD(A286,12)=0,B286&gt;=Inputs!$C$18),MAX(F286+G286+H286+J286-K286-M286-N286,0)*Inputs!$C$17,0)</f>
        <v>0</v>
      </c>
      <c r="P286" s="56" t="n">
        <f aca="false">F286+G286+H286+J286-K286-M286-N286+O286</f>
        <v>376759.63891674</v>
      </c>
      <c r="Q286" s="56" t="n">
        <f aca="false">IF(OR(E286=1,P286&lt;=0),0,P286)</f>
        <v>376759.63891674</v>
      </c>
      <c r="R286" s="15" t="n">
        <f aca="false">IF(OR(E286=1,AND(P286&lt;=0,I286&gt;0)),1,0)</f>
        <v>0</v>
      </c>
      <c r="S286" s="15" t="n">
        <f aca="false">IF(L286&gt;0,1,0)</f>
        <v>0</v>
      </c>
    </row>
    <row r="287" customFormat="false" ht="15" hidden="false" customHeight="false" outlineLevel="0" collapsed="false">
      <c r="A287" s="15" t="n">
        <v>286</v>
      </c>
      <c r="B287" s="15" t="n">
        <f aca="false">INT((A287-1)/12)+1</f>
        <v>24</v>
      </c>
      <c r="C287" s="15" t="n">
        <f aca="false">MIN(Inputs!$C$4+B287-1,99)</f>
        <v>97</v>
      </c>
      <c r="D287" s="55" t="n">
        <f aca="false">0.08</f>
        <v>0.08</v>
      </c>
      <c r="E287" s="15" t="n">
        <f aca="false">R286</f>
        <v>0</v>
      </c>
      <c r="F287" s="56" t="n">
        <f aca="false">Q286</f>
        <v>376759.63891674</v>
      </c>
      <c r="G287" s="56" t="n">
        <f aca="false">IF(AND(MOD(A287-1,12)=0,B287&lt;=Inputs!$C$7,E287=0),Inputs!$C$6,0)</f>
        <v>0</v>
      </c>
      <c r="H287" s="56" t="n">
        <f aca="false">IF(B287=1,G287*Inputs!$C$9,0)</f>
        <v>0</v>
      </c>
      <c r="I287" s="56" t="n">
        <f aca="false">I286+G287</f>
        <v>120000</v>
      </c>
      <c r="J287" s="56" t="n">
        <f aca="false">(F287+G287+H287)*((1+D287)^(1/12)-1)</f>
        <v>2424.08286102433</v>
      </c>
      <c r="K287" s="56" t="n">
        <f aca="false">(F287+G287+H287+J287)*(Inputs!$C$19+IF(B287&lt;=10,Inputs!$C$12,Inputs!$C$13))/12</f>
        <v>663.571513111088</v>
      </c>
      <c r="L287" s="56" t="n">
        <f aca="false">IF(OR(E287=1,A287&lt;=Inputs!$C$15),0,MAX(Inputs!$C$8*I287-(F287+G287+H287+J287-K287),0))</f>
        <v>0</v>
      </c>
      <c r="M287" s="56" t="n">
        <f aca="false">L287*INDEX(Rates!$B$2:$C$101,C287+1,IF(Inputs!$C$5="Male",1,2))/1000/12*Inputs!$C$16</f>
        <v>0</v>
      </c>
      <c r="N287" s="56" t="n">
        <f aca="false">IF($V$1=1,MAX(F287+G287+H287+J287-K287-M287,0)*Inputs!$C$22/12,0)</f>
        <v>0</v>
      </c>
      <c r="O287" s="56" t="n">
        <f aca="false">IF(AND(MOD(A287,12)=0,B287&gt;=Inputs!$C$18),MAX(F287+G287+H287+J287-K287-M287-N287,0)*Inputs!$C$17,0)</f>
        <v>0</v>
      </c>
      <c r="P287" s="56" t="n">
        <f aca="false">F287+G287+H287+J287-K287-M287-N287+O287</f>
        <v>378520.150264653</v>
      </c>
      <c r="Q287" s="56" t="n">
        <f aca="false">IF(OR(E287=1,P287&lt;=0),0,P287)</f>
        <v>378520.150264653</v>
      </c>
      <c r="R287" s="15" t="n">
        <f aca="false">IF(OR(E287=1,AND(P287&lt;=0,I287&gt;0)),1,0)</f>
        <v>0</v>
      </c>
      <c r="S287" s="15" t="n">
        <f aca="false">IF(L287&gt;0,1,0)</f>
        <v>0</v>
      </c>
    </row>
    <row r="288" customFormat="false" ht="15" hidden="false" customHeight="false" outlineLevel="0" collapsed="false">
      <c r="A288" s="15" t="n">
        <v>287</v>
      </c>
      <c r="B288" s="15" t="n">
        <f aca="false">INT((A288-1)/12)+1</f>
        <v>24</v>
      </c>
      <c r="C288" s="15" t="n">
        <f aca="false">MIN(Inputs!$C$4+B288-1,99)</f>
        <v>97</v>
      </c>
      <c r="D288" s="55" t="n">
        <f aca="false">0.08</f>
        <v>0.08</v>
      </c>
      <c r="E288" s="15" t="n">
        <f aca="false">R287</f>
        <v>0</v>
      </c>
      <c r="F288" s="56" t="n">
        <f aca="false">Q287</f>
        <v>378520.150264653</v>
      </c>
      <c r="G288" s="56" t="n">
        <f aca="false">IF(AND(MOD(A288-1,12)=0,B288&lt;=Inputs!$C$7,E288=0),Inputs!$C$6,0)</f>
        <v>0</v>
      </c>
      <c r="H288" s="56" t="n">
        <f aca="false">IF(B288=1,G288*Inputs!$C$9,0)</f>
        <v>0</v>
      </c>
      <c r="I288" s="56" t="n">
        <f aca="false">I287+G288</f>
        <v>120000</v>
      </c>
      <c r="J288" s="56" t="n">
        <f aca="false">(F288+G288+H288)*((1+D288)^(1/12)-1)</f>
        <v>2435.4100440458</v>
      </c>
      <c r="K288" s="56" t="n">
        <f aca="false">(F288+G288+H288+J288)*(Inputs!$C$19+IF(B288&lt;=10,Inputs!$C$12,Inputs!$C$13))/12</f>
        <v>666.672230540224</v>
      </c>
      <c r="L288" s="56" t="n">
        <f aca="false">IF(OR(E288=1,A288&lt;=Inputs!$C$15),0,MAX(Inputs!$C$8*I288-(F288+G288+H288+J288-K288),0))</f>
        <v>0</v>
      </c>
      <c r="M288" s="56" t="n">
        <f aca="false">L288*INDEX(Rates!$B$2:$C$101,C288+1,IF(Inputs!$C$5="Male",1,2))/1000/12*Inputs!$C$16</f>
        <v>0</v>
      </c>
      <c r="N288" s="56" t="n">
        <f aca="false">IF($V$1=1,MAX(F288+G288+H288+J288-K288-M288,0)*Inputs!$C$22/12,0)</f>
        <v>0</v>
      </c>
      <c r="O288" s="56" t="n">
        <f aca="false">IF(AND(MOD(A288,12)=0,B288&gt;=Inputs!$C$18),MAX(F288+G288+H288+J288-K288-M288-N288,0)*Inputs!$C$17,0)</f>
        <v>0</v>
      </c>
      <c r="P288" s="56" t="n">
        <f aca="false">F288+G288+H288+J288-K288-M288-N288+O288</f>
        <v>380288.888078159</v>
      </c>
      <c r="Q288" s="56" t="n">
        <f aca="false">IF(OR(E288=1,P288&lt;=0),0,P288)</f>
        <v>380288.888078159</v>
      </c>
      <c r="R288" s="15" t="n">
        <f aca="false">IF(OR(E288=1,AND(P288&lt;=0,I288&gt;0)),1,0)</f>
        <v>0</v>
      </c>
      <c r="S288" s="15" t="n">
        <f aca="false">IF(L288&gt;0,1,0)</f>
        <v>0</v>
      </c>
    </row>
    <row r="289" customFormat="false" ht="15" hidden="false" customHeight="false" outlineLevel="0" collapsed="false">
      <c r="A289" s="15" t="n">
        <v>288</v>
      </c>
      <c r="B289" s="15" t="n">
        <f aca="false">INT((A289-1)/12)+1</f>
        <v>24</v>
      </c>
      <c r="C289" s="15" t="n">
        <f aca="false">MIN(Inputs!$C$4+B289-1,99)</f>
        <v>97</v>
      </c>
      <c r="D289" s="55" t="n">
        <f aca="false">0.08</f>
        <v>0.08</v>
      </c>
      <c r="E289" s="15" t="n">
        <f aca="false">R288</f>
        <v>0</v>
      </c>
      <c r="F289" s="56" t="n">
        <f aca="false">Q288</f>
        <v>380288.888078159</v>
      </c>
      <c r="G289" s="56" t="n">
        <f aca="false">IF(AND(MOD(A289-1,12)=0,B289&lt;=Inputs!$C$7,E289=0),Inputs!$C$6,0)</f>
        <v>0</v>
      </c>
      <c r="H289" s="56" t="n">
        <f aca="false">IF(B289=1,G289*Inputs!$C$9,0)</f>
        <v>0</v>
      </c>
      <c r="I289" s="56" t="n">
        <f aca="false">I288+G289</f>
        <v>120000</v>
      </c>
      <c r="J289" s="56" t="n">
        <f aca="false">(F289+G289+H289)*((1+D289)^(1/12)-1)</f>
        <v>2446.7901563946</v>
      </c>
      <c r="K289" s="56" t="n">
        <f aca="false">(F289+G289+H289+J289)*(Inputs!$C$19+IF(B289&lt;=10,Inputs!$C$12,Inputs!$C$13))/12</f>
        <v>669.787436910469</v>
      </c>
      <c r="L289" s="56" t="n">
        <f aca="false">IF(OR(E289=1,A289&lt;=Inputs!$C$15),0,MAX(Inputs!$C$8*I289-(F289+G289+H289+J289-K289),0))</f>
        <v>0</v>
      </c>
      <c r="M289" s="56" t="n">
        <f aca="false">L289*INDEX(Rates!$B$2:$C$101,C289+1,IF(Inputs!$C$5="Male",1,2))/1000/12*Inputs!$C$16</f>
        <v>0</v>
      </c>
      <c r="N289" s="56" t="n">
        <f aca="false">IF($V$1=1,MAX(F289+G289+H289+J289-K289-M289,0)*Inputs!$C$22/12,0)</f>
        <v>0</v>
      </c>
      <c r="O289" s="56" t="n">
        <f aca="false">IF(AND(MOD(A289,12)=0,B289&gt;=Inputs!$C$18),MAX(F289+G289+H289+J289-K289-M289-N289,0)*Inputs!$C$17,0)</f>
        <v>1910.32945398822</v>
      </c>
      <c r="P289" s="56" t="n">
        <f aca="false">F289+G289+H289+J289-K289-M289-N289+O289</f>
        <v>383976.220251631</v>
      </c>
      <c r="Q289" s="56" t="n">
        <f aca="false">IF(OR(E289=1,P289&lt;=0),0,P289)</f>
        <v>383976.220251631</v>
      </c>
      <c r="R289" s="15" t="n">
        <f aca="false">IF(OR(E289=1,AND(P289&lt;=0,I289&gt;0)),1,0)</f>
        <v>0</v>
      </c>
      <c r="S289" s="15" t="n">
        <f aca="false">IF(L289&gt;0,1,0)</f>
        <v>0</v>
      </c>
    </row>
    <row r="290" customFormat="false" ht="15" hidden="false" customHeight="false" outlineLevel="0" collapsed="false">
      <c r="A290" s="15" t="n">
        <v>289</v>
      </c>
      <c r="B290" s="15" t="n">
        <f aca="false">INT((A290-1)/12)+1</f>
        <v>25</v>
      </c>
      <c r="C290" s="15" t="n">
        <f aca="false">MIN(Inputs!$C$4+B290-1,99)</f>
        <v>98</v>
      </c>
      <c r="D290" s="55" t="n">
        <f aca="false">0.08</f>
        <v>0.08</v>
      </c>
      <c r="E290" s="15" t="n">
        <f aca="false">R289</f>
        <v>0</v>
      </c>
      <c r="F290" s="56" t="n">
        <f aca="false">Q289</f>
        <v>383976.220251631</v>
      </c>
      <c r="G290" s="56" t="n">
        <f aca="false">IF(AND(MOD(A290-1,12)=0,B290&lt;=Inputs!$C$7,E290=0),Inputs!$C$6,0)</f>
        <v>0</v>
      </c>
      <c r="H290" s="56" t="n">
        <f aca="false">IF(B290=1,G290*Inputs!$C$9,0)</f>
        <v>0</v>
      </c>
      <c r="I290" s="56" t="n">
        <f aca="false">I289+G290</f>
        <v>120000</v>
      </c>
      <c r="J290" s="56" t="n">
        <f aca="false">(F290+G290+H290)*((1+D290)^(1/12)-1)</f>
        <v>2470.5145626243</v>
      </c>
      <c r="K290" s="56" t="n">
        <f aca="false">(F290+G290+H290+J290)*(Inputs!$C$19+IF(B290&lt;=10,Inputs!$C$12,Inputs!$C$13))/12</f>
        <v>676.281785924947</v>
      </c>
      <c r="L290" s="56" t="n">
        <f aca="false">IF(OR(E290=1,A290&lt;=Inputs!$C$15),0,MAX(Inputs!$C$8*I290-(F290+G290+H290+J290-K290),0))</f>
        <v>0</v>
      </c>
      <c r="M290" s="56" t="n">
        <f aca="false">L290*INDEX(Rates!$B$2:$C$101,C290+1,IF(Inputs!$C$5="Male",1,2))/1000/12*Inputs!$C$16</f>
        <v>0</v>
      </c>
      <c r="N290" s="56" t="n">
        <f aca="false">IF($V$1=1,MAX(F290+G290+H290+J290-K290-M290,0)*Inputs!$C$22/12,0)</f>
        <v>0</v>
      </c>
      <c r="O290" s="56" t="n">
        <f aca="false">IF(AND(MOD(A290,12)=0,B290&gt;=Inputs!$C$18),MAX(F290+G290+H290+J290-K290-M290-N290,0)*Inputs!$C$17,0)</f>
        <v>0</v>
      </c>
      <c r="P290" s="56" t="n">
        <f aca="false">F290+G290+H290+J290-K290-M290-N290+O290</f>
        <v>385770.453028331</v>
      </c>
      <c r="Q290" s="56" t="n">
        <f aca="false">IF(OR(E290=1,P290&lt;=0),0,P290)</f>
        <v>385770.453028331</v>
      </c>
      <c r="R290" s="15" t="n">
        <f aca="false">IF(OR(E290=1,AND(P290&lt;=0,I290&gt;0)),1,0)</f>
        <v>0</v>
      </c>
      <c r="S290" s="15" t="n">
        <f aca="false">IF(L290&gt;0,1,0)</f>
        <v>0</v>
      </c>
    </row>
    <row r="291" customFormat="false" ht="15" hidden="false" customHeight="false" outlineLevel="0" collapsed="false">
      <c r="A291" s="15" t="n">
        <v>290</v>
      </c>
      <c r="B291" s="15" t="n">
        <f aca="false">INT((A291-1)/12)+1</f>
        <v>25</v>
      </c>
      <c r="C291" s="15" t="n">
        <f aca="false">MIN(Inputs!$C$4+B291-1,99)</f>
        <v>98</v>
      </c>
      <c r="D291" s="55" t="n">
        <f aca="false">0.08</f>
        <v>0.08</v>
      </c>
      <c r="E291" s="15" t="n">
        <f aca="false">R290</f>
        <v>0</v>
      </c>
      <c r="F291" s="56" t="n">
        <f aca="false">Q290</f>
        <v>385770.453028331</v>
      </c>
      <c r="G291" s="56" t="n">
        <f aca="false">IF(AND(MOD(A291-1,12)=0,B291&lt;=Inputs!$C$7,E291=0),Inputs!$C$6,0)</f>
        <v>0</v>
      </c>
      <c r="H291" s="56" t="n">
        <f aca="false">IF(B291=1,G291*Inputs!$C$9,0)</f>
        <v>0</v>
      </c>
      <c r="I291" s="56" t="n">
        <f aca="false">I290+G291</f>
        <v>120000</v>
      </c>
      <c r="J291" s="56" t="n">
        <f aca="false">(F291+G291+H291)*((1+D291)^(1/12)-1)</f>
        <v>2482.05871033394</v>
      </c>
      <c r="K291" s="56" t="n">
        <f aca="false">(F291+G291+H291+J291)*(Inputs!$C$19+IF(B291&lt;=10,Inputs!$C$12,Inputs!$C$13))/12</f>
        <v>679.441895542663</v>
      </c>
      <c r="L291" s="56" t="n">
        <f aca="false">IF(OR(E291=1,A291&lt;=Inputs!$C$15),0,MAX(Inputs!$C$8*I291-(F291+G291+H291+J291-K291),0))</f>
        <v>0</v>
      </c>
      <c r="M291" s="56" t="n">
        <f aca="false">L291*INDEX(Rates!$B$2:$C$101,C291+1,IF(Inputs!$C$5="Male",1,2))/1000/12*Inputs!$C$16</f>
        <v>0</v>
      </c>
      <c r="N291" s="56" t="n">
        <f aca="false">IF($V$1=1,MAX(F291+G291+H291+J291-K291-M291,0)*Inputs!$C$22/12,0)</f>
        <v>0</v>
      </c>
      <c r="O291" s="56" t="n">
        <f aca="false">IF(AND(MOD(A291,12)=0,B291&gt;=Inputs!$C$18),MAX(F291+G291+H291+J291-K291-M291-N291,0)*Inputs!$C$17,0)</f>
        <v>0</v>
      </c>
      <c r="P291" s="56" t="n">
        <f aca="false">F291+G291+H291+J291-K291-M291-N291+O291</f>
        <v>387573.069843122</v>
      </c>
      <c r="Q291" s="56" t="n">
        <f aca="false">IF(OR(E291=1,P291&lt;=0),0,P291)</f>
        <v>387573.069843122</v>
      </c>
      <c r="R291" s="15" t="n">
        <f aca="false">IF(OR(E291=1,AND(P291&lt;=0,I291&gt;0)),1,0)</f>
        <v>0</v>
      </c>
      <c r="S291" s="15" t="n">
        <f aca="false">IF(L291&gt;0,1,0)</f>
        <v>0</v>
      </c>
    </row>
    <row r="292" customFormat="false" ht="15" hidden="false" customHeight="false" outlineLevel="0" collapsed="false">
      <c r="A292" s="15" t="n">
        <v>291</v>
      </c>
      <c r="B292" s="15" t="n">
        <f aca="false">INT((A292-1)/12)+1</f>
        <v>25</v>
      </c>
      <c r="C292" s="15" t="n">
        <f aca="false">MIN(Inputs!$C$4+B292-1,99)</f>
        <v>98</v>
      </c>
      <c r="D292" s="55" t="n">
        <f aca="false">0.08</f>
        <v>0.08</v>
      </c>
      <c r="E292" s="15" t="n">
        <f aca="false">R291</f>
        <v>0</v>
      </c>
      <c r="F292" s="56" t="n">
        <f aca="false">Q291</f>
        <v>387573.069843122</v>
      </c>
      <c r="G292" s="56" t="n">
        <f aca="false">IF(AND(MOD(A292-1,12)=0,B292&lt;=Inputs!$C$7,E292=0),Inputs!$C$6,0)</f>
        <v>0</v>
      </c>
      <c r="H292" s="56" t="n">
        <f aca="false">IF(B292=1,G292*Inputs!$C$9,0)</f>
        <v>0</v>
      </c>
      <c r="I292" s="56" t="n">
        <f aca="false">I291+G292</f>
        <v>120000</v>
      </c>
      <c r="J292" s="56" t="n">
        <f aca="false">(F292+G292+H292)*((1+D292)^(1/12)-1)</f>
        <v>2493.65680119711</v>
      </c>
      <c r="K292" s="56" t="n">
        <f aca="false">(F292+G292+H292+J292)*(Inputs!$C$19+IF(B292&lt;=10,Inputs!$C$12,Inputs!$C$13))/12</f>
        <v>682.616771627558</v>
      </c>
      <c r="L292" s="56" t="n">
        <f aca="false">IF(OR(E292=1,A292&lt;=Inputs!$C$15),0,MAX(Inputs!$C$8*I292-(F292+G292+H292+J292-K292),0))</f>
        <v>0</v>
      </c>
      <c r="M292" s="56" t="n">
        <f aca="false">L292*INDEX(Rates!$B$2:$C$101,C292+1,IF(Inputs!$C$5="Male",1,2))/1000/12*Inputs!$C$16</f>
        <v>0</v>
      </c>
      <c r="N292" s="56" t="n">
        <f aca="false">IF($V$1=1,MAX(F292+G292+H292+J292-K292-M292,0)*Inputs!$C$22/12,0)</f>
        <v>0</v>
      </c>
      <c r="O292" s="56" t="n">
        <f aca="false">IF(AND(MOD(A292,12)=0,B292&gt;=Inputs!$C$18),MAX(F292+G292+H292+J292-K292-M292-N292,0)*Inputs!$C$17,0)</f>
        <v>0</v>
      </c>
      <c r="P292" s="56" t="n">
        <f aca="false">F292+G292+H292+J292-K292-M292-N292+O292</f>
        <v>389384.109872691</v>
      </c>
      <c r="Q292" s="56" t="n">
        <f aca="false">IF(OR(E292=1,P292&lt;=0),0,P292)</f>
        <v>389384.109872691</v>
      </c>
      <c r="R292" s="15" t="n">
        <f aca="false">IF(OR(E292=1,AND(P292&lt;=0,I292&gt;0)),1,0)</f>
        <v>0</v>
      </c>
      <c r="S292" s="15" t="n">
        <f aca="false">IF(L292&gt;0,1,0)</f>
        <v>0</v>
      </c>
    </row>
    <row r="293" customFormat="false" ht="15" hidden="false" customHeight="false" outlineLevel="0" collapsed="false">
      <c r="A293" s="15" t="n">
        <v>292</v>
      </c>
      <c r="B293" s="15" t="n">
        <f aca="false">INT((A293-1)/12)+1</f>
        <v>25</v>
      </c>
      <c r="C293" s="15" t="n">
        <f aca="false">MIN(Inputs!$C$4+B293-1,99)</f>
        <v>98</v>
      </c>
      <c r="D293" s="55" t="n">
        <f aca="false">0.08</f>
        <v>0.08</v>
      </c>
      <c r="E293" s="15" t="n">
        <f aca="false">R292</f>
        <v>0</v>
      </c>
      <c r="F293" s="56" t="n">
        <f aca="false">Q292</f>
        <v>389384.109872691</v>
      </c>
      <c r="G293" s="56" t="n">
        <f aca="false">IF(AND(MOD(A293-1,12)=0,B293&lt;=Inputs!$C$7,E293=0),Inputs!$C$6,0)</f>
        <v>0</v>
      </c>
      <c r="H293" s="56" t="n">
        <f aca="false">IF(B293=1,G293*Inputs!$C$9,0)</f>
        <v>0</v>
      </c>
      <c r="I293" s="56" t="n">
        <f aca="false">I292+G293</f>
        <v>120000</v>
      </c>
      <c r="J293" s="56" t="n">
        <f aca="false">(F293+G293+H293)*((1+D293)^(1/12)-1)</f>
        <v>2505.30908727778</v>
      </c>
      <c r="K293" s="56" t="n">
        <f aca="false">(F293+G293+H293+J293)*(Inputs!$C$19+IF(B293&lt;=10,Inputs!$C$12,Inputs!$C$13))/12</f>
        <v>685.806483179946</v>
      </c>
      <c r="L293" s="56" t="n">
        <f aca="false">IF(OR(E293=1,A293&lt;=Inputs!$C$15),0,MAX(Inputs!$C$8*I293-(F293+G293+H293+J293-K293),0))</f>
        <v>0</v>
      </c>
      <c r="M293" s="56" t="n">
        <f aca="false">L293*INDEX(Rates!$B$2:$C$101,C293+1,IF(Inputs!$C$5="Male",1,2))/1000/12*Inputs!$C$16</f>
        <v>0</v>
      </c>
      <c r="N293" s="56" t="n">
        <f aca="false">IF($V$1=1,MAX(F293+G293+H293+J293-K293-M293,0)*Inputs!$C$22/12,0)</f>
        <v>0</v>
      </c>
      <c r="O293" s="56" t="n">
        <f aca="false">IF(AND(MOD(A293,12)=0,B293&gt;=Inputs!$C$18),MAX(F293+G293+H293+J293-K293-M293-N293,0)*Inputs!$C$17,0)</f>
        <v>0</v>
      </c>
      <c r="P293" s="56" t="n">
        <f aca="false">F293+G293+H293+J293-K293-M293-N293+O293</f>
        <v>391203.612476789</v>
      </c>
      <c r="Q293" s="56" t="n">
        <f aca="false">IF(OR(E293=1,P293&lt;=0),0,P293)</f>
        <v>391203.612476789</v>
      </c>
      <c r="R293" s="15" t="n">
        <f aca="false">IF(OR(E293=1,AND(P293&lt;=0,I293&gt;0)),1,0)</f>
        <v>0</v>
      </c>
      <c r="S293" s="15" t="n">
        <f aca="false">IF(L293&gt;0,1,0)</f>
        <v>0</v>
      </c>
    </row>
    <row r="294" customFormat="false" ht="15" hidden="false" customHeight="false" outlineLevel="0" collapsed="false">
      <c r="A294" s="15" t="n">
        <v>293</v>
      </c>
      <c r="B294" s="15" t="n">
        <f aca="false">INT((A294-1)/12)+1</f>
        <v>25</v>
      </c>
      <c r="C294" s="15" t="n">
        <f aca="false">MIN(Inputs!$C$4+B294-1,99)</f>
        <v>98</v>
      </c>
      <c r="D294" s="55" t="n">
        <f aca="false">0.08</f>
        <v>0.08</v>
      </c>
      <c r="E294" s="15" t="n">
        <f aca="false">R293</f>
        <v>0</v>
      </c>
      <c r="F294" s="56" t="n">
        <f aca="false">Q293</f>
        <v>391203.612476789</v>
      </c>
      <c r="G294" s="56" t="n">
        <f aca="false">IF(AND(MOD(A294-1,12)=0,B294&lt;=Inputs!$C$7,E294=0),Inputs!$C$6,0)</f>
        <v>0</v>
      </c>
      <c r="H294" s="56" t="n">
        <f aca="false">IF(B294=1,G294*Inputs!$C$9,0)</f>
        <v>0</v>
      </c>
      <c r="I294" s="56" t="n">
        <f aca="false">I293+G294</f>
        <v>120000</v>
      </c>
      <c r="J294" s="56" t="n">
        <f aca="false">(F294+G294+H294)*((1+D294)^(1/12)-1)</f>
        <v>2517.01582181778</v>
      </c>
      <c r="K294" s="56" t="n">
        <f aca="false">(F294+G294+H294+J294)*(Inputs!$C$19+IF(B294&lt;=10,Inputs!$C$12,Inputs!$C$13))/12</f>
        <v>689.011099522562</v>
      </c>
      <c r="L294" s="56" t="n">
        <f aca="false">IF(OR(E294=1,A294&lt;=Inputs!$C$15),0,MAX(Inputs!$C$8*I294-(F294+G294+H294+J294-K294),0))</f>
        <v>0</v>
      </c>
      <c r="M294" s="56" t="n">
        <f aca="false">L294*INDEX(Rates!$B$2:$C$101,C294+1,IF(Inputs!$C$5="Male",1,2))/1000/12*Inputs!$C$16</f>
        <v>0</v>
      </c>
      <c r="N294" s="56" t="n">
        <f aca="false">IF($V$1=1,MAX(F294+G294+H294+J294-K294-M294,0)*Inputs!$C$22/12,0)</f>
        <v>0</v>
      </c>
      <c r="O294" s="56" t="n">
        <f aca="false">IF(AND(MOD(A294,12)=0,B294&gt;=Inputs!$C$18),MAX(F294+G294+H294+J294-K294-M294-N294,0)*Inputs!$C$17,0)</f>
        <v>0</v>
      </c>
      <c r="P294" s="56" t="n">
        <f aca="false">F294+G294+H294+J294-K294-M294-N294+O294</f>
        <v>393031.617199085</v>
      </c>
      <c r="Q294" s="56" t="n">
        <f aca="false">IF(OR(E294=1,P294&lt;=0),0,P294)</f>
        <v>393031.617199085</v>
      </c>
      <c r="R294" s="15" t="n">
        <f aca="false">IF(OR(E294=1,AND(P294&lt;=0,I294&gt;0)),1,0)</f>
        <v>0</v>
      </c>
      <c r="S294" s="15" t="n">
        <f aca="false">IF(L294&gt;0,1,0)</f>
        <v>0</v>
      </c>
    </row>
    <row r="295" customFormat="false" ht="15" hidden="false" customHeight="false" outlineLevel="0" collapsed="false">
      <c r="A295" s="15" t="n">
        <v>294</v>
      </c>
      <c r="B295" s="15" t="n">
        <f aca="false">INT((A295-1)/12)+1</f>
        <v>25</v>
      </c>
      <c r="C295" s="15" t="n">
        <f aca="false">MIN(Inputs!$C$4+B295-1,99)</f>
        <v>98</v>
      </c>
      <c r="D295" s="55" t="n">
        <f aca="false">0.08</f>
        <v>0.08</v>
      </c>
      <c r="E295" s="15" t="n">
        <f aca="false">R294</f>
        <v>0</v>
      </c>
      <c r="F295" s="56" t="n">
        <f aca="false">Q294</f>
        <v>393031.617199085</v>
      </c>
      <c r="G295" s="56" t="n">
        <f aca="false">IF(AND(MOD(A295-1,12)=0,B295&lt;=Inputs!$C$7,E295=0),Inputs!$C$6,0)</f>
        <v>0</v>
      </c>
      <c r="H295" s="56" t="n">
        <f aca="false">IF(B295=1,G295*Inputs!$C$9,0)</f>
        <v>0</v>
      </c>
      <c r="I295" s="56" t="n">
        <f aca="false">I294+G295</f>
        <v>120000</v>
      </c>
      <c r="J295" s="56" t="n">
        <f aca="false">(F295+G295+H295)*((1+D295)^(1/12)-1)</f>
        <v>2528.77725924225</v>
      </c>
      <c r="K295" s="56" t="n">
        <f aca="false">(F295+G295+H295+J295)*(Inputs!$C$19+IF(B295&lt;=10,Inputs!$C$12,Inputs!$C$13))/12</f>
        <v>692.230690302072</v>
      </c>
      <c r="L295" s="56" t="n">
        <f aca="false">IF(OR(E295=1,A295&lt;=Inputs!$C$15),0,MAX(Inputs!$C$8*I295-(F295+G295+H295+J295-K295),0))</f>
        <v>0</v>
      </c>
      <c r="M295" s="56" t="n">
        <f aca="false">L295*INDEX(Rates!$B$2:$C$101,C295+1,IF(Inputs!$C$5="Male",1,2))/1000/12*Inputs!$C$16</f>
        <v>0</v>
      </c>
      <c r="N295" s="56" t="n">
        <f aca="false">IF($V$1=1,MAX(F295+G295+H295+J295-K295-M295,0)*Inputs!$C$22/12,0)</f>
        <v>0</v>
      </c>
      <c r="O295" s="56" t="n">
        <f aca="false">IF(AND(MOD(A295,12)=0,B295&gt;=Inputs!$C$18),MAX(F295+G295+H295+J295-K295-M295-N295,0)*Inputs!$C$17,0)</f>
        <v>0</v>
      </c>
      <c r="P295" s="56" t="n">
        <f aca="false">F295+G295+H295+J295-K295-M295-N295+O295</f>
        <v>394868.163768025</v>
      </c>
      <c r="Q295" s="56" t="n">
        <f aca="false">IF(OR(E295=1,P295&lt;=0),0,P295)</f>
        <v>394868.163768025</v>
      </c>
      <c r="R295" s="15" t="n">
        <f aca="false">IF(OR(E295=1,AND(P295&lt;=0,I295&gt;0)),1,0)</f>
        <v>0</v>
      </c>
      <c r="S295" s="15" t="n">
        <f aca="false">IF(L295&gt;0,1,0)</f>
        <v>0</v>
      </c>
    </row>
    <row r="296" customFormat="false" ht="15" hidden="false" customHeight="false" outlineLevel="0" collapsed="false">
      <c r="A296" s="15" t="n">
        <v>295</v>
      </c>
      <c r="B296" s="15" t="n">
        <f aca="false">INT((A296-1)/12)+1</f>
        <v>25</v>
      </c>
      <c r="C296" s="15" t="n">
        <f aca="false">MIN(Inputs!$C$4+B296-1,99)</f>
        <v>98</v>
      </c>
      <c r="D296" s="55" t="n">
        <f aca="false">0.08</f>
        <v>0.08</v>
      </c>
      <c r="E296" s="15" t="n">
        <f aca="false">R295</f>
        <v>0</v>
      </c>
      <c r="F296" s="56" t="n">
        <f aca="false">Q295</f>
        <v>394868.163768025</v>
      </c>
      <c r="G296" s="56" t="n">
        <f aca="false">IF(AND(MOD(A296-1,12)=0,B296&lt;=Inputs!$C$7,E296=0),Inputs!$C$6,0)</f>
        <v>0</v>
      </c>
      <c r="H296" s="56" t="n">
        <f aca="false">IF(B296=1,G296*Inputs!$C$9,0)</f>
        <v>0</v>
      </c>
      <c r="I296" s="56" t="n">
        <f aca="false">I295+G296</f>
        <v>120000</v>
      </c>
      <c r="J296" s="56" t="n">
        <f aca="false">(F296+G296+H296)*((1+D296)^(1/12)-1)</f>
        <v>2540.59365516524</v>
      </c>
      <c r="K296" s="56" t="n">
        <f aca="false">(F296+G296+H296+J296)*(Inputs!$C$19+IF(B296&lt;=10,Inputs!$C$12,Inputs!$C$13))/12</f>
        <v>695.465325490582</v>
      </c>
      <c r="L296" s="56" t="n">
        <f aca="false">IF(OR(E296=1,A296&lt;=Inputs!$C$15),0,MAX(Inputs!$C$8*I296-(F296+G296+H296+J296-K296),0))</f>
        <v>0</v>
      </c>
      <c r="M296" s="56" t="n">
        <f aca="false">L296*INDEX(Rates!$B$2:$C$101,C296+1,IF(Inputs!$C$5="Male",1,2))/1000/12*Inputs!$C$16</f>
        <v>0</v>
      </c>
      <c r="N296" s="56" t="n">
        <f aca="false">IF($V$1=1,MAX(F296+G296+H296+J296-K296-M296,0)*Inputs!$C$22/12,0)</f>
        <v>0</v>
      </c>
      <c r="O296" s="56" t="n">
        <f aca="false">IF(AND(MOD(A296,12)=0,B296&gt;=Inputs!$C$18),MAX(F296+G296+H296+J296-K296-M296-N296,0)*Inputs!$C$17,0)</f>
        <v>0</v>
      </c>
      <c r="P296" s="56" t="n">
        <f aca="false">F296+G296+H296+J296-K296-M296-N296+O296</f>
        <v>396713.292097699</v>
      </c>
      <c r="Q296" s="56" t="n">
        <f aca="false">IF(OR(E296=1,P296&lt;=0),0,P296)</f>
        <v>396713.292097699</v>
      </c>
      <c r="R296" s="15" t="n">
        <f aca="false">IF(OR(E296=1,AND(P296&lt;=0,I296&gt;0)),1,0)</f>
        <v>0</v>
      </c>
      <c r="S296" s="15" t="n">
        <f aca="false">IF(L296&gt;0,1,0)</f>
        <v>0</v>
      </c>
    </row>
    <row r="297" customFormat="false" ht="15" hidden="false" customHeight="false" outlineLevel="0" collapsed="false">
      <c r="A297" s="15" t="n">
        <v>296</v>
      </c>
      <c r="B297" s="15" t="n">
        <f aca="false">INT((A297-1)/12)+1</f>
        <v>25</v>
      </c>
      <c r="C297" s="15" t="n">
        <f aca="false">MIN(Inputs!$C$4+B297-1,99)</f>
        <v>98</v>
      </c>
      <c r="D297" s="55" t="n">
        <f aca="false">0.08</f>
        <v>0.08</v>
      </c>
      <c r="E297" s="15" t="n">
        <f aca="false">R296</f>
        <v>0</v>
      </c>
      <c r="F297" s="56" t="n">
        <f aca="false">Q296</f>
        <v>396713.292097699</v>
      </c>
      <c r="G297" s="56" t="n">
        <f aca="false">IF(AND(MOD(A297-1,12)=0,B297&lt;=Inputs!$C$7,E297=0),Inputs!$C$6,0)</f>
        <v>0</v>
      </c>
      <c r="H297" s="56" t="n">
        <f aca="false">IF(B297=1,G297*Inputs!$C$9,0)</f>
        <v>0</v>
      </c>
      <c r="I297" s="56" t="n">
        <f aca="false">I296+G297</f>
        <v>120000</v>
      </c>
      <c r="J297" s="56" t="n">
        <f aca="false">(F297+G297+H297)*((1+D297)^(1/12)-1)</f>
        <v>2552.46526639518</v>
      </c>
      <c r="K297" s="56" t="n">
        <f aca="false">(F297+G297+H297+J297)*(Inputs!$C$19+IF(B297&lt;=10,Inputs!$C$12,Inputs!$C$13))/12</f>
        <v>698.715075387165</v>
      </c>
      <c r="L297" s="56" t="n">
        <f aca="false">IF(OR(E297=1,A297&lt;=Inputs!$C$15),0,MAX(Inputs!$C$8*I297-(F297+G297+H297+J297-K297),0))</f>
        <v>0</v>
      </c>
      <c r="M297" s="56" t="n">
        <f aca="false">L297*INDEX(Rates!$B$2:$C$101,C297+1,IF(Inputs!$C$5="Male",1,2))/1000/12*Inputs!$C$16</f>
        <v>0</v>
      </c>
      <c r="N297" s="56" t="n">
        <f aca="false">IF($V$1=1,MAX(F297+G297+H297+J297-K297-M297,0)*Inputs!$C$22/12,0)</f>
        <v>0</v>
      </c>
      <c r="O297" s="56" t="n">
        <f aca="false">IF(AND(MOD(A297,12)=0,B297&gt;=Inputs!$C$18),MAX(F297+G297+H297+J297-K297-M297-N297,0)*Inputs!$C$17,0)</f>
        <v>0</v>
      </c>
      <c r="P297" s="56" t="n">
        <f aca="false">F297+G297+H297+J297-K297-M297-N297+O297</f>
        <v>398567.042288707</v>
      </c>
      <c r="Q297" s="56" t="n">
        <f aca="false">IF(OR(E297=1,P297&lt;=0),0,P297)</f>
        <v>398567.042288707</v>
      </c>
      <c r="R297" s="15" t="n">
        <f aca="false">IF(OR(E297=1,AND(P297&lt;=0,I297&gt;0)),1,0)</f>
        <v>0</v>
      </c>
      <c r="S297" s="15" t="n">
        <f aca="false">IF(L297&gt;0,1,0)</f>
        <v>0</v>
      </c>
    </row>
    <row r="298" customFormat="false" ht="15" hidden="false" customHeight="false" outlineLevel="0" collapsed="false">
      <c r="A298" s="15" t="n">
        <v>297</v>
      </c>
      <c r="B298" s="15" t="n">
        <f aca="false">INT((A298-1)/12)+1</f>
        <v>25</v>
      </c>
      <c r="C298" s="15" t="n">
        <f aca="false">MIN(Inputs!$C$4+B298-1,99)</f>
        <v>98</v>
      </c>
      <c r="D298" s="55" t="n">
        <f aca="false">0.08</f>
        <v>0.08</v>
      </c>
      <c r="E298" s="15" t="n">
        <f aca="false">R297</f>
        <v>0</v>
      </c>
      <c r="F298" s="56" t="n">
        <f aca="false">Q297</f>
        <v>398567.042288707</v>
      </c>
      <c r="G298" s="56" t="n">
        <f aca="false">IF(AND(MOD(A298-1,12)=0,B298&lt;=Inputs!$C$7,E298=0),Inputs!$C$6,0)</f>
        <v>0</v>
      </c>
      <c r="H298" s="56" t="n">
        <f aca="false">IF(B298=1,G298*Inputs!$C$9,0)</f>
        <v>0</v>
      </c>
      <c r="I298" s="56" t="n">
        <f aca="false">I297+G298</f>
        <v>120000</v>
      </c>
      <c r="J298" s="56" t="n">
        <f aca="false">(F298+G298+H298)*((1+D298)^(1/12)-1)</f>
        <v>2564.39235094055</v>
      </c>
      <c r="K298" s="56" t="n">
        <f aca="false">(F298+G298+H298+J298)*(Inputs!$C$19+IF(B298&lt;=10,Inputs!$C$12,Inputs!$C$13))/12</f>
        <v>701.980010619384</v>
      </c>
      <c r="L298" s="56" t="n">
        <f aca="false">IF(OR(E298=1,A298&lt;=Inputs!$C$15),0,MAX(Inputs!$C$8*I298-(F298+G298+H298+J298-K298),0))</f>
        <v>0</v>
      </c>
      <c r="M298" s="56" t="n">
        <f aca="false">L298*INDEX(Rates!$B$2:$C$101,C298+1,IF(Inputs!$C$5="Male",1,2))/1000/12*Inputs!$C$16</f>
        <v>0</v>
      </c>
      <c r="N298" s="56" t="n">
        <f aca="false">IF($V$1=1,MAX(F298+G298+H298+J298-K298-M298,0)*Inputs!$C$22/12,0)</f>
        <v>0</v>
      </c>
      <c r="O298" s="56" t="n">
        <f aca="false">IF(AND(MOD(A298,12)=0,B298&gt;=Inputs!$C$18),MAX(F298+G298+H298+J298-K298-M298-N298,0)*Inputs!$C$17,0)</f>
        <v>0</v>
      </c>
      <c r="P298" s="56" t="n">
        <f aca="false">F298+G298+H298+J298-K298-M298-N298+O298</f>
        <v>400429.454629029</v>
      </c>
      <c r="Q298" s="56" t="n">
        <f aca="false">IF(OR(E298=1,P298&lt;=0),0,P298)</f>
        <v>400429.454629029</v>
      </c>
      <c r="R298" s="15" t="n">
        <f aca="false">IF(OR(E298=1,AND(P298&lt;=0,I298&gt;0)),1,0)</f>
        <v>0</v>
      </c>
      <c r="S298" s="15" t="n">
        <f aca="false">IF(L298&gt;0,1,0)</f>
        <v>0</v>
      </c>
    </row>
    <row r="299" customFormat="false" ht="15" hidden="false" customHeight="false" outlineLevel="0" collapsed="false">
      <c r="A299" s="15" t="n">
        <v>298</v>
      </c>
      <c r="B299" s="15" t="n">
        <f aca="false">INT((A299-1)/12)+1</f>
        <v>25</v>
      </c>
      <c r="C299" s="15" t="n">
        <f aca="false">MIN(Inputs!$C$4+B299-1,99)</f>
        <v>98</v>
      </c>
      <c r="D299" s="55" t="n">
        <f aca="false">0.08</f>
        <v>0.08</v>
      </c>
      <c r="E299" s="15" t="n">
        <f aca="false">R298</f>
        <v>0</v>
      </c>
      <c r="F299" s="56" t="n">
        <f aca="false">Q298</f>
        <v>400429.454629029</v>
      </c>
      <c r="G299" s="56" t="n">
        <f aca="false">IF(AND(MOD(A299-1,12)=0,B299&lt;=Inputs!$C$7,E299=0),Inputs!$C$6,0)</f>
        <v>0</v>
      </c>
      <c r="H299" s="56" t="n">
        <f aca="false">IF(B299=1,G299*Inputs!$C$9,0)</f>
        <v>0</v>
      </c>
      <c r="I299" s="56" t="n">
        <f aca="false">I298+G299</f>
        <v>120000</v>
      </c>
      <c r="J299" s="56" t="n">
        <f aca="false">(F299+G299+H299)*((1+D299)^(1/12)-1)</f>
        <v>2576.37516801542</v>
      </c>
      <c r="K299" s="56" t="n">
        <f aca="false">(F299+G299+H299+J299)*(Inputs!$C$19+IF(B299&lt;=10,Inputs!$C$12,Inputs!$C$13))/12</f>
        <v>705.260202144827</v>
      </c>
      <c r="L299" s="56" t="n">
        <f aca="false">IF(OR(E299=1,A299&lt;=Inputs!$C$15),0,MAX(Inputs!$C$8*I299-(F299+G299+H299+J299-K299),0))</f>
        <v>0</v>
      </c>
      <c r="M299" s="56" t="n">
        <f aca="false">L299*INDEX(Rates!$B$2:$C$101,C299+1,IF(Inputs!$C$5="Male",1,2))/1000/12*Inputs!$C$16</f>
        <v>0</v>
      </c>
      <c r="N299" s="56" t="n">
        <f aca="false">IF($V$1=1,MAX(F299+G299+H299+J299-K299-M299,0)*Inputs!$C$22/12,0)</f>
        <v>0</v>
      </c>
      <c r="O299" s="56" t="n">
        <f aca="false">IF(AND(MOD(A299,12)=0,B299&gt;=Inputs!$C$18),MAX(F299+G299+H299+J299-K299-M299-N299,0)*Inputs!$C$17,0)</f>
        <v>0</v>
      </c>
      <c r="P299" s="56" t="n">
        <f aca="false">F299+G299+H299+J299-K299-M299-N299+O299</f>
        <v>402300.569594899</v>
      </c>
      <c r="Q299" s="56" t="n">
        <f aca="false">IF(OR(E299=1,P299&lt;=0),0,P299)</f>
        <v>402300.569594899</v>
      </c>
      <c r="R299" s="15" t="n">
        <f aca="false">IF(OR(E299=1,AND(P299&lt;=0,I299&gt;0)),1,0)</f>
        <v>0</v>
      </c>
      <c r="S299" s="15" t="n">
        <f aca="false">IF(L299&gt;0,1,0)</f>
        <v>0</v>
      </c>
    </row>
    <row r="300" customFormat="false" ht="15" hidden="false" customHeight="false" outlineLevel="0" collapsed="false">
      <c r="A300" s="15" t="n">
        <v>299</v>
      </c>
      <c r="B300" s="15" t="n">
        <f aca="false">INT((A300-1)/12)+1</f>
        <v>25</v>
      </c>
      <c r="C300" s="15" t="n">
        <f aca="false">MIN(Inputs!$C$4+B300-1,99)</f>
        <v>98</v>
      </c>
      <c r="D300" s="55" t="n">
        <f aca="false">0.08</f>
        <v>0.08</v>
      </c>
      <c r="E300" s="15" t="n">
        <f aca="false">R299</f>
        <v>0</v>
      </c>
      <c r="F300" s="56" t="n">
        <f aca="false">Q299</f>
        <v>402300.569594899</v>
      </c>
      <c r="G300" s="56" t="n">
        <f aca="false">IF(AND(MOD(A300-1,12)=0,B300&lt;=Inputs!$C$7,E300=0),Inputs!$C$6,0)</f>
        <v>0</v>
      </c>
      <c r="H300" s="56" t="n">
        <f aca="false">IF(B300=1,G300*Inputs!$C$9,0)</f>
        <v>0</v>
      </c>
      <c r="I300" s="56" t="n">
        <f aca="false">I299+G300</f>
        <v>120000</v>
      </c>
      <c r="J300" s="56" t="n">
        <f aca="false">(F300+G300+H300)*((1+D300)^(1/12)-1)</f>
        <v>2588.41397804511</v>
      </c>
      <c r="K300" s="56" t="n">
        <f aca="false">(F300+G300+H300+J300)*(Inputs!$C$19+IF(B300&lt;=10,Inputs!$C$12,Inputs!$C$13))/12</f>
        <v>708.555721252652</v>
      </c>
      <c r="L300" s="56" t="n">
        <f aca="false">IF(OR(E300=1,A300&lt;=Inputs!$C$15),0,MAX(Inputs!$C$8*I300-(F300+G300+H300+J300-K300),0))</f>
        <v>0</v>
      </c>
      <c r="M300" s="56" t="n">
        <f aca="false">L300*INDEX(Rates!$B$2:$C$101,C300+1,IF(Inputs!$C$5="Male",1,2))/1000/12*Inputs!$C$16</f>
        <v>0</v>
      </c>
      <c r="N300" s="56" t="n">
        <f aca="false">IF($V$1=1,MAX(F300+G300+H300+J300-K300-M300,0)*Inputs!$C$22/12,0)</f>
        <v>0</v>
      </c>
      <c r="O300" s="56" t="n">
        <f aca="false">IF(AND(MOD(A300,12)=0,B300&gt;=Inputs!$C$18),MAX(F300+G300+H300+J300-K300-M300-N300,0)*Inputs!$C$17,0)</f>
        <v>0</v>
      </c>
      <c r="P300" s="56" t="n">
        <f aca="false">F300+G300+H300+J300-K300-M300-N300+O300</f>
        <v>404180.427851692</v>
      </c>
      <c r="Q300" s="56" t="n">
        <f aca="false">IF(OR(E300=1,P300&lt;=0),0,P300)</f>
        <v>404180.427851692</v>
      </c>
      <c r="R300" s="15" t="n">
        <f aca="false">IF(OR(E300=1,AND(P300&lt;=0,I300&gt;0)),1,0)</f>
        <v>0</v>
      </c>
      <c r="S300" s="15" t="n">
        <f aca="false">IF(L300&gt;0,1,0)</f>
        <v>0</v>
      </c>
    </row>
    <row r="301" customFormat="false" ht="15" hidden="false" customHeight="false" outlineLevel="0" collapsed="false">
      <c r="A301" s="15" t="n">
        <v>300</v>
      </c>
      <c r="B301" s="15" t="n">
        <f aca="false">INT((A301-1)/12)+1</f>
        <v>25</v>
      </c>
      <c r="C301" s="15" t="n">
        <f aca="false">MIN(Inputs!$C$4+B301-1,99)</f>
        <v>98</v>
      </c>
      <c r="D301" s="55" t="n">
        <f aca="false">0.08</f>
        <v>0.08</v>
      </c>
      <c r="E301" s="15" t="n">
        <f aca="false">R300</f>
        <v>0</v>
      </c>
      <c r="F301" s="56" t="n">
        <f aca="false">Q300</f>
        <v>404180.427851692</v>
      </c>
      <c r="G301" s="56" t="n">
        <f aca="false">IF(AND(MOD(A301-1,12)=0,B301&lt;=Inputs!$C$7,E301=0),Inputs!$C$6,0)</f>
        <v>0</v>
      </c>
      <c r="H301" s="56" t="n">
        <f aca="false">IF(B301=1,G301*Inputs!$C$9,0)</f>
        <v>0</v>
      </c>
      <c r="I301" s="56" t="n">
        <f aca="false">I300+G301</f>
        <v>120000</v>
      </c>
      <c r="J301" s="56" t="n">
        <f aca="false">(F301+G301+H301)*((1+D301)^(1/12)-1)</f>
        <v>2600.50904267185</v>
      </c>
      <c r="K301" s="56" t="n">
        <f aca="false">(F301+G301+H301+J301)*(Inputs!$C$19+IF(B301&lt;=10,Inputs!$C$12,Inputs!$C$13))/12</f>
        <v>711.866639565136</v>
      </c>
      <c r="L301" s="56" t="n">
        <f aca="false">IF(OR(E301=1,A301&lt;=Inputs!$C$15),0,MAX(Inputs!$C$8*I301-(F301+G301+H301+J301-K301),0))</f>
        <v>0</v>
      </c>
      <c r="M301" s="56" t="n">
        <f aca="false">L301*INDEX(Rates!$B$2:$C$101,C301+1,IF(Inputs!$C$5="Male",1,2))/1000/12*Inputs!$C$16</f>
        <v>0</v>
      </c>
      <c r="N301" s="56" t="n">
        <f aca="false">IF($V$1=1,MAX(F301+G301+H301+J301-K301-M301,0)*Inputs!$C$22/12,0)</f>
        <v>0</v>
      </c>
      <c r="O301" s="56" t="n">
        <f aca="false">IF(AND(MOD(A301,12)=0,B301&gt;=Inputs!$C$18),MAX(F301+G301+H301+J301-K301-M301-N301,0)*Inputs!$C$17,0)</f>
        <v>2030.34535127399</v>
      </c>
      <c r="P301" s="56" t="n">
        <f aca="false">F301+G301+H301+J301-K301-M301-N301+O301</f>
        <v>408099.415606072</v>
      </c>
      <c r="Q301" s="56" t="n">
        <f aca="false">IF(OR(E301=1,P301&lt;=0),0,P301)</f>
        <v>408099.415606072</v>
      </c>
      <c r="R301" s="15" t="n">
        <f aca="false">IF(OR(E301=1,AND(P301&lt;=0,I301&gt;0)),1,0)</f>
        <v>0</v>
      </c>
      <c r="S301" s="15" t="n">
        <f aca="false">IF(L301&gt;0,1,0)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9" min="1" style="0" width="14"/>
  </cols>
  <sheetData>
    <row r="1" customFormat="false" ht="23.85" hidden="false" customHeight="false" outlineLevel="0" collapsed="false">
      <c r="A1" s="52" t="s">
        <v>152</v>
      </c>
      <c r="B1" s="52" t="s">
        <v>77</v>
      </c>
      <c r="C1" s="52" t="s">
        <v>122</v>
      </c>
      <c r="D1" s="52" t="s">
        <v>153</v>
      </c>
      <c r="E1" s="52" t="s">
        <v>154</v>
      </c>
      <c r="F1" s="52" t="s">
        <v>155</v>
      </c>
      <c r="G1" s="52" t="s">
        <v>156</v>
      </c>
      <c r="H1" s="52" t="s">
        <v>157</v>
      </c>
      <c r="I1" s="52" t="s">
        <v>158</v>
      </c>
      <c r="J1" s="52" t="s">
        <v>159</v>
      </c>
      <c r="K1" s="52" t="s">
        <v>160</v>
      </c>
      <c r="L1" s="52" t="s">
        <v>161</v>
      </c>
      <c r="M1" s="52" t="s">
        <v>162</v>
      </c>
      <c r="N1" s="52" t="s">
        <v>163</v>
      </c>
      <c r="O1" s="52" t="s">
        <v>164</v>
      </c>
      <c r="P1" s="52" t="s">
        <v>165</v>
      </c>
      <c r="Q1" s="52" t="s">
        <v>166</v>
      </c>
      <c r="R1" s="52" t="s">
        <v>167</v>
      </c>
      <c r="S1" s="52" t="s">
        <v>168</v>
      </c>
      <c r="U1" s="53" t="s">
        <v>169</v>
      </c>
      <c r="V1" s="54" t="n">
        <v>0</v>
      </c>
    </row>
    <row r="2" customFormat="false" ht="15" hidden="false" customHeight="false" outlineLevel="0" collapsed="false">
      <c r="A2" s="15" t="n">
        <v>1</v>
      </c>
      <c r="B2" s="15" t="n">
        <f aca="false">INT((A2-1)/12)+1</f>
        <v>1</v>
      </c>
      <c r="C2" s="15" t="n">
        <f aca="false">MIN(Inputs!$C$4+B2-1,99)</f>
        <v>74</v>
      </c>
      <c r="D2" s="55" t="n">
        <f aca="false">Inputs!$C$25</f>
        <v>0.02</v>
      </c>
      <c r="E2" s="15" t="n">
        <v>0</v>
      </c>
      <c r="F2" s="56" t="n">
        <v>0</v>
      </c>
      <c r="G2" s="56" t="n">
        <f aca="false">IF(AND(MOD(A2-1,12)=0,B2&lt;=Inputs!$C$7,E2=0),Inputs!$C$6,0)</f>
        <v>24000</v>
      </c>
      <c r="H2" s="56" t="n">
        <f aca="false">IF(B2=1,G2*Inputs!$C$9,0)</f>
        <v>960</v>
      </c>
      <c r="I2" s="56" t="n">
        <f aca="false">G2</f>
        <v>24000</v>
      </c>
      <c r="J2" s="56" t="n">
        <f aca="false">(F2+G2+H2)*((1+D2)^(1/12)-1)</f>
        <v>41.2234692959288</v>
      </c>
      <c r="K2" s="56" t="n">
        <f aca="false">(F2+G2+H2+J2)*(Inputs!$C$14+IF(B2&lt;=10,Inputs!$C$12,Inputs!$C$13))/12</f>
        <v>52.0858822276999</v>
      </c>
      <c r="L2" s="56" t="n">
        <f aca="false">IF(OR(E2=1,A2&lt;=Inputs!$C$15),0,MAX(Inputs!$C$8*I2-(F2+G2+H2+J2-K2),0))</f>
        <v>0</v>
      </c>
      <c r="M2" s="56" t="n">
        <f aca="false">L2*INDEX(Rates!$B$2:$C$101,C2+1,IF(Inputs!$C$5="Male",1,2))/1000/12*Inputs!$C$16</f>
        <v>0</v>
      </c>
      <c r="N2" s="56" t="n">
        <f aca="false">IF($V$1=1,MAX(F2+G2+H2+J2-K2-M2,0)*Inputs!$C$22/12,0)</f>
        <v>0</v>
      </c>
      <c r="O2" s="56" t="n">
        <f aca="false">IF(AND(MOD(A2,12)=0,B2&gt;=Inputs!$C$18),MAX(F2+G2+H2+J2-K2-M2-N2,0)*Inputs!$C$17,0)</f>
        <v>0</v>
      </c>
      <c r="P2" s="56" t="n">
        <f aca="false">F2+G2+H2+J2-K2-M2-N2+O2</f>
        <v>24949.1375870682</v>
      </c>
      <c r="Q2" s="56" t="n">
        <f aca="false">IF(OR(E2=1,P2&lt;=0),0,P2)</f>
        <v>24949.1375870682</v>
      </c>
      <c r="R2" s="15" t="n">
        <f aca="false">IF(OR(E2=1,AND(P2&lt;=0,I2&gt;0)),1,0)</f>
        <v>0</v>
      </c>
      <c r="S2" s="15" t="n">
        <f aca="false">IF(L2&gt;0,1,0)</f>
        <v>0</v>
      </c>
      <c r="U2" s="36" t="s">
        <v>174</v>
      </c>
    </row>
    <row r="3" customFormat="false" ht="15" hidden="false" customHeight="false" outlineLevel="0" collapsed="false">
      <c r="A3" s="15" t="n">
        <v>2</v>
      </c>
      <c r="B3" s="15" t="n">
        <f aca="false">INT((A3-1)/12)+1</f>
        <v>1</v>
      </c>
      <c r="C3" s="15" t="n">
        <f aca="false">MIN(Inputs!$C$4+B3-1,99)</f>
        <v>74</v>
      </c>
      <c r="D3" s="55" t="n">
        <f aca="false">Inputs!$C$25</f>
        <v>0.02</v>
      </c>
      <c r="E3" s="15" t="n">
        <f aca="false">R2</f>
        <v>0</v>
      </c>
      <c r="F3" s="56" t="n">
        <f aca="false">Q2</f>
        <v>24949.1375870682</v>
      </c>
      <c r="G3" s="56" t="n">
        <f aca="false">IF(AND(MOD(A3-1,12)=0,B3&lt;=Inputs!$C$7,E3=0),Inputs!$C$6,0)</f>
        <v>0</v>
      </c>
      <c r="H3" s="56" t="n">
        <f aca="false">IF(B3=1,G3*Inputs!$C$9,0)</f>
        <v>0</v>
      </c>
      <c r="I3" s="56" t="n">
        <f aca="false">I2+G3</f>
        <v>24000</v>
      </c>
      <c r="J3" s="56" t="n">
        <f aca="false">(F3+G3+H3)*((1+D3)^(1/12)-1)</f>
        <v>41.2055291378369</v>
      </c>
      <c r="K3" s="56" t="n">
        <f aca="false">(F3+G3+H3+J3)*(Inputs!$C$14+IF(B3&lt;=10,Inputs!$C$12,Inputs!$C$13))/12</f>
        <v>52.0632148254293</v>
      </c>
      <c r="L3" s="56" t="n">
        <f aca="false">IF(OR(E3=1,A3&lt;=Inputs!$C$15),0,MAX(Inputs!$C$8*I3-(F3+G3+H3+J3-K3),0))</f>
        <v>0</v>
      </c>
      <c r="M3" s="56" t="n">
        <f aca="false">L3*INDEX(Rates!$B$2:$C$101,C3+1,IF(Inputs!$C$5="Male",1,2))/1000/12*Inputs!$C$16</f>
        <v>0</v>
      </c>
      <c r="N3" s="56" t="n">
        <f aca="false">IF($V$1=1,MAX(F3+G3+H3+J3-K3-M3,0)*Inputs!$C$22/12,0)</f>
        <v>0</v>
      </c>
      <c r="O3" s="56" t="n">
        <f aca="false">IF(AND(MOD(A3,12)=0,B3&gt;=Inputs!$C$18),MAX(F3+G3+H3+J3-K3-M3-N3,0)*Inputs!$C$17,0)</f>
        <v>0</v>
      </c>
      <c r="P3" s="56" t="n">
        <f aca="false">F3+G3+H3+J3-K3-M3-N3+O3</f>
        <v>24938.2799013806</v>
      </c>
      <c r="Q3" s="56" t="n">
        <f aca="false">IF(OR(E3=1,P3&lt;=0),0,P3)</f>
        <v>24938.2799013806</v>
      </c>
      <c r="R3" s="15" t="n">
        <f aca="false">IF(OR(E3=1,AND(P3&lt;=0,I3&gt;0)),1,0)</f>
        <v>0</v>
      </c>
      <c r="S3" s="15" t="n">
        <f aca="false">IF(L3&gt;0,1,0)</f>
        <v>0</v>
      </c>
    </row>
    <row r="4" customFormat="false" ht="15" hidden="false" customHeight="false" outlineLevel="0" collapsed="false">
      <c r="A4" s="15" t="n">
        <v>3</v>
      </c>
      <c r="B4" s="15" t="n">
        <f aca="false">INT((A4-1)/12)+1</f>
        <v>1</v>
      </c>
      <c r="C4" s="15" t="n">
        <f aca="false">MIN(Inputs!$C$4+B4-1,99)</f>
        <v>74</v>
      </c>
      <c r="D4" s="55" t="n">
        <f aca="false">Inputs!$C$25</f>
        <v>0.02</v>
      </c>
      <c r="E4" s="15" t="n">
        <f aca="false">R3</f>
        <v>0</v>
      </c>
      <c r="F4" s="56" t="n">
        <f aca="false">Q3</f>
        <v>24938.2799013806</v>
      </c>
      <c r="G4" s="56" t="n">
        <f aca="false">IF(AND(MOD(A4-1,12)=0,B4&lt;=Inputs!$C$7,E4=0),Inputs!$C$6,0)</f>
        <v>0</v>
      </c>
      <c r="H4" s="56" t="n">
        <f aca="false">IF(B4=1,G4*Inputs!$C$9,0)</f>
        <v>0</v>
      </c>
      <c r="I4" s="56" t="n">
        <f aca="false">I3+G4</f>
        <v>24000</v>
      </c>
      <c r="J4" s="56" t="n">
        <f aca="false">(F4+G4+H4)*((1+D4)^(1/12)-1)</f>
        <v>41.1875967871732</v>
      </c>
      <c r="K4" s="56" t="n">
        <f aca="false">(F4+G4+H4+J4)*(Inputs!$C$14+IF(B4&lt;=10,Inputs!$C$12,Inputs!$C$13))/12</f>
        <v>52.0405572878496</v>
      </c>
      <c r="L4" s="56" t="n">
        <f aca="false">IF(OR(E4=1,A4&lt;=Inputs!$C$15),0,MAX(Inputs!$C$8*I4-(F4+G4+H4+J4-K4),0))</f>
        <v>0</v>
      </c>
      <c r="M4" s="56" t="n">
        <f aca="false">L4*INDEX(Rates!$B$2:$C$101,C4+1,IF(Inputs!$C$5="Male",1,2))/1000/12*Inputs!$C$16</f>
        <v>0</v>
      </c>
      <c r="N4" s="56" t="n">
        <f aca="false">IF($V$1=1,MAX(F4+G4+H4+J4-K4-M4,0)*Inputs!$C$22/12,0)</f>
        <v>0</v>
      </c>
      <c r="O4" s="56" t="n">
        <f aca="false">IF(AND(MOD(A4,12)=0,B4&gt;=Inputs!$C$18),MAX(F4+G4+H4+J4-K4-M4-N4,0)*Inputs!$C$17,0)</f>
        <v>0</v>
      </c>
      <c r="P4" s="56" t="n">
        <f aca="false">F4+G4+H4+J4-K4-M4-N4+O4</f>
        <v>24927.42694088</v>
      </c>
      <c r="Q4" s="56" t="n">
        <f aca="false">IF(OR(E4=1,P4&lt;=0),0,P4)</f>
        <v>24927.42694088</v>
      </c>
      <c r="R4" s="15" t="n">
        <f aca="false">IF(OR(E4=1,AND(P4&lt;=0,I4&gt;0)),1,0)</f>
        <v>0</v>
      </c>
      <c r="S4" s="15" t="n">
        <f aca="false">IF(L4&gt;0,1,0)</f>
        <v>0</v>
      </c>
    </row>
    <row r="5" customFormat="false" ht="15" hidden="false" customHeight="false" outlineLevel="0" collapsed="false">
      <c r="A5" s="15" t="n">
        <v>4</v>
      </c>
      <c r="B5" s="15" t="n">
        <f aca="false">INT((A5-1)/12)+1</f>
        <v>1</v>
      </c>
      <c r="C5" s="15" t="n">
        <f aca="false">MIN(Inputs!$C$4+B5-1,99)</f>
        <v>74</v>
      </c>
      <c r="D5" s="55" t="n">
        <f aca="false">Inputs!$C$25</f>
        <v>0.02</v>
      </c>
      <c r="E5" s="15" t="n">
        <f aca="false">R4</f>
        <v>0</v>
      </c>
      <c r="F5" s="56" t="n">
        <f aca="false">Q4</f>
        <v>24927.42694088</v>
      </c>
      <c r="G5" s="56" t="n">
        <f aca="false">IF(AND(MOD(A5-1,12)=0,B5&lt;=Inputs!$C$7,E5=0),Inputs!$C$6,0)</f>
        <v>0</v>
      </c>
      <c r="H5" s="56" t="n">
        <f aca="false">IF(B5=1,G5*Inputs!$C$9,0)</f>
        <v>0</v>
      </c>
      <c r="I5" s="56" t="n">
        <f aca="false">I4+G5</f>
        <v>24000</v>
      </c>
      <c r="J5" s="56" t="n">
        <f aca="false">(F5+G5+H5)*((1+D5)^(1/12)-1)</f>
        <v>41.1696722405398</v>
      </c>
      <c r="K5" s="56" t="n">
        <f aca="false">(F5+G5+H5+J5)*(Inputs!$C$14+IF(B5&lt;=10,Inputs!$C$12,Inputs!$C$13))/12</f>
        <v>52.0179096106677</v>
      </c>
      <c r="L5" s="56" t="n">
        <f aca="false">IF(OR(E5=1,A5&lt;=Inputs!$C$15),0,MAX(Inputs!$C$8*I5-(F5+G5+H5+J5-K5),0))</f>
        <v>0</v>
      </c>
      <c r="M5" s="56" t="n">
        <f aca="false">L5*INDEX(Rates!$B$2:$C$101,C5+1,IF(Inputs!$C$5="Male",1,2))/1000/12*Inputs!$C$16</f>
        <v>0</v>
      </c>
      <c r="N5" s="56" t="n">
        <f aca="false">IF($V$1=1,MAX(F5+G5+H5+J5-K5-M5,0)*Inputs!$C$22/12,0)</f>
        <v>0</v>
      </c>
      <c r="O5" s="56" t="n">
        <f aca="false">IF(AND(MOD(A5,12)=0,B5&gt;=Inputs!$C$18),MAX(F5+G5+H5+J5-K5-M5-N5,0)*Inputs!$C$17,0)</f>
        <v>0</v>
      </c>
      <c r="P5" s="56" t="n">
        <f aca="false">F5+G5+H5+J5-K5-M5-N5+O5</f>
        <v>24916.5787035098</v>
      </c>
      <c r="Q5" s="56" t="n">
        <f aca="false">IF(OR(E5=1,P5&lt;=0),0,P5)</f>
        <v>24916.5787035098</v>
      </c>
      <c r="R5" s="15" t="n">
        <f aca="false">IF(OR(E5=1,AND(P5&lt;=0,I5&gt;0)),1,0)</f>
        <v>0</v>
      </c>
      <c r="S5" s="15" t="n">
        <f aca="false">IF(L5&gt;0,1,0)</f>
        <v>0</v>
      </c>
    </row>
    <row r="6" customFormat="false" ht="15" hidden="false" customHeight="false" outlineLevel="0" collapsed="false">
      <c r="A6" s="15" t="n">
        <v>5</v>
      </c>
      <c r="B6" s="15" t="n">
        <f aca="false">INT((A6-1)/12)+1</f>
        <v>1</v>
      </c>
      <c r="C6" s="15" t="n">
        <f aca="false">MIN(Inputs!$C$4+B6-1,99)</f>
        <v>74</v>
      </c>
      <c r="D6" s="55" t="n">
        <f aca="false">Inputs!$C$25</f>
        <v>0.02</v>
      </c>
      <c r="E6" s="15" t="n">
        <f aca="false">R5</f>
        <v>0</v>
      </c>
      <c r="F6" s="56" t="n">
        <f aca="false">Q5</f>
        <v>24916.5787035098</v>
      </c>
      <c r="G6" s="56" t="n">
        <f aca="false">IF(AND(MOD(A6-1,12)=0,B6&lt;=Inputs!$C$7,E6=0),Inputs!$C$6,0)</f>
        <v>0</v>
      </c>
      <c r="H6" s="56" t="n">
        <f aca="false">IF(B6=1,G6*Inputs!$C$9,0)</f>
        <v>0</v>
      </c>
      <c r="I6" s="56" t="n">
        <f aca="false">I5+G6</f>
        <v>24000</v>
      </c>
      <c r="J6" s="56" t="n">
        <f aca="false">(F6+G6+H6)*((1+D6)^(1/12)-1)</f>
        <v>41.1517554945405</v>
      </c>
      <c r="K6" s="56" t="n">
        <f aca="false">(F6+G6+H6+J6)*(Inputs!$C$14+IF(B6&lt;=10,Inputs!$C$12,Inputs!$C$13))/12</f>
        <v>51.9952717895925</v>
      </c>
      <c r="L6" s="56" t="n">
        <f aca="false">IF(OR(E6=1,A6&lt;=Inputs!$C$15),0,MAX(Inputs!$C$8*I6-(F6+G6+H6+J6-K6),0))</f>
        <v>0</v>
      </c>
      <c r="M6" s="56" t="n">
        <f aca="false">L6*INDEX(Rates!$B$2:$C$101,C6+1,IF(Inputs!$C$5="Male",1,2))/1000/12*Inputs!$C$16</f>
        <v>0</v>
      </c>
      <c r="N6" s="56" t="n">
        <f aca="false">IF($V$1=1,MAX(F6+G6+H6+J6-K6-M6,0)*Inputs!$C$22/12,0)</f>
        <v>0</v>
      </c>
      <c r="O6" s="56" t="n">
        <f aca="false">IF(AND(MOD(A6,12)=0,B6&gt;=Inputs!$C$18),MAX(F6+G6+H6+J6-K6-M6-N6,0)*Inputs!$C$17,0)</f>
        <v>0</v>
      </c>
      <c r="P6" s="56" t="n">
        <f aca="false">F6+G6+H6+J6-K6-M6-N6+O6</f>
        <v>24905.7351872148</v>
      </c>
      <c r="Q6" s="56" t="n">
        <f aca="false">IF(OR(E6=1,P6&lt;=0),0,P6)</f>
        <v>24905.7351872148</v>
      </c>
      <c r="R6" s="15" t="n">
        <f aca="false">IF(OR(E6=1,AND(P6&lt;=0,I6&gt;0)),1,0)</f>
        <v>0</v>
      </c>
      <c r="S6" s="15" t="n">
        <f aca="false">IF(L6&gt;0,1,0)</f>
        <v>0</v>
      </c>
    </row>
    <row r="7" customFormat="false" ht="15" hidden="false" customHeight="false" outlineLevel="0" collapsed="false">
      <c r="A7" s="15" t="n">
        <v>6</v>
      </c>
      <c r="B7" s="15" t="n">
        <f aca="false">INT((A7-1)/12)+1</f>
        <v>1</v>
      </c>
      <c r="C7" s="15" t="n">
        <f aca="false">MIN(Inputs!$C$4+B7-1,99)</f>
        <v>74</v>
      </c>
      <c r="D7" s="55" t="n">
        <f aca="false">Inputs!$C$25</f>
        <v>0.02</v>
      </c>
      <c r="E7" s="15" t="n">
        <f aca="false">R6</f>
        <v>0</v>
      </c>
      <c r="F7" s="56" t="n">
        <f aca="false">Q6</f>
        <v>24905.7351872148</v>
      </c>
      <c r="G7" s="56" t="n">
        <f aca="false">IF(AND(MOD(A7-1,12)=0,B7&lt;=Inputs!$C$7,E7=0),Inputs!$C$6,0)</f>
        <v>0</v>
      </c>
      <c r="H7" s="56" t="n">
        <f aca="false">IF(B7=1,G7*Inputs!$C$9,0)</f>
        <v>0</v>
      </c>
      <c r="I7" s="56" t="n">
        <f aca="false">I6+G7</f>
        <v>24000</v>
      </c>
      <c r="J7" s="56" t="n">
        <f aca="false">(F7+G7+H7)*((1+D7)^(1/12)-1)</f>
        <v>41.1338465457805</v>
      </c>
      <c r="K7" s="56" t="n">
        <f aca="false">(F7+G7+H7+J7)*(Inputs!$C$14+IF(B7&lt;=10,Inputs!$C$12,Inputs!$C$13))/12</f>
        <v>51.9726438203345</v>
      </c>
      <c r="L7" s="56" t="n">
        <f aca="false">IF(OR(E7=1,A7&lt;=Inputs!$C$15),0,MAX(Inputs!$C$8*I7-(F7+G7+H7+J7-K7),0))</f>
        <v>0</v>
      </c>
      <c r="M7" s="56" t="n">
        <f aca="false">L7*INDEX(Rates!$B$2:$C$101,C7+1,IF(Inputs!$C$5="Male",1,2))/1000/12*Inputs!$C$16</f>
        <v>0</v>
      </c>
      <c r="N7" s="56" t="n">
        <f aca="false">IF($V$1=1,MAX(F7+G7+H7+J7-K7-M7,0)*Inputs!$C$22/12,0)</f>
        <v>0</v>
      </c>
      <c r="O7" s="56" t="n">
        <f aca="false">IF(AND(MOD(A7,12)=0,B7&gt;=Inputs!$C$18),MAX(F7+G7+H7+J7-K7-M7-N7,0)*Inputs!$C$17,0)</f>
        <v>0</v>
      </c>
      <c r="P7" s="56" t="n">
        <f aca="false">F7+G7+H7+J7-K7-M7-N7+O7</f>
        <v>24894.8963899402</v>
      </c>
      <c r="Q7" s="56" t="n">
        <f aca="false">IF(OR(E7=1,P7&lt;=0),0,P7)</f>
        <v>24894.8963899402</v>
      </c>
      <c r="R7" s="15" t="n">
        <f aca="false">IF(OR(E7=1,AND(P7&lt;=0,I7&gt;0)),1,0)</f>
        <v>0</v>
      </c>
      <c r="S7" s="15" t="n">
        <f aca="false">IF(L7&gt;0,1,0)</f>
        <v>0</v>
      </c>
    </row>
    <row r="8" customFormat="false" ht="15" hidden="false" customHeight="false" outlineLevel="0" collapsed="false">
      <c r="A8" s="15" t="n">
        <v>7</v>
      </c>
      <c r="B8" s="15" t="n">
        <f aca="false">INT((A8-1)/12)+1</f>
        <v>1</v>
      </c>
      <c r="C8" s="15" t="n">
        <f aca="false">MIN(Inputs!$C$4+B8-1,99)</f>
        <v>74</v>
      </c>
      <c r="D8" s="55" t="n">
        <f aca="false">Inputs!$C$25</f>
        <v>0.02</v>
      </c>
      <c r="E8" s="15" t="n">
        <f aca="false">R7</f>
        <v>0</v>
      </c>
      <c r="F8" s="56" t="n">
        <f aca="false">Q7</f>
        <v>24894.8963899402</v>
      </c>
      <c r="G8" s="56" t="n">
        <f aca="false">IF(AND(MOD(A8-1,12)=0,B8&lt;=Inputs!$C$7,E8=0),Inputs!$C$6,0)</f>
        <v>0</v>
      </c>
      <c r="H8" s="56" t="n">
        <f aca="false">IF(B8=1,G8*Inputs!$C$9,0)</f>
        <v>0</v>
      </c>
      <c r="I8" s="56" t="n">
        <f aca="false">I7+G8</f>
        <v>24000</v>
      </c>
      <c r="J8" s="56" t="n">
        <f aca="false">(F8+G8+H8)*((1+D8)^(1/12)-1)</f>
        <v>41.1159453908666</v>
      </c>
      <c r="K8" s="56" t="n">
        <f aca="false">(F8+G8+H8+J8)*(Inputs!$C$14+IF(B8&lt;=10,Inputs!$C$12,Inputs!$C$13))/12</f>
        <v>51.9500256986064</v>
      </c>
      <c r="L8" s="56" t="n">
        <f aca="false">IF(OR(E8=1,A8&lt;=Inputs!$C$15),0,MAX(Inputs!$C$8*I8-(F8+G8+H8+J8-K8),0))</f>
        <v>0</v>
      </c>
      <c r="M8" s="56" t="n">
        <f aca="false">L8*INDEX(Rates!$B$2:$C$101,C8+1,IF(Inputs!$C$5="Male",1,2))/1000/12*Inputs!$C$16</f>
        <v>0</v>
      </c>
      <c r="N8" s="56" t="n">
        <f aca="false">IF($V$1=1,MAX(F8+G8+H8+J8-K8-M8,0)*Inputs!$C$22/12,0)</f>
        <v>0</v>
      </c>
      <c r="O8" s="56" t="n">
        <f aca="false">IF(AND(MOD(A8,12)=0,B8&gt;=Inputs!$C$18),MAX(F8+G8+H8+J8-K8-M8-N8,0)*Inputs!$C$17,0)</f>
        <v>0</v>
      </c>
      <c r="P8" s="56" t="n">
        <f aca="false">F8+G8+H8+J8-K8-M8-N8+O8</f>
        <v>24884.0623096325</v>
      </c>
      <c r="Q8" s="56" t="n">
        <f aca="false">IF(OR(E8=1,P8&lt;=0),0,P8)</f>
        <v>24884.0623096325</v>
      </c>
      <c r="R8" s="15" t="n">
        <f aca="false">IF(OR(E8=1,AND(P8&lt;=0,I8&gt;0)),1,0)</f>
        <v>0</v>
      </c>
      <c r="S8" s="15" t="n">
        <f aca="false">IF(L8&gt;0,1,0)</f>
        <v>0</v>
      </c>
    </row>
    <row r="9" customFormat="false" ht="15" hidden="false" customHeight="false" outlineLevel="0" collapsed="false">
      <c r="A9" s="15" t="n">
        <v>8</v>
      </c>
      <c r="B9" s="15" t="n">
        <f aca="false">INT((A9-1)/12)+1</f>
        <v>1</v>
      </c>
      <c r="C9" s="15" t="n">
        <f aca="false">MIN(Inputs!$C$4+B9-1,99)</f>
        <v>74</v>
      </c>
      <c r="D9" s="55" t="n">
        <f aca="false">Inputs!$C$25</f>
        <v>0.02</v>
      </c>
      <c r="E9" s="15" t="n">
        <f aca="false">R8</f>
        <v>0</v>
      </c>
      <c r="F9" s="56" t="n">
        <f aca="false">Q8</f>
        <v>24884.0623096325</v>
      </c>
      <c r="G9" s="56" t="n">
        <f aca="false">IF(AND(MOD(A9-1,12)=0,B9&lt;=Inputs!$C$7,E9=0),Inputs!$C$6,0)</f>
        <v>0</v>
      </c>
      <c r="H9" s="56" t="n">
        <f aca="false">IF(B9=1,G9*Inputs!$C$9,0)</f>
        <v>0</v>
      </c>
      <c r="I9" s="56" t="n">
        <f aca="false">I8+G9</f>
        <v>24000</v>
      </c>
      <c r="J9" s="56" t="n">
        <f aca="false">(F9+G9+H9)*((1+D9)^(1/12)-1)</f>
        <v>41.0980520264068</v>
      </c>
      <c r="K9" s="56" t="n">
        <f aca="false">(F9+G9+H9+J9)*(Inputs!$C$14+IF(B9&lt;=10,Inputs!$C$12,Inputs!$C$13))/12</f>
        <v>51.9274174201227</v>
      </c>
      <c r="L9" s="56" t="n">
        <f aca="false">IF(OR(E9=1,A9&lt;=Inputs!$C$15),0,MAX(Inputs!$C$8*I9-(F9+G9+H9+J9-K9),0))</f>
        <v>0</v>
      </c>
      <c r="M9" s="56" t="n">
        <f aca="false">L9*INDEX(Rates!$B$2:$C$101,C9+1,IF(Inputs!$C$5="Male",1,2))/1000/12*Inputs!$C$16</f>
        <v>0</v>
      </c>
      <c r="N9" s="56" t="n">
        <f aca="false">IF($V$1=1,MAX(F9+G9+H9+J9-K9-M9,0)*Inputs!$C$22/12,0)</f>
        <v>0</v>
      </c>
      <c r="O9" s="56" t="n">
        <f aca="false">IF(AND(MOD(A9,12)=0,B9&gt;=Inputs!$C$18),MAX(F9+G9+H9+J9-K9-M9-N9,0)*Inputs!$C$17,0)</f>
        <v>0</v>
      </c>
      <c r="P9" s="56" t="n">
        <f aca="false">F9+G9+H9+J9-K9-M9-N9+O9</f>
        <v>24873.2329442388</v>
      </c>
      <c r="Q9" s="56" t="n">
        <f aca="false">IF(OR(E9=1,P9&lt;=0),0,P9)</f>
        <v>24873.2329442388</v>
      </c>
      <c r="R9" s="15" t="n">
        <f aca="false">IF(OR(E9=1,AND(P9&lt;=0,I9&gt;0)),1,0)</f>
        <v>0</v>
      </c>
      <c r="S9" s="15" t="n">
        <f aca="false">IF(L9&gt;0,1,0)</f>
        <v>0</v>
      </c>
    </row>
    <row r="10" customFormat="false" ht="15" hidden="false" customHeight="false" outlineLevel="0" collapsed="false">
      <c r="A10" s="15" t="n">
        <v>9</v>
      </c>
      <c r="B10" s="15" t="n">
        <f aca="false">INT((A10-1)/12)+1</f>
        <v>1</v>
      </c>
      <c r="C10" s="15" t="n">
        <f aca="false">MIN(Inputs!$C$4+B10-1,99)</f>
        <v>74</v>
      </c>
      <c r="D10" s="55" t="n">
        <f aca="false">Inputs!$C$25</f>
        <v>0.02</v>
      </c>
      <c r="E10" s="15" t="n">
        <f aca="false">R9</f>
        <v>0</v>
      </c>
      <c r="F10" s="56" t="n">
        <f aca="false">Q9</f>
        <v>24873.2329442388</v>
      </c>
      <c r="G10" s="56" t="n">
        <f aca="false">IF(AND(MOD(A10-1,12)=0,B10&lt;=Inputs!$C$7,E10=0),Inputs!$C$6,0)</f>
        <v>0</v>
      </c>
      <c r="H10" s="56" t="n">
        <f aca="false">IF(B10=1,G10*Inputs!$C$9,0)</f>
        <v>0</v>
      </c>
      <c r="I10" s="56" t="n">
        <f aca="false">I9+G10</f>
        <v>24000</v>
      </c>
      <c r="J10" s="56" t="n">
        <f aca="false">(F10+G10+H10)*((1+D10)^(1/12)-1)</f>
        <v>41.0801664490109</v>
      </c>
      <c r="K10" s="56" t="n">
        <f aca="false">(F10+G10+H10+J10)*(Inputs!$C$14+IF(B10&lt;=10,Inputs!$C$12,Inputs!$C$13))/12</f>
        <v>51.9048189805995</v>
      </c>
      <c r="L10" s="56" t="n">
        <f aca="false">IF(OR(E10=1,A10&lt;=Inputs!$C$15),0,MAX(Inputs!$C$8*I10-(F10+G10+H10+J10-K10),0))</f>
        <v>0</v>
      </c>
      <c r="M10" s="56" t="n">
        <f aca="false">L10*INDEX(Rates!$B$2:$C$101,C10+1,IF(Inputs!$C$5="Male",1,2))/1000/12*Inputs!$C$16</f>
        <v>0</v>
      </c>
      <c r="N10" s="56" t="n">
        <f aca="false">IF($V$1=1,MAX(F10+G10+H10+J10-K10-M10,0)*Inputs!$C$22/12,0)</f>
        <v>0</v>
      </c>
      <c r="O10" s="56" t="n">
        <f aca="false">IF(AND(MOD(A10,12)=0,B10&gt;=Inputs!$C$18),MAX(F10+G10+H10+J10-K10-M10-N10,0)*Inputs!$C$17,0)</f>
        <v>0</v>
      </c>
      <c r="P10" s="56" t="n">
        <f aca="false">F10+G10+H10+J10-K10-M10-N10+O10</f>
        <v>24862.4082917072</v>
      </c>
      <c r="Q10" s="56" t="n">
        <f aca="false">IF(OR(E10=1,P10&lt;=0),0,P10)</f>
        <v>24862.4082917072</v>
      </c>
      <c r="R10" s="15" t="n">
        <f aca="false">IF(OR(E10=1,AND(P10&lt;=0,I10&gt;0)),1,0)</f>
        <v>0</v>
      </c>
      <c r="S10" s="15" t="n">
        <f aca="false">IF(L10&gt;0,1,0)</f>
        <v>0</v>
      </c>
    </row>
    <row r="11" customFormat="false" ht="15" hidden="false" customHeight="false" outlineLevel="0" collapsed="false">
      <c r="A11" s="15" t="n">
        <v>10</v>
      </c>
      <c r="B11" s="15" t="n">
        <f aca="false">INT((A11-1)/12)+1</f>
        <v>1</v>
      </c>
      <c r="C11" s="15" t="n">
        <f aca="false">MIN(Inputs!$C$4+B11-1,99)</f>
        <v>74</v>
      </c>
      <c r="D11" s="55" t="n">
        <f aca="false">Inputs!$C$25</f>
        <v>0.02</v>
      </c>
      <c r="E11" s="15" t="n">
        <f aca="false">R10</f>
        <v>0</v>
      </c>
      <c r="F11" s="56" t="n">
        <f aca="false">Q10</f>
        <v>24862.4082917072</v>
      </c>
      <c r="G11" s="56" t="n">
        <f aca="false">IF(AND(MOD(A11-1,12)=0,B11&lt;=Inputs!$C$7,E11=0),Inputs!$C$6,0)</f>
        <v>0</v>
      </c>
      <c r="H11" s="56" t="n">
        <f aca="false">IF(B11=1,G11*Inputs!$C$9,0)</f>
        <v>0</v>
      </c>
      <c r="I11" s="56" t="n">
        <f aca="false">I10+G11</f>
        <v>24000</v>
      </c>
      <c r="J11" s="56" t="n">
        <f aca="false">(F11+G11+H11)*((1+D11)^(1/12)-1)</f>
        <v>41.0622886552899</v>
      </c>
      <c r="K11" s="56" t="n">
        <f aca="false">(F11+G11+H11+J11)*(Inputs!$C$14+IF(B11&lt;=10,Inputs!$C$12,Inputs!$C$13))/12</f>
        <v>51.8822303757551</v>
      </c>
      <c r="L11" s="56" t="n">
        <f aca="false">IF(OR(E11=1,A11&lt;=Inputs!$C$15),0,MAX(Inputs!$C$8*I11-(F11+G11+H11+J11-K11),0))</f>
        <v>0</v>
      </c>
      <c r="M11" s="56" t="n">
        <f aca="false">L11*INDEX(Rates!$B$2:$C$101,C11+1,IF(Inputs!$C$5="Male",1,2))/1000/12*Inputs!$C$16</f>
        <v>0</v>
      </c>
      <c r="N11" s="56" t="n">
        <f aca="false">IF($V$1=1,MAX(F11+G11+H11+J11-K11-M11,0)*Inputs!$C$22/12,0)</f>
        <v>0</v>
      </c>
      <c r="O11" s="56" t="n">
        <f aca="false">IF(AND(MOD(A11,12)=0,B11&gt;=Inputs!$C$18),MAX(F11+G11+H11+J11-K11-M11-N11,0)*Inputs!$C$17,0)</f>
        <v>0</v>
      </c>
      <c r="P11" s="56" t="n">
        <f aca="false">F11+G11+H11+J11-K11-M11-N11+O11</f>
        <v>24851.5883499867</v>
      </c>
      <c r="Q11" s="56" t="n">
        <f aca="false">IF(OR(E11=1,P11&lt;=0),0,P11)</f>
        <v>24851.5883499867</v>
      </c>
      <c r="R11" s="15" t="n">
        <f aca="false">IF(OR(E11=1,AND(P11&lt;=0,I11&gt;0)),1,0)</f>
        <v>0</v>
      </c>
      <c r="S11" s="15" t="n">
        <f aca="false">IF(L11&gt;0,1,0)</f>
        <v>0</v>
      </c>
    </row>
    <row r="12" customFormat="false" ht="15" hidden="false" customHeight="false" outlineLevel="0" collapsed="false">
      <c r="A12" s="15" t="n">
        <v>11</v>
      </c>
      <c r="B12" s="15" t="n">
        <f aca="false">INT((A12-1)/12)+1</f>
        <v>1</v>
      </c>
      <c r="C12" s="15" t="n">
        <f aca="false">MIN(Inputs!$C$4+B12-1,99)</f>
        <v>74</v>
      </c>
      <c r="D12" s="55" t="n">
        <f aca="false">Inputs!$C$25</f>
        <v>0.02</v>
      </c>
      <c r="E12" s="15" t="n">
        <f aca="false">R11</f>
        <v>0</v>
      </c>
      <c r="F12" s="56" t="n">
        <f aca="false">Q11</f>
        <v>24851.5883499867</v>
      </c>
      <c r="G12" s="56" t="n">
        <f aca="false">IF(AND(MOD(A12-1,12)=0,B12&lt;=Inputs!$C$7,E12=0),Inputs!$C$6,0)</f>
        <v>0</v>
      </c>
      <c r="H12" s="56" t="n">
        <f aca="false">IF(B12=1,G12*Inputs!$C$9,0)</f>
        <v>0</v>
      </c>
      <c r="I12" s="56" t="n">
        <f aca="false">I11+G12</f>
        <v>24000</v>
      </c>
      <c r="J12" s="56" t="n">
        <f aca="false">(F12+G12+H12)*((1+D12)^(1/12)-1)</f>
        <v>41.0444186418565</v>
      </c>
      <c r="K12" s="56" t="n">
        <f aca="false">(F12+G12+H12+J12)*(Inputs!$C$14+IF(B12&lt;=10,Inputs!$C$12,Inputs!$C$13))/12</f>
        <v>51.8596516013095</v>
      </c>
      <c r="L12" s="56" t="n">
        <f aca="false">IF(OR(E12=1,A12&lt;=Inputs!$C$15),0,MAX(Inputs!$C$8*I12-(F12+G12+H12+J12-K12),0))</f>
        <v>0</v>
      </c>
      <c r="M12" s="56" t="n">
        <f aca="false">L12*INDEX(Rates!$B$2:$C$101,C12+1,IF(Inputs!$C$5="Male",1,2))/1000/12*Inputs!$C$16</f>
        <v>0</v>
      </c>
      <c r="N12" s="56" t="n">
        <f aca="false">IF($V$1=1,MAX(F12+G12+H12+J12-K12-M12,0)*Inputs!$C$22/12,0)</f>
        <v>0</v>
      </c>
      <c r="O12" s="56" t="n">
        <f aca="false">IF(AND(MOD(A12,12)=0,B12&gt;=Inputs!$C$18),MAX(F12+G12+H12+J12-K12-M12-N12,0)*Inputs!$C$17,0)</f>
        <v>0</v>
      </c>
      <c r="P12" s="56" t="n">
        <f aca="false">F12+G12+H12+J12-K12-M12-N12+O12</f>
        <v>24840.7731170273</v>
      </c>
      <c r="Q12" s="56" t="n">
        <f aca="false">IF(OR(E12=1,P12&lt;=0),0,P12)</f>
        <v>24840.7731170273</v>
      </c>
      <c r="R12" s="15" t="n">
        <f aca="false">IF(OR(E12=1,AND(P12&lt;=0,I12&gt;0)),1,0)</f>
        <v>0</v>
      </c>
      <c r="S12" s="15" t="n">
        <f aca="false">IF(L12&gt;0,1,0)</f>
        <v>0</v>
      </c>
    </row>
    <row r="13" customFormat="false" ht="15" hidden="false" customHeight="false" outlineLevel="0" collapsed="false">
      <c r="A13" s="15" t="n">
        <v>12</v>
      </c>
      <c r="B13" s="15" t="n">
        <f aca="false">INT((A13-1)/12)+1</f>
        <v>1</v>
      </c>
      <c r="C13" s="15" t="n">
        <f aca="false">MIN(Inputs!$C$4+B13-1,99)</f>
        <v>74</v>
      </c>
      <c r="D13" s="55" t="n">
        <f aca="false">Inputs!$C$25</f>
        <v>0.02</v>
      </c>
      <c r="E13" s="15" t="n">
        <f aca="false">R12</f>
        <v>0</v>
      </c>
      <c r="F13" s="56" t="n">
        <f aca="false">Q12</f>
        <v>24840.7731170273</v>
      </c>
      <c r="G13" s="56" t="n">
        <f aca="false">IF(AND(MOD(A13-1,12)=0,B13&lt;=Inputs!$C$7,E13=0),Inputs!$C$6,0)</f>
        <v>0</v>
      </c>
      <c r="H13" s="56" t="n">
        <f aca="false">IF(B13=1,G13*Inputs!$C$9,0)</f>
        <v>0</v>
      </c>
      <c r="I13" s="56" t="n">
        <f aca="false">I12+G13</f>
        <v>24000</v>
      </c>
      <c r="J13" s="56" t="n">
        <f aca="false">(F13+G13+H13)*((1+D13)^(1/12)-1)</f>
        <v>41.0265564053248</v>
      </c>
      <c r="K13" s="56" t="n">
        <f aca="false">(F13+G13+H13+J13)*(Inputs!$C$14+IF(B13&lt;=10,Inputs!$C$12,Inputs!$C$13))/12</f>
        <v>51.8370826529846</v>
      </c>
      <c r="L13" s="56" t="n">
        <f aca="false">IF(OR(E13=1,A13&lt;=Inputs!$C$15),0,MAX(Inputs!$C$8*I13-(F13+G13+H13+J13-K13),0))</f>
        <v>0</v>
      </c>
      <c r="M13" s="56" t="n">
        <f aca="false">L13*INDEX(Rates!$B$2:$C$101,C13+1,IF(Inputs!$C$5="Male",1,2))/1000/12*Inputs!$C$16</f>
        <v>0</v>
      </c>
      <c r="N13" s="56" t="n">
        <f aca="false">IF($V$1=1,MAX(F13+G13+H13+J13-K13-M13,0)*Inputs!$C$22/12,0)</f>
        <v>0</v>
      </c>
      <c r="O13" s="56" t="n">
        <f aca="false">IF(AND(MOD(A13,12)=0,B13&gt;=Inputs!$C$18),MAX(F13+G13+H13+J13-K13-M13-N13,0)*Inputs!$C$17,0)</f>
        <v>0</v>
      </c>
      <c r="P13" s="56" t="n">
        <f aca="false">F13+G13+H13+J13-K13-M13-N13+O13</f>
        <v>24829.9625907796</v>
      </c>
      <c r="Q13" s="56" t="n">
        <f aca="false">IF(OR(E13=1,P13&lt;=0),0,P13)</f>
        <v>24829.9625907796</v>
      </c>
      <c r="R13" s="15" t="n">
        <f aca="false">IF(OR(E13=1,AND(P13&lt;=0,I13&gt;0)),1,0)</f>
        <v>0</v>
      </c>
      <c r="S13" s="15" t="n">
        <f aca="false">IF(L13&gt;0,1,0)</f>
        <v>0</v>
      </c>
    </row>
    <row r="14" customFormat="false" ht="15" hidden="false" customHeight="false" outlineLevel="0" collapsed="false">
      <c r="A14" s="15" t="n">
        <v>13</v>
      </c>
      <c r="B14" s="15" t="n">
        <f aca="false">INT((A14-1)/12)+1</f>
        <v>2</v>
      </c>
      <c r="C14" s="15" t="n">
        <f aca="false">MIN(Inputs!$C$4+B14-1,99)</f>
        <v>75</v>
      </c>
      <c r="D14" s="55" t="n">
        <f aca="false">Inputs!$C$25</f>
        <v>0.02</v>
      </c>
      <c r="E14" s="15" t="n">
        <f aca="false">R13</f>
        <v>0</v>
      </c>
      <c r="F14" s="56" t="n">
        <f aca="false">Q13</f>
        <v>24829.9625907796</v>
      </c>
      <c r="G14" s="56" t="n">
        <f aca="false">IF(AND(MOD(A14-1,12)=0,B14&lt;=Inputs!$C$7,E14=0),Inputs!$C$6,0)</f>
        <v>24000</v>
      </c>
      <c r="H14" s="56" t="n">
        <f aca="false">IF(B14=1,G14*Inputs!$C$9,0)</f>
        <v>0</v>
      </c>
      <c r="I14" s="56" t="n">
        <f aca="false">I13+G14</f>
        <v>48000</v>
      </c>
      <c r="J14" s="56" t="n">
        <f aca="false">(F14+G14+H14)*((1+D14)^(1/12)-1)</f>
        <v>80.6466531883956</v>
      </c>
      <c r="K14" s="56" t="n">
        <f aca="false">(F14+G14+H14+J14)*(Inputs!$C$14+IF(B14&lt;=10,Inputs!$C$12,Inputs!$C$13))/12</f>
        <v>101.8971025916</v>
      </c>
      <c r="L14" s="56" t="n">
        <f aca="false">IF(OR(E14=1,A14&lt;=Inputs!$C$15),0,MAX(Inputs!$C$8*I14-(F14+G14+H14+J14-K14),0))</f>
        <v>0</v>
      </c>
      <c r="M14" s="56" t="n">
        <f aca="false">L14*INDEX(Rates!$B$2:$C$101,C14+1,IF(Inputs!$C$5="Male",1,2))/1000/12*Inputs!$C$16</f>
        <v>0</v>
      </c>
      <c r="N14" s="56" t="n">
        <f aca="false">IF($V$1=1,MAX(F14+G14+H14+J14-K14-M14,0)*Inputs!$C$22/12,0)</f>
        <v>0</v>
      </c>
      <c r="O14" s="56" t="n">
        <f aca="false">IF(AND(MOD(A14,12)=0,B14&gt;=Inputs!$C$18),MAX(F14+G14+H14+J14-K14-M14-N14,0)*Inputs!$C$17,0)</f>
        <v>0</v>
      </c>
      <c r="P14" s="56" t="n">
        <f aca="false">F14+G14+H14+J14-K14-M14-N14+O14</f>
        <v>48808.7121413764</v>
      </c>
      <c r="Q14" s="56" t="n">
        <f aca="false">IF(OR(E14=1,P14&lt;=0),0,P14)</f>
        <v>48808.7121413764</v>
      </c>
      <c r="R14" s="15" t="n">
        <f aca="false">IF(OR(E14=1,AND(P14&lt;=0,I14&gt;0)),1,0)</f>
        <v>0</v>
      </c>
      <c r="S14" s="15" t="n">
        <f aca="false">IF(L14&gt;0,1,0)</f>
        <v>0</v>
      </c>
    </row>
    <row r="15" customFormat="false" ht="15" hidden="false" customHeight="false" outlineLevel="0" collapsed="false">
      <c r="A15" s="15" t="n">
        <v>14</v>
      </c>
      <c r="B15" s="15" t="n">
        <f aca="false">INT((A15-1)/12)+1</f>
        <v>2</v>
      </c>
      <c r="C15" s="15" t="n">
        <f aca="false">MIN(Inputs!$C$4+B15-1,99)</f>
        <v>75</v>
      </c>
      <c r="D15" s="55" t="n">
        <f aca="false">Inputs!$C$25</f>
        <v>0.02</v>
      </c>
      <c r="E15" s="15" t="n">
        <f aca="false">R14</f>
        <v>0</v>
      </c>
      <c r="F15" s="56" t="n">
        <f aca="false">Q14</f>
        <v>48808.7121413764</v>
      </c>
      <c r="G15" s="56" t="n">
        <f aca="false">IF(AND(MOD(A15-1,12)=0,B15&lt;=Inputs!$C$7,E15=0),Inputs!$C$6,0)</f>
        <v>0</v>
      </c>
      <c r="H15" s="56" t="n">
        <f aca="false">IF(B15=1,G15*Inputs!$C$9,0)</f>
        <v>0</v>
      </c>
      <c r="I15" s="56" t="n">
        <f aca="false">I14+G15</f>
        <v>48000</v>
      </c>
      <c r="J15" s="56" t="n">
        <f aca="false">(F15+G15+H15)*((1+D15)^(1/12)-1)</f>
        <v>80.6115563435039</v>
      </c>
      <c r="K15" s="56" t="n">
        <f aca="false">(F15+G15+H15+J15)*(Inputs!$C$14+IF(B15&lt;=10,Inputs!$C$12,Inputs!$C$13))/12</f>
        <v>101.852757703583</v>
      </c>
      <c r="L15" s="56" t="n">
        <f aca="false">IF(OR(E15=1,A15&lt;=Inputs!$C$15),0,MAX(Inputs!$C$8*I15-(F15+G15+H15+J15-K15),0))</f>
        <v>0</v>
      </c>
      <c r="M15" s="56" t="n">
        <f aca="false">L15*INDEX(Rates!$B$2:$C$101,C15+1,IF(Inputs!$C$5="Male",1,2))/1000/12*Inputs!$C$16</f>
        <v>0</v>
      </c>
      <c r="N15" s="56" t="n">
        <f aca="false">IF($V$1=1,MAX(F15+G15+H15+J15-K15-M15,0)*Inputs!$C$22/12,0)</f>
        <v>0</v>
      </c>
      <c r="O15" s="56" t="n">
        <f aca="false">IF(AND(MOD(A15,12)=0,B15&gt;=Inputs!$C$18),MAX(F15+G15+H15+J15-K15-M15-N15,0)*Inputs!$C$17,0)</f>
        <v>0</v>
      </c>
      <c r="P15" s="56" t="n">
        <f aca="false">F15+G15+H15+J15-K15-M15-N15+O15</f>
        <v>48787.4709400163</v>
      </c>
      <c r="Q15" s="56" t="n">
        <f aca="false">IF(OR(E15=1,P15&lt;=0),0,P15)</f>
        <v>48787.4709400163</v>
      </c>
      <c r="R15" s="15" t="n">
        <f aca="false">IF(OR(E15=1,AND(P15&lt;=0,I15&gt;0)),1,0)</f>
        <v>0</v>
      </c>
      <c r="S15" s="15" t="n">
        <f aca="false">IF(L15&gt;0,1,0)</f>
        <v>0</v>
      </c>
    </row>
    <row r="16" customFormat="false" ht="15" hidden="false" customHeight="false" outlineLevel="0" collapsed="false">
      <c r="A16" s="15" t="n">
        <v>15</v>
      </c>
      <c r="B16" s="15" t="n">
        <f aca="false">INT((A16-1)/12)+1</f>
        <v>2</v>
      </c>
      <c r="C16" s="15" t="n">
        <f aca="false">MIN(Inputs!$C$4+B16-1,99)</f>
        <v>75</v>
      </c>
      <c r="D16" s="55" t="n">
        <f aca="false">Inputs!$C$25</f>
        <v>0.02</v>
      </c>
      <c r="E16" s="15" t="n">
        <f aca="false">R15</f>
        <v>0</v>
      </c>
      <c r="F16" s="56" t="n">
        <f aca="false">Q15</f>
        <v>48787.4709400163</v>
      </c>
      <c r="G16" s="56" t="n">
        <f aca="false">IF(AND(MOD(A16-1,12)=0,B16&lt;=Inputs!$C$7,E16=0),Inputs!$C$6,0)</f>
        <v>0</v>
      </c>
      <c r="H16" s="56" t="n">
        <f aca="false">IF(B16=1,G16*Inputs!$C$9,0)</f>
        <v>0</v>
      </c>
      <c r="I16" s="56" t="n">
        <f aca="false">I15+G16</f>
        <v>48000</v>
      </c>
      <c r="J16" s="56" t="n">
        <f aca="false">(F16+G16+H16)*((1+D16)^(1/12)-1)</f>
        <v>80.5764747725072</v>
      </c>
      <c r="K16" s="56" t="n">
        <f aca="false">(F16+G16+H16+J16)*(Inputs!$C$14+IF(B16&lt;=10,Inputs!$C$12,Inputs!$C$13))/12</f>
        <v>101.808432114143</v>
      </c>
      <c r="L16" s="56" t="n">
        <f aca="false">IF(OR(E16=1,A16&lt;=Inputs!$C$15),0,MAX(Inputs!$C$8*I16-(F16+G16+H16+J16-K16),0))</f>
        <v>0</v>
      </c>
      <c r="M16" s="56" t="n">
        <f aca="false">L16*INDEX(Rates!$B$2:$C$101,C16+1,IF(Inputs!$C$5="Male",1,2))/1000/12*Inputs!$C$16</f>
        <v>0</v>
      </c>
      <c r="N16" s="56" t="n">
        <f aca="false">IF($V$1=1,MAX(F16+G16+H16+J16-K16-M16,0)*Inputs!$C$22/12,0)</f>
        <v>0</v>
      </c>
      <c r="O16" s="56" t="n">
        <f aca="false">IF(AND(MOD(A16,12)=0,B16&gt;=Inputs!$C$18),MAX(F16+G16+H16+J16-K16-M16-N16,0)*Inputs!$C$17,0)</f>
        <v>0</v>
      </c>
      <c r="P16" s="56" t="n">
        <f aca="false">F16+G16+H16+J16-K16-M16-N16+O16</f>
        <v>48766.2389826747</v>
      </c>
      <c r="Q16" s="56" t="n">
        <f aca="false">IF(OR(E16=1,P16&lt;=0),0,P16)</f>
        <v>48766.2389826747</v>
      </c>
      <c r="R16" s="15" t="n">
        <f aca="false">IF(OR(E16=1,AND(P16&lt;=0,I16&gt;0)),1,0)</f>
        <v>0</v>
      </c>
      <c r="S16" s="15" t="n">
        <f aca="false">IF(L16&gt;0,1,0)</f>
        <v>0</v>
      </c>
    </row>
    <row r="17" customFormat="false" ht="15" hidden="false" customHeight="false" outlineLevel="0" collapsed="false">
      <c r="A17" s="15" t="n">
        <v>16</v>
      </c>
      <c r="B17" s="15" t="n">
        <f aca="false">INT((A17-1)/12)+1</f>
        <v>2</v>
      </c>
      <c r="C17" s="15" t="n">
        <f aca="false">MIN(Inputs!$C$4+B17-1,99)</f>
        <v>75</v>
      </c>
      <c r="D17" s="55" t="n">
        <f aca="false">Inputs!$C$25</f>
        <v>0.02</v>
      </c>
      <c r="E17" s="15" t="n">
        <f aca="false">R16</f>
        <v>0</v>
      </c>
      <c r="F17" s="56" t="n">
        <f aca="false">Q16</f>
        <v>48766.2389826747</v>
      </c>
      <c r="G17" s="56" t="n">
        <f aca="false">IF(AND(MOD(A17-1,12)=0,B17&lt;=Inputs!$C$7,E17=0),Inputs!$C$6,0)</f>
        <v>0</v>
      </c>
      <c r="H17" s="56" t="n">
        <f aca="false">IF(B17=1,G17*Inputs!$C$9,0)</f>
        <v>0</v>
      </c>
      <c r="I17" s="56" t="n">
        <f aca="false">I16+G17</f>
        <v>48000</v>
      </c>
      <c r="J17" s="56" t="n">
        <f aca="false">(F17+G17+H17)*((1+D17)^(1/12)-1)</f>
        <v>80.5414084687586</v>
      </c>
      <c r="K17" s="56" t="n">
        <f aca="false">(F17+G17+H17+J17)*(Inputs!$C$14+IF(B17&lt;=10,Inputs!$C$12,Inputs!$C$13))/12</f>
        <v>101.764125814882</v>
      </c>
      <c r="L17" s="56" t="n">
        <f aca="false">IF(OR(E17=1,A17&lt;=Inputs!$C$15),0,MAX(Inputs!$C$8*I17-(F17+G17+H17+J17-K17),0))</f>
        <v>0</v>
      </c>
      <c r="M17" s="56" t="n">
        <f aca="false">L17*INDEX(Rates!$B$2:$C$101,C17+1,IF(Inputs!$C$5="Male",1,2))/1000/12*Inputs!$C$16</f>
        <v>0</v>
      </c>
      <c r="N17" s="56" t="n">
        <f aca="false">IF($V$1=1,MAX(F17+G17+H17+J17-K17-M17,0)*Inputs!$C$22/12,0)</f>
        <v>0</v>
      </c>
      <c r="O17" s="56" t="n">
        <f aca="false">IF(AND(MOD(A17,12)=0,B17&gt;=Inputs!$C$18),MAX(F17+G17+H17+J17-K17-M17-N17,0)*Inputs!$C$17,0)</f>
        <v>0</v>
      </c>
      <c r="P17" s="56" t="n">
        <f aca="false">F17+G17+H17+J17-K17-M17-N17+O17</f>
        <v>48745.0162653285</v>
      </c>
      <c r="Q17" s="56" t="n">
        <f aca="false">IF(OR(E17=1,P17&lt;=0),0,P17)</f>
        <v>48745.0162653285</v>
      </c>
      <c r="R17" s="15" t="n">
        <f aca="false">IF(OR(E17=1,AND(P17&lt;=0,I17&gt;0)),1,0)</f>
        <v>0</v>
      </c>
      <c r="S17" s="15" t="n">
        <f aca="false">IF(L17&gt;0,1,0)</f>
        <v>0</v>
      </c>
    </row>
    <row r="18" customFormat="false" ht="15" hidden="false" customHeight="false" outlineLevel="0" collapsed="false">
      <c r="A18" s="15" t="n">
        <v>17</v>
      </c>
      <c r="B18" s="15" t="n">
        <f aca="false">INT((A18-1)/12)+1</f>
        <v>2</v>
      </c>
      <c r="C18" s="15" t="n">
        <f aca="false">MIN(Inputs!$C$4+B18-1,99)</f>
        <v>75</v>
      </c>
      <c r="D18" s="55" t="n">
        <f aca="false">Inputs!$C$25</f>
        <v>0.02</v>
      </c>
      <c r="E18" s="15" t="n">
        <f aca="false">R17</f>
        <v>0</v>
      </c>
      <c r="F18" s="56" t="n">
        <f aca="false">Q17</f>
        <v>48745.0162653285</v>
      </c>
      <c r="G18" s="56" t="n">
        <f aca="false">IF(AND(MOD(A18-1,12)=0,B18&lt;=Inputs!$C$7,E18=0),Inputs!$C$6,0)</f>
        <v>0</v>
      </c>
      <c r="H18" s="56" t="n">
        <f aca="false">IF(B18=1,G18*Inputs!$C$9,0)</f>
        <v>0</v>
      </c>
      <c r="I18" s="56" t="n">
        <f aca="false">I17+G18</f>
        <v>48000</v>
      </c>
      <c r="J18" s="56" t="n">
        <f aca="false">(F18+G18+H18)*((1+D18)^(1/12)-1)</f>
        <v>80.5063574256138</v>
      </c>
      <c r="K18" s="56" t="n">
        <f aca="false">(F18+G18+H18+J18)*(Inputs!$C$14+IF(B18&lt;=10,Inputs!$C$12,Inputs!$C$13))/12</f>
        <v>101.719838797405</v>
      </c>
      <c r="L18" s="56" t="n">
        <f aca="false">IF(OR(E18=1,A18&lt;=Inputs!$C$15),0,MAX(Inputs!$C$8*I18-(F18+G18+H18+J18-K18),0))</f>
        <v>0</v>
      </c>
      <c r="M18" s="56" t="n">
        <f aca="false">L18*INDEX(Rates!$B$2:$C$101,C18+1,IF(Inputs!$C$5="Male",1,2))/1000/12*Inputs!$C$16</f>
        <v>0</v>
      </c>
      <c r="N18" s="56" t="n">
        <f aca="false">IF($V$1=1,MAX(F18+G18+H18+J18-K18-M18,0)*Inputs!$C$22/12,0)</f>
        <v>0</v>
      </c>
      <c r="O18" s="56" t="n">
        <f aca="false">IF(AND(MOD(A18,12)=0,B18&gt;=Inputs!$C$18),MAX(F18+G18+H18+J18-K18-M18-N18,0)*Inputs!$C$17,0)</f>
        <v>0</v>
      </c>
      <c r="P18" s="56" t="n">
        <f aca="false">F18+G18+H18+J18-K18-M18-N18+O18</f>
        <v>48723.8027839568</v>
      </c>
      <c r="Q18" s="56" t="n">
        <f aca="false">IF(OR(E18=1,P18&lt;=0),0,P18)</f>
        <v>48723.8027839568</v>
      </c>
      <c r="R18" s="15" t="n">
        <f aca="false">IF(OR(E18=1,AND(P18&lt;=0,I18&gt;0)),1,0)</f>
        <v>0</v>
      </c>
      <c r="S18" s="15" t="n">
        <f aca="false">IF(L18&gt;0,1,0)</f>
        <v>0</v>
      </c>
    </row>
    <row r="19" customFormat="false" ht="15" hidden="false" customHeight="false" outlineLevel="0" collapsed="false">
      <c r="A19" s="15" t="n">
        <v>18</v>
      </c>
      <c r="B19" s="15" t="n">
        <f aca="false">INT((A19-1)/12)+1</f>
        <v>2</v>
      </c>
      <c r="C19" s="15" t="n">
        <f aca="false">MIN(Inputs!$C$4+B19-1,99)</f>
        <v>75</v>
      </c>
      <c r="D19" s="55" t="n">
        <f aca="false">Inputs!$C$25</f>
        <v>0.02</v>
      </c>
      <c r="E19" s="15" t="n">
        <f aca="false">R18</f>
        <v>0</v>
      </c>
      <c r="F19" s="56" t="n">
        <f aca="false">Q18</f>
        <v>48723.8027839568</v>
      </c>
      <c r="G19" s="56" t="n">
        <f aca="false">IF(AND(MOD(A19-1,12)=0,B19&lt;=Inputs!$C$7,E19=0),Inputs!$C$6,0)</f>
        <v>0</v>
      </c>
      <c r="H19" s="56" t="n">
        <f aca="false">IF(B19=1,G19*Inputs!$C$9,0)</f>
        <v>0</v>
      </c>
      <c r="I19" s="56" t="n">
        <f aca="false">I18+G19</f>
        <v>48000</v>
      </c>
      <c r="J19" s="56" t="n">
        <f aca="false">(F19+G19+H19)*((1+D19)^(1/12)-1)</f>
        <v>80.4713216364315</v>
      </c>
      <c r="K19" s="56" t="n">
        <f aca="false">(F19+G19+H19+J19)*(Inputs!$C$14+IF(B19&lt;=10,Inputs!$C$12,Inputs!$C$13))/12</f>
        <v>101.675571053319</v>
      </c>
      <c r="L19" s="56" t="n">
        <f aca="false">IF(OR(E19=1,A19&lt;=Inputs!$C$15),0,MAX(Inputs!$C$8*I19-(F19+G19+H19+J19-K19),0))</f>
        <v>0</v>
      </c>
      <c r="M19" s="56" t="n">
        <f aca="false">L19*INDEX(Rates!$B$2:$C$101,C19+1,IF(Inputs!$C$5="Male",1,2))/1000/12*Inputs!$C$16</f>
        <v>0</v>
      </c>
      <c r="N19" s="56" t="n">
        <f aca="false">IF($V$1=1,MAX(F19+G19+H19+J19-K19-M19,0)*Inputs!$C$22/12,0)</f>
        <v>0</v>
      </c>
      <c r="O19" s="56" t="n">
        <f aca="false">IF(AND(MOD(A19,12)=0,B19&gt;=Inputs!$C$18),MAX(F19+G19+H19+J19-K19-M19-N19,0)*Inputs!$C$17,0)</f>
        <v>0</v>
      </c>
      <c r="P19" s="56" t="n">
        <f aca="false">F19+G19+H19+J19-K19-M19-N19+O19</f>
        <v>48702.5985345399</v>
      </c>
      <c r="Q19" s="56" t="n">
        <f aca="false">IF(OR(E19=1,P19&lt;=0),0,P19)</f>
        <v>48702.5985345399</v>
      </c>
      <c r="R19" s="15" t="n">
        <f aca="false">IF(OR(E19=1,AND(P19&lt;=0,I19&gt;0)),1,0)</f>
        <v>0</v>
      </c>
      <c r="S19" s="15" t="n">
        <f aca="false">IF(L19&gt;0,1,0)</f>
        <v>0</v>
      </c>
    </row>
    <row r="20" customFormat="false" ht="15" hidden="false" customHeight="false" outlineLevel="0" collapsed="false">
      <c r="A20" s="15" t="n">
        <v>19</v>
      </c>
      <c r="B20" s="15" t="n">
        <f aca="false">INT((A20-1)/12)+1</f>
        <v>2</v>
      </c>
      <c r="C20" s="15" t="n">
        <f aca="false">MIN(Inputs!$C$4+B20-1,99)</f>
        <v>75</v>
      </c>
      <c r="D20" s="55" t="n">
        <f aca="false">Inputs!$C$25</f>
        <v>0.02</v>
      </c>
      <c r="E20" s="15" t="n">
        <f aca="false">R19</f>
        <v>0</v>
      </c>
      <c r="F20" s="56" t="n">
        <f aca="false">Q19</f>
        <v>48702.5985345399</v>
      </c>
      <c r="G20" s="56" t="n">
        <f aca="false">IF(AND(MOD(A20-1,12)=0,B20&lt;=Inputs!$C$7,E20=0),Inputs!$C$6,0)</f>
        <v>0</v>
      </c>
      <c r="H20" s="56" t="n">
        <f aca="false">IF(B20=1,G20*Inputs!$C$9,0)</f>
        <v>0</v>
      </c>
      <c r="I20" s="56" t="n">
        <f aca="false">I19+G20</f>
        <v>48000</v>
      </c>
      <c r="J20" s="56" t="n">
        <f aca="false">(F20+G20+H20)*((1+D20)^(1/12)-1)</f>
        <v>80.4363010945734</v>
      </c>
      <c r="K20" s="56" t="n">
        <f aca="false">(F20+G20+H20+J20)*(Inputs!$C$14+IF(B20&lt;=10,Inputs!$C$12,Inputs!$C$13))/12</f>
        <v>101.631322574238</v>
      </c>
      <c r="L20" s="56" t="n">
        <f aca="false">IF(OR(E20=1,A20&lt;=Inputs!$C$15),0,MAX(Inputs!$C$8*I20-(F20+G20+H20+J20-K20),0))</f>
        <v>0</v>
      </c>
      <c r="M20" s="56" t="n">
        <f aca="false">L20*INDEX(Rates!$B$2:$C$101,C20+1,IF(Inputs!$C$5="Male",1,2))/1000/12*Inputs!$C$16</f>
        <v>0</v>
      </c>
      <c r="N20" s="56" t="n">
        <f aca="false">IF($V$1=1,MAX(F20+G20+H20+J20-K20-M20,0)*Inputs!$C$22/12,0)</f>
        <v>0</v>
      </c>
      <c r="O20" s="56" t="n">
        <f aca="false">IF(AND(MOD(A20,12)=0,B20&gt;=Inputs!$C$18),MAX(F20+G20+H20+J20-K20-M20-N20,0)*Inputs!$C$17,0)</f>
        <v>0</v>
      </c>
      <c r="P20" s="56" t="n">
        <f aca="false">F20+G20+H20+J20-K20-M20-N20+O20</f>
        <v>48681.4035130602</v>
      </c>
      <c r="Q20" s="56" t="n">
        <f aca="false">IF(OR(E20=1,P20&lt;=0),0,P20)</f>
        <v>48681.4035130602</v>
      </c>
      <c r="R20" s="15" t="n">
        <f aca="false">IF(OR(E20=1,AND(P20&lt;=0,I20&gt;0)),1,0)</f>
        <v>0</v>
      </c>
      <c r="S20" s="15" t="n">
        <f aca="false">IF(L20&gt;0,1,0)</f>
        <v>0</v>
      </c>
    </row>
    <row r="21" customFormat="false" ht="15" hidden="false" customHeight="false" outlineLevel="0" collapsed="false">
      <c r="A21" s="15" t="n">
        <v>20</v>
      </c>
      <c r="B21" s="15" t="n">
        <f aca="false">INT((A21-1)/12)+1</f>
        <v>2</v>
      </c>
      <c r="C21" s="15" t="n">
        <f aca="false">MIN(Inputs!$C$4+B21-1,99)</f>
        <v>75</v>
      </c>
      <c r="D21" s="55" t="n">
        <f aca="false">Inputs!$C$25</f>
        <v>0.02</v>
      </c>
      <c r="E21" s="15" t="n">
        <f aca="false">R20</f>
        <v>0</v>
      </c>
      <c r="F21" s="56" t="n">
        <f aca="false">Q20</f>
        <v>48681.4035130602</v>
      </c>
      <c r="G21" s="56" t="n">
        <f aca="false">IF(AND(MOD(A21-1,12)=0,B21&lt;=Inputs!$C$7,E21=0),Inputs!$C$6,0)</f>
        <v>0</v>
      </c>
      <c r="H21" s="56" t="n">
        <f aca="false">IF(B21=1,G21*Inputs!$C$9,0)</f>
        <v>0</v>
      </c>
      <c r="I21" s="56" t="n">
        <f aca="false">I20+G21</f>
        <v>48000</v>
      </c>
      <c r="J21" s="56" t="n">
        <f aca="false">(F21+G21+H21)*((1+D21)^(1/12)-1)</f>
        <v>80.4012957934037</v>
      </c>
      <c r="K21" s="56" t="n">
        <f aca="false">(F21+G21+H21+J21)*(Inputs!$C$14+IF(B21&lt;=10,Inputs!$C$12,Inputs!$C$13))/12</f>
        <v>101.587093351778</v>
      </c>
      <c r="L21" s="56" t="n">
        <f aca="false">IF(OR(E21=1,A21&lt;=Inputs!$C$15),0,MAX(Inputs!$C$8*I21-(F21+G21+H21+J21-K21),0))</f>
        <v>0</v>
      </c>
      <c r="M21" s="56" t="n">
        <f aca="false">L21*INDEX(Rates!$B$2:$C$101,C21+1,IF(Inputs!$C$5="Male",1,2))/1000/12*Inputs!$C$16</f>
        <v>0</v>
      </c>
      <c r="N21" s="56" t="n">
        <f aca="false">IF($V$1=1,MAX(F21+G21+H21+J21-K21-M21,0)*Inputs!$C$22/12,0)</f>
        <v>0</v>
      </c>
      <c r="O21" s="56" t="n">
        <f aca="false">IF(AND(MOD(A21,12)=0,B21&gt;=Inputs!$C$18),MAX(F21+G21+H21+J21-K21-M21-N21,0)*Inputs!$C$17,0)</f>
        <v>0</v>
      </c>
      <c r="P21" s="56" t="n">
        <f aca="false">F21+G21+H21+J21-K21-M21-N21+O21</f>
        <v>48660.2177155018</v>
      </c>
      <c r="Q21" s="56" t="n">
        <f aca="false">IF(OR(E21=1,P21&lt;=0),0,P21)</f>
        <v>48660.2177155018</v>
      </c>
      <c r="R21" s="15" t="n">
        <f aca="false">IF(OR(E21=1,AND(P21&lt;=0,I21&gt;0)),1,0)</f>
        <v>0</v>
      </c>
      <c r="S21" s="15" t="n">
        <f aca="false">IF(L21&gt;0,1,0)</f>
        <v>0</v>
      </c>
    </row>
    <row r="22" customFormat="false" ht="15" hidden="false" customHeight="false" outlineLevel="0" collapsed="false">
      <c r="A22" s="15" t="n">
        <v>21</v>
      </c>
      <c r="B22" s="15" t="n">
        <f aca="false">INT((A22-1)/12)+1</f>
        <v>2</v>
      </c>
      <c r="C22" s="15" t="n">
        <f aca="false">MIN(Inputs!$C$4+B22-1,99)</f>
        <v>75</v>
      </c>
      <c r="D22" s="55" t="n">
        <f aca="false">Inputs!$C$25</f>
        <v>0.02</v>
      </c>
      <c r="E22" s="15" t="n">
        <f aca="false">R21</f>
        <v>0</v>
      </c>
      <c r="F22" s="56" t="n">
        <f aca="false">Q21</f>
        <v>48660.2177155018</v>
      </c>
      <c r="G22" s="56" t="n">
        <f aca="false">IF(AND(MOD(A22-1,12)=0,B22&lt;=Inputs!$C$7,E22=0),Inputs!$C$6,0)</f>
        <v>0</v>
      </c>
      <c r="H22" s="56" t="n">
        <f aca="false">IF(B22=1,G22*Inputs!$C$9,0)</f>
        <v>0</v>
      </c>
      <c r="I22" s="56" t="n">
        <f aca="false">I21+G22</f>
        <v>48000</v>
      </c>
      <c r="J22" s="56" t="n">
        <f aca="false">(F22+G22+H22)*((1+D22)^(1/12)-1)</f>
        <v>80.3663057262901</v>
      </c>
      <c r="K22" s="56" t="n">
        <f aca="false">(F22+G22+H22+J22)*(Inputs!$C$14+IF(B22&lt;=10,Inputs!$C$12,Inputs!$C$13))/12</f>
        <v>101.542883377559</v>
      </c>
      <c r="L22" s="56" t="n">
        <f aca="false">IF(OR(E22=1,A22&lt;=Inputs!$C$15),0,MAX(Inputs!$C$8*I22-(F22+G22+H22+J22-K22),0))</f>
        <v>0</v>
      </c>
      <c r="M22" s="56" t="n">
        <f aca="false">L22*INDEX(Rates!$B$2:$C$101,C22+1,IF(Inputs!$C$5="Male",1,2))/1000/12*Inputs!$C$16</f>
        <v>0</v>
      </c>
      <c r="N22" s="56" t="n">
        <f aca="false">IF($V$1=1,MAX(F22+G22+H22+J22-K22-M22,0)*Inputs!$C$22/12,0)</f>
        <v>0</v>
      </c>
      <c r="O22" s="56" t="n">
        <f aca="false">IF(AND(MOD(A22,12)=0,B22&gt;=Inputs!$C$18),MAX(F22+G22+H22+J22-K22-M22-N22,0)*Inputs!$C$17,0)</f>
        <v>0</v>
      </c>
      <c r="P22" s="56" t="n">
        <f aca="false">F22+G22+H22+J22-K22-M22-N22+O22</f>
        <v>48639.0411378506</v>
      </c>
      <c r="Q22" s="56" t="n">
        <f aca="false">IF(OR(E22=1,P22&lt;=0),0,P22)</f>
        <v>48639.0411378506</v>
      </c>
      <c r="R22" s="15" t="n">
        <f aca="false">IF(OR(E22=1,AND(P22&lt;=0,I22&gt;0)),1,0)</f>
        <v>0</v>
      </c>
      <c r="S22" s="15" t="n">
        <f aca="false">IF(L22&gt;0,1,0)</f>
        <v>0</v>
      </c>
    </row>
    <row r="23" customFormat="false" ht="15" hidden="false" customHeight="false" outlineLevel="0" collapsed="false">
      <c r="A23" s="15" t="n">
        <v>22</v>
      </c>
      <c r="B23" s="15" t="n">
        <f aca="false">INT((A23-1)/12)+1</f>
        <v>2</v>
      </c>
      <c r="C23" s="15" t="n">
        <f aca="false">MIN(Inputs!$C$4+B23-1,99)</f>
        <v>75</v>
      </c>
      <c r="D23" s="55" t="n">
        <f aca="false">Inputs!$C$25</f>
        <v>0.02</v>
      </c>
      <c r="E23" s="15" t="n">
        <f aca="false">R22</f>
        <v>0</v>
      </c>
      <c r="F23" s="56" t="n">
        <f aca="false">Q22</f>
        <v>48639.0411378506</v>
      </c>
      <c r="G23" s="56" t="n">
        <f aca="false">IF(AND(MOD(A23-1,12)=0,B23&lt;=Inputs!$C$7,E23=0),Inputs!$C$6,0)</f>
        <v>0</v>
      </c>
      <c r="H23" s="56" t="n">
        <f aca="false">IF(B23=1,G23*Inputs!$C$9,0)</f>
        <v>0</v>
      </c>
      <c r="I23" s="56" t="n">
        <f aca="false">I22+G23</f>
        <v>48000</v>
      </c>
      <c r="J23" s="56" t="n">
        <f aca="false">(F23+G23+H23)*((1+D23)^(1/12)-1)</f>
        <v>80.3313308866026</v>
      </c>
      <c r="K23" s="56" t="n">
        <f aca="false">(F23+G23+H23+J23)*(Inputs!$C$14+IF(B23&lt;=10,Inputs!$C$12,Inputs!$C$13))/12</f>
        <v>101.498692643202</v>
      </c>
      <c r="L23" s="56" t="n">
        <f aca="false">IF(OR(E23=1,A23&lt;=Inputs!$C$15),0,MAX(Inputs!$C$8*I23-(F23+G23+H23+J23-K23),0))</f>
        <v>0</v>
      </c>
      <c r="M23" s="56" t="n">
        <f aca="false">L23*INDEX(Rates!$B$2:$C$101,C23+1,IF(Inputs!$C$5="Male",1,2))/1000/12*Inputs!$C$16</f>
        <v>0</v>
      </c>
      <c r="N23" s="56" t="n">
        <f aca="false">IF($V$1=1,MAX(F23+G23+H23+J23-K23-M23,0)*Inputs!$C$22/12,0)</f>
        <v>0</v>
      </c>
      <c r="O23" s="56" t="n">
        <f aca="false">IF(AND(MOD(A23,12)=0,B23&gt;=Inputs!$C$18),MAX(F23+G23+H23+J23-K23-M23-N23,0)*Inputs!$C$17,0)</f>
        <v>0</v>
      </c>
      <c r="P23" s="56" t="n">
        <f aca="false">F23+G23+H23+J23-K23-M23-N23+O23</f>
        <v>48617.873776094</v>
      </c>
      <c r="Q23" s="56" t="n">
        <f aca="false">IF(OR(E23=1,P23&lt;=0),0,P23)</f>
        <v>48617.873776094</v>
      </c>
      <c r="R23" s="15" t="n">
        <f aca="false">IF(OR(E23=1,AND(P23&lt;=0,I23&gt;0)),1,0)</f>
        <v>0</v>
      </c>
      <c r="S23" s="15" t="n">
        <f aca="false">IF(L23&gt;0,1,0)</f>
        <v>0</v>
      </c>
    </row>
    <row r="24" customFormat="false" ht="15" hidden="false" customHeight="false" outlineLevel="0" collapsed="false">
      <c r="A24" s="15" t="n">
        <v>23</v>
      </c>
      <c r="B24" s="15" t="n">
        <f aca="false">INT((A24-1)/12)+1</f>
        <v>2</v>
      </c>
      <c r="C24" s="15" t="n">
        <f aca="false">MIN(Inputs!$C$4+B24-1,99)</f>
        <v>75</v>
      </c>
      <c r="D24" s="55" t="n">
        <f aca="false">Inputs!$C$25</f>
        <v>0.02</v>
      </c>
      <c r="E24" s="15" t="n">
        <f aca="false">R23</f>
        <v>0</v>
      </c>
      <c r="F24" s="56" t="n">
        <f aca="false">Q23</f>
        <v>48617.873776094</v>
      </c>
      <c r="G24" s="56" t="n">
        <f aca="false">IF(AND(MOD(A24-1,12)=0,B24&lt;=Inputs!$C$7,E24=0),Inputs!$C$6,0)</f>
        <v>0</v>
      </c>
      <c r="H24" s="56" t="n">
        <f aca="false">IF(B24=1,G24*Inputs!$C$9,0)</f>
        <v>0</v>
      </c>
      <c r="I24" s="56" t="n">
        <f aca="false">I23+G24</f>
        <v>48000</v>
      </c>
      <c r="J24" s="56" t="n">
        <f aca="false">(F24+G24+H24)*((1+D24)^(1/12)-1)</f>
        <v>80.2963712677144</v>
      </c>
      <c r="K24" s="56" t="n">
        <f aca="false">(F24+G24+H24+J24)*(Inputs!$C$14+IF(B24&lt;=10,Inputs!$C$12,Inputs!$C$13))/12</f>
        <v>101.454521140337</v>
      </c>
      <c r="L24" s="56" t="n">
        <f aca="false">IF(OR(E24=1,A24&lt;=Inputs!$C$15),0,MAX(Inputs!$C$8*I24-(F24+G24+H24+J24-K24),0))</f>
        <v>0</v>
      </c>
      <c r="M24" s="56" t="n">
        <f aca="false">L24*INDEX(Rates!$B$2:$C$101,C24+1,IF(Inputs!$C$5="Male",1,2))/1000/12*Inputs!$C$16</f>
        <v>0</v>
      </c>
      <c r="N24" s="56" t="n">
        <f aca="false">IF($V$1=1,MAX(F24+G24+H24+J24-K24-M24,0)*Inputs!$C$22/12,0)</f>
        <v>0</v>
      </c>
      <c r="O24" s="56" t="n">
        <f aca="false">IF(AND(MOD(A24,12)=0,B24&gt;=Inputs!$C$18),MAX(F24+G24+H24+J24-K24-M24-N24,0)*Inputs!$C$17,0)</f>
        <v>0</v>
      </c>
      <c r="P24" s="56" t="n">
        <f aca="false">F24+G24+H24+J24-K24-M24-N24+O24</f>
        <v>48596.7156262213</v>
      </c>
      <c r="Q24" s="56" t="n">
        <f aca="false">IF(OR(E24=1,P24&lt;=0),0,P24)</f>
        <v>48596.7156262213</v>
      </c>
      <c r="R24" s="15" t="n">
        <f aca="false">IF(OR(E24=1,AND(P24&lt;=0,I24&gt;0)),1,0)</f>
        <v>0</v>
      </c>
      <c r="S24" s="15" t="n">
        <f aca="false">IF(L24&gt;0,1,0)</f>
        <v>0</v>
      </c>
    </row>
    <row r="25" customFormat="false" ht="15" hidden="false" customHeight="false" outlineLevel="0" collapsed="false">
      <c r="A25" s="15" t="n">
        <v>24</v>
      </c>
      <c r="B25" s="15" t="n">
        <f aca="false">INT((A25-1)/12)+1</f>
        <v>2</v>
      </c>
      <c r="C25" s="15" t="n">
        <f aca="false">MIN(Inputs!$C$4+B25-1,99)</f>
        <v>75</v>
      </c>
      <c r="D25" s="55" t="n">
        <f aca="false">Inputs!$C$25</f>
        <v>0.02</v>
      </c>
      <c r="E25" s="15" t="n">
        <f aca="false">R24</f>
        <v>0</v>
      </c>
      <c r="F25" s="56" t="n">
        <f aca="false">Q24</f>
        <v>48596.7156262213</v>
      </c>
      <c r="G25" s="56" t="n">
        <f aca="false">IF(AND(MOD(A25-1,12)=0,B25&lt;=Inputs!$C$7,E25=0),Inputs!$C$6,0)</f>
        <v>0</v>
      </c>
      <c r="H25" s="56" t="n">
        <f aca="false">IF(B25=1,G25*Inputs!$C$9,0)</f>
        <v>0</v>
      </c>
      <c r="I25" s="56" t="n">
        <f aca="false">I24+G25</f>
        <v>48000</v>
      </c>
      <c r="J25" s="56" t="n">
        <f aca="false">(F25+G25+H25)*((1+D25)^(1/12)-1)</f>
        <v>80.2614268630015</v>
      </c>
      <c r="K25" s="56" t="n">
        <f aca="false">(F25+G25+H25+J25)*(Inputs!$C$14+IF(B25&lt;=10,Inputs!$C$12,Inputs!$C$13))/12</f>
        <v>101.410368860592</v>
      </c>
      <c r="L25" s="56" t="n">
        <f aca="false">IF(OR(E25=1,A25&lt;=Inputs!$C$15),0,MAX(Inputs!$C$8*I25-(F25+G25+H25+J25-K25),0))</f>
        <v>0</v>
      </c>
      <c r="M25" s="56" t="n">
        <f aca="false">L25*INDEX(Rates!$B$2:$C$101,C25+1,IF(Inputs!$C$5="Male",1,2))/1000/12*Inputs!$C$16</f>
        <v>0</v>
      </c>
      <c r="N25" s="56" t="n">
        <f aca="false">IF($V$1=1,MAX(F25+G25+H25+J25-K25-M25,0)*Inputs!$C$22/12,0)</f>
        <v>0</v>
      </c>
      <c r="O25" s="56" t="n">
        <f aca="false">IF(AND(MOD(A25,12)=0,B25&gt;=Inputs!$C$18),MAX(F25+G25+H25+J25-K25-M25-N25,0)*Inputs!$C$17,0)</f>
        <v>0</v>
      </c>
      <c r="P25" s="56" t="n">
        <f aca="false">F25+G25+H25+J25-K25-M25-N25+O25</f>
        <v>48575.5666842237</v>
      </c>
      <c r="Q25" s="56" t="n">
        <f aca="false">IF(OR(E25=1,P25&lt;=0),0,P25)</f>
        <v>48575.5666842237</v>
      </c>
      <c r="R25" s="15" t="n">
        <f aca="false">IF(OR(E25=1,AND(P25&lt;=0,I25&gt;0)),1,0)</f>
        <v>0</v>
      </c>
      <c r="S25" s="15" t="n">
        <f aca="false">IF(L25&gt;0,1,0)</f>
        <v>0</v>
      </c>
    </row>
    <row r="26" customFormat="false" ht="15" hidden="false" customHeight="false" outlineLevel="0" collapsed="false">
      <c r="A26" s="15" t="n">
        <v>25</v>
      </c>
      <c r="B26" s="15" t="n">
        <f aca="false">INT((A26-1)/12)+1</f>
        <v>3</v>
      </c>
      <c r="C26" s="15" t="n">
        <f aca="false">MIN(Inputs!$C$4+B26-1,99)</f>
        <v>76</v>
      </c>
      <c r="D26" s="55" t="n">
        <f aca="false">Inputs!$C$25</f>
        <v>0.02</v>
      </c>
      <c r="E26" s="15" t="n">
        <f aca="false">R25</f>
        <v>0</v>
      </c>
      <c r="F26" s="56" t="n">
        <f aca="false">Q25</f>
        <v>48575.5666842237</v>
      </c>
      <c r="G26" s="56" t="n">
        <f aca="false">IF(AND(MOD(A26-1,12)=0,B26&lt;=Inputs!$C$7,E26=0),Inputs!$C$6,0)</f>
        <v>24000</v>
      </c>
      <c r="H26" s="56" t="n">
        <f aca="false">IF(B26=1,G26*Inputs!$C$9,0)</f>
        <v>0</v>
      </c>
      <c r="I26" s="56" t="n">
        <f aca="false">I25+G26</f>
        <v>72000</v>
      </c>
      <c r="J26" s="56" t="n">
        <f aca="false">(F26+G26+H26)*((1+D26)^(1/12)-1)</f>
        <v>119.864448911928</v>
      </c>
      <c r="K26" s="56" t="n">
        <f aca="false">(F26+G26+H26+J26)*(Inputs!$C$14+IF(B26&lt;=10,Inputs!$C$12,Inputs!$C$13))/12</f>
        <v>151.448814860699</v>
      </c>
      <c r="L26" s="56" t="n">
        <f aca="false">IF(OR(E26=1,A26&lt;=Inputs!$C$15),0,MAX(Inputs!$C$8*I26-(F26+G26+H26+J26-K26),0))</f>
        <v>0</v>
      </c>
      <c r="M26" s="56" t="n">
        <f aca="false">L26*INDEX(Rates!$B$2:$C$101,C26+1,IF(Inputs!$C$5="Male",1,2))/1000/12*Inputs!$C$16</f>
        <v>0</v>
      </c>
      <c r="N26" s="56" t="n">
        <f aca="false">IF($V$1=1,MAX(F26+G26+H26+J26-K26-M26,0)*Inputs!$C$22/12,0)</f>
        <v>0</v>
      </c>
      <c r="O26" s="56" t="n">
        <f aca="false">IF(AND(MOD(A26,12)=0,B26&gt;=Inputs!$C$18),MAX(F26+G26+H26+J26-K26-M26-N26,0)*Inputs!$C$17,0)</f>
        <v>0</v>
      </c>
      <c r="P26" s="56" t="n">
        <f aca="false">F26+G26+H26+J26-K26-M26-N26+O26</f>
        <v>72543.982318275</v>
      </c>
      <c r="Q26" s="56" t="n">
        <f aca="false">IF(OR(E26=1,P26&lt;=0),0,P26)</f>
        <v>72543.982318275</v>
      </c>
      <c r="R26" s="15" t="n">
        <f aca="false">IF(OR(E26=1,AND(P26&lt;=0,I26&gt;0)),1,0)</f>
        <v>0</v>
      </c>
      <c r="S26" s="15" t="n">
        <f aca="false">IF(L26&gt;0,1,0)</f>
        <v>0</v>
      </c>
    </row>
    <row r="27" customFormat="false" ht="15" hidden="false" customHeight="false" outlineLevel="0" collapsed="false">
      <c r="A27" s="15" t="n">
        <v>26</v>
      </c>
      <c r="B27" s="15" t="n">
        <f aca="false">INT((A27-1)/12)+1</f>
        <v>3</v>
      </c>
      <c r="C27" s="15" t="n">
        <f aca="false">MIN(Inputs!$C$4+B27-1,99)</f>
        <v>76</v>
      </c>
      <c r="D27" s="55" t="n">
        <f aca="false">Inputs!$C$25</f>
        <v>0.02</v>
      </c>
      <c r="E27" s="15" t="n">
        <f aca="false">R26</f>
        <v>0</v>
      </c>
      <c r="F27" s="56" t="n">
        <f aca="false">Q26</f>
        <v>72543.982318275</v>
      </c>
      <c r="G27" s="56" t="n">
        <f aca="false">IF(AND(MOD(A27-1,12)=0,B27&lt;=Inputs!$C$7,E27=0),Inputs!$C$6,0)</f>
        <v>0</v>
      </c>
      <c r="H27" s="56" t="n">
        <f aca="false">IF(B27=1,G27*Inputs!$C$9,0)</f>
        <v>0</v>
      </c>
      <c r="I27" s="56" t="n">
        <f aca="false">I26+G27</f>
        <v>72000</v>
      </c>
      <c r="J27" s="56" t="n">
        <f aca="false">(F27+G27+H27)*((1+D27)^(1/12)-1)</f>
        <v>119.812284763694</v>
      </c>
      <c r="K27" s="56" t="n">
        <f aca="false">(F27+G27+H27+J27)*(Inputs!$C$14+IF(B27&lt;=10,Inputs!$C$12,Inputs!$C$13))/12</f>
        <v>151.382905422997</v>
      </c>
      <c r="L27" s="56" t="n">
        <f aca="false">IF(OR(E27=1,A27&lt;=Inputs!$C$15),0,MAX(Inputs!$C$8*I27-(F27+G27+H27+J27-K27),0))</f>
        <v>0</v>
      </c>
      <c r="M27" s="56" t="n">
        <f aca="false">L27*INDEX(Rates!$B$2:$C$101,C27+1,IF(Inputs!$C$5="Male",1,2))/1000/12*Inputs!$C$16</f>
        <v>0</v>
      </c>
      <c r="N27" s="56" t="n">
        <f aca="false">IF($V$1=1,MAX(F27+G27+H27+J27-K27-M27,0)*Inputs!$C$22/12,0)</f>
        <v>0</v>
      </c>
      <c r="O27" s="56" t="n">
        <f aca="false">IF(AND(MOD(A27,12)=0,B27&gt;=Inputs!$C$18),MAX(F27+G27+H27+J27-K27-M27-N27,0)*Inputs!$C$17,0)</f>
        <v>0</v>
      </c>
      <c r="P27" s="56" t="n">
        <f aca="false">F27+G27+H27+J27-K27-M27-N27+O27</f>
        <v>72512.4116976157</v>
      </c>
      <c r="Q27" s="56" t="n">
        <f aca="false">IF(OR(E27=1,P27&lt;=0),0,P27)</f>
        <v>72512.4116976157</v>
      </c>
      <c r="R27" s="15" t="n">
        <f aca="false">IF(OR(E27=1,AND(P27&lt;=0,I27&gt;0)),1,0)</f>
        <v>0</v>
      </c>
      <c r="S27" s="15" t="n">
        <f aca="false">IF(L27&gt;0,1,0)</f>
        <v>0</v>
      </c>
    </row>
    <row r="28" customFormat="false" ht="15" hidden="false" customHeight="false" outlineLevel="0" collapsed="false">
      <c r="A28" s="15" t="n">
        <v>27</v>
      </c>
      <c r="B28" s="15" t="n">
        <f aca="false">INT((A28-1)/12)+1</f>
        <v>3</v>
      </c>
      <c r="C28" s="15" t="n">
        <f aca="false">MIN(Inputs!$C$4+B28-1,99)</f>
        <v>76</v>
      </c>
      <c r="D28" s="55" t="n">
        <f aca="false">Inputs!$C$25</f>
        <v>0.02</v>
      </c>
      <c r="E28" s="15" t="n">
        <f aca="false">R27</f>
        <v>0</v>
      </c>
      <c r="F28" s="56" t="n">
        <f aca="false">Q27</f>
        <v>72512.4116976157</v>
      </c>
      <c r="G28" s="56" t="n">
        <f aca="false">IF(AND(MOD(A28-1,12)=0,B28&lt;=Inputs!$C$7,E28=0),Inputs!$C$6,0)</f>
        <v>0</v>
      </c>
      <c r="H28" s="56" t="n">
        <f aca="false">IF(B28=1,G28*Inputs!$C$9,0)</f>
        <v>0</v>
      </c>
      <c r="I28" s="56" t="n">
        <f aca="false">I27+G28</f>
        <v>72000</v>
      </c>
      <c r="J28" s="56" t="n">
        <f aca="false">(F28+G28+H28)*((1+D28)^(1/12)-1)</f>
        <v>119.760143316923</v>
      </c>
      <c r="K28" s="56" t="n">
        <f aca="false">(F28+G28+H28+J28)*(Inputs!$C$14+IF(B28&lt;=10,Inputs!$C$12,Inputs!$C$13))/12</f>
        <v>151.31702466861</v>
      </c>
      <c r="L28" s="56" t="n">
        <f aca="false">IF(OR(E28=1,A28&lt;=Inputs!$C$15),0,MAX(Inputs!$C$8*I28-(F28+G28+H28+J28-K28),0))</f>
        <v>0</v>
      </c>
      <c r="M28" s="56" t="n">
        <f aca="false">L28*INDEX(Rates!$B$2:$C$101,C28+1,IF(Inputs!$C$5="Male",1,2))/1000/12*Inputs!$C$16</f>
        <v>0</v>
      </c>
      <c r="N28" s="56" t="n">
        <f aca="false">IF($V$1=1,MAX(F28+G28+H28+J28-K28-M28,0)*Inputs!$C$22/12,0)</f>
        <v>0</v>
      </c>
      <c r="O28" s="56" t="n">
        <f aca="false">IF(AND(MOD(A28,12)=0,B28&gt;=Inputs!$C$18),MAX(F28+G28+H28+J28-K28-M28-N28,0)*Inputs!$C$17,0)</f>
        <v>0</v>
      </c>
      <c r="P28" s="56" t="n">
        <f aca="false">F28+G28+H28+J28-K28-M28-N28+O28</f>
        <v>72480.854816264</v>
      </c>
      <c r="Q28" s="56" t="n">
        <f aca="false">IF(OR(E28=1,P28&lt;=0),0,P28)</f>
        <v>72480.854816264</v>
      </c>
      <c r="R28" s="15" t="n">
        <f aca="false">IF(OR(E28=1,AND(P28&lt;=0,I28&gt;0)),1,0)</f>
        <v>0</v>
      </c>
      <c r="S28" s="15" t="n">
        <f aca="false">IF(L28&gt;0,1,0)</f>
        <v>0</v>
      </c>
    </row>
    <row r="29" customFormat="false" ht="15" hidden="false" customHeight="false" outlineLevel="0" collapsed="false">
      <c r="A29" s="15" t="n">
        <v>28</v>
      </c>
      <c r="B29" s="15" t="n">
        <f aca="false">INT((A29-1)/12)+1</f>
        <v>3</v>
      </c>
      <c r="C29" s="15" t="n">
        <f aca="false">MIN(Inputs!$C$4+B29-1,99)</f>
        <v>76</v>
      </c>
      <c r="D29" s="55" t="n">
        <f aca="false">Inputs!$C$25</f>
        <v>0.02</v>
      </c>
      <c r="E29" s="15" t="n">
        <f aca="false">R28</f>
        <v>0</v>
      </c>
      <c r="F29" s="56" t="n">
        <f aca="false">Q28</f>
        <v>72480.854816264</v>
      </c>
      <c r="G29" s="56" t="n">
        <f aca="false">IF(AND(MOD(A29-1,12)=0,B29&lt;=Inputs!$C$7,E29=0),Inputs!$C$6,0)</f>
        <v>0</v>
      </c>
      <c r="H29" s="56" t="n">
        <f aca="false">IF(B29=1,G29*Inputs!$C$9,0)</f>
        <v>0</v>
      </c>
      <c r="I29" s="56" t="n">
        <f aca="false">I28+G29</f>
        <v>72000</v>
      </c>
      <c r="J29" s="56" t="n">
        <f aca="false">(F29+G29+H29)*((1+D29)^(1/12)-1)</f>
        <v>119.708024561736</v>
      </c>
      <c r="K29" s="56" t="n">
        <f aca="false">(F29+G29+H29+J29)*(Inputs!$C$14+IF(B29&lt;=10,Inputs!$C$12,Inputs!$C$13))/12</f>
        <v>151.251172585054</v>
      </c>
      <c r="L29" s="56" t="n">
        <f aca="false">IF(OR(E29=1,A29&lt;=Inputs!$C$15),0,MAX(Inputs!$C$8*I29-(F29+G29+H29+J29-K29),0))</f>
        <v>0</v>
      </c>
      <c r="M29" s="56" t="n">
        <f aca="false">L29*INDEX(Rates!$B$2:$C$101,C29+1,IF(Inputs!$C$5="Male",1,2))/1000/12*Inputs!$C$16</f>
        <v>0</v>
      </c>
      <c r="N29" s="56" t="n">
        <f aca="false">IF($V$1=1,MAX(F29+G29+H29+J29-K29-M29,0)*Inputs!$C$22/12,0)</f>
        <v>0</v>
      </c>
      <c r="O29" s="56" t="n">
        <f aca="false">IF(AND(MOD(A29,12)=0,B29&gt;=Inputs!$C$18),MAX(F29+G29+H29+J29-K29-M29-N29,0)*Inputs!$C$17,0)</f>
        <v>0</v>
      </c>
      <c r="P29" s="56" t="n">
        <f aca="false">F29+G29+H29+J29-K29-M29-N29+O29</f>
        <v>72449.3116682407</v>
      </c>
      <c r="Q29" s="56" t="n">
        <f aca="false">IF(OR(E29=1,P29&lt;=0),0,P29)</f>
        <v>72449.3116682407</v>
      </c>
      <c r="R29" s="15" t="n">
        <f aca="false">IF(OR(E29=1,AND(P29&lt;=0,I29&gt;0)),1,0)</f>
        <v>0</v>
      </c>
      <c r="S29" s="15" t="n">
        <f aca="false">IF(L29&gt;0,1,0)</f>
        <v>0</v>
      </c>
    </row>
    <row r="30" customFormat="false" ht="15" hidden="false" customHeight="false" outlineLevel="0" collapsed="false">
      <c r="A30" s="15" t="n">
        <v>29</v>
      </c>
      <c r="B30" s="15" t="n">
        <f aca="false">INT((A30-1)/12)+1</f>
        <v>3</v>
      </c>
      <c r="C30" s="15" t="n">
        <f aca="false">MIN(Inputs!$C$4+B30-1,99)</f>
        <v>76</v>
      </c>
      <c r="D30" s="55" t="n">
        <f aca="false">Inputs!$C$25</f>
        <v>0.02</v>
      </c>
      <c r="E30" s="15" t="n">
        <f aca="false">R29</f>
        <v>0</v>
      </c>
      <c r="F30" s="56" t="n">
        <f aca="false">Q29</f>
        <v>72449.3116682407</v>
      </c>
      <c r="G30" s="56" t="n">
        <f aca="false">IF(AND(MOD(A30-1,12)=0,B30&lt;=Inputs!$C$7,E30=0),Inputs!$C$6,0)</f>
        <v>0</v>
      </c>
      <c r="H30" s="56" t="n">
        <f aca="false">IF(B30=1,G30*Inputs!$C$9,0)</f>
        <v>0</v>
      </c>
      <c r="I30" s="56" t="n">
        <f aca="false">I29+G30</f>
        <v>72000</v>
      </c>
      <c r="J30" s="56" t="n">
        <f aca="false">(F30+G30+H30)*((1+D30)^(1/12)-1)</f>
        <v>119.655928488257</v>
      </c>
      <c r="K30" s="56" t="n">
        <f aca="false">(F30+G30+H30+J30)*(Inputs!$C$14+IF(B30&lt;=10,Inputs!$C$12,Inputs!$C$13))/12</f>
        <v>151.185349159852</v>
      </c>
      <c r="L30" s="56" t="n">
        <f aca="false">IF(OR(E30=1,A30&lt;=Inputs!$C$15),0,MAX(Inputs!$C$8*I30-(F30+G30+H30+J30-K30),0))</f>
        <v>0</v>
      </c>
      <c r="M30" s="56" t="n">
        <f aca="false">L30*INDEX(Rates!$B$2:$C$101,C30+1,IF(Inputs!$C$5="Male",1,2))/1000/12*Inputs!$C$16</f>
        <v>0</v>
      </c>
      <c r="N30" s="56" t="n">
        <f aca="false">IF($V$1=1,MAX(F30+G30+H30+J30-K30-M30,0)*Inputs!$C$22/12,0)</f>
        <v>0</v>
      </c>
      <c r="O30" s="56" t="n">
        <f aca="false">IF(AND(MOD(A30,12)=0,B30&gt;=Inputs!$C$18),MAX(F30+G30+H30+J30-K30-M30-N30,0)*Inputs!$C$17,0)</f>
        <v>0</v>
      </c>
      <c r="P30" s="56" t="n">
        <f aca="false">F30+G30+H30+J30-K30-M30-N30+O30</f>
        <v>72417.7822475691</v>
      </c>
      <c r="Q30" s="56" t="n">
        <f aca="false">IF(OR(E30=1,P30&lt;=0),0,P30)</f>
        <v>72417.7822475691</v>
      </c>
      <c r="R30" s="15" t="n">
        <f aca="false">IF(OR(E30=1,AND(P30&lt;=0,I30&gt;0)),1,0)</f>
        <v>0</v>
      </c>
      <c r="S30" s="15" t="n">
        <f aca="false">IF(L30&gt;0,1,0)</f>
        <v>0</v>
      </c>
    </row>
    <row r="31" customFormat="false" ht="15" hidden="false" customHeight="false" outlineLevel="0" collapsed="false">
      <c r="A31" s="15" t="n">
        <v>30</v>
      </c>
      <c r="B31" s="15" t="n">
        <f aca="false">INT((A31-1)/12)+1</f>
        <v>3</v>
      </c>
      <c r="C31" s="15" t="n">
        <f aca="false">MIN(Inputs!$C$4+B31-1,99)</f>
        <v>76</v>
      </c>
      <c r="D31" s="55" t="n">
        <f aca="false">Inputs!$C$25</f>
        <v>0.02</v>
      </c>
      <c r="E31" s="15" t="n">
        <f aca="false">R30</f>
        <v>0</v>
      </c>
      <c r="F31" s="56" t="n">
        <f aca="false">Q30</f>
        <v>72417.7822475691</v>
      </c>
      <c r="G31" s="56" t="n">
        <f aca="false">IF(AND(MOD(A31-1,12)=0,B31&lt;=Inputs!$C$7,E31=0),Inputs!$C$6,0)</f>
        <v>0</v>
      </c>
      <c r="H31" s="56" t="n">
        <f aca="false">IF(B31=1,G31*Inputs!$C$9,0)</f>
        <v>0</v>
      </c>
      <c r="I31" s="56" t="n">
        <f aca="false">I30+G31</f>
        <v>72000</v>
      </c>
      <c r="J31" s="56" t="n">
        <f aca="false">(F31+G31+H31)*((1+D31)^(1/12)-1)</f>
        <v>119.603855086615</v>
      </c>
      <c r="K31" s="56" t="n">
        <f aca="false">(F31+G31+H31+J31)*(Inputs!$C$14+IF(B31&lt;=10,Inputs!$C$12,Inputs!$C$13))/12</f>
        <v>151.119554380533</v>
      </c>
      <c r="L31" s="56" t="n">
        <f aca="false">IF(OR(E31=1,A31&lt;=Inputs!$C$15),0,MAX(Inputs!$C$8*I31-(F31+G31+H31+J31-K31),0))</f>
        <v>0</v>
      </c>
      <c r="M31" s="56" t="n">
        <f aca="false">L31*INDEX(Rates!$B$2:$C$101,C31+1,IF(Inputs!$C$5="Male",1,2))/1000/12*Inputs!$C$16</f>
        <v>0</v>
      </c>
      <c r="N31" s="56" t="n">
        <f aca="false">IF($V$1=1,MAX(F31+G31+H31+J31-K31-M31,0)*Inputs!$C$22/12,0)</f>
        <v>0</v>
      </c>
      <c r="O31" s="56" t="n">
        <f aca="false">IF(AND(MOD(A31,12)=0,B31&gt;=Inputs!$C$18),MAX(F31+G31+H31+J31-K31-M31-N31,0)*Inputs!$C$17,0)</f>
        <v>0</v>
      </c>
      <c r="P31" s="56" t="n">
        <f aca="false">F31+G31+H31+J31-K31-M31-N31+O31</f>
        <v>72386.2665482752</v>
      </c>
      <c r="Q31" s="56" t="n">
        <f aca="false">IF(OR(E31=1,P31&lt;=0),0,P31)</f>
        <v>72386.2665482752</v>
      </c>
      <c r="R31" s="15" t="n">
        <f aca="false">IF(OR(E31=1,AND(P31&lt;=0,I31&gt;0)),1,0)</f>
        <v>0</v>
      </c>
      <c r="S31" s="15" t="n">
        <f aca="false">IF(L31&gt;0,1,0)</f>
        <v>0</v>
      </c>
    </row>
    <row r="32" customFormat="false" ht="15" hidden="false" customHeight="false" outlineLevel="0" collapsed="false">
      <c r="A32" s="15" t="n">
        <v>31</v>
      </c>
      <c r="B32" s="15" t="n">
        <f aca="false">INT((A32-1)/12)+1</f>
        <v>3</v>
      </c>
      <c r="C32" s="15" t="n">
        <f aca="false">MIN(Inputs!$C$4+B32-1,99)</f>
        <v>76</v>
      </c>
      <c r="D32" s="55" t="n">
        <f aca="false">Inputs!$C$25</f>
        <v>0.02</v>
      </c>
      <c r="E32" s="15" t="n">
        <f aca="false">R31</f>
        <v>0</v>
      </c>
      <c r="F32" s="56" t="n">
        <f aca="false">Q31</f>
        <v>72386.2665482752</v>
      </c>
      <c r="G32" s="56" t="n">
        <f aca="false">IF(AND(MOD(A32-1,12)=0,B32&lt;=Inputs!$C$7,E32=0),Inputs!$C$6,0)</f>
        <v>0</v>
      </c>
      <c r="H32" s="56" t="n">
        <f aca="false">IF(B32=1,G32*Inputs!$C$9,0)</f>
        <v>0</v>
      </c>
      <c r="I32" s="56" t="n">
        <f aca="false">I31+G32</f>
        <v>72000</v>
      </c>
      <c r="J32" s="56" t="n">
        <f aca="false">(F32+G32+H32)*((1+D32)^(1/12)-1)</f>
        <v>119.551804346945</v>
      </c>
      <c r="K32" s="56" t="n">
        <f aca="false">(F32+G32+H32+J32)*(Inputs!$C$14+IF(B32&lt;=10,Inputs!$C$12,Inputs!$C$13))/12</f>
        <v>151.053788234629</v>
      </c>
      <c r="L32" s="56" t="n">
        <f aca="false">IF(OR(E32=1,A32&lt;=Inputs!$C$15),0,MAX(Inputs!$C$8*I32-(F32+G32+H32+J32-K32),0))</f>
        <v>0</v>
      </c>
      <c r="M32" s="56" t="n">
        <f aca="false">L32*INDEX(Rates!$B$2:$C$101,C32+1,IF(Inputs!$C$5="Male",1,2))/1000/12*Inputs!$C$16</f>
        <v>0</v>
      </c>
      <c r="N32" s="56" t="n">
        <f aca="false">IF($V$1=1,MAX(F32+G32+H32+J32-K32-M32,0)*Inputs!$C$22/12,0)</f>
        <v>0</v>
      </c>
      <c r="O32" s="56" t="n">
        <f aca="false">IF(AND(MOD(A32,12)=0,B32&gt;=Inputs!$C$18),MAX(F32+G32+H32+J32-K32-M32-N32,0)*Inputs!$C$17,0)</f>
        <v>0</v>
      </c>
      <c r="P32" s="56" t="n">
        <f aca="false">F32+G32+H32+J32-K32-M32-N32+O32</f>
        <v>72354.7645643875</v>
      </c>
      <c r="Q32" s="56" t="n">
        <f aca="false">IF(OR(E32=1,P32&lt;=0),0,P32)</f>
        <v>72354.7645643875</v>
      </c>
      <c r="R32" s="15" t="n">
        <f aca="false">IF(OR(E32=1,AND(P32&lt;=0,I32&gt;0)),1,0)</f>
        <v>0</v>
      </c>
      <c r="S32" s="15" t="n">
        <f aca="false">IF(L32&gt;0,1,0)</f>
        <v>0</v>
      </c>
    </row>
    <row r="33" customFormat="false" ht="15" hidden="false" customHeight="false" outlineLevel="0" collapsed="false">
      <c r="A33" s="15" t="n">
        <v>32</v>
      </c>
      <c r="B33" s="15" t="n">
        <f aca="false">INT((A33-1)/12)+1</f>
        <v>3</v>
      </c>
      <c r="C33" s="15" t="n">
        <f aca="false">MIN(Inputs!$C$4+B33-1,99)</f>
        <v>76</v>
      </c>
      <c r="D33" s="55" t="n">
        <f aca="false">Inputs!$C$25</f>
        <v>0.02</v>
      </c>
      <c r="E33" s="15" t="n">
        <f aca="false">R32</f>
        <v>0</v>
      </c>
      <c r="F33" s="56" t="n">
        <f aca="false">Q32</f>
        <v>72354.7645643875</v>
      </c>
      <c r="G33" s="56" t="n">
        <f aca="false">IF(AND(MOD(A33-1,12)=0,B33&lt;=Inputs!$C$7,E33=0),Inputs!$C$6,0)</f>
        <v>0</v>
      </c>
      <c r="H33" s="56" t="n">
        <f aca="false">IF(B33=1,G33*Inputs!$C$9,0)</f>
        <v>0</v>
      </c>
      <c r="I33" s="56" t="n">
        <f aca="false">I32+G33</f>
        <v>72000</v>
      </c>
      <c r="J33" s="56" t="n">
        <f aca="false">(F33+G33+H33)*((1+D33)^(1/12)-1)</f>
        <v>119.499776259382</v>
      </c>
      <c r="K33" s="56" t="n">
        <f aca="false">(F33+G33+H33+J33)*(Inputs!$C$14+IF(B33&lt;=10,Inputs!$C$12,Inputs!$C$13))/12</f>
        <v>150.988050709681</v>
      </c>
      <c r="L33" s="56" t="n">
        <f aca="false">IF(OR(E33=1,A33&lt;=Inputs!$C$15),0,MAX(Inputs!$C$8*I33-(F33+G33+H33+J33-K33),0))</f>
        <v>0</v>
      </c>
      <c r="M33" s="56" t="n">
        <f aca="false">L33*INDEX(Rates!$B$2:$C$101,C33+1,IF(Inputs!$C$5="Male",1,2))/1000/12*Inputs!$C$16</f>
        <v>0</v>
      </c>
      <c r="N33" s="56" t="n">
        <f aca="false">IF($V$1=1,MAX(F33+G33+H33+J33-K33-M33,0)*Inputs!$C$22/12,0)</f>
        <v>0</v>
      </c>
      <c r="O33" s="56" t="n">
        <f aca="false">IF(AND(MOD(A33,12)=0,B33&gt;=Inputs!$C$18),MAX(F33+G33+H33+J33-K33-M33-N33,0)*Inputs!$C$17,0)</f>
        <v>0</v>
      </c>
      <c r="P33" s="56" t="n">
        <f aca="false">F33+G33+H33+J33-K33-M33-N33+O33</f>
        <v>72323.2762899372</v>
      </c>
      <c r="Q33" s="56" t="n">
        <f aca="false">IF(OR(E33=1,P33&lt;=0),0,P33)</f>
        <v>72323.2762899372</v>
      </c>
      <c r="R33" s="15" t="n">
        <f aca="false">IF(OR(E33=1,AND(P33&lt;=0,I33&gt;0)),1,0)</f>
        <v>0</v>
      </c>
      <c r="S33" s="15" t="n">
        <f aca="false">IF(L33&gt;0,1,0)</f>
        <v>0</v>
      </c>
    </row>
    <row r="34" customFormat="false" ht="15" hidden="false" customHeight="false" outlineLevel="0" collapsed="false">
      <c r="A34" s="15" t="n">
        <v>33</v>
      </c>
      <c r="B34" s="15" t="n">
        <f aca="false">INT((A34-1)/12)+1</f>
        <v>3</v>
      </c>
      <c r="C34" s="15" t="n">
        <f aca="false">MIN(Inputs!$C$4+B34-1,99)</f>
        <v>76</v>
      </c>
      <c r="D34" s="55" t="n">
        <f aca="false">Inputs!$C$25</f>
        <v>0.02</v>
      </c>
      <c r="E34" s="15" t="n">
        <f aca="false">R33</f>
        <v>0</v>
      </c>
      <c r="F34" s="56" t="n">
        <f aca="false">Q33</f>
        <v>72323.2762899372</v>
      </c>
      <c r="G34" s="56" t="n">
        <f aca="false">IF(AND(MOD(A34-1,12)=0,B34&lt;=Inputs!$C$7,E34=0),Inputs!$C$6,0)</f>
        <v>0</v>
      </c>
      <c r="H34" s="56" t="n">
        <f aca="false">IF(B34=1,G34*Inputs!$C$9,0)</f>
        <v>0</v>
      </c>
      <c r="I34" s="56" t="n">
        <f aca="false">I33+G34</f>
        <v>72000</v>
      </c>
      <c r="J34" s="56" t="n">
        <f aca="false">(F34+G34+H34)*((1+D34)^(1/12)-1)</f>
        <v>119.447770814071</v>
      </c>
      <c r="K34" s="56" t="n">
        <f aca="false">(F34+G34+H34+J34)*(Inputs!$C$14+IF(B34&lt;=10,Inputs!$C$12,Inputs!$C$13))/12</f>
        <v>150.922341793232</v>
      </c>
      <c r="L34" s="56" t="n">
        <f aca="false">IF(OR(E34=1,A34&lt;=Inputs!$C$15),0,MAX(Inputs!$C$8*I34-(F34+G34+H34+J34-K34),0))</f>
        <v>0</v>
      </c>
      <c r="M34" s="56" t="n">
        <f aca="false">L34*INDEX(Rates!$B$2:$C$101,C34+1,IF(Inputs!$C$5="Male",1,2))/1000/12*Inputs!$C$16</f>
        <v>0</v>
      </c>
      <c r="N34" s="56" t="n">
        <f aca="false">IF($V$1=1,MAX(F34+G34+H34+J34-K34-M34,0)*Inputs!$C$22/12,0)</f>
        <v>0</v>
      </c>
      <c r="O34" s="56" t="n">
        <f aca="false">IF(AND(MOD(A34,12)=0,B34&gt;=Inputs!$C$18),MAX(F34+G34+H34+J34-K34-M34-N34,0)*Inputs!$C$17,0)</f>
        <v>0</v>
      </c>
      <c r="P34" s="56" t="n">
        <f aca="false">F34+G34+H34+J34-K34-M34-N34+O34</f>
        <v>72291.801718958</v>
      </c>
      <c r="Q34" s="56" t="n">
        <f aca="false">IF(OR(E34=1,P34&lt;=0),0,P34)</f>
        <v>72291.801718958</v>
      </c>
      <c r="R34" s="15" t="n">
        <f aca="false">IF(OR(E34=1,AND(P34&lt;=0,I34&gt;0)),1,0)</f>
        <v>0</v>
      </c>
      <c r="S34" s="15" t="n">
        <f aca="false">IF(L34&gt;0,1,0)</f>
        <v>0</v>
      </c>
    </row>
    <row r="35" customFormat="false" ht="15" hidden="false" customHeight="false" outlineLevel="0" collapsed="false">
      <c r="A35" s="15" t="n">
        <v>34</v>
      </c>
      <c r="B35" s="15" t="n">
        <f aca="false">INT((A35-1)/12)+1</f>
        <v>3</v>
      </c>
      <c r="C35" s="15" t="n">
        <f aca="false">MIN(Inputs!$C$4+B35-1,99)</f>
        <v>76</v>
      </c>
      <c r="D35" s="55" t="n">
        <f aca="false">Inputs!$C$25</f>
        <v>0.02</v>
      </c>
      <c r="E35" s="15" t="n">
        <f aca="false">R34</f>
        <v>0</v>
      </c>
      <c r="F35" s="56" t="n">
        <f aca="false">Q34</f>
        <v>72291.801718958</v>
      </c>
      <c r="G35" s="56" t="n">
        <f aca="false">IF(AND(MOD(A35-1,12)=0,B35&lt;=Inputs!$C$7,E35=0),Inputs!$C$6,0)</f>
        <v>0</v>
      </c>
      <c r="H35" s="56" t="n">
        <f aca="false">IF(B35=1,G35*Inputs!$C$9,0)</f>
        <v>0</v>
      </c>
      <c r="I35" s="56" t="n">
        <f aca="false">I34+G35</f>
        <v>72000</v>
      </c>
      <c r="J35" s="56" t="n">
        <f aca="false">(F35+G35+H35)*((1+D35)^(1/12)-1)</f>
        <v>119.395788001155</v>
      </c>
      <c r="K35" s="56" t="n">
        <f aca="false">(F35+G35+H35+J35)*(Inputs!$C$14+IF(B35&lt;=10,Inputs!$C$12,Inputs!$C$13))/12</f>
        <v>150.856661472832</v>
      </c>
      <c r="L35" s="56" t="n">
        <f aca="false">IF(OR(E35=1,A35&lt;=Inputs!$C$15),0,MAX(Inputs!$C$8*I35-(F35+G35+H35+J35-K35),0))</f>
        <v>0</v>
      </c>
      <c r="M35" s="56" t="n">
        <f aca="false">L35*INDEX(Rates!$B$2:$C$101,C35+1,IF(Inputs!$C$5="Male",1,2))/1000/12*Inputs!$C$16</f>
        <v>0</v>
      </c>
      <c r="N35" s="56" t="n">
        <f aca="false">IF($V$1=1,MAX(F35+G35+H35+J35-K35-M35,0)*Inputs!$C$22/12,0)</f>
        <v>0</v>
      </c>
      <c r="O35" s="56" t="n">
        <f aca="false">IF(AND(MOD(A35,12)=0,B35&gt;=Inputs!$C$18),MAX(F35+G35+H35+J35-K35-M35-N35,0)*Inputs!$C$17,0)</f>
        <v>0</v>
      </c>
      <c r="P35" s="56" t="n">
        <f aca="false">F35+G35+H35+J35-K35-M35-N35+O35</f>
        <v>72260.3408454864</v>
      </c>
      <c r="Q35" s="56" t="n">
        <f aca="false">IF(OR(E35=1,P35&lt;=0),0,P35)</f>
        <v>72260.3408454864</v>
      </c>
      <c r="R35" s="15" t="n">
        <f aca="false">IF(OR(E35=1,AND(P35&lt;=0,I35&gt;0)),1,0)</f>
        <v>0</v>
      </c>
      <c r="S35" s="15" t="n">
        <f aca="false">IF(L35&gt;0,1,0)</f>
        <v>0</v>
      </c>
    </row>
    <row r="36" customFormat="false" ht="15" hidden="false" customHeight="false" outlineLevel="0" collapsed="false">
      <c r="A36" s="15" t="n">
        <v>35</v>
      </c>
      <c r="B36" s="15" t="n">
        <f aca="false">INT((A36-1)/12)+1</f>
        <v>3</v>
      </c>
      <c r="C36" s="15" t="n">
        <f aca="false">MIN(Inputs!$C$4+B36-1,99)</f>
        <v>76</v>
      </c>
      <c r="D36" s="55" t="n">
        <f aca="false">Inputs!$C$25</f>
        <v>0.02</v>
      </c>
      <c r="E36" s="15" t="n">
        <f aca="false">R35</f>
        <v>0</v>
      </c>
      <c r="F36" s="56" t="n">
        <f aca="false">Q35</f>
        <v>72260.3408454864</v>
      </c>
      <c r="G36" s="56" t="n">
        <f aca="false">IF(AND(MOD(A36-1,12)=0,B36&lt;=Inputs!$C$7,E36=0),Inputs!$C$6,0)</f>
        <v>0</v>
      </c>
      <c r="H36" s="56" t="n">
        <f aca="false">IF(B36=1,G36*Inputs!$C$9,0)</f>
        <v>0</v>
      </c>
      <c r="I36" s="56" t="n">
        <f aca="false">I35+G36</f>
        <v>72000</v>
      </c>
      <c r="J36" s="56" t="n">
        <f aca="false">(F36+G36+H36)*((1+D36)^(1/12)-1)</f>
        <v>119.343827810788</v>
      </c>
      <c r="K36" s="56" t="n">
        <f aca="false">(F36+G36+H36+J36)*(Inputs!$C$14+IF(B36&lt;=10,Inputs!$C$12,Inputs!$C$13))/12</f>
        <v>150.791009736036</v>
      </c>
      <c r="L36" s="56" t="n">
        <f aca="false">IF(OR(E36=1,A36&lt;=Inputs!$C$15),0,MAX(Inputs!$C$8*I36-(F36+G36+H36+J36-K36),0))</f>
        <v>0</v>
      </c>
      <c r="M36" s="56" t="n">
        <f aca="false">L36*INDEX(Rates!$B$2:$C$101,C36+1,IF(Inputs!$C$5="Male",1,2))/1000/12*Inputs!$C$16</f>
        <v>0</v>
      </c>
      <c r="N36" s="56" t="n">
        <f aca="false">IF($V$1=1,MAX(F36+G36+H36+J36-K36-M36,0)*Inputs!$C$22/12,0)</f>
        <v>0</v>
      </c>
      <c r="O36" s="56" t="n">
        <f aca="false">IF(AND(MOD(A36,12)=0,B36&gt;=Inputs!$C$18),MAX(F36+G36+H36+J36-K36-M36-N36,0)*Inputs!$C$17,0)</f>
        <v>0</v>
      </c>
      <c r="P36" s="56" t="n">
        <f aca="false">F36+G36+H36+J36-K36-M36-N36+O36</f>
        <v>72228.8936635611</v>
      </c>
      <c r="Q36" s="56" t="n">
        <f aca="false">IF(OR(E36=1,P36&lt;=0),0,P36)</f>
        <v>72228.8936635611</v>
      </c>
      <c r="R36" s="15" t="n">
        <f aca="false">IF(OR(E36=1,AND(P36&lt;=0,I36&gt;0)),1,0)</f>
        <v>0</v>
      </c>
      <c r="S36" s="15" t="n">
        <f aca="false">IF(L36&gt;0,1,0)</f>
        <v>0</v>
      </c>
    </row>
    <row r="37" customFormat="false" ht="15" hidden="false" customHeight="false" outlineLevel="0" collapsed="false">
      <c r="A37" s="15" t="n">
        <v>36</v>
      </c>
      <c r="B37" s="15" t="n">
        <f aca="false">INT((A37-1)/12)+1</f>
        <v>3</v>
      </c>
      <c r="C37" s="15" t="n">
        <f aca="false">MIN(Inputs!$C$4+B37-1,99)</f>
        <v>76</v>
      </c>
      <c r="D37" s="55" t="n">
        <f aca="false">Inputs!$C$25</f>
        <v>0.02</v>
      </c>
      <c r="E37" s="15" t="n">
        <f aca="false">R36</f>
        <v>0</v>
      </c>
      <c r="F37" s="56" t="n">
        <f aca="false">Q36</f>
        <v>72228.8936635611</v>
      </c>
      <c r="G37" s="56" t="n">
        <f aca="false">IF(AND(MOD(A37-1,12)=0,B37&lt;=Inputs!$C$7,E37=0),Inputs!$C$6,0)</f>
        <v>0</v>
      </c>
      <c r="H37" s="56" t="n">
        <f aca="false">IF(B37=1,G37*Inputs!$C$9,0)</f>
        <v>0</v>
      </c>
      <c r="I37" s="56" t="n">
        <f aca="false">I36+G37</f>
        <v>72000</v>
      </c>
      <c r="J37" s="56" t="n">
        <f aca="false">(F37+G37+H37)*((1+D37)^(1/12)-1)</f>
        <v>119.291890233122</v>
      </c>
      <c r="K37" s="56" t="n">
        <f aca="false">(F37+G37+H37+J37)*(Inputs!$C$14+IF(B37&lt;=10,Inputs!$C$12,Inputs!$C$13))/12</f>
        <v>150.725386570405</v>
      </c>
      <c r="L37" s="56" t="n">
        <f aca="false">IF(OR(E37=1,A37&lt;=Inputs!$C$15),0,MAX(Inputs!$C$8*I37-(F37+G37+H37+J37-K37),0))</f>
        <v>0</v>
      </c>
      <c r="M37" s="56" t="n">
        <f aca="false">L37*INDEX(Rates!$B$2:$C$101,C37+1,IF(Inputs!$C$5="Male",1,2))/1000/12*Inputs!$C$16</f>
        <v>0</v>
      </c>
      <c r="N37" s="56" t="n">
        <f aca="false">IF($V$1=1,MAX(F37+G37+H37+J37-K37-M37,0)*Inputs!$C$22/12,0)</f>
        <v>0</v>
      </c>
      <c r="O37" s="56" t="n">
        <f aca="false">IF(AND(MOD(A37,12)=0,B37&gt;=Inputs!$C$18),MAX(F37+G37+H37+J37-K37-M37-N37,0)*Inputs!$C$17,0)</f>
        <v>0</v>
      </c>
      <c r="P37" s="56" t="n">
        <f aca="false">F37+G37+H37+J37-K37-M37-N37+O37</f>
        <v>72197.4601672238</v>
      </c>
      <c r="Q37" s="56" t="n">
        <f aca="false">IF(OR(E37=1,P37&lt;=0),0,P37)</f>
        <v>72197.4601672238</v>
      </c>
      <c r="R37" s="15" t="n">
        <f aca="false">IF(OR(E37=1,AND(P37&lt;=0,I37&gt;0)),1,0)</f>
        <v>0</v>
      </c>
      <c r="S37" s="15" t="n">
        <f aca="false">IF(L37&gt;0,1,0)</f>
        <v>0</v>
      </c>
    </row>
    <row r="38" customFormat="false" ht="15" hidden="false" customHeight="false" outlineLevel="0" collapsed="false">
      <c r="A38" s="15" t="n">
        <v>37</v>
      </c>
      <c r="B38" s="15" t="n">
        <f aca="false">INT((A38-1)/12)+1</f>
        <v>4</v>
      </c>
      <c r="C38" s="15" t="n">
        <f aca="false">MIN(Inputs!$C$4+B38-1,99)</f>
        <v>77</v>
      </c>
      <c r="D38" s="55" t="n">
        <f aca="false">Inputs!$C$25</f>
        <v>0.02</v>
      </c>
      <c r="E38" s="15" t="n">
        <f aca="false">R37</f>
        <v>0</v>
      </c>
      <c r="F38" s="56" t="n">
        <f aca="false">Q37</f>
        <v>72197.4601672238</v>
      </c>
      <c r="G38" s="56" t="n">
        <f aca="false">IF(AND(MOD(A38-1,12)=0,B38&lt;=Inputs!$C$7,E38=0),Inputs!$C$6,0)</f>
        <v>24000</v>
      </c>
      <c r="H38" s="56" t="n">
        <f aca="false">IF(B38=1,G38*Inputs!$C$9,0)</f>
        <v>0</v>
      </c>
      <c r="I38" s="56" t="n">
        <f aca="false">I37+G38</f>
        <v>96000</v>
      </c>
      <c r="J38" s="56" t="n">
        <f aca="false">(F38+G38+H38)*((1+D38)^(1/12)-1)</f>
        <v>158.877926504402</v>
      </c>
      <c r="K38" s="56" t="n">
        <f aca="false">(F38+G38+H38+J38)*(Inputs!$C$14+IF(B38&lt;=10,Inputs!$C$12,Inputs!$C$13))/12</f>
        <v>200.7423710286</v>
      </c>
      <c r="L38" s="56" t="n">
        <f aca="false">IF(OR(E38=1,A38&lt;=Inputs!$C$15),0,MAX(Inputs!$C$8*I38-(F38+G38+H38+J38-K38),0))</f>
        <v>804.404277300375</v>
      </c>
      <c r="M38" s="56" t="n">
        <f aca="false">L38*INDEX(Rates!$B$2:$C$101,C38+1,IF(Inputs!$C$5="Male",1,2))/1000/12*Inputs!$C$16</f>
        <v>2.50035662860867</v>
      </c>
      <c r="N38" s="56" t="n">
        <f aca="false">IF($V$1=1,MAX(F38+G38+H38+J38-K38-M38,0)*Inputs!$C$22/12,0)</f>
        <v>0</v>
      </c>
      <c r="O38" s="56" t="n">
        <f aca="false">IF(AND(MOD(A38,12)=0,B38&gt;=Inputs!$C$18),MAX(F38+G38+H38+J38-K38-M38-N38,0)*Inputs!$C$17,0)</f>
        <v>0</v>
      </c>
      <c r="P38" s="56" t="n">
        <f aca="false">F38+G38+H38+J38-K38-M38-N38+O38</f>
        <v>96153.095366071</v>
      </c>
      <c r="Q38" s="56" t="n">
        <f aca="false">IF(OR(E38=1,P38&lt;=0),0,P38)</f>
        <v>96153.095366071</v>
      </c>
      <c r="R38" s="15" t="n">
        <f aca="false">IF(OR(E38=1,AND(P38&lt;=0,I38&gt;0)),1,0)</f>
        <v>0</v>
      </c>
      <c r="S38" s="15" t="n">
        <f aca="false">IF(L38&gt;0,1,0)</f>
        <v>1</v>
      </c>
    </row>
    <row r="39" customFormat="false" ht="15" hidden="false" customHeight="false" outlineLevel="0" collapsed="false">
      <c r="A39" s="15" t="n">
        <v>38</v>
      </c>
      <c r="B39" s="15" t="n">
        <f aca="false">INT((A39-1)/12)+1</f>
        <v>4</v>
      </c>
      <c r="C39" s="15" t="n">
        <f aca="false">MIN(Inputs!$C$4+B39-1,99)</f>
        <v>77</v>
      </c>
      <c r="D39" s="55" t="n">
        <f aca="false">Inputs!$C$25</f>
        <v>0.02</v>
      </c>
      <c r="E39" s="15" t="n">
        <f aca="false">R38</f>
        <v>0</v>
      </c>
      <c r="F39" s="56" t="n">
        <f aca="false">Q38</f>
        <v>96153.095366071</v>
      </c>
      <c r="G39" s="56" t="n">
        <f aca="false">IF(AND(MOD(A39-1,12)=0,B39&lt;=Inputs!$C$7,E39=0),Inputs!$C$6,0)</f>
        <v>0</v>
      </c>
      <c r="H39" s="56" t="n">
        <f aca="false">IF(B39=1,G39*Inputs!$C$9,0)</f>
        <v>0</v>
      </c>
      <c r="I39" s="56" t="n">
        <f aca="false">I38+G39</f>
        <v>96000</v>
      </c>
      <c r="J39" s="56" t="n">
        <f aca="false">(F39+G39+H39)*((1+D39)^(1/12)-1)</f>
        <v>158.804654428355</v>
      </c>
      <c r="K39" s="56" t="n">
        <f aca="false">(F39+G39+H39+J39)*(Inputs!$C$14+IF(B39&lt;=10,Inputs!$C$12,Inputs!$C$13))/12</f>
        <v>200.649791709374</v>
      </c>
      <c r="L39" s="56" t="n">
        <f aca="false">IF(OR(E39=1,A39&lt;=Inputs!$C$15),0,MAX(Inputs!$C$8*I39-(F39+G39+H39+J39-K39),0))</f>
        <v>848.749771210001</v>
      </c>
      <c r="M39" s="56" t="n">
        <f aca="false">L39*INDEX(Rates!$B$2:$C$101,C39+1,IF(Inputs!$C$5="Male",1,2))/1000/12*Inputs!$C$16</f>
        <v>2.63819720551109</v>
      </c>
      <c r="N39" s="56" t="n">
        <f aca="false">IF($V$1=1,MAX(F39+G39+H39+J39-K39-M39,0)*Inputs!$C$22/12,0)</f>
        <v>0</v>
      </c>
      <c r="O39" s="56" t="n">
        <f aca="false">IF(AND(MOD(A39,12)=0,B39&gt;=Inputs!$C$18),MAX(F39+G39+H39+J39-K39-M39-N39,0)*Inputs!$C$17,0)</f>
        <v>0</v>
      </c>
      <c r="P39" s="56" t="n">
        <f aca="false">F39+G39+H39+J39-K39-M39-N39+O39</f>
        <v>96108.6120315845</v>
      </c>
      <c r="Q39" s="56" t="n">
        <f aca="false">IF(OR(E39=1,P39&lt;=0),0,P39)</f>
        <v>96108.6120315845</v>
      </c>
      <c r="R39" s="15" t="n">
        <f aca="false">IF(OR(E39=1,AND(P39&lt;=0,I39&gt;0)),1,0)</f>
        <v>0</v>
      </c>
      <c r="S39" s="15" t="n">
        <f aca="false">IF(L39&gt;0,1,0)</f>
        <v>1</v>
      </c>
    </row>
    <row r="40" customFormat="false" ht="15" hidden="false" customHeight="false" outlineLevel="0" collapsed="false">
      <c r="A40" s="15" t="n">
        <v>39</v>
      </c>
      <c r="B40" s="15" t="n">
        <f aca="false">INT((A40-1)/12)+1</f>
        <v>4</v>
      </c>
      <c r="C40" s="15" t="n">
        <f aca="false">MIN(Inputs!$C$4+B40-1,99)</f>
        <v>77</v>
      </c>
      <c r="D40" s="55" t="n">
        <f aca="false">Inputs!$C$25</f>
        <v>0.02</v>
      </c>
      <c r="E40" s="15" t="n">
        <f aca="false">R39</f>
        <v>0</v>
      </c>
      <c r="F40" s="56" t="n">
        <f aca="false">Q39</f>
        <v>96108.6120315845</v>
      </c>
      <c r="G40" s="56" t="n">
        <f aca="false">IF(AND(MOD(A40-1,12)=0,B40&lt;=Inputs!$C$7,E40=0),Inputs!$C$6,0)</f>
        <v>0</v>
      </c>
      <c r="H40" s="56" t="n">
        <f aca="false">IF(B40=1,G40*Inputs!$C$9,0)</f>
        <v>0</v>
      </c>
      <c r="I40" s="56" t="n">
        <f aca="false">I39+G40</f>
        <v>96000</v>
      </c>
      <c r="J40" s="56" t="n">
        <f aca="false">(F40+G40+H40)*((1+D40)^(1/12)-1)</f>
        <v>158.73118658487</v>
      </c>
      <c r="K40" s="56" t="n">
        <f aca="false">(F40+G40+H40+J40)*(Inputs!$C$14+IF(B40&lt;=10,Inputs!$C$12,Inputs!$C$13))/12</f>
        <v>200.556965037853</v>
      </c>
      <c r="L40" s="56" t="n">
        <f aca="false">IF(OR(E40=1,A40&lt;=Inputs!$C$15),0,MAX(Inputs!$C$8*I40-(F40+G40+H40+J40-K40),0))</f>
        <v>893.213746868481</v>
      </c>
      <c r="M40" s="56" t="n">
        <f aca="false">L40*INDEX(Rates!$B$2:$C$101,C40+1,IF(Inputs!$C$5="Male",1,2))/1000/12*Inputs!$C$16</f>
        <v>2.77640606318286</v>
      </c>
      <c r="N40" s="56" t="n">
        <f aca="false">IF($V$1=1,MAX(F40+G40+H40+J40-K40-M40,0)*Inputs!$C$22/12,0)</f>
        <v>0</v>
      </c>
      <c r="O40" s="56" t="n">
        <f aca="false">IF(AND(MOD(A40,12)=0,B40&gt;=Inputs!$C$18),MAX(F40+G40+H40+J40-K40-M40-N40,0)*Inputs!$C$17,0)</f>
        <v>0</v>
      </c>
      <c r="P40" s="56" t="n">
        <f aca="false">F40+G40+H40+J40-K40-M40-N40+O40</f>
        <v>96064.0098470683</v>
      </c>
      <c r="Q40" s="56" t="n">
        <f aca="false">IF(OR(E40=1,P40&lt;=0),0,P40)</f>
        <v>96064.0098470683</v>
      </c>
      <c r="R40" s="15" t="n">
        <f aca="false">IF(OR(E40=1,AND(P40&lt;=0,I40&gt;0)),1,0)</f>
        <v>0</v>
      </c>
      <c r="S40" s="15" t="n">
        <f aca="false">IF(L40&gt;0,1,0)</f>
        <v>1</v>
      </c>
    </row>
    <row r="41" customFormat="false" ht="15" hidden="false" customHeight="false" outlineLevel="0" collapsed="false">
      <c r="A41" s="15" t="n">
        <v>40</v>
      </c>
      <c r="B41" s="15" t="n">
        <f aca="false">INT((A41-1)/12)+1</f>
        <v>4</v>
      </c>
      <c r="C41" s="15" t="n">
        <f aca="false">MIN(Inputs!$C$4+B41-1,99)</f>
        <v>77</v>
      </c>
      <c r="D41" s="55" t="n">
        <f aca="false">Inputs!$C$25</f>
        <v>0.02</v>
      </c>
      <c r="E41" s="15" t="n">
        <f aca="false">R40</f>
        <v>0</v>
      </c>
      <c r="F41" s="56" t="n">
        <f aca="false">Q40</f>
        <v>96064.0098470683</v>
      </c>
      <c r="G41" s="56" t="n">
        <f aca="false">IF(AND(MOD(A41-1,12)=0,B41&lt;=Inputs!$C$7,E41=0),Inputs!$C$6,0)</f>
        <v>0</v>
      </c>
      <c r="H41" s="56" t="n">
        <f aca="false">IF(B41=1,G41*Inputs!$C$9,0)</f>
        <v>0</v>
      </c>
      <c r="I41" s="56" t="n">
        <f aca="false">I40+G41</f>
        <v>96000</v>
      </c>
      <c r="J41" s="56" t="n">
        <f aca="false">(F41+G41+H41)*((1+D41)^(1/12)-1)</f>
        <v>158.657522450898</v>
      </c>
      <c r="K41" s="56" t="n">
        <f aca="false">(F41+G41+H41+J41)*(Inputs!$C$14+IF(B41&lt;=10,Inputs!$C$12,Inputs!$C$13))/12</f>
        <v>200.463890353165</v>
      </c>
      <c r="L41" s="56" t="n">
        <f aca="false">IF(OR(E41=1,A41&lt;=Inputs!$C$15),0,MAX(Inputs!$C$8*I41-(F41+G41+H41+J41-K41),0))</f>
        <v>937.79652083393</v>
      </c>
      <c r="M41" s="56" t="n">
        <f aca="false">L41*INDEX(Rates!$B$2:$C$101,C41+1,IF(Inputs!$C$5="Male",1,2))/1000/12*Inputs!$C$16</f>
        <v>2.91498418559213</v>
      </c>
      <c r="N41" s="56" t="n">
        <f aca="false">IF($V$1=1,MAX(F41+G41+H41+J41-K41-M41,0)*Inputs!$C$22/12,0)</f>
        <v>0</v>
      </c>
      <c r="O41" s="56" t="n">
        <f aca="false">IF(AND(MOD(A41,12)=0,B41&gt;=Inputs!$C$18),MAX(F41+G41+H41+J41-K41-M41-N41,0)*Inputs!$C$17,0)</f>
        <v>0</v>
      </c>
      <c r="P41" s="56" t="n">
        <f aca="false">F41+G41+H41+J41-K41-M41-N41+O41</f>
        <v>96019.2884949805</v>
      </c>
      <c r="Q41" s="56" t="n">
        <f aca="false">IF(OR(E41=1,P41&lt;=0),0,P41)</f>
        <v>96019.2884949805</v>
      </c>
      <c r="R41" s="15" t="n">
        <f aca="false">IF(OR(E41=1,AND(P41&lt;=0,I41&gt;0)),1,0)</f>
        <v>0</v>
      </c>
      <c r="S41" s="15" t="n">
        <f aca="false">IF(L41&gt;0,1,0)</f>
        <v>1</v>
      </c>
    </row>
    <row r="42" customFormat="false" ht="15" hidden="false" customHeight="false" outlineLevel="0" collapsed="false">
      <c r="A42" s="15" t="n">
        <v>41</v>
      </c>
      <c r="B42" s="15" t="n">
        <f aca="false">INT((A42-1)/12)+1</f>
        <v>4</v>
      </c>
      <c r="C42" s="15" t="n">
        <f aca="false">MIN(Inputs!$C$4+B42-1,99)</f>
        <v>77</v>
      </c>
      <c r="D42" s="55" t="n">
        <f aca="false">Inputs!$C$25</f>
        <v>0.02</v>
      </c>
      <c r="E42" s="15" t="n">
        <f aca="false">R41</f>
        <v>0</v>
      </c>
      <c r="F42" s="56" t="n">
        <f aca="false">Q41</f>
        <v>96019.2884949805</v>
      </c>
      <c r="G42" s="56" t="n">
        <f aca="false">IF(AND(MOD(A42-1,12)=0,B42&lt;=Inputs!$C$7,E42=0),Inputs!$C$6,0)</f>
        <v>0</v>
      </c>
      <c r="H42" s="56" t="n">
        <f aca="false">IF(B42=1,G42*Inputs!$C$9,0)</f>
        <v>0</v>
      </c>
      <c r="I42" s="56" t="n">
        <f aca="false">I41+G42</f>
        <v>96000</v>
      </c>
      <c r="J42" s="56" t="n">
        <f aca="false">(F42+G42+H42)*((1+D42)^(1/12)-1)</f>
        <v>158.583661501993</v>
      </c>
      <c r="K42" s="56" t="n">
        <f aca="false">(F42+G42+H42+J42)*(Inputs!$C$14+IF(B42&lt;=10,Inputs!$C$12,Inputs!$C$13))/12</f>
        <v>200.370566992672</v>
      </c>
      <c r="L42" s="56" t="n">
        <f aca="false">IF(OR(E42=1,A42&lt;=Inputs!$C$15),0,MAX(Inputs!$C$8*I42-(F42+G42+H42+J42-K42),0))</f>
        <v>982.498410510205</v>
      </c>
      <c r="M42" s="56" t="n">
        <f aca="false">L42*INDEX(Rates!$B$2:$C$101,C42+1,IF(Inputs!$C$5="Male",1,2))/1000/12*Inputs!$C$16</f>
        <v>3.05393255933589</v>
      </c>
      <c r="N42" s="56" t="n">
        <f aca="false">IF($V$1=1,MAX(F42+G42+H42+J42-K42-M42,0)*Inputs!$C$22/12,0)</f>
        <v>0</v>
      </c>
      <c r="O42" s="56" t="n">
        <f aca="false">IF(AND(MOD(A42,12)=0,B42&gt;=Inputs!$C$18),MAX(F42+G42+H42+J42-K42-M42-N42,0)*Inputs!$C$17,0)</f>
        <v>0</v>
      </c>
      <c r="P42" s="56" t="n">
        <f aca="false">F42+G42+H42+J42-K42-M42-N42+O42</f>
        <v>95974.4476569305</v>
      </c>
      <c r="Q42" s="56" t="n">
        <f aca="false">IF(OR(E42=1,P42&lt;=0),0,P42)</f>
        <v>95974.4476569305</v>
      </c>
      <c r="R42" s="15" t="n">
        <f aca="false">IF(OR(E42=1,AND(P42&lt;=0,I42&gt;0)),1,0)</f>
        <v>0</v>
      </c>
      <c r="S42" s="15" t="n">
        <f aca="false">IF(L42&gt;0,1,0)</f>
        <v>1</v>
      </c>
    </row>
    <row r="43" customFormat="false" ht="15" hidden="false" customHeight="false" outlineLevel="0" collapsed="false">
      <c r="A43" s="15" t="n">
        <v>42</v>
      </c>
      <c r="B43" s="15" t="n">
        <f aca="false">INT((A43-1)/12)+1</f>
        <v>4</v>
      </c>
      <c r="C43" s="15" t="n">
        <f aca="false">MIN(Inputs!$C$4+B43-1,99)</f>
        <v>77</v>
      </c>
      <c r="D43" s="55" t="n">
        <f aca="false">Inputs!$C$25</f>
        <v>0.02</v>
      </c>
      <c r="E43" s="15" t="n">
        <f aca="false">R42</f>
        <v>0</v>
      </c>
      <c r="F43" s="56" t="n">
        <f aca="false">Q42</f>
        <v>95974.4476569305</v>
      </c>
      <c r="G43" s="56" t="n">
        <f aca="false">IF(AND(MOD(A43-1,12)=0,B43&lt;=Inputs!$C$7,E43=0),Inputs!$C$6,0)</f>
        <v>0</v>
      </c>
      <c r="H43" s="56" t="n">
        <f aca="false">IF(B43=1,G43*Inputs!$C$9,0)</f>
        <v>0</v>
      </c>
      <c r="I43" s="56" t="n">
        <f aca="false">I42+G43</f>
        <v>96000</v>
      </c>
      <c r="J43" s="56" t="n">
        <f aca="false">(F43+G43+H43)*((1+D43)^(1/12)-1)</f>
        <v>158.509603212308</v>
      </c>
      <c r="K43" s="56" t="n">
        <f aca="false">(F43+G43+H43+J43)*(Inputs!$C$14+IF(B43&lt;=10,Inputs!$C$12,Inputs!$C$13))/12</f>
        <v>200.276994291964</v>
      </c>
      <c r="L43" s="56" t="n">
        <f aca="false">IF(OR(E43=1,A43&lt;=Inputs!$C$15),0,MAX(Inputs!$C$8*I43-(F43+G43+H43+J43-K43),0))</f>
        <v>1027.31973414921</v>
      </c>
      <c r="M43" s="56" t="n">
        <f aca="false">L43*INDEX(Rates!$B$2:$C$101,C43+1,IF(Inputs!$C$5="Male",1,2))/1000/12*Inputs!$C$16</f>
        <v>3.19325217364711</v>
      </c>
      <c r="N43" s="56" t="n">
        <f aca="false">IF($V$1=1,MAX(F43+G43+H43+J43-K43-M43,0)*Inputs!$C$22/12,0)</f>
        <v>0</v>
      </c>
      <c r="O43" s="56" t="n">
        <f aca="false">IF(AND(MOD(A43,12)=0,B43&gt;=Inputs!$C$18),MAX(F43+G43+H43+J43-K43-M43-N43,0)*Inputs!$C$17,0)</f>
        <v>0</v>
      </c>
      <c r="P43" s="56" t="n">
        <f aca="false">F43+G43+H43+J43-K43-M43-N43+O43</f>
        <v>95929.4870136772</v>
      </c>
      <c r="Q43" s="56" t="n">
        <f aca="false">IF(OR(E43=1,P43&lt;=0),0,P43)</f>
        <v>95929.4870136772</v>
      </c>
      <c r="R43" s="15" t="n">
        <f aca="false">IF(OR(E43=1,AND(P43&lt;=0,I43&gt;0)),1,0)</f>
        <v>0</v>
      </c>
      <c r="S43" s="15" t="n">
        <f aca="false">IF(L43&gt;0,1,0)</f>
        <v>1</v>
      </c>
    </row>
    <row r="44" customFormat="false" ht="15" hidden="false" customHeight="false" outlineLevel="0" collapsed="false">
      <c r="A44" s="15" t="n">
        <v>43</v>
      </c>
      <c r="B44" s="15" t="n">
        <f aca="false">INT((A44-1)/12)+1</f>
        <v>4</v>
      </c>
      <c r="C44" s="15" t="n">
        <f aca="false">MIN(Inputs!$C$4+B44-1,99)</f>
        <v>77</v>
      </c>
      <c r="D44" s="55" t="n">
        <f aca="false">Inputs!$C$25</f>
        <v>0.02</v>
      </c>
      <c r="E44" s="15" t="n">
        <f aca="false">R43</f>
        <v>0</v>
      </c>
      <c r="F44" s="56" t="n">
        <f aca="false">Q43</f>
        <v>95929.4870136772</v>
      </c>
      <c r="G44" s="56" t="n">
        <f aca="false">IF(AND(MOD(A44-1,12)=0,B44&lt;=Inputs!$C$7,E44=0),Inputs!$C$6,0)</f>
        <v>0</v>
      </c>
      <c r="H44" s="56" t="n">
        <f aca="false">IF(B44=1,G44*Inputs!$C$9,0)</f>
        <v>0</v>
      </c>
      <c r="I44" s="56" t="n">
        <f aca="false">I43+G44</f>
        <v>96000</v>
      </c>
      <c r="J44" s="56" t="n">
        <f aca="false">(F44+G44+H44)*((1+D44)^(1/12)-1)</f>
        <v>158.435347054588</v>
      </c>
      <c r="K44" s="56" t="n">
        <f aca="false">(F44+G44+H44+J44)*(Inputs!$C$14+IF(B44&lt;=10,Inputs!$C$12,Inputs!$C$13))/12</f>
        <v>200.183171584858</v>
      </c>
      <c r="L44" s="56" t="n">
        <f aca="false">IF(OR(E44=1,A44&lt;=Inputs!$C$15),0,MAX(Inputs!$C$8*I44-(F44+G44+H44+J44-K44),0))</f>
        <v>1072.26081085311</v>
      </c>
      <c r="M44" s="56" t="n">
        <f aca="false">L44*INDEX(Rates!$B$2:$C$101,C44+1,IF(Inputs!$C$5="Male",1,2))/1000/12*Inputs!$C$16</f>
        <v>3.33294402040176</v>
      </c>
      <c r="N44" s="56" t="n">
        <f aca="false">IF($V$1=1,MAX(F44+G44+H44+J44-K44-M44,0)*Inputs!$C$22/12,0)</f>
        <v>0</v>
      </c>
      <c r="O44" s="56" t="n">
        <f aca="false">IF(AND(MOD(A44,12)=0,B44&gt;=Inputs!$C$18),MAX(F44+G44+H44+J44-K44-M44-N44,0)*Inputs!$C$17,0)</f>
        <v>0</v>
      </c>
      <c r="P44" s="56" t="n">
        <f aca="false">F44+G44+H44+J44-K44-M44-N44+O44</f>
        <v>95884.4062451265</v>
      </c>
      <c r="Q44" s="56" t="n">
        <f aca="false">IF(OR(E44=1,P44&lt;=0),0,P44)</f>
        <v>95884.4062451265</v>
      </c>
      <c r="R44" s="15" t="n">
        <f aca="false">IF(OR(E44=1,AND(P44&lt;=0,I44&gt;0)),1,0)</f>
        <v>0</v>
      </c>
      <c r="S44" s="15" t="n">
        <f aca="false">IF(L44&gt;0,1,0)</f>
        <v>1</v>
      </c>
    </row>
    <row r="45" customFormat="false" ht="15" hidden="false" customHeight="false" outlineLevel="0" collapsed="false">
      <c r="A45" s="15" t="n">
        <v>44</v>
      </c>
      <c r="B45" s="15" t="n">
        <f aca="false">INT((A45-1)/12)+1</f>
        <v>4</v>
      </c>
      <c r="C45" s="15" t="n">
        <f aca="false">MIN(Inputs!$C$4+B45-1,99)</f>
        <v>77</v>
      </c>
      <c r="D45" s="55" t="n">
        <f aca="false">Inputs!$C$25</f>
        <v>0.02</v>
      </c>
      <c r="E45" s="15" t="n">
        <f aca="false">R44</f>
        <v>0</v>
      </c>
      <c r="F45" s="56" t="n">
        <f aca="false">Q44</f>
        <v>95884.4062451265</v>
      </c>
      <c r="G45" s="56" t="n">
        <f aca="false">IF(AND(MOD(A45-1,12)=0,B45&lt;=Inputs!$C$7,E45=0),Inputs!$C$6,0)</f>
        <v>0</v>
      </c>
      <c r="H45" s="56" t="n">
        <f aca="false">IF(B45=1,G45*Inputs!$C$9,0)</f>
        <v>0</v>
      </c>
      <c r="I45" s="56" t="n">
        <f aca="false">I44+G45</f>
        <v>96000</v>
      </c>
      <c r="J45" s="56" t="n">
        <f aca="false">(F45+G45+H45)*((1+D45)^(1/12)-1)</f>
        <v>158.360892500174</v>
      </c>
      <c r="K45" s="56" t="n">
        <f aca="false">(F45+G45+H45+J45)*(Inputs!$C$14+IF(B45&lt;=10,Inputs!$C$12,Inputs!$C$13))/12</f>
        <v>200.089098203389</v>
      </c>
      <c r="L45" s="56" t="n">
        <f aca="false">IF(OR(E45=1,A45&lt;=Inputs!$C$15),0,MAX(Inputs!$C$8*I45-(F45+G45+H45+J45-K45),0))</f>
        <v>1117.32196057672</v>
      </c>
      <c r="M45" s="56" t="n">
        <f aca="false">L45*INDEX(Rates!$B$2:$C$101,C45+1,IF(Inputs!$C$5="Male",1,2))/1000/12*Inputs!$C$16</f>
        <v>3.47300909412598</v>
      </c>
      <c r="N45" s="56" t="n">
        <f aca="false">IF($V$1=1,MAX(F45+G45+H45+J45-K45-M45,0)*Inputs!$C$22/12,0)</f>
        <v>0</v>
      </c>
      <c r="O45" s="56" t="n">
        <f aca="false">IF(AND(MOD(A45,12)=0,B45&gt;=Inputs!$C$18),MAX(F45+G45+H45+J45-K45-M45-N45,0)*Inputs!$C$17,0)</f>
        <v>0</v>
      </c>
      <c r="P45" s="56" t="n">
        <f aca="false">F45+G45+H45+J45-K45-M45-N45+O45</f>
        <v>95839.2050303292</v>
      </c>
      <c r="Q45" s="56" t="n">
        <f aca="false">IF(OR(E45=1,P45&lt;=0),0,P45)</f>
        <v>95839.2050303292</v>
      </c>
      <c r="R45" s="15" t="n">
        <f aca="false">IF(OR(E45=1,AND(P45&lt;=0,I45&gt;0)),1,0)</f>
        <v>0</v>
      </c>
      <c r="S45" s="15" t="n">
        <f aca="false">IF(L45&gt;0,1,0)</f>
        <v>1</v>
      </c>
    </row>
    <row r="46" customFormat="false" ht="15" hidden="false" customHeight="false" outlineLevel="0" collapsed="false">
      <c r="A46" s="15" t="n">
        <v>45</v>
      </c>
      <c r="B46" s="15" t="n">
        <f aca="false">INT((A46-1)/12)+1</f>
        <v>4</v>
      </c>
      <c r="C46" s="15" t="n">
        <f aca="false">MIN(Inputs!$C$4+B46-1,99)</f>
        <v>77</v>
      </c>
      <c r="D46" s="55" t="n">
        <f aca="false">Inputs!$C$25</f>
        <v>0.02</v>
      </c>
      <c r="E46" s="15" t="n">
        <f aca="false">R45</f>
        <v>0</v>
      </c>
      <c r="F46" s="56" t="n">
        <f aca="false">Q45</f>
        <v>95839.2050303292</v>
      </c>
      <c r="G46" s="56" t="n">
        <f aca="false">IF(AND(MOD(A46-1,12)=0,B46&lt;=Inputs!$C$7,E46=0),Inputs!$C$6,0)</f>
        <v>0</v>
      </c>
      <c r="H46" s="56" t="n">
        <f aca="false">IF(B46=1,G46*Inputs!$C$9,0)</f>
        <v>0</v>
      </c>
      <c r="I46" s="56" t="n">
        <f aca="false">I45+G46</f>
        <v>96000</v>
      </c>
      <c r="J46" s="56" t="n">
        <f aca="false">(F46+G46+H46)*((1+D46)^(1/12)-1)</f>
        <v>158.28623901899</v>
      </c>
      <c r="K46" s="56" t="n">
        <f aca="false">(F46+G46+H46+J46)*(Inputs!$C$14+IF(B46&lt;=10,Inputs!$C$12,Inputs!$C$13))/12</f>
        <v>199.994773477809</v>
      </c>
      <c r="L46" s="56" t="n">
        <f aca="false">IF(OR(E46=1,A46&lt;=Inputs!$C$15),0,MAX(Inputs!$C$8*I46-(F46+G46+H46+J46-K46),0))</f>
        <v>1162.50350412968</v>
      </c>
      <c r="M46" s="56" t="n">
        <f aca="false">L46*INDEX(Rates!$B$2:$C$101,C46+1,IF(Inputs!$C$5="Male",1,2))/1000/12*Inputs!$C$16</f>
        <v>3.61344839200309</v>
      </c>
      <c r="N46" s="56" t="n">
        <f aca="false">IF($V$1=1,MAX(F46+G46+H46+J46-K46-M46,0)*Inputs!$C$22/12,0)</f>
        <v>0</v>
      </c>
      <c r="O46" s="56" t="n">
        <f aca="false">IF(AND(MOD(A46,12)=0,B46&gt;=Inputs!$C$18),MAX(F46+G46+H46+J46-K46-M46-N46,0)*Inputs!$C$17,0)</f>
        <v>0</v>
      </c>
      <c r="P46" s="56" t="n">
        <f aca="false">F46+G46+H46+J46-K46-M46-N46+O46</f>
        <v>95793.8830474783</v>
      </c>
      <c r="Q46" s="56" t="n">
        <f aca="false">IF(OR(E46=1,P46&lt;=0),0,P46)</f>
        <v>95793.8830474783</v>
      </c>
      <c r="R46" s="15" t="n">
        <f aca="false">IF(OR(E46=1,AND(P46&lt;=0,I46&gt;0)),1,0)</f>
        <v>0</v>
      </c>
      <c r="S46" s="15" t="n">
        <f aca="false">IF(L46&gt;0,1,0)</f>
        <v>1</v>
      </c>
    </row>
    <row r="47" customFormat="false" ht="15" hidden="false" customHeight="false" outlineLevel="0" collapsed="false">
      <c r="A47" s="15" t="n">
        <v>46</v>
      </c>
      <c r="B47" s="15" t="n">
        <f aca="false">INT((A47-1)/12)+1</f>
        <v>4</v>
      </c>
      <c r="C47" s="15" t="n">
        <f aca="false">MIN(Inputs!$C$4+B47-1,99)</f>
        <v>77</v>
      </c>
      <c r="D47" s="55" t="n">
        <f aca="false">Inputs!$C$25</f>
        <v>0.02</v>
      </c>
      <c r="E47" s="15" t="n">
        <f aca="false">R46</f>
        <v>0</v>
      </c>
      <c r="F47" s="56" t="n">
        <f aca="false">Q46</f>
        <v>95793.8830474783</v>
      </c>
      <c r="G47" s="56" t="n">
        <f aca="false">IF(AND(MOD(A47-1,12)=0,B47&lt;=Inputs!$C$7,E47=0),Inputs!$C$6,0)</f>
        <v>0</v>
      </c>
      <c r="H47" s="56" t="n">
        <f aca="false">IF(B47=1,G47*Inputs!$C$9,0)</f>
        <v>0</v>
      </c>
      <c r="I47" s="56" t="n">
        <f aca="false">I46+G47</f>
        <v>96000</v>
      </c>
      <c r="J47" s="56" t="n">
        <f aca="false">(F47+G47+H47)*((1+D47)^(1/12)-1)</f>
        <v>158.211386079548</v>
      </c>
      <c r="K47" s="56" t="n">
        <f aca="false">(F47+G47+H47+J47)*(Inputs!$C$14+IF(B47&lt;=10,Inputs!$C$12,Inputs!$C$13))/12</f>
        <v>199.900196736579</v>
      </c>
      <c r="L47" s="56" t="n">
        <f aca="false">IF(OR(E47=1,A47&lt;=Inputs!$C$15),0,MAX(Inputs!$C$8*I47-(F47+G47+H47+J47-K47),0))</f>
        <v>1207.80576317871</v>
      </c>
      <c r="M47" s="56" t="n">
        <f aca="false">L47*INDEX(Rates!$B$2:$C$101,C47+1,IF(Inputs!$C$5="Male",1,2))/1000/12*Inputs!$C$16</f>
        <v>3.75426291388049</v>
      </c>
      <c r="N47" s="56" t="n">
        <f aca="false">IF($V$1=1,MAX(F47+G47+H47+J47-K47-M47,0)*Inputs!$C$22/12,0)</f>
        <v>0</v>
      </c>
      <c r="O47" s="56" t="n">
        <f aca="false">IF(AND(MOD(A47,12)=0,B47&gt;=Inputs!$C$18),MAX(F47+G47+H47+J47-K47-M47-N47,0)*Inputs!$C$17,0)</f>
        <v>0</v>
      </c>
      <c r="P47" s="56" t="n">
        <f aca="false">F47+G47+H47+J47-K47-M47-N47+O47</f>
        <v>95748.4399739074</v>
      </c>
      <c r="Q47" s="56" t="n">
        <f aca="false">IF(OR(E47=1,P47&lt;=0),0,P47)</f>
        <v>95748.4399739074</v>
      </c>
      <c r="R47" s="15" t="n">
        <f aca="false">IF(OR(E47=1,AND(P47&lt;=0,I47&gt;0)),1,0)</f>
        <v>0</v>
      </c>
      <c r="S47" s="15" t="n">
        <f aca="false">IF(L47&gt;0,1,0)</f>
        <v>1</v>
      </c>
    </row>
    <row r="48" customFormat="false" ht="15" hidden="false" customHeight="false" outlineLevel="0" collapsed="false">
      <c r="A48" s="15" t="n">
        <v>47</v>
      </c>
      <c r="B48" s="15" t="n">
        <f aca="false">INT((A48-1)/12)+1</f>
        <v>4</v>
      </c>
      <c r="C48" s="15" t="n">
        <f aca="false">MIN(Inputs!$C$4+B48-1,99)</f>
        <v>77</v>
      </c>
      <c r="D48" s="55" t="n">
        <f aca="false">Inputs!$C$25</f>
        <v>0.02</v>
      </c>
      <c r="E48" s="15" t="n">
        <f aca="false">R47</f>
        <v>0</v>
      </c>
      <c r="F48" s="56" t="n">
        <f aca="false">Q47</f>
        <v>95748.4399739074</v>
      </c>
      <c r="G48" s="56" t="n">
        <f aca="false">IF(AND(MOD(A48-1,12)=0,B48&lt;=Inputs!$C$7,E48=0),Inputs!$C$6,0)</f>
        <v>0</v>
      </c>
      <c r="H48" s="56" t="n">
        <f aca="false">IF(B48=1,G48*Inputs!$C$9,0)</f>
        <v>0</v>
      </c>
      <c r="I48" s="56" t="n">
        <f aca="false">I47+G48</f>
        <v>96000</v>
      </c>
      <c r="J48" s="56" t="n">
        <f aca="false">(F48+G48+H48)*((1+D48)^(1/12)-1)</f>
        <v>158.136333148936</v>
      </c>
      <c r="K48" s="56" t="n">
        <f aca="false">(F48+G48+H48+J48)*(Inputs!$C$14+IF(B48&lt;=10,Inputs!$C$12,Inputs!$C$13))/12</f>
        <v>199.805367306367</v>
      </c>
      <c r="L48" s="56" t="n">
        <f aca="false">IF(OR(E48=1,A48&lt;=Inputs!$C$15),0,MAX(Inputs!$C$8*I48-(F48+G48+H48+J48-K48),0))</f>
        <v>1253.22906025001</v>
      </c>
      <c r="M48" s="56" t="n">
        <f aca="false">L48*INDEX(Rates!$B$2:$C$101,C48+1,IF(Inputs!$C$5="Male",1,2))/1000/12*Inputs!$C$16</f>
        <v>3.89545366227713</v>
      </c>
      <c r="N48" s="56" t="n">
        <f aca="false">IF($V$1=1,MAX(F48+G48+H48+J48-K48-M48,0)*Inputs!$C$22/12,0)</f>
        <v>0</v>
      </c>
      <c r="O48" s="56" t="n">
        <f aca="false">IF(AND(MOD(A48,12)=0,B48&gt;=Inputs!$C$18),MAX(F48+G48+H48+J48-K48-M48-N48,0)*Inputs!$C$17,0)</f>
        <v>0</v>
      </c>
      <c r="P48" s="56" t="n">
        <f aca="false">F48+G48+H48+J48-K48-M48-N48+O48</f>
        <v>95702.8754860877</v>
      </c>
      <c r="Q48" s="56" t="n">
        <f aca="false">IF(OR(E48=1,P48&lt;=0),0,P48)</f>
        <v>95702.8754860877</v>
      </c>
      <c r="R48" s="15" t="n">
        <f aca="false">IF(OR(E48=1,AND(P48&lt;=0,I48&gt;0)),1,0)</f>
        <v>0</v>
      </c>
      <c r="S48" s="15" t="n">
        <f aca="false">IF(L48&gt;0,1,0)</f>
        <v>1</v>
      </c>
    </row>
    <row r="49" customFormat="false" ht="15" hidden="false" customHeight="false" outlineLevel="0" collapsed="false">
      <c r="A49" s="15" t="n">
        <v>48</v>
      </c>
      <c r="B49" s="15" t="n">
        <f aca="false">INT((A49-1)/12)+1</f>
        <v>4</v>
      </c>
      <c r="C49" s="15" t="n">
        <f aca="false">MIN(Inputs!$C$4+B49-1,99)</f>
        <v>77</v>
      </c>
      <c r="D49" s="55" t="n">
        <f aca="false">Inputs!$C$25</f>
        <v>0.02</v>
      </c>
      <c r="E49" s="15" t="n">
        <f aca="false">R48</f>
        <v>0</v>
      </c>
      <c r="F49" s="56" t="n">
        <f aca="false">Q48</f>
        <v>95702.8754860877</v>
      </c>
      <c r="G49" s="56" t="n">
        <f aca="false">IF(AND(MOD(A49-1,12)=0,B49&lt;=Inputs!$C$7,E49=0),Inputs!$C$6,0)</f>
        <v>0</v>
      </c>
      <c r="H49" s="56" t="n">
        <f aca="false">IF(B49=1,G49*Inputs!$C$9,0)</f>
        <v>0</v>
      </c>
      <c r="I49" s="56" t="n">
        <f aca="false">I48+G49</f>
        <v>96000</v>
      </c>
      <c r="J49" s="56" t="n">
        <f aca="false">(F49+G49+H49)*((1+D49)^(1/12)-1)</f>
        <v>158.061079692822</v>
      </c>
      <c r="K49" s="56" t="n">
        <f aca="false">(F49+G49+H49+J49)*(Inputs!$C$14+IF(B49&lt;=10,Inputs!$C$12,Inputs!$C$13))/12</f>
        <v>199.710284512043</v>
      </c>
      <c r="L49" s="56" t="n">
        <f aca="false">IF(OR(E49=1,A49&lt;=Inputs!$C$15),0,MAX(Inputs!$C$8*I49-(F49+G49+H49+J49-K49),0))</f>
        <v>1298.77371873151</v>
      </c>
      <c r="M49" s="56" t="n">
        <f aca="false">L49*INDEX(Rates!$B$2:$C$101,C49+1,IF(Inputs!$C$5="Male",1,2))/1000/12*Inputs!$C$16</f>
        <v>4.03702164239043</v>
      </c>
      <c r="N49" s="56" t="n">
        <f aca="false">IF($V$1=1,MAX(F49+G49+H49+J49-K49-M49,0)*Inputs!$C$22/12,0)</f>
        <v>0</v>
      </c>
      <c r="O49" s="56" t="n">
        <f aca="false">IF(AND(MOD(A49,12)=0,B49&gt;=Inputs!$C$18),MAX(F49+G49+H49+J49-K49-M49-N49,0)*Inputs!$C$17,0)</f>
        <v>0</v>
      </c>
      <c r="P49" s="56" t="n">
        <f aca="false">F49+G49+H49+J49-K49-M49-N49+O49</f>
        <v>95657.1892596261</v>
      </c>
      <c r="Q49" s="56" t="n">
        <f aca="false">IF(OR(E49=1,P49&lt;=0),0,P49)</f>
        <v>95657.1892596261</v>
      </c>
      <c r="R49" s="15" t="n">
        <f aca="false">IF(OR(E49=1,AND(P49&lt;=0,I49&gt;0)),1,0)</f>
        <v>0</v>
      </c>
      <c r="S49" s="15" t="n">
        <f aca="false">IF(L49&gt;0,1,0)</f>
        <v>1</v>
      </c>
    </row>
    <row r="50" customFormat="false" ht="15" hidden="false" customHeight="false" outlineLevel="0" collapsed="false">
      <c r="A50" s="15" t="n">
        <v>49</v>
      </c>
      <c r="B50" s="15" t="n">
        <f aca="false">INT((A50-1)/12)+1</f>
        <v>5</v>
      </c>
      <c r="C50" s="15" t="n">
        <f aca="false">MIN(Inputs!$C$4+B50-1,99)</f>
        <v>78</v>
      </c>
      <c r="D50" s="55" t="n">
        <f aca="false">Inputs!$C$25</f>
        <v>0.02</v>
      </c>
      <c r="E50" s="15" t="n">
        <f aca="false">R49</f>
        <v>0</v>
      </c>
      <c r="F50" s="56" t="n">
        <f aca="false">Q49</f>
        <v>95657.1892596261</v>
      </c>
      <c r="G50" s="56" t="n">
        <f aca="false">IF(AND(MOD(A50-1,12)=0,B50&lt;=Inputs!$C$7,E50=0),Inputs!$C$6,0)</f>
        <v>24000</v>
      </c>
      <c r="H50" s="56" t="n">
        <f aca="false">IF(B50=1,G50*Inputs!$C$9,0)</f>
        <v>0</v>
      </c>
      <c r="I50" s="56" t="n">
        <f aca="false">I49+G50</f>
        <v>120000</v>
      </c>
      <c r="J50" s="56" t="n">
        <f aca="false">(F50+G50+H50)*((1+D50)^(1/12)-1)</f>
        <v>197.623576421528</v>
      </c>
      <c r="K50" s="56" t="n">
        <f aca="false">(F50+G50+H50+J50)*(Inputs!$C$14+IF(B50&lt;=10,Inputs!$C$12,Inputs!$C$13))/12</f>
        <v>249.697526741766</v>
      </c>
      <c r="L50" s="56" t="n">
        <f aca="false">IF(OR(E50=1,A50&lt;=Inputs!$C$15),0,MAX(Inputs!$C$8*I50-(F50+G50+H50+J50-K50),0))</f>
        <v>1594.88469069415</v>
      </c>
      <c r="M50" s="56" t="n">
        <f aca="false">L50*INDEX(Rates!$B$2:$C$101,C50+1,IF(Inputs!$C$5="Male",1,2))/1000/12*Inputs!$C$16</f>
        <v>5.55418593534237</v>
      </c>
      <c r="N50" s="56" t="n">
        <f aca="false">IF($V$1=1,MAX(F50+G50+H50+J50-K50-M50,0)*Inputs!$C$22/12,0)</f>
        <v>0</v>
      </c>
      <c r="O50" s="56" t="n">
        <f aca="false">IF(AND(MOD(A50,12)=0,B50&gt;=Inputs!$C$18),MAX(F50+G50+H50+J50-K50-M50-N50,0)*Inputs!$C$17,0)</f>
        <v>0</v>
      </c>
      <c r="P50" s="56" t="n">
        <f aca="false">F50+G50+H50+J50-K50-M50-N50+O50</f>
        <v>119599.561123371</v>
      </c>
      <c r="Q50" s="56" t="n">
        <f aca="false">IF(OR(E50=1,P50&lt;=0),0,P50)</f>
        <v>119599.561123371</v>
      </c>
      <c r="R50" s="15" t="n">
        <f aca="false">IF(OR(E50=1,AND(P50&lt;=0,I50&gt;0)),1,0)</f>
        <v>0</v>
      </c>
      <c r="S50" s="15" t="n">
        <f aca="false">IF(L50&gt;0,1,0)</f>
        <v>1</v>
      </c>
    </row>
    <row r="51" customFormat="false" ht="15" hidden="false" customHeight="false" outlineLevel="0" collapsed="false">
      <c r="A51" s="15" t="n">
        <v>50</v>
      </c>
      <c r="B51" s="15" t="n">
        <f aca="false">INT((A51-1)/12)+1</f>
        <v>5</v>
      </c>
      <c r="C51" s="15" t="n">
        <f aca="false">MIN(Inputs!$C$4+B51-1,99)</f>
        <v>78</v>
      </c>
      <c r="D51" s="55" t="n">
        <f aca="false">Inputs!$C$25</f>
        <v>0.02</v>
      </c>
      <c r="E51" s="15" t="n">
        <f aca="false">R50</f>
        <v>0</v>
      </c>
      <c r="F51" s="56" t="n">
        <f aca="false">Q50</f>
        <v>119599.561123371</v>
      </c>
      <c r="G51" s="56" t="n">
        <f aca="false">IF(AND(MOD(A51-1,12)=0,B51&lt;=Inputs!$C$7,E51=0),Inputs!$C$6,0)</f>
        <v>0</v>
      </c>
      <c r="H51" s="56" t="n">
        <f aca="false">IF(B51=1,G51*Inputs!$C$9,0)</f>
        <v>0</v>
      </c>
      <c r="I51" s="56" t="n">
        <f aca="false">I50+G51</f>
        <v>120000</v>
      </c>
      <c r="J51" s="56" t="n">
        <f aca="false">(F51+G51+H51)*((1+D51)^(1/12)-1)</f>
        <v>197.528398869224</v>
      </c>
      <c r="K51" s="56" t="n">
        <f aca="false">(F51+G51+H51+J51)*(Inputs!$C$14+IF(B51&lt;=10,Inputs!$C$12,Inputs!$C$13))/12</f>
        <v>249.577269837999</v>
      </c>
      <c r="L51" s="56" t="n">
        <f aca="false">IF(OR(E51=1,A51&lt;=Inputs!$C$15),0,MAX(Inputs!$C$8*I51-(F51+G51+H51+J51-K51),0))</f>
        <v>1652.48774759826</v>
      </c>
      <c r="M51" s="56" t="n">
        <f aca="false">L51*INDEX(Rates!$B$2:$C$101,C51+1,IF(Inputs!$C$5="Male",1,2))/1000/12*Inputs!$C$16</f>
        <v>5.75478858101096</v>
      </c>
      <c r="N51" s="56" t="n">
        <f aca="false">IF($V$1=1,MAX(F51+G51+H51+J51-K51-M51,0)*Inputs!$C$22/12,0)</f>
        <v>0</v>
      </c>
      <c r="O51" s="56" t="n">
        <f aca="false">IF(AND(MOD(A51,12)=0,B51&gt;=Inputs!$C$18),MAX(F51+G51+H51+J51-K51-M51-N51,0)*Inputs!$C$17,0)</f>
        <v>0</v>
      </c>
      <c r="P51" s="56" t="n">
        <f aca="false">F51+G51+H51+J51-K51-M51-N51+O51</f>
        <v>119541.757463821</v>
      </c>
      <c r="Q51" s="56" t="n">
        <f aca="false">IF(OR(E51=1,P51&lt;=0),0,P51)</f>
        <v>119541.757463821</v>
      </c>
      <c r="R51" s="15" t="n">
        <f aca="false">IF(OR(E51=1,AND(P51&lt;=0,I51&gt;0)),1,0)</f>
        <v>0</v>
      </c>
      <c r="S51" s="15" t="n">
        <f aca="false">IF(L51&gt;0,1,0)</f>
        <v>1</v>
      </c>
    </row>
    <row r="52" customFormat="false" ht="15" hidden="false" customHeight="false" outlineLevel="0" collapsed="false">
      <c r="A52" s="15" t="n">
        <v>51</v>
      </c>
      <c r="B52" s="15" t="n">
        <f aca="false">INT((A52-1)/12)+1</f>
        <v>5</v>
      </c>
      <c r="C52" s="15" t="n">
        <f aca="false">MIN(Inputs!$C$4+B52-1,99)</f>
        <v>78</v>
      </c>
      <c r="D52" s="55" t="n">
        <f aca="false">Inputs!$C$25</f>
        <v>0.02</v>
      </c>
      <c r="E52" s="15" t="n">
        <f aca="false">R51</f>
        <v>0</v>
      </c>
      <c r="F52" s="56" t="n">
        <f aca="false">Q51</f>
        <v>119541.757463821</v>
      </c>
      <c r="G52" s="56" t="n">
        <f aca="false">IF(AND(MOD(A52-1,12)=0,B52&lt;=Inputs!$C$7,E52=0),Inputs!$C$6,0)</f>
        <v>0</v>
      </c>
      <c r="H52" s="56" t="n">
        <f aca="false">IF(B52=1,G52*Inputs!$C$9,0)</f>
        <v>0</v>
      </c>
      <c r="I52" s="56" t="n">
        <f aca="false">I51+G52</f>
        <v>120000</v>
      </c>
      <c r="J52" s="56" t="n">
        <f aca="false">(F52+G52+H52)*((1+D52)^(1/12)-1)</f>
        <v>197.432931425929</v>
      </c>
      <c r="K52" s="56" t="n">
        <f aca="false">(F52+G52+H52+J52)*(Inputs!$C$14+IF(B52&lt;=10,Inputs!$C$12,Inputs!$C$13))/12</f>
        <v>249.456646656764</v>
      </c>
      <c r="L52" s="56" t="n">
        <f aca="false">IF(OR(E52=1,A52&lt;=Inputs!$C$15),0,MAX(Inputs!$C$8*I52-(F52+G52+H52+J52-K52),0))</f>
        <v>1710.26625141011</v>
      </c>
      <c r="M52" s="56" t="n">
        <f aca="false">L52*INDEX(Rates!$B$2:$C$101,C52+1,IF(Inputs!$C$5="Male",1,2))/1000/12*Inputs!$C$16</f>
        <v>5.95600222053571</v>
      </c>
      <c r="N52" s="56" t="n">
        <f aca="false">IF($V$1=1,MAX(F52+G52+H52+J52-K52-M52,0)*Inputs!$C$22/12,0)</f>
        <v>0</v>
      </c>
      <c r="O52" s="56" t="n">
        <f aca="false">IF(AND(MOD(A52,12)=0,B52&gt;=Inputs!$C$18),MAX(F52+G52+H52+J52-K52-M52-N52,0)*Inputs!$C$17,0)</f>
        <v>0</v>
      </c>
      <c r="P52" s="56" t="n">
        <f aca="false">F52+G52+H52+J52-K52-M52-N52+O52</f>
        <v>119483.777746369</v>
      </c>
      <c r="Q52" s="56" t="n">
        <f aca="false">IF(OR(E52=1,P52&lt;=0),0,P52)</f>
        <v>119483.777746369</v>
      </c>
      <c r="R52" s="15" t="n">
        <f aca="false">IF(OR(E52=1,AND(P52&lt;=0,I52&gt;0)),1,0)</f>
        <v>0</v>
      </c>
      <c r="S52" s="15" t="n">
        <f aca="false">IF(L52&gt;0,1,0)</f>
        <v>1</v>
      </c>
    </row>
    <row r="53" customFormat="false" ht="15" hidden="false" customHeight="false" outlineLevel="0" collapsed="false">
      <c r="A53" s="15" t="n">
        <v>52</v>
      </c>
      <c r="B53" s="15" t="n">
        <f aca="false">INT((A53-1)/12)+1</f>
        <v>5</v>
      </c>
      <c r="C53" s="15" t="n">
        <f aca="false">MIN(Inputs!$C$4+B53-1,99)</f>
        <v>78</v>
      </c>
      <c r="D53" s="55" t="n">
        <f aca="false">Inputs!$C$25</f>
        <v>0.02</v>
      </c>
      <c r="E53" s="15" t="n">
        <f aca="false">R52</f>
        <v>0</v>
      </c>
      <c r="F53" s="56" t="n">
        <f aca="false">Q52</f>
        <v>119483.777746369</v>
      </c>
      <c r="G53" s="56" t="n">
        <f aca="false">IF(AND(MOD(A53-1,12)=0,B53&lt;=Inputs!$C$7,E53=0),Inputs!$C$6,0)</f>
        <v>0</v>
      </c>
      <c r="H53" s="56" t="n">
        <f aca="false">IF(B53=1,G53*Inputs!$C$9,0)</f>
        <v>0</v>
      </c>
      <c r="I53" s="56" t="n">
        <f aca="false">I52+G53</f>
        <v>120000</v>
      </c>
      <c r="J53" s="56" t="n">
        <f aca="false">(F53+G53+H53)*((1+D53)^(1/12)-1)</f>
        <v>197.337173208695</v>
      </c>
      <c r="K53" s="56" t="n">
        <f aca="false">(F53+G53+H53+J53)*(Inputs!$C$14+IF(B53&lt;=10,Inputs!$C$12,Inputs!$C$13))/12</f>
        <v>249.335656082454</v>
      </c>
      <c r="L53" s="56" t="n">
        <f aca="false">IF(OR(E53=1,A53&lt;=Inputs!$C$15),0,MAX(Inputs!$C$8*I53-(F53+G53+H53+J53-K53),0))</f>
        <v>1768.22073650442</v>
      </c>
      <c r="M53" s="56" t="n">
        <f aca="false">L53*INDEX(Rates!$B$2:$C$101,C53+1,IF(Inputs!$C$5="Male",1,2))/1000/12*Inputs!$C$16</f>
        <v>6.15782871487663</v>
      </c>
      <c r="N53" s="56" t="n">
        <f aca="false">IF($V$1=1,MAX(F53+G53+H53+J53-K53-M53,0)*Inputs!$C$22/12,0)</f>
        <v>0</v>
      </c>
      <c r="O53" s="56" t="n">
        <f aca="false">IF(AND(MOD(A53,12)=0,B53&gt;=Inputs!$C$18),MAX(F53+G53+H53+J53-K53-M53-N53,0)*Inputs!$C$17,0)</f>
        <v>0</v>
      </c>
      <c r="P53" s="56" t="n">
        <f aca="false">F53+G53+H53+J53-K53-M53-N53+O53</f>
        <v>119425.621434781</v>
      </c>
      <c r="Q53" s="56" t="n">
        <f aca="false">IF(OR(E53=1,P53&lt;=0),0,P53)</f>
        <v>119425.621434781</v>
      </c>
      <c r="R53" s="15" t="n">
        <f aca="false">IF(OR(E53=1,AND(P53&lt;=0,I53&gt;0)),1,0)</f>
        <v>0</v>
      </c>
      <c r="S53" s="15" t="n">
        <f aca="false">IF(L53&gt;0,1,0)</f>
        <v>1</v>
      </c>
    </row>
    <row r="54" customFormat="false" ht="15" hidden="false" customHeight="false" outlineLevel="0" collapsed="false">
      <c r="A54" s="15" t="n">
        <v>53</v>
      </c>
      <c r="B54" s="15" t="n">
        <f aca="false">INT((A54-1)/12)+1</f>
        <v>5</v>
      </c>
      <c r="C54" s="15" t="n">
        <f aca="false">MIN(Inputs!$C$4+B54-1,99)</f>
        <v>78</v>
      </c>
      <c r="D54" s="55" t="n">
        <f aca="false">Inputs!$C$25</f>
        <v>0.02</v>
      </c>
      <c r="E54" s="15" t="n">
        <f aca="false">R53</f>
        <v>0</v>
      </c>
      <c r="F54" s="56" t="n">
        <f aca="false">Q53</f>
        <v>119425.621434781</v>
      </c>
      <c r="G54" s="56" t="n">
        <f aca="false">IF(AND(MOD(A54-1,12)=0,B54&lt;=Inputs!$C$7,E54=0),Inputs!$C$6,0)</f>
        <v>0</v>
      </c>
      <c r="H54" s="56" t="n">
        <f aca="false">IF(B54=1,G54*Inputs!$C$9,0)</f>
        <v>0</v>
      </c>
      <c r="I54" s="56" t="n">
        <f aca="false">I53+G54</f>
        <v>120000</v>
      </c>
      <c r="J54" s="56" t="n">
        <f aca="false">(F54+G54+H54)*((1+D54)^(1/12)-1)</f>
        <v>197.241123331887</v>
      </c>
      <c r="K54" s="56" t="n">
        <f aca="false">(F54+G54+H54+J54)*(Inputs!$C$14+IF(B54&lt;=10,Inputs!$C$12,Inputs!$C$13))/12</f>
        <v>249.214296996068</v>
      </c>
      <c r="L54" s="56" t="n">
        <f aca="false">IF(OR(E54=1,A54&lt;=Inputs!$C$15),0,MAX(Inputs!$C$8*I54-(F54+G54+H54+J54-K54),0))</f>
        <v>1826.35173888347</v>
      </c>
      <c r="M54" s="56" t="n">
        <f aca="false">L54*INDEX(Rates!$B$2:$C$101,C54+1,IF(Inputs!$C$5="Male",1,2))/1000/12*Inputs!$C$16</f>
        <v>6.3602699306617</v>
      </c>
      <c r="N54" s="56" t="n">
        <f aca="false">IF($V$1=1,MAX(F54+G54+H54+J54-K54-M54,0)*Inputs!$C$22/12,0)</f>
        <v>0</v>
      </c>
      <c r="O54" s="56" t="n">
        <f aca="false">IF(AND(MOD(A54,12)=0,B54&gt;=Inputs!$C$18),MAX(F54+G54+H54+J54-K54-M54-N54,0)*Inputs!$C$17,0)</f>
        <v>0</v>
      </c>
      <c r="P54" s="56" t="n">
        <f aca="false">F54+G54+H54+J54-K54-M54-N54+O54</f>
        <v>119367.287991186</v>
      </c>
      <c r="Q54" s="56" t="n">
        <f aca="false">IF(OR(E54=1,P54&lt;=0),0,P54)</f>
        <v>119367.287991186</v>
      </c>
      <c r="R54" s="15" t="n">
        <f aca="false">IF(OR(E54=1,AND(P54&lt;=0,I54&gt;0)),1,0)</f>
        <v>0</v>
      </c>
      <c r="S54" s="15" t="n">
        <f aca="false">IF(L54&gt;0,1,0)</f>
        <v>1</v>
      </c>
    </row>
    <row r="55" customFormat="false" ht="15" hidden="false" customHeight="false" outlineLevel="0" collapsed="false">
      <c r="A55" s="15" t="n">
        <v>54</v>
      </c>
      <c r="B55" s="15" t="n">
        <f aca="false">INT((A55-1)/12)+1</f>
        <v>5</v>
      </c>
      <c r="C55" s="15" t="n">
        <f aca="false">MIN(Inputs!$C$4+B55-1,99)</f>
        <v>78</v>
      </c>
      <c r="D55" s="55" t="n">
        <f aca="false">Inputs!$C$25</f>
        <v>0.02</v>
      </c>
      <c r="E55" s="15" t="n">
        <f aca="false">R54</f>
        <v>0</v>
      </c>
      <c r="F55" s="56" t="n">
        <f aca="false">Q54</f>
        <v>119367.287991186</v>
      </c>
      <c r="G55" s="56" t="n">
        <f aca="false">IF(AND(MOD(A55-1,12)=0,B55&lt;=Inputs!$C$7,E55=0),Inputs!$C$6,0)</f>
        <v>0</v>
      </c>
      <c r="H55" s="56" t="n">
        <f aca="false">IF(B55=1,G55*Inputs!$C$9,0)</f>
        <v>0</v>
      </c>
      <c r="I55" s="56" t="n">
        <f aca="false">I54+G55</f>
        <v>120000</v>
      </c>
      <c r="J55" s="56" t="n">
        <f aca="false">(F55+G55+H55)*((1+D55)^(1/12)-1)</f>
        <v>197.144780907169</v>
      </c>
      <c r="K55" s="56" t="n">
        <f aca="false">(F55+G55+H55+J55)*(Inputs!$C$14+IF(B55&lt;=10,Inputs!$C$12,Inputs!$C$13))/12</f>
        <v>249.092568275194</v>
      </c>
      <c r="L55" s="56" t="n">
        <f aca="false">IF(OR(E55=1,A55&lt;=Inputs!$C$15),0,MAX(Inputs!$C$8*I55-(F55+G55+H55+J55-K55),0))</f>
        <v>1884.65979618217</v>
      </c>
      <c r="M55" s="56" t="n">
        <f aca="false">L55*INDEX(Rates!$B$2:$C$101,C55+1,IF(Inputs!$C$5="Male",1,2))/1000/12*Inputs!$C$16</f>
        <v>6.5633277402044</v>
      </c>
      <c r="N55" s="56" t="n">
        <f aca="false">IF($V$1=1,MAX(F55+G55+H55+J55-K55-M55,0)*Inputs!$C$22/12,0)</f>
        <v>0</v>
      </c>
      <c r="O55" s="56" t="n">
        <f aca="false">IF(AND(MOD(A55,12)=0,B55&gt;=Inputs!$C$18),MAX(F55+G55+H55+J55-K55-M55-N55,0)*Inputs!$C$17,0)</f>
        <v>0</v>
      </c>
      <c r="P55" s="56" t="n">
        <f aca="false">F55+G55+H55+J55-K55-M55-N55+O55</f>
        <v>119308.776876078</v>
      </c>
      <c r="Q55" s="56" t="n">
        <f aca="false">IF(OR(E55=1,P55&lt;=0),0,P55)</f>
        <v>119308.776876078</v>
      </c>
      <c r="R55" s="15" t="n">
        <f aca="false">IF(OR(E55=1,AND(P55&lt;=0,I55&gt;0)),1,0)</f>
        <v>0</v>
      </c>
      <c r="S55" s="15" t="n">
        <f aca="false">IF(L55&gt;0,1,0)</f>
        <v>1</v>
      </c>
    </row>
    <row r="56" customFormat="false" ht="15" hidden="false" customHeight="false" outlineLevel="0" collapsed="false">
      <c r="A56" s="15" t="n">
        <v>55</v>
      </c>
      <c r="B56" s="15" t="n">
        <f aca="false">INT((A56-1)/12)+1</f>
        <v>5</v>
      </c>
      <c r="C56" s="15" t="n">
        <f aca="false">MIN(Inputs!$C$4+B56-1,99)</f>
        <v>78</v>
      </c>
      <c r="D56" s="55" t="n">
        <f aca="false">Inputs!$C$25</f>
        <v>0.02</v>
      </c>
      <c r="E56" s="15" t="n">
        <f aca="false">R55</f>
        <v>0</v>
      </c>
      <c r="F56" s="56" t="n">
        <f aca="false">Q55</f>
        <v>119308.776876078</v>
      </c>
      <c r="G56" s="56" t="n">
        <f aca="false">IF(AND(MOD(A56-1,12)=0,B56&lt;=Inputs!$C$7,E56=0),Inputs!$C$6,0)</f>
        <v>0</v>
      </c>
      <c r="H56" s="56" t="n">
        <f aca="false">IF(B56=1,G56*Inputs!$C$9,0)</f>
        <v>0</v>
      </c>
      <c r="I56" s="56" t="n">
        <f aca="false">I55+G56</f>
        <v>120000</v>
      </c>
      <c r="J56" s="56" t="n">
        <f aca="false">(F56+G56+H56)*((1+D56)^(1/12)-1)</f>
        <v>197.048145043502</v>
      </c>
      <c r="K56" s="56" t="n">
        <f aca="false">(F56+G56+H56+J56)*(Inputs!$C$14+IF(B56&lt;=10,Inputs!$C$12,Inputs!$C$13))/12</f>
        <v>248.970468794002</v>
      </c>
      <c r="L56" s="56" t="n">
        <f aca="false">IF(OR(E56=1,A56&lt;=Inputs!$C$15),0,MAX(Inputs!$C$8*I56-(F56+G56+H56+J56-K56),0))</f>
        <v>1943.14544767287</v>
      </c>
      <c r="M56" s="56" t="n">
        <f aca="false">L56*INDEX(Rates!$B$2:$C$101,C56+1,IF(Inputs!$C$5="Male",1,2))/1000/12*Inputs!$C$16</f>
        <v>6.76700402152077</v>
      </c>
      <c r="N56" s="56" t="n">
        <f aca="false">IF($V$1=1,MAX(F56+G56+H56+J56-K56-M56,0)*Inputs!$C$22/12,0)</f>
        <v>0</v>
      </c>
      <c r="O56" s="56" t="n">
        <f aca="false">IF(AND(MOD(A56,12)=0,B56&gt;=Inputs!$C$18),MAX(F56+G56+H56+J56-K56-M56-N56,0)*Inputs!$C$17,0)</f>
        <v>0</v>
      </c>
      <c r="P56" s="56" t="n">
        <f aca="false">F56+G56+H56+J56-K56-M56-N56+O56</f>
        <v>119250.087548306</v>
      </c>
      <c r="Q56" s="56" t="n">
        <f aca="false">IF(OR(E56=1,P56&lt;=0),0,P56)</f>
        <v>119250.087548306</v>
      </c>
      <c r="R56" s="15" t="n">
        <f aca="false">IF(OR(E56=1,AND(P56&lt;=0,I56&gt;0)),1,0)</f>
        <v>0</v>
      </c>
      <c r="S56" s="15" t="n">
        <f aca="false">IF(L56&gt;0,1,0)</f>
        <v>1</v>
      </c>
    </row>
    <row r="57" customFormat="false" ht="15" hidden="false" customHeight="false" outlineLevel="0" collapsed="false">
      <c r="A57" s="15" t="n">
        <v>56</v>
      </c>
      <c r="B57" s="15" t="n">
        <f aca="false">INT((A57-1)/12)+1</f>
        <v>5</v>
      </c>
      <c r="C57" s="15" t="n">
        <f aca="false">MIN(Inputs!$C$4+B57-1,99)</f>
        <v>78</v>
      </c>
      <c r="D57" s="55" t="n">
        <f aca="false">Inputs!$C$25</f>
        <v>0.02</v>
      </c>
      <c r="E57" s="15" t="n">
        <f aca="false">R56</f>
        <v>0</v>
      </c>
      <c r="F57" s="56" t="n">
        <f aca="false">Q56</f>
        <v>119250.087548306</v>
      </c>
      <c r="G57" s="56" t="n">
        <f aca="false">IF(AND(MOD(A57-1,12)=0,B57&lt;=Inputs!$C$7,E57=0),Inputs!$C$6,0)</f>
        <v>0</v>
      </c>
      <c r="H57" s="56" t="n">
        <f aca="false">IF(B57=1,G57*Inputs!$C$9,0)</f>
        <v>0</v>
      </c>
      <c r="I57" s="56" t="n">
        <f aca="false">I56+G57</f>
        <v>120000</v>
      </c>
      <c r="J57" s="56" t="n">
        <f aca="false">(F57+G57+H57)*((1+D57)^(1/12)-1)</f>
        <v>196.951214847131</v>
      </c>
      <c r="K57" s="56" t="n">
        <f aca="false">(F57+G57+H57+J57)*(Inputs!$C$14+IF(B57&lt;=10,Inputs!$C$12,Inputs!$C$13))/12</f>
        <v>248.847997423235</v>
      </c>
      <c r="L57" s="56" t="n">
        <f aca="false">IF(OR(E57=1,A57&lt;=Inputs!$C$15),0,MAX(Inputs!$C$8*I57-(F57+G57+H57+J57-K57),0))</f>
        <v>2001.80923427049</v>
      </c>
      <c r="M57" s="56" t="n">
        <f aca="false">L57*INDEX(Rates!$B$2:$C$101,C57+1,IF(Inputs!$C$5="Male",1,2))/1000/12*Inputs!$C$16</f>
        <v>6.97130065834699</v>
      </c>
      <c r="N57" s="56" t="n">
        <f aca="false">IF($V$1=1,MAX(F57+G57+H57+J57-K57-M57,0)*Inputs!$C$22/12,0)</f>
        <v>0</v>
      </c>
      <c r="O57" s="56" t="n">
        <f aca="false">IF(AND(MOD(A57,12)=0,B57&gt;=Inputs!$C$18),MAX(F57+G57+H57+J57-K57-M57-N57,0)*Inputs!$C$17,0)</f>
        <v>0</v>
      </c>
      <c r="P57" s="56" t="n">
        <f aca="false">F57+G57+H57+J57-K57-M57-N57+O57</f>
        <v>119191.219465071</v>
      </c>
      <c r="Q57" s="56" t="n">
        <f aca="false">IF(OR(E57=1,P57&lt;=0),0,P57)</f>
        <v>119191.219465071</v>
      </c>
      <c r="R57" s="15" t="n">
        <f aca="false">IF(OR(E57=1,AND(P57&lt;=0,I57&gt;0)),1,0)</f>
        <v>0</v>
      </c>
      <c r="S57" s="15" t="n">
        <f aca="false">IF(L57&gt;0,1,0)</f>
        <v>1</v>
      </c>
    </row>
    <row r="58" customFormat="false" ht="15" hidden="false" customHeight="false" outlineLevel="0" collapsed="false">
      <c r="A58" s="15" t="n">
        <v>57</v>
      </c>
      <c r="B58" s="15" t="n">
        <f aca="false">INT((A58-1)/12)+1</f>
        <v>5</v>
      </c>
      <c r="C58" s="15" t="n">
        <f aca="false">MIN(Inputs!$C$4+B58-1,99)</f>
        <v>78</v>
      </c>
      <c r="D58" s="55" t="n">
        <f aca="false">Inputs!$C$25</f>
        <v>0.02</v>
      </c>
      <c r="E58" s="15" t="n">
        <f aca="false">R57</f>
        <v>0</v>
      </c>
      <c r="F58" s="56" t="n">
        <f aca="false">Q57</f>
        <v>119191.219465071</v>
      </c>
      <c r="G58" s="56" t="n">
        <f aca="false">IF(AND(MOD(A58-1,12)=0,B58&lt;=Inputs!$C$7,E58=0),Inputs!$C$6,0)</f>
        <v>0</v>
      </c>
      <c r="H58" s="56" t="n">
        <f aca="false">IF(B58=1,G58*Inputs!$C$9,0)</f>
        <v>0</v>
      </c>
      <c r="I58" s="56" t="n">
        <f aca="false">I57+G58</f>
        <v>120000</v>
      </c>
      <c r="J58" s="56" t="n">
        <f aca="false">(F58+G58+H58)*((1+D58)^(1/12)-1)</f>
        <v>196.853989421581</v>
      </c>
      <c r="K58" s="56" t="n">
        <f aca="false">(F58+G58+H58+J58)*(Inputs!$C$14+IF(B58&lt;=10,Inputs!$C$12,Inputs!$C$13))/12</f>
        <v>248.725153030193</v>
      </c>
      <c r="L58" s="56" t="n">
        <f aca="false">IF(OR(E58=1,A58&lt;=Inputs!$C$15),0,MAX(Inputs!$C$8*I58-(F58+G58+H58+J58-K58),0))</f>
        <v>2060.65169853745</v>
      </c>
      <c r="M58" s="56" t="n">
        <f aca="false">L58*INDEX(Rates!$B$2:$C$101,C58+1,IF(Inputs!$C$5="Male",1,2))/1000/12*Inputs!$C$16</f>
        <v>7.17621954015666</v>
      </c>
      <c r="N58" s="56" t="n">
        <f aca="false">IF($V$1=1,MAX(F58+G58+H58+J58-K58-M58,0)*Inputs!$C$22/12,0)</f>
        <v>0</v>
      </c>
      <c r="O58" s="56" t="n">
        <f aca="false">IF(AND(MOD(A58,12)=0,B58&gt;=Inputs!$C$18),MAX(F58+G58+H58+J58-K58-M58-N58,0)*Inputs!$C$17,0)</f>
        <v>0</v>
      </c>
      <c r="P58" s="56" t="n">
        <f aca="false">F58+G58+H58+J58-K58-M58-N58+O58</f>
        <v>119132.172081922</v>
      </c>
      <c r="Q58" s="56" t="n">
        <f aca="false">IF(OR(E58=1,P58&lt;=0),0,P58)</f>
        <v>119132.172081922</v>
      </c>
      <c r="R58" s="15" t="n">
        <f aca="false">IF(OR(E58=1,AND(P58&lt;=0,I58&gt;0)),1,0)</f>
        <v>0</v>
      </c>
      <c r="S58" s="15" t="n">
        <f aca="false">IF(L58&gt;0,1,0)</f>
        <v>1</v>
      </c>
    </row>
    <row r="59" customFormat="false" ht="15" hidden="false" customHeight="false" outlineLevel="0" collapsed="false">
      <c r="A59" s="15" t="n">
        <v>58</v>
      </c>
      <c r="B59" s="15" t="n">
        <f aca="false">INT((A59-1)/12)+1</f>
        <v>5</v>
      </c>
      <c r="C59" s="15" t="n">
        <f aca="false">MIN(Inputs!$C$4+B59-1,99)</f>
        <v>78</v>
      </c>
      <c r="D59" s="55" t="n">
        <f aca="false">Inputs!$C$25</f>
        <v>0.02</v>
      </c>
      <c r="E59" s="15" t="n">
        <f aca="false">R58</f>
        <v>0</v>
      </c>
      <c r="F59" s="56" t="n">
        <f aca="false">Q58</f>
        <v>119132.172081922</v>
      </c>
      <c r="G59" s="56" t="n">
        <f aca="false">IF(AND(MOD(A59-1,12)=0,B59&lt;=Inputs!$C$7,E59=0),Inputs!$C$6,0)</f>
        <v>0</v>
      </c>
      <c r="H59" s="56" t="n">
        <f aca="false">IF(B59=1,G59*Inputs!$C$9,0)</f>
        <v>0</v>
      </c>
      <c r="I59" s="56" t="n">
        <f aca="false">I58+G59</f>
        <v>120000</v>
      </c>
      <c r="J59" s="56" t="n">
        <f aca="false">(F59+G59+H59)*((1+D59)^(1/12)-1)</f>
        <v>196.756467867646</v>
      </c>
      <c r="K59" s="56" t="n">
        <f aca="false">(F59+G59+H59+J59)*(Inputs!$C$14+IF(B59&lt;=10,Inputs!$C$12,Inputs!$C$13))/12</f>
        <v>248.601934478729</v>
      </c>
      <c r="L59" s="56" t="n">
        <f aca="false">IF(OR(E59=1,A59&lt;=Inputs!$C$15),0,MAX(Inputs!$C$8*I59-(F59+G59+H59+J59-K59),0))</f>
        <v>2119.67338468869</v>
      </c>
      <c r="M59" s="56" t="n">
        <f aca="false">L59*INDEX(Rates!$B$2:$C$101,C59+1,IF(Inputs!$C$5="Male",1,2))/1000/12*Inputs!$C$16</f>
        <v>7.38176256217837</v>
      </c>
      <c r="N59" s="56" t="n">
        <f aca="false">IF($V$1=1,MAX(F59+G59+H59+J59-K59-M59,0)*Inputs!$C$22/12,0)</f>
        <v>0</v>
      </c>
      <c r="O59" s="56" t="n">
        <f aca="false">IF(AND(MOD(A59,12)=0,B59&gt;=Inputs!$C$18),MAX(F59+G59+H59+J59-K59-M59-N59,0)*Inputs!$C$17,0)</f>
        <v>0</v>
      </c>
      <c r="P59" s="56" t="n">
        <f aca="false">F59+G59+H59+J59-K59-M59-N59+O59</f>
        <v>119072.944852749</v>
      </c>
      <c r="Q59" s="56" t="n">
        <f aca="false">IF(OR(E59=1,P59&lt;=0),0,P59)</f>
        <v>119072.944852749</v>
      </c>
      <c r="R59" s="15" t="n">
        <f aca="false">IF(OR(E59=1,AND(P59&lt;=0,I59&gt;0)),1,0)</f>
        <v>0</v>
      </c>
      <c r="S59" s="15" t="n">
        <f aca="false">IF(L59&gt;0,1,0)</f>
        <v>1</v>
      </c>
    </row>
    <row r="60" customFormat="false" ht="15" hidden="false" customHeight="false" outlineLevel="0" collapsed="false">
      <c r="A60" s="15" t="n">
        <v>59</v>
      </c>
      <c r="B60" s="15" t="n">
        <f aca="false">INT((A60-1)/12)+1</f>
        <v>5</v>
      </c>
      <c r="C60" s="15" t="n">
        <f aca="false">MIN(Inputs!$C$4+B60-1,99)</f>
        <v>78</v>
      </c>
      <c r="D60" s="55" t="n">
        <f aca="false">Inputs!$C$25</f>
        <v>0.02</v>
      </c>
      <c r="E60" s="15" t="n">
        <f aca="false">R59</f>
        <v>0</v>
      </c>
      <c r="F60" s="56" t="n">
        <f aca="false">Q59</f>
        <v>119072.944852749</v>
      </c>
      <c r="G60" s="56" t="n">
        <f aca="false">IF(AND(MOD(A60-1,12)=0,B60&lt;=Inputs!$C$7,E60=0),Inputs!$C$6,0)</f>
        <v>0</v>
      </c>
      <c r="H60" s="56" t="n">
        <f aca="false">IF(B60=1,G60*Inputs!$C$9,0)</f>
        <v>0</v>
      </c>
      <c r="I60" s="56" t="n">
        <f aca="false">I59+G60</f>
        <v>120000</v>
      </c>
      <c r="J60" s="56" t="n">
        <f aca="false">(F60+G60+H60)*((1+D60)^(1/12)-1)</f>
        <v>196.658649283378</v>
      </c>
      <c r="K60" s="56" t="n">
        <f aca="false">(F60+G60+H60+J60)*(Inputs!$C$14+IF(B60&lt;=10,Inputs!$C$12,Inputs!$C$13))/12</f>
        <v>248.478340629234</v>
      </c>
      <c r="L60" s="56" t="n">
        <f aca="false">IF(OR(E60=1,A60&lt;=Inputs!$C$15),0,MAX(Inputs!$C$8*I60-(F60+G60+H60+J60-K60),0))</f>
        <v>2178.87483859673</v>
      </c>
      <c r="M60" s="56" t="n">
        <f aca="false">L60*INDEX(Rates!$B$2:$C$101,C60+1,IF(Inputs!$C$5="Male",1,2))/1000/12*Inputs!$C$16</f>
        <v>7.58793162541313</v>
      </c>
      <c r="N60" s="56" t="n">
        <f aca="false">IF($V$1=1,MAX(F60+G60+H60+J60-K60-M60,0)*Inputs!$C$22/12,0)</f>
        <v>0</v>
      </c>
      <c r="O60" s="56" t="n">
        <f aca="false">IF(AND(MOD(A60,12)=0,B60&gt;=Inputs!$C$18),MAX(F60+G60+H60+J60-K60-M60-N60,0)*Inputs!$C$17,0)</f>
        <v>0</v>
      </c>
      <c r="P60" s="56" t="n">
        <f aca="false">F60+G60+H60+J60-K60-M60-N60+O60</f>
        <v>119013.537229778</v>
      </c>
      <c r="Q60" s="56" t="n">
        <f aca="false">IF(OR(E60=1,P60&lt;=0),0,P60)</f>
        <v>119013.537229778</v>
      </c>
      <c r="R60" s="15" t="n">
        <f aca="false">IF(OR(E60=1,AND(P60&lt;=0,I60&gt;0)),1,0)</f>
        <v>0</v>
      </c>
      <c r="S60" s="15" t="n">
        <f aca="false">IF(L60&gt;0,1,0)</f>
        <v>1</v>
      </c>
    </row>
    <row r="61" customFormat="false" ht="15" hidden="false" customHeight="false" outlineLevel="0" collapsed="false">
      <c r="A61" s="15" t="n">
        <v>60</v>
      </c>
      <c r="B61" s="15" t="n">
        <f aca="false">INT((A61-1)/12)+1</f>
        <v>5</v>
      </c>
      <c r="C61" s="15" t="n">
        <f aca="false">MIN(Inputs!$C$4+B61-1,99)</f>
        <v>78</v>
      </c>
      <c r="D61" s="55" t="n">
        <f aca="false">Inputs!$C$25</f>
        <v>0.02</v>
      </c>
      <c r="E61" s="15" t="n">
        <f aca="false">R60</f>
        <v>0</v>
      </c>
      <c r="F61" s="56" t="n">
        <f aca="false">Q60</f>
        <v>119013.537229778</v>
      </c>
      <c r="G61" s="56" t="n">
        <f aca="false">IF(AND(MOD(A61-1,12)=0,B61&lt;=Inputs!$C$7,E61=0),Inputs!$C$6,0)</f>
        <v>0</v>
      </c>
      <c r="H61" s="56" t="n">
        <f aca="false">IF(B61=1,G61*Inputs!$C$9,0)</f>
        <v>0</v>
      </c>
      <c r="I61" s="56" t="n">
        <f aca="false">I60+G61</f>
        <v>120000</v>
      </c>
      <c r="J61" s="56" t="n">
        <f aca="false">(F61+G61+H61)*((1+D61)^(1/12)-1)</f>
        <v>196.560532764088</v>
      </c>
      <c r="K61" s="56" t="n">
        <f aca="false">(F61+G61+H61+J61)*(Inputs!$C$14+IF(B61&lt;=10,Inputs!$C$12,Inputs!$C$13))/12</f>
        <v>248.354370338629</v>
      </c>
      <c r="L61" s="56" t="n">
        <f aca="false">IF(OR(E61=1,A61&lt;=Inputs!$C$15),0,MAX(Inputs!$C$8*I61-(F61+G61+H61+J61-K61),0))</f>
        <v>2238.25660779669</v>
      </c>
      <c r="M61" s="56" t="n">
        <f aca="false">L61*INDEX(Rates!$B$2:$C$101,C61+1,IF(Inputs!$C$5="Male",1,2))/1000/12*Inputs!$C$16</f>
        <v>7.79472863665198</v>
      </c>
      <c r="N61" s="56" t="n">
        <f aca="false">IF($V$1=1,MAX(F61+G61+H61+J61-K61-M61,0)*Inputs!$C$22/12,0)</f>
        <v>0</v>
      </c>
      <c r="O61" s="56" t="n">
        <f aca="false">IF(AND(MOD(A61,12)=0,B61&gt;=Inputs!$C$18),MAX(F61+G61+H61+J61-K61-M61-N61,0)*Inputs!$C$17,0)</f>
        <v>0</v>
      </c>
      <c r="P61" s="56" t="n">
        <f aca="false">F61+G61+H61+J61-K61-M61-N61+O61</f>
        <v>118953.948663567</v>
      </c>
      <c r="Q61" s="56" t="n">
        <f aca="false">IF(OR(E61=1,P61&lt;=0),0,P61)</f>
        <v>118953.948663567</v>
      </c>
      <c r="R61" s="15" t="n">
        <f aca="false">IF(OR(E61=1,AND(P61&lt;=0,I61&gt;0)),1,0)</f>
        <v>0</v>
      </c>
      <c r="S61" s="15" t="n">
        <f aca="false">IF(L61&gt;0,1,0)</f>
        <v>1</v>
      </c>
    </row>
    <row r="62" customFormat="false" ht="15" hidden="false" customHeight="false" outlineLevel="0" collapsed="false">
      <c r="A62" s="15" t="n">
        <v>61</v>
      </c>
      <c r="B62" s="15" t="n">
        <f aca="false">INT((A62-1)/12)+1</f>
        <v>6</v>
      </c>
      <c r="C62" s="15" t="n">
        <f aca="false">MIN(Inputs!$C$4+B62-1,99)</f>
        <v>79</v>
      </c>
      <c r="D62" s="55" t="n">
        <f aca="false">Inputs!$C$25</f>
        <v>0.02</v>
      </c>
      <c r="E62" s="15" t="n">
        <f aca="false">R61</f>
        <v>0</v>
      </c>
      <c r="F62" s="56" t="n">
        <f aca="false">Q61</f>
        <v>118953.948663567</v>
      </c>
      <c r="G62" s="56" t="n">
        <f aca="false">IF(AND(MOD(A62-1,12)=0,B62&lt;=Inputs!$C$7,E62=0),Inputs!$C$6,0)</f>
        <v>0</v>
      </c>
      <c r="H62" s="56" t="n">
        <f aca="false">IF(B62=1,G62*Inputs!$C$9,0)</f>
        <v>0</v>
      </c>
      <c r="I62" s="56" t="n">
        <f aca="false">I61+G62</f>
        <v>120000</v>
      </c>
      <c r="J62" s="56" t="n">
        <f aca="false">(F62+G62+H62)*((1+D62)^(1/12)-1)</f>
        <v>196.462117402325</v>
      </c>
      <c r="K62" s="56" t="n">
        <f aca="false">(F62+G62+H62+J62)*(Inputs!$C$14+IF(B62&lt;=10,Inputs!$C$12,Inputs!$C$13))/12</f>
        <v>248.230022460352</v>
      </c>
      <c r="L62" s="56" t="n">
        <f aca="false">IF(OR(E62=1,A62&lt;=Inputs!$C$15),0,MAX(Inputs!$C$8*I62-(F62+G62+H62+J62-K62),0))</f>
        <v>2297.81924149138</v>
      </c>
      <c r="M62" s="56" t="n">
        <f aca="false">L62*INDEX(Rates!$B$2:$C$101,C62+1,IF(Inputs!$C$5="Male",1,2))/1000/12*Inputs!$C$16</f>
        <v>8.86192287468509</v>
      </c>
      <c r="N62" s="56" t="n">
        <f aca="false">IF($V$1=1,MAX(F62+G62+H62+J62-K62-M62,0)*Inputs!$C$22/12,0)</f>
        <v>0</v>
      </c>
      <c r="O62" s="56" t="n">
        <f aca="false">IF(AND(MOD(A62,12)=0,B62&gt;=Inputs!$C$18),MAX(F62+G62+H62+J62-K62-M62-N62,0)*Inputs!$C$17,0)</f>
        <v>0</v>
      </c>
      <c r="P62" s="56" t="n">
        <f aca="false">F62+G62+H62+J62-K62-M62-N62+O62</f>
        <v>118893.318835634</v>
      </c>
      <c r="Q62" s="56" t="n">
        <f aca="false">IF(OR(E62=1,P62&lt;=0),0,P62)</f>
        <v>118893.318835634</v>
      </c>
      <c r="R62" s="15" t="n">
        <f aca="false">IF(OR(E62=1,AND(P62&lt;=0,I62&gt;0)),1,0)</f>
        <v>0</v>
      </c>
      <c r="S62" s="15" t="n">
        <f aca="false">IF(L62&gt;0,1,0)</f>
        <v>1</v>
      </c>
    </row>
    <row r="63" customFormat="false" ht="15" hidden="false" customHeight="false" outlineLevel="0" collapsed="false">
      <c r="A63" s="15" t="n">
        <v>62</v>
      </c>
      <c r="B63" s="15" t="n">
        <f aca="false">INT((A63-1)/12)+1</f>
        <v>6</v>
      </c>
      <c r="C63" s="15" t="n">
        <f aca="false">MIN(Inputs!$C$4+B63-1,99)</f>
        <v>79</v>
      </c>
      <c r="D63" s="55" t="n">
        <f aca="false">Inputs!$C$25</f>
        <v>0.02</v>
      </c>
      <c r="E63" s="15" t="n">
        <f aca="false">R62</f>
        <v>0</v>
      </c>
      <c r="F63" s="56" t="n">
        <f aca="false">Q62</f>
        <v>118893.318835634</v>
      </c>
      <c r="G63" s="56" t="n">
        <f aca="false">IF(AND(MOD(A63-1,12)=0,B63&lt;=Inputs!$C$7,E63=0),Inputs!$C$6,0)</f>
        <v>0</v>
      </c>
      <c r="H63" s="56" t="n">
        <f aca="false">IF(B63=1,G63*Inputs!$C$9,0)</f>
        <v>0</v>
      </c>
      <c r="I63" s="56" t="n">
        <f aca="false">I62+G63</f>
        <v>120000</v>
      </c>
      <c r="J63" s="56" t="n">
        <f aca="false">(F63+G63+H63)*((1+D63)^(1/12)-1)</f>
        <v>196.361982312173</v>
      </c>
      <c r="K63" s="56" t="n">
        <f aca="false">(F63+G63+H63+J63)*(Inputs!$C$14+IF(B63&lt;=10,Inputs!$C$12,Inputs!$C$13))/12</f>
        <v>248.103501704054</v>
      </c>
      <c r="L63" s="56" t="n">
        <f aca="false">IF(OR(E63=1,A63&lt;=Inputs!$C$15),0,MAX(Inputs!$C$8*I63-(F63+G63+H63+J63-K63),0))</f>
        <v>2358.42268375795</v>
      </c>
      <c r="M63" s="56" t="n">
        <f aca="false">L63*INDEX(Rates!$B$2:$C$101,C63+1,IF(Inputs!$C$5="Male",1,2))/1000/12*Inputs!$C$16</f>
        <v>9.09565015035982</v>
      </c>
      <c r="N63" s="56" t="n">
        <f aca="false">IF($V$1=1,MAX(F63+G63+H63+J63-K63-M63,0)*Inputs!$C$22/12,0)</f>
        <v>0</v>
      </c>
      <c r="O63" s="56" t="n">
        <f aca="false">IF(AND(MOD(A63,12)=0,B63&gt;=Inputs!$C$18),MAX(F63+G63+H63+J63-K63-M63-N63,0)*Inputs!$C$17,0)</f>
        <v>0</v>
      </c>
      <c r="P63" s="56" t="n">
        <f aca="false">F63+G63+H63+J63-K63-M63-N63+O63</f>
        <v>118832.481666092</v>
      </c>
      <c r="Q63" s="56" t="n">
        <f aca="false">IF(OR(E63=1,P63&lt;=0),0,P63)</f>
        <v>118832.481666092</v>
      </c>
      <c r="R63" s="15" t="n">
        <f aca="false">IF(OR(E63=1,AND(P63&lt;=0,I63&gt;0)),1,0)</f>
        <v>0</v>
      </c>
      <c r="S63" s="15" t="n">
        <f aca="false">IF(L63&gt;0,1,0)</f>
        <v>1</v>
      </c>
    </row>
    <row r="64" customFormat="false" ht="15" hidden="false" customHeight="false" outlineLevel="0" collapsed="false">
      <c r="A64" s="15" t="n">
        <v>63</v>
      </c>
      <c r="B64" s="15" t="n">
        <f aca="false">INT((A64-1)/12)+1</f>
        <v>6</v>
      </c>
      <c r="C64" s="15" t="n">
        <f aca="false">MIN(Inputs!$C$4+B64-1,99)</f>
        <v>79</v>
      </c>
      <c r="D64" s="55" t="n">
        <f aca="false">Inputs!$C$25</f>
        <v>0.02</v>
      </c>
      <c r="E64" s="15" t="n">
        <f aca="false">R63</f>
        <v>0</v>
      </c>
      <c r="F64" s="56" t="n">
        <f aca="false">Q63</f>
        <v>118832.481666092</v>
      </c>
      <c r="G64" s="56" t="n">
        <f aca="false">IF(AND(MOD(A64-1,12)=0,B64&lt;=Inputs!$C$7,E64=0),Inputs!$C$6,0)</f>
        <v>0</v>
      </c>
      <c r="H64" s="56" t="n">
        <f aca="false">IF(B64=1,G64*Inputs!$C$9,0)</f>
        <v>0</v>
      </c>
      <c r="I64" s="56" t="n">
        <f aca="false">I63+G64</f>
        <v>120000</v>
      </c>
      <c r="J64" s="56" t="n">
        <f aca="false">(F64+G64+H64)*((1+D64)^(1/12)-1)</f>
        <v>196.261504780495</v>
      </c>
      <c r="K64" s="56" t="n">
        <f aca="false">(F64+G64+H64+J64)*(Inputs!$C$14+IF(B64&lt;=10,Inputs!$C$12,Inputs!$C$13))/12</f>
        <v>247.97654827265</v>
      </c>
      <c r="L64" s="56" t="n">
        <f aca="false">IF(OR(E64=1,A64&lt;=Inputs!$C$15),0,MAX(Inputs!$C$8*I64-(F64+G64+H64+J64-K64),0))</f>
        <v>2419.23337740045</v>
      </c>
      <c r="M64" s="56" t="n">
        <f aca="false">L64*INDEX(Rates!$B$2:$C$101,C64+1,IF(Inputs!$C$5="Male",1,2))/1000/12*Inputs!$C$16</f>
        <v>9.33017672550774</v>
      </c>
      <c r="N64" s="56" t="n">
        <f aca="false">IF($V$1=1,MAX(F64+G64+H64+J64-K64-M64,0)*Inputs!$C$22/12,0)</f>
        <v>0</v>
      </c>
      <c r="O64" s="56" t="n">
        <f aca="false">IF(AND(MOD(A64,12)=0,B64&gt;=Inputs!$C$18),MAX(F64+G64+H64+J64-K64-M64-N64,0)*Inputs!$C$17,0)</f>
        <v>0</v>
      </c>
      <c r="P64" s="56" t="n">
        <f aca="false">F64+G64+H64+J64-K64-M64-N64+O64</f>
        <v>118771.436445874</v>
      </c>
      <c r="Q64" s="56" t="n">
        <f aca="false">IF(OR(E64=1,P64&lt;=0),0,P64)</f>
        <v>118771.436445874</v>
      </c>
      <c r="R64" s="15" t="n">
        <f aca="false">IF(OR(E64=1,AND(P64&lt;=0,I64&gt;0)),1,0)</f>
        <v>0</v>
      </c>
      <c r="S64" s="15" t="n">
        <f aca="false">IF(L64&gt;0,1,0)</f>
        <v>1</v>
      </c>
    </row>
    <row r="65" customFormat="false" ht="15" hidden="false" customHeight="false" outlineLevel="0" collapsed="false">
      <c r="A65" s="15" t="n">
        <v>64</v>
      </c>
      <c r="B65" s="15" t="n">
        <f aca="false">INT((A65-1)/12)+1</f>
        <v>6</v>
      </c>
      <c r="C65" s="15" t="n">
        <f aca="false">MIN(Inputs!$C$4+B65-1,99)</f>
        <v>79</v>
      </c>
      <c r="D65" s="55" t="n">
        <f aca="false">Inputs!$C$25</f>
        <v>0.02</v>
      </c>
      <c r="E65" s="15" t="n">
        <f aca="false">R64</f>
        <v>0</v>
      </c>
      <c r="F65" s="56" t="n">
        <f aca="false">Q64</f>
        <v>118771.436445874</v>
      </c>
      <c r="G65" s="56" t="n">
        <f aca="false">IF(AND(MOD(A65-1,12)=0,B65&lt;=Inputs!$C$7,E65=0),Inputs!$C$6,0)</f>
        <v>0</v>
      </c>
      <c r="H65" s="56" t="n">
        <f aca="false">IF(B65=1,G65*Inputs!$C$9,0)</f>
        <v>0</v>
      </c>
      <c r="I65" s="56" t="n">
        <f aca="false">I64+G65</f>
        <v>120000</v>
      </c>
      <c r="J65" s="56" t="n">
        <f aca="false">(F65+G65+H65)*((1+D65)^(1/12)-1)</f>
        <v>196.160683636212</v>
      </c>
      <c r="K65" s="56" t="n">
        <f aca="false">(F65+G65+H65+J65)*(Inputs!$C$14+IF(B65&lt;=10,Inputs!$C$12,Inputs!$C$13))/12</f>
        <v>247.84916068648</v>
      </c>
      <c r="L65" s="56" t="n">
        <f aca="false">IF(OR(E65=1,A65&lt;=Inputs!$C$15),0,MAX(Inputs!$C$8*I65-(F65+G65+H65+J65-K65),0))</f>
        <v>2480.25203117622</v>
      </c>
      <c r="M65" s="56" t="n">
        <f aca="false">L65*INDEX(Rates!$B$2:$C$101,C65+1,IF(Inputs!$C$5="Male",1,2))/1000/12*Inputs!$C$16</f>
        <v>9.56550533356962</v>
      </c>
      <c r="N65" s="56" t="n">
        <f aca="false">IF($V$1=1,MAX(F65+G65+H65+J65-K65-M65,0)*Inputs!$C$22/12,0)</f>
        <v>0</v>
      </c>
      <c r="O65" s="56" t="n">
        <f aca="false">IF(AND(MOD(A65,12)=0,B65&gt;=Inputs!$C$18),MAX(F65+G65+H65+J65-K65-M65-N65,0)*Inputs!$C$17,0)</f>
        <v>0</v>
      </c>
      <c r="P65" s="56" t="n">
        <f aca="false">F65+G65+H65+J65-K65-M65-N65+O65</f>
        <v>118710.18246349</v>
      </c>
      <c r="Q65" s="56" t="n">
        <f aca="false">IF(OR(E65=1,P65&lt;=0),0,P65)</f>
        <v>118710.18246349</v>
      </c>
      <c r="R65" s="15" t="n">
        <f aca="false">IF(OR(E65=1,AND(P65&lt;=0,I65&gt;0)),1,0)</f>
        <v>0</v>
      </c>
      <c r="S65" s="15" t="n">
        <f aca="false">IF(L65&gt;0,1,0)</f>
        <v>1</v>
      </c>
    </row>
    <row r="66" customFormat="false" ht="15" hidden="false" customHeight="false" outlineLevel="0" collapsed="false">
      <c r="A66" s="15" t="n">
        <v>65</v>
      </c>
      <c r="B66" s="15" t="n">
        <f aca="false">INT((A66-1)/12)+1</f>
        <v>6</v>
      </c>
      <c r="C66" s="15" t="n">
        <f aca="false">MIN(Inputs!$C$4+B66-1,99)</f>
        <v>79</v>
      </c>
      <c r="D66" s="55" t="n">
        <f aca="false">Inputs!$C$25</f>
        <v>0.02</v>
      </c>
      <c r="E66" s="15" t="n">
        <f aca="false">R65</f>
        <v>0</v>
      </c>
      <c r="F66" s="56" t="n">
        <f aca="false">Q65</f>
        <v>118710.18246349</v>
      </c>
      <c r="G66" s="56" t="n">
        <f aca="false">IF(AND(MOD(A66-1,12)=0,B66&lt;=Inputs!$C$7,E66=0),Inputs!$C$6,0)</f>
        <v>0</v>
      </c>
      <c r="H66" s="56" t="n">
        <f aca="false">IF(B66=1,G66*Inputs!$C$9,0)</f>
        <v>0</v>
      </c>
      <c r="I66" s="56" t="n">
        <f aca="false">I65+G66</f>
        <v>120000</v>
      </c>
      <c r="J66" s="56" t="n">
        <f aca="false">(F66+G66+H66)*((1+D66)^(1/12)-1)</f>
        <v>196.059517704239</v>
      </c>
      <c r="K66" s="56" t="n">
        <f aca="false">(F66+G66+H66+J66)*(Inputs!$C$14+IF(B66&lt;=10,Inputs!$C$12,Inputs!$C$13))/12</f>
        <v>247.721337460822</v>
      </c>
      <c r="L66" s="56" t="n">
        <f aca="false">IF(OR(E66=1,A66&lt;=Inputs!$C$15),0,MAX(Inputs!$C$8*I66-(F66+G66+H66+J66-K66),0))</f>
        <v>2541.47935626637</v>
      </c>
      <c r="M66" s="56" t="n">
        <f aca="false">L66*INDEX(Rates!$B$2:$C$101,C66+1,IF(Inputs!$C$5="Male",1,2))/1000/12*Inputs!$C$16</f>
        <v>9.80163871733396</v>
      </c>
      <c r="N66" s="56" t="n">
        <f aca="false">IF($V$1=1,MAX(F66+G66+H66+J66-K66-M66,0)*Inputs!$C$22/12,0)</f>
        <v>0</v>
      </c>
      <c r="O66" s="56" t="n">
        <f aca="false">IF(AND(MOD(A66,12)=0,B66&gt;=Inputs!$C$18),MAX(F66+G66+H66+J66-K66-M66-N66,0)*Inputs!$C$17,0)</f>
        <v>0</v>
      </c>
      <c r="P66" s="56" t="n">
        <f aca="false">F66+G66+H66+J66-K66-M66-N66+O66</f>
        <v>118648.719005016</v>
      </c>
      <c r="Q66" s="56" t="n">
        <f aca="false">IF(OR(E66=1,P66&lt;=0),0,P66)</f>
        <v>118648.719005016</v>
      </c>
      <c r="R66" s="15" t="n">
        <f aca="false">IF(OR(E66=1,AND(P66&lt;=0,I66&gt;0)),1,0)</f>
        <v>0</v>
      </c>
      <c r="S66" s="15" t="n">
        <f aca="false">IF(L66&gt;0,1,0)</f>
        <v>1</v>
      </c>
    </row>
    <row r="67" customFormat="false" ht="15" hidden="false" customHeight="false" outlineLevel="0" collapsed="false">
      <c r="A67" s="15" t="n">
        <v>66</v>
      </c>
      <c r="B67" s="15" t="n">
        <f aca="false">INT((A67-1)/12)+1</f>
        <v>6</v>
      </c>
      <c r="C67" s="15" t="n">
        <f aca="false">MIN(Inputs!$C$4+B67-1,99)</f>
        <v>79</v>
      </c>
      <c r="D67" s="55" t="n">
        <f aca="false">Inputs!$C$25</f>
        <v>0.02</v>
      </c>
      <c r="E67" s="15" t="n">
        <f aca="false">R66</f>
        <v>0</v>
      </c>
      <c r="F67" s="56" t="n">
        <f aca="false">Q66</f>
        <v>118648.719005016</v>
      </c>
      <c r="G67" s="56" t="n">
        <f aca="false">IF(AND(MOD(A67-1,12)=0,B67&lt;=Inputs!$C$7,E67=0),Inputs!$C$6,0)</f>
        <v>0</v>
      </c>
      <c r="H67" s="56" t="n">
        <f aca="false">IF(B67=1,G67*Inputs!$C$9,0)</f>
        <v>0</v>
      </c>
      <c r="I67" s="56" t="n">
        <f aca="false">I66+G67</f>
        <v>120000</v>
      </c>
      <c r="J67" s="56" t="n">
        <f aca="false">(F67+G67+H67)*((1+D67)^(1/12)-1)</f>
        <v>195.958005805472</v>
      </c>
      <c r="K67" s="56" t="n">
        <f aca="false">(F67+G67+H67+J67)*(Inputs!$C$14+IF(B67&lt;=10,Inputs!$C$12,Inputs!$C$13))/12</f>
        <v>247.593077105879</v>
      </c>
      <c r="L67" s="56" t="n">
        <f aca="false">IF(OR(E67=1,A67&lt;=Inputs!$C$15),0,MAX(Inputs!$C$8*I67-(F67+G67+H67+J67-K67),0))</f>
        <v>2602.91606628412</v>
      </c>
      <c r="M67" s="56" t="n">
        <f aca="false">L67*INDEX(Rates!$B$2:$C$101,C67+1,IF(Inputs!$C$5="Male",1,2))/1000/12*Inputs!$C$16</f>
        <v>10.0385796289691</v>
      </c>
      <c r="N67" s="56" t="n">
        <f aca="false">IF($V$1=1,MAX(F67+G67+H67+J67-K67-M67,0)*Inputs!$C$22/12,0)</f>
        <v>0</v>
      </c>
      <c r="O67" s="56" t="n">
        <f aca="false">IF(AND(MOD(A67,12)=0,B67&gt;=Inputs!$C$18),MAX(F67+G67+H67+J67-K67-M67-N67,0)*Inputs!$C$17,0)</f>
        <v>0</v>
      </c>
      <c r="P67" s="56" t="n">
        <f aca="false">F67+G67+H67+J67-K67-M67-N67+O67</f>
        <v>118587.045354087</v>
      </c>
      <c r="Q67" s="56" t="n">
        <f aca="false">IF(OR(E67=1,P67&lt;=0),0,P67)</f>
        <v>118587.045354087</v>
      </c>
      <c r="R67" s="15" t="n">
        <f aca="false">IF(OR(E67=1,AND(P67&lt;=0,I67&gt;0)),1,0)</f>
        <v>0</v>
      </c>
      <c r="S67" s="15" t="n">
        <f aca="false">IF(L67&gt;0,1,0)</f>
        <v>1</v>
      </c>
    </row>
    <row r="68" customFormat="false" ht="15" hidden="false" customHeight="false" outlineLevel="0" collapsed="false">
      <c r="A68" s="15" t="n">
        <v>67</v>
      </c>
      <c r="B68" s="15" t="n">
        <f aca="false">INT((A68-1)/12)+1</f>
        <v>6</v>
      </c>
      <c r="C68" s="15" t="n">
        <f aca="false">MIN(Inputs!$C$4+B68-1,99)</f>
        <v>79</v>
      </c>
      <c r="D68" s="55" t="n">
        <f aca="false">Inputs!$C$25</f>
        <v>0.02</v>
      </c>
      <c r="E68" s="15" t="n">
        <f aca="false">R67</f>
        <v>0</v>
      </c>
      <c r="F68" s="56" t="n">
        <f aca="false">Q67</f>
        <v>118587.045354087</v>
      </c>
      <c r="G68" s="56" t="n">
        <f aca="false">IF(AND(MOD(A68-1,12)=0,B68&lt;=Inputs!$C$7,E68=0),Inputs!$C$6,0)</f>
        <v>0</v>
      </c>
      <c r="H68" s="56" t="n">
        <f aca="false">IF(B68=1,G68*Inputs!$C$9,0)</f>
        <v>0</v>
      </c>
      <c r="I68" s="56" t="n">
        <f aca="false">I67+G68</f>
        <v>120000</v>
      </c>
      <c r="J68" s="56" t="n">
        <f aca="false">(F68+G68+H68)*((1+D68)^(1/12)-1)</f>
        <v>195.856146756776</v>
      </c>
      <c r="K68" s="56" t="n">
        <f aca="false">(F68+G68+H68+J68)*(Inputs!$C$14+IF(B68&lt;=10,Inputs!$C$12,Inputs!$C$13))/12</f>
        <v>247.464378126758</v>
      </c>
      <c r="L68" s="56" t="n">
        <f aca="false">IF(OR(E68=1,A68&lt;=Inputs!$C$15),0,MAX(Inputs!$C$8*I68-(F68+G68+H68+J68-K68),0))</f>
        <v>2664.56287728305</v>
      </c>
      <c r="M68" s="56" t="n">
        <f aca="false">L68*INDEX(Rates!$B$2:$C$101,C68+1,IF(Inputs!$C$5="Male",1,2))/1000/12*Inputs!$C$16</f>
        <v>10.276330830055</v>
      </c>
      <c r="N68" s="56" t="n">
        <f aca="false">IF($V$1=1,MAX(F68+G68+H68+J68-K68-M68,0)*Inputs!$C$22/12,0)</f>
        <v>0</v>
      </c>
      <c r="O68" s="56" t="n">
        <f aca="false">IF(AND(MOD(A68,12)=0,B68&gt;=Inputs!$C$18),MAX(F68+G68+H68+J68-K68-M68-N68,0)*Inputs!$C$17,0)</f>
        <v>0</v>
      </c>
      <c r="P68" s="56" t="n">
        <f aca="false">F68+G68+H68+J68-K68-M68-N68+O68</f>
        <v>118525.160791887</v>
      </c>
      <c r="Q68" s="56" t="n">
        <f aca="false">IF(OR(E68=1,P68&lt;=0),0,P68)</f>
        <v>118525.160791887</v>
      </c>
      <c r="R68" s="15" t="n">
        <f aca="false">IF(OR(E68=1,AND(P68&lt;=0,I68&gt;0)),1,0)</f>
        <v>0</v>
      </c>
      <c r="S68" s="15" t="n">
        <f aca="false">IF(L68&gt;0,1,0)</f>
        <v>1</v>
      </c>
    </row>
    <row r="69" customFormat="false" ht="15" hidden="false" customHeight="false" outlineLevel="0" collapsed="false">
      <c r="A69" s="15" t="n">
        <v>68</v>
      </c>
      <c r="B69" s="15" t="n">
        <f aca="false">INT((A69-1)/12)+1</f>
        <v>6</v>
      </c>
      <c r="C69" s="15" t="n">
        <f aca="false">MIN(Inputs!$C$4+B69-1,99)</f>
        <v>79</v>
      </c>
      <c r="D69" s="55" t="n">
        <f aca="false">Inputs!$C$25</f>
        <v>0.02</v>
      </c>
      <c r="E69" s="15" t="n">
        <f aca="false">R68</f>
        <v>0</v>
      </c>
      <c r="F69" s="56" t="n">
        <f aca="false">Q68</f>
        <v>118525.160791887</v>
      </c>
      <c r="G69" s="56" t="n">
        <f aca="false">IF(AND(MOD(A69-1,12)=0,B69&lt;=Inputs!$C$7,E69=0),Inputs!$C$6,0)</f>
        <v>0</v>
      </c>
      <c r="H69" s="56" t="n">
        <f aca="false">IF(B69=1,G69*Inputs!$C$9,0)</f>
        <v>0</v>
      </c>
      <c r="I69" s="56" t="n">
        <f aca="false">I68+G69</f>
        <v>120000</v>
      </c>
      <c r="J69" s="56" t="n">
        <f aca="false">(F69+G69+H69)*((1+D69)^(1/12)-1)</f>
        <v>195.753939370968</v>
      </c>
      <c r="K69" s="56" t="n">
        <f aca="false">(F69+G69+H69+J69)*(Inputs!$C$14+IF(B69&lt;=10,Inputs!$C$12,Inputs!$C$13))/12</f>
        <v>247.335239023454</v>
      </c>
      <c r="L69" s="56" t="n">
        <f aca="false">IF(OR(E69=1,A69&lt;=Inputs!$C$15),0,MAX(Inputs!$C$8*I69-(F69+G69+H69+J69-K69),0))</f>
        <v>2726.42050776558</v>
      </c>
      <c r="M69" s="56" t="n">
        <f aca="false">L69*INDEX(Rates!$B$2:$C$101,C69+1,IF(Inputs!$C$5="Male",1,2))/1000/12*Inputs!$C$16</f>
        <v>10.5148950916159</v>
      </c>
      <c r="N69" s="56" t="n">
        <f aca="false">IF($V$1=1,MAX(F69+G69+H69+J69-K69-M69,0)*Inputs!$C$22/12,0)</f>
        <v>0</v>
      </c>
      <c r="O69" s="56" t="n">
        <f aca="false">IF(AND(MOD(A69,12)=0,B69&gt;=Inputs!$C$18),MAX(F69+G69+H69+J69-K69-M69-N69,0)*Inputs!$C$17,0)</f>
        <v>0</v>
      </c>
      <c r="P69" s="56" t="n">
        <f aca="false">F69+G69+H69+J69-K69-M69-N69+O69</f>
        <v>118463.064597143</v>
      </c>
      <c r="Q69" s="56" t="n">
        <f aca="false">IF(OR(E69=1,P69&lt;=0),0,P69)</f>
        <v>118463.064597143</v>
      </c>
      <c r="R69" s="15" t="n">
        <f aca="false">IF(OR(E69=1,AND(P69&lt;=0,I69&gt;0)),1,0)</f>
        <v>0</v>
      </c>
      <c r="S69" s="15" t="n">
        <f aca="false">IF(L69&gt;0,1,0)</f>
        <v>1</v>
      </c>
    </row>
    <row r="70" customFormat="false" ht="15" hidden="false" customHeight="false" outlineLevel="0" collapsed="false">
      <c r="A70" s="15" t="n">
        <v>69</v>
      </c>
      <c r="B70" s="15" t="n">
        <f aca="false">INT((A70-1)/12)+1</f>
        <v>6</v>
      </c>
      <c r="C70" s="15" t="n">
        <f aca="false">MIN(Inputs!$C$4+B70-1,99)</f>
        <v>79</v>
      </c>
      <c r="D70" s="55" t="n">
        <f aca="false">Inputs!$C$25</f>
        <v>0.02</v>
      </c>
      <c r="E70" s="15" t="n">
        <f aca="false">R69</f>
        <v>0</v>
      </c>
      <c r="F70" s="56" t="n">
        <f aca="false">Q69</f>
        <v>118463.064597143</v>
      </c>
      <c r="G70" s="56" t="n">
        <f aca="false">IF(AND(MOD(A70-1,12)=0,B70&lt;=Inputs!$C$7,E70=0),Inputs!$C$6,0)</f>
        <v>0</v>
      </c>
      <c r="H70" s="56" t="n">
        <f aca="false">IF(B70=1,G70*Inputs!$C$9,0)</f>
        <v>0</v>
      </c>
      <c r="I70" s="56" t="n">
        <f aca="false">I69+G70</f>
        <v>120000</v>
      </c>
      <c r="J70" s="56" t="n">
        <f aca="false">(F70+G70+H70)*((1+D70)^(1/12)-1)</f>
        <v>195.651382456809</v>
      </c>
      <c r="K70" s="56" t="n">
        <f aca="false">(F70+G70+H70+J70)*(Inputs!$C$14+IF(B70&lt;=10,Inputs!$C$12,Inputs!$C$13))/12</f>
        <v>247.205658290833</v>
      </c>
      <c r="L70" s="56" t="n">
        <f aca="false">IF(OR(E70=1,A70&lt;=Inputs!$C$15),0,MAX(Inputs!$C$8*I70-(F70+G70+H70+J70-K70),0))</f>
        <v>2788.48967869121</v>
      </c>
      <c r="M70" s="56" t="n">
        <f aca="false">L70*INDEX(Rates!$B$2:$C$101,C70+1,IF(Inputs!$C$5="Male",1,2))/1000/12*Inputs!$C$16</f>
        <v>10.7542751941524</v>
      </c>
      <c r="N70" s="56" t="n">
        <f aca="false">IF($V$1=1,MAX(F70+G70+H70+J70-K70-M70,0)*Inputs!$C$22/12,0)</f>
        <v>0</v>
      </c>
      <c r="O70" s="56" t="n">
        <f aca="false">IF(AND(MOD(A70,12)=0,B70&gt;=Inputs!$C$18),MAX(F70+G70+H70+J70-K70-M70-N70,0)*Inputs!$C$17,0)</f>
        <v>0</v>
      </c>
      <c r="P70" s="56" t="n">
        <f aca="false">F70+G70+H70+J70-K70-M70-N70+O70</f>
        <v>118400.756046115</v>
      </c>
      <c r="Q70" s="56" t="n">
        <f aca="false">IF(OR(E70=1,P70&lt;=0),0,P70)</f>
        <v>118400.756046115</v>
      </c>
      <c r="R70" s="15" t="n">
        <f aca="false">IF(OR(E70=1,AND(P70&lt;=0,I70&gt;0)),1,0)</f>
        <v>0</v>
      </c>
      <c r="S70" s="15" t="n">
        <f aca="false">IF(L70&gt;0,1,0)</f>
        <v>1</v>
      </c>
    </row>
    <row r="71" customFormat="false" ht="15" hidden="false" customHeight="false" outlineLevel="0" collapsed="false">
      <c r="A71" s="15" t="n">
        <v>70</v>
      </c>
      <c r="B71" s="15" t="n">
        <f aca="false">INT((A71-1)/12)+1</f>
        <v>6</v>
      </c>
      <c r="C71" s="15" t="n">
        <f aca="false">MIN(Inputs!$C$4+B71-1,99)</f>
        <v>79</v>
      </c>
      <c r="D71" s="55" t="n">
        <f aca="false">Inputs!$C$25</f>
        <v>0.02</v>
      </c>
      <c r="E71" s="15" t="n">
        <f aca="false">R70</f>
        <v>0</v>
      </c>
      <c r="F71" s="56" t="n">
        <f aca="false">Q70</f>
        <v>118400.756046115</v>
      </c>
      <c r="G71" s="56" t="n">
        <f aca="false">IF(AND(MOD(A71-1,12)=0,B71&lt;=Inputs!$C$7,E71=0),Inputs!$C$6,0)</f>
        <v>0</v>
      </c>
      <c r="H71" s="56" t="n">
        <f aca="false">IF(B71=1,G71*Inputs!$C$9,0)</f>
        <v>0</v>
      </c>
      <c r="I71" s="56" t="n">
        <f aca="false">I70+G71</f>
        <v>120000</v>
      </c>
      <c r="J71" s="56" t="n">
        <f aca="false">(F71+G71+H71)*((1+D71)^(1/12)-1)</f>
        <v>195.548474818981</v>
      </c>
      <c r="K71" s="56" t="n">
        <f aca="false">(F71+G71+H71+J71)*(Inputs!$C$14+IF(B71&lt;=10,Inputs!$C$12,Inputs!$C$13))/12</f>
        <v>247.075634418612</v>
      </c>
      <c r="L71" s="56" t="n">
        <f aca="false">IF(OR(E71=1,A71&lt;=Inputs!$C$15),0,MAX(Inputs!$C$8*I71-(F71+G71+H71+J71-K71),0))</f>
        <v>2850.771113485</v>
      </c>
      <c r="M71" s="56" t="n">
        <f aca="false">L71*INDEX(Rates!$B$2:$C$101,C71+1,IF(Inputs!$C$5="Male",1,2))/1000/12*Inputs!$C$16</f>
        <v>10.9944739276738</v>
      </c>
      <c r="N71" s="56" t="n">
        <f aca="false">IF($V$1=1,MAX(F71+G71+H71+J71-K71-M71,0)*Inputs!$C$22/12,0)</f>
        <v>0</v>
      </c>
      <c r="O71" s="56" t="n">
        <f aca="false">IF(AND(MOD(A71,12)=0,B71&gt;=Inputs!$C$18),MAX(F71+G71+H71+J71-K71-M71-N71,0)*Inputs!$C$17,0)</f>
        <v>0</v>
      </c>
      <c r="P71" s="56" t="n">
        <f aca="false">F71+G71+H71+J71-K71-M71-N71+O71</f>
        <v>118338.234412587</v>
      </c>
      <c r="Q71" s="56" t="n">
        <f aca="false">IF(OR(E71=1,P71&lt;=0),0,P71)</f>
        <v>118338.234412587</v>
      </c>
      <c r="R71" s="15" t="n">
        <f aca="false">IF(OR(E71=1,AND(P71&lt;=0,I71&gt;0)),1,0)</f>
        <v>0</v>
      </c>
      <c r="S71" s="15" t="n">
        <f aca="false">IF(L71&gt;0,1,0)</f>
        <v>1</v>
      </c>
    </row>
    <row r="72" customFormat="false" ht="15" hidden="false" customHeight="false" outlineLevel="0" collapsed="false">
      <c r="A72" s="15" t="n">
        <v>71</v>
      </c>
      <c r="B72" s="15" t="n">
        <f aca="false">INT((A72-1)/12)+1</f>
        <v>6</v>
      </c>
      <c r="C72" s="15" t="n">
        <f aca="false">MIN(Inputs!$C$4+B72-1,99)</f>
        <v>79</v>
      </c>
      <c r="D72" s="55" t="n">
        <f aca="false">Inputs!$C$25</f>
        <v>0.02</v>
      </c>
      <c r="E72" s="15" t="n">
        <f aca="false">R71</f>
        <v>0</v>
      </c>
      <c r="F72" s="56" t="n">
        <f aca="false">Q71</f>
        <v>118338.234412587</v>
      </c>
      <c r="G72" s="56" t="n">
        <f aca="false">IF(AND(MOD(A72-1,12)=0,B72&lt;=Inputs!$C$7,E72=0),Inputs!$C$6,0)</f>
        <v>0</v>
      </c>
      <c r="H72" s="56" t="n">
        <f aca="false">IF(B72=1,G72*Inputs!$C$9,0)</f>
        <v>0</v>
      </c>
      <c r="I72" s="56" t="n">
        <f aca="false">I71+G72</f>
        <v>120000</v>
      </c>
      <c r="J72" s="56" t="n">
        <f aca="false">(F72+G72+H72)*((1+D72)^(1/12)-1)</f>
        <v>195.445215258082</v>
      </c>
      <c r="K72" s="56" t="n">
        <f aca="false">(F72+G72+H72+J72)*(Inputs!$C$14+IF(B72&lt;=10,Inputs!$C$12,Inputs!$C$13))/12</f>
        <v>246.945165891345</v>
      </c>
      <c r="L72" s="56" t="n">
        <f aca="false">IF(OR(E72=1,A72&lt;=Inputs!$C$15),0,MAX(Inputs!$C$8*I72-(F72+G72+H72+J72-K72),0))</f>
        <v>2913.26553804593</v>
      </c>
      <c r="M72" s="56" t="n">
        <f aca="false">L72*INDEX(Rates!$B$2:$C$101,C72+1,IF(Inputs!$C$5="Male",1,2))/1000/12*Inputs!$C$16</f>
        <v>11.2354940917305</v>
      </c>
      <c r="N72" s="56" t="n">
        <f aca="false">IF($V$1=1,MAX(F72+G72+H72+J72-K72-M72,0)*Inputs!$C$22/12,0)</f>
        <v>0</v>
      </c>
      <c r="O72" s="56" t="n">
        <f aca="false">IF(AND(MOD(A72,12)=0,B72&gt;=Inputs!$C$18),MAX(F72+G72+H72+J72-K72-M72-N72,0)*Inputs!$C$17,0)</f>
        <v>0</v>
      </c>
      <c r="P72" s="56" t="n">
        <f aca="false">F72+G72+H72+J72-K72-M72-N72+O72</f>
        <v>118275.498967862</v>
      </c>
      <c r="Q72" s="56" t="n">
        <f aca="false">IF(OR(E72=1,P72&lt;=0),0,P72)</f>
        <v>118275.498967862</v>
      </c>
      <c r="R72" s="15" t="n">
        <f aca="false">IF(OR(E72=1,AND(P72&lt;=0,I72&gt;0)),1,0)</f>
        <v>0</v>
      </c>
      <c r="S72" s="15" t="n">
        <f aca="false">IF(L72&gt;0,1,0)</f>
        <v>1</v>
      </c>
    </row>
    <row r="73" customFormat="false" ht="15" hidden="false" customHeight="false" outlineLevel="0" collapsed="false">
      <c r="A73" s="15" t="n">
        <v>72</v>
      </c>
      <c r="B73" s="15" t="n">
        <f aca="false">INT((A73-1)/12)+1</f>
        <v>6</v>
      </c>
      <c r="C73" s="15" t="n">
        <f aca="false">MIN(Inputs!$C$4+B73-1,99)</f>
        <v>79</v>
      </c>
      <c r="D73" s="55" t="n">
        <f aca="false">Inputs!$C$25</f>
        <v>0.02</v>
      </c>
      <c r="E73" s="15" t="n">
        <f aca="false">R72</f>
        <v>0</v>
      </c>
      <c r="F73" s="56" t="n">
        <f aca="false">Q72</f>
        <v>118275.498967862</v>
      </c>
      <c r="G73" s="56" t="n">
        <f aca="false">IF(AND(MOD(A73-1,12)=0,B73&lt;=Inputs!$C$7,E73=0),Inputs!$C$6,0)</f>
        <v>0</v>
      </c>
      <c r="H73" s="56" t="n">
        <f aca="false">IF(B73=1,G73*Inputs!$C$9,0)</f>
        <v>0</v>
      </c>
      <c r="I73" s="56" t="n">
        <f aca="false">I72+G73</f>
        <v>120000</v>
      </c>
      <c r="J73" s="56" t="n">
        <f aca="false">(F73+G73+H73)*((1+D73)^(1/12)-1)</f>
        <v>195.341602570606</v>
      </c>
      <c r="K73" s="56" t="n">
        <f aca="false">(F73+G73+H73+J73)*(Inputs!$C$14+IF(B73&lt;=10,Inputs!$C$12,Inputs!$C$13))/12</f>
        <v>246.814251188402</v>
      </c>
      <c r="L73" s="56" t="n">
        <f aca="false">IF(OR(E73=1,A73&lt;=Inputs!$C$15),0,MAX(Inputs!$C$8*I73-(F73+G73+H73+J73-K73),0))</f>
        <v>2975.97368075546</v>
      </c>
      <c r="M73" s="56" t="n">
        <f aca="false">L73*INDEX(Rates!$B$2:$C$101,C73+1,IF(Inputs!$C$5="Male",1,2))/1000/12*Inputs!$C$16</f>
        <v>11.4773384954469</v>
      </c>
      <c r="N73" s="56" t="n">
        <f aca="false">IF($V$1=1,MAX(F73+G73+H73+J73-K73-M73,0)*Inputs!$C$22/12,0)</f>
        <v>0</v>
      </c>
      <c r="O73" s="56" t="n">
        <f aca="false">IF(AND(MOD(A73,12)=0,B73&gt;=Inputs!$C$18),MAX(F73+G73+H73+J73-K73-M73-N73,0)*Inputs!$C$17,0)</f>
        <v>0</v>
      </c>
      <c r="P73" s="56" t="n">
        <f aca="false">F73+G73+H73+J73-K73-M73-N73+O73</f>
        <v>118212.548980749</v>
      </c>
      <c r="Q73" s="56" t="n">
        <f aca="false">IF(OR(E73=1,P73&lt;=0),0,P73)</f>
        <v>118212.548980749</v>
      </c>
      <c r="R73" s="15" t="n">
        <f aca="false">IF(OR(E73=1,AND(P73&lt;=0,I73&gt;0)),1,0)</f>
        <v>0</v>
      </c>
      <c r="S73" s="15" t="n">
        <f aca="false">IF(L73&gt;0,1,0)</f>
        <v>1</v>
      </c>
    </row>
    <row r="74" customFormat="false" ht="15" hidden="false" customHeight="false" outlineLevel="0" collapsed="false">
      <c r="A74" s="15" t="n">
        <v>73</v>
      </c>
      <c r="B74" s="15" t="n">
        <f aca="false">INT((A74-1)/12)+1</f>
        <v>7</v>
      </c>
      <c r="C74" s="15" t="n">
        <f aca="false">MIN(Inputs!$C$4+B74-1,99)</f>
        <v>80</v>
      </c>
      <c r="D74" s="55" t="n">
        <f aca="false">Inputs!$C$25</f>
        <v>0.02</v>
      </c>
      <c r="E74" s="15" t="n">
        <f aca="false">R73</f>
        <v>0</v>
      </c>
      <c r="F74" s="56" t="n">
        <f aca="false">Q73</f>
        <v>118212.548980749</v>
      </c>
      <c r="G74" s="56" t="n">
        <f aca="false">IF(AND(MOD(A74-1,12)=0,B74&lt;=Inputs!$C$7,E74=0),Inputs!$C$6,0)</f>
        <v>0</v>
      </c>
      <c r="H74" s="56" t="n">
        <f aca="false">IF(B74=1,G74*Inputs!$C$9,0)</f>
        <v>0</v>
      </c>
      <c r="I74" s="56" t="n">
        <f aca="false">I73+G74</f>
        <v>120000</v>
      </c>
      <c r="J74" s="56" t="n">
        <f aca="false">(F74+G74+H74)*((1+D74)^(1/12)-1)</f>
        <v>195.237635548934</v>
      </c>
      <c r="K74" s="56" t="n">
        <f aca="false">(F74+G74+H74+J74)*(Inputs!$C$14+IF(B74&lt;=10,Inputs!$C$12,Inputs!$C$13))/12</f>
        <v>246.682888783954</v>
      </c>
      <c r="L74" s="56" t="n">
        <f aca="false">IF(OR(E74=1,A74&lt;=Inputs!$C$15),0,MAX(Inputs!$C$8*I74-(F74+G74+H74+J74-K74),0))</f>
        <v>3038.89627248592</v>
      </c>
      <c r="M74" s="56" t="n">
        <f aca="false">L74*INDEX(Rates!$B$2:$C$101,C74+1,IF(Inputs!$C$5="Male",1,2))/1000/12*Inputs!$C$16</f>
        <v>12.851998819055</v>
      </c>
      <c r="N74" s="56" t="n">
        <f aca="false">IF($V$1=1,MAX(F74+G74+H74+J74-K74-M74,0)*Inputs!$C$22/12,0)</f>
        <v>0</v>
      </c>
      <c r="O74" s="56" t="n">
        <f aca="false">IF(AND(MOD(A74,12)=0,B74&gt;=Inputs!$C$18),MAX(F74+G74+H74+J74-K74-M74-N74,0)*Inputs!$C$17,0)</f>
        <v>0</v>
      </c>
      <c r="P74" s="56" t="n">
        <f aca="false">F74+G74+H74+J74-K74-M74-N74+O74</f>
        <v>118148.251728695</v>
      </c>
      <c r="Q74" s="56" t="n">
        <f aca="false">IF(OR(E74=1,P74&lt;=0),0,P74)</f>
        <v>118148.251728695</v>
      </c>
      <c r="R74" s="15" t="n">
        <f aca="false">IF(OR(E74=1,AND(P74&lt;=0,I74&gt;0)),1,0)</f>
        <v>0</v>
      </c>
      <c r="S74" s="15" t="n">
        <f aca="false">IF(L74&gt;0,1,0)</f>
        <v>1</v>
      </c>
    </row>
    <row r="75" customFormat="false" ht="15" hidden="false" customHeight="false" outlineLevel="0" collapsed="false">
      <c r="A75" s="15" t="n">
        <v>74</v>
      </c>
      <c r="B75" s="15" t="n">
        <f aca="false">INT((A75-1)/12)+1</f>
        <v>7</v>
      </c>
      <c r="C75" s="15" t="n">
        <f aca="false">MIN(Inputs!$C$4+B75-1,99)</f>
        <v>80</v>
      </c>
      <c r="D75" s="55" t="n">
        <f aca="false">Inputs!$C$25</f>
        <v>0.02</v>
      </c>
      <c r="E75" s="15" t="n">
        <f aca="false">R74</f>
        <v>0</v>
      </c>
      <c r="F75" s="56" t="n">
        <f aca="false">Q74</f>
        <v>118148.251728695</v>
      </c>
      <c r="G75" s="56" t="n">
        <f aca="false">IF(AND(MOD(A75-1,12)=0,B75&lt;=Inputs!$C$7,E75=0),Inputs!$C$6,0)</f>
        <v>0</v>
      </c>
      <c r="H75" s="56" t="n">
        <f aca="false">IF(B75=1,G75*Inputs!$C$9,0)</f>
        <v>0</v>
      </c>
      <c r="I75" s="56" t="n">
        <f aca="false">I74+G75</f>
        <v>120000</v>
      </c>
      <c r="J75" s="56" t="n">
        <f aca="false">(F75+G75+H75)*((1+D75)^(1/12)-1)</f>
        <v>195.131443409677</v>
      </c>
      <c r="K75" s="56" t="n">
        <f aca="false">(F75+G75+H75+J75)*(Inputs!$C$14+IF(B75&lt;=10,Inputs!$C$12,Inputs!$C$13))/12</f>
        <v>246.548714941885</v>
      </c>
      <c r="L75" s="56" t="n">
        <f aca="false">IF(OR(E75=1,A75&lt;=Inputs!$C$15),0,MAX(Inputs!$C$8*I75-(F75+G75+H75+J75-K75),0))</f>
        <v>3103.16554283719</v>
      </c>
      <c r="M75" s="56" t="n">
        <f aca="false">L75*INDEX(Rates!$B$2:$C$101,C75+1,IF(Inputs!$C$5="Male",1,2))/1000/12*Inputs!$C$16</f>
        <v>13.1238042749156</v>
      </c>
      <c r="N75" s="56" t="n">
        <f aca="false">IF($V$1=1,MAX(F75+G75+H75+J75-K75-M75,0)*Inputs!$C$22/12,0)</f>
        <v>0</v>
      </c>
      <c r="O75" s="56" t="n">
        <f aca="false">IF(AND(MOD(A75,12)=0,B75&gt;=Inputs!$C$18),MAX(F75+G75+H75+J75-K75-M75-N75,0)*Inputs!$C$17,0)</f>
        <v>0</v>
      </c>
      <c r="P75" s="56" t="n">
        <f aca="false">F75+G75+H75+J75-K75-M75-N75+O75</f>
        <v>118083.710652888</v>
      </c>
      <c r="Q75" s="56" t="n">
        <f aca="false">IF(OR(E75=1,P75&lt;=0),0,P75)</f>
        <v>118083.710652888</v>
      </c>
      <c r="R75" s="15" t="n">
        <f aca="false">IF(OR(E75=1,AND(P75&lt;=0,I75&gt;0)),1,0)</f>
        <v>0</v>
      </c>
      <c r="S75" s="15" t="n">
        <f aca="false">IF(L75&gt;0,1,0)</f>
        <v>1</v>
      </c>
    </row>
    <row r="76" customFormat="false" ht="15" hidden="false" customHeight="false" outlineLevel="0" collapsed="false">
      <c r="A76" s="15" t="n">
        <v>75</v>
      </c>
      <c r="B76" s="15" t="n">
        <f aca="false">INT((A76-1)/12)+1</f>
        <v>7</v>
      </c>
      <c r="C76" s="15" t="n">
        <f aca="false">MIN(Inputs!$C$4+B76-1,99)</f>
        <v>80</v>
      </c>
      <c r="D76" s="55" t="n">
        <f aca="false">Inputs!$C$25</f>
        <v>0.02</v>
      </c>
      <c r="E76" s="15" t="n">
        <f aca="false">R75</f>
        <v>0</v>
      </c>
      <c r="F76" s="56" t="n">
        <f aca="false">Q75</f>
        <v>118083.710652888</v>
      </c>
      <c r="G76" s="56" t="n">
        <f aca="false">IF(AND(MOD(A76-1,12)=0,B76&lt;=Inputs!$C$7,E76=0),Inputs!$C$6,0)</f>
        <v>0</v>
      </c>
      <c r="H76" s="56" t="n">
        <f aca="false">IF(B76=1,G76*Inputs!$C$9,0)</f>
        <v>0</v>
      </c>
      <c r="I76" s="56" t="n">
        <f aca="false">I75+G76</f>
        <v>120000</v>
      </c>
      <c r="J76" s="56" t="n">
        <f aca="false">(F76+G76+H76)*((1+D76)^(1/12)-1)</f>
        <v>195.024848575668</v>
      </c>
      <c r="K76" s="56" t="n">
        <f aca="false">(F76+G76+H76+J76)*(Inputs!$C$14+IF(B76&lt;=10,Inputs!$C$12,Inputs!$C$13))/12</f>
        <v>246.414032294716</v>
      </c>
      <c r="L76" s="56" t="n">
        <f aca="false">IF(OR(E76=1,A76&lt;=Inputs!$C$15),0,MAX(Inputs!$C$8*I76-(F76+G76+H76+J76-K76),0))</f>
        <v>3167.67853083115</v>
      </c>
      <c r="M76" s="56" t="n">
        <f aca="false">L76*INDEX(Rates!$B$2:$C$101,C76+1,IF(Inputs!$C$5="Male",1,2))/1000/12*Inputs!$C$16</f>
        <v>13.3966404533067</v>
      </c>
      <c r="N76" s="56" t="n">
        <f aca="false">IF($V$1=1,MAX(F76+G76+H76+J76-K76-M76,0)*Inputs!$C$22/12,0)</f>
        <v>0</v>
      </c>
      <c r="O76" s="56" t="n">
        <f aca="false">IF(AND(MOD(A76,12)=0,B76&gt;=Inputs!$C$18),MAX(F76+G76+H76+J76-K76-M76-N76,0)*Inputs!$C$17,0)</f>
        <v>0</v>
      </c>
      <c r="P76" s="56" t="n">
        <f aca="false">F76+G76+H76+J76-K76-M76-N76+O76</f>
        <v>118018.924828716</v>
      </c>
      <c r="Q76" s="56" t="n">
        <f aca="false">IF(OR(E76=1,P76&lt;=0),0,P76)</f>
        <v>118018.924828716</v>
      </c>
      <c r="R76" s="15" t="n">
        <f aca="false">IF(OR(E76=1,AND(P76&lt;=0,I76&gt;0)),1,0)</f>
        <v>0</v>
      </c>
      <c r="S76" s="15" t="n">
        <f aca="false">IF(L76&gt;0,1,0)</f>
        <v>1</v>
      </c>
    </row>
    <row r="77" customFormat="false" ht="15" hidden="false" customHeight="false" outlineLevel="0" collapsed="false">
      <c r="A77" s="15" t="n">
        <v>76</v>
      </c>
      <c r="B77" s="15" t="n">
        <f aca="false">INT((A77-1)/12)+1</f>
        <v>7</v>
      </c>
      <c r="C77" s="15" t="n">
        <f aca="false">MIN(Inputs!$C$4+B77-1,99)</f>
        <v>80</v>
      </c>
      <c r="D77" s="55" t="n">
        <f aca="false">Inputs!$C$25</f>
        <v>0.02</v>
      </c>
      <c r="E77" s="15" t="n">
        <f aca="false">R76</f>
        <v>0</v>
      </c>
      <c r="F77" s="56" t="n">
        <f aca="false">Q76</f>
        <v>118018.924828716</v>
      </c>
      <c r="G77" s="56" t="n">
        <f aca="false">IF(AND(MOD(A77-1,12)=0,B77&lt;=Inputs!$C$7,E77=0),Inputs!$C$6,0)</f>
        <v>0</v>
      </c>
      <c r="H77" s="56" t="n">
        <f aca="false">IF(B77=1,G77*Inputs!$C$9,0)</f>
        <v>0</v>
      </c>
      <c r="I77" s="56" t="n">
        <f aca="false">I76+G77</f>
        <v>120000</v>
      </c>
      <c r="J77" s="56" t="n">
        <f aca="false">(F77+G77+H77)*((1+D77)^(1/12)-1)</f>
        <v>194.917849519835</v>
      </c>
      <c r="K77" s="56" t="n">
        <f aca="false">(F77+G77+H77+J77)*(Inputs!$C$14+IF(B77&lt;=10,Inputs!$C$12,Inputs!$C$13))/12</f>
        <v>246.27883891299</v>
      </c>
      <c r="L77" s="56" t="n">
        <f aca="false">IF(OR(E77=1,A77&lt;=Inputs!$C$15),0,MAX(Inputs!$C$8*I77-(F77+G77+H77+J77-K77),0))</f>
        <v>3232.43616067762</v>
      </c>
      <c r="M77" s="56" t="n">
        <f aca="false">L77*INDEX(Rates!$B$2:$C$101,C77+1,IF(Inputs!$C$5="Male",1,2))/1000/12*Inputs!$C$16</f>
        <v>13.6705112628658</v>
      </c>
      <c r="N77" s="56" t="n">
        <f aca="false">IF($V$1=1,MAX(F77+G77+H77+J77-K77-M77,0)*Inputs!$C$22/12,0)</f>
        <v>0</v>
      </c>
      <c r="O77" s="56" t="n">
        <f aca="false">IF(AND(MOD(A77,12)=0,B77&gt;=Inputs!$C$18),MAX(F77+G77+H77+J77-K77-M77-N77,0)*Inputs!$C$17,0)</f>
        <v>0</v>
      </c>
      <c r="P77" s="56" t="n">
        <f aca="false">F77+G77+H77+J77-K77-M77-N77+O77</f>
        <v>117953.89332806</v>
      </c>
      <c r="Q77" s="56" t="n">
        <f aca="false">IF(OR(E77=1,P77&lt;=0),0,P77)</f>
        <v>117953.89332806</v>
      </c>
      <c r="R77" s="15" t="n">
        <f aca="false">IF(OR(E77=1,AND(P77&lt;=0,I77&gt;0)),1,0)</f>
        <v>0</v>
      </c>
      <c r="S77" s="15" t="n">
        <f aca="false">IF(L77&gt;0,1,0)</f>
        <v>1</v>
      </c>
    </row>
    <row r="78" customFormat="false" ht="15" hidden="false" customHeight="false" outlineLevel="0" collapsed="false">
      <c r="A78" s="15" t="n">
        <v>77</v>
      </c>
      <c r="B78" s="15" t="n">
        <f aca="false">INT((A78-1)/12)+1</f>
        <v>7</v>
      </c>
      <c r="C78" s="15" t="n">
        <f aca="false">MIN(Inputs!$C$4+B78-1,99)</f>
        <v>80</v>
      </c>
      <c r="D78" s="55" t="n">
        <f aca="false">Inputs!$C$25</f>
        <v>0.02</v>
      </c>
      <c r="E78" s="15" t="n">
        <f aca="false">R77</f>
        <v>0</v>
      </c>
      <c r="F78" s="56" t="n">
        <f aca="false">Q77</f>
        <v>117953.89332806</v>
      </c>
      <c r="G78" s="56" t="n">
        <f aca="false">IF(AND(MOD(A78-1,12)=0,B78&lt;=Inputs!$C$7,E78=0),Inputs!$C$6,0)</f>
        <v>0</v>
      </c>
      <c r="H78" s="56" t="n">
        <f aca="false">IF(B78=1,G78*Inputs!$C$9,0)</f>
        <v>0</v>
      </c>
      <c r="I78" s="56" t="n">
        <f aca="false">I77+G78</f>
        <v>120000</v>
      </c>
      <c r="J78" s="56" t="n">
        <f aca="false">(F78+G78+H78)*((1+D78)^(1/12)-1)</f>
        <v>194.810444709316</v>
      </c>
      <c r="K78" s="56" t="n">
        <f aca="false">(F78+G78+H78+J78)*(Inputs!$C$14+IF(B78&lt;=10,Inputs!$C$12,Inputs!$C$13))/12</f>
        <v>246.143132859935</v>
      </c>
      <c r="L78" s="56" t="n">
        <f aca="false">IF(OR(E78=1,A78&lt;=Inputs!$C$15),0,MAX(Inputs!$C$8*I78-(F78+G78+H78+J78-K78),0))</f>
        <v>3297.4393600911</v>
      </c>
      <c r="M78" s="56" t="n">
        <f aca="false">L78*INDEX(Rates!$B$2:$C$101,C78+1,IF(Inputs!$C$5="Male",1,2))/1000/12*Inputs!$C$16</f>
        <v>13.9454206270519</v>
      </c>
      <c r="N78" s="56" t="n">
        <f aca="false">IF($V$1=1,MAX(F78+G78+H78+J78-K78-M78,0)*Inputs!$C$22/12,0)</f>
        <v>0</v>
      </c>
      <c r="O78" s="56" t="n">
        <f aca="false">IF(AND(MOD(A78,12)=0,B78&gt;=Inputs!$C$18),MAX(F78+G78+H78+J78-K78-M78-N78,0)*Inputs!$C$17,0)</f>
        <v>0</v>
      </c>
      <c r="P78" s="56" t="n">
        <f aca="false">F78+G78+H78+J78-K78-M78-N78+O78</f>
        <v>117888.615219282</v>
      </c>
      <c r="Q78" s="56" t="n">
        <f aca="false">IF(OR(E78=1,P78&lt;=0),0,P78)</f>
        <v>117888.615219282</v>
      </c>
      <c r="R78" s="15" t="n">
        <f aca="false">IF(OR(E78=1,AND(P78&lt;=0,I78&gt;0)),1,0)</f>
        <v>0</v>
      </c>
      <c r="S78" s="15" t="n">
        <f aca="false">IF(L78&gt;0,1,0)</f>
        <v>1</v>
      </c>
    </row>
    <row r="79" customFormat="false" ht="15" hidden="false" customHeight="false" outlineLevel="0" collapsed="false">
      <c r="A79" s="15" t="n">
        <v>78</v>
      </c>
      <c r="B79" s="15" t="n">
        <f aca="false">INT((A79-1)/12)+1</f>
        <v>7</v>
      </c>
      <c r="C79" s="15" t="n">
        <f aca="false">MIN(Inputs!$C$4+B79-1,99)</f>
        <v>80</v>
      </c>
      <c r="D79" s="55" t="n">
        <f aca="false">Inputs!$C$25</f>
        <v>0.02</v>
      </c>
      <c r="E79" s="15" t="n">
        <f aca="false">R78</f>
        <v>0</v>
      </c>
      <c r="F79" s="56" t="n">
        <f aca="false">Q78</f>
        <v>117888.615219282</v>
      </c>
      <c r="G79" s="56" t="n">
        <f aca="false">IF(AND(MOD(A79-1,12)=0,B79&lt;=Inputs!$C$7,E79=0),Inputs!$C$6,0)</f>
        <v>0</v>
      </c>
      <c r="H79" s="56" t="n">
        <f aca="false">IF(B79=1,G79*Inputs!$C$9,0)</f>
        <v>0</v>
      </c>
      <c r="I79" s="56" t="n">
        <f aca="false">I78+G79</f>
        <v>120000</v>
      </c>
      <c r="J79" s="56" t="n">
        <f aca="false">(F79+G79+H79)*((1+D79)^(1/12)-1)</f>
        <v>194.702632605434</v>
      </c>
      <c r="K79" s="56" t="n">
        <f aca="false">(F79+G79+H79+J79)*(Inputs!$C$14+IF(B79&lt;=10,Inputs!$C$12,Inputs!$C$13))/12</f>
        <v>246.006912191432</v>
      </c>
      <c r="L79" s="56" t="n">
        <f aca="false">IF(OR(E79=1,A79&lt;=Inputs!$C$15),0,MAX(Inputs!$C$8*I79-(F79+G79+H79+J79-K79),0))</f>
        <v>3362.68906030414</v>
      </c>
      <c r="M79" s="56" t="n">
        <f aca="false">L79*INDEX(Rates!$B$2:$C$101,C79+1,IF(Inputs!$C$5="Male",1,2))/1000/12*Inputs!$C$16</f>
        <v>14.2213724842029</v>
      </c>
      <c r="N79" s="56" t="n">
        <f aca="false">IF($V$1=1,MAX(F79+G79+H79+J79-K79-M79,0)*Inputs!$C$22/12,0)</f>
        <v>0</v>
      </c>
      <c r="O79" s="56" t="n">
        <f aca="false">IF(AND(MOD(A79,12)=0,B79&gt;=Inputs!$C$18),MAX(F79+G79+H79+J79-K79-M79-N79,0)*Inputs!$C$17,0)</f>
        <v>0</v>
      </c>
      <c r="P79" s="56" t="n">
        <f aca="false">F79+G79+H79+J79-K79-M79-N79+O79</f>
        <v>117823.089567212</v>
      </c>
      <c r="Q79" s="56" t="n">
        <f aca="false">IF(OR(E79=1,P79&lt;=0),0,P79)</f>
        <v>117823.089567212</v>
      </c>
      <c r="R79" s="15" t="n">
        <f aca="false">IF(OR(E79=1,AND(P79&lt;=0,I79&gt;0)),1,0)</f>
        <v>0</v>
      </c>
      <c r="S79" s="15" t="n">
        <f aca="false">IF(L79&gt;0,1,0)</f>
        <v>1</v>
      </c>
    </row>
    <row r="80" customFormat="false" ht="15" hidden="false" customHeight="false" outlineLevel="0" collapsed="false">
      <c r="A80" s="15" t="n">
        <v>79</v>
      </c>
      <c r="B80" s="15" t="n">
        <f aca="false">INT((A80-1)/12)+1</f>
        <v>7</v>
      </c>
      <c r="C80" s="15" t="n">
        <f aca="false">MIN(Inputs!$C$4+B80-1,99)</f>
        <v>80</v>
      </c>
      <c r="D80" s="55" t="n">
        <f aca="false">Inputs!$C$25</f>
        <v>0.02</v>
      </c>
      <c r="E80" s="15" t="n">
        <f aca="false">R79</f>
        <v>0</v>
      </c>
      <c r="F80" s="56" t="n">
        <f aca="false">Q79</f>
        <v>117823.089567212</v>
      </c>
      <c r="G80" s="56" t="n">
        <f aca="false">IF(AND(MOD(A80-1,12)=0,B80&lt;=Inputs!$C$7,E80=0),Inputs!$C$6,0)</f>
        <v>0</v>
      </c>
      <c r="H80" s="56" t="n">
        <f aca="false">IF(B80=1,G80*Inputs!$C$9,0)</f>
        <v>0</v>
      </c>
      <c r="I80" s="56" t="n">
        <f aca="false">I79+G80</f>
        <v>120000</v>
      </c>
      <c r="J80" s="56" t="n">
        <f aca="false">(F80+G80+H80)*((1+D80)^(1/12)-1)</f>
        <v>194.594411663679</v>
      </c>
      <c r="K80" s="56" t="n">
        <f aca="false">(F80+G80+H80+J80)*(Inputs!$C$14+IF(B80&lt;=10,Inputs!$C$12,Inputs!$C$13))/12</f>
        <v>245.87017495599</v>
      </c>
      <c r="L80" s="56" t="n">
        <f aca="false">IF(OR(E80=1,A80&lt;=Inputs!$C$15),0,MAX(Inputs!$C$8*I80-(F80+G80+H80+J80-K80),0))</f>
        <v>3428.18619608064</v>
      </c>
      <c r="M80" s="56" t="n">
        <f aca="false">L80*INDEX(Rates!$B$2:$C$101,C80+1,IF(Inputs!$C$5="Male",1,2))/1000/12*Inputs!$C$16</f>
        <v>14.498370787591</v>
      </c>
      <c r="N80" s="56" t="n">
        <f aca="false">IF($V$1=1,MAX(F80+G80+H80+J80-K80-M80,0)*Inputs!$C$22/12,0)</f>
        <v>0</v>
      </c>
      <c r="O80" s="56" t="n">
        <f aca="false">IF(AND(MOD(A80,12)=0,B80&gt;=Inputs!$C$18),MAX(F80+G80+H80+J80-K80-M80-N80,0)*Inputs!$C$17,0)</f>
        <v>0</v>
      </c>
      <c r="P80" s="56" t="n">
        <f aca="false">F80+G80+H80+J80-K80-M80-N80+O80</f>
        <v>117757.315433132</v>
      </c>
      <c r="Q80" s="56" t="n">
        <f aca="false">IF(OR(E80=1,P80&lt;=0),0,P80)</f>
        <v>117757.315433132</v>
      </c>
      <c r="R80" s="15" t="n">
        <f aca="false">IF(OR(E80=1,AND(P80&lt;=0,I80&gt;0)),1,0)</f>
        <v>0</v>
      </c>
      <c r="S80" s="15" t="n">
        <f aca="false">IF(L80&gt;0,1,0)</f>
        <v>1</v>
      </c>
    </row>
    <row r="81" customFormat="false" ht="15" hidden="false" customHeight="false" outlineLevel="0" collapsed="false">
      <c r="A81" s="15" t="n">
        <v>80</v>
      </c>
      <c r="B81" s="15" t="n">
        <f aca="false">INT((A81-1)/12)+1</f>
        <v>7</v>
      </c>
      <c r="C81" s="15" t="n">
        <f aca="false">MIN(Inputs!$C$4+B81-1,99)</f>
        <v>80</v>
      </c>
      <c r="D81" s="55" t="n">
        <f aca="false">Inputs!$C$25</f>
        <v>0.02</v>
      </c>
      <c r="E81" s="15" t="n">
        <f aca="false">R80</f>
        <v>0</v>
      </c>
      <c r="F81" s="56" t="n">
        <f aca="false">Q80</f>
        <v>117757.315433132</v>
      </c>
      <c r="G81" s="56" t="n">
        <f aca="false">IF(AND(MOD(A81-1,12)=0,B81&lt;=Inputs!$C$7,E81=0),Inputs!$C$6,0)</f>
        <v>0</v>
      </c>
      <c r="H81" s="56" t="n">
        <f aca="false">IF(B81=1,G81*Inputs!$C$9,0)</f>
        <v>0</v>
      </c>
      <c r="I81" s="56" t="n">
        <f aca="false">I80+G81</f>
        <v>120000</v>
      </c>
      <c r="J81" s="56" t="n">
        <f aca="false">(F81+G81+H81)*((1+D81)^(1/12)-1)</f>
        <v>194.485780333682</v>
      </c>
      <c r="K81" s="56" t="n">
        <f aca="false">(F81+G81+H81+J81)*(Inputs!$C$14+IF(B81&lt;=10,Inputs!$C$12,Inputs!$C$13))/12</f>
        <v>245.73291919472</v>
      </c>
      <c r="L81" s="56" t="n">
        <f aca="false">IF(OR(E81=1,A81&lt;=Inputs!$C$15),0,MAX(Inputs!$C$8*I81-(F81+G81+H81+J81-K81),0))</f>
        <v>3493.93170572928</v>
      </c>
      <c r="M81" s="56" t="n">
        <f aca="false">L81*INDEX(Rates!$B$2:$C$101,C81+1,IF(Inputs!$C$5="Male",1,2))/1000/12*Inputs!$C$16</f>
        <v>14.7764195054801</v>
      </c>
      <c r="N81" s="56" t="n">
        <f aca="false">IF($V$1=1,MAX(F81+G81+H81+J81-K81-M81,0)*Inputs!$C$22/12,0)</f>
        <v>0</v>
      </c>
      <c r="O81" s="56" t="n">
        <f aca="false">IF(AND(MOD(A81,12)=0,B81&gt;=Inputs!$C$18),MAX(F81+G81+H81+J81-K81-M81-N81,0)*Inputs!$C$17,0)</f>
        <v>0</v>
      </c>
      <c r="P81" s="56" t="n">
        <f aca="false">F81+G81+H81+J81-K81-M81-N81+O81</f>
        <v>117691.291874765</v>
      </c>
      <c r="Q81" s="56" t="n">
        <f aca="false">IF(OR(E81=1,P81&lt;=0),0,P81)</f>
        <v>117691.291874765</v>
      </c>
      <c r="R81" s="15" t="n">
        <f aca="false">IF(OR(E81=1,AND(P81&lt;=0,I81&gt;0)),1,0)</f>
        <v>0</v>
      </c>
      <c r="S81" s="15" t="n">
        <f aca="false">IF(L81&gt;0,1,0)</f>
        <v>1</v>
      </c>
    </row>
    <row r="82" customFormat="false" ht="15" hidden="false" customHeight="false" outlineLevel="0" collapsed="false">
      <c r="A82" s="15" t="n">
        <v>81</v>
      </c>
      <c r="B82" s="15" t="n">
        <f aca="false">INT((A82-1)/12)+1</f>
        <v>7</v>
      </c>
      <c r="C82" s="15" t="n">
        <f aca="false">MIN(Inputs!$C$4+B82-1,99)</f>
        <v>80</v>
      </c>
      <c r="D82" s="55" t="n">
        <f aca="false">Inputs!$C$25</f>
        <v>0.02</v>
      </c>
      <c r="E82" s="15" t="n">
        <f aca="false">R81</f>
        <v>0</v>
      </c>
      <c r="F82" s="56" t="n">
        <f aca="false">Q81</f>
        <v>117691.291874765</v>
      </c>
      <c r="G82" s="56" t="n">
        <f aca="false">IF(AND(MOD(A82-1,12)=0,B82&lt;=Inputs!$C$7,E82=0),Inputs!$C$6,0)</f>
        <v>0</v>
      </c>
      <c r="H82" s="56" t="n">
        <f aca="false">IF(B82=1,G82*Inputs!$C$9,0)</f>
        <v>0</v>
      </c>
      <c r="I82" s="56" t="n">
        <f aca="false">I81+G82</f>
        <v>120000</v>
      </c>
      <c r="J82" s="56" t="n">
        <f aca="false">(F82+G82+H82)*((1+D82)^(1/12)-1)</f>
        <v>194.376737059198</v>
      </c>
      <c r="K82" s="56" t="n">
        <f aca="false">(F82+G82+H82+J82)*(Inputs!$C$14+IF(B82&lt;=10,Inputs!$C$12,Inputs!$C$13))/12</f>
        <v>245.595142941301</v>
      </c>
      <c r="L82" s="56" t="n">
        <f aca="false">IF(OR(E82=1,A82&lt;=Inputs!$C$15),0,MAX(Inputs!$C$8*I82-(F82+G82+H82+J82-K82),0))</f>
        <v>3559.92653111686</v>
      </c>
      <c r="M82" s="56" t="n">
        <f aca="false">L82*INDEX(Rates!$B$2:$C$101,C82+1,IF(Inputs!$C$5="Male",1,2))/1000/12*Inputs!$C$16</f>
        <v>15.0555226211817</v>
      </c>
      <c r="N82" s="56" t="n">
        <f aca="false">IF($V$1=1,MAX(F82+G82+H82+J82-K82-M82,0)*Inputs!$C$22/12,0)</f>
        <v>0</v>
      </c>
      <c r="O82" s="56" t="n">
        <f aca="false">IF(AND(MOD(A82,12)=0,B82&gt;=Inputs!$C$18),MAX(F82+G82+H82+J82-K82-M82-N82,0)*Inputs!$C$17,0)</f>
        <v>0</v>
      </c>
      <c r="P82" s="56" t="n">
        <f aca="false">F82+G82+H82+J82-K82-M82-N82+O82</f>
        <v>117625.017946262</v>
      </c>
      <c r="Q82" s="56" t="n">
        <f aca="false">IF(OR(E82=1,P82&lt;=0),0,P82)</f>
        <v>117625.017946262</v>
      </c>
      <c r="R82" s="15" t="n">
        <f aca="false">IF(OR(E82=1,AND(P82&lt;=0,I82&gt;0)),1,0)</f>
        <v>0</v>
      </c>
      <c r="S82" s="15" t="n">
        <f aca="false">IF(L82&gt;0,1,0)</f>
        <v>1</v>
      </c>
    </row>
    <row r="83" customFormat="false" ht="15" hidden="false" customHeight="false" outlineLevel="0" collapsed="false">
      <c r="A83" s="15" t="n">
        <v>82</v>
      </c>
      <c r="B83" s="15" t="n">
        <f aca="false">INT((A83-1)/12)+1</f>
        <v>7</v>
      </c>
      <c r="C83" s="15" t="n">
        <f aca="false">MIN(Inputs!$C$4+B83-1,99)</f>
        <v>80</v>
      </c>
      <c r="D83" s="55" t="n">
        <f aca="false">Inputs!$C$25</f>
        <v>0.02</v>
      </c>
      <c r="E83" s="15" t="n">
        <f aca="false">R82</f>
        <v>0</v>
      </c>
      <c r="F83" s="56" t="n">
        <f aca="false">Q82</f>
        <v>117625.017946262</v>
      </c>
      <c r="G83" s="56" t="n">
        <f aca="false">IF(AND(MOD(A83-1,12)=0,B83&lt;=Inputs!$C$7,E83=0),Inputs!$C$6,0)</f>
        <v>0</v>
      </c>
      <c r="H83" s="56" t="n">
        <f aca="false">IF(B83=1,G83*Inputs!$C$9,0)</f>
        <v>0</v>
      </c>
      <c r="I83" s="56" t="n">
        <f aca="false">I82+G83</f>
        <v>120000</v>
      </c>
      <c r="J83" s="56" t="n">
        <f aca="false">(F83+G83+H83)*((1+D83)^(1/12)-1)</f>
        <v>194.267280278077</v>
      </c>
      <c r="K83" s="56" t="n">
        <f aca="false">(F83+G83+H83+J83)*(Inputs!$C$14+IF(B83&lt;=10,Inputs!$C$12,Inputs!$C$13))/12</f>
        <v>245.456844221958</v>
      </c>
      <c r="L83" s="56" t="n">
        <f aca="false">IF(OR(E83=1,A83&lt;=Inputs!$C$15),0,MAX(Inputs!$C$8*I83-(F83+G83+H83+J83-K83),0))</f>
        <v>3626.17161768193</v>
      </c>
      <c r="M83" s="56" t="n">
        <f aca="false">L83*INDEX(Rates!$B$2:$C$101,C83+1,IF(Inputs!$C$5="Male",1,2))/1000/12*Inputs!$C$16</f>
        <v>15.3356841331132</v>
      </c>
      <c r="N83" s="56" t="n">
        <f aca="false">IF($V$1=1,MAX(F83+G83+H83+J83-K83-M83,0)*Inputs!$C$22/12,0)</f>
        <v>0</v>
      </c>
      <c r="O83" s="56" t="n">
        <f aca="false">IF(AND(MOD(A83,12)=0,B83&gt;=Inputs!$C$18),MAX(F83+G83+H83+J83-K83-M83-N83,0)*Inputs!$C$17,0)</f>
        <v>0</v>
      </c>
      <c r="P83" s="56" t="n">
        <f aca="false">F83+G83+H83+J83-K83-M83-N83+O83</f>
        <v>117558.492698185</v>
      </c>
      <c r="Q83" s="56" t="n">
        <f aca="false">IF(OR(E83=1,P83&lt;=0),0,P83)</f>
        <v>117558.492698185</v>
      </c>
      <c r="R83" s="15" t="n">
        <f aca="false">IF(OR(E83=1,AND(P83&lt;=0,I83&gt;0)),1,0)</f>
        <v>0</v>
      </c>
      <c r="S83" s="15" t="n">
        <f aca="false">IF(L83&gt;0,1,0)</f>
        <v>1</v>
      </c>
    </row>
    <row r="84" customFormat="false" ht="15" hidden="false" customHeight="false" outlineLevel="0" collapsed="false">
      <c r="A84" s="15" t="n">
        <v>83</v>
      </c>
      <c r="B84" s="15" t="n">
        <f aca="false">INT((A84-1)/12)+1</f>
        <v>7</v>
      </c>
      <c r="C84" s="15" t="n">
        <f aca="false">MIN(Inputs!$C$4+B84-1,99)</f>
        <v>80</v>
      </c>
      <c r="D84" s="55" t="n">
        <f aca="false">Inputs!$C$25</f>
        <v>0.02</v>
      </c>
      <c r="E84" s="15" t="n">
        <f aca="false">R83</f>
        <v>0</v>
      </c>
      <c r="F84" s="56" t="n">
        <f aca="false">Q83</f>
        <v>117558.492698185</v>
      </c>
      <c r="G84" s="56" t="n">
        <f aca="false">IF(AND(MOD(A84-1,12)=0,B84&lt;=Inputs!$C$7,E84=0),Inputs!$C$6,0)</f>
        <v>0</v>
      </c>
      <c r="H84" s="56" t="n">
        <f aca="false">IF(B84=1,G84*Inputs!$C$9,0)</f>
        <v>0</v>
      </c>
      <c r="I84" s="56" t="n">
        <f aca="false">I83+G84</f>
        <v>120000</v>
      </c>
      <c r="J84" s="56" t="n">
        <f aca="false">(F84+G84+H84)*((1+D84)^(1/12)-1)</f>
        <v>194.157408422247</v>
      </c>
      <c r="K84" s="56" t="n">
        <f aca="false">(F84+G84+H84+J84)*(Inputs!$C$14+IF(B84&lt;=10,Inputs!$C$12,Inputs!$C$13))/12</f>
        <v>245.318021055432</v>
      </c>
      <c r="L84" s="56" t="n">
        <f aca="false">IF(OR(E84=1,A84&lt;=Inputs!$C$15),0,MAX(Inputs!$C$8*I84-(F84+G84+H84+J84-K84),0))</f>
        <v>3692.66791444822</v>
      </c>
      <c r="M84" s="56" t="n">
        <f aca="false">L84*INDEX(Rates!$B$2:$C$101,C84+1,IF(Inputs!$C$5="Male",1,2))/1000/12*Inputs!$C$16</f>
        <v>15.6169080548539</v>
      </c>
      <c r="N84" s="56" t="n">
        <f aca="false">IF($V$1=1,MAX(F84+G84+H84+J84-K84-M84,0)*Inputs!$C$22/12,0)</f>
        <v>0</v>
      </c>
      <c r="O84" s="56" t="n">
        <f aca="false">IF(AND(MOD(A84,12)=0,B84&gt;=Inputs!$C$18),MAX(F84+G84+H84+J84-K84-M84-N84,0)*Inputs!$C$17,0)</f>
        <v>0</v>
      </c>
      <c r="P84" s="56" t="n">
        <f aca="false">F84+G84+H84+J84-K84-M84-N84+O84</f>
        <v>117491.715177497</v>
      </c>
      <c r="Q84" s="56" t="n">
        <f aca="false">IF(OR(E84=1,P84&lt;=0),0,P84)</f>
        <v>117491.715177497</v>
      </c>
      <c r="R84" s="15" t="n">
        <f aca="false">IF(OR(E84=1,AND(P84&lt;=0,I84&gt;0)),1,0)</f>
        <v>0</v>
      </c>
      <c r="S84" s="15" t="n">
        <f aca="false">IF(L84&gt;0,1,0)</f>
        <v>1</v>
      </c>
    </row>
    <row r="85" customFormat="false" ht="15" hidden="false" customHeight="false" outlineLevel="0" collapsed="false">
      <c r="A85" s="15" t="n">
        <v>84</v>
      </c>
      <c r="B85" s="15" t="n">
        <f aca="false">INT((A85-1)/12)+1</f>
        <v>7</v>
      </c>
      <c r="C85" s="15" t="n">
        <f aca="false">MIN(Inputs!$C$4+B85-1,99)</f>
        <v>80</v>
      </c>
      <c r="D85" s="55" t="n">
        <f aca="false">Inputs!$C$25</f>
        <v>0.02</v>
      </c>
      <c r="E85" s="15" t="n">
        <f aca="false">R84</f>
        <v>0</v>
      </c>
      <c r="F85" s="56" t="n">
        <f aca="false">Q84</f>
        <v>117491.715177497</v>
      </c>
      <c r="G85" s="56" t="n">
        <f aca="false">IF(AND(MOD(A85-1,12)=0,B85&lt;=Inputs!$C$7,E85=0),Inputs!$C$6,0)</f>
        <v>0</v>
      </c>
      <c r="H85" s="56" t="n">
        <f aca="false">IF(B85=1,G85*Inputs!$C$9,0)</f>
        <v>0</v>
      </c>
      <c r="I85" s="56" t="n">
        <f aca="false">I84+G85</f>
        <v>120000</v>
      </c>
      <c r="J85" s="56" t="n">
        <f aca="false">(F85+G85+H85)*((1+D85)^(1/12)-1)</f>
        <v>194.047119917691</v>
      </c>
      <c r="K85" s="56" t="n">
        <f aca="false">(F85+G85+H85+J85)*(Inputs!$C$14+IF(B85&lt;=10,Inputs!$C$12,Inputs!$C$13))/12</f>
        <v>245.178671452947</v>
      </c>
      <c r="L85" s="56" t="n">
        <f aca="false">IF(OR(E85=1,A85&lt;=Inputs!$C$15),0,MAX(Inputs!$C$8*I85-(F85+G85+H85+J85-K85),0))</f>
        <v>3759.41637403832</v>
      </c>
      <c r="M85" s="56" t="n">
        <f aca="false">L85*INDEX(Rates!$B$2:$C$101,C85+1,IF(Inputs!$C$5="Male",1,2))/1000/12*Inputs!$C$16</f>
        <v>15.8991984152037</v>
      </c>
      <c r="N85" s="56" t="n">
        <f aca="false">IF($V$1=1,MAX(F85+G85+H85+J85-K85-M85,0)*Inputs!$C$22/12,0)</f>
        <v>0</v>
      </c>
      <c r="O85" s="56" t="n">
        <f aca="false">IF(AND(MOD(A85,12)=0,B85&gt;=Inputs!$C$18),MAX(F85+G85+H85+J85-K85-M85-N85,0)*Inputs!$C$17,0)</f>
        <v>0</v>
      </c>
      <c r="P85" s="56" t="n">
        <f aca="false">F85+G85+H85+J85-K85-M85-N85+O85</f>
        <v>117424.684427546</v>
      </c>
      <c r="Q85" s="56" t="n">
        <f aca="false">IF(OR(E85=1,P85&lt;=0),0,P85)</f>
        <v>117424.684427546</v>
      </c>
      <c r="R85" s="15" t="n">
        <f aca="false">IF(OR(E85=1,AND(P85&lt;=0,I85&gt;0)),1,0)</f>
        <v>0</v>
      </c>
      <c r="S85" s="15" t="n">
        <f aca="false">IF(L85&gt;0,1,0)</f>
        <v>1</v>
      </c>
    </row>
    <row r="86" customFormat="false" ht="15" hidden="false" customHeight="false" outlineLevel="0" collapsed="false">
      <c r="A86" s="15" t="n">
        <v>85</v>
      </c>
      <c r="B86" s="15" t="n">
        <f aca="false">INT((A86-1)/12)+1</f>
        <v>8</v>
      </c>
      <c r="C86" s="15" t="n">
        <f aca="false">MIN(Inputs!$C$4+B86-1,99)</f>
        <v>81</v>
      </c>
      <c r="D86" s="55" t="n">
        <f aca="false">Inputs!$C$25</f>
        <v>0.02</v>
      </c>
      <c r="E86" s="15" t="n">
        <f aca="false">R85</f>
        <v>0</v>
      </c>
      <c r="F86" s="56" t="n">
        <f aca="false">Q85</f>
        <v>117424.684427546</v>
      </c>
      <c r="G86" s="56" t="n">
        <f aca="false">IF(AND(MOD(A86-1,12)=0,B86&lt;=Inputs!$C$7,E86=0),Inputs!$C$6,0)</f>
        <v>0</v>
      </c>
      <c r="H86" s="56" t="n">
        <f aca="false">IF(B86=1,G86*Inputs!$C$9,0)</f>
        <v>0</v>
      </c>
      <c r="I86" s="56" t="n">
        <f aca="false">I85+G86</f>
        <v>120000</v>
      </c>
      <c r="J86" s="56" t="n">
        <f aca="false">(F86+G86+H86)*((1+D86)^(1/12)-1)</f>
        <v>193.936413184419</v>
      </c>
      <c r="K86" s="56" t="n">
        <f aca="false">(F86+G86+H86+J86)*(Inputs!$C$14+IF(B86&lt;=10,Inputs!$C$12,Inputs!$C$13))/12</f>
        <v>245.038793418189</v>
      </c>
      <c r="L86" s="56" t="n">
        <f aca="false">IF(OR(E86=1,A86&lt;=Inputs!$C$15),0,MAX(Inputs!$C$8*I86-(F86+G86+H86+J86-K86),0))</f>
        <v>3826.41795268731</v>
      </c>
      <c r="M86" s="56" t="n">
        <f aca="false">L86*INDEX(Rates!$B$2:$C$101,C86+1,IF(Inputs!$C$5="Male",1,2))/1000/12*Inputs!$C$16</f>
        <v>18.6601648826051</v>
      </c>
      <c r="N86" s="56" t="n">
        <f aca="false">IF($V$1=1,MAX(F86+G86+H86+J86-K86-M86,0)*Inputs!$C$22/12,0)</f>
        <v>0</v>
      </c>
      <c r="O86" s="56" t="n">
        <f aca="false">IF(AND(MOD(A86,12)=0,B86&gt;=Inputs!$C$18),MAX(F86+G86+H86+J86-K86-M86-N86,0)*Inputs!$C$17,0)</f>
        <v>0</v>
      </c>
      <c r="P86" s="56" t="n">
        <f aca="false">F86+G86+H86+J86-K86-M86-N86+O86</f>
        <v>117354.92188243</v>
      </c>
      <c r="Q86" s="56" t="n">
        <f aca="false">IF(OR(E86=1,P86&lt;=0),0,P86)</f>
        <v>117354.92188243</v>
      </c>
      <c r="R86" s="15" t="n">
        <f aca="false">IF(OR(E86=1,AND(P86&lt;=0,I86&gt;0)),1,0)</f>
        <v>0</v>
      </c>
      <c r="S86" s="15" t="n">
        <f aca="false">IF(L86&gt;0,1,0)</f>
        <v>1</v>
      </c>
    </row>
    <row r="87" customFormat="false" ht="15" hidden="false" customHeight="false" outlineLevel="0" collapsed="false">
      <c r="A87" s="15" t="n">
        <v>86</v>
      </c>
      <c r="B87" s="15" t="n">
        <f aca="false">INT((A87-1)/12)+1</f>
        <v>8</v>
      </c>
      <c r="C87" s="15" t="n">
        <f aca="false">MIN(Inputs!$C$4+B87-1,99)</f>
        <v>81</v>
      </c>
      <c r="D87" s="55" t="n">
        <f aca="false">Inputs!$C$25</f>
        <v>0.02</v>
      </c>
      <c r="E87" s="15" t="n">
        <f aca="false">R86</f>
        <v>0</v>
      </c>
      <c r="F87" s="56" t="n">
        <f aca="false">Q86</f>
        <v>117354.92188243</v>
      </c>
      <c r="G87" s="56" t="n">
        <f aca="false">IF(AND(MOD(A87-1,12)=0,B87&lt;=Inputs!$C$7,E87=0),Inputs!$C$6,0)</f>
        <v>0</v>
      </c>
      <c r="H87" s="56" t="n">
        <f aca="false">IF(B87=1,G87*Inputs!$C$9,0)</f>
        <v>0</v>
      </c>
      <c r="I87" s="56" t="n">
        <f aca="false">I86+G87</f>
        <v>120000</v>
      </c>
      <c r="J87" s="56" t="n">
        <f aca="false">(F87+G87+H87)*((1+D87)^(1/12)-1)</f>
        <v>193.82119466933</v>
      </c>
      <c r="K87" s="56" t="n">
        <f aca="false">(F87+G87+H87+J87)*(Inputs!$C$14+IF(B87&lt;=10,Inputs!$C$12,Inputs!$C$13))/12</f>
        <v>244.893214743957</v>
      </c>
      <c r="L87" s="56" t="n">
        <f aca="false">IF(OR(E87=1,A87&lt;=Inputs!$C$15),0,MAX(Inputs!$C$8*I87-(F87+G87+H87+J87-K87),0))</f>
        <v>3896.15013764454</v>
      </c>
      <c r="M87" s="56" t="n">
        <f aca="false">L87*INDEX(Rates!$B$2:$C$101,C87+1,IF(Inputs!$C$5="Male",1,2))/1000/12*Inputs!$C$16</f>
        <v>19.0002255045799</v>
      </c>
      <c r="N87" s="56" t="n">
        <f aca="false">IF($V$1=1,MAX(F87+G87+H87+J87-K87-M87,0)*Inputs!$C$22/12,0)</f>
        <v>0</v>
      </c>
      <c r="O87" s="56" t="n">
        <f aca="false">IF(AND(MOD(A87,12)=0,B87&gt;=Inputs!$C$18),MAX(F87+G87+H87+J87-K87-M87-N87,0)*Inputs!$C$17,0)</f>
        <v>0</v>
      </c>
      <c r="P87" s="56" t="n">
        <f aca="false">F87+G87+H87+J87-K87-M87-N87+O87</f>
        <v>117284.849636851</v>
      </c>
      <c r="Q87" s="56" t="n">
        <f aca="false">IF(OR(E87=1,P87&lt;=0),0,P87)</f>
        <v>117284.849636851</v>
      </c>
      <c r="R87" s="15" t="n">
        <f aca="false">IF(OR(E87=1,AND(P87&lt;=0,I87&gt;0)),1,0)</f>
        <v>0</v>
      </c>
      <c r="S87" s="15" t="n">
        <f aca="false">IF(L87&gt;0,1,0)</f>
        <v>1</v>
      </c>
    </row>
    <row r="88" customFormat="false" ht="15" hidden="false" customHeight="false" outlineLevel="0" collapsed="false">
      <c r="A88" s="15" t="n">
        <v>87</v>
      </c>
      <c r="B88" s="15" t="n">
        <f aca="false">INT((A88-1)/12)+1</f>
        <v>8</v>
      </c>
      <c r="C88" s="15" t="n">
        <f aca="false">MIN(Inputs!$C$4+B88-1,99)</f>
        <v>81</v>
      </c>
      <c r="D88" s="55" t="n">
        <f aca="false">Inputs!$C$25</f>
        <v>0.02</v>
      </c>
      <c r="E88" s="15" t="n">
        <f aca="false">R87</f>
        <v>0</v>
      </c>
      <c r="F88" s="56" t="n">
        <f aca="false">Q87</f>
        <v>117284.849636851</v>
      </c>
      <c r="G88" s="56" t="n">
        <f aca="false">IF(AND(MOD(A88-1,12)=0,B88&lt;=Inputs!$C$7,E88=0),Inputs!$C$6,0)</f>
        <v>0</v>
      </c>
      <c r="H88" s="56" t="n">
        <f aca="false">IF(B88=1,G88*Inputs!$C$9,0)</f>
        <v>0</v>
      </c>
      <c r="I88" s="56" t="n">
        <f aca="false">I87+G88</f>
        <v>120000</v>
      </c>
      <c r="J88" s="56" t="n">
        <f aca="false">(F88+G88+H88)*((1+D88)^(1/12)-1)</f>
        <v>193.705464658748</v>
      </c>
      <c r="K88" s="56" t="n">
        <f aca="false">(F88+G88+H88+J88)*(Inputs!$C$14+IF(B88&lt;=10,Inputs!$C$12,Inputs!$C$13))/12</f>
        <v>244.746989794812</v>
      </c>
      <c r="L88" s="56" t="n">
        <f aca="false">IF(OR(E88=1,A88&lt;=Inputs!$C$15),0,MAX(Inputs!$C$8*I88-(F88+G88+H88+J88-K88),0))</f>
        <v>3966.19188828519</v>
      </c>
      <c r="M88" s="56" t="n">
        <f aca="false">L88*INDEX(Rates!$B$2:$C$101,C88+1,IF(Inputs!$C$5="Male",1,2))/1000/12*Inputs!$C$16</f>
        <v>19.3417957752041</v>
      </c>
      <c r="N88" s="56" t="n">
        <f aca="false">IF($V$1=1,MAX(F88+G88+H88+J88-K88-M88,0)*Inputs!$C$22/12,0)</f>
        <v>0</v>
      </c>
      <c r="O88" s="56" t="n">
        <f aca="false">IF(AND(MOD(A88,12)=0,B88&gt;=Inputs!$C$18),MAX(F88+G88+H88+J88-K88-M88-N88,0)*Inputs!$C$17,0)</f>
        <v>0</v>
      </c>
      <c r="P88" s="56" t="n">
        <f aca="false">F88+G88+H88+J88-K88-M88-N88+O88</f>
        <v>117214.46631594</v>
      </c>
      <c r="Q88" s="56" t="n">
        <f aca="false">IF(OR(E88=1,P88&lt;=0),0,P88)</f>
        <v>117214.46631594</v>
      </c>
      <c r="R88" s="15" t="n">
        <f aca="false">IF(OR(E88=1,AND(P88&lt;=0,I88&gt;0)),1,0)</f>
        <v>0</v>
      </c>
      <c r="S88" s="15" t="n">
        <f aca="false">IF(L88&gt;0,1,0)</f>
        <v>1</v>
      </c>
    </row>
    <row r="89" customFormat="false" ht="15" hidden="false" customHeight="false" outlineLevel="0" collapsed="false">
      <c r="A89" s="15" t="n">
        <v>88</v>
      </c>
      <c r="B89" s="15" t="n">
        <f aca="false">INT((A89-1)/12)+1</f>
        <v>8</v>
      </c>
      <c r="C89" s="15" t="n">
        <f aca="false">MIN(Inputs!$C$4+B89-1,99)</f>
        <v>81</v>
      </c>
      <c r="D89" s="55" t="n">
        <f aca="false">Inputs!$C$25</f>
        <v>0.02</v>
      </c>
      <c r="E89" s="15" t="n">
        <f aca="false">R88</f>
        <v>0</v>
      </c>
      <c r="F89" s="56" t="n">
        <f aca="false">Q88</f>
        <v>117214.46631594</v>
      </c>
      <c r="G89" s="56" t="n">
        <f aca="false">IF(AND(MOD(A89-1,12)=0,B89&lt;=Inputs!$C$7,E89=0),Inputs!$C$6,0)</f>
        <v>0</v>
      </c>
      <c r="H89" s="56" t="n">
        <f aca="false">IF(B89=1,G89*Inputs!$C$9,0)</f>
        <v>0</v>
      </c>
      <c r="I89" s="56" t="n">
        <f aca="false">I88+G89</f>
        <v>120000</v>
      </c>
      <c r="J89" s="56" t="n">
        <f aca="false">(F89+G89+H89)*((1+D89)^(1/12)-1)</f>
        <v>193.589220881964</v>
      </c>
      <c r="K89" s="56" t="n">
        <f aca="false">(F89+G89+H89+J89)*(Inputs!$C$14+IF(B89&lt;=10,Inputs!$C$12,Inputs!$C$13))/12</f>
        <v>244.600115701712</v>
      </c>
      <c r="L89" s="56" t="n">
        <f aca="false">IF(OR(E89=1,A89&lt;=Inputs!$C$15),0,MAX(Inputs!$C$8*I89-(F89+G89+H89+J89-K89),0))</f>
        <v>4036.54457888016</v>
      </c>
      <c r="M89" s="56" t="n">
        <f aca="false">L89*INDEX(Rates!$B$2:$C$101,C89+1,IF(Inputs!$C$5="Male",1,2))/1000/12*Inputs!$C$16</f>
        <v>19.6848823963389</v>
      </c>
      <c r="N89" s="56" t="n">
        <f aca="false">IF($V$1=1,MAX(F89+G89+H89+J89-K89-M89,0)*Inputs!$C$22/12,0)</f>
        <v>0</v>
      </c>
      <c r="O89" s="56" t="n">
        <f aca="false">IF(AND(MOD(A89,12)=0,B89&gt;=Inputs!$C$18),MAX(F89+G89+H89+J89-K89-M89-N89,0)*Inputs!$C$17,0)</f>
        <v>0</v>
      </c>
      <c r="P89" s="56" t="n">
        <f aca="false">F89+G89+H89+J89-K89-M89-N89+O89</f>
        <v>117143.770538724</v>
      </c>
      <c r="Q89" s="56" t="n">
        <f aca="false">IF(OR(E89=1,P89&lt;=0),0,P89)</f>
        <v>117143.770538724</v>
      </c>
      <c r="R89" s="15" t="n">
        <f aca="false">IF(OR(E89=1,AND(P89&lt;=0,I89&gt;0)),1,0)</f>
        <v>0</v>
      </c>
      <c r="S89" s="15" t="n">
        <f aca="false">IF(L89&gt;0,1,0)</f>
        <v>1</v>
      </c>
    </row>
    <row r="90" customFormat="false" ht="15" hidden="false" customHeight="false" outlineLevel="0" collapsed="false">
      <c r="A90" s="15" t="n">
        <v>89</v>
      </c>
      <c r="B90" s="15" t="n">
        <f aca="false">INT((A90-1)/12)+1</f>
        <v>8</v>
      </c>
      <c r="C90" s="15" t="n">
        <f aca="false">MIN(Inputs!$C$4+B90-1,99)</f>
        <v>81</v>
      </c>
      <c r="D90" s="55" t="n">
        <f aca="false">Inputs!$C$25</f>
        <v>0.02</v>
      </c>
      <c r="E90" s="15" t="n">
        <f aca="false">R89</f>
        <v>0</v>
      </c>
      <c r="F90" s="56" t="n">
        <f aca="false">Q89</f>
        <v>117143.770538724</v>
      </c>
      <c r="G90" s="56" t="n">
        <f aca="false">IF(AND(MOD(A90-1,12)=0,B90&lt;=Inputs!$C$7,E90=0),Inputs!$C$6,0)</f>
        <v>0</v>
      </c>
      <c r="H90" s="56" t="n">
        <f aca="false">IF(B90=1,G90*Inputs!$C$9,0)</f>
        <v>0</v>
      </c>
      <c r="I90" s="56" t="n">
        <f aca="false">I89+G90</f>
        <v>120000</v>
      </c>
      <c r="J90" s="56" t="n">
        <f aca="false">(F90+G90+H90)*((1+D90)^(1/12)-1)</f>
        <v>193.472461058189</v>
      </c>
      <c r="K90" s="56" t="n">
        <f aca="false">(F90+G90+H90+J90)*(Inputs!$C$14+IF(B90&lt;=10,Inputs!$C$12,Inputs!$C$13))/12</f>
        <v>244.452589582879</v>
      </c>
      <c r="L90" s="56" t="n">
        <f aca="false">IF(OR(E90=1,A90&lt;=Inputs!$C$15),0,MAX(Inputs!$C$8*I90-(F90+G90+H90+J90-K90),0))</f>
        <v>4107.20958980119</v>
      </c>
      <c r="M90" s="56" t="n">
        <f aca="false">L90*INDEX(Rates!$B$2:$C$101,C90+1,IF(Inputs!$C$5="Male",1,2))/1000/12*Inputs!$C$16</f>
        <v>20.0294920995971</v>
      </c>
      <c r="N90" s="56" t="n">
        <f aca="false">IF($V$1=1,MAX(F90+G90+H90+J90-K90-M90,0)*Inputs!$C$22/12,0)</f>
        <v>0</v>
      </c>
      <c r="O90" s="56" t="n">
        <f aca="false">IF(AND(MOD(A90,12)=0,B90&gt;=Inputs!$C$18),MAX(F90+G90+H90+J90-K90-M90-N90,0)*Inputs!$C$17,0)</f>
        <v>0</v>
      </c>
      <c r="P90" s="56" t="n">
        <f aca="false">F90+G90+H90+J90-K90-M90-N90+O90</f>
        <v>117072.760918099</v>
      </c>
      <c r="Q90" s="56" t="n">
        <f aca="false">IF(OR(E90=1,P90&lt;=0),0,P90)</f>
        <v>117072.760918099</v>
      </c>
      <c r="R90" s="15" t="n">
        <f aca="false">IF(OR(E90=1,AND(P90&lt;=0,I90&gt;0)),1,0)</f>
        <v>0</v>
      </c>
      <c r="S90" s="15" t="n">
        <f aca="false">IF(L90&gt;0,1,0)</f>
        <v>1</v>
      </c>
    </row>
    <row r="91" customFormat="false" ht="15" hidden="false" customHeight="false" outlineLevel="0" collapsed="false">
      <c r="A91" s="15" t="n">
        <v>90</v>
      </c>
      <c r="B91" s="15" t="n">
        <f aca="false">INT((A91-1)/12)+1</f>
        <v>8</v>
      </c>
      <c r="C91" s="15" t="n">
        <f aca="false">MIN(Inputs!$C$4+B91-1,99)</f>
        <v>81</v>
      </c>
      <c r="D91" s="55" t="n">
        <f aca="false">Inputs!$C$25</f>
        <v>0.02</v>
      </c>
      <c r="E91" s="15" t="n">
        <f aca="false">R90</f>
        <v>0</v>
      </c>
      <c r="F91" s="56" t="n">
        <f aca="false">Q90</f>
        <v>117072.760918099</v>
      </c>
      <c r="G91" s="56" t="n">
        <f aca="false">IF(AND(MOD(A91-1,12)=0,B91&lt;=Inputs!$C$7,E91=0),Inputs!$C$6,0)</f>
        <v>0</v>
      </c>
      <c r="H91" s="56" t="n">
        <f aca="false">IF(B91=1,G91*Inputs!$C$9,0)</f>
        <v>0</v>
      </c>
      <c r="I91" s="56" t="n">
        <f aca="false">I90+G91</f>
        <v>120000</v>
      </c>
      <c r="J91" s="56" t="n">
        <f aca="false">(F91+G91+H91)*((1+D91)^(1/12)-1)</f>
        <v>193.355182896509</v>
      </c>
      <c r="K91" s="56" t="n">
        <f aca="false">(F91+G91+H91+J91)*(Inputs!$C$14+IF(B91&lt;=10,Inputs!$C$12,Inputs!$C$13))/12</f>
        <v>244.304408543741</v>
      </c>
      <c r="L91" s="56" t="n">
        <f aca="false">IF(OR(E91=1,A91&lt;=Inputs!$C$15),0,MAX(Inputs!$C$8*I91-(F91+G91+H91+J91-K91),0))</f>
        <v>4178.18830754802</v>
      </c>
      <c r="M91" s="56" t="n">
        <f aca="false">L91*INDEX(Rates!$B$2:$C$101,C91+1,IF(Inputs!$C$5="Male",1,2))/1000/12*Inputs!$C$16</f>
        <v>20.3756316464758</v>
      </c>
      <c r="N91" s="56" t="n">
        <f aca="false">IF($V$1=1,MAX(F91+G91+H91+J91-K91-M91,0)*Inputs!$C$22/12,0)</f>
        <v>0</v>
      </c>
      <c r="O91" s="56" t="n">
        <f aca="false">IF(AND(MOD(A91,12)=0,B91&gt;=Inputs!$C$18),MAX(F91+G91+H91+J91-K91-M91-N91,0)*Inputs!$C$17,0)</f>
        <v>0</v>
      </c>
      <c r="P91" s="56" t="n">
        <f aca="false">F91+G91+H91+J91-K91-M91-N91+O91</f>
        <v>117001.436060806</v>
      </c>
      <c r="Q91" s="56" t="n">
        <f aca="false">IF(OR(E91=1,P91&lt;=0),0,P91)</f>
        <v>117001.436060806</v>
      </c>
      <c r="R91" s="15" t="n">
        <f aca="false">IF(OR(E91=1,AND(P91&lt;=0,I91&gt;0)),1,0)</f>
        <v>0</v>
      </c>
      <c r="S91" s="15" t="n">
        <f aca="false">IF(L91&gt;0,1,0)</f>
        <v>1</v>
      </c>
    </row>
    <row r="92" customFormat="false" ht="15" hidden="false" customHeight="false" outlineLevel="0" collapsed="false">
      <c r="A92" s="15" t="n">
        <v>91</v>
      </c>
      <c r="B92" s="15" t="n">
        <f aca="false">INT((A92-1)/12)+1</f>
        <v>8</v>
      </c>
      <c r="C92" s="15" t="n">
        <f aca="false">MIN(Inputs!$C$4+B92-1,99)</f>
        <v>81</v>
      </c>
      <c r="D92" s="55" t="n">
        <f aca="false">Inputs!$C$25</f>
        <v>0.02</v>
      </c>
      <c r="E92" s="15" t="n">
        <f aca="false">R91</f>
        <v>0</v>
      </c>
      <c r="F92" s="56" t="n">
        <f aca="false">Q91</f>
        <v>117001.436060806</v>
      </c>
      <c r="G92" s="56" t="n">
        <f aca="false">IF(AND(MOD(A92-1,12)=0,B92&lt;=Inputs!$C$7,E92=0),Inputs!$C$6,0)</f>
        <v>0</v>
      </c>
      <c r="H92" s="56" t="n">
        <f aca="false">IF(B92=1,G92*Inputs!$C$9,0)</f>
        <v>0</v>
      </c>
      <c r="I92" s="56" t="n">
        <f aca="false">I91+G92</f>
        <v>120000</v>
      </c>
      <c r="J92" s="56" t="n">
        <f aca="false">(F92+G92+H92)*((1+D92)^(1/12)-1)</f>
        <v>193.237384095841</v>
      </c>
      <c r="K92" s="56" t="n">
        <f aca="false">(F92+G92+H92+J92)*(Inputs!$C$14+IF(B92&lt;=10,Inputs!$C$12,Inputs!$C$13))/12</f>
        <v>244.155569676878</v>
      </c>
      <c r="L92" s="56" t="n">
        <f aca="false">IF(OR(E92=1,A92&lt;=Inputs!$C$15),0,MAX(Inputs!$C$8*I92-(F92+G92+H92+J92-K92),0))</f>
        <v>4249.48212477552</v>
      </c>
      <c r="M92" s="56" t="n">
        <f aca="false">L92*INDEX(Rates!$B$2:$C$101,C92+1,IF(Inputs!$C$5="Male",1,2))/1000/12*Inputs!$C$16</f>
        <v>20.7233078284886</v>
      </c>
      <c r="N92" s="56" t="n">
        <f aca="false">IF($V$1=1,MAX(F92+G92+H92+J92-K92-M92,0)*Inputs!$C$22/12,0)</f>
        <v>0</v>
      </c>
      <c r="O92" s="56" t="n">
        <f aca="false">IF(AND(MOD(A92,12)=0,B92&gt;=Inputs!$C$18),MAX(F92+G92+H92+J92-K92-M92-N92,0)*Inputs!$C$17,0)</f>
        <v>0</v>
      </c>
      <c r="P92" s="56" t="n">
        <f aca="false">F92+G92+H92+J92-K92-M92-N92+O92</f>
        <v>116929.794567396</v>
      </c>
      <c r="Q92" s="56" t="n">
        <f aca="false">IF(OR(E92=1,P92&lt;=0),0,P92)</f>
        <v>116929.794567396</v>
      </c>
      <c r="R92" s="15" t="n">
        <f aca="false">IF(OR(E92=1,AND(P92&lt;=0,I92&gt;0)),1,0)</f>
        <v>0</v>
      </c>
      <c r="S92" s="15" t="n">
        <f aca="false">IF(L92&gt;0,1,0)</f>
        <v>1</v>
      </c>
    </row>
    <row r="93" customFormat="false" ht="15" hidden="false" customHeight="false" outlineLevel="0" collapsed="false">
      <c r="A93" s="15" t="n">
        <v>92</v>
      </c>
      <c r="B93" s="15" t="n">
        <f aca="false">INT((A93-1)/12)+1</f>
        <v>8</v>
      </c>
      <c r="C93" s="15" t="n">
        <f aca="false">MIN(Inputs!$C$4+B93-1,99)</f>
        <v>81</v>
      </c>
      <c r="D93" s="55" t="n">
        <f aca="false">Inputs!$C$25</f>
        <v>0.02</v>
      </c>
      <c r="E93" s="15" t="n">
        <f aca="false">R92</f>
        <v>0</v>
      </c>
      <c r="F93" s="56" t="n">
        <f aca="false">Q92</f>
        <v>116929.794567396</v>
      </c>
      <c r="G93" s="56" t="n">
        <f aca="false">IF(AND(MOD(A93-1,12)=0,B93&lt;=Inputs!$C$7,E93=0),Inputs!$C$6,0)</f>
        <v>0</v>
      </c>
      <c r="H93" s="56" t="n">
        <f aca="false">IF(B93=1,G93*Inputs!$C$9,0)</f>
        <v>0</v>
      </c>
      <c r="I93" s="56" t="n">
        <f aca="false">I92+G93</f>
        <v>120000</v>
      </c>
      <c r="J93" s="56" t="n">
        <f aca="false">(F93+G93+H93)*((1+D93)^(1/12)-1)</f>
        <v>193.119062344884</v>
      </c>
      <c r="K93" s="56" t="n">
        <f aca="false">(F93+G93+H93+J93)*(Inputs!$C$14+IF(B93&lt;=10,Inputs!$C$12,Inputs!$C$13))/12</f>
        <v>244.00607006196</v>
      </c>
      <c r="L93" s="56" t="n">
        <f aca="false">IF(OR(E93=1,A93&lt;=Inputs!$C$15),0,MAX(Inputs!$C$8*I93-(F93+G93+H93+J93-K93),0))</f>
        <v>4321.0924403211</v>
      </c>
      <c r="M93" s="56" t="n">
        <f aca="false">L93*INDEX(Rates!$B$2:$C$101,C93+1,IF(Inputs!$C$5="Male",1,2))/1000/12*Inputs!$C$16</f>
        <v>21.0725274672992</v>
      </c>
      <c r="N93" s="56" t="n">
        <f aca="false">IF($V$1=1,MAX(F93+G93+H93+J93-K93-M93,0)*Inputs!$C$22/12,0)</f>
        <v>0</v>
      </c>
      <c r="O93" s="56" t="n">
        <f aca="false">IF(AND(MOD(A93,12)=0,B93&gt;=Inputs!$C$18),MAX(F93+G93+H93+J93-K93-M93-N93,0)*Inputs!$C$17,0)</f>
        <v>0</v>
      </c>
      <c r="P93" s="56" t="n">
        <f aca="false">F93+G93+H93+J93-K93-M93-N93+O93</f>
        <v>116857.835032212</v>
      </c>
      <c r="Q93" s="56" t="n">
        <f aca="false">IF(OR(E93=1,P93&lt;=0),0,P93)</f>
        <v>116857.835032212</v>
      </c>
      <c r="R93" s="15" t="n">
        <f aca="false">IF(OR(E93=1,AND(P93&lt;=0,I93&gt;0)),1,0)</f>
        <v>0</v>
      </c>
      <c r="S93" s="15" t="n">
        <f aca="false">IF(L93&gt;0,1,0)</f>
        <v>1</v>
      </c>
    </row>
    <row r="94" customFormat="false" ht="15" hidden="false" customHeight="false" outlineLevel="0" collapsed="false">
      <c r="A94" s="15" t="n">
        <v>93</v>
      </c>
      <c r="B94" s="15" t="n">
        <f aca="false">INT((A94-1)/12)+1</f>
        <v>8</v>
      </c>
      <c r="C94" s="15" t="n">
        <f aca="false">MIN(Inputs!$C$4+B94-1,99)</f>
        <v>81</v>
      </c>
      <c r="D94" s="55" t="n">
        <f aca="false">Inputs!$C$25</f>
        <v>0.02</v>
      </c>
      <c r="E94" s="15" t="n">
        <f aca="false">R93</f>
        <v>0</v>
      </c>
      <c r="F94" s="56" t="n">
        <f aca="false">Q93</f>
        <v>116857.835032212</v>
      </c>
      <c r="G94" s="56" t="n">
        <f aca="false">IF(AND(MOD(A94-1,12)=0,B94&lt;=Inputs!$C$7,E94=0),Inputs!$C$6,0)</f>
        <v>0</v>
      </c>
      <c r="H94" s="56" t="n">
        <f aca="false">IF(B94=1,G94*Inputs!$C$9,0)</f>
        <v>0</v>
      </c>
      <c r="I94" s="56" t="n">
        <f aca="false">I93+G94</f>
        <v>120000</v>
      </c>
      <c r="J94" s="56" t="n">
        <f aca="false">(F94+G94+H94)*((1+D94)^(1/12)-1)</f>
        <v>193.000215322079</v>
      </c>
      <c r="K94" s="56" t="n">
        <f aca="false">(F94+G94+H94+J94)*(Inputs!$C$14+IF(B94&lt;=10,Inputs!$C$12,Inputs!$C$13))/12</f>
        <v>243.855906765695</v>
      </c>
      <c r="L94" s="56" t="n">
        <f aca="false">IF(OR(E94=1,A94&lt;=Inputs!$C$15),0,MAX(Inputs!$C$8*I94-(F94+G94+H94+J94-K94),0))</f>
        <v>4393.020659232</v>
      </c>
      <c r="M94" s="56" t="n">
        <f aca="false">L94*INDEX(Rates!$B$2:$C$101,C94+1,IF(Inputs!$C$5="Male",1,2))/1000/12*Inputs!$C$16</f>
        <v>21.4232974148547</v>
      </c>
      <c r="N94" s="56" t="n">
        <f aca="false">IF($V$1=1,MAX(F94+G94+H94+J94-K94-M94,0)*Inputs!$C$22/12,0)</f>
        <v>0</v>
      </c>
      <c r="O94" s="56" t="n">
        <f aca="false">IF(AND(MOD(A94,12)=0,B94&gt;=Inputs!$C$18),MAX(F94+G94+H94+J94-K94-M94-N94,0)*Inputs!$C$17,0)</f>
        <v>0</v>
      </c>
      <c r="P94" s="56" t="n">
        <f aca="false">F94+G94+H94+J94-K94-M94-N94+O94</f>
        <v>116785.556043353</v>
      </c>
      <c r="Q94" s="56" t="n">
        <f aca="false">IF(OR(E94=1,P94&lt;=0),0,P94)</f>
        <v>116785.556043353</v>
      </c>
      <c r="R94" s="15" t="n">
        <f aca="false">IF(OR(E94=1,AND(P94&lt;=0,I94&gt;0)),1,0)</f>
        <v>0</v>
      </c>
      <c r="S94" s="15" t="n">
        <f aca="false">IF(L94&gt;0,1,0)</f>
        <v>1</v>
      </c>
    </row>
    <row r="95" customFormat="false" ht="15" hidden="false" customHeight="false" outlineLevel="0" collapsed="false">
      <c r="A95" s="15" t="n">
        <v>94</v>
      </c>
      <c r="B95" s="15" t="n">
        <f aca="false">INT((A95-1)/12)+1</f>
        <v>8</v>
      </c>
      <c r="C95" s="15" t="n">
        <f aca="false">MIN(Inputs!$C$4+B95-1,99)</f>
        <v>81</v>
      </c>
      <c r="D95" s="55" t="n">
        <f aca="false">Inputs!$C$25</f>
        <v>0.02</v>
      </c>
      <c r="E95" s="15" t="n">
        <f aca="false">R94</f>
        <v>0</v>
      </c>
      <c r="F95" s="56" t="n">
        <f aca="false">Q94</f>
        <v>116785.556043353</v>
      </c>
      <c r="G95" s="56" t="n">
        <f aca="false">IF(AND(MOD(A95-1,12)=0,B95&lt;=Inputs!$C$7,E95=0),Inputs!$C$6,0)</f>
        <v>0</v>
      </c>
      <c r="H95" s="56" t="n">
        <f aca="false">IF(B95=1,G95*Inputs!$C$9,0)</f>
        <v>0</v>
      </c>
      <c r="I95" s="56" t="n">
        <f aca="false">I94+G95</f>
        <v>120000</v>
      </c>
      <c r="J95" s="56" t="n">
        <f aca="false">(F95+G95+H95)*((1+D95)^(1/12)-1)</f>
        <v>192.880840695558</v>
      </c>
      <c r="K95" s="56" t="n">
        <f aca="false">(F95+G95+H95+J95)*(Inputs!$C$14+IF(B95&lt;=10,Inputs!$C$12,Inputs!$C$13))/12</f>
        <v>243.705076841768</v>
      </c>
      <c r="L95" s="56" t="n">
        <f aca="false">IF(OR(E95=1,A95&lt;=Inputs!$C$15),0,MAX(Inputs!$C$8*I95-(F95+G95+H95+J95-K95),0))</f>
        <v>4465.26819279307</v>
      </c>
      <c r="M95" s="56" t="n">
        <f aca="false">L95*INDEX(Rates!$B$2:$C$101,C95+1,IF(Inputs!$C$5="Male",1,2))/1000/12*Inputs!$C$16</f>
        <v>21.7756245535209</v>
      </c>
      <c r="N95" s="56" t="n">
        <f aca="false">IF($V$1=1,MAX(F95+G95+H95+J95-K95-M95,0)*Inputs!$C$22/12,0)</f>
        <v>0</v>
      </c>
      <c r="O95" s="56" t="n">
        <f aca="false">IF(AND(MOD(A95,12)=0,B95&gt;=Inputs!$C$18),MAX(F95+G95+H95+J95-K95-M95-N95,0)*Inputs!$C$17,0)</f>
        <v>0</v>
      </c>
      <c r="P95" s="56" t="n">
        <f aca="false">F95+G95+H95+J95-K95-M95-N95+O95</f>
        <v>116712.956182653</v>
      </c>
      <c r="Q95" s="56" t="n">
        <f aca="false">IF(OR(E95=1,P95&lt;=0),0,P95)</f>
        <v>116712.956182653</v>
      </c>
      <c r="R95" s="15" t="n">
        <f aca="false">IF(OR(E95=1,AND(P95&lt;=0,I95&gt;0)),1,0)</f>
        <v>0</v>
      </c>
      <c r="S95" s="15" t="n">
        <f aca="false">IF(L95&gt;0,1,0)</f>
        <v>1</v>
      </c>
    </row>
    <row r="96" customFormat="false" ht="15" hidden="false" customHeight="false" outlineLevel="0" collapsed="false">
      <c r="A96" s="15" t="n">
        <v>95</v>
      </c>
      <c r="B96" s="15" t="n">
        <f aca="false">INT((A96-1)/12)+1</f>
        <v>8</v>
      </c>
      <c r="C96" s="15" t="n">
        <f aca="false">MIN(Inputs!$C$4+B96-1,99)</f>
        <v>81</v>
      </c>
      <c r="D96" s="55" t="n">
        <f aca="false">Inputs!$C$25</f>
        <v>0.02</v>
      </c>
      <c r="E96" s="15" t="n">
        <f aca="false">R95</f>
        <v>0</v>
      </c>
      <c r="F96" s="56" t="n">
        <f aca="false">Q95</f>
        <v>116712.956182653</v>
      </c>
      <c r="G96" s="56" t="n">
        <f aca="false">IF(AND(MOD(A96-1,12)=0,B96&lt;=Inputs!$C$7,E96=0),Inputs!$C$6,0)</f>
        <v>0</v>
      </c>
      <c r="H96" s="56" t="n">
        <f aca="false">IF(B96=1,G96*Inputs!$C$9,0)</f>
        <v>0</v>
      </c>
      <c r="I96" s="56" t="n">
        <f aca="false">I95+G96</f>
        <v>120000</v>
      </c>
      <c r="J96" s="56" t="n">
        <f aca="false">(F96+G96+H96)*((1+D96)^(1/12)-1)</f>
        <v>192.760936123105</v>
      </c>
      <c r="K96" s="56" t="n">
        <f aca="false">(F96+G96+H96+J96)*(Inputs!$C$14+IF(B96&lt;=10,Inputs!$C$12,Inputs!$C$13))/12</f>
        <v>243.553577330784</v>
      </c>
      <c r="L96" s="56" t="n">
        <f aca="false">IF(OR(E96=1,A96&lt;=Inputs!$C$15),0,MAX(Inputs!$C$8*I96-(F96+G96+H96+J96-K96),0))</f>
        <v>4537.83645855427</v>
      </c>
      <c r="M96" s="56" t="n">
        <f aca="false">L96*INDEX(Rates!$B$2:$C$101,C96+1,IF(Inputs!$C$5="Male",1,2))/1000/12*Inputs!$C$16</f>
        <v>22.1295157962163</v>
      </c>
      <c r="N96" s="56" t="n">
        <f aca="false">IF($V$1=1,MAX(F96+G96+H96+J96-K96-M96,0)*Inputs!$C$22/12,0)</f>
        <v>0</v>
      </c>
      <c r="O96" s="56" t="n">
        <f aca="false">IF(AND(MOD(A96,12)=0,B96&gt;=Inputs!$C$18),MAX(F96+G96+H96+J96-K96-M96-N96,0)*Inputs!$C$17,0)</f>
        <v>0</v>
      </c>
      <c r="P96" s="56" t="n">
        <f aca="false">F96+G96+H96+J96-K96-M96-N96+O96</f>
        <v>116640.03402565</v>
      </c>
      <c r="Q96" s="56" t="n">
        <f aca="false">IF(OR(E96=1,P96&lt;=0),0,P96)</f>
        <v>116640.03402565</v>
      </c>
      <c r="R96" s="15" t="n">
        <f aca="false">IF(OR(E96=1,AND(P96&lt;=0,I96&gt;0)),1,0)</f>
        <v>0</v>
      </c>
      <c r="S96" s="15" t="n">
        <f aca="false">IF(L96&gt;0,1,0)</f>
        <v>1</v>
      </c>
    </row>
    <row r="97" customFormat="false" ht="15" hidden="false" customHeight="false" outlineLevel="0" collapsed="false">
      <c r="A97" s="15" t="n">
        <v>96</v>
      </c>
      <c r="B97" s="15" t="n">
        <f aca="false">INT((A97-1)/12)+1</f>
        <v>8</v>
      </c>
      <c r="C97" s="15" t="n">
        <f aca="false">MIN(Inputs!$C$4+B97-1,99)</f>
        <v>81</v>
      </c>
      <c r="D97" s="55" t="n">
        <f aca="false">Inputs!$C$25</f>
        <v>0.02</v>
      </c>
      <c r="E97" s="15" t="n">
        <f aca="false">R96</f>
        <v>0</v>
      </c>
      <c r="F97" s="56" t="n">
        <f aca="false">Q96</f>
        <v>116640.03402565</v>
      </c>
      <c r="G97" s="56" t="n">
        <f aca="false">IF(AND(MOD(A97-1,12)=0,B97&lt;=Inputs!$C$7,E97=0),Inputs!$C$6,0)</f>
        <v>0</v>
      </c>
      <c r="H97" s="56" t="n">
        <f aca="false">IF(B97=1,G97*Inputs!$C$9,0)</f>
        <v>0</v>
      </c>
      <c r="I97" s="56" t="n">
        <f aca="false">I96+G97</f>
        <v>120000</v>
      </c>
      <c r="J97" s="56" t="n">
        <f aca="false">(F97+G97+H97)*((1+D97)^(1/12)-1)</f>
        <v>192.640499252101</v>
      </c>
      <c r="K97" s="56" t="n">
        <f aca="false">(F97+G97+H97+J97)*(Inputs!$C$14+IF(B97&lt;=10,Inputs!$C$12,Inputs!$C$13))/12</f>
        <v>243.401405260212</v>
      </c>
      <c r="L97" s="56" t="n">
        <f aca="false">IF(OR(E97=1,A97&lt;=Inputs!$C$15),0,MAX(Inputs!$C$8*I97-(F97+G97+H97+J97-K97),0))</f>
        <v>4610.72688035861</v>
      </c>
      <c r="M97" s="56" t="n">
        <f aca="false">L97*INDEX(Rates!$B$2:$C$101,C97+1,IF(Inputs!$C$5="Male",1,2))/1000/12*Inputs!$C$16</f>
        <v>22.4849780865488</v>
      </c>
      <c r="N97" s="56" t="n">
        <f aca="false">IF($V$1=1,MAX(F97+G97+H97+J97-K97-M97,0)*Inputs!$C$22/12,0)</f>
        <v>0</v>
      </c>
      <c r="O97" s="56" t="n">
        <f aca="false">IF(AND(MOD(A97,12)=0,B97&gt;=Inputs!$C$18),MAX(F97+G97+H97+J97-K97-M97-N97,0)*Inputs!$C$17,0)</f>
        <v>0</v>
      </c>
      <c r="P97" s="56" t="n">
        <f aca="false">F97+G97+H97+J97-K97-M97-N97+O97</f>
        <v>116566.788141555</v>
      </c>
      <c r="Q97" s="56" t="n">
        <f aca="false">IF(OR(E97=1,P97&lt;=0),0,P97)</f>
        <v>116566.788141555</v>
      </c>
      <c r="R97" s="15" t="n">
        <f aca="false">IF(OR(E97=1,AND(P97&lt;=0,I97&gt;0)),1,0)</f>
        <v>0</v>
      </c>
      <c r="S97" s="15" t="n">
        <f aca="false">IF(L97&gt;0,1,0)</f>
        <v>1</v>
      </c>
    </row>
    <row r="98" customFormat="false" ht="15" hidden="false" customHeight="false" outlineLevel="0" collapsed="false">
      <c r="A98" s="15" t="n">
        <v>97</v>
      </c>
      <c r="B98" s="15" t="n">
        <f aca="false">INT((A98-1)/12)+1</f>
        <v>9</v>
      </c>
      <c r="C98" s="15" t="n">
        <f aca="false">MIN(Inputs!$C$4+B98-1,99)</f>
        <v>82</v>
      </c>
      <c r="D98" s="55" t="n">
        <f aca="false">Inputs!$C$25</f>
        <v>0.02</v>
      </c>
      <c r="E98" s="15" t="n">
        <f aca="false">R97</f>
        <v>0</v>
      </c>
      <c r="F98" s="56" t="n">
        <f aca="false">Q97</f>
        <v>116566.788141555</v>
      </c>
      <c r="G98" s="56" t="n">
        <f aca="false">IF(AND(MOD(A98-1,12)=0,B98&lt;=Inputs!$C$7,E98=0),Inputs!$C$6,0)</f>
        <v>0</v>
      </c>
      <c r="H98" s="56" t="n">
        <f aca="false">IF(B98=1,G98*Inputs!$C$9,0)</f>
        <v>0</v>
      </c>
      <c r="I98" s="56" t="n">
        <f aca="false">I97+G98</f>
        <v>120000</v>
      </c>
      <c r="J98" s="56" t="n">
        <f aca="false">(F98+G98+H98)*((1+D98)^(1/12)-1)</f>
        <v>192.519527719488</v>
      </c>
      <c r="K98" s="56" t="n">
        <f aca="false">(F98+G98+H98+J98)*(Inputs!$C$14+IF(B98&lt;=10,Inputs!$C$12,Inputs!$C$13))/12</f>
        <v>243.248557644322</v>
      </c>
      <c r="L98" s="56" t="n">
        <f aca="false">IF(OR(E98=1,A98&lt;=Inputs!$C$15),0,MAX(Inputs!$C$8*I98-(F98+G98+H98+J98-K98),0))</f>
        <v>4683.94088836999</v>
      </c>
      <c r="M98" s="56" t="n">
        <f aca="false">L98*INDEX(Rates!$B$2:$C$101,C98+1,IF(Inputs!$C$5="Male",1,2))/1000/12*Inputs!$C$16</f>
        <v>25.8748701241706</v>
      </c>
      <c r="N98" s="56" t="n">
        <f aca="false">IF($V$1=1,MAX(F98+G98+H98+J98-K98-M98,0)*Inputs!$C$22/12,0)</f>
        <v>0</v>
      </c>
      <c r="O98" s="56" t="n">
        <f aca="false">IF(AND(MOD(A98,12)=0,B98&gt;=Inputs!$C$18),MAX(F98+G98+H98+J98-K98-M98-N98,0)*Inputs!$C$17,0)</f>
        <v>0</v>
      </c>
      <c r="P98" s="56" t="n">
        <f aca="false">F98+G98+H98+J98-K98-M98-N98+O98</f>
        <v>116490.184241506</v>
      </c>
      <c r="Q98" s="56" t="n">
        <f aca="false">IF(OR(E98=1,P98&lt;=0),0,P98)</f>
        <v>116490.184241506</v>
      </c>
      <c r="R98" s="15" t="n">
        <f aca="false">IF(OR(E98=1,AND(P98&lt;=0,I98&gt;0)),1,0)</f>
        <v>0</v>
      </c>
      <c r="S98" s="15" t="n">
        <f aca="false">IF(L98&gt;0,1,0)</f>
        <v>1</v>
      </c>
    </row>
    <row r="99" customFormat="false" ht="15" hidden="false" customHeight="false" outlineLevel="0" collapsed="false">
      <c r="A99" s="15" t="n">
        <v>98</v>
      </c>
      <c r="B99" s="15" t="n">
        <f aca="false">INT((A99-1)/12)+1</f>
        <v>9</v>
      </c>
      <c r="C99" s="15" t="n">
        <f aca="false">MIN(Inputs!$C$4+B99-1,99)</f>
        <v>82</v>
      </c>
      <c r="D99" s="55" t="n">
        <f aca="false">Inputs!$C$25</f>
        <v>0.02</v>
      </c>
      <c r="E99" s="15" t="n">
        <f aca="false">R98</f>
        <v>0</v>
      </c>
      <c r="F99" s="56" t="n">
        <f aca="false">Q98</f>
        <v>116490.184241506</v>
      </c>
      <c r="G99" s="56" t="n">
        <f aca="false">IF(AND(MOD(A99-1,12)=0,B99&lt;=Inputs!$C$7,E99=0),Inputs!$C$6,0)</f>
        <v>0</v>
      </c>
      <c r="H99" s="56" t="n">
        <f aca="false">IF(B99=1,G99*Inputs!$C$9,0)</f>
        <v>0</v>
      </c>
      <c r="I99" s="56" t="n">
        <f aca="false">I98+G99</f>
        <v>120000</v>
      </c>
      <c r="J99" s="56" t="n">
        <f aca="false">(F99+G99+H99)*((1+D99)^(1/12)-1)</f>
        <v>192.393010150513</v>
      </c>
      <c r="K99" s="56" t="n">
        <f aca="false">(F99+G99+H99+J99)*(Inputs!$C$14+IF(B99&lt;=10,Inputs!$C$12,Inputs!$C$13))/12</f>
        <v>243.088702607617</v>
      </c>
      <c r="L99" s="56" t="n">
        <f aca="false">IF(OR(E99=1,A99&lt;=Inputs!$C$15),0,MAX(Inputs!$C$8*I99-(F99+G99+H99+J99-K99),0))</f>
        <v>4760.51145095128</v>
      </c>
      <c r="M99" s="56" t="n">
        <f aca="false">L99*INDEX(Rates!$B$2:$C$101,C99+1,IF(Inputs!$C$5="Male",1,2))/1000/12*Inputs!$C$16</f>
        <v>26.29785867363</v>
      </c>
      <c r="N99" s="56" t="n">
        <f aca="false">IF($V$1=1,MAX(F99+G99+H99+J99-K99-M99,0)*Inputs!$C$22/12,0)</f>
        <v>0</v>
      </c>
      <c r="O99" s="56" t="n">
        <f aca="false">IF(AND(MOD(A99,12)=0,B99&gt;=Inputs!$C$18),MAX(F99+G99+H99+J99-K99-M99-N99,0)*Inputs!$C$17,0)</f>
        <v>0</v>
      </c>
      <c r="P99" s="56" t="n">
        <f aca="false">F99+G99+H99+J99-K99-M99-N99+O99</f>
        <v>116413.190690375</v>
      </c>
      <c r="Q99" s="56" t="n">
        <f aca="false">IF(OR(E99=1,P99&lt;=0),0,P99)</f>
        <v>116413.190690375</v>
      </c>
      <c r="R99" s="15" t="n">
        <f aca="false">IF(OR(E99=1,AND(P99&lt;=0,I99&gt;0)),1,0)</f>
        <v>0</v>
      </c>
      <c r="S99" s="15" t="n">
        <f aca="false">IF(L99&gt;0,1,0)</f>
        <v>1</v>
      </c>
    </row>
    <row r="100" customFormat="false" ht="15" hidden="false" customHeight="false" outlineLevel="0" collapsed="false">
      <c r="A100" s="15" t="n">
        <v>99</v>
      </c>
      <c r="B100" s="15" t="n">
        <f aca="false">INT((A100-1)/12)+1</f>
        <v>9</v>
      </c>
      <c r="C100" s="15" t="n">
        <f aca="false">MIN(Inputs!$C$4+B100-1,99)</f>
        <v>82</v>
      </c>
      <c r="D100" s="55" t="n">
        <f aca="false">Inputs!$C$25</f>
        <v>0.02</v>
      </c>
      <c r="E100" s="15" t="n">
        <f aca="false">R99</f>
        <v>0</v>
      </c>
      <c r="F100" s="56" t="n">
        <f aca="false">Q99</f>
        <v>116413.190690375</v>
      </c>
      <c r="G100" s="56" t="n">
        <f aca="false">IF(AND(MOD(A100-1,12)=0,B100&lt;=Inputs!$C$7,E100=0),Inputs!$C$6,0)</f>
        <v>0</v>
      </c>
      <c r="H100" s="56" t="n">
        <f aca="false">IF(B100=1,G100*Inputs!$C$9,0)</f>
        <v>0</v>
      </c>
      <c r="I100" s="56" t="n">
        <f aca="false">I99+G100</f>
        <v>120000</v>
      </c>
      <c r="J100" s="56" t="n">
        <f aca="false">(F100+G100+H100)*((1+D100)^(1/12)-1)</f>
        <v>192.265849041097</v>
      </c>
      <c r="K100" s="56" t="n">
        <f aca="false">(F100+G100+H100+J100)*(Inputs!$C$14+IF(B100&lt;=10,Inputs!$C$12,Inputs!$C$13))/12</f>
        <v>242.928034457117</v>
      </c>
      <c r="L100" s="56" t="n">
        <f aca="false">IF(OR(E100=1,A100&lt;=Inputs!$C$15),0,MAX(Inputs!$C$8*I100-(F100+G100+H100+J100-K100),0))</f>
        <v>4837.47149504093</v>
      </c>
      <c r="M100" s="56" t="n">
        <f aca="false">L100*INDEX(Rates!$B$2:$C$101,C100+1,IF(Inputs!$C$5="Male",1,2))/1000/12*Inputs!$C$16</f>
        <v>26.7229987838552</v>
      </c>
      <c r="N100" s="56" t="n">
        <f aca="false">IF($V$1=1,MAX(F100+G100+H100+J100-K100-M100,0)*Inputs!$C$22/12,0)</f>
        <v>0</v>
      </c>
      <c r="O100" s="56" t="n">
        <f aca="false">IF(AND(MOD(A100,12)=0,B100&gt;=Inputs!$C$18),MAX(F100+G100+H100+J100-K100-M100-N100,0)*Inputs!$C$17,0)</f>
        <v>0</v>
      </c>
      <c r="P100" s="56" t="n">
        <f aca="false">F100+G100+H100+J100-K100-M100-N100+O100</f>
        <v>116335.805506175</v>
      </c>
      <c r="Q100" s="56" t="n">
        <f aca="false">IF(OR(E100=1,P100&lt;=0),0,P100)</f>
        <v>116335.805506175</v>
      </c>
      <c r="R100" s="15" t="n">
        <f aca="false">IF(OR(E100=1,AND(P100&lt;=0,I100&gt;0)),1,0)</f>
        <v>0</v>
      </c>
      <c r="S100" s="15" t="n">
        <f aca="false">IF(L100&gt;0,1,0)</f>
        <v>1</v>
      </c>
    </row>
    <row r="101" customFormat="false" ht="15" hidden="false" customHeight="false" outlineLevel="0" collapsed="false">
      <c r="A101" s="15" t="n">
        <v>100</v>
      </c>
      <c r="B101" s="15" t="n">
        <f aca="false">INT((A101-1)/12)+1</f>
        <v>9</v>
      </c>
      <c r="C101" s="15" t="n">
        <f aca="false">MIN(Inputs!$C$4+B101-1,99)</f>
        <v>82</v>
      </c>
      <c r="D101" s="55" t="n">
        <f aca="false">Inputs!$C$25</f>
        <v>0.02</v>
      </c>
      <c r="E101" s="15" t="n">
        <f aca="false">R100</f>
        <v>0</v>
      </c>
      <c r="F101" s="56" t="n">
        <f aca="false">Q100</f>
        <v>116335.805506175</v>
      </c>
      <c r="G101" s="56" t="n">
        <f aca="false">IF(AND(MOD(A101-1,12)=0,B101&lt;=Inputs!$C$7,E101=0),Inputs!$C$6,0)</f>
        <v>0</v>
      </c>
      <c r="H101" s="56" t="n">
        <f aca="false">IF(B101=1,G101*Inputs!$C$9,0)</f>
        <v>0</v>
      </c>
      <c r="I101" s="56" t="n">
        <f aca="false">I100+G101</f>
        <v>120000</v>
      </c>
      <c r="J101" s="56" t="n">
        <f aca="false">(F101+G101+H101)*((1+D101)^(1/12)-1)</f>
        <v>192.138041117827</v>
      </c>
      <c r="K101" s="56" t="n">
        <f aca="false">(F101+G101+H101+J101)*(Inputs!$C$14+IF(B101&lt;=10,Inputs!$C$12,Inputs!$C$13))/12</f>
        <v>242.766549056861</v>
      </c>
      <c r="L101" s="56" t="n">
        <f aca="false">IF(OR(E101=1,A101&lt;=Inputs!$C$15),0,MAX(Inputs!$C$8*I101-(F101+G101+H101+J101-K101),0))</f>
        <v>4914.82300176381</v>
      </c>
      <c r="M101" s="56" t="n">
        <f aca="false">L101*INDEX(Rates!$B$2:$C$101,C101+1,IF(Inputs!$C$5="Male",1,2))/1000/12*Inputs!$C$16</f>
        <v>27.1503013989103</v>
      </c>
      <c r="N101" s="56" t="n">
        <f aca="false">IF($V$1=1,MAX(F101+G101+H101+J101-K101-M101,0)*Inputs!$C$22/12,0)</f>
        <v>0</v>
      </c>
      <c r="O101" s="56" t="n">
        <f aca="false">IF(AND(MOD(A101,12)=0,B101&gt;=Inputs!$C$18),MAX(F101+G101+H101+J101-K101-M101-N101,0)*Inputs!$C$17,0)</f>
        <v>0</v>
      </c>
      <c r="P101" s="56" t="n">
        <f aca="false">F101+G101+H101+J101-K101-M101-N101+O101</f>
        <v>116258.026696837</v>
      </c>
      <c r="Q101" s="56" t="n">
        <f aca="false">IF(OR(E101=1,P101&lt;=0),0,P101)</f>
        <v>116258.026696837</v>
      </c>
      <c r="R101" s="15" t="n">
        <f aca="false">IF(OR(E101=1,AND(P101&lt;=0,I101&gt;0)),1,0)</f>
        <v>0</v>
      </c>
      <c r="S101" s="15" t="n">
        <f aca="false">IF(L101&gt;0,1,0)</f>
        <v>1</v>
      </c>
    </row>
    <row r="102" customFormat="false" ht="15" hidden="false" customHeight="false" outlineLevel="0" collapsed="false">
      <c r="A102" s="15" t="n">
        <v>101</v>
      </c>
      <c r="B102" s="15" t="n">
        <f aca="false">INT((A102-1)/12)+1</f>
        <v>9</v>
      </c>
      <c r="C102" s="15" t="n">
        <f aca="false">MIN(Inputs!$C$4+B102-1,99)</f>
        <v>82</v>
      </c>
      <c r="D102" s="55" t="n">
        <f aca="false">Inputs!$C$25</f>
        <v>0.02</v>
      </c>
      <c r="E102" s="15" t="n">
        <f aca="false">R101</f>
        <v>0</v>
      </c>
      <c r="F102" s="56" t="n">
        <f aca="false">Q101</f>
        <v>116258.026696837</v>
      </c>
      <c r="G102" s="56" t="n">
        <f aca="false">IF(AND(MOD(A102-1,12)=0,B102&lt;=Inputs!$C$7,E102=0),Inputs!$C$6,0)</f>
        <v>0</v>
      </c>
      <c r="H102" s="56" t="n">
        <f aca="false">IF(B102=1,G102*Inputs!$C$9,0)</f>
        <v>0</v>
      </c>
      <c r="I102" s="56" t="n">
        <f aca="false">I101+G102</f>
        <v>120000</v>
      </c>
      <c r="J102" s="56" t="n">
        <f aca="false">(F102+G102+H102)*((1+D102)^(1/12)-1)</f>
        <v>192.009583090639</v>
      </c>
      <c r="K102" s="56" t="n">
        <f aca="false">(F102+G102+H102+J102)*(Inputs!$C$14+IF(B102&lt;=10,Inputs!$C$12,Inputs!$C$13))/12</f>
        <v>242.60424224985</v>
      </c>
      <c r="L102" s="56" t="n">
        <f aca="false">IF(OR(E102=1,A102&lt;=Inputs!$C$15),0,MAX(Inputs!$C$8*I102-(F102+G102+H102+J102-K102),0))</f>
        <v>4992.56796232193</v>
      </c>
      <c r="M102" s="56" t="n">
        <f aca="false">L102*INDEX(Rates!$B$2:$C$101,C102+1,IF(Inputs!$C$5="Male",1,2))/1000/12*Inputs!$C$16</f>
        <v>27.5797775185268</v>
      </c>
      <c r="N102" s="56" t="n">
        <f aca="false">IF($V$1=1,MAX(F102+G102+H102+J102-K102-M102,0)*Inputs!$C$22/12,0)</f>
        <v>0</v>
      </c>
      <c r="O102" s="56" t="n">
        <f aca="false">IF(AND(MOD(A102,12)=0,B102&gt;=Inputs!$C$18),MAX(F102+G102+H102+J102-K102-M102-N102,0)*Inputs!$C$17,0)</f>
        <v>0</v>
      </c>
      <c r="P102" s="56" t="n">
        <f aca="false">F102+G102+H102+J102-K102-M102-N102+O102</f>
        <v>116179.85226016</v>
      </c>
      <c r="Q102" s="56" t="n">
        <f aca="false">IF(OR(E102=1,P102&lt;=0),0,P102)</f>
        <v>116179.85226016</v>
      </c>
      <c r="R102" s="15" t="n">
        <f aca="false">IF(OR(E102=1,AND(P102&lt;=0,I102&gt;0)),1,0)</f>
        <v>0</v>
      </c>
      <c r="S102" s="15" t="n">
        <f aca="false">IF(L102&gt;0,1,0)</f>
        <v>1</v>
      </c>
    </row>
    <row r="103" customFormat="false" ht="15" hidden="false" customHeight="false" outlineLevel="0" collapsed="false">
      <c r="A103" s="15" t="n">
        <v>102</v>
      </c>
      <c r="B103" s="15" t="n">
        <f aca="false">INT((A103-1)/12)+1</f>
        <v>9</v>
      </c>
      <c r="C103" s="15" t="n">
        <f aca="false">MIN(Inputs!$C$4+B103-1,99)</f>
        <v>82</v>
      </c>
      <c r="D103" s="55" t="n">
        <f aca="false">Inputs!$C$25</f>
        <v>0.02</v>
      </c>
      <c r="E103" s="15" t="n">
        <f aca="false">R102</f>
        <v>0</v>
      </c>
      <c r="F103" s="56" t="n">
        <f aca="false">Q102</f>
        <v>116179.85226016</v>
      </c>
      <c r="G103" s="56" t="n">
        <f aca="false">IF(AND(MOD(A103-1,12)=0,B103&lt;=Inputs!$C$7,E103=0),Inputs!$C$6,0)</f>
        <v>0</v>
      </c>
      <c r="H103" s="56" t="n">
        <f aca="false">IF(B103=1,G103*Inputs!$C$9,0)</f>
        <v>0</v>
      </c>
      <c r="I103" s="56" t="n">
        <f aca="false">I102+G103</f>
        <v>120000</v>
      </c>
      <c r="J103" s="56" t="n">
        <f aca="false">(F103+G103+H103)*((1+D103)^(1/12)-1)</f>
        <v>191.880471652734</v>
      </c>
      <c r="K103" s="56" t="n">
        <f aca="false">(F103+G103+H103+J103)*(Inputs!$C$14+IF(B103&lt;=10,Inputs!$C$12,Inputs!$C$13))/12</f>
        <v>242.441109857942</v>
      </c>
      <c r="L103" s="56" t="n">
        <f aca="false">IF(OR(E103=1,A103&lt;=Inputs!$C$15),0,MAX(Inputs!$C$8*I103-(F103+G103+H103+J103-K103),0))</f>
        <v>5070.70837804566</v>
      </c>
      <c r="M103" s="56" t="n">
        <f aca="false">L103*INDEX(Rates!$B$2:$C$101,C103+1,IF(Inputs!$C$5="Male",1,2))/1000/12*Inputs!$C$16</f>
        <v>28.0114381983872</v>
      </c>
      <c r="N103" s="56" t="n">
        <f aca="false">IF($V$1=1,MAX(F103+G103+H103+J103-K103-M103,0)*Inputs!$C$22/12,0)</f>
        <v>0</v>
      </c>
      <c r="O103" s="56" t="n">
        <f aca="false">IF(AND(MOD(A103,12)=0,B103&gt;=Inputs!$C$18),MAX(F103+G103+H103+J103-K103-M103-N103,0)*Inputs!$C$17,0)</f>
        <v>0</v>
      </c>
      <c r="P103" s="56" t="n">
        <f aca="false">F103+G103+H103+J103-K103-M103-N103+O103</f>
        <v>116101.280183756</v>
      </c>
      <c r="Q103" s="56" t="n">
        <f aca="false">IF(OR(E103=1,P103&lt;=0),0,P103)</f>
        <v>116101.280183756</v>
      </c>
      <c r="R103" s="15" t="n">
        <f aca="false">IF(OR(E103=1,AND(P103&lt;=0,I103&gt;0)),1,0)</f>
        <v>0</v>
      </c>
      <c r="S103" s="15" t="n">
        <f aca="false">IF(L103&gt;0,1,0)</f>
        <v>1</v>
      </c>
    </row>
    <row r="104" customFormat="false" ht="15" hidden="false" customHeight="false" outlineLevel="0" collapsed="false">
      <c r="A104" s="15" t="n">
        <v>103</v>
      </c>
      <c r="B104" s="15" t="n">
        <f aca="false">INT((A104-1)/12)+1</f>
        <v>9</v>
      </c>
      <c r="C104" s="15" t="n">
        <f aca="false">MIN(Inputs!$C$4+B104-1,99)</f>
        <v>82</v>
      </c>
      <c r="D104" s="55" t="n">
        <f aca="false">Inputs!$C$25</f>
        <v>0.02</v>
      </c>
      <c r="E104" s="15" t="n">
        <f aca="false">R103</f>
        <v>0</v>
      </c>
      <c r="F104" s="56" t="n">
        <f aca="false">Q103</f>
        <v>116101.280183756</v>
      </c>
      <c r="G104" s="56" t="n">
        <f aca="false">IF(AND(MOD(A104-1,12)=0,B104&lt;=Inputs!$C$7,E104=0),Inputs!$C$6,0)</f>
        <v>0</v>
      </c>
      <c r="H104" s="56" t="n">
        <f aca="false">IF(B104=1,G104*Inputs!$C$9,0)</f>
        <v>0</v>
      </c>
      <c r="I104" s="56" t="n">
        <f aca="false">I103+G104</f>
        <v>120000</v>
      </c>
      <c r="J104" s="56" t="n">
        <f aca="false">(F104+G104+H104)*((1+D104)^(1/12)-1)</f>
        <v>191.750703480492</v>
      </c>
      <c r="K104" s="56" t="n">
        <f aca="false">(F104+G104+H104+J104)*(Inputs!$C$14+IF(B104&lt;=10,Inputs!$C$12,Inputs!$C$13))/12</f>
        <v>242.277147681743</v>
      </c>
      <c r="L104" s="56" t="n">
        <f aca="false">IF(OR(E104=1,A104&lt;=Inputs!$C$15),0,MAX(Inputs!$C$8*I104-(F104+G104+H104+J104-K104),0))</f>
        <v>5149.2462604453</v>
      </c>
      <c r="M104" s="56" t="n">
        <f aca="false">L104*INDEX(Rates!$B$2:$C$101,C104+1,IF(Inputs!$C$5="Male",1,2))/1000/12*Inputs!$C$16</f>
        <v>28.4452945504099</v>
      </c>
      <c r="N104" s="56" t="n">
        <f aca="false">IF($V$1=1,MAX(F104+G104+H104+J104-K104-M104,0)*Inputs!$C$22/12,0)</f>
        <v>0</v>
      </c>
      <c r="O104" s="56" t="n">
        <f aca="false">IF(AND(MOD(A104,12)=0,B104&gt;=Inputs!$C$18),MAX(F104+G104+H104+J104-K104-M104-N104,0)*Inputs!$C$17,0)</f>
        <v>0</v>
      </c>
      <c r="P104" s="56" t="n">
        <f aca="false">F104+G104+H104+J104-K104-M104-N104+O104</f>
        <v>116022.308445004</v>
      </c>
      <c r="Q104" s="56" t="n">
        <f aca="false">IF(OR(E104=1,P104&lt;=0),0,P104)</f>
        <v>116022.308445004</v>
      </c>
      <c r="R104" s="15" t="n">
        <f aca="false">IF(OR(E104=1,AND(P104&lt;=0,I104&gt;0)),1,0)</f>
        <v>0</v>
      </c>
      <c r="S104" s="15" t="n">
        <f aca="false">IF(L104&gt;0,1,0)</f>
        <v>1</v>
      </c>
    </row>
    <row r="105" customFormat="false" ht="15" hidden="false" customHeight="false" outlineLevel="0" collapsed="false">
      <c r="A105" s="15" t="n">
        <v>104</v>
      </c>
      <c r="B105" s="15" t="n">
        <f aca="false">INT((A105-1)/12)+1</f>
        <v>9</v>
      </c>
      <c r="C105" s="15" t="n">
        <f aca="false">MIN(Inputs!$C$4+B105-1,99)</f>
        <v>82</v>
      </c>
      <c r="D105" s="55" t="n">
        <f aca="false">Inputs!$C$25</f>
        <v>0.02</v>
      </c>
      <c r="E105" s="15" t="n">
        <f aca="false">R104</f>
        <v>0</v>
      </c>
      <c r="F105" s="56" t="n">
        <f aca="false">Q104</f>
        <v>116022.308445004</v>
      </c>
      <c r="G105" s="56" t="n">
        <f aca="false">IF(AND(MOD(A105-1,12)=0,B105&lt;=Inputs!$C$7,E105=0),Inputs!$C$6,0)</f>
        <v>0</v>
      </c>
      <c r="H105" s="56" t="n">
        <f aca="false">IF(B105=1,G105*Inputs!$C$9,0)</f>
        <v>0</v>
      </c>
      <c r="I105" s="56" t="n">
        <f aca="false">I104+G105</f>
        <v>120000</v>
      </c>
      <c r="J105" s="56" t="n">
        <f aca="false">(F105+G105+H105)*((1+D105)^(1/12)-1)</f>
        <v>191.62027523339</v>
      </c>
      <c r="K105" s="56" t="n">
        <f aca="false">(F105+G105+H105+J105)*(Inputs!$C$14+IF(B105&lt;=10,Inputs!$C$12,Inputs!$C$13))/12</f>
        <v>242.112351500495</v>
      </c>
      <c r="L105" s="56" t="n">
        <f aca="false">IF(OR(E105=1,A105&lt;=Inputs!$C$15),0,MAX(Inputs!$C$8*I105-(F105+G105+H105+J105-K105),0))</f>
        <v>5228.18363126283</v>
      </c>
      <c r="M105" s="56" t="n">
        <f aca="false">L105*INDEX(Rates!$B$2:$C$101,C105+1,IF(Inputs!$C$5="Male",1,2))/1000/12*Inputs!$C$16</f>
        <v>28.8813577430344</v>
      </c>
      <c r="N105" s="56" t="n">
        <f aca="false">IF($V$1=1,MAX(F105+G105+H105+J105-K105-M105,0)*Inputs!$C$22/12,0)</f>
        <v>0</v>
      </c>
      <c r="O105" s="56" t="n">
        <f aca="false">IF(AND(MOD(A105,12)=0,B105&gt;=Inputs!$C$18),MAX(F105+G105+H105+J105-K105-M105-N105,0)*Inputs!$C$17,0)</f>
        <v>0</v>
      </c>
      <c r="P105" s="56" t="n">
        <f aca="false">F105+G105+H105+J105-K105-M105-N105+O105</f>
        <v>115942.935010994</v>
      </c>
      <c r="Q105" s="56" t="n">
        <f aca="false">IF(OR(E105=1,P105&lt;=0),0,P105)</f>
        <v>115942.935010994</v>
      </c>
      <c r="R105" s="15" t="n">
        <f aca="false">IF(OR(E105=1,AND(P105&lt;=0,I105&gt;0)),1,0)</f>
        <v>0</v>
      </c>
      <c r="S105" s="15" t="n">
        <f aca="false">IF(L105&gt;0,1,0)</f>
        <v>1</v>
      </c>
    </row>
    <row r="106" customFormat="false" ht="15" hidden="false" customHeight="false" outlineLevel="0" collapsed="false">
      <c r="A106" s="15" t="n">
        <v>105</v>
      </c>
      <c r="B106" s="15" t="n">
        <f aca="false">INT((A106-1)/12)+1</f>
        <v>9</v>
      </c>
      <c r="C106" s="15" t="n">
        <f aca="false">MIN(Inputs!$C$4+B106-1,99)</f>
        <v>82</v>
      </c>
      <c r="D106" s="55" t="n">
        <f aca="false">Inputs!$C$25</f>
        <v>0.02</v>
      </c>
      <c r="E106" s="15" t="n">
        <f aca="false">R105</f>
        <v>0</v>
      </c>
      <c r="F106" s="56" t="n">
        <f aca="false">Q105</f>
        <v>115942.935010994</v>
      </c>
      <c r="G106" s="56" t="n">
        <f aca="false">IF(AND(MOD(A106-1,12)=0,B106&lt;=Inputs!$C$7,E106=0),Inputs!$C$6,0)</f>
        <v>0</v>
      </c>
      <c r="H106" s="56" t="n">
        <f aca="false">IF(B106=1,G106*Inputs!$C$9,0)</f>
        <v>0</v>
      </c>
      <c r="I106" s="56" t="n">
        <f aca="false">I105+G106</f>
        <v>120000</v>
      </c>
      <c r="J106" s="56" t="n">
        <f aca="false">(F106+G106+H106)*((1+D106)^(1/12)-1)</f>
        <v>191.48918355391</v>
      </c>
      <c r="K106" s="56" t="n">
        <f aca="false">(F106+G106+H106+J106)*(Inputs!$C$14+IF(B106&lt;=10,Inputs!$C$12,Inputs!$C$13))/12</f>
        <v>241.946717071975</v>
      </c>
      <c r="L106" s="56" t="n">
        <f aca="false">IF(OR(E106=1,A106&lt;=Inputs!$C$15),0,MAX(Inputs!$C$8*I106-(F106+G106+H106+J106-K106),0))</f>
        <v>5307.52252252393</v>
      </c>
      <c r="M106" s="56" t="n">
        <f aca="false">L106*INDEX(Rates!$B$2:$C$101,C106+1,IF(Inputs!$C$5="Male",1,2))/1000/12*Inputs!$C$16</f>
        <v>29.3196390015093</v>
      </c>
      <c r="N106" s="56" t="n">
        <f aca="false">IF($V$1=1,MAX(F106+G106+H106+J106-K106-M106,0)*Inputs!$C$22/12,0)</f>
        <v>0</v>
      </c>
      <c r="O106" s="56" t="n">
        <f aca="false">IF(AND(MOD(A106,12)=0,B106&gt;=Inputs!$C$18),MAX(F106+G106+H106+J106-K106-M106-N106,0)*Inputs!$C$17,0)</f>
        <v>0</v>
      </c>
      <c r="P106" s="56" t="n">
        <f aca="false">F106+G106+H106+J106-K106-M106-N106+O106</f>
        <v>115863.157838475</v>
      </c>
      <c r="Q106" s="56" t="n">
        <f aca="false">IF(OR(E106=1,P106&lt;=0),0,P106)</f>
        <v>115863.157838475</v>
      </c>
      <c r="R106" s="15" t="n">
        <f aca="false">IF(OR(E106=1,AND(P106&lt;=0,I106&gt;0)),1,0)</f>
        <v>0</v>
      </c>
      <c r="S106" s="15" t="n">
        <f aca="false">IF(L106&gt;0,1,0)</f>
        <v>1</v>
      </c>
    </row>
    <row r="107" customFormat="false" ht="15" hidden="false" customHeight="false" outlineLevel="0" collapsed="false">
      <c r="A107" s="15" t="n">
        <v>106</v>
      </c>
      <c r="B107" s="15" t="n">
        <f aca="false">INT((A107-1)/12)+1</f>
        <v>9</v>
      </c>
      <c r="C107" s="15" t="n">
        <f aca="false">MIN(Inputs!$C$4+B107-1,99)</f>
        <v>82</v>
      </c>
      <c r="D107" s="55" t="n">
        <f aca="false">Inputs!$C$25</f>
        <v>0.02</v>
      </c>
      <c r="E107" s="15" t="n">
        <f aca="false">R106</f>
        <v>0</v>
      </c>
      <c r="F107" s="56" t="n">
        <f aca="false">Q106</f>
        <v>115863.157838475</v>
      </c>
      <c r="G107" s="56" t="n">
        <f aca="false">IF(AND(MOD(A107-1,12)=0,B107&lt;=Inputs!$C$7,E107=0),Inputs!$C$6,0)</f>
        <v>0</v>
      </c>
      <c r="H107" s="56" t="n">
        <f aca="false">IF(B107=1,G107*Inputs!$C$9,0)</f>
        <v>0</v>
      </c>
      <c r="I107" s="56" t="n">
        <f aca="false">I106+G107</f>
        <v>120000</v>
      </c>
      <c r="J107" s="56" t="n">
        <f aca="false">(F107+G107+H107)*((1+D107)^(1/12)-1)</f>
        <v>191.357425067456</v>
      </c>
      <c r="K107" s="56" t="n">
        <f aca="false">(F107+G107+H107+J107)*(Inputs!$C$14+IF(B107&lt;=10,Inputs!$C$12,Inputs!$C$13))/12</f>
        <v>241.780240132379</v>
      </c>
      <c r="L107" s="56" t="n">
        <f aca="false">IF(OR(E107=1,A107&lt;=Inputs!$C$15),0,MAX(Inputs!$C$8*I107-(F107+G107+H107+J107-K107),0))</f>
        <v>5387.26497659036</v>
      </c>
      <c r="M107" s="56" t="n">
        <f aca="false">L107*INDEX(Rates!$B$2:$C$101,C107+1,IF(Inputs!$C$5="Male",1,2))/1000/12*Inputs!$C$16</f>
        <v>29.7601496081813</v>
      </c>
      <c r="N107" s="56" t="n">
        <f aca="false">IF($V$1=1,MAX(F107+G107+H107+J107-K107-M107,0)*Inputs!$C$22/12,0)</f>
        <v>0</v>
      </c>
      <c r="O107" s="56" t="n">
        <f aca="false">IF(AND(MOD(A107,12)=0,B107&gt;=Inputs!$C$18),MAX(F107+G107+H107+J107-K107-M107-N107,0)*Inputs!$C$17,0)</f>
        <v>0</v>
      </c>
      <c r="P107" s="56" t="n">
        <f aca="false">F107+G107+H107+J107-K107-M107-N107+O107</f>
        <v>115782.974873801</v>
      </c>
      <c r="Q107" s="56" t="n">
        <f aca="false">IF(OR(E107=1,P107&lt;=0),0,P107)</f>
        <v>115782.974873801</v>
      </c>
      <c r="R107" s="15" t="n">
        <f aca="false">IF(OR(E107=1,AND(P107&lt;=0,I107&gt;0)),1,0)</f>
        <v>0</v>
      </c>
      <c r="S107" s="15" t="n">
        <f aca="false">IF(L107&gt;0,1,0)</f>
        <v>1</v>
      </c>
    </row>
    <row r="108" customFormat="false" ht="15" hidden="false" customHeight="false" outlineLevel="0" collapsed="false">
      <c r="A108" s="15" t="n">
        <v>107</v>
      </c>
      <c r="B108" s="15" t="n">
        <f aca="false">INT((A108-1)/12)+1</f>
        <v>9</v>
      </c>
      <c r="C108" s="15" t="n">
        <f aca="false">MIN(Inputs!$C$4+B108-1,99)</f>
        <v>82</v>
      </c>
      <c r="D108" s="55" t="n">
        <f aca="false">Inputs!$C$25</f>
        <v>0.02</v>
      </c>
      <c r="E108" s="15" t="n">
        <f aca="false">R107</f>
        <v>0</v>
      </c>
      <c r="F108" s="56" t="n">
        <f aca="false">Q107</f>
        <v>115782.974873801</v>
      </c>
      <c r="G108" s="56" t="n">
        <f aca="false">IF(AND(MOD(A108-1,12)=0,B108&lt;=Inputs!$C$7,E108=0),Inputs!$C$6,0)</f>
        <v>0</v>
      </c>
      <c r="H108" s="56" t="n">
        <f aca="false">IF(B108=1,G108*Inputs!$C$9,0)</f>
        <v>0</v>
      </c>
      <c r="I108" s="56" t="n">
        <f aca="false">I107+G108</f>
        <v>120000</v>
      </c>
      <c r="J108" s="56" t="n">
        <f aca="false">(F108+G108+H108)*((1+D108)^(1/12)-1)</f>
        <v>191.22499638227</v>
      </c>
      <c r="K108" s="56" t="n">
        <f aca="false">(F108+G108+H108+J108)*(Inputs!$C$14+IF(B108&lt;=10,Inputs!$C$12,Inputs!$C$13))/12</f>
        <v>241.612916396216</v>
      </c>
      <c r="L108" s="56" t="n">
        <f aca="false">IF(OR(E108=1,A108&lt;=Inputs!$C$15),0,MAX(Inputs!$C$8*I108-(F108+G108+H108+J108-K108),0))</f>
        <v>5467.41304621249</v>
      </c>
      <c r="M108" s="56" t="n">
        <f aca="false">L108*INDEX(Rates!$B$2:$C$101,C108+1,IF(Inputs!$C$5="Male",1,2))/1000/12*Inputs!$C$16</f>
        <v>30.2029009027855</v>
      </c>
      <c r="N108" s="56" t="n">
        <f aca="false">IF($V$1=1,MAX(F108+G108+H108+J108-K108-M108,0)*Inputs!$C$22/12,0)</f>
        <v>0</v>
      </c>
      <c r="O108" s="56" t="n">
        <f aca="false">IF(AND(MOD(A108,12)=0,B108&gt;=Inputs!$C$18),MAX(F108+G108+H108+J108-K108-M108-N108,0)*Inputs!$C$17,0)</f>
        <v>0</v>
      </c>
      <c r="P108" s="56" t="n">
        <f aca="false">F108+G108+H108+J108-K108-M108-N108+O108</f>
        <v>115702.384052885</v>
      </c>
      <c r="Q108" s="56" t="n">
        <f aca="false">IF(OR(E108=1,P108&lt;=0),0,P108)</f>
        <v>115702.384052885</v>
      </c>
      <c r="R108" s="15" t="n">
        <f aca="false">IF(OR(E108=1,AND(P108&lt;=0,I108&gt;0)),1,0)</f>
        <v>0</v>
      </c>
      <c r="S108" s="15" t="n">
        <f aca="false">IF(L108&gt;0,1,0)</f>
        <v>1</v>
      </c>
    </row>
    <row r="109" customFormat="false" ht="15" hidden="false" customHeight="false" outlineLevel="0" collapsed="false">
      <c r="A109" s="15" t="n">
        <v>108</v>
      </c>
      <c r="B109" s="15" t="n">
        <f aca="false">INT((A109-1)/12)+1</f>
        <v>9</v>
      </c>
      <c r="C109" s="15" t="n">
        <f aca="false">MIN(Inputs!$C$4+B109-1,99)</f>
        <v>82</v>
      </c>
      <c r="D109" s="55" t="n">
        <f aca="false">Inputs!$C$25</f>
        <v>0.02</v>
      </c>
      <c r="E109" s="15" t="n">
        <f aca="false">R108</f>
        <v>0</v>
      </c>
      <c r="F109" s="56" t="n">
        <f aca="false">Q108</f>
        <v>115702.384052885</v>
      </c>
      <c r="G109" s="56" t="n">
        <f aca="false">IF(AND(MOD(A109-1,12)=0,B109&lt;=Inputs!$C$7,E109=0),Inputs!$C$6,0)</f>
        <v>0</v>
      </c>
      <c r="H109" s="56" t="n">
        <f aca="false">IF(B109=1,G109*Inputs!$C$9,0)</f>
        <v>0</v>
      </c>
      <c r="I109" s="56" t="n">
        <f aca="false">I108+G109</f>
        <v>120000</v>
      </c>
      <c r="J109" s="56" t="n">
        <f aca="false">(F109+G109+H109)*((1+D109)^(1/12)-1)</f>
        <v>191.091894089337</v>
      </c>
      <c r="K109" s="56" t="n">
        <f aca="false">(F109+G109+H109+J109)*(Inputs!$C$14+IF(B109&lt;=10,Inputs!$C$12,Inputs!$C$13))/12</f>
        <v>241.444741556196</v>
      </c>
      <c r="L109" s="56" t="n">
        <f aca="false">IF(OR(E109=1,A109&lt;=Inputs!$C$15),0,MAX(Inputs!$C$8*I109-(F109+G109+H109+J109-K109),0))</f>
        <v>5547.96879458215</v>
      </c>
      <c r="M109" s="56" t="n">
        <f aca="false">L109*INDEX(Rates!$B$2:$C$101,C109+1,IF(Inputs!$C$5="Male",1,2))/1000/12*Inputs!$C$16</f>
        <v>30.6479042827376</v>
      </c>
      <c r="N109" s="56" t="n">
        <f aca="false">IF($V$1=1,MAX(F109+G109+H109+J109-K109-M109,0)*Inputs!$C$22/12,0)</f>
        <v>0</v>
      </c>
      <c r="O109" s="56" t="n">
        <f aca="false">IF(AND(MOD(A109,12)=0,B109&gt;=Inputs!$C$18),MAX(F109+G109+H109+J109-K109-M109-N109,0)*Inputs!$C$17,0)</f>
        <v>0</v>
      </c>
      <c r="P109" s="56" t="n">
        <f aca="false">F109+G109+H109+J109-K109-M109-N109+O109</f>
        <v>115621.383301135</v>
      </c>
      <c r="Q109" s="56" t="n">
        <f aca="false">IF(OR(E109=1,P109&lt;=0),0,P109)</f>
        <v>115621.383301135</v>
      </c>
      <c r="R109" s="15" t="n">
        <f aca="false">IF(OR(E109=1,AND(P109&lt;=0,I109&gt;0)),1,0)</f>
        <v>0</v>
      </c>
      <c r="S109" s="15" t="n">
        <f aca="false">IF(L109&gt;0,1,0)</f>
        <v>1</v>
      </c>
    </row>
    <row r="110" customFormat="false" ht="15" hidden="false" customHeight="false" outlineLevel="0" collapsed="false">
      <c r="A110" s="15" t="n">
        <v>109</v>
      </c>
      <c r="B110" s="15" t="n">
        <f aca="false">INT((A110-1)/12)+1</f>
        <v>10</v>
      </c>
      <c r="C110" s="15" t="n">
        <f aca="false">MIN(Inputs!$C$4+B110-1,99)</f>
        <v>83</v>
      </c>
      <c r="D110" s="55" t="n">
        <f aca="false">Inputs!$C$25</f>
        <v>0.02</v>
      </c>
      <c r="E110" s="15" t="n">
        <f aca="false">R109</f>
        <v>0</v>
      </c>
      <c r="F110" s="56" t="n">
        <f aca="false">Q109</f>
        <v>115621.383301135</v>
      </c>
      <c r="G110" s="56" t="n">
        <f aca="false">IF(AND(MOD(A110-1,12)=0,B110&lt;=Inputs!$C$7,E110=0),Inputs!$C$6,0)</f>
        <v>0</v>
      </c>
      <c r="H110" s="56" t="n">
        <f aca="false">IF(B110=1,G110*Inputs!$C$9,0)</f>
        <v>0</v>
      </c>
      <c r="I110" s="56" t="n">
        <f aca="false">I109+G110</f>
        <v>120000</v>
      </c>
      <c r="J110" s="56" t="n">
        <f aca="false">(F110+G110+H110)*((1+D110)^(1/12)-1)</f>
        <v>190.958114762306</v>
      </c>
      <c r="K110" s="56" t="n">
        <f aca="false">(F110+G110+H110+J110)*(Inputs!$C$14+IF(B110&lt;=10,Inputs!$C$12,Inputs!$C$13))/12</f>
        <v>241.27571128312</v>
      </c>
      <c r="L110" s="56" t="n">
        <f aca="false">IF(OR(E110=1,A110&lt;=Inputs!$C$15),0,MAX(Inputs!$C$8*I110-(F110+G110+H110+J110-K110),0))</f>
        <v>5628.9342953857</v>
      </c>
      <c r="M110" s="56" t="n">
        <f aca="false">L110*INDEX(Rates!$B$2:$C$101,C110+1,IF(Inputs!$C$5="Male",1,2))/1000/12*Inputs!$C$16</f>
        <v>34.7399061596887</v>
      </c>
      <c r="N110" s="56" t="n">
        <f aca="false">IF($V$1=1,MAX(F110+G110+H110+J110-K110-M110,0)*Inputs!$C$22/12,0)</f>
        <v>0</v>
      </c>
      <c r="O110" s="56" t="n">
        <f aca="false">IF(AND(MOD(A110,12)=0,B110&gt;=Inputs!$C$18),MAX(F110+G110+H110+J110-K110-M110-N110,0)*Inputs!$C$17,0)</f>
        <v>0</v>
      </c>
      <c r="P110" s="56" t="n">
        <f aca="false">F110+G110+H110+J110-K110-M110-N110+O110</f>
        <v>115536.325798455</v>
      </c>
      <c r="Q110" s="56" t="n">
        <f aca="false">IF(OR(E110=1,P110&lt;=0),0,P110)</f>
        <v>115536.325798455</v>
      </c>
      <c r="R110" s="15" t="n">
        <f aca="false">IF(OR(E110=1,AND(P110&lt;=0,I110&gt;0)),1,0)</f>
        <v>0</v>
      </c>
      <c r="S110" s="15" t="n">
        <f aca="false">IF(L110&gt;0,1,0)</f>
        <v>1</v>
      </c>
    </row>
    <row r="111" customFormat="false" ht="15" hidden="false" customHeight="false" outlineLevel="0" collapsed="false">
      <c r="A111" s="15" t="n">
        <v>110</v>
      </c>
      <c r="B111" s="15" t="n">
        <f aca="false">INT((A111-1)/12)+1</f>
        <v>10</v>
      </c>
      <c r="C111" s="15" t="n">
        <f aca="false">MIN(Inputs!$C$4+B111-1,99)</f>
        <v>83</v>
      </c>
      <c r="D111" s="55" t="n">
        <f aca="false">Inputs!$C$25</f>
        <v>0.02</v>
      </c>
      <c r="E111" s="15" t="n">
        <f aca="false">R110</f>
        <v>0</v>
      </c>
      <c r="F111" s="56" t="n">
        <f aca="false">Q110</f>
        <v>115536.325798455</v>
      </c>
      <c r="G111" s="56" t="n">
        <f aca="false">IF(AND(MOD(A111-1,12)=0,B111&lt;=Inputs!$C$7,E111=0),Inputs!$C$6,0)</f>
        <v>0</v>
      </c>
      <c r="H111" s="56" t="n">
        <f aca="false">IF(B111=1,G111*Inputs!$C$9,0)</f>
        <v>0</v>
      </c>
      <c r="I111" s="56" t="n">
        <f aca="false">I110+G111</f>
        <v>120000</v>
      </c>
      <c r="J111" s="56" t="n">
        <f aca="false">(F111+G111+H111)*((1+D111)^(1/12)-1)</f>
        <v>190.817635381291</v>
      </c>
      <c r="K111" s="56" t="n">
        <f aca="false">(F111+G111+H111+J111)*(Inputs!$C$14+IF(B111&lt;=10,Inputs!$C$12,Inputs!$C$13))/12</f>
        <v>241.098215487158</v>
      </c>
      <c r="L111" s="56" t="n">
        <f aca="false">IF(OR(E111=1,A111&lt;=Inputs!$C$15),0,MAX(Inputs!$C$8*I111-(F111+G111+H111+J111-K111),0))</f>
        <v>5713.95478165126</v>
      </c>
      <c r="M111" s="56" t="n">
        <f aca="false">L111*INDEX(Rates!$B$2:$C$101,C111+1,IF(Inputs!$C$5="Male",1,2))/1000/12*Inputs!$C$16</f>
        <v>35.2646242607577</v>
      </c>
      <c r="N111" s="56" t="n">
        <f aca="false">IF($V$1=1,MAX(F111+G111+H111+J111-K111-M111,0)*Inputs!$C$22/12,0)</f>
        <v>0</v>
      </c>
      <c r="O111" s="56" t="n">
        <f aca="false">IF(AND(MOD(A111,12)=0,B111&gt;=Inputs!$C$18),MAX(F111+G111+H111+J111-K111-M111-N111,0)*Inputs!$C$17,0)</f>
        <v>0</v>
      </c>
      <c r="P111" s="56" t="n">
        <f aca="false">F111+G111+H111+J111-K111-M111-N111+O111</f>
        <v>115450.780594088</v>
      </c>
      <c r="Q111" s="56" t="n">
        <f aca="false">IF(OR(E111=1,P111&lt;=0),0,P111)</f>
        <v>115450.780594088</v>
      </c>
      <c r="R111" s="15" t="n">
        <f aca="false">IF(OR(E111=1,AND(P111&lt;=0,I111&gt;0)),1,0)</f>
        <v>0</v>
      </c>
      <c r="S111" s="15" t="n">
        <f aca="false">IF(L111&gt;0,1,0)</f>
        <v>1</v>
      </c>
    </row>
    <row r="112" customFormat="false" ht="15" hidden="false" customHeight="false" outlineLevel="0" collapsed="false">
      <c r="A112" s="15" t="n">
        <v>111</v>
      </c>
      <c r="B112" s="15" t="n">
        <f aca="false">INT((A112-1)/12)+1</f>
        <v>10</v>
      </c>
      <c r="C112" s="15" t="n">
        <f aca="false">MIN(Inputs!$C$4+B112-1,99)</f>
        <v>83</v>
      </c>
      <c r="D112" s="55" t="n">
        <f aca="false">Inputs!$C$25</f>
        <v>0.02</v>
      </c>
      <c r="E112" s="15" t="n">
        <f aca="false">R111</f>
        <v>0</v>
      </c>
      <c r="F112" s="56" t="n">
        <f aca="false">Q111</f>
        <v>115450.780594088</v>
      </c>
      <c r="G112" s="56" t="n">
        <f aca="false">IF(AND(MOD(A112-1,12)=0,B112&lt;=Inputs!$C$7,E112=0),Inputs!$C$6,0)</f>
        <v>0</v>
      </c>
      <c r="H112" s="56" t="n">
        <f aca="false">IF(B112=1,G112*Inputs!$C$9,0)</f>
        <v>0</v>
      </c>
      <c r="I112" s="56" t="n">
        <f aca="false">I111+G112</f>
        <v>120000</v>
      </c>
      <c r="J112" s="56" t="n">
        <f aca="false">(F112+G112+H112)*((1+D112)^(1/12)-1)</f>
        <v>190.67635052129</v>
      </c>
      <c r="K112" s="56" t="n">
        <f aca="false">(F112+G112+H112+J112)*(Inputs!$C$14+IF(B112&lt;=10,Inputs!$C$12,Inputs!$C$13))/12</f>
        <v>240.919701967936</v>
      </c>
      <c r="L112" s="56" t="n">
        <f aca="false">IF(OR(E112=1,A112&lt;=Inputs!$C$15),0,MAX(Inputs!$C$8*I112-(F112+G112+H112+J112-K112),0))</f>
        <v>5799.46275735868</v>
      </c>
      <c r="M112" s="56" t="n">
        <f aca="false">L112*INDEX(Rates!$B$2:$C$101,C112+1,IF(Inputs!$C$5="Male",1,2))/1000/12*Inputs!$C$16</f>
        <v>35.7923509841653</v>
      </c>
      <c r="N112" s="56" t="n">
        <f aca="false">IF($V$1=1,MAX(F112+G112+H112+J112-K112-M112,0)*Inputs!$C$22/12,0)</f>
        <v>0</v>
      </c>
      <c r="O112" s="56" t="n">
        <f aca="false">IF(AND(MOD(A112,12)=0,B112&gt;=Inputs!$C$18),MAX(F112+G112+H112+J112-K112-M112-N112,0)*Inputs!$C$17,0)</f>
        <v>0</v>
      </c>
      <c r="P112" s="56" t="n">
        <f aca="false">F112+G112+H112+J112-K112-M112-N112+O112</f>
        <v>115364.744891657</v>
      </c>
      <c r="Q112" s="56" t="n">
        <f aca="false">IF(OR(E112=1,P112&lt;=0),0,P112)</f>
        <v>115364.744891657</v>
      </c>
      <c r="R112" s="15" t="n">
        <f aca="false">IF(OR(E112=1,AND(P112&lt;=0,I112&gt;0)),1,0)</f>
        <v>0</v>
      </c>
      <c r="S112" s="15" t="n">
        <f aca="false">IF(L112&gt;0,1,0)</f>
        <v>1</v>
      </c>
    </row>
    <row r="113" customFormat="false" ht="15" hidden="false" customHeight="false" outlineLevel="0" collapsed="false">
      <c r="A113" s="15" t="n">
        <v>112</v>
      </c>
      <c r="B113" s="15" t="n">
        <f aca="false">INT((A113-1)/12)+1</f>
        <v>10</v>
      </c>
      <c r="C113" s="15" t="n">
        <f aca="false">MIN(Inputs!$C$4+B113-1,99)</f>
        <v>83</v>
      </c>
      <c r="D113" s="55" t="n">
        <f aca="false">Inputs!$C$25</f>
        <v>0.02</v>
      </c>
      <c r="E113" s="15" t="n">
        <f aca="false">R112</f>
        <v>0</v>
      </c>
      <c r="F113" s="56" t="n">
        <f aca="false">Q112</f>
        <v>115364.744891657</v>
      </c>
      <c r="G113" s="56" t="n">
        <f aca="false">IF(AND(MOD(A113-1,12)=0,B113&lt;=Inputs!$C$7,E113=0),Inputs!$C$6,0)</f>
        <v>0</v>
      </c>
      <c r="H113" s="56" t="n">
        <f aca="false">IF(B113=1,G113*Inputs!$C$9,0)</f>
        <v>0</v>
      </c>
      <c r="I113" s="56" t="n">
        <f aca="false">I112+G113</f>
        <v>120000</v>
      </c>
      <c r="J113" s="56" t="n">
        <f aca="false">(F113+G113+H113)*((1+D113)^(1/12)-1)</f>
        <v>190.534255563858</v>
      </c>
      <c r="K113" s="56" t="n">
        <f aca="false">(F113+G113+H113+J113)*(Inputs!$C$14+IF(B113&lt;=10,Inputs!$C$12,Inputs!$C$13))/12</f>
        <v>240.740164890044</v>
      </c>
      <c r="L113" s="56" t="n">
        <f aca="false">IF(OR(E113=1,A113&lt;=Inputs!$C$15),0,MAX(Inputs!$C$8*I113-(F113+G113+H113+J113-K113),0))</f>
        <v>5885.46101766902</v>
      </c>
      <c r="M113" s="56" t="n">
        <f aca="false">L113*INDEX(Rates!$B$2:$C$101,C113+1,IF(Inputs!$C$5="Male",1,2))/1000/12*Inputs!$C$16</f>
        <v>36.323103580714</v>
      </c>
      <c r="N113" s="56" t="n">
        <f aca="false">IF($V$1=1,MAX(F113+G113+H113+J113-K113-M113,0)*Inputs!$C$22/12,0)</f>
        <v>0</v>
      </c>
      <c r="O113" s="56" t="n">
        <f aca="false">IF(AND(MOD(A113,12)=0,B113&gt;=Inputs!$C$18),MAX(F113+G113+H113+J113-K113-M113-N113,0)*Inputs!$C$17,0)</f>
        <v>0</v>
      </c>
      <c r="P113" s="56" t="n">
        <f aca="false">F113+G113+H113+J113-K113-M113-N113+O113</f>
        <v>115278.21587875</v>
      </c>
      <c r="Q113" s="56" t="n">
        <f aca="false">IF(OR(E113=1,P113&lt;=0),0,P113)</f>
        <v>115278.21587875</v>
      </c>
      <c r="R113" s="15" t="n">
        <f aca="false">IF(OR(E113=1,AND(P113&lt;=0,I113&gt;0)),1,0)</f>
        <v>0</v>
      </c>
      <c r="S113" s="15" t="n">
        <f aca="false">IF(L113&gt;0,1,0)</f>
        <v>1</v>
      </c>
    </row>
    <row r="114" customFormat="false" ht="15" hidden="false" customHeight="false" outlineLevel="0" collapsed="false">
      <c r="A114" s="15" t="n">
        <v>113</v>
      </c>
      <c r="B114" s="15" t="n">
        <f aca="false">INT((A114-1)/12)+1</f>
        <v>10</v>
      </c>
      <c r="C114" s="15" t="n">
        <f aca="false">MIN(Inputs!$C$4+B114-1,99)</f>
        <v>83</v>
      </c>
      <c r="D114" s="55" t="n">
        <f aca="false">Inputs!$C$25</f>
        <v>0.02</v>
      </c>
      <c r="E114" s="15" t="n">
        <f aca="false">R113</f>
        <v>0</v>
      </c>
      <c r="F114" s="56" t="n">
        <f aca="false">Q113</f>
        <v>115278.21587875</v>
      </c>
      <c r="G114" s="56" t="n">
        <f aca="false">IF(AND(MOD(A114-1,12)=0,B114&lt;=Inputs!$C$7,E114=0),Inputs!$C$6,0)</f>
        <v>0</v>
      </c>
      <c r="H114" s="56" t="n">
        <f aca="false">IF(B114=1,G114*Inputs!$C$9,0)</f>
        <v>0</v>
      </c>
      <c r="I114" s="56" t="n">
        <f aca="false">I113+G114</f>
        <v>120000</v>
      </c>
      <c r="J114" s="56" t="n">
        <f aca="false">(F114+G114+H114)*((1+D114)^(1/12)-1)</f>
        <v>190.391345864067</v>
      </c>
      <c r="K114" s="56" t="n">
        <f aca="false">(F114+G114+H114+J114)*(Inputs!$C$14+IF(B114&lt;=10,Inputs!$C$12,Inputs!$C$13))/12</f>
        <v>240.559598384613</v>
      </c>
      <c r="L114" s="56" t="n">
        <f aca="false">IF(OR(E114=1,A114&lt;=Inputs!$C$15),0,MAX(Inputs!$C$8*I114-(F114+G114+H114+J114-K114),0))</f>
        <v>5971.95237377028</v>
      </c>
      <c r="M114" s="56" t="n">
        <f aca="false">L114*INDEX(Rates!$B$2:$C$101,C114+1,IF(Inputs!$C$5="Male",1,2))/1000/12*Inputs!$C$16</f>
        <v>36.8568994001189</v>
      </c>
      <c r="N114" s="56" t="n">
        <f aca="false">IF($V$1=1,MAX(F114+G114+H114+J114-K114-M114,0)*Inputs!$C$22/12,0)</f>
        <v>0</v>
      </c>
      <c r="O114" s="56" t="n">
        <f aca="false">IF(AND(MOD(A114,12)=0,B114&gt;=Inputs!$C$18),MAX(F114+G114+H114+J114-K114-M114-N114,0)*Inputs!$C$17,0)</f>
        <v>0</v>
      </c>
      <c r="P114" s="56" t="n">
        <f aca="false">F114+G114+H114+J114-K114-M114-N114+O114</f>
        <v>115191.19072683</v>
      </c>
      <c r="Q114" s="56" t="n">
        <f aca="false">IF(OR(E114=1,P114&lt;=0),0,P114)</f>
        <v>115191.19072683</v>
      </c>
      <c r="R114" s="15" t="n">
        <f aca="false">IF(OR(E114=1,AND(P114&lt;=0,I114&gt;0)),1,0)</f>
        <v>0</v>
      </c>
      <c r="S114" s="15" t="n">
        <f aca="false">IF(L114&gt;0,1,0)</f>
        <v>1</v>
      </c>
    </row>
    <row r="115" customFormat="false" ht="15" hidden="false" customHeight="false" outlineLevel="0" collapsed="false">
      <c r="A115" s="15" t="n">
        <v>114</v>
      </c>
      <c r="B115" s="15" t="n">
        <f aca="false">INT((A115-1)/12)+1</f>
        <v>10</v>
      </c>
      <c r="C115" s="15" t="n">
        <f aca="false">MIN(Inputs!$C$4+B115-1,99)</f>
        <v>83</v>
      </c>
      <c r="D115" s="55" t="n">
        <f aca="false">Inputs!$C$25</f>
        <v>0.02</v>
      </c>
      <c r="E115" s="15" t="n">
        <f aca="false">R114</f>
        <v>0</v>
      </c>
      <c r="F115" s="56" t="n">
        <f aca="false">Q114</f>
        <v>115191.19072683</v>
      </c>
      <c r="G115" s="56" t="n">
        <f aca="false">IF(AND(MOD(A115-1,12)=0,B115&lt;=Inputs!$C$7,E115=0),Inputs!$C$6,0)</f>
        <v>0</v>
      </c>
      <c r="H115" s="56" t="n">
        <f aca="false">IF(B115=1,G115*Inputs!$C$9,0)</f>
        <v>0</v>
      </c>
      <c r="I115" s="56" t="n">
        <f aca="false">I114+G115</f>
        <v>120000</v>
      </c>
      <c r="J115" s="56" t="n">
        <f aca="false">(F115+G115+H115)*((1+D115)^(1/12)-1)</f>
        <v>190.247616750358</v>
      </c>
      <c r="K115" s="56" t="n">
        <f aca="false">(F115+G115+H115+J115)*(Inputs!$C$14+IF(B115&lt;=10,Inputs!$C$12,Inputs!$C$13))/12</f>
        <v>240.377996549125</v>
      </c>
      <c r="L115" s="56" t="n">
        <f aca="false">IF(OR(E115=1,A115&lt;=Inputs!$C$15),0,MAX(Inputs!$C$8*I115-(F115+G115+H115+J115-K115),0))</f>
        <v>6058.93965296917</v>
      </c>
      <c r="M115" s="56" t="n">
        <f aca="false">L115*INDEX(Rates!$B$2:$C$101,C115+1,IF(Inputs!$C$5="Male",1,2))/1000/12*Inputs!$C$16</f>
        <v>37.3937558915748</v>
      </c>
      <c r="N115" s="56" t="n">
        <f aca="false">IF($V$1=1,MAX(F115+G115+H115+J115-K115-M115,0)*Inputs!$C$22/12,0)</f>
        <v>0</v>
      </c>
      <c r="O115" s="56" t="n">
        <f aca="false">IF(AND(MOD(A115,12)=0,B115&gt;=Inputs!$C$18),MAX(F115+G115+H115+J115-K115-M115-N115,0)*Inputs!$C$17,0)</f>
        <v>0</v>
      </c>
      <c r="P115" s="56" t="n">
        <f aca="false">F115+G115+H115+J115-K115-M115-N115+O115</f>
        <v>115103.666591139</v>
      </c>
      <c r="Q115" s="56" t="n">
        <f aca="false">IF(OR(E115=1,P115&lt;=0),0,P115)</f>
        <v>115103.666591139</v>
      </c>
      <c r="R115" s="15" t="n">
        <f aca="false">IF(OR(E115=1,AND(P115&lt;=0,I115&gt;0)),1,0)</f>
        <v>0</v>
      </c>
      <c r="S115" s="15" t="n">
        <f aca="false">IF(L115&gt;0,1,0)</f>
        <v>1</v>
      </c>
    </row>
    <row r="116" customFormat="false" ht="15" hidden="false" customHeight="false" outlineLevel="0" collapsed="false">
      <c r="A116" s="15" t="n">
        <v>115</v>
      </c>
      <c r="B116" s="15" t="n">
        <f aca="false">INT((A116-1)/12)+1</f>
        <v>10</v>
      </c>
      <c r="C116" s="15" t="n">
        <f aca="false">MIN(Inputs!$C$4+B116-1,99)</f>
        <v>83</v>
      </c>
      <c r="D116" s="55" t="n">
        <f aca="false">Inputs!$C$25</f>
        <v>0.02</v>
      </c>
      <c r="E116" s="15" t="n">
        <f aca="false">R115</f>
        <v>0</v>
      </c>
      <c r="F116" s="56" t="n">
        <f aca="false">Q115</f>
        <v>115103.666591139</v>
      </c>
      <c r="G116" s="56" t="n">
        <f aca="false">IF(AND(MOD(A116-1,12)=0,B116&lt;=Inputs!$C$7,E116=0),Inputs!$C$6,0)</f>
        <v>0</v>
      </c>
      <c r="H116" s="56" t="n">
        <f aca="false">IF(B116=1,G116*Inputs!$C$9,0)</f>
        <v>0</v>
      </c>
      <c r="I116" s="56" t="n">
        <f aca="false">I115+G116</f>
        <v>120000</v>
      </c>
      <c r="J116" s="56" t="n">
        <f aca="false">(F116+G116+H116)*((1+D116)^(1/12)-1)</f>
        <v>190.103063524385</v>
      </c>
      <c r="K116" s="56" t="n">
        <f aca="false">(F116+G116+H116+J116)*(Inputs!$C$14+IF(B116&lt;=10,Inputs!$C$12,Inputs!$C$13))/12</f>
        <v>240.195353447216</v>
      </c>
      <c r="L116" s="56" t="n">
        <f aca="false">IF(OR(E116=1,A116&lt;=Inputs!$C$15),0,MAX(Inputs!$C$8*I116-(F116+G116+H116+J116-K116),0))</f>
        <v>6146.42569878358</v>
      </c>
      <c r="M116" s="56" t="n">
        <f aca="false">L116*INDEX(Rates!$B$2:$C$101,C116+1,IF(Inputs!$C$5="Male",1,2))/1000/12*Inputs!$C$16</f>
        <v>37.933690604326</v>
      </c>
      <c r="N116" s="56" t="n">
        <f aca="false">IF($V$1=1,MAX(F116+G116+H116+J116-K116-M116,0)*Inputs!$C$22/12,0)</f>
        <v>0</v>
      </c>
      <c r="O116" s="56" t="n">
        <f aca="false">IF(AND(MOD(A116,12)=0,B116&gt;=Inputs!$C$18),MAX(F116+G116+H116+J116-K116-M116-N116,0)*Inputs!$C$17,0)</f>
        <v>0</v>
      </c>
      <c r="P116" s="56" t="n">
        <f aca="false">F116+G116+H116+J116-K116-M116-N116+O116</f>
        <v>115015.640610612</v>
      </c>
      <c r="Q116" s="56" t="n">
        <f aca="false">IF(OR(E116=1,P116&lt;=0),0,P116)</f>
        <v>115015.640610612</v>
      </c>
      <c r="R116" s="15" t="n">
        <f aca="false">IF(OR(E116=1,AND(P116&lt;=0,I116&gt;0)),1,0)</f>
        <v>0</v>
      </c>
      <c r="S116" s="15" t="n">
        <f aca="false">IF(L116&gt;0,1,0)</f>
        <v>1</v>
      </c>
    </row>
    <row r="117" customFormat="false" ht="15" hidden="false" customHeight="false" outlineLevel="0" collapsed="false">
      <c r="A117" s="15" t="n">
        <v>116</v>
      </c>
      <c r="B117" s="15" t="n">
        <f aca="false">INT((A117-1)/12)+1</f>
        <v>10</v>
      </c>
      <c r="C117" s="15" t="n">
        <f aca="false">MIN(Inputs!$C$4+B117-1,99)</f>
        <v>83</v>
      </c>
      <c r="D117" s="55" t="n">
        <f aca="false">Inputs!$C$25</f>
        <v>0.02</v>
      </c>
      <c r="E117" s="15" t="n">
        <f aca="false">R116</f>
        <v>0</v>
      </c>
      <c r="F117" s="56" t="n">
        <f aca="false">Q116</f>
        <v>115015.640610612</v>
      </c>
      <c r="G117" s="56" t="n">
        <f aca="false">IF(AND(MOD(A117-1,12)=0,B117&lt;=Inputs!$C$7,E117=0),Inputs!$C$6,0)</f>
        <v>0</v>
      </c>
      <c r="H117" s="56" t="n">
        <f aca="false">IF(B117=1,G117*Inputs!$C$9,0)</f>
        <v>0</v>
      </c>
      <c r="I117" s="56" t="n">
        <f aca="false">I116+G117</f>
        <v>120000</v>
      </c>
      <c r="J117" s="56" t="n">
        <f aca="false">(F117+G117+H117)*((1+D117)^(1/12)-1)</f>
        <v>189.957681460863</v>
      </c>
      <c r="K117" s="56" t="n">
        <f aca="false">(F117+G117+H117+J117)*(Inputs!$C$14+IF(B117&lt;=10,Inputs!$C$12,Inputs!$C$13))/12</f>
        <v>240.011663108485</v>
      </c>
      <c r="L117" s="56" t="n">
        <f aca="false">IF(OR(E117=1,A117&lt;=Inputs!$C$15),0,MAX(Inputs!$C$8*I117-(F117+G117+H117+J117-K117),0))</f>
        <v>6234.41337103554</v>
      </c>
      <c r="M117" s="56" t="n">
        <f aca="false">L117*INDEX(Rates!$B$2:$C$101,C117+1,IF(Inputs!$C$5="Male",1,2))/1000/12*Inputs!$C$16</f>
        <v>38.476721188241</v>
      </c>
      <c r="N117" s="56" t="n">
        <f aca="false">IF($V$1=1,MAX(F117+G117+H117+J117-K117-M117,0)*Inputs!$C$22/12,0)</f>
        <v>0</v>
      </c>
      <c r="O117" s="56" t="n">
        <f aca="false">IF(AND(MOD(A117,12)=0,B117&gt;=Inputs!$C$18),MAX(F117+G117+H117+J117-K117-M117-N117,0)*Inputs!$C$17,0)</f>
        <v>0</v>
      </c>
      <c r="P117" s="56" t="n">
        <f aca="false">F117+G117+H117+J117-K117-M117-N117+O117</f>
        <v>114927.109907776</v>
      </c>
      <c r="Q117" s="56" t="n">
        <f aca="false">IF(OR(E117=1,P117&lt;=0),0,P117)</f>
        <v>114927.109907776</v>
      </c>
      <c r="R117" s="15" t="n">
        <f aca="false">IF(OR(E117=1,AND(P117&lt;=0,I117&gt;0)),1,0)</f>
        <v>0</v>
      </c>
      <c r="S117" s="15" t="n">
        <f aca="false">IF(L117&gt;0,1,0)</f>
        <v>1</v>
      </c>
    </row>
    <row r="118" customFormat="false" ht="15" hidden="false" customHeight="false" outlineLevel="0" collapsed="false">
      <c r="A118" s="15" t="n">
        <v>117</v>
      </c>
      <c r="B118" s="15" t="n">
        <f aca="false">INT((A118-1)/12)+1</f>
        <v>10</v>
      </c>
      <c r="C118" s="15" t="n">
        <f aca="false">MIN(Inputs!$C$4+B118-1,99)</f>
        <v>83</v>
      </c>
      <c r="D118" s="55" t="n">
        <f aca="false">Inputs!$C$25</f>
        <v>0.02</v>
      </c>
      <c r="E118" s="15" t="n">
        <f aca="false">R117</f>
        <v>0</v>
      </c>
      <c r="F118" s="56" t="n">
        <f aca="false">Q117</f>
        <v>114927.109907776</v>
      </c>
      <c r="G118" s="56" t="n">
        <f aca="false">IF(AND(MOD(A118-1,12)=0,B118&lt;=Inputs!$C$7,E118=0),Inputs!$C$6,0)</f>
        <v>0</v>
      </c>
      <c r="H118" s="56" t="n">
        <f aca="false">IF(B118=1,G118*Inputs!$C$9,0)</f>
        <v>0</v>
      </c>
      <c r="I118" s="56" t="n">
        <f aca="false">I117+G118</f>
        <v>120000</v>
      </c>
      <c r="J118" s="56" t="n">
        <f aca="false">(F118+G118+H118)*((1+D118)^(1/12)-1)</f>
        <v>189.811465807414</v>
      </c>
      <c r="K118" s="56" t="n">
        <f aca="false">(F118+G118+H118+J118)*(Inputs!$C$14+IF(B118&lt;=10,Inputs!$C$12,Inputs!$C$13))/12</f>
        <v>239.826919528299</v>
      </c>
      <c r="L118" s="56" t="n">
        <f aca="false">IF(OR(E118=1,A118&lt;=Inputs!$C$15),0,MAX(Inputs!$C$8*I118-(F118+G118+H118+J118-K118),0))</f>
        <v>6322.90554594467</v>
      </c>
      <c r="M118" s="56" t="n">
        <f aca="false">L118*INDEX(Rates!$B$2:$C$101,C118+1,IF(Inputs!$C$5="Male",1,2))/1000/12*Inputs!$C$16</f>
        <v>39.0228653943885</v>
      </c>
      <c r="N118" s="56" t="n">
        <f aca="false">IF($V$1=1,MAX(F118+G118+H118+J118-K118-M118,0)*Inputs!$C$22/12,0)</f>
        <v>0</v>
      </c>
      <c r="O118" s="56" t="n">
        <f aca="false">IF(AND(MOD(A118,12)=0,B118&gt;=Inputs!$C$18),MAX(F118+G118+H118+J118-K118-M118-N118,0)*Inputs!$C$17,0)</f>
        <v>0</v>
      </c>
      <c r="P118" s="56" t="n">
        <f aca="false">F118+G118+H118+J118-K118-M118-N118+O118</f>
        <v>114838.071588661</v>
      </c>
      <c r="Q118" s="56" t="n">
        <f aca="false">IF(OR(E118=1,P118&lt;=0),0,P118)</f>
        <v>114838.071588661</v>
      </c>
      <c r="R118" s="15" t="n">
        <f aca="false">IF(OR(E118=1,AND(P118&lt;=0,I118&gt;0)),1,0)</f>
        <v>0</v>
      </c>
      <c r="S118" s="15" t="n">
        <f aca="false">IF(L118&gt;0,1,0)</f>
        <v>1</v>
      </c>
    </row>
    <row r="119" customFormat="false" ht="15" hidden="false" customHeight="false" outlineLevel="0" collapsed="false">
      <c r="A119" s="15" t="n">
        <v>118</v>
      </c>
      <c r="B119" s="15" t="n">
        <f aca="false">INT((A119-1)/12)+1</f>
        <v>10</v>
      </c>
      <c r="C119" s="15" t="n">
        <f aca="false">MIN(Inputs!$C$4+B119-1,99)</f>
        <v>83</v>
      </c>
      <c r="D119" s="55" t="n">
        <f aca="false">Inputs!$C$25</f>
        <v>0.02</v>
      </c>
      <c r="E119" s="15" t="n">
        <f aca="false">R118</f>
        <v>0</v>
      </c>
      <c r="F119" s="56" t="n">
        <f aca="false">Q118</f>
        <v>114838.071588661</v>
      </c>
      <c r="G119" s="56" t="n">
        <f aca="false">IF(AND(MOD(A119-1,12)=0,B119&lt;=Inputs!$C$7,E119=0),Inputs!$C$6,0)</f>
        <v>0</v>
      </c>
      <c r="H119" s="56" t="n">
        <f aca="false">IF(B119=1,G119*Inputs!$C$9,0)</f>
        <v>0</v>
      </c>
      <c r="I119" s="56" t="n">
        <f aca="false">I118+G119</f>
        <v>120000</v>
      </c>
      <c r="J119" s="56" t="n">
        <f aca="false">(F119+G119+H119)*((1+D119)^(1/12)-1)</f>
        <v>189.664411784409</v>
      </c>
      <c r="K119" s="56" t="n">
        <f aca="false">(F119+G119+H119+J119)*(Inputs!$C$14+IF(B119&lt;=10,Inputs!$C$12,Inputs!$C$13))/12</f>
        <v>239.641116667595</v>
      </c>
      <c r="L119" s="56" t="n">
        <f aca="false">IF(OR(E119=1,A119&lt;=Inputs!$C$15),0,MAX(Inputs!$C$8*I119-(F119+G119+H119+J119-K119),0))</f>
        <v>6411.90511622225</v>
      </c>
      <c r="M119" s="56" t="n">
        <f aca="false">L119*INDEX(Rates!$B$2:$C$101,C119+1,IF(Inputs!$C$5="Male",1,2))/1000/12*Inputs!$C$16</f>
        <v>39.5721410756183</v>
      </c>
      <c r="N119" s="56" t="n">
        <f aca="false">IF($V$1=1,MAX(F119+G119+H119+J119-K119-M119,0)*Inputs!$C$22/12,0)</f>
        <v>0</v>
      </c>
      <c r="O119" s="56" t="n">
        <f aca="false">IF(AND(MOD(A119,12)=0,B119&gt;=Inputs!$C$18),MAX(F119+G119+H119+J119-K119-M119-N119,0)*Inputs!$C$17,0)</f>
        <v>0</v>
      </c>
      <c r="P119" s="56" t="n">
        <f aca="false">F119+G119+H119+J119-K119-M119-N119+O119</f>
        <v>114748.522742702</v>
      </c>
      <c r="Q119" s="56" t="n">
        <f aca="false">IF(OR(E119=1,P119&lt;=0),0,P119)</f>
        <v>114748.522742702</v>
      </c>
      <c r="R119" s="15" t="n">
        <f aca="false">IF(OR(E119=1,AND(P119&lt;=0,I119&gt;0)),1,0)</f>
        <v>0</v>
      </c>
      <c r="S119" s="15" t="n">
        <f aca="false">IF(L119&gt;0,1,0)</f>
        <v>1</v>
      </c>
    </row>
    <row r="120" customFormat="false" ht="15" hidden="false" customHeight="false" outlineLevel="0" collapsed="false">
      <c r="A120" s="15" t="n">
        <v>119</v>
      </c>
      <c r="B120" s="15" t="n">
        <f aca="false">INT((A120-1)/12)+1</f>
        <v>10</v>
      </c>
      <c r="C120" s="15" t="n">
        <f aca="false">MIN(Inputs!$C$4+B120-1,99)</f>
        <v>83</v>
      </c>
      <c r="D120" s="55" t="n">
        <f aca="false">Inputs!$C$25</f>
        <v>0.02</v>
      </c>
      <c r="E120" s="15" t="n">
        <f aca="false">R119</f>
        <v>0</v>
      </c>
      <c r="F120" s="56" t="n">
        <f aca="false">Q119</f>
        <v>114748.522742702</v>
      </c>
      <c r="G120" s="56" t="n">
        <f aca="false">IF(AND(MOD(A120-1,12)=0,B120&lt;=Inputs!$C$7,E120=0),Inputs!$C$6,0)</f>
        <v>0</v>
      </c>
      <c r="H120" s="56" t="n">
        <f aca="false">IF(B120=1,G120*Inputs!$C$9,0)</f>
        <v>0</v>
      </c>
      <c r="I120" s="56" t="n">
        <f aca="false">I119+G120</f>
        <v>120000</v>
      </c>
      <c r="J120" s="56" t="n">
        <f aca="false">(F120+G120+H120)*((1+D120)^(1/12)-1)</f>
        <v>189.516514584814</v>
      </c>
      <c r="K120" s="56" t="n">
        <f aca="false">(F120+G120+H120+J120)*(Inputs!$C$14+IF(B120&lt;=10,Inputs!$C$12,Inputs!$C$13))/12</f>
        <v>239.454248452681</v>
      </c>
      <c r="L120" s="56" t="n">
        <f aca="false">IF(OR(E120=1,A120&lt;=Inputs!$C$15),0,MAX(Inputs!$C$8*I120-(F120+G120+H120+J120-K120),0))</f>
        <v>6501.41499116573</v>
      </c>
      <c r="M120" s="56" t="n">
        <f aca="false">L120*INDEX(Rates!$B$2:$C$101,C120+1,IF(Inputs!$C$5="Male",1,2))/1000/12*Inputs!$C$16</f>
        <v>40.1245661871445</v>
      </c>
      <c r="N120" s="56" t="n">
        <f aca="false">IF($V$1=1,MAX(F120+G120+H120+J120-K120-M120,0)*Inputs!$C$22/12,0)</f>
        <v>0</v>
      </c>
      <c r="O120" s="56" t="n">
        <f aca="false">IF(AND(MOD(A120,12)=0,B120&gt;=Inputs!$C$18),MAX(F120+G120+H120+J120-K120-M120-N120,0)*Inputs!$C$17,0)</f>
        <v>0</v>
      </c>
      <c r="P120" s="56" t="n">
        <f aca="false">F120+G120+H120+J120-K120-M120-N120+O120</f>
        <v>114658.460442647</v>
      </c>
      <c r="Q120" s="56" t="n">
        <f aca="false">IF(OR(E120=1,P120&lt;=0),0,P120)</f>
        <v>114658.460442647</v>
      </c>
      <c r="R120" s="15" t="n">
        <f aca="false">IF(OR(E120=1,AND(P120&lt;=0,I120&gt;0)),1,0)</f>
        <v>0</v>
      </c>
      <c r="S120" s="15" t="n">
        <f aca="false">IF(L120&gt;0,1,0)</f>
        <v>1</v>
      </c>
    </row>
    <row r="121" customFormat="false" ht="15" hidden="false" customHeight="false" outlineLevel="0" collapsed="false">
      <c r="A121" s="15" t="n">
        <v>120</v>
      </c>
      <c r="B121" s="15" t="n">
        <f aca="false">INT((A121-1)/12)+1</f>
        <v>10</v>
      </c>
      <c r="C121" s="15" t="n">
        <f aca="false">MIN(Inputs!$C$4+B121-1,99)</f>
        <v>83</v>
      </c>
      <c r="D121" s="55" t="n">
        <f aca="false">Inputs!$C$25</f>
        <v>0.02</v>
      </c>
      <c r="E121" s="15" t="n">
        <f aca="false">R120</f>
        <v>0</v>
      </c>
      <c r="F121" s="56" t="n">
        <f aca="false">Q120</f>
        <v>114658.460442647</v>
      </c>
      <c r="G121" s="56" t="n">
        <f aca="false">IF(AND(MOD(A121-1,12)=0,B121&lt;=Inputs!$C$7,E121=0),Inputs!$C$6,0)</f>
        <v>0</v>
      </c>
      <c r="H121" s="56" t="n">
        <f aca="false">IF(B121=1,G121*Inputs!$C$9,0)</f>
        <v>0</v>
      </c>
      <c r="I121" s="56" t="n">
        <f aca="false">I120+G121</f>
        <v>120000</v>
      </c>
      <c r="J121" s="56" t="n">
        <f aca="false">(F121+G121+H121)*((1+D121)^(1/12)-1)</f>
        <v>189.367769374036</v>
      </c>
      <c r="K121" s="56" t="n">
        <f aca="false">(F121+G121+H121+J121)*(Inputs!$C$14+IF(B121&lt;=10,Inputs!$C$12,Inputs!$C$13))/12</f>
        <v>239.266308775044</v>
      </c>
      <c r="L121" s="56" t="n">
        <f aca="false">IF(OR(E121=1,A121&lt;=Inputs!$C$15),0,MAX(Inputs!$C$8*I121-(F121+G121+H121+J121-K121),0))</f>
        <v>6591.43809675389</v>
      </c>
      <c r="M121" s="56" t="n">
        <f aca="false">L121*INDEX(Rates!$B$2:$C$101,C121+1,IF(Inputs!$C$5="Male",1,2))/1000/12*Inputs!$C$16</f>
        <v>40.6801587871328</v>
      </c>
      <c r="N121" s="56" t="n">
        <f aca="false">IF($V$1=1,MAX(F121+G121+H121+J121-K121-M121,0)*Inputs!$C$22/12,0)</f>
        <v>0</v>
      </c>
      <c r="O121" s="56" t="n">
        <f aca="false">IF(AND(MOD(A121,12)=0,B121&gt;=Inputs!$C$18),MAX(F121+G121+H121+J121-K121-M121-N121,0)*Inputs!$C$17,0)</f>
        <v>572.839408722295</v>
      </c>
      <c r="P121" s="56" t="n">
        <f aca="false">F121+G121+H121+J121-K121-M121-N121+O121</f>
        <v>115140.721153181</v>
      </c>
      <c r="Q121" s="56" t="n">
        <f aca="false">IF(OR(E121=1,P121&lt;=0),0,P121)</f>
        <v>115140.721153181</v>
      </c>
      <c r="R121" s="15" t="n">
        <f aca="false">IF(OR(E121=1,AND(P121&lt;=0,I121&gt;0)),1,0)</f>
        <v>0</v>
      </c>
      <c r="S121" s="15" t="n">
        <f aca="false">IF(L121&gt;0,1,0)</f>
        <v>1</v>
      </c>
    </row>
    <row r="122" customFormat="false" ht="15" hidden="false" customHeight="false" outlineLevel="0" collapsed="false">
      <c r="A122" s="15" t="n">
        <v>121</v>
      </c>
      <c r="B122" s="15" t="n">
        <f aca="false">INT((A122-1)/12)+1</f>
        <v>11</v>
      </c>
      <c r="C122" s="15" t="n">
        <f aca="false">MIN(Inputs!$C$4+B122-1,99)</f>
        <v>84</v>
      </c>
      <c r="D122" s="55" t="n">
        <f aca="false">Inputs!$C$25</f>
        <v>0.02</v>
      </c>
      <c r="E122" s="15" t="n">
        <f aca="false">R121</f>
        <v>0</v>
      </c>
      <c r="F122" s="56" t="n">
        <f aca="false">Q121</f>
        <v>115140.721153181</v>
      </c>
      <c r="G122" s="56" t="n">
        <f aca="false">IF(AND(MOD(A122-1,12)=0,B122&lt;=Inputs!$C$7,E122=0),Inputs!$C$6,0)</f>
        <v>0</v>
      </c>
      <c r="H122" s="56" t="n">
        <f aca="false">IF(B122=1,G122*Inputs!$C$9,0)</f>
        <v>0</v>
      </c>
      <c r="I122" s="56" t="n">
        <f aca="false">I121+G122</f>
        <v>120000</v>
      </c>
      <c r="J122" s="56" t="n">
        <f aca="false">(F122+G122+H122)*((1+D122)^(1/12)-1)</f>
        <v>190.164262146205</v>
      </c>
      <c r="K122" s="56" t="n">
        <f aca="false">(F122+G122+H122+J122)*(Inputs!$C$14+IF(B122&lt;=10,Inputs!$C$12,Inputs!$C$13))/12</f>
        <v>57.6654427076637</v>
      </c>
      <c r="L122" s="56" t="n">
        <f aca="false">IF(OR(E122=1,A122&lt;=Inputs!$C$15),0,MAX(Inputs!$C$8*I122-(F122+G122+H122+J122-K122),0))</f>
        <v>5926.78002738017</v>
      </c>
      <c r="M122" s="56" t="n">
        <f aca="false">L122*INDEX(Rates!$B$2:$C$101,C122+1,IF(Inputs!$C$5="Male",1,2))/1000/12*Inputs!$C$16</f>
        <v>40.4157008033766</v>
      </c>
      <c r="N122" s="56" t="n">
        <f aca="false">IF($V$1=1,MAX(F122+G122+H122+J122-K122-M122,0)*Inputs!$C$22/12,0)</f>
        <v>0</v>
      </c>
      <c r="O122" s="56" t="n">
        <f aca="false">IF(AND(MOD(A122,12)=0,B122&gt;=Inputs!$C$18),MAX(F122+G122+H122+J122-K122-M122-N122,0)*Inputs!$C$17,0)</f>
        <v>0</v>
      </c>
      <c r="P122" s="56" t="n">
        <f aca="false">F122+G122+H122+J122-K122-M122-N122+O122</f>
        <v>115232.804271816</v>
      </c>
      <c r="Q122" s="56" t="n">
        <f aca="false">IF(OR(E122=1,P122&lt;=0),0,P122)</f>
        <v>115232.804271816</v>
      </c>
      <c r="R122" s="15" t="n">
        <f aca="false">IF(OR(E122=1,AND(P122&lt;=0,I122&gt;0)),1,0)</f>
        <v>0</v>
      </c>
      <c r="S122" s="15" t="n">
        <f aca="false">IF(L122&gt;0,1,0)</f>
        <v>1</v>
      </c>
    </row>
    <row r="123" customFormat="false" ht="15" hidden="false" customHeight="false" outlineLevel="0" collapsed="false">
      <c r="A123" s="15" t="n">
        <v>122</v>
      </c>
      <c r="B123" s="15" t="n">
        <f aca="false">INT((A123-1)/12)+1</f>
        <v>11</v>
      </c>
      <c r="C123" s="15" t="n">
        <f aca="false">MIN(Inputs!$C$4+B123-1,99)</f>
        <v>84</v>
      </c>
      <c r="D123" s="55" t="n">
        <f aca="false">Inputs!$C$25</f>
        <v>0.02</v>
      </c>
      <c r="E123" s="15" t="n">
        <f aca="false">R122</f>
        <v>0</v>
      </c>
      <c r="F123" s="56" t="n">
        <f aca="false">Q122</f>
        <v>115232.804271816</v>
      </c>
      <c r="G123" s="56" t="n">
        <f aca="false">IF(AND(MOD(A123-1,12)=0,B123&lt;=Inputs!$C$7,E123=0),Inputs!$C$6,0)</f>
        <v>0</v>
      </c>
      <c r="H123" s="56" t="n">
        <f aca="false">IF(B123=1,G123*Inputs!$C$9,0)</f>
        <v>0</v>
      </c>
      <c r="I123" s="56" t="n">
        <f aca="false">I122+G123</f>
        <v>120000</v>
      </c>
      <c r="J123" s="56" t="n">
        <f aca="false">(F123+G123+H123)*((1+D123)^(1/12)-1)</f>
        <v>190.316344903165</v>
      </c>
      <c r="K123" s="56" t="n">
        <f aca="false">(F123+G123+H123+J123)*(Inputs!$C$14+IF(B123&lt;=10,Inputs!$C$12,Inputs!$C$13))/12</f>
        <v>57.7115603083598</v>
      </c>
      <c r="L123" s="56" t="n">
        <f aca="false">IF(OR(E123=1,A123&lt;=Inputs!$C$15),0,MAX(Inputs!$C$8*I123-(F123+G123+H123+J123-K123),0))</f>
        <v>5834.59094358874</v>
      </c>
      <c r="M123" s="56" t="n">
        <f aca="false">L123*INDEX(Rates!$B$2:$C$101,C123+1,IF(Inputs!$C$5="Male",1,2))/1000/12*Inputs!$C$16</f>
        <v>39.7870480761556</v>
      </c>
      <c r="N123" s="56" t="n">
        <f aca="false">IF($V$1=1,MAX(F123+G123+H123+J123-K123-M123,0)*Inputs!$C$22/12,0)</f>
        <v>0</v>
      </c>
      <c r="O123" s="56" t="n">
        <f aca="false">IF(AND(MOD(A123,12)=0,B123&gt;=Inputs!$C$18),MAX(F123+G123+H123+J123-K123-M123-N123,0)*Inputs!$C$17,0)</f>
        <v>0</v>
      </c>
      <c r="P123" s="56" t="n">
        <f aca="false">F123+G123+H123+J123-K123-M123-N123+O123</f>
        <v>115325.622008335</v>
      </c>
      <c r="Q123" s="56" t="n">
        <f aca="false">IF(OR(E123=1,P123&lt;=0),0,P123)</f>
        <v>115325.622008335</v>
      </c>
      <c r="R123" s="15" t="n">
        <f aca="false">IF(OR(E123=1,AND(P123&lt;=0,I123&gt;0)),1,0)</f>
        <v>0</v>
      </c>
      <c r="S123" s="15" t="n">
        <f aca="false">IF(L123&gt;0,1,0)</f>
        <v>1</v>
      </c>
    </row>
    <row r="124" customFormat="false" ht="15" hidden="false" customHeight="false" outlineLevel="0" collapsed="false">
      <c r="A124" s="15" t="n">
        <v>123</v>
      </c>
      <c r="B124" s="15" t="n">
        <f aca="false">INT((A124-1)/12)+1</f>
        <v>11</v>
      </c>
      <c r="C124" s="15" t="n">
        <f aca="false">MIN(Inputs!$C$4+B124-1,99)</f>
        <v>84</v>
      </c>
      <c r="D124" s="55" t="n">
        <f aca="false">Inputs!$C$25</f>
        <v>0.02</v>
      </c>
      <c r="E124" s="15" t="n">
        <f aca="false">R123</f>
        <v>0</v>
      </c>
      <c r="F124" s="56" t="n">
        <f aca="false">Q123</f>
        <v>115325.622008335</v>
      </c>
      <c r="G124" s="56" t="n">
        <f aca="false">IF(AND(MOD(A124-1,12)=0,B124&lt;=Inputs!$C$7,E124=0),Inputs!$C$6,0)</f>
        <v>0</v>
      </c>
      <c r="H124" s="56" t="n">
        <f aca="false">IF(B124=1,G124*Inputs!$C$9,0)</f>
        <v>0</v>
      </c>
      <c r="I124" s="56" t="n">
        <f aca="false">I123+G124</f>
        <v>120000</v>
      </c>
      <c r="J124" s="56" t="n">
        <f aca="false">(F124+G124+H124)*((1+D124)^(1/12)-1)</f>
        <v>190.469640941286</v>
      </c>
      <c r="K124" s="56" t="n">
        <f aca="false">(F124+G124+H124+J124)*(Inputs!$C$14+IF(B124&lt;=10,Inputs!$C$12,Inputs!$C$13))/12</f>
        <v>57.7580458246382</v>
      </c>
      <c r="L124" s="56" t="n">
        <f aca="false">IF(OR(E124=1,A124&lt;=Inputs!$C$15),0,MAX(Inputs!$C$8*I124-(F124+G124+H124+J124-K124),0))</f>
        <v>5741.66639654824</v>
      </c>
      <c r="M124" s="56" t="n">
        <f aca="false">L124*INDEX(Rates!$B$2:$C$101,C124+1,IF(Inputs!$C$5="Male",1,2))/1000/12*Inputs!$C$16</f>
        <v>39.1533801024619</v>
      </c>
      <c r="N124" s="56" t="n">
        <f aca="false">IF($V$1=1,MAX(F124+G124+H124+J124-K124-M124,0)*Inputs!$C$22/12,0)</f>
        <v>0</v>
      </c>
      <c r="O124" s="56" t="n">
        <f aca="false">IF(AND(MOD(A124,12)=0,B124&gt;=Inputs!$C$18),MAX(F124+G124+H124+J124-K124-M124-N124,0)*Inputs!$C$17,0)</f>
        <v>0</v>
      </c>
      <c r="P124" s="56" t="n">
        <f aca="false">F124+G124+H124+J124-K124-M124-N124+O124</f>
        <v>115419.180223349</v>
      </c>
      <c r="Q124" s="56" t="n">
        <f aca="false">IF(OR(E124=1,P124&lt;=0),0,P124)</f>
        <v>115419.180223349</v>
      </c>
      <c r="R124" s="15" t="n">
        <f aca="false">IF(OR(E124=1,AND(P124&lt;=0,I124&gt;0)),1,0)</f>
        <v>0</v>
      </c>
      <c r="S124" s="15" t="n">
        <f aca="false">IF(L124&gt;0,1,0)</f>
        <v>1</v>
      </c>
    </row>
    <row r="125" customFormat="false" ht="15" hidden="false" customHeight="false" outlineLevel="0" collapsed="false">
      <c r="A125" s="15" t="n">
        <v>124</v>
      </c>
      <c r="B125" s="15" t="n">
        <f aca="false">INT((A125-1)/12)+1</f>
        <v>11</v>
      </c>
      <c r="C125" s="15" t="n">
        <f aca="false">MIN(Inputs!$C$4+B125-1,99)</f>
        <v>84</v>
      </c>
      <c r="D125" s="55" t="n">
        <f aca="false">Inputs!$C$25</f>
        <v>0.02</v>
      </c>
      <c r="E125" s="15" t="n">
        <f aca="false">R124</f>
        <v>0</v>
      </c>
      <c r="F125" s="56" t="n">
        <f aca="false">Q124</f>
        <v>115419.180223349</v>
      </c>
      <c r="G125" s="56" t="n">
        <f aca="false">IF(AND(MOD(A125-1,12)=0,B125&lt;=Inputs!$C$7,E125=0),Inputs!$C$6,0)</f>
        <v>0</v>
      </c>
      <c r="H125" s="56" t="n">
        <f aca="false">IF(B125=1,G125*Inputs!$C$9,0)</f>
        <v>0</v>
      </c>
      <c r="I125" s="56" t="n">
        <f aca="false">I124+G125</f>
        <v>120000</v>
      </c>
      <c r="J125" s="56" t="n">
        <f aca="false">(F125+G125+H125)*((1+D125)^(1/12)-1)</f>
        <v>190.624159939844</v>
      </c>
      <c r="K125" s="56" t="n">
        <f aca="false">(F125+G125+H125+J125)*(Inputs!$C$14+IF(B125&lt;=10,Inputs!$C$12,Inputs!$C$13))/12</f>
        <v>57.8049021916446</v>
      </c>
      <c r="L125" s="56" t="n">
        <f aca="false">IF(OR(E125=1,A125&lt;=Inputs!$C$15),0,MAX(Inputs!$C$8*I125-(F125+G125+H125+J125-K125),0))</f>
        <v>5648.0005189025</v>
      </c>
      <c r="M125" s="56" t="n">
        <f aca="false">L125*INDEX(Rates!$B$2:$C$101,C125+1,IF(Inputs!$C$5="Male",1,2))/1000/12*Inputs!$C$16</f>
        <v>38.5146568718159</v>
      </c>
      <c r="N125" s="56" t="n">
        <f aca="false">IF($V$1=1,MAX(F125+G125+H125+J125-K125-M125,0)*Inputs!$C$22/12,0)</f>
        <v>0</v>
      </c>
      <c r="O125" s="56" t="n">
        <f aca="false">IF(AND(MOD(A125,12)=0,B125&gt;=Inputs!$C$18),MAX(F125+G125+H125+J125-K125-M125-N125,0)*Inputs!$C$17,0)</f>
        <v>0</v>
      </c>
      <c r="P125" s="56" t="n">
        <f aca="false">F125+G125+H125+J125-K125-M125-N125+O125</f>
        <v>115513.484824226</v>
      </c>
      <c r="Q125" s="56" t="n">
        <f aca="false">IF(OR(E125=1,P125&lt;=0),0,P125)</f>
        <v>115513.484824226</v>
      </c>
      <c r="R125" s="15" t="n">
        <f aca="false">IF(OR(E125=1,AND(P125&lt;=0,I125&gt;0)),1,0)</f>
        <v>0</v>
      </c>
      <c r="S125" s="15" t="n">
        <f aca="false">IF(L125&gt;0,1,0)</f>
        <v>1</v>
      </c>
    </row>
    <row r="126" customFormat="false" ht="15" hidden="false" customHeight="false" outlineLevel="0" collapsed="false">
      <c r="A126" s="15" t="n">
        <v>125</v>
      </c>
      <c r="B126" s="15" t="n">
        <f aca="false">INT((A126-1)/12)+1</f>
        <v>11</v>
      </c>
      <c r="C126" s="15" t="n">
        <f aca="false">MIN(Inputs!$C$4+B126-1,99)</f>
        <v>84</v>
      </c>
      <c r="D126" s="55" t="n">
        <f aca="false">Inputs!$C$25</f>
        <v>0.02</v>
      </c>
      <c r="E126" s="15" t="n">
        <f aca="false">R125</f>
        <v>0</v>
      </c>
      <c r="F126" s="56" t="n">
        <f aca="false">Q125</f>
        <v>115513.484824226</v>
      </c>
      <c r="G126" s="56" t="n">
        <f aca="false">IF(AND(MOD(A126-1,12)=0,B126&lt;=Inputs!$C$7,E126=0),Inputs!$C$6,0)</f>
        <v>0</v>
      </c>
      <c r="H126" s="56" t="n">
        <f aca="false">IF(B126=1,G126*Inputs!$C$9,0)</f>
        <v>0</v>
      </c>
      <c r="I126" s="56" t="n">
        <f aca="false">I125+G126</f>
        <v>120000</v>
      </c>
      <c r="J126" s="56" t="n">
        <f aca="false">(F126+G126+H126)*((1+D126)^(1/12)-1)</f>
        <v>190.779911655337</v>
      </c>
      <c r="K126" s="56" t="n">
        <f aca="false">(F126+G126+H126+J126)*(Inputs!$C$14+IF(B126&lt;=10,Inputs!$C$12,Inputs!$C$13))/12</f>
        <v>57.8521323679405</v>
      </c>
      <c r="L126" s="56" t="n">
        <f aca="false">IF(OR(E126=1,A126&lt;=Inputs!$C$15),0,MAX(Inputs!$C$8*I126-(F126+G126+H126+J126-K126),0))</f>
        <v>5553.58739648692</v>
      </c>
      <c r="M126" s="56" t="n">
        <f aca="false">L126*INDEX(Rates!$B$2:$C$101,C126+1,IF(Inputs!$C$5="Male",1,2))/1000/12*Inputs!$C$16</f>
        <v>37.8708380545437</v>
      </c>
      <c r="N126" s="56" t="n">
        <f aca="false">IF($V$1=1,MAX(F126+G126+H126+J126-K126-M126,0)*Inputs!$C$22/12,0)</f>
        <v>0</v>
      </c>
      <c r="O126" s="56" t="n">
        <f aca="false">IF(AND(MOD(A126,12)=0,B126&gt;=Inputs!$C$18),MAX(F126+G126+H126+J126-K126-M126-N126,0)*Inputs!$C$17,0)</f>
        <v>0</v>
      </c>
      <c r="P126" s="56" t="n">
        <f aca="false">F126+G126+H126+J126-K126-M126-N126+O126</f>
        <v>115608.541765459</v>
      </c>
      <c r="Q126" s="56" t="n">
        <f aca="false">IF(OR(E126=1,P126&lt;=0),0,P126)</f>
        <v>115608.541765459</v>
      </c>
      <c r="R126" s="15" t="n">
        <f aca="false">IF(OR(E126=1,AND(P126&lt;=0,I126&gt;0)),1,0)</f>
        <v>0</v>
      </c>
      <c r="S126" s="15" t="n">
        <f aca="false">IF(L126&gt;0,1,0)</f>
        <v>1</v>
      </c>
    </row>
    <row r="127" customFormat="false" ht="15" hidden="false" customHeight="false" outlineLevel="0" collapsed="false">
      <c r="A127" s="15" t="n">
        <v>126</v>
      </c>
      <c r="B127" s="15" t="n">
        <f aca="false">INT((A127-1)/12)+1</f>
        <v>11</v>
      </c>
      <c r="C127" s="15" t="n">
        <f aca="false">MIN(Inputs!$C$4+B127-1,99)</f>
        <v>84</v>
      </c>
      <c r="D127" s="55" t="n">
        <f aca="false">Inputs!$C$25</f>
        <v>0.02</v>
      </c>
      <c r="E127" s="15" t="n">
        <f aca="false">R126</f>
        <v>0</v>
      </c>
      <c r="F127" s="56" t="n">
        <f aca="false">Q126</f>
        <v>115608.541765459</v>
      </c>
      <c r="G127" s="56" t="n">
        <f aca="false">IF(AND(MOD(A127-1,12)=0,B127&lt;=Inputs!$C$7,E127=0),Inputs!$C$6,0)</f>
        <v>0</v>
      </c>
      <c r="H127" s="56" t="n">
        <f aca="false">IF(B127=1,G127*Inputs!$C$9,0)</f>
        <v>0</v>
      </c>
      <c r="I127" s="56" t="n">
        <f aca="false">I126+G127</f>
        <v>120000</v>
      </c>
      <c r="J127" s="56" t="n">
        <f aca="false">(F127+G127+H127)*((1+D127)^(1/12)-1)</f>
        <v>190.936905922095</v>
      </c>
      <c r="K127" s="56" t="n">
        <f aca="false">(F127+G127+H127+J127)*(Inputs!$C$14+IF(B127&lt;=10,Inputs!$C$12,Inputs!$C$13))/12</f>
        <v>57.8997393356903</v>
      </c>
      <c r="L127" s="56" t="n">
        <f aca="false">IF(OR(E127=1,A127&lt;=Inputs!$C$15),0,MAX(Inputs!$C$8*I127-(F127+G127+H127+J127-K127),0))</f>
        <v>5458.42106795506</v>
      </c>
      <c r="M127" s="56" t="n">
        <f aca="false">L127*INDEX(Rates!$B$2:$C$101,C127+1,IF(Inputs!$C$5="Male",1,2))/1000/12*Inputs!$C$16</f>
        <v>37.2218829992302</v>
      </c>
      <c r="N127" s="56" t="n">
        <f aca="false">IF($V$1=1,MAX(F127+G127+H127+J127-K127-M127,0)*Inputs!$C$22/12,0)</f>
        <v>0</v>
      </c>
      <c r="O127" s="56" t="n">
        <f aca="false">IF(AND(MOD(A127,12)=0,B127&gt;=Inputs!$C$18),MAX(F127+G127+H127+J127-K127-M127-N127,0)*Inputs!$C$17,0)</f>
        <v>0</v>
      </c>
      <c r="P127" s="56" t="n">
        <f aca="false">F127+G127+H127+J127-K127-M127-N127+O127</f>
        <v>115704.357049046</v>
      </c>
      <c r="Q127" s="56" t="n">
        <f aca="false">IF(OR(E127=1,P127&lt;=0),0,P127)</f>
        <v>115704.357049046</v>
      </c>
      <c r="R127" s="15" t="n">
        <f aca="false">IF(OR(E127=1,AND(P127&lt;=0,I127&gt;0)),1,0)</f>
        <v>0</v>
      </c>
      <c r="S127" s="15" t="n">
        <f aca="false">IF(L127&gt;0,1,0)</f>
        <v>1</v>
      </c>
    </row>
    <row r="128" customFormat="false" ht="15" hidden="false" customHeight="false" outlineLevel="0" collapsed="false">
      <c r="A128" s="15" t="n">
        <v>127</v>
      </c>
      <c r="B128" s="15" t="n">
        <f aca="false">INT((A128-1)/12)+1</f>
        <v>11</v>
      </c>
      <c r="C128" s="15" t="n">
        <f aca="false">MIN(Inputs!$C$4+B128-1,99)</f>
        <v>84</v>
      </c>
      <c r="D128" s="55" t="n">
        <f aca="false">Inputs!$C$25</f>
        <v>0.02</v>
      </c>
      <c r="E128" s="15" t="n">
        <f aca="false">R127</f>
        <v>0</v>
      </c>
      <c r="F128" s="56" t="n">
        <f aca="false">Q127</f>
        <v>115704.357049046</v>
      </c>
      <c r="G128" s="56" t="n">
        <f aca="false">IF(AND(MOD(A128-1,12)=0,B128&lt;=Inputs!$C$7,E128=0),Inputs!$C$6,0)</f>
        <v>0</v>
      </c>
      <c r="H128" s="56" t="n">
        <f aca="false">IF(B128=1,G128*Inputs!$C$9,0)</f>
        <v>0</v>
      </c>
      <c r="I128" s="56" t="n">
        <f aca="false">I127+G128</f>
        <v>120000</v>
      </c>
      <c r="J128" s="56" t="n">
        <f aca="false">(F128+G128+H128)*((1+D128)^(1/12)-1)</f>
        <v>191.095152652905</v>
      </c>
      <c r="K128" s="56" t="n">
        <f aca="false">(F128+G128+H128+J128)*(Inputs!$C$14+IF(B128&lt;=10,Inputs!$C$12,Inputs!$C$13))/12</f>
        <v>57.9477261008493</v>
      </c>
      <c r="L128" s="56" t="n">
        <f aca="false">IF(OR(E128=1,A128&lt;=Inputs!$C$15),0,MAX(Inputs!$C$8*I128-(F128+G128+H128+J128-K128),0))</f>
        <v>5362.49552440223</v>
      </c>
      <c r="M128" s="56" t="n">
        <f aca="false">L128*INDEX(Rates!$B$2:$C$101,C128+1,IF(Inputs!$C$5="Male",1,2))/1000/12*Inputs!$C$16</f>
        <v>36.5677507301529</v>
      </c>
      <c r="N128" s="56" t="n">
        <f aca="false">IF($V$1=1,MAX(F128+G128+H128+J128-K128-M128,0)*Inputs!$C$22/12,0)</f>
        <v>0</v>
      </c>
      <c r="O128" s="56" t="n">
        <f aca="false">IF(AND(MOD(A128,12)=0,B128&gt;=Inputs!$C$18),MAX(F128+G128+H128+J128-K128-M128-N128,0)*Inputs!$C$17,0)</f>
        <v>0</v>
      </c>
      <c r="P128" s="56" t="n">
        <f aca="false">F128+G128+H128+J128-K128-M128-N128+O128</f>
        <v>115800.936724868</v>
      </c>
      <c r="Q128" s="56" t="n">
        <f aca="false">IF(OR(E128=1,P128&lt;=0),0,P128)</f>
        <v>115800.936724868</v>
      </c>
      <c r="R128" s="15" t="n">
        <f aca="false">IF(OR(E128=1,AND(P128&lt;=0,I128&gt;0)),1,0)</f>
        <v>0</v>
      </c>
      <c r="S128" s="15" t="n">
        <f aca="false">IF(L128&gt;0,1,0)</f>
        <v>1</v>
      </c>
    </row>
    <row r="129" customFormat="false" ht="15" hidden="false" customHeight="false" outlineLevel="0" collapsed="false">
      <c r="A129" s="15" t="n">
        <v>128</v>
      </c>
      <c r="B129" s="15" t="n">
        <f aca="false">INT((A129-1)/12)+1</f>
        <v>11</v>
      </c>
      <c r="C129" s="15" t="n">
        <f aca="false">MIN(Inputs!$C$4+B129-1,99)</f>
        <v>84</v>
      </c>
      <c r="D129" s="55" t="n">
        <f aca="false">Inputs!$C$25</f>
        <v>0.02</v>
      </c>
      <c r="E129" s="15" t="n">
        <f aca="false">R128</f>
        <v>0</v>
      </c>
      <c r="F129" s="56" t="n">
        <f aca="false">Q128</f>
        <v>115800.936724868</v>
      </c>
      <c r="G129" s="56" t="n">
        <f aca="false">IF(AND(MOD(A129-1,12)=0,B129&lt;=Inputs!$C$7,E129=0),Inputs!$C$6,0)</f>
        <v>0</v>
      </c>
      <c r="H129" s="56" t="n">
        <f aca="false">IF(B129=1,G129*Inputs!$C$9,0)</f>
        <v>0</v>
      </c>
      <c r="I129" s="56" t="n">
        <f aca="false">I128+G129</f>
        <v>120000</v>
      </c>
      <c r="J129" s="56" t="n">
        <f aca="false">(F129+G129+H129)*((1+D129)^(1/12)-1)</f>
        <v>191.254661839638</v>
      </c>
      <c r="K129" s="56" t="n">
        <f aca="false">(F129+G129+H129+J129)*(Inputs!$C$14+IF(B129&lt;=10,Inputs!$C$12,Inputs!$C$13))/12</f>
        <v>57.9960956933536</v>
      </c>
      <c r="L129" s="56" t="n">
        <f aca="false">IF(OR(E129=1,A129&lt;=Inputs!$C$15),0,MAX(Inputs!$C$8*I129-(F129+G129+H129+J129-K129),0))</f>
        <v>5265.80470898609</v>
      </c>
      <c r="M129" s="56" t="n">
        <f aca="false">L129*INDEX(Rates!$B$2:$C$101,C129+1,IF(Inputs!$C$5="Male",1,2))/1000/12*Inputs!$C$16</f>
        <v>35.9083999446943</v>
      </c>
      <c r="N129" s="56" t="n">
        <f aca="false">IF($V$1=1,MAX(F129+G129+H129+J129-K129-M129,0)*Inputs!$C$22/12,0)</f>
        <v>0</v>
      </c>
      <c r="O129" s="56" t="n">
        <f aca="false">IF(AND(MOD(A129,12)=0,B129&gt;=Inputs!$C$18),MAX(F129+G129+H129+J129-K129-M129-N129,0)*Inputs!$C$17,0)</f>
        <v>0</v>
      </c>
      <c r="P129" s="56" t="n">
        <f aca="false">F129+G129+H129+J129-K129-M129-N129+O129</f>
        <v>115898.286891069</v>
      </c>
      <c r="Q129" s="56" t="n">
        <f aca="false">IF(OR(E129=1,P129&lt;=0),0,P129)</f>
        <v>115898.286891069</v>
      </c>
      <c r="R129" s="15" t="n">
        <f aca="false">IF(OR(E129=1,AND(P129&lt;=0,I129&gt;0)),1,0)</f>
        <v>0</v>
      </c>
      <c r="S129" s="15" t="n">
        <f aca="false">IF(L129&gt;0,1,0)</f>
        <v>1</v>
      </c>
    </row>
    <row r="130" customFormat="false" ht="15" hidden="false" customHeight="false" outlineLevel="0" collapsed="false">
      <c r="A130" s="15" t="n">
        <v>129</v>
      </c>
      <c r="B130" s="15" t="n">
        <f aca="false">INT((A130-1)/12)+1</f>
        <v>11</v>
      </c>
      <c r="C130" s="15" t="n">
        <f aca="false">MIN(Inputs!$C$4+B130-1,99)</f>
        <v>84</v>
      </c>
      <c r="D130" s="55" t="n">
        <f aca="false">Inputs!$C$25</f>
        <v>0.02</v>
      </c>
      <c r="E130" s="15" t="n">
        <f aca="false">R129</f>
        <v>0</v>
      </c>
      <c r="F130" s="56" t="n">
        <f aca="false">Q129</f>
        <v>115898.286891069</v>
      </c>
      <c r="G130" s="56" t="n">
        <f aca="false">IF(AND(MOD(A130-1,12)=0,B130&lt;=Inputs!$C$7,E130=0),Inputs!$C$6,0)</f>
        <v>0</v>
      </c>
      <c r="H130" s="56" t="n">
        <f aca="false">IF(B130=1,G130*Inputs!$C$9,0)</f>
        <v>0</v>
      </c>
      <c r="I130" s="56" t="n">
        <f aca="false">I129+G130</f>
        <v>120000</v>
      </c>
      <c r="J130" s="56" t="n">
        <f aca="false">(F130+G130+H130)*((1+D130)^(1/12)-1)</f>
        <v>191.415443553876</v>
      </c>
      <c r="K130" s="56" t="n">
        <f aca="false">(F130+G130+H130+J130)*(Inputs!$C$14+IF(B130&lt;=10,Inputs!$C$12,Inputs!$C$13))/12</f>
        <v>58.0448511673116</v>
      </c>
      <c r="L130" s="56" t="n">
        <f aca="false">IF(OR(E130=1,A130&lt;=Inputs!$C$15),0,MAX(Inputs!$C$8*I130-(F130+G130+H130+J130-K130),0))</f>
        <v>5168.34251654422</v>
      </c>
      <c r="M130" s="56" t="n">
        <f aca="false">L130*INDEX(Rates!$B$2:$C$101,C130+1,IF(Inputs!$C$5="Male",1,2))/1000/12*Inputs!$C$16</f>
        <v>35.2437890107344</v>
      </c>
      <c r="N130" s="56" t="n">
        <f aca="false">IF($V$1=1,MAX(F130+G130+H130+J130-K130-M130,0)*Inputs!$C$22/12,0)</f>
        <v>0</v>
      </c>
      <c r="O130" s="56" t="n">
        <f aca="false">IF(AND(MOD(A130,12)=0,B130&gt;=Inputs!$C$18),MAX(F130+G130+H130+J130-K130-M130-N130,0)*Inputs!$C$17,0)</f>
        <v>0</v>
      </c>
      <c r="P130" s="56" t="n">
        <f aca="false">F130+G130+H130+J130-K130-M130-N130+O130</f>
        <v>115996.413694445</v>
      </c>
      <c r="Q130" s="56" t="n">
        <f aca="false">IF(OR(E130=1,P130&lt;=0),0,P130)</f>
        <v>115996.413694445</v>
      </c>
      <c r="R130" s="15" t="n">
        <f aca="false">IF(OR(E130=1,AND(P130&lt;=0,I130&gt;0)),1,0)</f>
        <v>0</v>
      </c>
      <c r="S130" s="15" t="n">
        <f aca="false">IF(L130&gt;0,1,0)</f>
        <v>1</v>
      </c>
    </row>
    <row r="131" customFormat="false" ht="15" hidden="false" customHeight="false" outlineLevel="0" collapsed="false">
      <c r="A131" s="15" t="n">
        <v>130</v>
      </c>
      <c r="B131" s="15" t="n">
        <f aca="false">INT((A131-1)/12)+1</f>
        <v>11</v>
      </c>
      <c r="C131" s="15" t="n">
        <f aca="false">MIN(Inputs!$C$4+B131-1,99)</f>
        <v>84</v>
      </c>
      <c r="D131" s="55" t="n">
        <f aca="false">Inputs!$C$25</f>
        <v>0.02</v>
      </c>
      <c r="E131" s="15" t="n">
        <f aca="false">R130</f>
        <v>0</v>
      </c>
      <c r="F131" s="56" t="n">
        <f aca="false">Q130</f>
        <v>115996.413694445</v>
      </c>
      <c r="G131" s="56" t="n">
        <f aca="false">IF(AND(MOD(A131-1,12)=0,B131&lt;=Inputs!$C$7,E131=0),Inputs!$C$6,0)</f>
        <v>0</v>
      </c>
      <c r="H131" s="56" t="n">
        <f aca="false">IF(B131=1,G131*Inputs!$C$9,0)</f>
        <v>0</v>
      </c>
      <c r="I131" s="56" t="n">
        <f aca="false">I130+G131</f>
        <v>120000</v>
      </c>
      <c r="J131" s="56" t="n">
        <f aca="false">(F131+G131+H131)*((1+D131)^(1/12)-1)</f>
        <v>191.577507947548</v>
      </c>
      <c r="K131" s="56" t="n">
        <f aca="false">(F131+G131+H131+J131)*(Inputs!$C$14+IF(B131&lt;=10,Inputs!$C$12,Inputs!$C$13))/12</f>
        <v>58.0939956011963</v>
      </c>
      <c r="L131" s="56" t="n">
        <f aca="false">IF(OR(E131=1,A131&lt;=Inputs!$C$15),0,MAX(Inputs!$C$8*I131-(F131+G131+H131+J131-K131),0))</f>
        <v>5070.10279320861</v>
      </c>
      <c r="M131" s="56" t="n">
        <f aca="false">L131*INDEX(Rates!$B$2:$C$101,C131+1,IF(Inputs!$C$5="Male",1,2))/1000/12*Inputs!$C$16</f>
        <v>34.5738759640217</v>
      </c>
      <c r="N131" s="56" t="n">
        <f aca="false">IF($V$1=1,MAX(F131+G131+H131+J131-K131-M131,0)*Inputs!$C$22/12,0)</f>
        <v>0</v>
      </c>
      <c r="O131" s="56" t="n">
        <f aca="false">IF(AND(MOD(A131,12)=0,B131&gt;=Inputs!$C$18),MAX(F131+G131+H131+J131-K131-M131-N131,0)*Inputs!$C$17,0)</f>
        <v>0</v>
      </c>
      <c r="P131" s="56" t="n">
        <f aca="false">F131+G131+H131+J131-K131-M131-N131+O131</f>
        <v>116095.323330827</v>
      </c>
      <c r="Q131" s="56" t="n">
        <f aca="false">IF(OR(E131=1,P131&lt;=0),0,P131)</f>
        <v>116095.323330827</v>
      </c>
      <c r="R131" s="15" t="n">
        <f aca="false">IF(OR(E131=1,AND(P131&lt;=0,I131&gt;0)),1,0)</f>
        <v>0</v>
      </c>
      <c r="S131" s="15" t="n">
        <f aca="false">IF(L131&gt;0,1,0)</f>
        <v>1</v>
      </c>
    </row>
    <row r="132" customFormat="false" ht="15" hidden="false" customHeight="false" outlineLevel="0" collapsed="false">
      <c r="A132" s="15" t="n">
        <v>131</v>
      </c>
      <c r="B132" s="15" t="n">
        <f aca="false">INT((A132-1)/12)+1</f>
        <v>11</v>
      </c>
      <c r="C132" s="15" t="n">
        <f aca="false">MIN(Inputs!$C$4+B132-1,99)</f>
        <v>84</v>
      </c>
      <c r="D132" s="55" t="n">
        <f aca="false">Inputs!$C$25</f>
        <v>0.02</v>
      </c>
      <c r="E132" s="15" t="n">
        <f aca="false">R131</f>
        <v>0</v>
      </c>
      <c r="F132" s="56" t="n">
        <f aca="false">Q131</f>
        <v>116095.323330827</v>
      </c>
      <c r="G132" s="56" t="n">
        <f aca="false">IF(AND(MOD(A132-1,12)=0,B132&lt;=Inputs!$C$7,E132=0),Inputs!$C$6,0)</f>
        <v>0</v>
      </c>
      <c r="H132" s="56" t="n">
        <f aca="false">IF(B132=1,G132*Inputs!$C$9,0)</f>
        <v>0</v>
      </c>
      <c r="I132" s="56" t="n">
        <f aca="false">I131+G132</f>
        <v>120000</v>
      </c>
      <c r="J132" s="56" t="n">
        <f aca="false">(F132+G132+H132)*((1+D132)^(1/12)-1)</f>
        <v>191.740865253577</v>
      </c>
      <c r="K132" s="56" t="n">
        <f aca="false">(F132+G132+H132+J132)*(Inputs!$C$14+IF(B132&lt;=10,Inputs!$C$12,Inputs!$C$13))/12</f>
        <v>58.1435320980405</v>
      </c>
      <c r="L132" s="56" t="n">
        <f aca="false">IF(OR(E132=1,A132&lt;=Inputs!$C$15),0,MAX(Inputs!$C$8*I132-(F132+G132+H132+J132-K132),0))</f>
        <v>4971.07933601709</v>
      </c>
      <c r="M132" s="56" t="n">
        <f aca="false">L132*INDEX(Rates!$B$2:$C$101,C132+1,IF(Inputs!$C$5="Male",1,2))/1000/12*Inputs!$C$16</f>
        <v>33.8986185055232</v>
      </c>
      <c r="N132" s="56" t="n">
        <f aca="false">IF($V$1=1,MAX(F132+G132+H132+J132-K132-M132,0)*Inputs!$C$22/12,0)</f>
        <v>0</v>
      </c>
      <c r="O132" s="56" t="n">
        <f aca="false">IF(AND(MOD(A132,12)=0,B132&gt;=Inputs!$C$18),MAX(F132+G132+H132+J132-K132-M132-N132,0)*Inputs!$C$17,0)</f>
        <v>0</v>
      </c>
      <c r="P132" s="56" t="n">
        <f aca="false">F132+G132+H132+J132-K132-M132-N132+O132</f>
        <v>116195.022045477</v>
      </c>
      <c r="Q132" s="56" t="n">
        <f aca="false">IF(OR(E132=1,P132&lt;=0),0,P132)</f>
        <v>116195.022045477</v>
      </c>
      <c r="R132" s="15" t="n">
        <f aca="false">IF(OR(E132=1,AND(P132&lt;=0,I132&gt;0)),1,0)</f>
        <v>0</v>
      </c>
      <c r="S132" s="15" t="n">
        <f aca="false">IF(L132&gt;0,1,0)</f>
        <v>1</v>
      </c>
    </row>
    <row r="133" customFormat="false" ht="15" hidden="false" customHeight="false" outlineLevel="0" collapsed="false">
      <c r="A133" s="15" t="n">
        <v>132</v>
      </c>
      <c r="B133" s="15" t="n">
        <f aca="false">INT((A133-1)/12)+1</f>
        <v>11</v>
      </c>
      <c r="C133" s="15" t="n">
        <f aca="false">MIN(Inputs!$C$4+B133-1,99)</f>
        <v>84</v>
      </c>
      <c r="D133" s="55" t="n">
        <f aca="false">Inputs!$C$25</f>
        <v>0.02</v>
      </c>
      <c r="E133" s="15" t="n">
        <f aca="false">R132</f>
        <v>0</v>
      </c>
      <c r="F133" s="56" t="n">
        <f aca="false">Q132</f>
        <v>116195.022045477</v>
      </c>
      <c r="G133" s="56" t="n">
        <f aca="false">IF(AND(MOD(A133-1,12)=0,B133&lt;=Inputs!$C$7,E133=0),Inputs!$C$6,0)</f>
        <v>0</v>
      </c>
      <c r="H133" s="56" t="n">
        <f aca="false">IF(B133=1,G133*Inputs!$C$9,0)</f>
        <v>0</v>
      </c>
      <c r="I133" s="56" t="n">
        <f aca="false">I132+G133</f>
        <v>120000</v>
      </c>
      <c r="J133" s="56" t="n">
        <f aca="false">(F133+G133+H133)*((1+D133)^(1/12)-1)</f>
        <v>191.905525786519</v>
      </c>
      <c r="K133" s="56" t="n">
        <f aca="false">(F133+G133+H133+J133)*(Inputs!$C$14+IF(B133&lt;=10,Inputs!$C$12,Inputs!$C$13))/12</f>
        <v>58.193463785632</v>
      </c>
      <c r="L133" s="56" t="n">
        <f aca="false">IF(OR(E133=1,A133&lt;=Inputs!$C$15),0,MAX(Inputs!$C$8*I133-(F133+G133+H133+J133-K133),0))</f>
        <v>4871.26589252173</v>
      </c>
      <c r="M133" s="56" t="n">
        <f aca="false">L133*INDEX(Rates!$B$2:$C$101,C133+1,IF(Inputs!$C$5="Male",1,2))/1000/12*Inputs!$C$16</f>
        <v>33.2179739987544</v>
      </c>
      <c r="N133" s="56" t="n">
        <f aca="false">IF($V$1=1,MAX(F133+G133+H133+J133-K133-M133,0)*Inputs!$C$22/12,0)</f>
        <v>0</v>
      </c>
      <c r="O133" s="56" t="n">
        <f aca="false">IF(AND(MOD(A133,12)=0,B133&gt;=Inputs!$C$18),MAX(F133+G133+H133+J133-K133-M133-N133,0)*Inputs!$C$17,0)</f>
        <v>581.477580667398</v>
      </c>
      <c r="P133" s="56" t="n">
        <f aca="false">F133+G133+H133+J133-K133-M133-N133+O133</f>
        <v>116876.993714147</v>
      </c>
      <c r="Q133" s="56" t="n">
        <f aca="false">IF(OR(E133=1,P133&lt;=0),0,P133)</f>
        <v>116876.993714147</v>
      </c>
      <c r="R133" s="15" t="n">
        <f aca="false">IF(OR(E133=1,AND(P133&lt;=0,I133&gt;0)),1,0)</f>
        <v>0</v>
      </c>
      <c r="S133" s="15" t="n">
        <f aca="false">IF(L133&gt;0,1,0)</f>
        <v>1</v>
      </c>
    </row>
    <row r="134" customFormat="false" ht="15" hidden="false" customHeight="false" outlineLevel="0" collapsed="false">
      <c r="A134" s="15" t="n">
        <v>133</v>
      </c>
      <c r="B134" s="15" t="n">
        <f aca="false">INT((A134-1)/12)+1</f>
        <v>12</v>
      </c>
      <c r="C134" s="15" t="n">
        <f aca="false">MIN(Inputs!$C$4+B134-1,99)</f>
        <v>85</v>
      </c>
      <c r="D134" s="55" t="n">
        <f aca="false">Inputs!$C$25</f>
        <v>0.02</v>
      </c>
      <c r="E134" s="15" t="n">
        <f aca="false">R133</f>
        <v>0</v>
      </c>
      <c r="F134" s="56" t="n">
        <f aca="false">Q133</f>
        <v>116876.993714147</v>
      </c>
      <c r="G134" s="56" t="n">
        <f aca="false">IF(AND(MOD(A134-1,12)=0,B134&lt;=Inputs!$C$7,E134=0),Inputs!$C$6,0)</f>
        <v>0</v>
      </c>
      <c r="H134" s="56" t="n">
        <f aca="false">IF(B134=1,G134*Inputs!$C$9,0)</f>
        <v>0</v>
      </c>
      <c r="I134" s="56" t="n">
        <f aca="false">I133+G134</f>
        <v>120000</v>
      </c>
      <c r="J134" s="56" t="n">
        <f aca="false">(F134+G134+H134)*((1+D134)^(1/12)-1)</f>
        <v>193.031857442933</v>
      </c>
      <c r="K134" s="56" t="n">
        <f aca="false">(F134+G134+H134+J134)*(Inputs!$C$14+IF(B134&lt;=10,Inputs!$C$12,Inputs!$C$13))/12</f>
        <v>58.5350127857949</v>
      </c>
      <c r="L134" s="56" t="n">
        <f aca="false">IF(OR(E134=1,A134&lt;=Inputs!$C$15),0,MAX(Inputs!$C$8*I134-(F134+G134+H134+J134-K134),0))</f>
        <v>4188.50944119594</v>
      </c>
      <c r="M134" s="56" t="n">
        <f aca="false">L134*INDEX(Rates!$B$2:$C$101,C134+1,IF(Inputs!$C$5="Male",1,2))/1000/12*Inputs!$C$16</f>
        <v>31.2742038275964</v>
      </c>
      <c r="N134" s="56" t="n">
        <f aca="false">IF($V$1=1,MAX(F134+G134+H134+J134-K134-M134,0)*Inputs!$C$22/12,0)</f>
        <v>0</v>
      </c>
      <c r="O134" s="56" t="n">
        <f aca="false">IF(AND(MOD(A134,12)=0,B134&gt;=Inputs!$C$18),MAX(F134+G134+H134+J134-K134-M134-N134,0)*Inputs!$C$17,0)</f>
        <v>0</v>
      </c>
      <c r="P134" s="56" t="n">
        <f aca="false">F134+G134+H134+J134-K134-M134-N134+O134</f>
        <v>116980.216354976</v>
      </c>
      <c r="Q134" s="56" t="n">
        <f aca="false">IF(OR(E134=1,P134&lt;=0),0,P134)</f>
        <v>116980.216354976</v>
      </c>
      <c r="R134" s="15" t="n">
        <f aca="false">IF(OR(E134=1,AND(P134&lt;=0,I134&gt;0)),1,0)</f>
        <v>0</v>
      </c>
      <c r="S134" s="15" t="n">
        <f aca="false">IF(L134&gt;0,1,0)</f>
        <v>1</v>
      </c>
    </row>
    <row r="135" customFormat="false" ht="15" hidden="false" customHeight="false" outlineLevel="0" collapsed="false">
      <c r="A135" s="15" t="n">
        <v>134</v>
      </c>
      <c r="B135" s="15" t="n">
        <f aca="false">INT((A135-1)/12)+1</f>
        <v>12</v>
      </c>
      <c r="C135" s="15" t="n">
        <f aca="false">MIN(Inputs!$C$4+B135-1,99)</f>
        <v>85</v>
      </c>
      <c r="D135" s="55" t="n">
        <f aca="false">Inputs!$C$25</f>
        <v>0.02</v>
      </c>
      <c r="E135" s="15" t="n">
        <f aca="false">R134</f>
        <v>0</v>
      </c>
      <c r="F135" s="56" t="n">
        <f aca="false">Q134</f>
        <v>116980.216354976</v>
      </c>
      <c r="G135" s="56" t="n">
        <f aca="false">IF(AND(MOD(A135-1,12)=0,B135&lt;=Inputs!$C$7,E135=0),Inputs!$C$6,0)</f>
        <v>0</v>
      </c>
      <c r="H135" s="56" t="n">
        <f aca="false">IF(B135=1,G135*Inputs!$C$9,0)</f>
        <v>0</v>
      </c>
      <c r="I135" s="56" t="n">
        <f aca="false">I134+G135</f>
        <v>120000</v>
      </c>
      <c r="J135" s="56" t="n">
        <f aca="false">(F135+G135+H135)*((1+D135)^(1/12)-1)</f>
        <v>193.202338026462</v>
      </c>
      <c r="K135" s="56" t="n">
        <f aca="false">(F135+G135+H135+J135)*(Inputs!$C$14+IF(B135&lt;=10,Inputs!$C$12,Inputs!$C$13))/12</f>
        <v>58.5867093465015</v>
      </c>
      <c r="L135" s="56" t="n">
        <f aca="false">IF(OR(E135=1,A135&lt;=Inputs!$C$15),0,MAX(Inputs!$C$8*I135-(F135+G135+H135+J135-K135),0))</f>
        <v>4085.16801634358</v>
      </c>
      <c r="M135" s="56" t="n">
        <f aca="false">L135*INDEX(Rates!$B$2:$C$101,C135+1,IF(Inputs!$C$5="Male",1,2))/1000/12*Inputs!$C$16</f>
        <v>30.5025878553654</v>
      </c>
      <c r="N135" s="56" t="n">
        <f aca="false">IF($V$1=1,MAX(F135+G135+H135+J135-K135-M135,0)*Inputs!$C$22/12,0)</f>
        <v>0</v>
      </c>
      <c r="O135" s="56" t="n">
        <f aca="false">IF(AND(MOD(A135,12)=0,B135&gt;=Inputs!$C$18),MAX(F135+G135+H135+J135-K135-M135-N135,0)*Inputs!$C$17,0)</f>
        <v>0</v>
      </c>
      <c r="P135" s="56" t="n">
        <f aca="false">F135+G135+H135+J135-K135-M135-N135+O135</f>
        <v>117084.329395801</v>
      </c>
      <c r="Q135" s="56" t="n">
        <f aca="false">IF(OR(E135=1,P135&lt;=0),0,P135)</f>
        <v>117084.329395801</v>
      </c>
      <c r="R135" s="15" t="n">
        <f aca="false">IF(OR(E135=1,AND(P135&lt;=0,I135&gt;0)),1,0)</f>
        <v>0</v>
      </c>
      <c r="S135" s="15" t="n">
        <f aca="false">IF(L135&gt;0,1,0)</f>
        <v>1</v>
      </c>
    </row>
    <row r="136" customFormat="false" ht="15" hidden="false" customHeight="false" outlineLevel="0" collapsed="false">
      <c r="A136" s="15" t="n">
        <v>135</v>
      </c>
      <c r="B136" s="15" t="n">
        <f aca="false">INT((A136-1)/12)+1</f>
        <v>12</v>
      </c>
      <c r="C136" s="15" t="n">
        <f aca="false">MIN(Inputs!$C$4+B136-1,99)</f>
        <v>85</v>
      </c>
      <c r="D136" s="55" t="n">
        <f aca="false">Inputs!$C$25</f>
        <v>0.02</v>
      </c>
      <c r="E136" s="15" t="n">
        <f aca="false">R135</f>
        <v>0</v>
      </c>
      <c r="F136" s="56" t="n">
        <f aca="false">Q135</f>
        <v>117084.329395801</v>
      </c>
      <c r="G136" s="56" t="n">
        <f aca="false">IF(AND(MOD(A136-1,12)=0,B136&lt;=Inputs!$C$7,E136=0),Inputs!$C$6,0)</f>
        <v>0</v>
      </c>
      <c r="H136" s="56" t="n">
        <f aca="false">IF(B136=1,G136*Inputs!$C$9,0)</f>
        <v>0</v>
      </c>
      <c r="I136" s="56" t="n">
        <f aca="false">I135+G136</f>
        <v>120000</v>
      </c>
      <c r="J136" s="56" t="n">
        <f aca="false">(F136+G136+H136)*((1+D136)^(1/12)-1)</f>
        <v>193.374289177973</v>
      </c>
      <c r="K136" s="56" t="n">
        <f aca="false">(F136+G136+H136+J136)*(Inputs!$C$14+IF(B136&lt;=10,Inputs!$C$12,Inputs!$C$13))/12</f>
        <v>58.6388518424895</v>
      </c>
      <c r="L136" s="56" t="n">
        <f aca="false">IF(OR(E136=1,A136&lt;=Inputs!$C$15),0,MAX(Inputs!$C$8*I136-(F136+G136+H136+J136-K136),0))</f>
        <v>3980.93516686348</v>
      </c>
      <c r="M136" s="56" t="n">
        <f aca="false">L136*INDEX(Rates!$B$2:$C$101,C136+1,IF(Inputs!$C$5="Male",1,2))/1000/12*Inputs!$C$16</f>
        <v>29.7243159125806</v>
      </c>
      <c r="N136" s="56" t="n">
        <f aca="false">IF($V$1=1,MAX(F136+G136+H136+J136-K136-M136,0)*Inputs!$C$22/12,0)</f>
        <v>0</v>
      </c>
      <c r="O136" s="56" t="n">
        <f aca="false">IF(AND(MOD(A136,12)=0,B136&gt;=Inputs!$C$18),MAX(F136+G136+H136+J136-K136-M136-N136,0)*Inputs!$C$17,0)</f>
        <v>0</v>
      </c>
      <c r="P136" s="56" t="n">
        <f aca="false">F136+G136+H136+J136-K136-M136-N136+O136</f>
        <v>117189.340517224</v>
      </c>
      <c r="Q136" s="56" t="n">
        <f aca="false">IF(OR(E136=1,P136&lt;=0),0,P136)</f>
        <v>117189.340517224</v>
      </c>
      <c r="R136" s="15" t="n">
        <f aca="false">IF(OR(E136=1,AND(P136&lt;=0,I136&gt;0)),1,0)</f>
        <v>0</v>
      </c>
      <c r="S136" s="15" t="n">
        <f aca="false">IF(L136&gt;0,1,0)</f>
        <v>1</v>
      </c>
    </row>
    <row r="137" customFormat="false" ht="15" hidden="false" customHeight="false" outlineLevel="0" collapsed="false">
      <c r="A137" s="15" t="n">
        <v>136</v>
      </c>
      <c r="B137" s="15" t="n">
        <f aca="false">INT((A137-1)/12)+1</f>
        <v>12</v>
      </c>
      <c r="C137" s="15" t="n">
        <f aca="false">MIN(Inputs!$C$4+B137-1,99)</f>
        <v>85</v>
      </c>
      <c r="D137" s="55" t="n">
        <f aca="false">Inputs!$C$25</f>
        <v>0.02</v>
      </c>
      <c r="E137" s="15" t="n">
        <f aca="false">R136</f>
        <v>0</v>
      </c>
      <c r="F137" s="56" t="n">
        <f aca="false">Q136</f>
        <v>117189.340517224</v>
      </c>
      <c r="G137" s="56" t="n">
        <f aca="false">IF(AND(MOD(A137-1,12)=0,B137&lt;=Inputs!$C$7,E137=0),Inputs!$C$6,0)</f>
        <v>0</v>
      </c>
      <c r="H137" s="56" t="n">
        <f aca="false">IF(B137=1,G137*Inputs!$C$9,0)</f>
        <v>0</v>
      </c>
      <c r="I137" s="56" t="n">
        <f aca="false">I136+G137</f>
        <v>120000</v>
      </c>
      <c r="J137" s="56" t="n">
        <f aca="false">(F137+G137+H137)*((1+D137)^(1/12)-1)</f>
        <v>193.547723582609</v>
      </c>
      <c r="K137" s="56" t="n">
        <f aca="false">(F137+G137+H137+J137)*(Inputs!$C$14+IF(B137&lt;=10,Inputs!$C$12,Inputs!$C$13))/12</f>
        <v>58.6914441204033</v>
      </c>
      <c r="L137" s="56" t="n">
        <f aca="false">IF(OR(E137=1,A137&lt;=Inputs!$C$15),0,MAX(Inputs!$C$8*I137-(F137+G137+H137+J137-K137),0))</f>
        <v>3875.80320331384</v>
      </c>
      <c r="M137" s="56" t="n">
        <f aca="false">L137*INDEX(Rates!$B$2:$C$101,C137+1,IF(Inputs!$C$5="Male",1,2))/1000/12*Inputs!$C$16</f>
        <v>28.9393305847434</v>
      </c>
      <c r="N137" s="56" t="n">
        <f aca="false">IF($V$1=1,MAX(F137+G137+H137+J137-K137-M137,0)*Inputs!$C$22/12,0)</f>
        <v>0</v>
      </c>
      <c r="O137" s="56" t="n">
        <f aca="false">IF(AND(MOD(A137,12)=0,B137&gt;=Inputs!$C$18),MAX(F137+G137+H137+J137-K137-M137-N137,0)*Inputs!$C$17,0)</f>
        <v>0</v>
      </c>
      <c r="P137" s="56" t="n">
        <f aca="false">F137+G137+H137+J137-K137-M137-N137+O137</f>
        <v>117295.257466101</v>
      </c>
      <c r="Q137" s="56" t="n">
        <f aca="false">IF(OR(E137=1,P137&lt;=0),0,P137)</f>
        <v>117295.257466101</v>
      </c>
      <c r="R137" s="15" t="n">
        <f aca="false">IF(OR(E137=1,AND(P137&lt;=0,I137&gt;0)),1,0)</f>
        <v>0</v>
      </c>
      <c r="S137" s="15" t="n">
        <f aca="false">IF(L137&gt;0,1,0)</f>
        <v>1</v>
      </c>
    </row>
    <row r="138" customFormat="false" ht="15" hidden="false" customHeight="false" outlineLevel="0" collapsed="false">
      <c r="A138" s="15" t="n">
        <v>137</v>
      </c>
      <c r="B138" s="15" t="n">
        <f aca="false">INT((A138-1)/12)+1</f>
        <v>12</v>
      </c>
      <c r="C138" s="15" t="n">
        <f aca="false">MIN(Inputs!$C$4+B138-1,99)</f>
        <v>85</v>
      </c>
      <c r="D138" s="55" t="n">
        <f aca="false">Inputs!$C$25</f>
        <v>0.02</v>
      </c>
      <c r="E138" s="15" t="n">
        <f aca="false">R137</f>
        <v>0</v>
      </c>
      <c r="F138" s="56" t="n">
        <f aca="false">Q137</f>
        <v>117295.257466101</v>
      </c>
      <c r="G138" s="56" t="n">
        <f aca="false">IF(AND(MOD(A138-1,12)=0,B138&lt;=Inputs!$C$7,E138=0),Inputs!$C$6,0)</f>
        <v>0</v>
      </c>
      <c r="H138" s="56" t="n">
        <f aca="false">IF(B138=1,G138*Inputs!$C$9,0)</f>
        <v>0</v>
      </c>
      <c r="I138" s="56" t="n">
        <f aca="false">I137+G138</f>
        <v>120000</v>
      </c>
      <c r="J138" s="56" t="n">
        <f aca="false">(F138+G138+H138)*((1+D138)^(1/12)-1)</f>
        <v>193.722654034932</v>
      </c>
      <c r="K138" s="56" t="n">
        <f aca="false">(F138+G138+H138+J138)*(Inputs!$C$14+IF(B138&lt;=10,Inputs!$C$12,Inputs!$C$13))/12</f>
        <v>58.7444900600682</v>
      </c>
      <c r="L138" s="56" t="n">
        <f aca="false">IF(OR(E138=1,A138&lt;=Inputs!$C$15),0,MAX(Inputs!$C$8*I138-(F138+G138+H138+J138-K138),0))</f>
        <v>3769.76436992372</v>
      </c>
      <c r="M138" s="56" t="n">
        <f aca="false">L138*INDEX(Rates!$B$2:$C$101,C138+1,IF(Inputs!$C$5="Male",1,2))/1000/12*Inputs!$C$16</f>
        <v>28.1475739620971</v>
      </c>
      <c r="N138" s="56" t="n">
        <f aca="false">IF($V$1=1,MAX(F138+G138+H138+J138-K138-M138,0)*Inputs!$C$22/12,0)</f>
        <v>0</v>
      </c>
      <c r="O138" s="56" t="n">
        <f aca="false">IF(AND(MOD(A138,12)=0,B138&gt;=Inputs!$C$18),MAX(F138+G138+H138+J138-K138-M138-N138,0)*Inputs!$C$17,0)</f>
        <v>0</v>
      </c>
      <c r="P138" s="56" t="n">
        <f aca="false">F138+G138+H138+J138-K138-M138-N138+O138</f>
        <v>117402.088056114</v>
      </c>
      <c r="Q138" s="56" t="n">
        <f aca="false">IF(OR(E138=1,P138&lt;=0),0,P138)</f>
        <v>117402.088056114</v>
      </c>
      <c r="R138" s="15" t="n">
        <f aca="false">IF(OR(E138=1,AND(P138&lt;=0,I138&gt;0)),1,0)</f>
        <v>0</v>
      </c>
      <c r="S138" s="15" t="n">
        <f aca="false">IF(L138&gt;0,1,0)</f>
        <v>1</v>
      </c>
    </row>
    <row r="139" customFormat="false" ht="15" hidden="false" customHeight="false" outlineLevel="0" collapsed="false">
      <c r="A139" s="15" t="n">
        <v>138</v>
      </c>
      <c r="B139" s="15" t="n">
        <f aca="false">INT((A139-1)/12)+1</f>
        <v>12</v>
      </c>
      <c r="C139" s="15" t="n">
        <f aca="false">MIN(Inputs!$C$4+B139-1,99)</f>
        <v>85</v>
      </c>
      <c r="D139" s="55" t="n">
        <f aca="false">Inputs!$C$25</f>
        <v>0.02</v>
      </c>
      <c r="E139" s="15" t="n">
        <f aca="false">R138</f>
        <v>0</v>
      </c>
      <c r="F139" s="56" t="n">
        <f aca="false">Q138</f>
        <v>117402.088056114</v>
      </c>
      <c r="G139" s="56" t="n">
        <f aca="false">IF(AND(MOD(A139-1,12)=0,B139&lt;=Inputs!$C$7,E139=0),Inputs!$C$6,0)</f>
        <v>0</v>
      </c>
      <c r="H139" s="56" t="n">
        <f aca="false">IF(B139=1,G139*Inputs!$C$9,0)</f>
        <v>0</v>
      </c>
      <c r="I139" s="56" t="n">
        <f aca="false">I138+G139</f>
        <v>120000</v>
      </c>
      <c r="J139" s="56" t="n">
        <f aca="false">(F139+G139+H139)*((1+D139)^(1/12)-1)</f>
        <v>193.89909343987</v>
      </c>
      <c r="K139" s="56" t="n">
        <f aca="false">(F139+G139+H139+J139)*(Inputs!$C$14+IF(B139&lt;=10,Inputs!$C$12,Inputs!$C$13))/12</f>
        <v>58.797993574777</v>
      </c>
      <c r="L139" s="56" t="n">
        <f aca="false">IF(OR(E139=1,A139&lt;=Inputs!$C$15),0,MAX(Inputs!$C$8*I139-(F139+G139+H139+J139-K139),0))</f>
        <v>3662.81084402071</v>
      </c>
      <c r="M139" s="56" t="n">
        <f aca="false">L139*INDEX(Rates!$B$2:$C$101,C139+1,IF(Inputs!$C$5="Male",1,2))/1000/12*Inputs!$C$16</f>
        <v>27.3489876353547</v>
      </c>
      <c r="N139" s="56" t="n">
        <f aca="false">IF($V$1=1,MAX(F139+G139+H139+J139-K139-M139,0)*Inputs!$C$22/12,0)</f>
        <v>0</v>
      </c>
      <c r="O139" s="56" t="n">
        <f aca="false">IF(AND(MOD(A139,12)=0,B139&gt;=Inputs!$C$18),MAX(F139+G139+H139+J139-K139-M139-N139,0)*Inputs!$C$17,0)</f>
        <v>0</v>
      </c>
      <c r="P139" s="56" t="n">
        <f aca="false">F139+G139+H139+J139-K139-M139-N139+O139</f>
        <v>117509.840168344</v>
      </c>
      <c r="Q139" s="56" t="n">
        <f aca="false">IF(OR(E139=1,P139&lt;=0),0,P139)</f>
        <v>117509.840168344</v>
      </c>
      <c r="R139" s="15" t="n">
        <f aca="false">IF(OR(E139=1,AND(P139&lt;=0,I139&gt;0)),1,0)</f>
        <v>0</v>
      </c>
      <c r="S139" s="15" t="n">
        <f aca="false">IF(L139&gt;0,1,0)</f>
        <v>1</v>
      </c>
    </row>
    <row r="140" customFormat="false" ht="15" hidden="false" customHeight="false" outlineLevel="0" collapsed="false">
      <c r="A140" s="15" t="n">
        <v>139</v>
      </c>
      <c r="B140" s="15" t="n">
        <f aca="false">INT((A140-1)/12)+1</f>
        <v>12</v>
      </c>
      <c r="C140" s="15" t="n">
        <f aca="false">MIN(Inputs!$C$4+B140-1,99)</f>
        <v>85</v>
      </c>
      <c r="D140" s="55" t="n">
        <f aca="false">Inputs!$C$25</f>
        <v>0.02</v>
      </c>
      <c r="E140" s="15" t="n">
        <f aca="false">R139</f>
        <v>0</v>
      </c>
      <c r="F140" s="56" t="n">
        <f aca="false">Q139</f>
        <v>117509.840168344</v>
      </c>
      <c r="G140" s="56" t="n">
        <f aca="false">IF(AND(MOD(A140-1,12)=0,B140&lt;=Inputs!$C$7,E140=0),Inputs!$C$6,0)</f>
        <v>0</v>
      </c>
      <c r="H140" s="56" t="n">
        <f aca="false">IF(B140=1,G140*Inputs!$C$9,0)</f>
        <v>0</v>
      </c>
      <c r="I140" s="56" t="n">
        <f aca="false">I139+G140</f>
        <v>120000</v>
      </c>
      <c r="J140" s="56" t="n">
        <f aca="false">(F140+G140+H140)*((1+D140)^(1/12)-1)</f>
        <v>194.077054813671</v>
      </c>
      <c r="K140" s="56" t="n">
        <f aca="false">(F140+G140+H140+J140)*(Inputs!$C$14+IF(B140&lt;=10,Inputs!$C$12,Inputs!$C$13))/12</f>
        <v>58.8519586115788</v>
      </c>
      <c r="L140" s="56" t="n">
        <f aca="false">IF(OR(E140=1,A140&lt;=Inputs!$C$15),0,MAX(Inputs!$C$8*I140-(F140+G140+H140+J140-K140),0))</f>
        <v>3554.93473545398</v>
      </c>
      <c r="M140" s="56" t="n">
        <f aca="false">L140*INDEX(Rates!$B$2:$C$101,C140+1,IF(Inputs!$C$5="Male",1,2))/1000/12*Inputs!$C$16</f>
        <v>26.5435126913897</v>
      </c>
      <c r="N140" s="56" t="n">
        <f aca="false">IF($V$1=1,MAX(F140+G140+H140+J140-K140-M140,0)*Inputs!$C$22/12,0)</f>
        <v>0</v>
      </c>
      <c r="O140" s="56" t="n">
        <f aca="false">IF(AND(MOD(A140,12)=0,B140&gt;=Inputs!$C$18),MAX(F140+G140+H140+J140-K140-M140-N140,0)*Inputs!$C$17,0)</f>
        <v>0</v>
      </c>
      <c r="P140" s="56" t="n">
        <f aca="false">F140+G140+H140+J140-K140-M140-N140+O140</f>
        <v>117618.521751855</v>
      </c>
      <c r="Q140" s="56" t="n">
        <f aca="false">IF(OR(E140=1,P140&lt;=0),0,P140)</f>
        <v>117618.521751855</v>
      </c>
      <c r="R140" s="15" t="n">
        <f aca="false">IF(OR(E140=1,AND(P140&lt;=0,I140&gt;0)),1,0)</f>
        <v>0</v>
      </c>
      <c r="S140" s="15" t="n">
        <f aca="false">IF(L140&gt;0,1,0)</f>
        <v>1</v>
      </c>
    </row>
    <row r="141" customFormat="false" ht="15" hidden="false" customHeight="false" outlineLevel="0" collapsed="false">
      <c r="A141" s="15" t="n">
        <v>140</v>
      </c>
      <c r="B141" s="15" t="n">
        <f aca="false">INT((A141-1)/12)+1</f>
        <v>12</v>
      </c>
      <c r="C141" s="15" t="n">
        <f aca="false">MIN(Inputs!$C$4+B141-1,99)</f>
        <v>85</v>
      </c>
      <c r="D141" s="55" t="n">
        <f aca="false">Inputs!$C$25</f>
        <v>0.02</v>
      </c>
      <c r="E141" s="15" t="n">
        <f aca="false">R140</f>
        <v>0</v>
      </c>
      <c r="F141" s="56" t="n">
        <f aca="false">Q140</f>
        <v>117618.521751855</v>
      </c>
      <c r="G141" s="56" t="n">
        <f aca="false">IF(AND(MOD(A141-1,12)=0,B141&lt;=Inputs!$C$7,E141=0),Inputs!$C$6,0)</f>
        <v>0</v>
      </c>
      <c r="H141" s="56" t="n">
        <f aca="false">IF(B141=1,G141*Inputs!$C$9,0)</f>
        <v>0</v>
      </c>
      <c r="I141" s="56" t="n">
        <f aca="false">I140+G141</f>
        <v>120000</v>
      </c>
      <c r="J141" s="56" t="n">
        <f aca="false">(F141+G141+H141)*((1+D141)^(1/12)-1)</f>
        <v>194.25655128486</v>
      </c>
      <c r="K141" s="56" t="n">
        <f aca="false">(F141+G141+H141+J141)*(Inputs!$C$14+IF(B141&lt;=10,Inputs!$C$12,Inputs!$C$13))/12</f>
        <v>58.9063891515698</v>
      </c>
      <c r="L141" s="56" t="n">
        <f aca="false">IF(OR(E141=1,A141&lt;=Inputs!$C$15),0,MAX(Inputs!$C$8*I141-(F141+G141+H141+J141-K141),0))</f>
        <v>3446.12808601208</v>
      </c>
      <c r="M141" s="56" t="n">
        <f aca="false">L141*INDEX(Rates!$B$2:$C$101,C141+1,IF(Inputs!$C$5="Male",1,2))/1000/12*Inputs!$C$16</f>
        <v>25.7310897088902</v>
      </c>
      <c r="N141" s="56" t="n">
        <f aca="false">IF($V$1=1,MAX(F141+G141+H141+J141-K141-M141,0)*Inputs!$C$22/12,0)</f>
        <v>0</v>
      </c>
      <c r="O141" s="56" t="n">
        <f aca="false">IF(AND(MOD(A141,12)=0,B141&gt;=Inputs!$C$18),MAX(F141+G141+H141+J141-K141-M141-N141,0)*Inputs!$C$17,0)</f>
        <v>0</v>
      </c>
      <c r="P141" s="56" t="n">
        <f aca="false">F141+G141+H141+J141-K141-M141-N141+O141</f>
        <v>117728.140824279</v>
      </c>
      <c r="Q141" s="56" t="n">
        <f aca="false">IF(OR(E141=1,P141&lt;=0),0,P141)</f>
        <v>117728.140824279</v>
      </c>
      <c r="R141" s="15" t="n">
        <f aca="false">IF(OR(E141=1,AND(P141&lt;=0,I141&gt;0)),1,0)</f>
        <v>0</v>
      </c>
      <c r="S141" s="15" t="n">
        <f aca="false">IF(L141&gt;0,1,0)</f>
        <v>1</v>
      </c>
    </row>
    <row r="142" customFormat="false" ht="15" hidden="false" customHeight="false" outlineLevel="0" collapsed="false">
      <c r="A142" s="15" t="n">
        <v>141</v>
      </c>
      <c r="B142" s="15" t="n">
        <f aca="false">INT((A142-1)/12)+1</f>
        <v>12</v>
      </c>
      <c r="C142" s="15" t="n">
        <f aca="false">MIN(Inputs!$C$4+B142-1,99)</f>
        <v>85</v>
      </c>
      <c r="D142" s="55" t="n">
        <f aca="false">Inputs!$C$25</f>
        <v>0.02</v>
      </c>
      <c r="E142" s="15" t="n">
        <f aca="false">R141</f>
        <v>0</v>
      </c>
      <c r="F142" s="56" t="n">
        <f aca="false">Q141</f>
        <v>117728.140824279</v>
      </c>
      <c r="G142" s="56" t="n">
        <f aca="false">IF(AND(MOD(A142-1,12)=0,B142&lt;=Inputs!$C$7,E142=0),Inputs!$C$6,0)</f>
        <v>0</v>
      </c>
      <c r="H142" s="56" t="n">
        <f aca="false">IF(B142=1,G142*Inputs!$C$9,0)</f>
        <v>0</v>
      </c>
      <c r="I142" s="56" t="n">
        <f aca="false">I141+G142</f>
        <v>120000</v>
      </c>
      <c r="J142" s="56" t="n">
        <f aca="false">(F142+G142+H142)*((1+D142)^(1/12)-1)</f>
        <v>194.43759609521</v>
      </c>
      <c r="K142" s="56" t="n">
        <f aca="false">(F142+G142+H142+J142)*(Inputs!$C$14+IF(B142&lt;=10,Inputs!$C$12,Inputs!$C$13))/12</f>
        <v>58.9612892101871</v>
      </c>
      <c r="L142" s="56" t="n">
        <f aca="false">IF(OR(E142=1,A142&lt;=Inputs!$C$15),0,MAX(Inputs!$C$8*I142-(F142+G142+H142+J142-K142),0))</f>
        <v>3336.38286883594</v>
      </c>
      <c r="M142" s="56" t="n">
        <f aca="false">L142*INDEX(Rates!$B$2:$C$101,C142+1,IF(Inputs!$C$5="Male",1,2))/1000/12*Inputs!$C$16</f>
        <v>24.911658753975</v>
      </c>
      <c r="N142" s="56" t="n">
        <f aca="false">IF($V$1=1,MAX(F142+G142+H142+J142-K142-M142,0)*Inputs!$C$22/12,0)</f>
        <v>0</v>
      </c>
      <c r="O142" s="56" t="n">
        <f aca="false">IF(AND(MOD(A142,12)=0,B142&gt;=Inputs!$C$18),MAX(F142+G142+H142+J142-K142-M142-N142,0)*Inputs!$C$17,0)</f>
        <v>0</v>
      </c>
      <c r="P142" s="56" t="n">
        <f aca="false">F142+G142+H142+J142-K142-M142-N142+O142</f>
        <v>117838.70547241</v>
      </c>
      <c r="Q142" s="56" t="n">
        <f aca="false">IF(OR(E142=1,P142&lt;=0),0,P142)</f>
        <v>117838.70547241</v>
      </c>
      <c r="R142" s="15" t="n">
        <f aca="false">IF(OR(E142=1,AND(P142&lt;=0,I142&gt;0)),1,0)</f>
        <v>0</v>
      </c>
      <c r="S142" s="15" t="n">
        <f aca="false">IF(L142&gt;0,1,0)</f>
        <v>1</v>
      </c>
    </row>
    <row r="143" customFormat="false" ht="15" hidden="false" customHeight="false" outlineLevel="0" collapsed="false">
      <c r="A143" s="15" t="n">
        <v>142</v>
      </c>
      <c r="B143" s="15" t="n">
        <f aca="false">INT((A143-1)/12)+1</f>
        <v>12</v>
      </c>
      <c r="C143" s="15" t="n">
        <f aca="false">MIN(Inputs!$C$4+B143-1,99)</f>
        <v>85</v>
      </c>
      <c r="D143" s="55" t="n">
        <f aca="false">Inputs!$C$25</f>
        <v>0.02</v>
      </c>
      <c r="E143" s="15" t="n">
        <f aca="false">R142</f>
        <v>0</v>
      </c>
      <c r="F143" s="56" t="n">
        <f aca="false">Q142</f>
        <v>117838.70547241</v>
      </c>
      <c r="G143" s="56" t="n">
        <f aca="false">IF(AND(MOD(A143-1,12)=0,B143&lt;=Inputs!$C$7,E143=0),Inputs!$C$6,0)</f>
        <v>0</v>
      </c>
      <c r="H143" s="56" t="n">
        <f aca="false">IF(B143=1,G143*Inputs!$C$9,0)</f>
        <v>0</v>
      </c>
      <c r="I143" s="56" t="n">
        <f aca="false">I142+G143</f>
        <v>120000</v>
      </c>
      <c r="J143" s="56" t="n">
        <f aca="false">(F143+G143+H143)*((1+D143)^(1/12)-1)</f>
        <v>194.620202600717</v>
      </c>
      <c r="K143" s="56" t="n">
        <f aca="false">(F143+G143+H143+J143)*(Inputs!$C$14+IF(B143&lt;=10,Inputs!$C$12,Inputs!$C$13))/12</f>
        <v>59.0166628375054</v>
      </c>
      <c r="L143" s="56" t="n">
        <f aca="false">IF(OR(E143=1,A143&lt;=Inputs!$C$15),0,MAX(Inputs!$C$8*I143-(F143+G143+H143+J143-K143),0))</f>
        <v>3225.69098782669</v>
      </c>
      <c r="M143" s="56" t="n">
        <f aca="false">L143*INDEX(Rates!$B$2:$C$101,C143+1,IF(Inputs!$C$5="Male",1,2))/1000/12*Inputs!$C$16</f>
        <v>24.0851593757726</v>
      </c>
      <c r="N143" s="56" t="n">
        <f aca="false">IF($V$1=1,MAX(F143+G143+H143+J143-K143-M143,0)*Inputs!$C$22/12,0)</f>
        <v>0</v>
      </c>
      <c r="O143" s="56" t="n">
        <f aca="false">IF(AND(MOD(A143,12)=0,B143&gt;=Inputs!$C$18),MAX(F143+G143+H143+J143-K143-M143-N143,0)*Inputs!$C$17,0)</f>
        <v>0</v>
      </c>
      <c r="P143" s="56" t="n">
        <f aca="false">F143+G143+H143+J143-K143-M143-N143+O143</f>
        <v>117950.223852798</v>
      </c>
      <c r="Q143" s="56" t="n">
        <f aca="false">IF(OR(E143=1,P143&lt;=0),0,P143)</f>
        <v>117950.223852798</v>
      </c>
      <c r="R143" s="15" t="n">
        <f aca="false">IF(OR(E143=1,AND(P143&lt;=0,I143&gt;0)),1,0)</f>
        <v>0</v>
      </c>
      <c r="S143" s="15" t="n">
        <f aca="false">IF(L143&gt;0,1,0)</f>
        <v>1</v>
      </c>
    </row>
    <row r="144" customFormat="false" ht="15" hidden="false" customHeight="false" outlineLevel="0" collapsed="false">
      <c r="A144" s="15" t="n">
        <v>143</v>
      </c>
      <c r="B144" s="15" t="n">
        <f aca="false">INT((A144-1)/12)+1</f>
        <v>12</v>
      </c>
      <c r="C144" s="15" t="n">
        <f aca="false">MIN(Inputs!$C$4+B144-1,99)</f>
        <v>85</v>
      </c>
      <c r="D144" s="55" t="n">
        <f aca="false">Inputs!$C$25</f>
        <v>0.02</v>
      </c>
      <c r="E144" s="15" t="n">
        <f aca="false">R143</f>
        <v>0</v>
      </c>
      <c r="F144" s="56" t="n">
        <f aca="false">Q143</f>
        <v>117950.223852798</v>
      </c>
      <c r="G144" s="56" t="n">
        <f aca="false">IF(AND(MOD(A144-1,12)=0,B144&lt;=Inputs!$C$7,E144=0),Inputs!$C$6,0)</f>
        <v>0</v>
      </c>
      <c r="H144" s="56" t="n">
        <f aca="false">IF(B144=1,G144*Inputs!$C$9,0)</f>
        <v>0</v>
      </c>
      <c r="I144" s="56" t="n">
        <f aca="false">I143+G144</f>
        <v>120000</v>
      </c>
      <c r="J144" s="56" t="n">
        <f aca="false">(F144+G144+H144)*((1+D144)^(1/12)-1)</f>
        <v>194.804384272585</v>
      </c>
      <c r="K144" s="56" t="n">
        <f aca="false">(F144+G144+H144+J144)*(Inputs!$C$14+IF(B144&lt;=10,Inputs!$C$12,Inputs!$C$13))/12</f>
        <v>59.0725141185351</v>
      </c>
      <c r="L144" s="56" t="n">
        <f aca="false">IF(OR(E144=1,A144&lt;=Inputs!$C$15),0,MAX(Inputs!$C$8*I144-(F144+G144+H144+J144-K144),0))</f>
        <v>3114.04427704841</v>
      </c>
      <c r="M144" s="56" t="n">
        <f aca="false">L144*INDEX(Rates!$B$2:$C$101,C144+1,IF(Inputs!$C$5="Male",1,2))/1000/12*Inputs!$C$16</f>
        <v>23.2515306019614</v>
      </c>
      <c r="N144" s="56" t="n">
        <f aca="false">IF($V$1=1,MAX(F144+G144+H144+J144-K144-M144,0)*Inputs!$C$22/12,0)</f>
        <v>0</v>
      </c>
      <c r="O144" s="56" t="n">
        <f aca="false">IF(AND(MOD(A144,12)=0,B144&gt;=Inputs!$C$18),MAX(F144+G144+H144+J144-K144-M144-N144,0)*Inputs!$C$17,0)</f>
        <v>0</v>
      </c>
      <c r="P144" s="56" t="n">
        <f aca="false">F144+G144+H144+J144-K144-M144-N144+O144</f>
        <v>118062.70419235</v>
      </c>
      <c r="Q144" s="56" t="n">
        <f aca="false">IF(OR(E144=1,P144&lt;=0),0,P144)</f>
        <v>118062.70419235</v>
      </c>
      <c r="R144" s="15" t="n">
        <f aca="false">IF(OR(E144=1,AND(P144&lt;=0,I144&gt;0)),1,0)</f>
        <v>0</v>
      </c>
      <c r="S144" s="15" t="n">
        <f aca="false">IF(L144&gt;0,1,0)</f>
        <v>1</v>
      </c>
    </row>
    <row r="145" customFormat="false" ht="15" hidden="false" customHeight="false" outlineLevel="0" collapsed="false">
      <c r="A145" s="15" t="n">
        <v>144</v>
      </c>
      <c r="B145" s="15" t="n">
        <f aca="false">INT((A145-1)/12)+1</f>
        <v>12</v>
      </c>
      <c r="C145" s="15" t="n">
        <f aca="false">MIN(Inputs!$C$4+B145-1,99)</f>
        <v>85</v>
      </c>
      <c r="D145" s="55" t="n">
        <f aca="false">Inputs!$C$25</f>
        <v>0.02</v>
      </c>
      <c r="E145" s="15" t="n">
        <f aca="false">R144</f>
        <v>0</v>
      </c>
      <c r="F145" s="56" t="n">
        <f aca="false">Q144</f>
        <v>118062.70419235</v>
      </c>
      <c r="G145" s="56" t="n">
        <f aca="false">IF(AND(MOD(A145-1,12)=0,B145&lt;=Inputs!$C$7,E145=0),Inputs!$C$6,0)</f>
        <v>0</v>
      </c>
      <c r="H145" s="56" t="n">
        <f aca="false">IF(B145=1,G145*Inputs!$C$9,0)</f>
        <v>0</v>
      </c>
      <c r="I145" s="56" t="n">
        <f aca="false">I144+G145</f>
        <v>120000</v>
      </c>
      <c r="J145" s="56" t="n">
        <f aca="false">(F145+G145+H145)*((1+D145)^(1/12)-1)</f>
        <v>194.990154698223</v>
      </c>
      <c r="K145" s="56" t="n">
        <f aca="false">(F145+G145+H145+J145)*(Inputs!$C$14+IF(B145&lt;=10,Inputs!$C$12,Inputs!$C$13))/12</f>
        <v>59.1288471735239</v>
      </c>
      <c r="L145" s="56" t="n">
        <f aca="false">IF(OR(E145=1,A145&lt;=Inputs!$C$15),0,MAX(Inputs!$C$8*I145-(F145+G145+H145+J145-K145),0))</f>
        <v>3001.43450012566</v>
      </c>
      <c r="M145" s="56" t="n">
        <f aca="false">L145*INDEX(Rates!$B$2:$C$101,C145+1,IF(Inputs!$C$5="Male",1,2))/1000/12*Inputs!$C$16</f>
        <v>22.4107109342716</v>
      </c>
      <c r="N145" s="56" t="n">
        <f aca="false">IF($V$1=1,MAX(F145+G145+H145+J145-K145-M145,0)*Inputs!$C$22/12,0)</f>
        <v>0</v>
      </c>
      <c r="O145" s="56" t="n">
        <f aca="false">IF(AND(MOD(A145,12)=0,B145&gt;=Inputs!$C$18),MAX(F145+G145+H145+J145-K145-M145-N145,0)*Inputs!$C$17,0)</f>
        <v>590.8807739447</v>
      </c>
      <c r="P145" s="56" t="n">
        <f aca="false">F145+G145+H145+J145-K145-M145-N145+O145</f>
        <v>118767.035562885</v>
      </c>
      <c r="Q145" s="56" t="n">
        <f aca="false">IF(OR(E145=1,P145&lt;=0),0,P145)</f>
        <v>118767.035562885</v>
      </c>
      <c r="R145" s="15" t="n">
        <f aca="false">IF(OR(E145=1,AND(P145&lt;=0,I145&gt;0)),1,0)</f>
        <v>0</v>
      </c>
      <c r="S145" s="15" t="n">
        <f aca="false">IF(L145&gt;0,1,0)</f>
        <v>1</v>
      </c>
    </row>
    <row r="146" customFormat="false" ht="15" hidden="false" customHeight="false" outlineLevel="0" collapsed="false">
      <c r="A146" s="15" t="n">
        <v>145</v>
      </c>
      <c r="B146" s="15" t="n">
        <f aca="false">INT((A146-1)/12)+1</f>
        <v>13</v>
      </c>
      <c r="C146" s="15" t="n">
        <f aca="false">MIN(Inputs!$C$4+B146-1,99)</f>
        <v>86</v>
      </c>
      <c r="D146" s="55" t="n">
        <f aca="false">Inputs!$C$25</f>
        <v>0.02</v>
      </c>
      <c r="E146" s="15" t="n">
        <f aca="false">R145</f>
        <v>0</v>
      </c>
      <c r="F146" s="56" t="n">
        <f aca="false">Q145</f>
        <v>118767.035562885</v>
      </c>
      <c r="G146" s="56" t="n">
        <f aca="false">IF(AND(MOD(A146-1,12)=0,B146&lt;=Inputs!$C$7,E146=0),Inputs!$C$6,0)</f>
        <v>0</v>
      </c>
      <c r="H146" s="56" t="n">
        <f aca="false">IF(B146=1,G146*Inputs!$C$9,0)</f>
        <v>0</v>
      </c>
      <c r="I146" s="56" t="n">
        <f aca="false">I145+G146</f>
        <v>120000</v>
      </c>
      <c r="J146" s="56" t="n">
        <f aca="false">(F146+G146+H146)*((1+D146)^(1/12)-1)</f>
        <v>196.153415220155</v>
      </c>
      <c r="K146" s="56" t="n">
        <f aca="false">(F146+G146+H146+J146)*(Inputs!$C$14+IF(B146&lt;=10,Inputs!$C$12,Inputs!$C$13))/12</f>
        <v>59.4815944890525</v>
      </c>
      <c r="L146" s="56" t="n">
        <f aca="false">IF(OR(E146=1,A146&lt;=Inputs!$C$15),0,MAX(Inputs!$C$8*I146-(F146+G146+H146+J146-K146),0))</f>
        <v>2296.29261638413</v>
      </c>
      <c r="M146" s="56" t="n">
        <f aca="false">L146*INDEX(Rates!$B$2:$C$101,C146+1,IF(Inputs!$C$5="Male",1,2))/1000/12*Inputs!$C$16</f>
        <v>19.7347214606413</v>
      </c>
      <c r="N146" s="56" t="n">
        <f aca="false">IF($V$1=1,MAX(F146+G146+H146+J146-K146-M146,0)*Inputs!$C$22/12,0)</f>
        <v>0</v>
      </c>
      <c r="O146" s="56" t="n">
        <f aca="false">IF(AND(MOD(A146,12)=0,B146&gt;=Inputs!$C$18),MAX(F146+G146+H146+J146-K146-M146-N146,0)*Inputs!$C$17,0)</f>
        <v>0</v>
      </c>
      <c r="P146" s="56" t="n">
        <f aca="false">F146+G146+H146+J146-K146-M146-N146+O146</f>
        <v>118883.972662155</v>
      </c>
      <c r="Q146" s="56" t="n">
        <f aca="false">IF(OR(E146=1,P146&lt;=0),0,P146)</f>
        <v>118883.972662155</v>
      </c>
      <c r="R146" s="15" t="n">
        <f aca="false">IF(OR(E146=1,AND(P146&lt;=0,I146&gt;0)),1,0)</f>
        <v>0</v>
      </c>
      <c r="S146" s="15" t="n">
        <f aca="false">IF(L146&gt;0,1,0)</f>
        <v>1</v>
      </c>
    </row>
    <row r="147" customFormat="false" ht="15" hidden="false" customHeight="false" outlineLevel="0" collapsed="false">
      <c r="A147" s="15" t="n">
        <v>146</v>
      </c>
      <c r="B147" s="15" t="n">
        <f aca="false">INT((A147-1)/12)+1</f>
        <v>13</v>
      </c>
      <c r="C147" s="15" t="n">
        <f aca="false">MIN(Inputs!$C$4+B147-1,99)</f>
        <v>86</v>
      </c>
      <c r="D147" s="55" t="n">
        <f aca="false">Inputs!$C$25</f>
        <v>0.02</v>
      </c>
      <c r="E147" s="15" t="n">
        <f aca="false">R146</f>
        <v>0</v>
      </c>
      <c r="F147" s="56" t="n">
        <f aca="false">Q146</f>
        <v>118883.972662155</v>
      </c>
      <c r="G147" s="56" t="n">
        <f aca="false">IF(AND(MOD(A147-1,12)=0,B147&lt;=Inputs!$C$7,E147=0),Inputs!$C$6,0)</f>
        <v>0</v>
      </c>
      <c r="H147" s="56" t="n">
        <f aca="false">IF(B147=1,G147*Inputs!$C$9,0)</f>
        <v>0</v>
      </c>
      <c r="I147" s="56" t="n">
        <f aca="false">I146+G147</f>
        <v>120000</v>
      </c>
      <c r="J147" s="56" t="n">
        <f aca="false">(F147+G147+H147)*((1+D147)^(1/12)-1)</f>
        <v>196.346546346811</v>
      </c>
      <c r="K147" s="56" t="n">
        <f aca="false">(F147+G147+H147+J147)*(Inputs!$C$14+IF(B147&lt;=10,Inputs!$C$12,Inputs!$C$13))/12</f>
        <v>59.540159604251</v>
      </c>
      <c r="L147" s="56" t="n">
        <f aca="false">IF(OR(E147=1,A147&lt;=Inputs!$C$15),0,MAX(Inputs!$C$8*I147-(F147+G147+H147+J147-K147),0))</f>
        <v>2179.22095110221</v>
      </c>
      <c r="M147" s="56" t="n">
        <f aca="false">L147*INDEX(Rates!$B$2:$C$101,C147+1,IF(Inputs!$C$5="Male",1,2))/1000/12*Inputs!$C$16</f>
        <v>18.7285880572642</v>
      </c>
      <c r="N147" s="56" t="n">
        <f aca="false">IF($V$1=1,MAX(F147+G147+H147+J147-K147-M147,0)*Inputs!$C$22/12,0)</f>
        <v>0</v>
      </c>
      <c r="O147" s="56" t="n">
        <f aca="false">IF(AND(MOD(A147,12)=0,B147&gt;=Inputs!$C$18),MAX(F147+G147+H147+J147-K147-M147-N147,0)*Inputs!$C$17,0)</f>
        <v>0</v>
      </c>
      <c r="P147" s="56" t="n">
        <f aca="false">F147+G147+H147+J147-K147-M147-N147+O147</f>
        <v>119002.050460841</v>
      </c>
      <c r="Q147" s="56" t="n">
        <f aca="false">IF(OR(E147=1,P147&lt;=0),0,P147)</f>
        <v>119002.050460841</v>
      </c>
      <c r="R147" s="15" t="n">
        <f aca="false">IF(OR(E147=1,AND(P147&lt;=0,I147&gt;0)),1,0)</f>
        <v>0</v>
      </c>
      <c r="S147" s="15" t="n">
        <f aca="false">IF(L147&gt;0,1,0)</f>
        <v>1</v>
      </c>
    </row>
    <row r="148" customFormat="false" ht="15" hidden="false" customHeight="false" outlineLevel="0" collapsed="false">
      <c r="A148" s="15" t="n">
        <v>147</v>
      </c>
      <c r="B148" s="15" t="n">
        <f aca="false">INT((A148-1)/12)+1</f>
        <v>13</v>
      </c>
      <c r="C148" s="15" t="n">
        <f aca="false">MIN(Inputs!$C$4+B148-1,99)</f>
        <v>86</v>
      </c>
      <c r="D148" s="55" t="n">
        <f aca="false">Inputs!$C$25</f>
        <v>0.02</v>
      </c>
      <c r="E148" s="15" t="n">
        <f aca="false">R147</f>
        <v>0</v>
      </c>
      <c r="F148" s="56" t="n">
        <f aca="false">Q147</f>
        <v>119002.050460841</v>
      </c>
      <c r="G148" s="56" t="n">
        <f aca="false">IF(AND(MOD(A148-1,12)=0,B148&lt;=Inputs!$C$7,E148=0),Inputs!$C$6,0)</f>
        <v>0</v>
      </c>
      <c r="H148" s="56" t="n">
        <f aca="false">IF(B148=1,G148*Inputs!$C$9,0)</f>
        <v>0</v>
      </c>
      <c r="I148" s="56" t="n">
        <f aca="false">I147+G148</f>
        <v>120000</v>
      </c>
      <c r="J148" s="56" t="n">
        <f aca="false">(F148+G148+H148)*((1+D148)^(1/12)-1)</f>
        <v>196.541561431291</v>
      </c>
      <c r="K148" s="56" t="n">
        <f aca="false">(F148+G148+H148+J148)*(Inputs!$C$14+IF(B148&lt;=10,Inputs!$C$12,Inputs!$C$13))/12</f>
        <v>59.5992960111359</v>
      </c>
      <c r="L148" s="56" t="n">
        <f aca="false">IF(OR(E148=1,A148&lt;=Inputs!$C$15),0,MAX(Inputs!$C$8*I148-(F148+G148+H148+J148-K148),0))</f>
        <v>2061.00727373931</v>
      </c>
      <c r="M148" s="56" t="n">
        <f aca="false">L148*INDEX(Rates!$B$2:$C$101,C148+1,IF(Inputs!$C$5="Male",1,2))/1000/12*Inputs!$C$16</f>
        <v>17.7126400117279</v>
      </c>
      <c r="N148" s="56" t="n">
        <f aca="false">IF($V$1=1,MAX(F148+G148+H148+J148-K148-M148,0)*Inputs!$C$22/12,0)</f>
        <v>0</v>
      </c>
      <c r="O148" s="56" t="n">
        <f aca="false">IF(AND(MOD(A148,12)=0,B148&gt;=Inputs!$C$18),MAX(F148+G148+H148+J148-K148-M148-N148,0)*Inputs!$C$17,0)</f>
        <v>0</v>
      </c>
      <c r="P148" s="56" t="n">
        <f aca="false">F148+G148+H148+J148-K148-M148-N148+O148</f>
        <v>119121.280086249</v>
      </c>
      <c r="Q148" s="56" t="n">
        <f aca="false">IF(OR(E148=1,P148&lt;=0),0,P148)</f>
        <v>119121.280086249</v>
      </c>
      <c r="R148" s="15" t="n">
        <f aca="false">IF(OR(E148=1,AND(P148&lt;=0,I148&gt;0)),1,0)</f>
        <v>0</v>
      </c>
      <c r="S148" s="15" t="n">
        <f aca="false">IF(L148&gt;0,1,0)</f>
        <v>1</v>
      </c>
    </row>
    <row r="149" customFormat="false" ht="15" hidden="false" customHeight="false" outlineLevel="0" collapsed="false">
      <c r="A149" s="15" t="n">
        <v>148</v>
      </c>
      <c r="B149" s="15" t="n">
        <f aca="false">INT((A149-1)/12)+1</f>
        <v>13</v>
      </c>
      <c r="C149" s="15" t="n">
        <f aca="false">MIN(Inputs!$C$4+B149-1,99)</f>
        <v>86</v>
      </c>
      <c r="D149" s="55" t="n">
        <f aca="false">Inputs!$C$25</f>
        <v>0.02</v>
      </c>
      <c r="E149" s="15" t="n">
        <f aca="false">R148</f>
        <v>0</v>
      </c>
      <c r="F149" s="56" t="n">
        <f aca="false">Q148</f>
        <v>119121.280086249</v>
      </c>
      <c r="G149" s="56" t="n">
        <f aca="false">IF(AND(MOD(A149-1,12)=0,B149&lt;=Inputs!$C$7,E149=0),Inputs!$C$6,0)</f>
        <v>0</v>
      </c>
      <c r="H149" s="56" t="n">
        <f aca="false">IF(B149=1,G149*Inputs!$C$9,0)</f>
        <v>0</v>
      </c>
      <c r="I149" s="56" t="n">
        <f aca="false">I148+G149</f>
        <v>120000</v>
      </c>
      <c r="J149" s="56" t="n">
        <f aca="false">(F149+G149+H149)*((1+D149)^(1/12)-1)</f>
        <v>196.738478851251</v>
      </c>
      <c r="K149" s="56" t="n">
        <f aca="false">(F149+G149+H149+J149)*(Inputs!$C$14+IF(B149&lt;=10,Inputs!$C$12,Inputs!$C$13))/12</f>
        <v>59.6590092825501</v>
      </c>
      <c r="L149" s="56" t="n">
        <f aca="false">IF(OR(E149=1,A149&lt;=Inputs!$C$15),0,MAX(Inputs!$C$8*I149-(F149+G149+H149+J149-K149),0))</f>
        <v>1941.64044418233</v>
      </c>
      <c r="M149" s="56" t="n">
        <f aca="false">L149*INDEX(Rates!$B$2:$C$101,C149+1,IF(Inputs!$C$5="Male",1,2))/1000/12*Inputs!$C$16</f>
        <v>16.6867815840436</v>
      </c>
      <c r="N149" s="56" t="n">
        <f aca="false">IF($V$1=1,MAX(F149+G149+H149+J149-K149-M149,0)*Inputs!$C$22/12,0)</f>
        <v>0</v>
      </c>
      <c r="O149" s="56" t="n">
        <f aca="false">IF(AND(MOD(A149,12)=0,B149&gt;=Inputs!$C$18),MAX(F149+G149+H149+J149-K149-M149-N149,0)*Inputs!$C$17,0)</f>
        <v>0</v>
      </c>
      <c r="P149" s="56" t="n">
        <f aca="false">F149+G149+H149+J149-K149-M149-N149+O149</f>
        <v>119241.672774234</v>
      </c>
      <c r="Q149" s="56" t="n">
        <f aca="false">IF(OR(E149=1,P149&lt;=0),0,P149)</f>
        <v>119241.672774234</v>
      </c>
      <c r="R149" s="15" t="n">
        <f aca="false">IF(OR(E149=1,AND(P149&lt;=0,I149&gt;0)),1,0)</f>
        <v>0</v>
      </c>
      <c r="S149" s="15" t="n">
        <f aca="false">IF(L149&gt;0,1,0)</f>
        <v>1</v>
      </c>
    </row>
    <row r="150" customFormat="false" ht="15" hidden="false" customHeight="false" outlineLevel="0" collapsed="false">
      <c r="A150" s="15" t="n">
        <v>149</v>
      </c>
      <c r="B150" s="15" t="n">
        <f aca="false">INT((A150-1)/12)+1</f>
        <v>13</v>
      </c>
      <c r="C150" s="15" t="n">
        <f aca="false">MIN(Inputs!$C$4+B150-1,99)</f>
        <v>86</v>
      </c>
      <c r="D150" s="55" t="n">
        <f aca="false">Inputs!$C$25</f>
        <v>0.02</v>
      </c>
      <c r="E150" s="15" t="n">
        <f aca="false">R149</f>
        <v>0</v>
      </c>
      <c r="F150" s="56" t="n">
        <f aca="false">Q149</f>
        <v>119241.672774234</v>
      </c>
      <c r="G150" s="56" t="n">
        <f aca="false">IF(AND(MOD(A150-1,12)=0,B150&lt;=Inputs!$C$7,E150=0),Inputs!$C$6,0)</f>
        <v>0</v>
      </c>
      <c r="H150" s="56" t="n">
        <f aca="false">IF(B150=1,G150*Inputs!$C$9,0)</f>
        <v>0</v>
      </c>
      <c r="I150" s="56" t="n">
        <f aca="false">I149+G150</f>
        <v>120000</v>
      </c>
      <c r="J150" s="56" t="n">
        <f aca="false">(F150+G150+H150)*((1+D150)^(1/12)-1)</f>
        <v>196.937317163614</v>
      </c>
      <c r="K150" s="56" t="n">
        <f aca="false">(F150+G150+H150+J150)*(Inputs!$C$14+IF(B150&lt;=10,Inputs!$C$12,Inputs!$C$13))/12</f>
        <v>59.7193050456986</v>
      </c>
      <c r="L150" s="56" t="n">
        <f aca="false">IF(OR(E150=1,A150&lt;=Inputs!$C$15),0,MAX(Inputs!$C$8*I150-(F150+G150+H150+J150-K150),0))</f>
        <v>1821.10921364845</v>
      </c>
      <c r="M150" s="56" t="n">
        <f aca="false">L150*INDEX(Rates!$B$2:$C$101,C150+1,IF(Inputs!$C$5="Male",1,2))/1000/12*Inputs!$C$16</f>
        <v>15.6509161002971</v>
      </c>
      <c r="N150" s="56" t="n">
        <f aca="false">IF($V$1=1,MAX(F150+G150+H150+J150-K150-M150,0)*Inputs!$C$22/12,0)</f>
        <v>0</v>
      </c>
      <c r="O150" s="56" t="n">
        <f aca="false">IF(AND(MOD(A150,12)=0,B150&gt;=Inputs!$C$18),MAX(F150+G150+H150+J150-K150-M150-N150,0)*Inputs!$C$17,0)</f>
        <v>0</v>
      </c>
      <c r="P150" s="56" t="n">
        <f aca="false">F150+G150+H150+J150-K150-M150-N150+O150</f>
        <v>119363.239870251</v>
      </c>
      <c r="Q150" s="56" t="n">
        <f aca="false">IF(OR(E150=1,P150&lt;=0),0,P150)</f>
        <v>119363.239870251</v>
      </c>
      <c r="R150" s="15" t="n">
        <f aca="false">IF(OR(E150=1,AND(P150&lt;=0,I150&gt;0)),1,0)</f>
        <v>0</v>
      </c>
      <c r="S150" s="15" t="n">
        <f aca="false">IF(L150&gt;0,1,0)</f>
        <v>1</v>
      </c>
    </row>
    <row r="151" customFormat="false" ht="15" hidden="false" customHeight="false" outlineLevel="0" collapsed="false">
      <c r="A151" s="15" t="n">
        <v>150</v>
      </c>
      <c r="B151" s="15" t="n">
        <f aca="false">INT((A151-1)/12)+1</f>
        <v>13</v>
      </c>
      <c r="C151" s="15" t="n">
        <f aca="false">MIN(Inputs!$C$4+B151-1,99)</f>
        <v>86</v>
      </c>
      <c r="D151" s="55" t="n">
        <f aca="false">Inputs!$C$25</f>
        <v>0.02</v>
      </c>
      <c r="E151" s="15" t="n">
        <f aca="false">R150</f>
        <v>0</v>
      </c>
      <c r="F151" s="56" t="n">
        <f aca="false">Q150</f>
        <v>119363.239870251</v>
      </c>
      <c r="G151" s="56" t="n">
        <f aca="false">IF(AND(MOD(A151-1,12)=0,B151&lt;=Inputs!$C$7,E151=0),Inputs!$C$6,0)</f>
        <v>0</v>
      </c>
      <c r="H151" s="56" t="n">
        <f aca="false">IF(B151=1,G151*Inputs!$C$9,0)</f>
        <v>0</v>
      </c>
      <c r="I151" s="56" t="n">
        <f aca="false">I150+G151</f>
        <v>120000</v>
      </c>
      <c r="J151" s="56" t="n">
        <f aca="false">(F151+G151+H151)*((1+D151)^(1/12)-1)</f>
        <v>197.138095106326</v>
      </c>
      <c r="K151" s="56" t="n">
        <f aca="false">(F151+G151+H151+J151)*(Inputs!$C$14+IF(B151&lt;=10,Inputs!$C$12,Inputs!$C$13))/12</f>
        <v>59.7801889826788</v>
      </c>
      <c r="L151" s="56" t="n">
        <f aca="false">IF(OR(E151=1,A151&lt;=Inputs!$C$15),0,MAX(Inputs!$C$8*I151-(F151+G151+H151+J151-K151),0))</f>
        <v>1699.4022236251</v>
      </c>
      <c r="M151" s="56" t="n">
        <f aca="false">L151*INDEX(Rates!$B$2:$C$101,C151+1,IF(Inputs!$C$5="Male",1,2))/1000/12*Inputs!$C$16</f>
        <v>14.6049459435381</v>
      </c>
      <c r="N151" s="56" t="n">
        <f aca="false">IF($V$1=1,MAX(F151+G151+H151+J151-K151-M151,0)*Inputs!$C$22/12,0)</f>
        <v>0</v>
      </c>
      <c r="O151" s="56" t="n">
        <f aca="false">IF(AND(MOD(A151,12)=0,B151&gt;=Inputs!$C$18),MAX(F151+G151+H151+J151-K151-M151-N151,0)*Inputs!$C$17,0)</f>
        <v>0</v>
      </c>
      <c r="P151" s="56" t="n">
        <f aca="false">F151+G151+H151+J151-K151-M151-N151+O151</f>
        <v>119485.992830431</v>
      </c>
      <c r="Q151" s="56" t="n">
        <f aca="false">IF(OR(E151=1,P151&lt;=0),0,P151)</f>
        <v>119485.992830431</v>
      </c>
      <c r="R151" s="15" t="n">
        <f aca="false">IF(OR(E151=1,AND(P151&lt;=0,I151&gt;0)),1,0)</f>
        <v>0</v>
      </c>
      <c r="S151" s="15" t="n">
        <f aca="false">IF(L151&gt;0,1,0)</f>
        <v>1</v>
      </c>
    </row>
    <row r="152" customFormat="false" ht="15" hidden="false" customHeight="false" outlineLevel="0" collapsed="false">
      <c r="A152" s="15" t="n">
        <v>151</v>
      </c>
      <c r="B152" s="15" t="n">
        <f aca="false">INT((A152-1)/12)+1</f>
        <v>13</v>
      </c>
      <c r="C152" s="15" t="n">
        <f aca="false">MIN(Inputs!$C$4+B152-1,99)</f>
        <v>86</v>
      </c>
      <c r="D152" s="55" t="n">
        <f aca="false">Inputs!$C$25</f>
        <v>0.02</v>
      </c>
      <c r="E152" s="15" t="n">
        <f aca="false">R151</f>
        <v>0</v>
      </c>
      <c r="F152" s="56" t="n">
        <f aca="false">Q151</f>
        <v>119485.992830431</v>
      </c>
      <c r="G152" s="56" t="n">
        <f aca="false">IF(AND(MOD(A152-1,12)=0,B152&lt;=Inputs!$C$7,E152=0),Inputs!$C$6,0)</f>
        <v>0</v>
      </c>
      <c r="H152" s="56" t="n">
        <f aca="false">IF(B152=1,G152*Inputs!$C$9,0)</f>
        <v>0</v>
      </c>
      <c r="I152" s="56" t="n">
        <f aca="false">I151+G152</f>
        <v>120000</v>
      </c>
      <c r="J152" s="56" t="n">
        <f aca="false">(F152+G152+H152)*((1+D152)^(1/12)-1)</f>
        <v>197.340831600114</v>
      </c>
      <c r="K152" s="56" t="n">
        <f aca="false">(F152+G152+H152+J152)*(Inputs!$C$14+IF(B152&lt;=10,Inputs!$C$12,Inputs!$C$13))/12</f>
        <v>59.8416668310157</v>
      </c>
      <c r="L152" s="56" t="n">
        <f aca="false">IF(OR(E152=1,A152&lt;=Inputs!$C$15),0,MAX(Inputs!$C$8*I152-(F152+G152+H152+J152-K152),0))</f>
        <v>1576.50800479954</v>
      </c>
      <c r="M152" s="56" t="n">
        <f aca="false">L152*INDEX(Rates!$B$2:$C$101,C152+1,IF(Inputs!$C$5="Male",1,2))/1000/12*Inputs!$C$16</f>
        <v>13.5487725445814</v>
      </c>
      <c r="N152" s="56" t="n">
        <f aca="false">IF($V$1=1,MAX(F152+G152+H152+J152-K152-M152,0)*Inputs!$C$22/12,0)</f>
        <v>0</v>
      </c>
      <c r="O152" s="56" t="n">
        <f aca="false">IF(AND(MOD(A152,12)=0,B152&gt;=Inputs!$C$18),MAX(F152+G152+H152+J152-K152-M152-N152,0)*Inputs!$C$17,0)</f>
        <v>0</v>
      </c>
      <c r="P152" s="56" t="n">
        <f aca="false">F152+G152+H152+J152-K152-M152-N152+O152</f>
        <v>119609.943222656</v>
      </c>
      <c r="Q152" s="56" t="n">
        <f aca="false">IF(OR(E152=1,P152&lt;=0),0,P152)</f>
        <v>119609.943222656</v>
      </c>
      <c r="R152" s="15" t="n">
        <f aca="false">IF(OR(E152=1,AND(P152&lt;=0,I152&gt;0)),1,0)</f>
        <v>0</v>
      </c>
      <c r="S152" s="15" t="n">
        <f aca="false">IF(L152&gt;0,1,0)</f>
        <v>1</v>
      </c>
    </row>
    <row r="153" customFormat="false" ht="15" hidden="false" customHeight="false" outlineLevel="0" collapsed="false">
      <c r="A153" s="15" t="n">
        <v>152</v>
      </c>
      <c r="B153" s="15" t="n">
        <f aca="false">INT((A153-1)/12)+1</f>
        <v>13</v>
      </c>
      <c r="C153" s="15" t="n">
        <f aca="false">MIN(Inputs!$C$4+B153-1,99)</f>
        <v>86</v>
      </c>
      <c r="D153" s="55" t="n">
        <f aca="false">Inputs!$C$25</f>
        <v>0.02</v>
      </c>
      <c r="E153" s="15" t="n">
        <f aca="false">R152</f>
        <v>0</v>
      </c>
      <c r="F153" s="56" t="n">
        <f aca="false">Q152</f>
        <v>119609.943222656</v>
      </c>
      <c r="G153" s="56" t="n">
        <f aca="false">IF(AND(MOD(A153-1,12)=0,B153&lt;=Inputs!$C$7,E153=0),Inputs!$C$6,0)</f>
        <v>0</v>
      </c>
      <c r="H153" s="56" t="n">
        <f aca="false">IF(B153=1,G153*Inputs!$C$9,0)</f>
        <v>0</v>
      </c>
      <c r="I153" s="56" t="n">
        <f aca="false">I152+G153</f>
        <v>120000</v>
      </c>
      <c r="J153" s="56" t="n">
        <f aca="false">(F153+G153+H153)*((1+D153)^(1/12)-1)</f>
        <v>197.545545750278</v>
      </c>
      <c r="K153" s="56" t="n">
        <f aca="false">(F153+G153+H153+J153)*(Inputs!$C$14+IF(B153&lt;=10,Inputs!$C$12,Inputs!$C$13))/12</f>
        <v>59.9037443842031</v>
      </c>
      <c r="L153" s="56" t="n">
        <f aca="false">IF(OR(E153=1,A153&lt;=Inputs!$C$15),0,MAX(Inputs!$C$8*I153-(F153+G153+H153+J153-K153),0))</f>
        <v>1452.41497597806</v>
      </c>
      <c r="M153" s="56" t="n">
        <f aca="false">L153*INDEX(Rates!$B$2:$C$101,C153+1,IF(Inputs!$C$5="Male",1,2))/1000/12*Inputs!$C$16</f>
        <v>12.4822963727181</v>
      </c>
      <c r="N153" s="56" t="n">
        <f aca="false">IF($V$1=1,MAX(F153+G153+H153+J153-K153-M153,0)*Inputs!$C$22/12,0)</f>
        <v>0</v>
      </c>
      <c r="O153" s="56" t="n">
        <f aca="false">IF(AND(MOD(A153,12)=0,B153&gt;=Inputs!$C$18),MAX(F153+G153+H153+J153-K153-M153-N153,0)*Inputs!$C$17,0)</f>
        <v>0</v>
      </c>
      <c r="P153" s="56" t="n">
        <f aca="false">F153+G153+H153+J153-K153-M153-N153+O153</f>
        <v>119735.102727649</v>
      </c>
      <c r="Q153" s="56" t="n">
        <f aca="false">IF(OR(E153=1,P153&lt;=0),0,P153)</f>
        <v>119735.102727649</v>
      </c>
      <c r="R153" s="15" t="n">
        <f aca="false">IF(OR(E153=1,AND(P153&lt;=0,I153&gt;0)),1,0)</f>
        <v>0</v>
      </c>
      <c r="S153" s="15" t="n">
        <f aca="false">IF(L153&gt;0,1,0)</f>
        <v>1</v>
      </c>
    </row>
    <row r="154" customFormat="false" ht="15" hidden="false" customHeight="false" outlineLevel="0" collapsed="false">
      <c r="A154" s="15" t="n">
        <v>153</v>
      </c>
      <c r="B154" s="15" t="n">
        <f aca="false">INT((A154-1)/12)+1</f>
        <v>13</v>
      </c>
      <c r="C154" s="15" t="n">
        <f aca="false">MIN(Inputs!$C$4+B154-1,99)</f>
        <v>86</v>
      </c>
      <c r="D154" s="55" t="n">
        <f aca="false">Inputs!$C$25</f>
        <v>0.02</v>
      </c>
      <c r="E154" s="15" t="n">
        <f aca="false">R153</f>
        <v>0</v>
      </c>
      <c r="F154" s="56" t="n">
        <f aca="false">Q153</f>
        <v>119735.102727649</v>
      </c>
      <c r="G154" s="56" t="n">
        <f aca="false">IF(AND(MOD(A154-1,12)=0,B154&lt;=Inputs!$C$7,E154=0),Inputs!$C$6,0)</f>
        <v>0</v>
      </c>
      <c r="H154" s="56" t="n">
        <f aca="false">IF(B154=1,G154*Inputs!$C$9,0)</f>
        <v>0</v>
      </c>
      <c r="I154" s="56" t="n">
        <f aca="false">I153+G154</f>
        <v>120000</v>
      </c>
      <c r="J154" s="56" t="n">
        <f aca="false">(F154+G154+H154)*((1+D154)^(1/12)-1)</f>
        <v>197.752256848483</v>
      </c>
      <c r="K154" s="56" t="n">
        <f aca="false">(F154+G154+H154+J154)*(Inputs!$C$14+IF(B154&lt;=10,Inputs!$C$12,Inputs!$C$13))/12</f>
        <v>59.9664274922489</v>
      </c>
      <c r="L154" s="56" t="n">
        <f aca="false">IF(OR(E154=1,A154&lt;=Inputs!$C$15),0,MAX(Inputs!$C$8*I154-(F154+G154+H154+J154-K154),0))</f>
        <v>1327.11144299454</v>
      </c>
      <c r="M154" s="56" t="n">
        <f aca="false">L154*INDEX(Rates!$B$2:$C$101,C154+1,IF(Inputs!$C$5="Male",1,2))/1000/12*Inputs!$C$16</f>
        <v>11.4054169263356</v>
      </c>
      <c r="N154" s="56" t="n">
        <f aca="false">IF($V$1=1,MAX(F154+G154+H154+J154-K154-M154,0)*Inputs!$C$22/12,0)</f>
        <v>0</v>
      </c>
      <c r="O154" s="56" t="n">
        <f aca="false">IF(AND(MOD(A154,12)=0,B154&gt;=Inputs!$C$18),MAX(F154+G154+H154+J154-K154-M154-N154,0)*Inputs!$C$17,0)</f>
        <v>0</v>
      </c>
      <c r="P154" s="56" t="n">
        <f aca="false">F154+G154+H154+J154-K154-M154-N154+O154</f>
        <v>119861.483140079</v>
      </c>
      <c r="Q154" s="56" t="n">
        <f aca="false">IF(OR(E154=1,P154&lt;=0),0,P154)</f>
        <v>119861.483140079</v>
      </c>
      <c r="R154" s="15" t="n">
        <f aca="false">IF(OR(E154=1,AND(P154&lt;=0,I154&gt;0)),1,0)</f>
        <v>0</v>
      </c>
      <c r="S154" s="15" t="n">
        <f aca="false">IF(L154&gt;0,1,0)</f>
        <v>1</v>
      </c>
    </row>
    <row r="155" customFormat="false" ht="15" hidden="false" customHeight="false" outlineLevel="0" collapsed="false">
      <c r="A155" s="15" t="n">
        <v>154</v>
      </c>
      <c r="B155" s="15" t="n">
        <f aca="false">INT((A155-1)/12)+1</f>
        <v>13</v>
      </c>
      <c r="C155" s="15" t="n">
        <f aca="false">MIN(Inputs!$C$4+B155-1,99)</f>
        <v>86</v>
      </c>
      <c r="D155" s="55" t="n">
        <f aca="false">Inputs!$C$25</f>
        <v>0.02</v>
      </c>
      <c r="E155" s="15" t="n">
        <f aca="false">R154</f>
        <v>0</v>
      </c>
      <c r="F155" s="56" t="n">
        <f aca="false">Q154</f>
        <v>119861.483140079</v>
      </c>
      <c r="G155" s="56" t="n">
        <f aca="false">IF(AND(MOD(A155-1,12)=0,B155&lt;=Inputs!$C$7,E155=0),Inputs!$C$6,0)</f>
        <v>0</v>
      </c>
      <c r="H155" s="56" t="n">
        <f aca="false">IF(B155=1,G155*Inputs!$C$9,0)</f>
        <v>0</v>
      </c>
      <c r="I155" s="56" t="n">
        <f aca="false">I154+G155</f>
        <v>120000</v>
      </c>
      <c r="J155" s="56" t="n">
        <f aca="false">(F155+G155+H155)*((1+D155)^(1/12)-1)</f>
        <v>197.960984374581</v>
      </c>
      <c r="K155" s="56" t="n">
        <f aca="false">(F155+G155+H155+J155)*(Inputs!$C$14+IF(B155&lt;=10,Inputs!$C$12,Inputs!$C$13))/12</f>
        <v>60.0297220622269</v>
      </c>
      <c r="L155" s="56" t="n">
        <f aca="false">IF(OR(E155=1,A155&lt;=Inputs!$C$15),0,MAX(Inputs!$C$8*I155-(F155+G155+H155+J155-K155),0))</f>
        <v>1200.58559760853</v>
      </c>
      <c r="M155" s="56" t="n">
        <f aca="false">L155*INDEX(Rates!$B$2:$C$101,C155+1,IF(Inputs!$C$5="Male",1,2))/1000/12*Inputs!$C$16</f>
        <v>10.3180327234473</v>
      </c>
      <c r="N155" s="56" t="n">
        <f aca="false">IF($V$1=1,MAX(F155+G155+H155+J155-K155-M155,0)*Inputs!$C$22/12,0)</f>
        <v>0</v>
      </c>
      <c r="O155" s="56" t="n">
        <f aca="false">IF(AND(MOD(A155,12)=0,B155&gt;=Inputs!$C$18),MAX(F155+G155+H155+J155-K155-M155-N155,0)*Inputs!$C$17,0)</f>
        <v>0</v>
      </c>
      <c r="P155" s="56" t="n">
        <f aca="false">F155+G155+H155+J155-K155-M155-N155+O155</f>
        <v>119989.096369668</v>
      </c>
      <c r="Q155" s="56" t="n">
        <f aca="false">IF(OR(E155=1,P155&lt;=0),0,P155)</f>
        <v>119989.096369668</v>
      </c>
      <c r="R155" s="15" t="n">
        <f aca="false">IF(OR(E155=1,AND(P155&lt;=0,I155&gt;0)),1,0)</f>
        <v>0</v>
      </c>
      <c r="S155" s="15" t="n">
        <f aca="false">IF(L155&gt;0,1,0)</f>
        <v>1</v>
      </c>
    </row>
    <row r="156" customFormat="false" ht="15" hidden="false" customHeight="false" outlineLevel="0" collapsed="false">
      <c r="A156" s="15" t="n">
        <v>155</v>
      </c>
      <c r="B156" s="15" t="n">
        <f aca="false">INT((A156-1)/12)+1</f>
        <v>13</v>
      </c>
      <c r="C156" s="15" t="n">
        <f aca="false">MIN(Inputs!$C$4+B156-1,99)</f>
        <v>86</v>
      </c>
      <c r="D156" s="55" t="n">
        <f aca="false">Inputs!$C$25</f>
        <v>0.02</v>
      </c>
      <c r="E156" s="15" t="n">
        <f aca="false">R155</f>
        <v>0</v>
      </c>
      <c r="F156" s="56" t="n">
        <f aca="false">Q155</f>
        <v>119989.096369668</v>
      </c>
      <c r="G156" s="56" t="n">
        <f aca="false">IF(AND(MOD(A156-1,12)=0,B156&lt;=Inputs!$C$7,E156=0),Inputs!$C$6,0)</f>
        <v>0</v>
      </c>
      <c r="H156" s="56" t="n">
        <f aca="false">IF(B156=1,G156*Inputs!$C$9,0)</f>
        <v>0</v>
      </c>
      <c r="I156" s="56" t="n">
        <f aca="false">I155+G156</f>
        <v>120000</v>
      </c>
      <c r="J156" s="56" t="n">
        <f aca="false">(F156+G156+H156)*((1+D156)^(1/12)-1)</f>
        <v>198.171747998448</v>
      </c>
      <c r="K156" s="56" t="n">
        <f aca="false">(F156+G156+H156+J156)*(Inputs!$C$14+IF(B156&lt;=10,Inputs!$C$12,Inputs!$C$13))/12</f>
        <v>60.0936340588332</v>
      </c>
      <c r="L156" s="56" t="n">
        <f aca="false">IF(OR(E156=1,A156&lt;=Inputs!$C$15),0,MAX(Inputs!$C$8*I156-(F156+G156+H156+J156-K156),0))</f>
        <v>1072.82551639236</v>
      </c>
      <c r="M156" s="56" t="n">
        <f aca="false">L156*INDEX(Rates!$B$2:$C$101,C156+1,IF(Inputs!$C$5="Male",1,2))/1000/12*Inputs!$C$16</f>
        <v>9.22004129212868</v>
      </c>
      <c r="N156" s="56" t="n">
        <f aca="false">IF($V$1=1,MAX(F156+G156+H156+J156-K156-M156,0)*Inputs!$C$22/12,0)</f>
        <v>0</v>
      </c>
      <c r="O156" s="56" t="n">
        <f aca="false">IF(AND(MOD(A156,12)=0,B156&gt;=Inputs!$C$18),MAX(F156+G156+H156+J156-K156-M156-N156,0)*Inputs!$C$17,0)</f>
        <v>0</v>
      </c>
      <c r="P156" s="56" t="n">
        <f aca="false">F156+G156+H156+J156-K156-M156-N156+O156</f>
        <v>120117.954442316</v>
      </c>
      <c r="Q156" s="56" t="n">
        <f aca="false">IF(OR(E156=1,P156&lt;=0),0,P156)</f>
        <v>120117.954442316</v>
      </c>
      <c r="R156" s="15" t="n">
        <f aca="false">IF(OR(E156=1,AND(P156&lt;=0,I156&gt;0)),1,0)</f>
        <v>0</v>
      </c>
      <c r="S156" s="15" t="n">
        <f aca="false">IF(L156&gt;0,1,0)</f>
        <v>1</v>
      </c>
    </row>
    <row r="157" customFormat="false" ht="15" hidden="false" customHeight="false" outlineLevel="0" collapsed="false">
      <c r="A157" s="15" t="n">
        <v>156</v>
      </c>
      <c r="B157" s="15" t="n">
        <f aca="false">INT((A157-1)/12)+1</f>
        <v>13</v>
      </c>
      <c r="C157" s="15" t="n">
        <f aca="false">MIN(Inputs!$C$4+B157-1,99)</f>
        <v>86</v>
      </c>
      <c r="D157" s="55" t="n">
        <f aca="false">Inputs!$C$25</f>
        <v>0.02</v>
      </c>
      <c r="E157" s="15" t="n">
        <f aca="false">R156</f>
        <v>0</v>
      </c>
      <c r="F157" s="56" t="n">
        <f aca="false">Q156</f>
        <v>120117.954442316</v>
      </c>
      <c r="G157" s="56" t="n">
        <f aca="false">IF(AND(MOD(A157-1,12)=0,B157&lt;=Inputs!$C$7,E157=0),Inputs!$C$6,0)</f>
        <v>0</v>
      </c>
      <c r="H157" s="56" t="n">
        <f aca="false">IF(B157=1,G157*Inputs!$C$9,0)</f>
        <v>0</v>
      </c>
      <c r="I157" s="56" t="n">
        <f aca="false">I156+G157</f>
        <v>120000</v>
      </c>
      <c r="J157" s="56" t="n">
        <f aca="false">(F157+G157+H157)*((1+D157)^(1/12)-1)</f>
        <v>198.384567581834</v>
      </c>
      <c r="K157" s="56" t="n">
        <f aca="false">(F157+G157+H157+J157)*(Inputs!$C$14+IF(B157&lt;=10,Inputs!$C$12,Inputs!$C$13))/12</f>
        <v>60.1581695049487</v>
      </c>
      <c r="L157" s="56" t="n">
        <f aca="false">IF(OR(E157=1,A157&lt;=Inputs!$C$15),0,MAX(Inputs!$C$8*I157-(F157+G157+H157+J157-K157),0))</f>
        <v>943.819159607607</v>
      </c>
      <c r="M157" s="56" t="n">
        <f aca="false">L157*INDEX(Rates!$B$2:$C$101,C157+1,IF(Inputs!$C$5="Male",1,2))/1000/12*Inputs!$C$16</f>
        <v>8.11133916086104</v>
      </c>
      <c r="N157" s="56" t="n">
        <f aca="false">IF($V$1=1,MAX(F157+G157+H157+J157-K157-M157,0)*Inputs!$C$22/12,0)</f>
        <v>0</v>
      </c>
      <c r="O157" s="56" t="n">
        <f aca="false">IF(AND(MOD(A157,12)=0,B157&gt;=Inputs!$C$18),MAX(F157+G157+H157+J157-K157-M157-N157,0)*Inputs!$C$17,0)</f>
        <v>601.240347506158</v>
      </c>
      <c r="P157" s="56" t="n">
        <f aca="false">F157+G157+H157+J157-K157-M157-N157+O157</f>
        <v>120849.309848738</v>
      </c>
      <c r="Q157" s="56" t="n">
        <f aca="false">IF(OR(E157=1,P157&lt;=0),0,P157)</f>
        <v>120849.309848738</v>
      </c>
      <c r="R157" s="15" t="n">
        <f aca="false">IF(OR(E157=1,AND(P157&lt;=0,I157&gt;0)),1,0)</f>
        <v>0</v>
      </c>
      <c r="S157" s="15" t="n">
        <f aca="false">IF(L157&gt;0,1,0)</f>
        <v>1</v>
      </c>
    </row>
    <row r="158" customFormat="false" ht="15" hidden="false" customHeight="false" outlineLevel="0" collapsed="false">
      <c r="A158" s="15" t="n">
        <v>157</v>
      </c>
      <c r="B158" s="15" t="n">
        <f aca="false">INT((A158-1)/12)+1</f>
        <v>14</v>
      </c>
      <c r="C158" s="15" t="n">
        <f aca="false">MIN(Inputs!$C$4+B158-1,99)</f>
        <v>87</v>
      </c>
      <c r="D158" s="55" t="n">
        <f aca="false">Inputs!$C$25</f>
        <v>0.02</v>
      </c>
      <c r="E158" s="15" t="n">
        <f aca="false">R157</f>
        <v>0</v>
      </c>
      <c r="F158" s="56" t="n">
        <f aca="false">Q157</f>
        <v>120849.309848738</v>
      </c>
      <c r="G158" s="56" t="n">
        <f aca="false">IF(AND(MOD(A158-1,12)=0,B158&lt;=Inputs!$C$7,E158=0),Inputs!$C$6,0)</f>
        <v>0</v>
      </c>
      <c r="H158" s="56" t="n">
        <f aca="false">IF(B158=1,G158*Inputs!$C$9,0)</f>
        <v>0</v>
      </c>
      <c r="I158" s="56" t="n">
        <f aca="false">I157+G158</f>
        <v>120000</v>
      </c>
      <c r="J158" s="56" t="n">
        <f aca="false">(F158+G158+H158)*((1+D158)^(1/12)-1)</f>
        <v>199.592460496139</v>
      </c>
      <c r="K158" s="56" t="n">
        <f aca="false">(F158+G158+H158+J158)*(Inputs!$C$14+IF(B158&lt;=10,Inputs!$C$12,Inputs!$C$13))/12</f>
        <v>60.5244511546169</v>
      </c>
      <c r="L158" s="56" t="n">
        <f aca="false">IF(OR(E158=1,A158&lt;=Inputs!$C$15),0,MAX(Inputs!$C$8*I158-(F158+G158+H158+J158-K158),0))</f>
        <v>211.622141920801</v>
      </c>
      <c r="M158" s="56" t="n">
        <f aca="false">L158*INDEX(Rates!$B$2:$C$101,C158+1,IF(Inputs!$C$5="Male",1,2))/1000/12*Inputs!$C$16</f>
        <v>2.05731992304006</v>
      </c>
      <c r="N158" s="56" t="n">
        <f aca="false">IF($V$1=1,MAX(F158+G158+H158+J158-K158-M158,0)*Inputs!$C$22/12,0)</f>
        <v>0</v>
      </c>
      <c r="O158" s="56" t="n">
        <f aca="false">IF(AND(MOD(A158,12)=0,B158&gt;=Inputs!$C$18),MAX(F158+G158+H158+J158-K158-M158-N158,0)*Inputs!$C$17,0)</f>
        <v>0</v>
      </c>
      <c r="P158" s="56" t="n">
        <f aca="false">F158+G158+H158+J158-K158-M158-N158+O158</f>
        <v>120986.320538156</v>
      </c>
      <c r="Q158" s="56" t="n">
        <f aca="false">IF(OR(E158=1,P158&lt;=0),0,P158)</f>
        <v>120986.320538156</v>
      </c>
      <c r="R158" s="15" t="n">
        <f aca="false">IF(OR(E158=1,AND(P158&lt;=0,I158&gt;0)),1,0)</f>
        <v>0</v>
      </c>
      <c r="S158" s="15" t="n">
        <f aca="false">IF(L158&gt;0,1,0)</f>
        <v>1</v>
      </c>
    </row>
    <row r="159" customFormat="false" ht="15" hidden="false" customHeight="false" outlineLevel="0" collapsed="false">
      <c r="A159" s="15" t="n">
        <v>158</v>
      </c>
      <c r="B159" s="15" t="n">
        <f aca="false">INT((A159-1)/12)+1</f>
        <v>14</v>
      </c>
      <c r="C159" s="15" t="n">
        <f aca="false">MIN(Inputs!$C$4+B159-1,99)</f>
        <v>87</v>
      </c>
      <c r="D159" s="55" t="n">
        <f aca="false">Inputs!$C$25</f>
        <v>0.02</v>
      </c>
      <c r="E159" s="15" t="n">
        <f aca="false">R158</f>
        <v>0</v>
      </c>
      <c r="F159" s="56" t="n">
        <f aca="false">Q158</f>
        <v>120986.320538156</v>
      </c>
      <c r="G159" s="56" t="n">
        <f aca="false">IF(AND(MOD(A159-1,12)=0,B159&lt;=Inputs!$C$7,E159=0),Inputs!$C$6,0)</f>
        <v>0</v>
      </c>
      <c r="H159" s="56" t="n">
        <f aca="false">IF(B159=1,G159*Inputs!$C$9,0)</f>
        <v>0</v>
      </c>
      <c r="I159" s="56" t="n">
        <f aca="false">I158+G159</f>
        <v>120000</v>
      </c>
      <c r="J159" s="56" t="n">
        <f aca="false">(F159+G159+H159)*((1+D159)^(1/12)-1)</f>
        <v>199.818744788946</v>
      </c>
      <c r="K159" s="56" t="n">
        <f aca="false">(F159+G159+H159+J159)*(Inputs!$C$14+IF(B159&lt;=10,Inputs!$C$12,Inputs!$C$13))/12</f>
        <v>60.5930696414726</v>
      </c>
      <c r="L159" s="56" t="n">
        <f aca="false">IF(OR(E159=1,A159&lt;=Inputs!$C$15),0,MAX(Inputs!$C$8*I159-(F159+G159+H159+J159-K159),0))</f>
        <v>74.4537866963656</v>
      </c>
      <c r="M159" s="56" t="n">
        <f aca="false">L159*INDEX(Rates!$B$2:$C$101,C159+1,IF(Inputs!$C$5="Male",1,2))/1000/12*Inputs!$C$16</f>
        <v>0.723814896333167</v>
      </c>
      <c r="N159" s="56" t="n">
        <f aca="false">IF($V$1=1,MAX(F159+G159+H159+J159-K159-M159,0)*Inputs!$C$22/12,0)</f>
        <v>0</v>
      </c>
      <c r="O159" s="56" t="n">
        <f aca="false">IF(AND(MOD(A159,12)=0,B159&gt;=Inputs!$C$18),MAX(F159+G159+H159+J159-K159-M159-N159,0)*Inputs!$C$17,0)</f>
        <v>0</v>
      </c>
      <c r="P159" s="56" t="n">
        <f aca="false">F159+G159+H159+J159-K159-M159-N159+O159</f>
        <v>121124.822398407</v>
      </c>
      <c r="Q159" s="56" t="n">
        <f aca="false">IF(OR(E159=1,P159&lt;=0),0,P159)</f>
        <v>121124.822398407</v>
      </c>
      <c r="R159" s="15" t="n">
        <f aca="false">IF(OR(E159=1,AND(P159&lt;=0,I159&gt;0)),1,0)</f>
        <v>0</v>
      </c>
      <c r="S159" s="15" t="n">
        <f aca="false">IF(L159&gt;0,1,0)</f>
        <v>1</v>
      </c>
    </row>
    <row r="160" customFormat="false" ht="15" hidden="false" customHeight="false" outlineLevel="0" collapsed="false">
      <c r="A160" s="15" t="n">
        <v>159</v>
      </c>
      <c r="B160" s="15" t="n">
        <f aca="false">INT((A160-1)/12)+1</f>
        <v>14</v>
      </c>
      <c r="C160" s="15" t="n">
        <f aca="false">MIN(Inputs!$C$4+B160-1,99)</f>
        <v>87</v>
      </c>
      <c r="D160" s="55" t="n">
        <f aca="false">Inputs!$C$25</f>
        <v>0.02</v>
      </c>
      <c r="E160" s="15" t="n">
        <f aca="false">R159</f>
        <v>0</v>
      </c>
      <c r="F160" s="56" t="n">
        <f aca="false">Q159</f>
        <v>121124.822398407</v>
      </c>
      <c r="G160" s="56" t="n">
        <f aca="false">IF(AND(MOD(A160-1,12)=0,B160&lt;=Inputs!$C$7,E160=0),Inputs!$C$6,0)</f>
        <v>0</v>
      </c>
      <c r="H160" s="56" t="n">
        <f aca="false">IF(B160=1,G160*Inputs!$C$9,0)</f>
        <v>0</v>
      </c>
      <c r="I160" s="56" t="n">
        <f aca="false">I159+G160</f>
        <v>120000</v>
      </c>
      <c r="J160" s="56" t="n">
        <f aca="false">(F160+G160+H160)*((1+D160)^(1/12)-1)</f>
        <v>200.047491871617</v>
      </c>
      <c r="K160" s="56" t="n">
        <f aca="false">(F160+G160+H160+J160)*(Inputs!$C$14+IF(B160&lt;=10,Inputs!$C$12,Inputs!$C$13))/12</f>
        <v>60.6624349451395</v>
      </c>
      <c r="L160" s="56" t="n">
        <f aca="false">IF(OR(E160=1,A160&lt;=Inputs!$C$15),0,MAX(Inputs!$C$8*I160-(F160+G160+H160+J160-K160),0))</f>
        <v>0</v>
      </c>
      <c r="M160" s="56" t="n">
        <f aca="false">L160*INDEX(Rates!$B$2:$C$101,C160+1,IF(Inputs!$C$5="Male",1,2))/1000/12*Inputs!$C$16</f>
        <v>0</v>
      </c>
      <c r="N160" s="56" t="n">
        <f aca="false">IF($V$1=1,MAX(F160+G160+H160+J160-K160-M160,0)*Inputs!$C$22/12,0)</f>
        <v>0</v>
      </c>
      <c r="O160" s="56" t="n">
        <f aca="false">IF(AND(MOD(A160,12)=0,B160&gt;=Inputs!$C$18),MAX(F160+G160+H160+J160-K160-M160-N160,0)*Inputs!$C$17,0)</f>
        <v>0</v>
      </c>
      <c r="P160" s="56" t="n">
        <f aca="false">F160+G160+H160+J160-K160-M160-N160+O160</f>
        <v>121264.207455334</v>
      </c>
      <c r="Q160" s="56" t="n">
        <f aca="false">IF(OR(E160=1,P160&lt;=0),0,P160)</f>
        <v>121264.207455334</v>
      </c>
      <c r="R160" s="15" t="n">
        <f aca="false">IF(OR(E160=1,AND(P160&lt;=0,I160&gt;0)),1,0)</f>
        <v>0</v>
      </c>
      <c r="S160" s="15" t="n">
        <f aca="false">IF(L160&gt;0,1,0)</f>
        <v>0</v>
      </c>
    </row>
    <row r="161" customFormat="false" ht="15" hidden="false" customHeight="false" outlineLevel="0" collapsed="false">
      <c r="A161" s="15" t="n">
        <v>160</v>
      </c>
      <c r="B161" s="15" t="n">
        <f aca="false">INT((A161-1)/12)+1</f>
        <v>14</v>
      </c>
      <c r="C161" s="15" t="n">
        <f aca="false">MIN(Inputs!$C$4+B161-1,99)</f>
        <v>87</v>
      </c>
      <c r="D161" s="55" t="n">
        <f aca="false">Inputs!$C$25</f>
        <v>0.02</v>
      </c>
      <c r="E161" s="15" t="n">
        <f aca="false">R160</f>
        <v>0</v>
      </c>
      <c r="F161" s="56" t="n">
        <f aca="false">Q160</f>
        <v>121264.207455334</v>
      </c>
      <c r="G161" s="56" t="n">
        <f aca="false">IF(AND(MOD(A161-1,12)=0,B161&lt;=Inputs!$C$7,E161=0),Inputs!$C$6,0)</f>
        <v>0</v>
      </c>
      <c r="H161" s="56" t="n">
        <f aca="false">IF(B161=1,G161*Inputs!$C$9,0)</f>
        <v>0</v>
      </c>
      <c r="I161" s="56" t="n">
        <f aca="false">I160+G161</f>
        <v>120000</v>
      </c>
      <c r="J161" s="56" t="n">
        <f aca="false">(F161+G161+H161)*((1+D161)^(1/12)-1)</f>
        <v>200.277697625404</v>
      </c>
      <c r="K161" s="56" t="n">
        <f aca="false">(F161+G161+H161+J161)*(Inputs!$C$14+IF(B161&lt;=10,Inputs!$C$12,Inputs!$C$13))/12</f>
        <v>60.7322425764796</v>
      </c>
      <c r="L161" s="56" t="n">
        <f aca="false">IF(OR(E161=1,A161&lt;=Inputs!$C$15),0,MAX(Inputs!$C$8*I161-(F161+G161+H161+J161-K161),0))</f>
        <v>0</v>
      </c>
      <c r="M161" s="56" t="n">
        <f aca="false">L161*INDEX(Rates!$B$2:$C$101,C161+1,IF(Inputs!$C$5="Male",1,2))/1000/12*Inputs!$C$16</f>
        <v>0</v>
      </c>
      <c r="N161" s="56" t="n">
        <f aca="false">IF($V$1=1,MAX(F161+G161+H161+J161-K161-M161,0)*Inputs!$C$22/12,0)</f>
        <v>0</v>
      </c>
      <c r="O161" s="56" t="n">
        <f aca="false">IF(AND(MOD(A161,12)=0,B161&gt;=Inputs!$C$18),MAX(F161+G161+H161+J161-K161-M161-N161,0)*Inputs!$C$17,0)</f>
        <v>0</v>
      </c>
      <c r="P161" s="56" t="n">
        <f aca="false">F161+G161+H161+J161-K161-M161-N161+O161</f>
        <v>121403.752910383</v>
      </c>
      <c r="Q161" s="56" t="n">
        <f aca="false">IF(OR(E161=1,P161&lt;=0),0,P161)</f>
        <v>121403.752910383</v>
      </c>
      <c r="R161" s="15" t="n">
        <f aca="false">IF(OR(E161=1,AND(P161&lt;=0,I161&gt;0)),1,0)</f>
        <v>0</v>
      </c>
      <c r="S161" s="15" t="n">
        <f aca="false">IF(L161&gt;0,1,0)</f>
        <v>0</v>
      </c>
    </row>
    <row r="162" customFormat="false" ht="15" hidden="false" customHeight="false" outlineLevel="0" collapsed="false">
      <c r="A162" s="15" t="n">
        <v>161</v>
      </c>
      <c r="B162" s="15" t="n">
        <f aca="false">INT((A162-1)/12)+1</f>
        <v>14</v>
      </c>
      <c r="C162" s="15" t="n">
        <f aca="false">MIN(Inputs!$C$4+B162-1,99)</f>
        <v>87</v>
      </c>
      <c r="D162" s="55" t="n">
        <f aca="false">Inputs!$C$25</f>
        <v>0.02</v>
      </c>
      <c r="E162" s="15" t="n">
        <f aca="false">R161</f>
        <v>0</v>
      </c>
      <c r="F162" s="56" t="n">
        <f aca="false">Q161</f>
        <v>121403.752910383</v>
      </c>
      <c r="G162" s="56" t="n">
        <f aca="false">IF(AND(MOD(A162-1,12)=0,B162&lt;=Inputs!$C$7,E162=0),Inputs!$C$6,0)</f>
        <v>0</v>
      </c>
      <c r="H162" s="56" t="n">
        <f aca="false">IF(B162=1,G162*Inputs!$C$9,0)</f>
        <v>0</v>
      </c>
      <c r="I162" s="56" t="n">
        <f aca="false">I161+G162</f>
        <v>120000</v>
      </c>
      <c r="J162" s="56" t="n">
        <f aca="false">(F162+G162+H162)*((1+D162)^(1/12)-1)</f>
        <v>200.508168289731</v>
      </c>
      <c r="K162" s="56" t="n">
        <f aca="false">(F162+G162+H162+J162)*(Inputs!$C$14+IF(B162&lt;=10,Inputs!$C$12,Inputs!$C$13))/12</f>
        <v>60.8021305393362</v>
      </c>
      <c r="L162" s="56" t="n">
        <f aca="false">IF(OR(E162=1,A162&lt;=Inputs!$C$15),0,MAX(Inputs!$C$8*I162-(F162+G162+H162+J162-K162),0))</f>
        <v>0</v>
      </c>
      <c r="M162" s="56" t="n">
        <f aca="false">L162*INDEX(Rates!$B$2:$C$101,C162+1,IF(Inputs!$C$5="Male",1,2))/1000/12*Inputs!$C$16</f>
        <v>0</v>
      </c>
      <c r="N162" s="56" t="n">
        <f aca="false">IF($V$1=1,MAX(F162+G162+H162+J162-K162-M162,0)*Inputs!$C$22/12,0)</f>
        <v>0</v>
      </c>
      <c r="O162" s="56" t="n">
        <f aca="false">IF(AND(MOD(A162,12)=0,B162&gt;=Inputs!$C$18),MAX(F162+G162+H162+J162-K162-M162-N162,0)*Inputs!$C$17,0)</f>
        <v>0</v>
      </c>
      <c r="P162" s="56" t="n">
        <f aca="false">F162+G162+H162+J162-K162-M162-N162+O162</f>
        <v>121543.458948133</v>
      </c>
      <c r="Q162" s="56" t="n">
        <f aca="false">IF(OR(E162=1,P162&lt;=0),0,P162)</f>
        <v>121543.458948133</v>
      </c>
      <c r="R162" s="15" t="n">
        <f aca="false">IF(OR(E162=1,AND(P162&lt;=0,I162&gt;0)),1,0)</f>
        <v>0</v>
      </c>
      <c r="S162" s="15" t="n">
        <f aca="false">IF(L162&gt;0,1,0)</f>
        <v>0</v>
      </c>
    </row>
    <row r="163" customFormat="false" ht="15" hidden="false" customHeight="false" outlineLevel="0" collapsed="false">
      <c r="A163" s="15" t="n">
        <v>162</v>
      </c>
      <c r="B163" s="15" t="n">
        <f aca="false">INT((A163-1)/12)+1</f>
        <v>14</v>
      </c>
      <c r="C163" s="15" t="n">
        <f aca="false">MIN(Inputs!$C$4+B163-1,99)</f>
        <v>87</v>
      </c>
      <c r="D163" s="55" t="n">
        <f aca="false">Inputs!$C$25</f>
        <v>0.02</v>
      </c>
      <c r="E163" s="15" t="n">
        <f aca="false">R162</f>
        <v>0</v>
      </c>
      <c r="F163" s="56" t="n">
        <f aca="false">Q162</f>
        <v>121543.458948133</v>
      </c>
      <c r="G163" s="56" t="n">
        <f aca="false">IF(AND(MOD(A163-1,12)=0,B163&lt;=Inputs!$C$7,E163=0),Inputs!$C$6,0)</f>
        <v>0</v>
      </c>
      <c r="H163" s="56" t="n">
        <f aca="false">IF(B163=1,G163*Inputs!$C$9,0)</f>
        <v>0</v>
      </c>
      <c r="I163" s="56" t="n">
        <f aca="false">I162+G163</f>
        <v>120000</v>
      </c>
      <c r="J163" s="56" t="n">
        <f aca="false">(F163+G163+H163)*((1+D163)^(1/12)-1)</f>
        <v>200.738904169445</v>
      </c>
      <c r="K163" s="56" t="n">
        <f aca="false">(F163+G163+H163+J163)*(Inputs!$C$14+IF(B163&lt;=10,Inputs!$C$12,Inputs!$C$13))/12</f>
        <v>60.8720989261513</v>
      </c>
      <c r="L163" s="56" t="n">
        <f aca="false">IF(OR(E163=1,A163&lt;=Inputs!$C$15),0,MAX(Inputs!$C$8*I163-(F163+G163+H163+J163-K163),0))</f>
        <v>0</v>
      </c>
      <c r="M163" s="56" t="n">
        <f aca="false">L163*INDEX(Rates!$B$2:$C$101,C163+1,IF(Inputs!$C$5="Male",1,2))/1000/12*Inputs!$C$16</f>
        <v>0</v>
      </c>
      <c r="N163" s="56" t="n">
        <f aca="false">IF($V$1=1,MAX(F163+G163+H163+J163-K163-M163,0)*Inputs!$C$22/12,0)</f>
        <v>0</v>
      </c>
      <c r="O163" s="56" t="n">
        <f aca="false">IF(AND(MOD(A163,12)=0,B163&gt;=Inputs!$C$18),MAX(F163+G163+H163+J163-K163-M163-N163,0)*Inputs!$C$17,0)</f>
        <v>0</v>
      </c>
      <c r="P163" s="56" t="n">
        <f aca="false">F163+G163+H163+J163-K163-M163-N163+O163</f>
        <v>121683.325753376</v>
      </c>
      <c r="Q163" s="56" t="n">
        <f aca="false">IF(OR(E163=1,P163&lt;=0),0,P163)</f>
        <v>121683.325753376</v>
      </c>
      <c r="R163" s="15" t="n">
        <f aca="false">IF(OR(E163=1,AND(P163&lt;=0,I163&gt;0)),1,0)</f>
        <v>0</v>
      </c>
      <c r="S163" s="15" t="n">
        <f aca="false">IF(L163&gt;0,1,0)</f>
        <v>0</v>
      </c>
    </row>
    <row r="164" customFormat="false" ht="15" hidden="false" customHeight="false" outlineLevel="0" collapsed="false">
      <c r="A164" s="15" t="n">
        <v>163</v>
      </c>
      <c r="B164" s="15" t="n">
        <f aca="false">INT((A164-1)/12)+1</f>
        <v>14</v>
      </c>
      <c r="C164" s="15" t="n">
        <f aca="false">MIN(Inputs!$C$4+B164-1,99)</f>
        <v>87</v>
      </c>
      <c r="D164" s="55" t="n">
        <f aca="false">Inputs!$C$25</f>
        <v>0.02</v>
      </c>
      <c r="E164" s="15" t="n">
        <f aca="false">R163</f>
        <v>0</v>
      </c>
      <c r="F164" s="56" t="n">
        <f aca="false">Q163</f>
        <v>121683.325753376</v>
      </c>
      <c r="G164" s="56" t="n">
        <f aca="false">IF(AND(MOD(A164-1,12)=0,B164&lt;=Inputs!$C$7,E164=0),Inputs!$C$6,0)</f>
        <v>0</v>
      </c>
      <c r="H164" s="56" t="n">
        <f aca="false">IF(B164=1,G164*Inputs!$C$9,0)</f>
        <v>0</v>
      </c>
      <c r="I164" s="56" t="n">
        <f aca="false">I163+G164</f>
        <v>120000</v>
      </c>
      <c r="J164" s="56" t="n">
        <f aca="false">(F164+G164+H164)*((1+D164)^(1/12)-1)</f>
        <v>200.969905569744</v>
      </c>
      <c r="K164" s="56" t="n">
        <f aca="false">(F164+G164+H164+J164)*(Inputs!$C$14+IF(B164&lt;=10,Inputs!$C$12,Inputs!$C$13))/12</f>
        <v>60.9421478294731</v>
      </c>
      <c r="L164" s="56" t="n">
        <f aca="false">IF(OR(E164=1,A164&lt;=Inputs!$C$15),0,MAX(Inputs!$C$8*I164-(F164+G164+H164+J164-K164),0))</f>
        <v>0</v>
      </c>
      <c r="M164" s="56" t="n">
        <f aca="false">L164*INDEX(Rates!$B$2:$C$101,C164+1,IF(Inputs!$C$5="Male",1,2))/1000/12*Inputs!$C$16</f>
        <v>0</v>
      </c>
      <c r="N164" s="56" t="n">
        <f aca="false">IF($V$1=1,MAX(F164+G164+H164+J164-K164-M164,0)*Inputs!$C$22/12,0)</f>
        <v>0</v>
      </c>
      <c r="O164" s="56" t="n">
        <f aca="false">IF(AND(MOD(A164,12)=0,B164&gt;=Inputs!$C$18),MAX(F164+G164+H164+J164-K164-M164-N164,0)*Inputs!$C$17,0)</f>
        <v>0</v>
      </c>
      <c r="P164" s="56" t="n">
        <f aca="false">F164+G164+H164+J164-K164-M164-N164+O164</f>
        <v>121823.353511117</v>
      </c>
      <c r="Q164" s="56" t="n">
        <f aca="false">IF(OR(E164=1,P164&lt;=0),0,P164)</f>
        <v>121823.353511117</v>
      </c>
      <c r="R164" s="15" t="n">
        <f aca="false">IF(OR(E164=1,AND(P164&lt;=0,I164&gt;0)),1,0)</f>
        <v>0</v>
      </c>
      <c r="S164" s="15" t="n">
        <f aca="false">IF(L164&gt;0,1,0)</f>
        <v>0</v>
      </c>
    </row>
    <row r="165" customFormat="false" ht="15" hidden="false" customHeight="false" outlineLevel="0" collapsed="false">
      <c r="A165" s="15" t="n">
        <v>164</v>
      </c>
      <c r="B165" s="15" t="n">
        <f aca="false">INT((A165-1)/12)+1</f>
        <v>14</v>
      </c>
      <c r="C165" s="15" t="n">
        <f aca="false">MIN(Inputs!$C$4+B165-1,99)</f>
        <v>87</v>
      </c>
      <c r="D165" s="55" t="n">
        <f aca="false">Inputs!$C$25</f>
        <v>0.02</v>
      </c>
      <c r="E165" s="15" t="n">
        <f aca="false">R164</f>
        <v>0</v>
      </c>
      <c r="F165" s="56" t="n">
        <f aca="false">Q164</f>
        <v>121823.353511117</v>
      </c>
      <c r="G165" s="56" t="n">
        <f aca="false">IF(AND(MOD(A165-1,12)=0,B165&lt;=Inputs!$C$7,E165=0),Inputs!$C$6,0)</f>
        <v>0</v>
      </c>
      <c r="H165" s="56" t="n">
        <f aca="false">IF(B165=1,G165*Inputs!$C$9,0)</f>
        <v>0</v>
      </c>
      <c r="I165" s="56" t="n">
        <f aca="false">I164+G165</f>
        <v>120000</v>
      </c>
      <c r="J165" s="56" t="n">
        <f aca="false">(F165+G165+H165)*((1+D165)^(1/12)-1)</f>
        <v>201.201172796178</v>
      </c>
      <c r="K165" s="56" t="n">
        <f aca="false">(F165+G165+H165+J165)*(Inputs!$C$14+IF(B165&lt;=10,Inputs!$C$12,Inputs!$C$13))/12</f>
        <v>61.0122773419564</v>
      </c>
      <c r="L165" s="56" t="n">
        <f aca="false">IF(OR(E165=1,A165&lt;=Inputs!$C$15),0,MAX(Inputs!$C$8*I165-(F165+G165+H165+J165-K165),0))</f>
        <v>0</v>
      </c>
      <c r="M165" s="56" t="n">
        <f aca="false">L165*INDEX(Rates!$B$2:$C$101,C165+1,IF(Inputs!$C$5="Male",1,2))/1000/12*Inputs!$C$16</f>
        <v>0</v>
      </c>
      <c r="N165" s="56" t="n">
        <f aca="false">IF($V$1=1,MAX(F165+G165+H165+J165-K165-M165,0)*Inputs!$C$22/12,0)</f>
        <v>0</v>
      </c>
      <c r="O165" s="56" t="n">
        <f aca="false">IF(AND(MOD(A165,12)=0,B165&gt;=Inputs!$C$18),MAX(F165+G165+H165+J165-K165-M165-N165,0)*Inputs!$C$17,0)</f>
        <v>0</v>
      </c>
      <c r="P165" s="56" t="n">
        <f aca="false">F165+G165+H165+J165-K165-M165-N165+O165</f>
        <v>121963.542406571</v>
      </c>
      <c r="Q165" s="56" t="n">
        <f aca="false">IF(OR(E165=1,P165&lt;=0),0,P165)</f>
        <v>121963.542406571</v>
      </c>
      <c r="R165" s="15" t="n">
        <f aca="false">IF(OR(E165=1,AND(P165&lt;=0,I165&gt;0)),1,0)</f>
        <v>0</v>
      </c>
      <c r="S165" s="15" t="n">
        <f aca="false">IF(L165&gt;0,1,0)</f>
        <v>0</v>
      </c>
    </row>
    <row r="166" customFormat="false" ht="15" hidden="false" customHeight="false" outlineLevel="0" collapsed="false">
      <c r="A166" s="15" t="n">
        <v>165</v>
      </c>
      <c r="B166" s="15" t="n">
        <f aca="false">INT((A166-1)/12)+1</f>
        <v>14</v>
      </c>
      <c r="C166" s="15" t="n">
        <f aca="false">MIN(Inputs!$C$4+B166-1,99)</f>
        <v>87</v>
      </c>
      <c r="D166" s="55" t="n">
        <f aca="false">Inputs!$C$25</f>
        <v>0.02</v>
      </c>
      <c r="E166" s="15" t="n">
        <f aca="false">R165</f>
        <v>0</v>
      </c>
      <c r="F166" s="56" t="n">
        <f aca="false">Q165</f>
        <v>121963.542406571</v>
      </c>
      <c r="G166" s="56" t="n">
        <f aca="false">IF(AND(MOD(A166-1,12)=0,B166&lt;=Inputs!$C$7,E166=0),Inputs!$C$6,0)</f>
        <v>0</v>
      </c>
      <c r="H166" s="56" t="n">
        <f aca="false">IF(B166=1,G166*Inputs!$C$9,0)</f>
        <v>0</v>
      </c>
      <c r="I166" s="56" t="n">
        <f aca="false">I165+G166</f>
        <v>120000</v>
      </c>
      <c r="J166" s="56" t="n">
        <f aca="false">(F166+G166+H166)*((1+D166)^(1/12)-1)</f>
        <v>201.432706154647</v>
      </c>
      <c r="K166" s="56" t="n">
        <f aca="false">(F166+G166+H166+J166)*(Inputs!$C$14+IF(B166&lt;=10,Inputs!$C$12,Inputs!$C$13))/12</f>
        <v>61.0824875563628</v>
      </c>
      <c r="L166" s="56" t="n">
        <f aca="false">IF(OR(E166=1,A166&lt;=Inputs!$C$15),0,MAX(Inputs!$C$8*I166-(F166+G166+H166+J166-K166),0))</f>
        <v>0</v>
      </c>
      <c r="M166" s="56" t="n">
        <f aca="false">L166*INDEX(Rates!$B$2:$C$101,C166+1,IF(Inputs!$C$5="Male",1,2))/1000/12*Inputs!$C$16</f>
        <v>0</v>
      </c>
      <c r="N166" s="56" t="n">
        <f aca="false">IF($V$1=1,MAX(F166+G166+H166+J166-K166-M166,0)*Inputs!$C$22/12,0)</f>
        <v>0</v>
      </c>
      <c r="O166" s="56" t="n">
        <f aca="false">IF(AND(MOD(A166,12)=0,B166&gt;=Inputs!$C$18),MAX(F166+G166+H166+J166-K166-M166-N166,0)*Inputs!$C$17,0)</f>
        <v>0</v>
      </c>
      <c r="P166" s="56" t="n">
        <f aca="false">F166+G166+H166+J166-K166-M166-N166+O166</f>
        <v>122103.892625169</v>
      </c>
      <c r="Q166" s="56" t="n">
        <f aca="false">IF(OR(E166=1,P166&lt;=0),0,P166)</f>
        <v>122103.892625169</v>
      </c>
      <c r="R166" s="15" t="n">
        <f aca="false">IF(OR(E166=1,AND(P166&lt;=0,I166&gt;0)),1,0)</f>
        <v>0</v>
      </c>
      <c r="S166" s="15" t="n">
        <f aca="false">IF(L166&gt;0,1,0)</f>
        <v>0</v>
      </c>
    </row>
    <row r="167" customFormat="false" ht="15" hidden="false" customHeight="false" outlineLevel="0" collapsed="false">
      <c r="A167" s="15" t="n">
        <v>166</v>
      </c>
      <c r="B167" s="15" t="n">
        <f aca="false">INT((A167-1)/12)+1</f>
        <v>14</v>
      </c>
      <c r="C167" s="15" t="n">
        <f aca="false">MIN(Inputs!$C$4+B167-1,99)</f>
        <v>87</v>
      </c>
      <c r="D167" s="55" t="n">
        <f aca="false">Inputs!$C$25</f>
        <v>0.02</v>
      </c>
      <c r="E167" s="15" t="n">
        <f aca="false">R166</f>
        <v>0</v>
      </c>
      <c r="F167" s="56" t="n">
        <f aca="false">Q166</f>
        <v>122103.892625169</v>
      </c>
      <c r="G167" s="56" t="n">
        <f aca="false">IF(AND(MOD(A167-1,12)=0,B167&lt;=Inputs!$C$7,E167=0),Inputs!$C$6,0)</f>
        <v>0</v>
      </c>
      <c r="H167" s="56" t="n">
        <f aca="false">IF(B167=1,G167*Inputs!$C$9,0)</f>
        <v>0</v>
      </c>
      <c r="I167" s="56" t="n">
        <f aca="false">I166+G167</f>
        <v>120000</v>
      </c>
      <c r="J167" s="56" t="n">
        <f aca="false">(F167+G167+H167)*((1+D167)^(1/12)-1)</f>
        <v>201.664505951404</v>
      </c>
      <c r="K167" s="56" t="n">
        <f aca="false">(F167+G167+H167+J167)*(Inputs!$C$14+IF(B167&lt;=10,Inputs!$C$12,Inputs!$C$13))/12</f>
        <v>61.1527785655603</v>
      </c>
      <c r="L167" s="56" t="n">
        <f aca="false">IF(OR(E167=1,A167&lt;=Inputs!$C$15),0,MAX(Inputs!$C$8*I167-(F167+G167+H167+J167-K167),0))</f>
        <v>0</v>
      </c>
      <c r="M167" s="56" t="n">
        <f aca="false">L167*INDEX(Rates!$B$2:$C$101,C167+1,IF(Inputs!$C$5="Male",1,2))/1000/12*Inputs!$C$16</f>
        <v>0</v>
      </c>
      <c r="N167" s="56" t="n">
        <f aca="false">IF($V$1=1,MAX(F167+G167+H167+J167-K167-M167,0)*Inputs!$C$22/12,0)</f>
        <v>0</v>
      </c>
      <c r="O167" s="56" t="n">
        <f aca="false">IF(AND(MOD(A167,12)=0,B167&gt;=Inputs!$C$18),MAX(F167+G167+H167+J167-K167-M167-N167,0)*Inputs!$C$17,0)</f>
        <v>0</v>
      </c>
      <c r="P167" s="56" t="n">
        <f aca="false">F167+G167+H167+J167-K167-M167-N167+O167</f>
        <v>122244.404352555</v>
      </c>
      <c r="Q167" s="56" t="n">
        <f aca="false">IF(OR(E167=1,P167&lt;=0),0,P167)</f>
        <v>122244.404352555</v>
      </c>
      <c r="R167" s="15" t="n">
        <f aca="false">IF(OR(E167=1,AND(P167&lt;=0,I167&gt;0)),1,0)</f>
        <v>0</v>
      </c>
      <c r="S167" s="15" t="n">
        <f aca="false">IF(L167&gt;0,1,0)</f>
        <v>0</v>
      </c>
    </row>
    <row r="168" customFormat="false" ht="15" hidden="false" customHeight="false" outlineLevel="0" collapsed="false">
      <c r="A168" s="15" t="n">
        <v>167</v>
      </c>
      <c r="B168" s="15" t="n">
        <f aca="false">INT((A168-1)/12)+1</f>
        <v>14</v>
      </c>
      <c r="C168" s="15" t="n">
        <f aca="false">MIN(Inputs!$C$4+B168-1,99)</f>
        <v>87</v>
      </c>
      <c r="D168" s="55" t="n">
        <f aca="false">Inputs!$C$25</f>
        <v>0.02</v>
      </c>
      <c r="E168" s="15" t="n">
        <f aca="false">R167</f>
        <v>0</v>
      </c>
      <c r="F168" s="56" t="n">
        <f aca="false">Q167</f>
        <v>122244.404352555</v>
      </c>
      <c r="G168" s="56" t="n">
        <f aca="false">IF(AND(MOD(A168-1,12)=0,B168&lt;=Inputs!$C$7,E168=0),Inputs!$C$6,0)</f>
        <v>0</v>
      </c>
      <c r="H168" s="56" t="n">
        <f aca="false">IF(B168=1,G168*Inputs!$C$9,0)</f>
        <v>0</v>
      </c>
      <c r="I168" s="56" t="n">
        <f aca="false">I167+G168</f>
        <v>120000</v>
      </c>
      <c r="J168" s="56" t="n">
        <f aca="false">(F168+G168+H168)*((1+D168)^(1/12)-1)</f>
        <v>201.896572493055</v>
      </c>
      <c r="K168" s="56" t="n">
        <f aca="false">(F168+G168+H168+J168)*(Inputs!$C$14+IF(B168&lt;=10,Inputs!$C$12,Inputs!$C$13))/12</f>
        <v>61.223150462524</v>
      </c>
      <c r="L168" s="56" t="n">
        <f aca="false">IF(OR(E168=1,A168&lt;=Inputs!$C$15),0,MAX(Inputs!$C$8*I168-(F168+G168+H168+J168-K168),0))</f>
        <v>0</v>
      </c>
      <c r="M168" s="56" t="n">
        <f aca="false">L168*INDEX(Rates!$B$2:$C$101,C168+1,IF(Inputs!$C$5="Male",1,2))/1000/12*Inputs!$C$16</f>
        <v>0</v>
      </c>
      <c r="N168" s="56" t="n">
        <f aca="false">IF($V$1=1,MAX(F168+G168+H168+J168-K168-M168,0)*Inputs!$C$22/12,0)</f>
        <v>0</v>
      </c>
      <c r="O168" s="56" t="n">
        <f aca="false">IF(AND(MOD(A168,12)=0,B168&gt;=Inputs!$C$18),MAX(F168+G168+H168+J168-K168-M168-N168,0)*Inputs!$C$17,0)</f>
        <v>0</v>
      </c>
      <c r="P168" s="56" t="n">
        <f aca="false">F168+G168+H168+J168-K168-M168-N168+O168</f>
        <v>122385.077774586</v>
      </c>
      <c r="Q168" s="56" t="n">
        <f aca="false">IF(OR(E168=1,P168&lt;=0),0,P168)</f>
        <v>122385.077774586</v>
      </c>
      <c r="R168" s="15" t="n">
        <f aca="false">IF(OR(E168=1,AND(P168&lt;=0,I168&gt;0)),1,0)</f>
        <v>0</v>
      </c>
      <c r="S168" s="15" t="n">
        <f aca="false">IF(L168&gt;0,1,0)</f>
        <v>0</v>
      </c>
    </row>
    <row r="169" customFormat="false" ht="15" hidden="false" customHeight="false" outlineLevel="0" collapsed="false">
      <c r="A169" s="15" t="n">
        <v>168</v>
      </c>
      <c r="B169" s="15" t="n">
        <f aca="false">INT((A169-1)/12)+1</f>
        <v>14</v>
      </c>
      <c r="C169" s="15" t="n">
        <f aca="false">MIN(Inputs!$C$4+B169-1,99)</f>
        <v>87</v>
      </c>
      <c r="D169" s="55" t="n">
        <f aca="false">Inputs!$C$25</f>
        <v>0.02</v>
      </c>
      <c r="E169" s="15" t="n">
        <f aca="false">R168</f>
        <v>0</v>
      </c>
      <c r="F169" s="56" t="n">
        <f aca="false">Q168</f>
        <v>122385.077774586</v>
      </c>
      <c r="G169" s="56" t="n">
        <f aca="false">IF(AND(MOD(A169-1,12)=0,B169&lt;=Inputs!$C$7,E169=0),Inputs!$C$6,0)</f>
        <v>0</v>
      </c>
      <c r="H169" s="56" t="n">
        <f aca="false">IF(B169=1,G169*Inputs!$C$9,0)</f>
        <v>0</v>
      </c>
      <c r="I169" s="56" t="n">
        <f aca="false">I168+G169</f>
        <v>120000</v>
      </c>
      <c r="J169" s="56" t="n">
        <f aca="false">(F169+G169+H169)*((1+D169)^(1/12)-1)</f>
        <v>202.128906086558</v>
      </c>
      <c r="K169" s="56" t="n">
        <f aca="false">(F169+G169+H169+J169)*(Inputs!$C$14+IF(B169&lt;=10,Inputs!$C$12,Inputs!$C$13))/12</f>
        <v>61.2936033403361</v>
      </c>
      <c r="L169" s="56" t="n">
        <f aca="false">IF(OR(E169=1,A169&lt;=Inputs!$C$15),0,MAX(Inputs!$C$8*I169-(F169+G169+H169+J169-K169),0))</f>
        <v>0</v>
      </c>
      <c r="M169" s="56" t="n">
        <f aca="false">L169*INDEX(Rates!$B$2:$C$101,C169+1,IF(Inputs!$C$5="Male",1,2))/1000/12*Inputs!$C$16</f>
        <v>0</v>
      </c>
      <c r="N169" s="56" t="n">
        <f aca="false">IF($V$1=1,MAX(F169+G169+H169+J169-K169-M169,0)*Inputs!$C$22/12,0)</f>
        <v>0</v>
      </c>
      <c r="O169" s="56" t="n">
        <f aca="false">IF(AND(MOD(A169,12)=0,B169&gt;=Inputs!$C$18),MAX(F169+G169+H169+J169-K169-M169-N169,0)*Inputs!$C$17,0)</f>
        <v>612.629565386659</v>
      </c>
      <c r="P169" s="56" t="n">
        <f aca="false">F169+G169+H169+J169-K169-M169-N169+O169</f>
        <v>123138.542642718</v>
      </c>
      <c r="Q169" s="56" t="n">
        <f aca="false">IF(OR(E169=1,P169&lt;=0),0,P169)</f>
        <v>123138.542642718</v>
      </c>
      <c r="R169" s="15" t="n">
        <f aca="false">IF(OR(E169=1,AND(P169&lt;=0,I169&gt;0)),1,0)</f>
        <v>0</v>
      </c>
      <c r="S169" s="15" t="n">
        <f aca="false">IF(L169&gt;0,1,0)</f>
        <v>0</v>
      </c>
    </row>
    <row r="170" customFormat="false" ht="15" hidden="false" customHeight="false" outlineLevel="0" collapsed="false">
      <c r="A170" s="15" t="n">
        <v>169</v>
      </c>
      <c r="B170" s="15" t="n">
        <f aca="false">INT((A170-1)/12)+1</f>
        <v>15</v>
      </c>
      <c r="C170" s="15" t="n">
        <f aca="false">MIN(Inputs!$C$4+B170-1,99)</f>
        <v>88</v>
      </c>
      <c r="D170" s="55" t="n">
        <f aca="false">Inputs!$C$25</f>
        <v>0.02</v>
      </c>
      <c r="E170" s="15" t="n">
        <f aca="false">R169</f>
        <v>0</v>
      </c>
      <c r="F170" s="56" t="n">
        <f aca="false">Q169</f>
        <v>123138.542642718</v>
      </c>
      <c r="G170" s="56" t="n">
        <f aca="false">IF(AND(MOD(A170-1,12)=0,B170&lt;=Inputs!$C$7,E170=0),Inputs!$C$6,0)</f>
        <v>0</v>
      </c>
      <c r="H170" s="56" t="n">
        <f aca="false">IF(B170=1,G170*Inputs!$C$9,0)</f>
        <v>0</v>
      </c>
      <c r="I170" s="56" t="n">
        <f aca="false">I169+G170</f>
        <v>120000</v>
      </c>
      <c r="J170" s="56" t="n">
        <f aca="false">(F170+G170+H170)*((1+D170)^(1/12)-1)</f>
        <v>203.37331457442</v>
      </c>
      <c r="K170" s="56" t="n">
        <f aca="false">(F170+G170+H170+J170)*(Inputs!$C$14+IF(B170&lt;=10,Inputs!$C$12,Inputs!$C$13))/12</f>
        <v>61.6709579786464</v>
      </c>
      <c r="L170" s="56" t="n">
        <f aca="false">IF(OR(E170=1,A170&lt;=Inputs!$C$15),0,MAX(Inputs!$C$8*I170-(F170+G170+H170+J170-K170),0))</f>
        <v>0</v>
      </c>
      <c r="M170" s="56" t="n">
        <f aca="false">L170*INDEX(Rates!$B$2:$C$101,C170+1,IF(Inputs!$C$5="Male",1,2))/1000/12*Inputs!$C$16</f>
        <v>0</v>
      </c>
      <c r="N170" s="56" t="n">
        <f aca="false">IF($V$1=1,MAX(F170+G170+H170+J170-K170-M170,0)*Inputs!$C$22/12,0)</f>
        <v>0</v>
      </c>
      <c r="O170" s="56" t="n">
        <f aca="false">IF(AND(MOD(A170,12)=0,B170&gt;=Inputs!$C$18),MAX(F170+G170+H170+J170-K170-M170-N170,0)*Inputs!$C$17,0)</f>
        <v>0</v>
      </c>
      <c r="P170" s="56" t="n">
        <f aca="false">F170+G170+H170+J170-K170-M170-N170+O170</f>
        <v>123280.244999314</v>
      </c>
      <c r="Q170" s="56" t="n">
        <f aca="false">IF(OR(E170=1,P170&lt;=0),0,P170)</f>
        <v>123280.244999314</v>
      </c>
      <c r="R170" s="15" t="n">
        <f aca="false">IF(OR(E170=1,AND(P170&lt;=0,I170&gt;0)),1,0)</f>
        <v>0</v>
      </c>
      <c r="S170" s="15" t="n">
        <f aca="false">IF(L170&gt;0,1,0)</f>
        <v>0</v>
      </c>
    </row>
    <row r="171" customFormat="false" ht="15" hidden="false" customHeight="false" outlineLevel="0" collapsed="false">
      <c r="A171" s="15" t="n">
        <v>170</v>
      </c>
      <c r="B171" s="15" t="n">
        <f aca="false">INT((A171-1)/12)+1</f>
        <v>15</v>
      </c>
      <c r="C171" s="15" t="n">
        <f aca="false">MIN(Inputs!$C$4+B171-1,99)</f>
        <v>88</v>
      </c>
      <c r="D171" s="55" t="n">
        <f aca="false">Inputs!$C$25</f>
        <v>0.02</v>
      </c>
      <c r="E171" s="15" t="n">
        <f aca="false">R170</f>
        <v>0</v>
      </c>
      <c r="F171" s="56" t="n">
        <f aca="false">Q170</f>
        <v>123280.244999314</v>
      </c>
      <c r="G171" s="56" t="n">
        <f aca="false">IF(AND(MOD(A171-1,12)=0,B171&lt;=Inputs!$C$7,E171=0),Inputs!$C$6,0)</f>
        <v>0</v>
      </c>
      <c r="H171" s="56" t="n">
        <f aca="false">IF(B171=1,G171*Inputs!$C$9,0)</f>
        <v>0</v>
      </c>
      <c r="I171" s="56" t="n">
        <f aca="false">I170+G171</f>
        <v>120000</v>
      </c>
      <c r="J171" s="56" t="n">
        <f aca="false">(F171+G171+H171)*((1+D171)^(1/12)-1)</f>
        <v>203.607347537012</v>
      </c>
      <c r="K171" s="56" t="n">
        <f aca="false">(F171+G171+H171+J171)*(Inputs!$C$14+IF(B171&lt;=10,Inputs!$C$12,Inputs!$C$13))/12</f>
        <v>61.7419261734256</v>
      </c>
      <c r="L171" s="56" t="n">
        <f aca="false">IF(OR(E171=1,A171&lt;=Inputs!$C$15),0,MAX(Inputs!$C$8*I171-(F171+G171+H171+J171-K171),0))</f>
        <v>0</v>
      </c>
      <c r="M171" s="56" t="n">
        <f aca="false">L171*INDEX(Rates!$B$2:$C$101,C171+1,IF(Inputs!$C$5="Male",1,2))/1000/12*Inputs!$C$16</f>
        <v>0</v>
      </c>
      <c r="N171" s="56" t="n">
        <f aca="false">IF($V$1=1,MAX(F171+G171+H171+J171-K171-M171,0)*Inputs!$C$22/12,0)</f>
        <v>0</v>
      </c>
      <c r="O171" s="56" t="n">
        <f aca="false">IF(AND(MOD(A171,12)=0,B171&gt;=Inputs!$C$18),MAX(F171+G171+H171+J171-K171-M171-N171,0)*Inputs!$C$17,0)</f>
        <v>0</v>
      </c>
      <c r="P171" s="56" t="n">
        <f aca="false">F171+G171+H171+J171-K171-M171-N171+O171</f>
        <v>123422.110420678</v>
      </c>
      <c r="Q171" s="56" t="n">
        <f aca="false">IF(OR(E171=1,P171&lt;=0),0,P171)</f>
        <v>123422.110420678</v>
      </c>
      <c r="R171" s="15" t="n">
        <f aca="false">IF(OR(E171=1,AND(P171&lt;=0,I171&gt;0)),1,0)</f>
        <v>0</v>
      </c>
      <c r="S171" s="15" t="n">
        <f aca="false">IF(L171&gt;0,1,0)</f>
        <v>0</v>
      </c>
    </row>
    <row r="172" customFormat="false" ht="15" hidden="false" customHeight="false" outlineLevel="0" collapsed="false">
      <c r="A172" s="15" t="n">
        <v>171</v>
      </c>
      <c r="B172" s="15" t="n">
        <f aca="false">INT((A172-1)/12)+1</f>
        <v>15</v>
      </c>
      <c r="C172" s="15" t="n">
        <f aca="false">MIN(Inputs!$C$4+B172-1,99)</f>
        <v>88</v>
      </c>
      <c r="D172" s="55" t="n">
        <f aca="false">Inputs!$C$25</f>
        <v>0.02</v>
      </c>
      <c r="E172" s="15" t="n">
        <f aca="false">R171</f>
        <v>0</v>
      </c>
      <c r="F172" s="56" t="n">
        <f aca="false">Q171</f>
        <v>123422.110420678</v>
      </c>
      <c r="G172" s="56" t="n">
        <f aca="false">IF(AND(MOD(A172-1,12)=0,B172&lt;=Inputs!$C$7,E172=0),Inputs!$C$6,0)</f>
        <v>0</v>
      </c>
      <c r="H172" s="56" t="n">
        <f aca="false">IF(B172=1,G172*Inputs!$C$9,0)</f>
        <v>0</v>
      </c>
      <c r="I172" s="56" t="n">
        <f aca="false">I171+G172</f>
        <v>120000</v>
      </c>
      <c r="J172" s="56" t="n">
        <f aca="false">(F172+G172+H172)*((1+D172)^(1/12)-1)</f>
        <v>203.841649814325</v>
      </c>
      <c r="K172" s="56" t="n">
        <f aca="false">(F172+G172+H172+J172)*(Inputs!$C$14+IF(B172&lt;=10,Inputs!$C$12,Inputs!$C$13))/12</f>
        <v>61.812976035246</v>
      </c>
      <c r="L172" s="56" t="n">
        <f aca="false">IF(OR(E172=1,A172&lt;=Inputs!$C$15),0,MAX(Inputs!$C$8*I172-(F172+G172+H172+J172-K172),0))</f>
        <v>0</v>
      </c>
      <c r="M172" s="56" t="n">
        <f aca="false">L172*INDEX(Rates!$B$2:$C$101,C172+1,IF(Inputs!$C$5="Male",1,2))/1000/12*Inputs!$C$16</f>
        <v>0</v>
      </c>
      <c r="N172" s="56" t="n">
        <f aca="false">IF($V$1=1,MAX(F172+G172+H172+J172-K172-M172,0)*Inputs!$C$22/12,0)</f>
        <v>0</v>
      </c>
      <c r="O172" s="56" t="n">
        <f aca="false">IF(AND(MOD(A172,12)=0,B172&gt;=Inputs!$C$18),MAX(F172+G172+H172+J172-K172-M172-N172,0)*Inputs!$C$17,0)</f>
        <v>0</v>
      </c>
      <c r="P172" s="56" t="n">
        <f aca="false">F172+G172+H172+J172-K172-M172-N172+O172</f>
        <v>123564.139094457</v>
      </c>
      <c r="Q172" s="56" t="n">
        <f aca="false">IF(OR(E172=1,P172&lt;=0),0,P172)</f>
        <v>123564.139094457</v>
      </c>
      <c r="R172" s="15" t="n">
        <f aca="false">IF(OR(E172=1,AND(P172&lt;=0,I172&gt;0)),1,0)</f>
        <v>0</v>
      </c>
      <c r="S172" s="15" t="n">
        <f aca="false">IF(L172&gt;0,1,0)</f>
        <v>0</v>
      </c>
    </row>
    <row r="173" customFormat="false" ht="15" hidden="false" customHeight="false" outlineLevel="0" collapsed="false">
      <c r="A173" s="15" t="n">
        <v>172</v>
      </c>
      <c r="B173" s="15" t="n">
        <f aca="false">INT((A173-1)/12)+1</f>
        <v>15</v>
      </c>
      <c r="C173" s="15" t="n">
        <f aca="false">MIN(Inputs!$C$4+B173-1,99)</f>
        <v>88</v>
      </c>
      <c r="D173" s="55" t="n">
        <f aca="false">Inputs!$C$25</f>
        <v>0.02</v>
      </c>
      <c r="E173" s="15" t="n">
        <f aca="false">R172</f>
        <v>0</v>
      </c>
      <c r="F173" s="56" t="n">
        <f aca="false">Q172</f>
        <v>123564.139094457</v>
      </c>
      <c r="G173" s="56" t="n">
        <f aca="false">IF(AND(MOD(A173-1,12)=0,B173&lt;=Inputs!$C$7,E173=0),Inputs!$C$6,0)</f>
        <v>0</v>
      </c>
      <c r="H173" s="56" t="n">
        <f aca="false">IF(B173=1,G173*Inputs!$C$9,0)</f>
        <v>0</v>
      </c>
      <c r="I173" s="56" t="n">
        <f aca="false">I172+G173</f>
        <v>120000</v>
      </c>
      <c r="J173" s="56" t="n">
        <f aca="false">(F173+G173+H173)*((1+D173)^(1/12)-1)</f>
        <v>204.076221716275</v>
      </c>
      <c r="K173" s="56" t="n">
        <f aca="false">(F173+G173+H173+J173)*(Inputs!$C$14+IF(B173&lt;=10,Inputs!$C$12,Inputs!$C$13))/12</f>
        <v>61.8841076580866</v>
      </c>
      <c r="L173" s="56" t="n">
        <f aca="false">IF(OR(E173=1,A173&lt;=Inputs!$C$15),0,MAX(Inputs!$C$8*I173-(F173+G173+H173+J173-K173),0))</f>
        <v>0</v>
      </c>
      <c r="M173" s="56" t="n">
        <f aca="false">L173*INDEX(Rates!$B$2:$C$101,C173+1,IF(Inputs!$C$5="Male",1,2))/1000/12*Inputs!$C$16</f>
        <v>0</v>
      </c>
      <c r="N173" s="56" t="n">
        <f aca="false">IF($V$1=1,MAX(F173+G173+H173+J173-K173-M173,0)*Inputs!$C$22/12,0)</f>
        <v>0</v>
      </c>
      <c r="O173" s="56" t="n">
        <f aca="false">IF(AND(MOD(A173,12)=0,B173&gt;=Inputs!$C$18),MAX(F173+G173+H173+J173-K173-M173-N173,0)*Inputs!$C$17,0)</f>
        <v>0</v>
      </c>
      <c r="P173" s="56" t="n">
        <f aca="false">F173+G173+H173+J173-K173-M173-N173+O173</f>
        <v>123706.331208515</v>
      </c>
      <c r="Q173" s="56" t="n">
        <f aca="false">IF(OR(E173=1,P173&lt;=0),0,P173)</f>
        <v>123706.331208515</v>
      </c>
      <c r="R173" s="15" t="n">
        <f aca="false">IF(OR(E173=1,AND(P173&lt;=0,I173&gt;0)),1,0)</f>
        <v>0</v>
      </c>
      <c r="S173" s="15" t="n">
        <f aca="false">IF(L173&gt;0,1,0)</f>
        <v>0</v>
      </c>
    </row>
    <row r="174" customFormat="false" ht="15" hidden="false" customHeight="false" outlineLevel="0" collapsed="false">
      <c r="A174" s="15" t="n">
        <v>173</v>
      </c>
      <c r="B174" s="15" t="n">
        <f aca="false">INT((A174-1)/12)+1</f>
        <v>15</v>
      </c>
      <c r="C174" s="15" t="n">
        <f aca="false">MIN(Inputs!$C$4+B174-1,99)</f>
        <v>88</v>
      </c>
      <c r="D174" s="55" t="n">
        <f aca="false">Inputs!$C$25</f>
        <v>0.02</v>
      </c>
      <c r="E174" s="15" t="n">
        <f aca="false">R173</f>
        <v>0</v>
      </c>
      <c r="F174" s="56" t="n">
        <f aca="false">Q173</f>
        <v>123706.331208515</v>
      </c>
      <c r="G174" s="56" t="n">
        <f aca="false">IF(AND(MOD(A174-1,12)=0,B174&lt;=Inputs!$C$7,E174=0),Inputs!$C$6,0)</f>
        <v>0</v>
      </c>
      <c r="H174" s="56" t="n">
        <f aca="false">IF(B174=1,G174*Inputs!$C$9,0)</f>
        <v>0</v>
      </c>
      <c r="I174" s="56" t="n">
        <f aca="false">I173+G174</f>
        <v>120000</v>
      </c>
      <c r="J174" s="56" t="n">
        <f aca="false">(F174+G174+H174)*((1+D174)^(1/12)-1)</f>
        <v>204.311063553134</v>
      </c>
      <c r="K174" s="56" t="n">
        <f aca="false">(F174+G174+H174+J174)*(Inputs!$C$14+IF(B174&lt;=10,Inputs!$C$12,Inputs!$C$13))/12</f>
        <v>61.9553211360341</v>
      </c>
      <c r="L174" s="56" t="n">
        <f aca="false">IF(OR(E174=1,A174&lt;=Inputs!$C$15),0,MAX(Inputs!$C$8*I174-(F174+G174+H174+J174-K174),0))</f>
        <v>0</v>
      </c>
      <c r="M174" s="56" t="n">
        <f aca="false">L174*INDEX(Rates!$B$2:$C$101,C174+1,IF(Inputs!$C$5="Male",1,2))/1000/12*Inputs!$C$16</f>
        <v>0</v>
      </c>
      <c r="N174" s="56" t="n">
        <f aca="false">IF($V$1=1,MAX(F174+G174+H174+J174-K174-M174,0)*Inputs!$C$22/12,0)</f>
        <v>0</v>
      </c>
      <c r="O174" s="56" t="n">
        <f aca="false">IF(AND(MOD(A174,12)=0,B174&gt;=Inputs!$C$18),MAX(F174+G174+H174+J174-K174-M174-N174,0)*Inputs!$C$17,0)</f>
        <v>0</v>
      </c>
      <c r="P174" s="56" t="n">
        <f aca="false">F174+G174+H174+J174-K174-M174-N174+O174</f>
        <v>123848.686950932</v>
      </c>
      <c r="Q174" s="56" t="n">
        <f aca="false">IF(OR(E174=1,P174&lt;=0),0,P174)</f>
        <v>123848.686950932</v>
      </c>
      <c r="R174" s="15" t="n">
        <f aca="false">IF(OR(E174=1,AND(P174&lt;=0,I174&gt;0)),1,0)</f>
        <v>0</v>
      </c>
      <c r="S174" s="15" t="n">
        <f aca="false">IF(L174&gt;0,1,0)</f>
        <v>0</v>
      </c>
    </row>
    <row r="175" customFormat="false" ht="15" hidden="false" customHeight="false" outlineLevel="0" collapsed="false">
      <c r="A175" s="15" t="n">
        <v>174</v>
      </c>
      <c r="B175" s="15" t="n">
        <f aca="false">INT((A175-1)/12)+1</f>
        <v>15</v>
      </c>
      <c r="C175" s="15" t="n">
        <f aca="false">MIN(Inputs!$C$4+B175-1,99)</f>
        <v>88</v>
      </c>
      <c r="D175" s="55" t="n">
        <f aca="false">Inputs!$C$25</f>
        <v>0.02</v>
      </c>
      <c r="E175" s="15" t="n">
        <f aca="false">R174</f>
        <v>0</v>
      </c>
      <c r="F175" s="56" t="n">
        <f aca="false">Q174</f>
        <v>123848.686950932</v>
      </c>
      <c r="G175" s="56" t="n">
        <f aca="false">IF(AND(MOD(A175-1,12)=0,B175&lt;=Inputs!$C$7,E175=0),Inputs!$C$6,0)</f>
        <v>0</v>
      </c>
      <c r="H175" s="56" t="n">
        <f aca="false">IF(B175=1,G175*Inputs!$C$9,0)</f>
        <v>0</v>
      </c>
      <c r="I175" s="56" t="n">
        <f aca="false">I174+G175</f>
        <v>120000</v>
      </c>
      <c r="J175" s="56" t="n">
        <f aca="false">(F175+G175+H175)*((1+D175)^(1/12)-1)</f>
        <v>204.546175635531</v>
      </c>
      <c r="K175" s="56" t="n">
        <f aca="false">(F175+G175+H175+J175)*(Inputs!$C$14+IF(B175&lt;=10,Inputs!$C$12,Inputs!$C$13))/12</f>
        <v>62.0266165632838</v>
      </c>
      <c r="L175" s="56" t="n">
        <f aca="false">IF(OR(E175=1,A175&lt;=Inputs!$C$15),0,MAX(Inputs!$C$8*I175-(F175+G175+H175+J175-K175),0))</f>
        <v>0</v>
      </c>
      <c r="M175" s="56" t="n">
        <f aca="false">L175*INDEX(Rates!$B$2:$C$101,C175+1,IF(Inputs!$C$5="Male",1,2))/1000/12*Inputs!$C$16</f>
        <v>0</v>
      </c>
      <c r="N175" s="56" t="n">
        <f aca="false">IF($V$1=1,MAX(F175+G175+H175+J175-K175-M175,0)*Inputs!$C$22/12,0)</f>
        <v>0</v>
      </c>
      <c r="O175" s="56" t="n">
        <f aca="false">IF(AND(MOD(A175,12)=0,B175&gt;=Inputs!$C$18),MAX(F175+G175+H175+J175-K175-M175-N175,0)*Inputs!$C$17,0)</f>
        <v>0</v>
      </c>
      <c r="P175" s="56" t="n">
        <f aca="false">F175+G175+H175+J175-K175-M175-N175+O175</f>
        <v>123991.206510004</v>
      </c>
      <c r="Q175" s="56" t="n">
        <f aca="false">IF(OR(E175=1,P175&lt;=0),0,P175)</f>
        <v>123991.206510004</v>
      </c>
      <c r="R175" s="15" t="n">
        <f aca="false">IF(OR(E175=1,AND(P175&lt;=0,I175&gt;0)),1,0)</f>
        <v>0</v>
      </c>
      <c r="S175" s="15" t="n">
        <f aca="false">IF(L175&gt;0,1,0)</f>
        <v>0</v>
      </c>
    </row>
    <row r="176" customFormat="false" ht="15" hidden="false" customHeight="false" outlineLevel="0" collapsed="false">
      <c r="A176" s="15" t="n">
        <v>175</v>
      </c>
      <c r="B176" s="15" t="n">
        <f aca="false">INT((A176-1)/12)+1</f>
        <v>15</v>
      </c>
      <c r="C176" s="15" t="n">
        <f aca="false">MIN(Inputs!$C$4+B176-1,99)</f>
        <v>88</v>
      </c>
      <c r="D176" s="55" t="n">
        <f aca="false">Inputs!$C$25</f>
        <v>0.02</v>
      </c>
      <c r="E176" s="15" t="n">
        <f aca="false">R175</f>
        <v>0</v>
      </c>
      <c r="F176" s="56" t="n">
        <f aca="false">Q175</f>
        <v>123991.206510004</v>
      </c>
      <c r="G176" s="56" t="n">
        <f aca="false">IF(AND(MOD(A176-1,12)=0,B176&lt;=Inputs!$C$7,E176=0),Inputs!$C$6,0)</f>
        <v>0</v>
      </c>
      <c r="H176" s="56" t="n">
        <f aca="false">IF(B176=1,G176*Inputs!$C$9,0)</f>
        <v>0</v>
      </c>
      <c r="I176" s="56" t="n">
        <f aca="false">I175+G176</f>
        <v>120000</v>
      </c>
      <c r="J176" s="56" t="n">
        <f aca="false">(F176+G176+H176)*((1+D176)^(1/12)-1)</f>
        <v>204.781558274452</v>
      </c>
      <c r="K176" s="56" t="n">
        <f aca="false">(F176+G176+H176+J176)*(Inputs!$C$14+IF(B176&lt;=10,Inputs!$C$12,Inputs!$C$13))/12</f>
        <v>62.0979940341394</v>
      </c>
      <c r="L176" s="56" t="n">
        <f aca="false">IF(OR(E176=1,A176&lt;=Inputs!$C$15),0,MAX(Inputs!$C$8*I176-(F176+G176+H176+J176-K176),0))</f>
        <v>0</v>
      </c>
      <c r="M176" s="56" t="n">
        <f aca="false">L176*INDEX(Rates!$B$2:$C$101,C176+1,IF(Inputs!$C$5="Male",1,2))/1000/12*Inputs!$C$16</f>
        <v>0</v>
      </c>
      <c r="N176" s="56" t="n">
        <f aca="false">IF($V$1=1,MAX(F176+G176+H176+J176-K176-M176,0)*Inputs!$C$22/12,0)</f>
        <v>0</v>
      </c>
      <c r="O176" s="56" t="n">
        <f aca="false">IF(AND(MOD(A176,12)=0,B176&gt;=Inputs!$C$18),MAX(F176+G176+H176+J176-K176-M176-N176,0)*Inputs!$C$17,0)</f>
        <v>0</v>
      </c>
      <c r="P176" s="56" t="n">
        <f aca="false">F176+G176+H176+J176-K176-M176-N176+O176</f>
        <v>124133.890074245</v>
      </c>
      <c r="Q176" s="56" t="n">
        <f aca="false">IF(OR(E176=1,P176&lt;=0),0,P176)</f>
        <v>124133.890074245</v>
      </c>
      <c r="R176" s="15" t="n">
        <f aca="false">IF(OR(E176=1,AND(P176&lt;=0,I176&gt;0)),1,0)</f>
        <v>0</v>
      </c>
      <c r="S176" s="15" t="n">
        <f aca="false">IF(L176&gt;0,1,0)</f>
        <v>0</v>
      </c>
    </row>
    <row r="177" customFormat="false" ht="15" hidden="false" customHeight="false" outlineLevel="0" collapsed="false">
      <c r="A177" s="15" t="n">
        <v>176</v>
      </c>
      <c r="B177" s="15" t="n">
        <f aca="false">INT((A177-1)/12)+1</f>
        <v>15</v>
      </c>
      <c r="C177" s="15" t="n">
        <f aca="false">MIN(Inputs!$C$4+B177-1,99)</f>
        <v>88</v>
      </c>
      <c r="D177" s="55" t="n">
        <f aca="false">Inputs!$C$25</f>
        <v>0.02</v>
      </c>
      <c r="E177" s="15" t="n">
        <f aca="false">R176</f>
        <v>0</v>
      </c>
      <c r="F177" s="56" t="n">
        <f aca="false">Q176</f>
        <v>124133.890074245</v>
      </c>
      <c r="G177" s="56" t="n">
        <f aca="false">IF(AND(MOD(A177-1,12)=0,B177&lt;=Inputs!$C$7,E177=0),Inputs!$C$6,0)</f>
        <v>0</v>
      </c>
      <c r="H177" s="56" t="n">
        <f aca="false">IF(B177=1,G177*Inputs!$C$9,0)</f>
        <v>0</v>
      </c>
      <c r="I177" s="56" t="n">
        <f aca="false">I176+G177</f>
        <v>120000</v>
      </c>
      <c r="J177" s="56" t="n">
        <f aca="false">(F177+G177+H177)*((1+D177)^(1/12)-1)</f>
        <v>205.017211781243</v>
      </c>
      <c r="K177" s="56" t="n">
        <f aca="false">(F177+G177+H177+J177)*(Inputs!$C$14+IF(B177&lt;=10,Inputs!$C$12,Inputs!$C$13))/12</f>
        <v>62.169453643013</v>
      </c>
      <c r="L177" s="56" t="n">
        <f aca="false">IF(OR(E177=1,A177&lt;=Inputs!$C$15),0,MAX(Inputs!$C$8*I177-(F177+G177+H177+J177-K177),0))</f>
        <v>0</v>
      </c>
      <c r="M177" s="56" t="n">
        <f aca="false">L177*INDEX(Rates!$B$2:$C$101,C177+1,IF(Inputs!$C$5="Male",1,2))/1000/12*Inputs!$C$16</f>
        <v>0</v>
      </c>
      <c r="N177" s="56" t="n">
        <f aca="false">IF($V$1=1,MAX(F177+G177+H177+J177-K177-M177,0)*Inputs!$C$22/12,0)</f>
        <v>0</v>
      </c>
      <c r="O177" s="56" t="n">
        <f aca="false">IF(AND(MOD(A177,12)=0,B177&gt;=Inputs!$C$18),MAX(F177+G177+H177+J177-K177-M177-N177,0)*Inputs!$C$17,0)</f>
        <v>0</v>
      </c>
      <c r="P177" s="56" t="n">
        <f aca="false">F177+G177+H177+J177-K177-M177-N177+O177</f>
        <v>124276.737832383</v>
      </c>
      <c r="Q177" s="56" t="n">
        <f aca="false">IF(OR(E177=1,P177&lt;=0),0,P177)</f>
        <v>124276.737832383</v>
      </c>
      <c r="R177" s="15" t="n">
        <f aca="false">IF(OR(E177=1,AND(P177&lt;=0,I177&gt;0)),1,0)</f>
        <v>0</v>
      </c>
      <c r="S177" s="15" t="n">
        <f aca="false">IF(L177&gt;0,1,0)</f>
        <v>0</v>
      </c>
    </row>
    <row r="178" customFormat="false" ht="15" hidden="false" customHeight="false" outlineLevel="0" collapsed="false">
      <c r="A178" s="15" t="n">
        <v>177</v>
      </c>
      <c r="B178" s="15" t="n">
        <f aca="false">INT((A178-1)/12)+1</f>
        <v>15</v>
      </c>
      <c r="C178" s="15" t="n">
        <f aca="false">MIN(Inputs!$C$4+B178-1,99)</f>
        <v>88</v>
      </c>
      <c r="D178" s="55" t="n">
        <f aca="false">Inputs!$C$25</f>
        <v>0.02</v>
      </c>
      <c r="E178" s="15" t="n">
        <f aca="false">R177</f>
        <v>0</v>
      </c>
      <c r="F178" s="56" t="n">
        <f aca="false">Q177</f>
        <v>124276.737832383</v>
      </c>
      <c r="G178" s="56" t="n">
        <f aca="false">IF(AND(MOD(A178-1,12)=0,B178&lt;=Inputs!$C$7,E178=0),Inputs!$C$6,0)</f>
        <v>0</v>
      </c>
      <c r="H178" s="56" t="n">
        <f aca="false">IF(B178=1,G178*Inputs!$C$9,0)</f>
        <v>0</v>
      </c>
      <c r="I178" s="56" t="n">
        <f aca="false">I177+G178</f>
        <v>120000</v>
      </c>
      <c r="J178" s="56" t="n">
        <f aca="false">(F178+G178+H178)*((1+D178)^(1/12)-1)</f>
        <v>205.253136467605</v>
      </c>
      <c r="K178" s="56" t="n">
        <f aca="false">(F178+G178+H178+J178)*(Inputs!$C$14+IF(B178&lt;=10,Inputs!$C$12,Inputs!$C$13))/12</f>
        <v>62.2409954844253</v>
      </c>
      <c r="L178" s="56" t="n">
        <f aca="false">IF(OR(E178=1,A178&lt;=Inputs!$C$15),0,MAX(Inputs!$C$8*I178-(F178+G178+H178+J178-K178),0))</f>
        <v>0</v>
      </c>
      <c r="M178" s="56" t="n">
        <f aca="false">L178*INDEX(Rates!$B$2:$C$101,C178+1,IF(Inputs!$C$5="Male",1,2))/1000/12*Inputs!$C$16</f>
        <v>0</v>
      </c>
      <c r="N178" s="56" t="n">
        <f aca="false">IF($V$1=1,MAX(F178+G178+H178+J178-K178-M178,0)*Inputs!$C$22/12,0)</f>
        <v>0</v>
      </c>
      <c r="O178" s="56" t="n">
        <f aca="false">IF(AND(MOD(A178,12)=0,B178&gt;=Inputs!$C$18),MAX(F178+G178+H178+J178-K178-M178-N178,0)*Inputs!$C$17,0)</f>
        <v>0</v>
      </c>
      <c r="P178" s="56" t="n">
        <f aca="false">F178+G178+H178+J178-K178-M178-N178+O178</f>
        <v>124419.749973366</v>
      </c>
      <c r="Q178" s="56" t="n">
        <f aca="false">IF(OR(E178=1,P178&lt;=0),0,P178)</f>
        <v>124419.749973366</v>
      </c>
      <c r="R178" s="15" t="n">
        <f aca="false">IF(OR(E178=1,AND(P178&lt;=0,I178&gt;0)),1,0)</f>
        <v>0</v>
      </c>
      <c r="S178" s="15" t="n">
        <f aca="false">IF(L178&gt;0,1,0)</f>
        <v>0</v>
      </c>
    </row>
    <row r="179" customFormat="false" ht="15" hidden="false" customHeight="false" outlineLevel="0" collapsed="false">
      <c r="A179" s="15" t="n">
        <v>178</v>
      </c>
      <c r="B179" s="15" t="n">
        <f aca="false">INT((A179-1)/12)+1</f>
        <v>15</v>
      </c>
      <c r="C179" s="15" t="n">
        <f aca="false">MIN(Inputs!$C$4+B179-1,99)</f>
        <v>88</v>
      </c>
      <c r="D179" s="55" t="n">
        <f aca="false">Inputs!$C$25</f>
        <v>0.02</v>
      </c>
      <c r="E179" s="15" t="n">
        <f aca="false">R178</f>
        <v>0</v>
      </c>
      <c r="F179" s="56" t="n">
        <f aca="false">Q178</f>
        <v>124419.749973366</v>
      </c>
      <c r="G179" s="56" t="n">
        <f aca="false">IF(AND(MOD(A179-1,12)=0,B179&lt;=Inputs!$C$7,E179=0),Inputs!$C$6,0)</f>
        <v>0</v>
      </c>
      <c r="H179" s="56" t="n">
        <f aca="false">IF(B179=1,G179*Inputs!$C$9,0)</f>
        <v>0</v>
      </c>
      <c r="I179" s="56" t="n">
        <f aca="false">I178+G179</f>
        <v>120000</v>
      </c>
      <c r="J179" s="56" t="n">
        <f aca="false">(F179+G179+H179)*((1+D179)^(1/12)-1)</f>
        <v>205.489332645601</v>
      </c>
      <c r="K179" s="56" t="n">
        <f aca="false">(F179+G179+H179+J179)*(Inputs!$C$14+IF(B179&lt;=10,Inputs!$C$12,Inputs!$C$13))/12</f>
        <v>62.3126196530059</v>
      </c>
      <c r="L179" s="56" t="n">
        <f aca="false">IF(OR(E179=1,A179&lt;=Inputs!$C$15),0,MAX(Inputs!$C$8*I179-(F179+G179+H179+J179-K179),0))</f>
        <v>0</v>
      </c>
      <c r="M179" s="56" t="n">
        <f aca="false">L179*INDEX(Rates!$B$2:$C$101,C179+1,IF(Inputs!$C$5="Male",1,2))/1000/12*Inputs!$C$16</f>
        <v>0</v>
      </c>
      <c r="N179" s="56" t="n">
        <f aca="false">IF($V$1=1,MAX(F179+G179+H179+J179-K179-M179,0)*Inputs!$C$22/12,0)</f>
        <v>0</v>
      </c>
      <c r="O179" s="56" t="n">
        <f aca="false">IF(AND(MOD(A179,12)=0,B179&gt;=Inputs!$C$18),MAX(F179+G179+H179+J179-K179-M179-N179,0)*Inputs!$C$17,0)</f>
        <v>0</v>
      </c>
      <c r="P179" s="56" t="n">
        <f aca="false">F179+G179+H179+J179-K179-M179-N179+O179</f>
        <v>124562.926686359</v>
      </c>
      <c r="Q179" s="56" t="n">
        <f aca="false">IF(OR(E179=1,P179&lt;=0),0,P179)</f>
        <v>124562.926686359</v>
      </c>
      <c r="R179" s="15" t="n">
        <f aca="false">IF(OR(E179=1,AND(P179&lt;=0,I179&gt;0)),1,0)</f>
        <v>0</v>
      </c>
      <c r="S179" s="15" t="n">
        <f aca="false">IF(L179&gt;0,1,0)</f>
        <v>0</v>
      </c>
    </row>
    <row r="180" customFormat="false" ht="15" hidden="false" customHeight="false" outlineLevel="0" collapsed="false">
      <c r="A180" s="15" t="n">
        <v>179</v>
      </c>
      <c r="B180" s="15" t="n">
        <f aca="false">INT((A180-1)/12)+1</f>
        <v>15</v>
      </c>
      <c r="C180" s="15" t="n">
        <f aca="false">MIN(Inputs!$C$4+B180-1,99)</f>
        <v>88</v>
      </c>
      <c r="D180" s="55" t="n">
        <f aca="false">Inputs!$C$25</f>
        <v>0.02</v>
      </c>
      <c r="E180" s="15" t="n">
        <f aca="false">R179</f>
        <v>0</v>
      </c>
      <c r="F180" s="56" t="n">
        <f aca="false">Q179</f>
        <v>124562.926686359</v>
      </c>
      <c r="G180" s="56" t="n">
        <f aca="false">IF(AND(MOD(A180-1,12)=0,B180&lt;=Inputs!$C$7,E180=0),Inputs!$C$6,0)</f>
        <v>0</v>
      </c>
      <c r="H180" s="56" t="n">
        <f aca="false">IF(B180=1,G180*Inputs!$C$9,0)</f>
        <v>0</v>
      </c>
      <c r="I180" s="56" t="n">
        <f aca="false">I179+G180</f>
        <v>120000</v>
      </c>
      <c r="J180" s="56" t="n">
        <f aca="false">(F180+G180+H180)*((1+D180)^(1/12)-1)</f>
        <v>205.72580062765</v>
      </c>
      <c r="K180" s="56" t="n">
        <f aca="false">(F180+G180+H180+J180)*(Inputs!$C$14+IF(B180&lt;=10,Inputs!$C$12,Inputs!$C$13))/12</f>
        <v>62.3843262434932</v>
      </c>
      <c r="L180" s="56" t="n">
        <f aca="false">IF(OR(E180=1,A180&lt;=Inputs!$C$15),0,MAX(Inputs!$C$8*I180-(F180+G180+H180+J180-K180),0))</f>
        <v>0</v>
      </c>
      <c r="M180" s="56" t="n">
        <f aca="false">L180*INDEX(Rates!$B$2:$C$101,C180+1,IF(Inputs!$C$5="Male",1,2))/1000/12*Inputs!$C$16</f>
        <v>0</v>
      </c>
      <c r="N180" s="56" t="n">
        <f aca="false">IF($V$1=1,MAX(F180+G180+H180+J180-K180-M180,0)*Inputs!$C$22/12,0)</f>
        <v>0</v>
      </c>
      <c r="O180" s="56" t="n">
        <f aca="false">IF(AND(MOD(A180,12)=0,B180&gt;=Inputs!$C$18),MAX(F180+G180+H180+J180-K180-M180-N180,0)*Inputs!$C$17,0)</f>
        <v>0</v>
      </c>
      <c r="P180" s="56" t="n">
        <f aca="false">F180+G180+H180+J180-K180-M180-N180+O180</f>
        <v>124706.268160743</v>
      </c>
      <c r="Q180" s="56" t="n">
        <f aca="false">IF(OR(E180=1,P180&lt;=0),0,P180)</f>
        <v>124706.268160743</v>
      </c>
      <c r="R180" s="15" t="n">
        <f aca="false">IF(OR(E180=1,AND(P180&lt;=0,I180&gt;0)),1,0)</f>
        <v>0</v>
      </c>
      <c r="S180" s="15" t="n">
        <f aca="false">IF(L180&gt;0,1,0)</f>
        <v>0</v>
      </c>
    </row>
    <row r="181" customFormat="false" ht="15" hidden="false" customHeight="false" outlineLevel="0" collapsed="false">
      <c r="A181" s="15" t="n">
        <v>180</v>
      </c>
      <c r="B181" s="15" t="n">
        <f aca="false">INT((A181-1)/12)+1</f>
        <v>15</v>
      </c>
      <c r="C181" s="15" t="n">
        <f aca="false">MIN(Inputs!$C$4+B181-1,99)</f>
        <v>88</v>
      </c>
      <c r="D181" s="55" t="n">
        <f aca="false">Inputs!$C$25</f>
        <v>0.02</v>
      </c>
      <c r="E181" s="15" t="n">
        <f aca="false">R180</f>
        <v>0</v>
      </c>
      <c r="F181" s="56" t="n">
        <f aca="false">Q180</f>
        <v>124706.268160743</v>
      </c>
      <c r="G181" s="56" t="n">
        <f aca="false">IF(AND(MOD(A181-1,12)=0,B181&lt;=Inputs!$C$7,E181=0),Inputs!$C$6,0)</f>
        <v>0</v>
      </c>
      <c r="H181" s="56" t="n">
        <f aca="false">IF(B181=1,G181*Inputs!$C$9,0)</f>
        <v>0</v>
      </c>
      <c r="I181" s="56" t="n">
        <f aca="false">I180+G181</f>
        <v>120000</v>
      </c>
      <c r="J181" s="56" t="n">
        <f aca="false">(F181+G181+H181)*((1+D181)^(1/12)-1)</f>
        <v>205.962540726532</v>
      </c>
      <c r="K181" s="56" t="n">
        <f aca="false">(F181+G181+H181+J181)*(Inputs!$C$14+IF(B181&lt;=10,Inputs!$C$12,Inputs!$C$13))/12</f>
        <v>62.4561153507347</v>
      </c>
      <c r="L181" s="56" t="n">
        <f aca="false">IF(OR(E181=1,A181&lt;=Inputs!$C$15),0,MAX(Inputs!$C$8*I181-(F181+G181+H181+J181-K181),0))</f>
        <v>0</v>
      </c>
      <c r="M181" s="56" t="n">
        <f aca="false">L181*INDEX(Rates!$B$2:$C$101,C181+1,IF(Inputs!$C$5="Male",1,2))/1000/12*Inputs!$C$16</f>
        <v>0</v>
      </c>
      <c r="N181" s="56" t="n">
        <f aca="false">IF($V$1=1,MAX(F181+G181+H181+J181-K181-M181,0)*Inputs!$C$22/12,0)</f>
        <v>0</v>
      </c>
      <c r="O181" s="56" t="n">
        <f aca="false">IF(AND(MOD(A181,12)=0,B181&gt;=Inputs!$C$18),MAX(F181+G181+H181+J181-K181-M181-N181,0)*Inputs!$C$17,0)</f>
        <v>624.248872930593</v>
      </c>
      <c r="P181" s="56" t="n">
        <f aca="false">F181+G181+H181+J181-K181-M181-N181+O181</f>
        <v>125474.023459049</v>
      </c>
      <c r="Q181" s="56" t="n">
        <f aca="false">IF(OR(E181=1,P181&lt;=0),0,P181)</f>
        <v>125474.023459049</v>
      </c>
      <c r="R181" s="15" t="n">
        <f aca="false">IF(OR(E181=1,AND(P181&lt;=0,I181&gt;0)),1,0)</f>
        <v>0</v>
      </c>
      <c r="S181" s="15" t="n">
        <f aca="false">IF(L181&gt;0,1,0)</f>
        <v>0</v>
      </c>
    </row>
    <row r="182" customFormat="false" ht="15" hidden="false" customHeight="false" outlineLevel="0" collapsed="false">
      <c r="A182" s="15" t="n">
        <v>181</v>
      </c>
      <c r="B182" s="15" t="n">
        <f aca="false">INT((A182-1)/12)+1</f>
        <v>16</v>
      </c>
      <c r="C182" s="15" t="n">
        <f aca="false">MIN(Inputs!$C$4+B182-1,99)</f>
        <v>89</v>
      </c>
      <c r="D182" s="55" t="n">
        <f aca="false">Inputs!$C$25</f>
        <v>0.02</v>
      </c>
      <c r="E182" s="15" t="n">
        <f aca="false">R181</f>
        <v>0</v>
      </c>
      <c r="F182" s="56" t="n">
        <f aca="false">Q181</f>
        <v>125474.023459049</v>
      </c>
      <c r="G182" s="56" t="n">
        <f aca="false">IF(AND(MOD(A182-1,12)=0,B182&lt;=Inputs!$C$7,E182=0),Inputs!$C$6,0)</f>
        <v>0</v>
      </c>
      <c r="H182" s="56" t="n">
        <f aca="false">IF(B182=1,G182*Inputs!$C$9,0)</f>
        <v>0</v>
      </c>
      <c r="I182" s="56" t="n">
        <f aca="false">I181+G182</f>
        <v>120000</v>
      </c>
      <c r="J182" s="56" t="n">
        <f aca="false">(F182+G182+H182)*((1+D182)^(1/12)-1)</f>
        <v>207.230551021665</v>
      </c>
      <c r="K182" s="56" t="n">
        <f aca="false">(F182+G182+H182+J182)*(Inputs!$C$14+IF(B182&lt;=10,Inputs!$C$12,Inputs!$C$13))/12</f>
        <v>62.8406270050355</v>
      </c>
      <c r="L182" s="56" t="n">
        <f aca="false">IF(OR(E182=1,A182&lt;=Inputs!$C$15),0,MAX(Inputs!$C$8*I182-(F182+G182+H182+J182-K182),0))</f>
        <v>0</v>
      </c>
      <c r="M182" s="56" t="n">
        <f aca="false">L182*INDEX(Rates!$B$2:$C$101,C182+1,IF(Inputs!$C$5="Male",1,2))/1000/12*Inputs!$C$16</f>
        <v>0</v>
      </c>
      <c r="N182" s="56" t="n">
        <f aca="false">IF($V$1=1,MAX(F182+G182+H182+J182-K182-M182,0)*Inputs!$C$22/12,0)</f>
        <v>0</v>
      </c>
      <c r="O182" s="56" t="n">
        <f aca="false">IF(AND(MOD(A182,12)=0,B182&gt;=Inputs!$C$18),MAX(F182+G182+H182+J182-K182-M182-N182,0)*Inputs!$C$17,0)</f>
        <v>0</v>
      </c>
      <c r="P182" s="56" t="n">
        <f aca="false">F182+G182+H182+J182-K182-M182-N182+O182</f>
        <v>125618.413383066</v>
      </c>
      <c r="Q182" s="56" t="n">
        <f aca="false">IF(OR(E182=1,P182&lt;=0),0,P182)</f>
        <v>125618.413383066</v>
      </c>
      <c r="R182" s="15" t="n">
        <f aca="false">IF(OR(E182=1,AND(P182&lt;=0,I182&gt;0)),1,0)</f>
        <v>0</v>
      </c>
      <c r="S182" s="15" t="n">
        <f aca="false">IF(L182&gt;0,1,0)</f>
        <v>0</v>
      </c>
    </row>
    <row r="183" customFormat="false" ht="15" hidden="false" customHeight="false" outlineLevel="0" collapsed="false">
      <c r="A183" s="15" t="n">
        <v>182</v>
      </c>
      <c r="B183" s="15" t="n">
        <f aca="false">INT((A183-1)/12)+1</f>
        <v>16</v>
      </c>
      <c r="C183" s="15" t="n">
        <f aca="false">MIN(Inputs!$C$4+B183-1,99)</f>
        <v>89</v>
      </c>
      <c r="D183" s="55" t="n">
        <f aca="false">Inputs!$C$25</f>
        <v>0.02</v>
      </c>
      <c r="E183" s="15" t="n">
        <f aca="false">R182</f>
        <v>0</v>
      </c>
      <c r="F183" s="56" t="n">
        <f aca="false">Q182</f>
        <v>125618.413383066</v>
      </c>
      <c r="G183" s="56" t="n">
        <f aca="false">IF(AND(MOD(A183-1,12)=0,B183&lt;=Inputs!$C$7,E183=0),Inputs!$C$6,0)</f>
        <v>0</v>
      </c>
      <c r="H183" s="56" t="n">
        <f aca="false">IF(B183=1,G183*Inputs!$C$9,0)</f>
        <v>0</v>
      </c>
      <c r="I183" s="56" t="n">
        <f aca="false">I182+G183</f>
        <v>120000</v>
      </c>
      <c r="J183" s="56" t="n">
        <f aca="false">(F183+G183+H183)*((1+D183)^(1/12)-1)</f>
        <v>207.469022720357</v>
      </c>
      <c r="K183" s="56" t="n">
        <f aca="false">(F183+G183+H183+J183)*(Inputs!$C$14+IF(B183&lt;=10,Inputs!$C$12,Inputs!$C$13))/12</f>
        <v>62.9129412028931</v>
      </c>
      <c r="L183" s="56" t="n">
        <f aca="false">IF(OR(E183=1,A183&lt;=Inputs!$C$15),0,MAX(Inputs!$C$8*I183-(F183+G183+H183+J183-K183),0))</f>
        <v>0</v>
      </c>
      <c r="M183" s="56" t="n">
        <f aca="false">L183*INDEX(Rates!$B$2:$C$101,C183+1,IF(Inputs!$C$5="Male",1,2))/1000/12*Inputs!$C$16</f>
        <v>0</v>
      </c>
      <c r="N183" s="56" t="n">
        <f aca="false">IF($V$1=1,MAX(F183+G183+H183+J183-K183-M183,0)*Inputs!$C$22/12,0)</f>
        <v>0</v>
      </c>
      <c r="O183" s="56" t="n">
        <f aca="false">IF(AND(MOD(A183,12)=0,B183&gt;=Inputs!$C$18),MAX(F183+G183+H183+J183-K183-M183-N183,0)*Inputs!$C$17,0)</f>
        <v>0</v>
      </c>
      <c r="P183" s="56" t="n">
        <f aca="false">F183+G183+H183+J183-K183-M183-N183+O183</f>
        <v>125762.969464583</v>
      </c>
      <c r="Q183" s="56" t="n">
        <f aca="false">IF(OR(E183=1,P183&lt;=0),0,P183)</f>
        <v>125762.969464583</v>
      </c>
      <c r="R183" s="15" t="n">
        <f aca="false">IF(OR(E183=1,AND(P183&lt;=0,I183&gt;0)),1,0)</f>
        <v>0</v>
      </c>
      <c r="S183" s="15" t="n">
        <f aca="false">IF(L183&gt;0,1,0)</f>
        <v>0</v>
      </c>
    </row>
    <row r="184" customFormat="false" ht="15" hidden="false" customHeight="false" outlineLevel="0" collapsed="false">
      <c r="A184" s="15" t="n">
        <v>183</v>
      </c>
      <c r="B184" s="15" t="n">
        <f aca="false">INT((A184-1)/12)+1</f>
        <v>16</v>
      </c>
      <c r="C184" s="15" t="n">
        <f aca="false">MIN(Inputs!$C$4+B184-1,99)</f>
        <v>89</v>
      </c>
      <c r="D184" s="55" t="n">
        <f aca="false">Inputs!$C$25</f>
        <v>0.02</v>
      </c>
      <c r="E184" s="15" t="n">
        <f aca="false">R183</f>
        <v>0</v>
      </c>
      <c r="F184" s="56" t="n">
        <f aca="false">Q183</f>
        <v>125762.969464583</v>
      </c>
      <c r="G184" s="56" t="n">
        <f aca="false">IF(AND(MOD(A184-1,12)=0,B184&lt;=Inputs!$C$7,E184=0),Inputs!$C$6,0)</f>
        <v>0</v>
      </c>
      <c r="H184" s="56" t="n">
        <f aca="false">IF(B184=1,G184*Inputs!$C$9,0)</f>
        <v>0</v>
      </c>
      <c r="I184" s="56" t="n">
        <f aca="false">I183+G184</f>
        <v>120000</v>
      </c>
      <c r="J184" s="56" t="n">
        <f aca="false">(F184+G184+H184)*((1+D184)^(1/12)-1)</f>
        <v>207.70776884167</v>
      </c>
      <c r="K184" s="56" t="n">
        <f aca="false">(F184+G184+H184+J184)*(Inputs!$C$14+IF(B184&lt;=10,Inputs!$C$12,Inputs!$C$13))/12</f>
        <v>62.9853386167125</v>
      </c>
      <c r="L184" s="56" t="n">
        <f aca="false">IF(OR(E184=1,A184&lt;=Inputs!$C$15),0,MAX(Inputs!$C$8*I184-(F184+G184+H184+J184-K184),0))</f>
        <v>0</v>
      </c>
      <c r="M184" s="56" t="n">
        <f aca="false">L184*INDEX(Rates!$B$2:$C$101,C184+1,IF(Inputs!$C$5="Male",1,2))/1000/12*Inputs!$C$16</f>
        <v>0</v>
      </c>
      <c r="N184" s="56" t="n">
        <f aca="false">IF($V$1=1,MAX(F184+G184+H184+J184-K184-M184,0)*Inputs!$C$22/12,0)</f>
        <v>0</v>
      </c>
      <c r="O184" s="56" t="n">
        <f aca="false">IF(AND(MOD(A184,12)=0,B184&gt;=Inputs!$C$18),MAX(F184+G184+H184+J184-K184-M184-N184,0)*Inputs!$C$17,0)</f>
        <v>0</v>
      </c>
      <c r="P184" s="56" t="n">
        <f aca="false">F184+G184+H184+J184-K184-M184-N184+O184</f>
        <v>125907.691894808</v>
      </c>
      <c r="Q184" s="56" t="n">
        <f aca="false">IF(OR(E184=1,P184&lt;=0),0,P184)</f>
        <v>125907.691894808</v>
      </c>
      <c r="R184" s="15" t="n">
        <f aca="false">IF(OR(E184=1,AND(P184&lt;=0,I184&gt;0)),1,0)</f>
        <v>0</v>
      </c>
      <c r="S184" s="15" t="n">
        <f aca="false">IF(L184&gt;0,1,0)</f>
        <v>0</v>
      </c>
    </row>
    <row r="185" customFormat="false" ht="15" hidden="false" customHeight="false" outlineLevel="0" collapsed="false">
      <c r="A185" s="15" t="n">
        <v>184</v>
      </c>
      <c r="B185" s="15" t="n">
        <f aca="false">INT((A185-1)/12)+1</f>
        <v>16</v>
      </c>
      <c r="C185" s="15" t="n">
        <f aca="false">MIN(Inputs!$C$4+B185-1,99)</f>
        <v>89</v>
      </c>
      <c r="D185" s="55" t="n">
        <f aca="false">Inputs!$C$25</f>
        <v>0.02</v>
      </c>
      <c r="E185" s="15" t="n">
        <f aca="false">R184</f>
        <v>0</v>
      </c>
      <c r="F185" s="56" t="n">
        <f aca="false">Q184</f>
        <v>125907.691894808</v>
      </c>
      <c r="G185" s="56" t="n">
        <f aca="false">IF(AND(MOD(A185-1,12)=0,B185&lt;=Inputs!$C$7,E185=0),Inputs!$C$6,0)</f>
        <v>0</v>
      </c>
      <c r="H185" s="56" t="n">
        <f aca="false">IF(B185=1,G185*Inputs!$C$9,0)</f>
        <v>0</v>
      </c>
      <c r="I185" s="56" t="n">
        <f aca="false">I184+G185</f>
        <v>120000</v>
      </c>
      <c r="J185" s="56" t="n">
        <f aca="false">(F185+G185+H185)*((1+D185)^(1/12)-1)</f>
        <v>207.946789701398</v>
      </c>
      <c r="K185" s="56" t="n">
        <f aca="false">(F185+G185+H185+J185)*(Inputs!$C$14+IF(B185&lt;=10,Inputs!$C$12,Inputs!$C$13))/12</f>
        <v>63.0578193422549</v>
      </c>
      <c r="L185" s="56" t="n">
        <f aca="false">IF(OR(E185=1,A185&lt;=Inputs!$C$15),0,MAX(Inputs!$C$8*I185-(F185+G185+H185+J185-K185),0))</f>
        <v>0</v>
      </c>
      <c r="M185" s="56" t="n">
        <f aca="false">L185*INDEX(Rates!$B$2:$C$101,C185+1,IF(Inputs!$C$5="Male",1,2))/1000/12*Inputs!$C$16</f>
        <v>0</v>
      </c>
      <c r="N185" s="56" t="n">
        <f aca="false">IF($V$1=1,MAX(F185+G185+H185+J185-K185-M185,0)*Inputs!$C$22/12,0)</f>
        <v>0</v>
      </c>
      <c r="O185" s="56" t="n">
        <f aca="false">IF(AND(MOD(A185,12)=0,B185&gt;=Inputs!$C$18),MAX(F185+G185+H185+J185-K185-M185-N185,0)*Inputs!$C$17,0)</f>
        <v>0</v>
      </c>
      <c r="P185" s="56" t="n">
        <f aca="false">F185+G185+H185+J185-K185-M185-N185+O185</f>
        <v>126052.580865167</v>
      </c>
      <c r="Q185" s="56" t="n">
        <f aca="false">IF(OR(E185=1,P185&lt;=0),0,P185)</f>
        <v>126052.580865167</v>
      </c>
      <c r="R185" s="15" t="n">
        <f aca="false">IF(OR(E185=1,AND(P185&lt;=0,I185&gt;0)),1,0)</f>
        <v>0</v>
      </c>
      <c r="S185" s="15" t="n">
        <f aca="false">IF(L185&gt;0,1,0)</f>
        <v>0</v>
      </c>
    </row>
    <row r="186" customFormat="false" ht="15" hidden="false" customHeight="false" outlineLevel="0" collapsed="false">
      <c r="A186" s="15" t="n">
        <v>185</v>
      </c>
      <c r="B186" s="15" t="n">
        <f aca="false">INT((A186-1)/12)+1</f>
        <v>16</v>
      </c>
      <c r="C186" s="15" t="n">
        <f aca="false">MIN(Inputs!$C$4+B186-1,99)</f>
        <v>89</v>
      </c>
      <c r="D186" s="55" t="n">
        <f aca="false">Inputs!$C$25</f>
        <v>0.02</v>
      </c>
      <c r="E186" s="15" t="n">
        <f aca="false">R185</f>
        <v>0</v>
      </c>
      <c r="F186" s="56" t="n">
        <f aca="false">Q185</f>
        <v>126052.580865167</v>
      </c>
      <c r="G186" s="56" t="n">
        <f aca="false">IF(AND(MOD(A186-1,12)=0,B186&lt;=Inputs!$C$7,E186=0),Inputs!$C$6,0)</f>
        <v>0</v>
      </c>
      <c r="H186" s="56" t="n">
        <f aca="false">IF(B186=1,G186*Inputs!$C$9,0)</f>
        <v>0</v>
      </c>
      <c r="I186" s="56" t="n">
        <f aca="false">I185+G186</f>
        <v>120000</v>
      </c>
      <c r="J186" s="56" t="n">
        <f aca="false">(F186+G186+H186)*((1+D186)^(1/12)-1)</f>
        <v>208.186085615698</v>
      </c>
      <c r="K186" s="56" t="n">
        <f aca="false">(F186+G186+H186+J186)*(Inputs!$C$14+IF(B186&lt;=10,Inputs!$C$12,Inputs!$C$13))/12</f>
        <v>63.1303834753916</v>
      </c>
      <c r="L186" s="56" t="n">
        <f aca="false">IF(OR(E186=1,A186&lt;=Inputs!$C$15),0,MAX(Inputs!$C$8*I186-(F186+G186+H186+J186-K186),0))</f>
        <v>0</v>
      </c>
      <c r="M186" s="56" t="n">
        <f aca="false">L186*INDEX(Rates!$B$2:$C$101,C186+1,IF(Inputs!$C$5="Male",1,2))/1000/12*Inputs!$C$16</f>
        <v>0</v>
      </c>
      <c r="N186" s="56" t="n">
        <f aca="false">IF($V$1=1,MAX(F186+G186+H186+J186-K186-M186,0)*Inputs!$C$22/12,0)</f>
        <v>0</v>
      </c>
      <c r="O186" s="56" t="n">
        <f aca="false">IF(AND(MOD(A186,12)=0,B186&gt;=Inputs!$C$18),MAX(F186+G186+H186+J186-K186-M186-N186,0)*Inputs!$C$17,0)</f>
        <v>0</v>
      </c>
      <c r="P186" s="56" t="n">
        <f aca="false">F186+G186+H186+J186-K186-M186-N186+O186</f>
        <v>126197.636567308</v>
      </c>
      <c r="Q186" s="56" t="n">
        <f aca="false">IF(OR(E186=1,P186&lt;=0),0,P186)</f>
        <v>126197.636567308</v>
      </c>
      <c r="R186" s="15" t="n">
        <f aca="false">IF(OR(E186=1,AND(P186&lt;=0,I186&gt;0)),1,0)</f>
        <v>0</v>
      </c>
      <c r="S186" s="15" t="n">
        <f aca="false">IF(L186&gt;0,1,0)</f>
        <v>0</v>
      </c>
    </row>
    <row r="187" customFormat="false" ht="15" hidden="false" customHeight="false" outlineLevel="0" collapsed="false">
      <c r="A187" s="15" t="n">
        <v>186</v>
      </c>
      <c r="B187" s="15" t="n">
        <f aca="false">INT((A187-1)/12)+1</f>
        <v>16</v>
      </c>
      <c r="C187" s="15" t="n">
        <f aca="false">MIN(Inputs!$C$4+B187-1,99)</f>
        <v>89</v>
      </c>
      <c r="D187" s="55" t="n">
        <f aca="false">Inputs!$C$25</f>
        <v>0.02</v>
      </c>
      <c r="E187" s="15" t="n">
        <f aca="false">R186</f>
        <v>0</v>
      </c>
      <c r="F187" s="56" t="n">
        <f aca="false">Q186</f>
        <v>126197.636567308</v>
      </c>
      <c r="G187" s="56" t="n">
        <f aca="false">IF(AND(MOD(A187-1,12)=0,B187&lt;=Inputs!$C$7,E187=0),Inputs!$C$6,0)</f>
        <v>0</v>
      </c>
      <c r="H187" s="56" t="n">
        <f aca="false">IF(B187=1,G187*Inputs!$C$9,0)</f>
        <v>0</v>
      </c>
      <c r="I187" s="56" t="n">
        <f aca="false">I186+G187</f>
        <v>120000</v>
      </c>
      <c r="J187" s="56" t="n">
        <f aca="false">(F187+G187+H187)*((1+D187)^(1/12)-1)</f>
        <v>208.425656901089</v>
      </c>
      <c r="K187" s="56" t="n">
        <f aca="false">(F187+G187+H187+J187)*(Inputs!$C$14+IF(B187&lt;=10,Inputs!$C$12,Inputs!$C$13))/12</f>
        <v>63.2030311121044</v>
      </c>
      <c r="L187" s="56" t="n">
        <f aca="false">IF(OR(E187=1,A187&lt;=Inputs!$C$15),0,MAX(Inputs!$C$8*I187-(F187+G187+H187+J187-K187),0))</f>
        <v>0</v>
      </c>
      <c r="M187" s="56" t="n">
        <f aca="false">L187*INDEX(Rates!$B$2:$C$101,C187+1,IF(Inputs!$C$5="Male",1,2))/1000/12*Inputs!$C$16</f>
        <v>0</v>
      </c>
      <c r="N187" s="56" t="n">
        <f aca="false">IF($V$1=1,MAX(F187+G187+H187+J187-K187-M187,0)*Inputs!$C$22/12,0)</f>
        <v>0</v>
      </c>
      <c r="O187" s="56" t="n">
        <f aca="false">IF(AND(MOD(A187,12)=0,B187&gt;=Inputs!$C$18),MAX(F187+G187+H187+J187-K187-M187-N187,0)*Inputs!$C$17,0)</f>
        <v>0</v>
      </c>
      <c r="P187" s="56" t="n">
        <f aca="false">F187+G187+H187+J187-K187-M187-N187+O187</f>
        <v>126342.859193097</v>
      </c>
      <c r="Q187" s="56" t="n">
        <f aca="false">IF(OR(E187=1,P187&lt;=0),0,P187)</f>
        <v>126342.859193097</v>
      </c>
      <c r="R187" s="15" t="n">
        <f aca="false">IF(OR(E187=1,AND(P187&lt;=0,I187&gt;0)),1,0)</f>
        <v>0</v>
      </c>
      <c r="S187" s="15" t="n">
        <f aca="false">IF(L187&gt;0,1,0)</f>
        <v>0</v>
      </c>
    </row>
    <row r="188" customFormat="false" ht="15" hidden="false" customHeight="false" outlineLevel="0" collapsed="false">
      <c r="A188" s="15" t="n">
        <v>187</v>
      </c>
      <c r="B188" s="15" t="n">
        <f aca="false">INT((A188-1)/12)+1</f>
        <v>16</v>
      </c>
      <c r="C188" s="15" t="n">
        <f aca="false">MIN(Inputs!$C$4+B188-1,99)</f>
        <v>89</v>
      </c>
      <c r="D188" s="55" t="n">
        <f aca="false">Inputs!$C$25</f>
        <v>0.02</v>
      </c>
      <c r="E188" s="15" t="n">
        <f aca="false">R187</f>
        <v>0</v>
      </c>
      <c r="F188" s="56" t="n">
        <f aca="false">Q187</f>
        <v>126342.859193097</v>
      </c>
      <c r="G188" s="56" t="n">
        <f aca="false">IF(AND(MOD(A188-1,12)=0,B188&lt;=Inputs!$C$7,E188=0),Inputs!$C$6,0)</f>
        <v>0</v>
      </c>
      <c r="H188" s="56" t="n">
        <f aca="false">IF(B188=1,G188*Inputs!$C$9,0)</f>
        <v>0</v>
      </c>
      <c r="I188" s="56" t="n">
        <f aca="false">I187+G188</f>
        <v>120000</v>
      </c>
      <c r="J188" s="56" t="n">
        <f aca="false">(F188+G188+H188)*((1+D188)^(1/12)-1)</f>
        <v>208.665503874458</v>
      </c>
      <c r="K188" s="56" t="n">
        <f aca="false">(F188+G188+H188+J188)*(Inputs!$C$14+IF(B188&lt;=10,Inputs!$C$12,Inputs!$C$13))/12</f>
        <v>63.2757623484856</v>
      </c>
      <c r="L188" s="56" t="n">
        <f aca="false">IF(OR(E188=1,A188&lt;=Inputs!$C$15),0,MAX(Inputs!$C$8*I188-(F188+G188+H188+J188-K188),0))</f>
        <v>0</v>
      </c>
      <c r="M188" s="56" t="n">
        <f aca="false">L188*INDEX(Rates!$B$2:$C$101,C188+1,IF(Inputs!$C$5="Male",1,2))/1000/12*Inputs!$C$16</f>
        <v>0</v>
      </c>
      <c r="N188" s="56" t="n">
        <f aca="false">IF($V$1=1,MAX(F188+G188+H188+J188-K188-M188,0)*Inputs!$C$22/12,0)</f>
        <v>0</v>
      </c>
      <c r="O188" s="56" t="n">
        <f aca="false">IF(AND(MOD(A188,12)=0,B188&gt;=Inputs!$C$18),MAX(F188+G188+H188+J188-K188-M188-N188,0)*Inputs!$C$17,0)</f>
        <v>0</v>
      </c>
      <c r="P188" s="56" t="n">
        <f aca="false">F188+G188+H188+J188-K188-M188-N188+O188</f>
        <v>126488.248934623</v>
      </c>
      <c r="Q188" s="56" t="n">
        <f aca="false">IF(OR(E188=1,P188&lt;=0),0,P188)</f>
        <v>126488.248934623</v>
      </c>
      <c r="R188" s="15" t="n">
        <f aca="false">IF(OR(E188=1,AND(P188&lt;=0,I188&gt;0)),1,0)</f>
        <v>0</v>
      </c>
      <c r="S188" s="15" t="n">
        <f aca="false">IF(L188&gt;0,1,0)</f>
        <v>0</v>
      </c>
    </row>
    <row r="189" customFormat="false" ht="15" hidden="false" customHeight="false" outlineLevel="0" collapsed="false">
      <c r="A189" s="15" t="n">
        <v>188</v>
      </c>
      <c r="B189" s="15" t="n">
        <f aca="false">INT((A189-1)/12)+1</f>
        <v>16</v>
      </c>
      <c r="C189" s="15" t="n">
        <f aca="false">MIN(Inputs!$C$4+B189-1,99)</f>
        <v>89</v>
      </c>
      <c r="D189" s="55" t="n">
        <f aca="false">Inputs!$C$25</f>
        <v>0.02</v>
      </c>
      <c r="E189" s="15" t="n">
        <f aca="false">R188</f>
        <v>0</v>
      </c>
      <c r="F189" s="56" t="n">
        <f aca="false">Q188</f>
        <v>126488.248934623</v>
      </c>
      <c r="G189" s="56" t="n">
        <f aca="false">IF(AND(MOD(A189-1,12)=0,B189&lt;=Inputs!$C$7,E189=0),Inputs!$C$6,0)</f>
        <v>0</v>
      </c>
      <c r="H189" s="56" t="n">
        <f aca="false">IF(B189=1,G189*Inputs!$C$9,0)</f>
        <v>0</v>
      </c>
      <c r="I189" s="56" t="n">
        <f aca="false">I188+G189</f>
        <v>120000</v>
      </c>
      <c r="J189" s="56" t="n">
        <f aca="false">(F189+G189+H189)*((1+D189)^(1/12)-1)</f>
        <v>208.905626853054</v>
      </c>
      <c r="K189" s="56" t="n">
        <f aca="false">(F189+G189+H189+J189)*(Inputs!$C$14+IF(B189&lt;=10,Inputs!$C$12,Inputs!$C$13))/12</f>
        <v>63.3485772807379</v>
      </c>
      <c r="L189" s="56" t="n">
        <f aca="false">IF(OR(E189=1,A189&lt;=Inputs!$C$15),0,MAX(Inputs!$C$8*I189-(F189+G189+H189+J189-K189),0))</f>
        <v>0</v>
      </c>
      <c r="M189" s="56" t="n">
        <f aca="false">L189*INDEX(Rates!$B$2:$C$101,C189+1,IF(Inputs!$C$5="Male",1,2))/1000/12*Inputs!$C$16</f>
        <v>0</v>
      </c>
      <c r="N189" s="56" t="n">
        <f aca="false">IF($V$1=1,MAX(F189+G189+H189+J189-K189-M189,0)*Inputs!$C$22/12,0)</f>
        <v>0</v>
      </c>
      <c r="O189" s="56" t="n">
        <f aca="false">IF(AND(MOD(A189,12)=0,B189&gt;=Inputs!$C$18),MAX(F189+G189+H189+J189-K189-M189-N189,0)*Inputs!$C$17,0)</f>
        <v>0</v>
      </c>
      <c r="P189" s="56" t="n">
        <f aca="false">F189+G189+H189+J189-K189-M189-N189+O189</f>
        <v>126633.805984195</v>
      </c>
      <c r="Q189" s="56" t="n">
        <f aca="false">IF(OR(E189=1,P189&lt;=0),0,P189)</f>
        <v>126633.805984195</v>
      </c>
      <c r="R189" s="15" t="n">
        <f aca="false">IF(OR(E189=1,AND(P189&lt;=0,I189&gt;0)),1,0)</f>
        <v>0</v>
      </c>
      <c r="S189" s="15" t="n">
        <f aca="false">IF(L189&gt;0,1,0)</f>
        <v>0</v>
      </c>
    </row>
    <row r="190" customFormat="false" ht="15" hidden="false" customHeight="false" outlineLevel="0" collapsed="false">
      <c r="A190" s="15" t="n">
        <v>189</v>
      </c>
      <c r="B190" s="15" t="n">
        <f aca="false">INT((A190-1)/12)+1</f>
        <v>16</v>
      </c>
      <c r="C190" s="15" t="n">
        <f aca="false">MIN(Inputs!$C$4+B190-1,99)</f>
        <v>89</v>
      </c>
      <c r="D190" s="55" t="n">
        <f aca="false">Inputs!$C$25</f>
        <v>0.02</v>
      </c>
      <c r="E190" s="15" t="n">
        <f aca="false">R189</f>
        <v>0</v>
      </c>
      <c r="F190" s="56" t="n">
        <f aca="false">Q189</f>
        <v>126633.805984195</v>
      </c>
      <c r="G190" s="56" t="n">
        <f aca="false">IF(AND(MOD(A190-1,12)=0,B190&lt;=Inputs!$C$7,E190=0),Inputs!$C$6,0)</f>
        <v>0</v>
      </c>
      <c r="H190" s="56" t="n">
        <f aca="false">IF(B190=1,G190*Inputs!$C$9,0)</f>
        <v>0</v>
      </c>
      <c r="I190" s="56" t="n">
        <f aca="false">I189+G190</f>
        <v>120000</v>
      </c>
      <c r="J190" s="56" t="n">
        <f aca="false">(F190+G190+H190)*((1+D190)^(1/12)-1)</f>
        <v>209.14602615449</v>
      </c>
      <c r="K190" s="56" t="n">
        <f aca="false">(F190+G190+H190+J190)*(Inputs!$C$14+IF(B190&lt;=10,Inputs!$C$12,Inputs!$C$13))/12</f>
        <v>63.4214760051748</v>
      </c>
      <c r="L190" s="56" t="n">
        <f aca="false">IF(OR(E190=1,A190&lt;=Inputs!$C$15),0,MAX(Inputs!$C$8*I190-(F190+G190+H190+J190-K190),0))</f>
        <v>0</v>
      </c>
      <c r="M190" s="56" t="n">
        <f aca="false">L190*INDEX(Rates!$B$2:$C$101,C190+1,IF(Inputs!$C$5="Male",1,2))/1000/12*Inputs!$C$16</f>
        <v>0</v>
      </c>
      <c r="N190" s="56" t="n">
        <f aca="false">IF($V$1=1,MAX(F190+G190+H190+J190-K190-M190,0)*Inputs!$C$22/12,0)</f>
        <v>0</v>
      </c>
      <c r="O190" s="56" t="n">
        <f aca="false">IF(AND(MOD(A190,12)=0,B190&gt;=Inputs!$C$18),MAX(F190+G190+H190+J190-K190-M190-N190,0)*Inputs!$C$17,0)</f>
        <v>0</v>
      </c>
      <c r="P190" s="56" t="n">
        <f aca="false">F190+G190+H190+J190-K190-M190-N190+O190</f>
        <v>126779.530534344</v>
      </c>
      <c r="Q190" s="56" t="n">
        <f aca="false">IF(OR(E190=1,P190&lt;=0),0,P190)</f>
        <v>126779.530534344</v>
      </c>
      <c r="R190" s="15" t="n">
        <f aca="false">IF(OR(E190=1,AND(P190&lt;=0,I190&gt;0)),1,0)</f>
        <v>0</v>
      </c>
      <c r="S190" s="15" t="n">
        <f aca="false">IF(L190&gt;0,1,0)</f>
        <v>0</v>
      </c>
    </row>
    <row r="191" customFormat="false" ht="15" hidden="false" customHeight="false" outlineLevel="0" collapsed="false">
      <c r="A191" s="15" t="n">
        <v>190</v>
      </c>
      <c r="B191" s="15" t="n">
        <f aca="false">INT((A191-1)/12)+1</f>
        <v>16</v>
      </c>
      <c r="C191" s="15" t="n">
        <f aca="false">MIN(Inputs!$C$4+B191-1,99)</f>
        <v>89</v>
      </c>
      <c r="D191" s="55" t="n">
        <f aca="false">Inputs!$C$25</f>
        <v>0.02</v>
      </c>
      <c r="E191" s="15" t="n">
        <f aca="false">R190</f>
        <v>0</v>
      </c>
      <c r="F191" s="56" t="n">
        <f aca="false">Q190</f>
        <v>126779.530534344</v>
      </c>
      <c r="G191" s="56" t="n">
        <f aca="false">IF(AND(MOD(A191-1,12)=0,B191&lt;=Inputs!$C$7,E191=0),Inputs!$C$6,0)</f>
        <v>0</v>
      </c>
      <c r="H191" s="56" t="n">
        <f aca="false">IF(B191=1,G191*Inputs!$C$9,0)</f>
        <v>0</v>
      </c>
      <c r="I191" s="56" t="n">
        <f aca="false">I190+G191</f>
        <v>120000</v>
      </c>
      <c r="J191" s="56" t="n">
        <f aca="false">(F191+G191+H191)*((1+D191)^(1/12)-1)</f>
        <v>209.386702096747</v>
      </c>
      <c r="K191" s="56" t="n">
        <f aca="false">(F191+G191+H191+J191)*(Inputs!$C$14+IF(B191&lt;=10,Inputs!$C$12,Inputs!$C$13))/12</f>
        <v>63.4944586182206</v>
      </c>
      <c r="L191" s="56" t="n">
        <f aca="false">IF(OR(E191=1,A191&lt;=Inputs!$C$15),0,MAX(Inputs!$C$8*I191-(F191+G191+H191+J191-K191),0))</f>
        <v>0</v>
      </c>
      <c r="M191" s="56" t="n">
        <f aca="false">L191*INDEX(Rates!$B$2:$C$101,C191+1,IF(Inputs!$C$5="Male",1,2))/1000/12*Inputs!$C$16</f>
        <v>0</v>
      </c>
      <c r="N191" s="56" t="n">
        <f aca="false">IF($V$1=1,MAX(F191+G191+H191+J191-K191-M191,0)*Inputs!$C$22/12,0)</f>
        <v>0</v>
      </c>
      <c r="O191" s="56" t="n">
        <f aca="false">IF(AND(MOD(A191,12)=0,B191&gt;=Inputs!$C$18),MAX(F191+G191+H191+J191-K191-M191-N191,0)*Inputs!$C$17,0)</f>
        <v>0</v>
      </c>
      <c r="P191" s="56" t="n">
        <f aca="false">F191+G191+H191+J191-K191-M191-N191+O191</f>
        <v>126925.422777823</v>
      </c>
      <c r="Q191" s="56" t="n">
        <f aca="false">IF(OR(E191=1,P191&lt;=0),0,P191)</f>
        <v>126925.422777823</v>
      </c>
      <c r="R191" s="15" t="n">
        <f aca="false">IF(OR(E191=1,AND(P191&lt;=0,I191&gt;0)),1,0)</f>
        <v>0</v>
      </c>
      <c r="S191" s="15" t="n">
        <f aca="false">IF(L191&gt;0,1,0)</f>
        <v>0</v>
      </c>
    </row>
    <row r="192" customFormat="false" ht="15" hidden="false" customHeight="false" outlineLevel="0" collapsed="false">
      <c r="A192" s="15" t="n">
        <v>191</v>
      </c>
      <c r="B192" s="15" t="n">
        <f aca="false">INT((A192-1)/12)+1</f>
        <v>16</v>
      </c>
      <c r="C192" s="15" t="n">
        <f aca="false">MIN(Inputs!$C$4+B192-1,99)</f>
        <v>89</v>
      </c>
      <c r="D192" s="55" t="n">
        <f aca="false">Inputs!$C$25</f>
        <v>0.02</v>
      </c>
      <c r="E192" s="15" t="n">
        <f aca="false">R191</f>
        <v>0</v>
      </c>
      <c r="F192" s="56" t="n">
        <f aca="false">Q191</f>
        <v>126925.422777823</v>
      </c>
      <c r="G192" s="56" t="n">
        <f aca="false">IF(AND(MOD(A192-1,12)=0,B192&lt;=Inputs!$C$7,E192=0),Inputs!$C$6,0)</f>
        <v>0</v>
      </c>
      <c r="H192" s="56" t="n">
        <f aca="false">IF(B192=1,G192*Inputs!$C$9,0)</f>
        <v>0</v>
      </c>
      <c r="I192" s="56" t="n">
        <f aca="false">I191+G192</f>
        <v>120000</v>
      </c>
      <c r="J192" s="56" t="n">
        <f aca="false">(F192+G192+H192)*((1+D192)^(1/12)-1)</f>
        <v>209.627654998172</v>
      </c>
      <c r="K192" s="56" t="n">
        <f aca="false">(F192+G192+H192+J192)*(Inputs!$C$14+IF(B192&lt;=10,Inputs!$C$12,Inputs!$C$13))/12</f>
        <v>63.5675252164105</v>
      </c>
      <c r="L192" s="56" t="n">
        <f aca="false">IF(OR(E192=1,A192&lt;=Inputs!$C$15),0,MAX(Inputs!$C$8*I192-(F192+G192+H192+J192-K192),0))</f>
        <v>0</v>
      </c>
      <c r="M192" s="56" t="n">
        <f aca="false">L192*INDEX(Rates!$B$2:$C$101,C192+1,IF(Inputs!$C$5="Male",1,2))/1000/12*Inputs!$C$16</f>
        <v>0</v>
      </c>
      <c r="N192" s="56" t="n">
        <f aca="false">IF($V$1=1,MAX(F192+G192+H192+J192-K192-M192,0)*Inputs!$C$22/12,0)</f>
        <v>0</v>
      </c>
      <c r="O192" s="56" t="n">
        <f aca="false">IF(AND(MOD(A192,12)=0,B192&gt;=Inputs!$C$18),MAX(F192+G192+H192+J192-K192-M192-N192,0)*Inputs!$C$17,0)</f>
        <v>0</v>
      </c>
      <c r="P192" s="56" t="n">
        <f aca="false">F192+G192+H192+J192-K192-M192-N192+O192</f>
        <v>127071.482907605</v>
      </c>
      <c r="Q192" s="56" t="n">
        <f aca="false">IF(OR(E192=1,P192&lt;=0),0,P192)</f>
        <v>127071.482907605</v>
      </c>
      <c r="R192" s="15" t="n">
        <f aca="false">IF(OR(E192=1,AND(P192&lt;=0,I192&gt;0)),1,0)</f>
        <v>0</v>
      </c>
      <c r="S192" s="15" t="n">
        <f aca="false">IF(L192&gt;0,1,0)</f>
        <v>0</v>
      </c>
    </row>
    <row r="193" customFormat="false" ht="15" hidden="false" customHeight="false" outlineLevel="0" collapsed="false">
      <c r="A193" s="15" t="n">
        <v>192</v>
      </c>
      <c r="B193" s="15" t="n">
        <f aca="false">INT((A193-1)/12)+1</f>
        <v>16</v>
      </c>
      <c r="C193" s="15" t="n">
        <f aca="false">MIN(Inputs!$C$4+B193-1,99)</f>
        <v>89</v>
      </c>
      <c r="D193" s="55" t="n">
        <f aca="false">Inputs!$C$25</f>
        <v>0.02</v>
      </c>
      <c r="E193" s="15" t="n">
        <f aca="false">R192</f>
        <v>0</v>
      </c>
      <c r="F193" s="56" t="n">
        <f aca="false">Q192</f>
        <v>127071.482907605</v>
      </c>
      <c r="G193" s="56" t="n">
        <f aca="false">IF(AND(MOD(A193-1,12)=0,B193&lt;=Inputs!$C$7,E193=0),Inputs!$C$6,0)</f>
        <v>0</v>
      </c>
      <c r="H193" s="56" t="n">
        <f aca="false">IF(B193=1,G193*Inputs!$C$9,0)</f>
        <v>0</v>
      </c>
      <c r="I193" s="56" t="n">
        <f aca="false">I192+G193</f>
        <v>120000</v>
      </c>
      <c r="J193" s="56" t="n">
        <f aca="false">(F193+G193+H193)*((1+D193)^(1/12)-1)</f>
        <v>209.868885177475</v>
      </c>
      <c r="K193" s="56" t="n">
        <f aca="false">(F193+G193+H193+J193)*(Inputs!$C$14+IF(B193&lt;=10,Inputs!$C$12,Inputs!$C$13))/12</f>
        <v>63.6406758963911</v>
      </c>
      <c r="L193" s="56" t="n">
        <f aca="false">IF(OR(E193=1,A193&lt;=Inputs!$C$15),0,MAX(Inputs!$C$8*I193-(F193+G193+H193+J193-K193),0))</f>
        <v>0</v>
      </c>
      <c r="M193" s="56" t="n">
        <f aca="false">L193*INDEX(Rates!$B$2:$C$101,C193+1,IF(Inputs!$C$5="Male",1,2))/1000/12*Inputs!$C$16</f>
        <v>0</v>
      </c>
      <c r="N193" s="56" t="n">
        <f aca="false">IF($V$1=1,MAX(F193+G193+H193+J193-K193-M193,0)*Inputs!$C$22/12,0)</f>
        <v>0</v>
      </c>
      <c r="O193" s="56" t="n">
        <f aca="false">IF(AND(MOD(A193,12)=0,B193&gt;=Inputs!$C$18),MAX(F193+G193+H193+J193-K193-M193-N193,0)*Inputs!$C$17,0)</f>
        <v>636.088555584429</v>
      </c>
      <c r="P193" s="56" t="n">
        <f aca="false">F193+G193+H193+J193-K193-M193-N193+O193</f>
        <v>127853.79967247</v>
      </c>
      <c r="Q193" s="56" t="n">
        <f aca="false">IF(OR(E193=1,P193&lt;=0),0,P193)</f>
        <v>127853.79967247</v>
      </c>
      <c r="R193" s="15" t="n">
        <f aca="false">IF(OR(E193=1,AND(P193&lt;=0,I193&gt;0)),1,0)</f>
        <v>0</v>
      </c>
      <c r="S193" s="15" t="n">
        <f aca="false">IF(L193&gt;0,1,0)</f>
        <v>0</v>
      </c>
    </row>
    <row r="194" customFormat="false" ht="15" hidden="false" customHeight="false" outlineLevel="0" collapsed="false">
      <c r="A194" s="15" t="n">
        <v>193</v>
      </c>
      <c r="B194" s="15" t="n">
        <f aca="false">INT((A194-1)/12)+1</f>
        <v>17</v>
      </c>
      <c r="C194" s="15" t="n">
        <f aca="false">MIN(Inputs!$C$4+B194-1,99)</f>
        <v>90</v>
      </c>
      <c r="D194" s="55" t="n">
        <f aca="false">Inputs!$C$25</f>
        <v>0.02</v>
      </c>
      <c r="E194" s="15" t="n">
        <f aca="false">R193</f>
        <v>0</v>
      </c>
      <c r="F194" s="56" t="n">
        <f aca="false">Q193</f>
        <v>127853.79967247</v>
      </c>
      <c r="G194" s="56" t="n">
        <f aca="false">IF(AND(MOD(A194-1,12)=0,B194&lt;=Inputs!$C$7,E194=0),Inputs!$C$6,0)</f>
        <v>0</v>
      </c>
      <c r="H194" s="56" t="n">
        <f aca="false">IF(B194=1,G194*Inputs!$C$9,0)</f>
        <v>0</v>
      </c>
      <c r="I194" s="56" t="n">
        <f aca="false">I193+G194</f>
        <v>120000</v>
      </c>
      <c r="J194" s="56" t="n">
        <f aca="false">(F194+G194+H194)*((1+D194)^(1/12)-1)</f>
        <v>211.160944918506</v>
      </c>
      <c r="K194" s="56" t="n">
        <f aca="false">(F194+G194+H194+J194)*(Inputs!$C$14+IF(B194&lt;=10,Inputs!$C$12,Inputs!$C$13))/12</f>
        <v>64.0324803086944</v>
      </c>
      <c r="L194" s="56" t="n">
        <f aca="false">IF(OR(E194=1,A194&lt;=Inputs!$C$15),0,MAX(Inputs!$C$8*I194-(F194+G194+H194+J194-K194),0))</f>
        <v>0</v>
      </c>
      <c r="M194" s="56" t="n">
        <f aca="false">L194*INDEX(Rates!$B$2:$C$101,C194+1,IF(Inputs!$C$5="Male",1,2))/1000/12*Inputs!$C$16</f>
        <v>0</v>
      </c>
      <c r="N194" s="56" t="n">
        <f aca="false">IF($V$1=1,MAX(F194+G194+H194+J194-K194-M194,0)*Inputs!$C$22/12,0)</f>
        <v>0</v>
      </c>
      <c r="O194" s="56" t="n">
        <f aca="false">IF(AND(MOD(A194,12)=0,B194&gt;=Inputs!$C$18),MAX(F194+G194+H194+J194-K194-M194-N194,0)*Inputs!$C$17,0)</f>
        <v>0</v>
      </c>
      <c r="P194" s="56" t="n">
        <f aca="false">F194+G194+H194+J194-K194-M194-N194+O194</f>
        <v>128000.92813708</v>
      </c>
      <c r="Q194" s="56" t="n">
        <f aca="false">IF(OR(E194=1,P194&lt;=0),0,P194)</f>
        <v>128000.92813708</v>
      </c>
      <c r="R194" s="15" t="n">
        <f aca="false">IF(OR(E194=1,AND(P194&lt;=0,I194&gt;0)),1,0)</f>
        <v>0</v>
      </c>
      <c r="S194" s="15" t="n">
        <f aca="false">IF(L194&gt;0,1,0)</f>
        <v>0</v>
      </c>
    </row>
    <row r="195" customFormat="false" ht="15" hidden="false" customHeight="false" outlineLevel="0" collapsed="false">
      <c r="A195" s="15" t="n">
        <v>194</v>
      </c>
      <c r="B195" s="15" t="n">
        <f aca="false">INT((A195-1)/12)+1</f>
        <v>17</v>
      </c>
      <c r="C195" s="15" t="n">
        <f aca="false">MIN(Inputs!$C$4+B195-1,99)</f>
        <v>90</v>
      </c>
      <c r="D195" s="55" t="n">
        <f aca="false">Inputs!$C$25</f>
        <v>0.02</v>
      </c>
      <c r="E195" s="15" t="n">
        <f aca="false">R194</f>
        <v>0</v>
      </c>
      <c r="F195" s="56" t="n">
        <f aca="false">Q194</f>
        <v>128000.92813708</v>
      </c>
      <c r="G195" s="56" t="n">
        <f aca="false">IF(AND(MOD(A195-1,12)=0,B195&lt;=Inputs!$C$7,E195=0),Inputs!$C$6,0)</f>
        <v>0</v>
      </c>
      <c r="H195" s="56" t="n">
        <f aca="false">IF(B195=1,G195*Inputs!$C$9,0)</f>
        <v>0</v>
      </c>
      <c r="I195" s="56" t="n">
        <f aca="false">I194+G195</f>
        <v>120000</v>
      </c>
      <c r="J195" s="56" t="n">
        <f aca="false">(F195+G195+H195)*((1+D195)^(1/12)-1)</f>
        <v>211.403939539636</v>
      </c>
      <c r="K195" s="56" t="n">
        <f aca="false">(F195+G195+H195+J195)*(Inputs!$C$14+IF(B195&lt;=10,Inputs!$C$12,Inputs!$C$13))/12</f>
        <v>64.1061660383098</v>
      </c>
      <c r="L195" s="56" t="n">
        <f aca="false">IF(OR(E195=1,A195&lt;=Inputs!$C$15),0,MAX(Inputs!$C$8*I195-(F195+G195+H195+J195-K195),0))</f>
        <v>0</v>
      </c>
      <c r="M195" s="56" t="n">
        <f aca="false">L195*INDEX(Rates!$B$2:$C$101,C195+1,IF(Inputs!$C$5="Male",1,2))/1000/12*Inputs!$C$16</f>
        <v>0</v>
      </c>
      <c r="N195" s="56" t="n">
        <f aca="false">IF($V$1=1,MAX(F195+G195+H195+J195-K195-M195,0)*Inputs!$C$22/12,0)</f>
        <v>0</v>
      </c>
      <c r="O195" s="56" t="n">
        <f aca="false">IF(AND(MOD(A195,12)=0,B195&gt;=Inputs!$C$18),MAX(F195+G195+H195+J195-K195-M195-N195,0)*Inputs!$C$17,0)</f>
        <v>0</v>
      </c>
      <c r="P195" s="56" t="n">
        <f aca="false">F195+G195+H195+J195-K195-M195-N195+O195</f>
        <v>128148.225910581</v>
      </c>
      <c r="Q195" s="56" t="n">
        <f aca="false">IF(OR(E195=1,P195&lt;=0),0,P195)</f>
        <v>128148.225910581</v>
      </c>
      <c r="R195" s="15" t="n">
        <f aca="false">IF(OR(E195=1,AND(P195&lt;=0,I195&gt;0)),1,0)</f>
        <v>0</v>
      </c>
      <c r="S195" s="15" t="n">
        <f aca="false">IF(L195&gt;0,1,0)</f>
        <v>0</v>
      </c>
    </row>
    <row r="196" customFormat="false" ht="15" hidden="false" customHeight="false" outlineLevel="0" collapsed="false">
      <c r="A196" s="15" t="n">
        <v>195</v>
      </c>
      <c r="B196" s="15" t="n">
        <f aca="false">INT((A196-1)/12)+1</f>
        <v>17</v>
      </c>
      <c r="C196" s="15" t="n">
        <f aca="false">MIN(Inputs!$C$4+B196-1,99)</f>
        <v>90</v>
      </c>
      <c r="D196" s="55" t="n">
        <f aca="false">Inputs!$C$25</f>
        <v>0.02</v>
      </c>
      <c r="E196" s="15" t="n">
        <f aca="false">R195</f>
        <v>0</v>
      </c>
      <c r="F196" s="56" t="n">
        <f aca="false">Q195</f>
        <v>128148.225910581</v>
      </c>
      <c r="G196" s="56" t="n">
        <f aca="false">IF(AND(MOD(A196-1,12)=0,B196&lt;=Inputs!$C$7,E196=0),Inputs!$C$6,0)</f>
        <v>0</v>
      </c>
      <c r="H196" s="56" t="n">
        <f aca="false">IF(B196=1,G196*Inputs!$C$9,0)</f>
        <v>0</v>
      </c>
      <c r="I196" s="56" t="n">
        <f aca="false">I195+G196</f>
        <v>120000</v>
      </c>
      <c r="J196" s="56" t="n">
        <f aca="false">(F196+G196+H196)*((1+D196)^(1/12)-1)</f>
        <v>211.647213788165</v>
      </c>
      <c r="K196" s="56" t="n">
        <f aca="false">(F196+G196+H196+J196)*(Inputs!$C$14+IF(B196&lt;=10,Inputs!$C$12,Inputs!$C$13))/12</f>
        <v>64.1799365621848</v>
      </c>
      <c r="L196" s="56" t="n">
        <f aca="false">IF(OR(E196=1,A196&lt;=Inputs!$C$15),0,MAX(Inputs!$C$8*I196-(F196+G196+H196+J196-K196),0))</f>
        <v>0</v>
      </c>
      <c r="M196" s="56" t="n">
        <f aca="false">L196*INDEX(Rates!$B$2:$C$101,C196+1,IF(Inputs!$C$5="Male",1,2))/1000/12*Inputs!$C$16</f>
        <v>0</v>
      </c>
      <c r="N196" s="56" t="n">
        <f aca="false">IF($V$1=1,MAX(F196+G196+H196+J196-K196-M196,0)*Inputs!$C$22/12,0)</f>
        <v>0</v>
      </c>
      <c r="O196" s="56" t="n">
        <f aca="false">IF(AND(MOD(A196,12)=0,B196&gt;=Inputs!$C$18),MAX(F196+G196+H196+J196-K196-M196-N196,0)*Inputs!$C$17,0)</f>
        <v>0</v>
      </c>
      <c r="P196" s="56" t="n">
        <f aca="false">F196+G196+H196+J196-K196-M196-N196+O196</f>
        <v>128295.693187807</v>
      </c>
      <c r="Q196" s="56" t="n">
        <f aca="false">IF(OR(E196=1,P196&lt;=0),0,P196)</f>
        <v>128295.693187807</v>
      </c>
      <c r="R196" s="15" t="n">
        <f aca="false">IF(OR(E196=1,AND(P196&lt;=0,I196&gt;0)),1,0)</f>
        <v>0</v>
      </c>
      <c r="S196" s="15" t="n">
        <f aca="false">IF(L196&gt;0,1,0)</f>
        <v>0</v>
      </c>
    </row>
    <row r="197" customFormat="false" ht="15" hidden="false" customHeight="false" outlineLevel="0" collapsed="false">
      <c r="A197" s="15" t="n">
        <v>196</v>
      </c>
      <c r="B197" s="15" t="n">
        <f aca="false">INT((A197-1)/12)+1</f>
        <v>17</v>
      </c>
      <c r="C197" s="15" t="n">
        <f aca="false">MIN(Inputs!$C$4+B197-1,99)</f>
        <v>90</v>
      </c>
      <c r="D197" s="55" t="n">
        <f aca="false">Inputs!$C$25</f>
        <v>0.02</v>
      </c>
      <c r="E197" s="15" t="n">
        <f aca="false">R196</f>
        <v>0</v>
      </c>
      <c r="F197" s="56" t="n">
        <f aca="false">Q196</f>
        <v>128295.693187807</v>
      </c>
      <c r="G197" s="56" t="n">
        <f aca="false">IF(AND(MOD(A197-1,12)=0,B197&lt;=Inputs!$C$7,E197=0),Inputs!$C$6,0)</f>
        <v>0</v>
      </c>
      <c r="H197" s="56" t="n">
        <f aca="false">IF(B197=1,G197*Inputs!$C$9,0)</f>
        <v>0</v>
      </c>
      <c r="I197" s="56" t="n">
        <f aca="false">I196+G197</f>
        <v>120000</v>
      </c>
      <c r="J197" s="56" t="n">
        <f aca="false">(F197+G197+H197)*((1+D197)^(1/12)-1)</f>
        <v>211.890767985876</v>
      </c>
      <c r="K197" s="56" t="n">
        <f aca="false">(F197+G197+H197+J197)*(Inputs!$C$14+IF(B197&lt;=10,Inputs!$C$12,Inputs!$C$13))/12</f>
        <v>64.2537919778966</v>
      </c>
      <c r="L197" s="56" t="n">
        <f aca="false">IF(OR(E197=1,A197&lt;=Inputs!$C$15),0,MAX(Inputs!$C$8*I197-(F197+G197+H197+J197-K197),0))</f>
        <v>0</v>
      </c>
      <c r="M197" s="56" t="n">
        <f aca="false">L197*INDEX(Rates!$B$2:$C$101,C197+1,IF(Inputs!$C$5="Male",1,2))/1000/12*Inputs!$C$16</f>
        <v>0</v>
      </c>
      <c r="N197" s="56" t="n">
        <f aca="false">IF($V$1=1,MAX(F197+G197+H197+J197-K197-M197,0)*Inputs!$C$22/12,0)</f>
        <v>0</v>
      </c>
      <c r="O197" s="56" t="n">
        <f aca="false">IF(AND(MOD(A197,12)=0,B197&gt;=Inputs!$C$18),MAX(F197+G197+H197+J197-K197-M197-N197,0)*Inputs!$C$17,0)</f>
        <v>0</v>
      </c>
      <c r="P197" s="56" t="n">
        <f aca="false">F197+G197+H197+J197-K197-M197-N197+O197</f>
        <v>128443.330163815</v>
      </c>
      <c r="Q197" s="56" t="n">
        <f aca="false">IF(OR(E197=1,P197&lt;=0),0,P197)</f>
        <v>128443.330163815</v>
      </c>
      <c r="R197" s="15" t="n">
        <f aca="false">IF(OR(E197=1,AND(P197&lt;=0,I197&gt;0)),1,0)</f>
        <v>0</v>
      </c>
      <c r="S197" s="15" t="n">
        <f aca="false">IF(L197&gt;0,1,0)</f>
        <v>0</v>
      </c>
    </row>
    <row r="198" customFormat="false" ht="15" hidden="false" customHeight="false" outlineLevel="0" collapsed="false">
      <c r="A198" s="15" t="n">
        <v>197</v>
      </c>
      <c r="B198" s="15" t="n">
        <f aca="false">INT((A198-1)/12)+1</f>
        <v>17</v>
      </c>
      <c r="C198" s="15" t="n">
        <f aca="false">MIN(Inputs!$C$4+B198-1,99)</f>
        <v>90</v>
      </c>
      <c r="D198" s="55" t="n">
        <f aca="false">Inputs!$C$25</f>
        <v>0.02</v>
      </c>
      <c r="E198" s="15" t="n">
        <f aca="false">R197</f>
        <v>0</v>
      </c>
      <c r="F198" s="56" t="n">
        <f aca="false">Q197</f>
        <v>128443.330163815</v>
      </c>
      <c r="G198" s="56" t="n">
        <f aca="false">IF(AND(MOD(A198-1,12)=0,B198&lt;=Inputs!$C$7,E198=0),Inputs!$C$6,0)</f>
        <v>0</v>
      </c>
      <c r="H198" s="56" t="n">
        <f aca="false">IF(B198=1,G198*Inputs!$C$9,0)</f>
        <v>0</v>
      </c>
      <c r="I198" s="56" t="n">
        <f aca="false">I197+G198</f>
        <v>120000</v>
      </c>
      <c r="J198" s="56" t="n">
        <f aca="false">(F198+G198+H198)*((1+D198)^(1/12)-1)</f>
        <v>212.134602454923</v>
      </c>
      <c r="K198" s="56" t="n">
        <f aca="false">(F198+G198+H198+J198)*(Inputs!$C$14+IF(B198&lt;=10,Inputs!$C$12,Inputs!$C$13))/12</f>
        <v>64.3277323831351</v>
      </c>
      <c r="L198" s="56" t="n">
        <f aca="false">IF(OR(E198=1,A198&lt;=Inputs!$C$15),0,MAX(Inputs!$C$8*I198-(F198+G198+H198+J198-K198),0))</f>
        <v>0</v>
      </c>
      <c r="M198" s="56" t="n">
        <f aca="false">L198*INDEX(Rates!$B$2:$C$101,C198+1,IF(Inputs!$C$5="Male",1,2))/1000/12*Inputs!$C$16</f>
        <v>0</v>
      </c>
      <c r="N198" s="56" t="n">
        <f aca="false">IF($V$1=1,MAX(F198+G198+H198+J198-K198-M198,0)*Inputs!$C$22/12,0)</f>
        <v>0</v>
      </c>
      <c r="O198" s="56" t="n">
        <f aca="false">IF(AND(MOD(A198,12)=0,B198&gt;=Inputs!$C$18),MAX(F198+G198+H198+J198-K198-M198-N198,0)*Inputs!$C$17,0)</f>
        <v>0</v>
      </c>
      <c r="P198" s="56" t="n">
        <f aca="false">F198+G198+H198+J198-K198-M198-N198+O198</f>
        <v>128591.137033887</v>
      </c>
      <c r="Q198" s="56" t="n">
        <f aca="false">IF(OR(E198=1,P198&lt;=0),0,P198)</f>
        <v>128591.137033887</v>
      </c>
      <c r="R198" s="15" t="n">
        <f aca="false">IF(OR(E198=1,AND(P198&lt;=0,I198&gt;0)),1,0)</f>
        <v>0</v>
      </c>
      <c r="S198" s="15" t="n">
        <f aca="false">IF(L198&gt;0,1,0)</f>
        <v>0</v>
      </c>
    </row>
    <row r="199" customFormat="false" ht="15" hidden="false" customHeight="false" outlineLevel="0" collapsed="false">
      <c r="A199" s="15" t="n">
        <v>198</v>
      </c>
      <c r="B199" s="15" t="n">
        <f aca="false">INT((A199-1)/12)+1</f>
        <v>17</v>
      </c>
      <c r="C199" s="15" t="n">
        <f aca="false">MIN(Inputs!$C$4+B199-1,99)</f>
        <v>90</v>
      </c>
      <c r="D199" s="55" t="n">
        <f aca="false">Inputs!$C$25</f>
        <v>0.02</v>
      </c>
      <c r="E199" s="15" t="n">
        <f aca="false">R198</f>
        <v>0</v>
      </c>
      <c r="F199" s="56" t="n">
        <f aca="false">Q198</f>
        <v>128591.137033887</v>
      </c>
      <c r="G199" s="56" t="n">
        <f aca="false">IF(AND(MOD(A199-1,12)=0,B199&lt;=Inputs!$C$7,E199=0),Inputs!$C$6,0)</f>
        <v>0</v>
      </c>
      <c r="H199" s="56" t="n">
        <f aca="false">IF(B199=1,G199*Inputs!$C$9,0)</f>
        <v>0</v>
      </c>
      <c r="I199" s="56" t="n">
        <f aca="false">I198+G199</f>
        <v>120000</v>
      </c>
      <c r="J199" s="56" t="n">
        <f aca="false">(F199+G199+H199)*((1+D199)^(1/12)-1)</f>
        <v>212.378717517829</v>
      </c>
      <c r="K199" s="56" t="n">
        <f aca="false">(F199+G199+H199+J199)*(Inputs!$C$14+IF(B199&lt;=10,Inputs!$C$12,Inputs!$C$13))/12</f>
        <v>64.4017578757025</v>
      </c>
      <c r="L199" s="56" t="n">
        <f aca="false">IF(OR(E199=1,A199&lt;=Inputs!$C$15),0,MAX(Inputs!$C$8*I199-(F199+G199+H199+J199-K199),0))</f>
        <v>0</v>
      </c>
      <c r="M199" s="56" t="n">
        <f aca="false">L199*INDEX(Rates!$B$2:$C$101,C199+1,IF(Inputs!$C$5="Male",1,2))/1000/12*Inputs!$C$16</f>
        <v>0</v>
      </c>
      <c r="N199" s="56" t="n">
        <f aca="false">IF($V$1=1,MAX(F199+G199+H199+J199-K199-M199,0)*Inputs!$C$22/12,0)</f>
        <v>0</v>
      </c>
      <c r="O199" s="56" t="n">
        <f aca="false">IF(AND(MOD(A199,12)=0,B199&gt;=Inputs!$C$18),MAX(F199+G199+H199+J199-K199-M199-N199,0)*Inputs!$C$17,0)</f>
        <v>0</v>
      </c>
      <c r="P199" s="56" t="n">
        <f aca="false">F199+G199+H199+J199-K199-M199-N199+O199</f>
        <v>128739.113993529</v>
      </c>
      <c r="Q199" s="56" t="n">
        <f aca="false">IF(OR(E199=1,P199&lt;=0),0,P199)</f>
        <v>128739.113993529</v>
      </c>
      <c r="R199" s="15" t="n">
        <f aca="false">IF(OR(E199=1,AND(P199&lt;=0,I199&gt;0)),1,0)</f>
        <v>0</v>
      </c>
      <c r="S199" s="15" t="n">
        <f aca="false">IF(L199&gt;0,1,0)</f>
        <v>0</v>
      </c>
    </row>
    <row r="200" customFormat="false" ht="15" hidden="false" customHeight="false" outlineLevel="0" collapsed="false">
      <c r="A200" s="15" t="n">
        <v>199</v>
      </c>
      <c r="B200" s="15" t="n">
        <f aca="false">INT((A200-1)/12)+1</f>
        <v>17</v>
      </c>
      <c r="C200" s="15" t="n">
        <f aca="false">MIN(Inputs!$C$4+B200-1,99)</f>
        <v>90</v>
      </c>
      <c r="D200" s="55" t="n">
        <f aca="false">Inputs!$C$25</f>
        <v>0.02</v>
      </c>
      <c r="E200" s="15" t="n">
        <f aca="false">R199</f>
        <v>0</v>
      </c>
      <c r="F200" s="56" t="n">
        <f aca="false">Q199</f>
        <v>128739.113993529</v>
      </c>
      <c r="G200" s="56" t="n">
        <f aca="false">IF(AND(MOD(A200-1,12)=0,B200&lt;=Inputs!$C$7,E200=0),Inputs!$C$6,0)</f>
        <v>0</v>
      </c>
      <c r="H200" s="56" t="n">
        <f aca="false">IF(B200=1,G200*Inputs!$C$9,0)</f>
        <v>0</v>
      </c>
      <c r="I200" s="56" t="n">
        <f aca="false">I199+G200</f>
        <v>120000</v>
      </c>
      <c r="J200" s="56" t="n">
        <f aca="false">(F200+G200+H200)*((1+D200)^(1/12)-1)</f>
        <v>212.623113497489</v>
      </c>
      <c r="K200" s="56" t="n">
        <f aca="false">(F200+G200+H200+J200)*(Inputs!$C$14+IF(B200&lt;=10,Inputs!$C$12,Inputs!$C$13))/12</f>
        <v>64.4758685535134</v>
      </c>
      <c r="L200" s="56" t="n">
        <f aca="false">IF(OR(E200=1,A200&lt;=Inputs!$C$15),0,MAX(Inputs!$C$8*I200-(F200+G200+H200+J200-K200),0))</f>
        <v>0</v>
      </c>
      <c r="M200" s="56" t="n">
        <f aca="false">L200*INDEX(Rates!$B$2:$C$101,C200+1,IF(Inputs!$C$5="Male",1,2))/1000/12*Inputs!$C$16</f>
        <v>0</v>
      </c>
      <c r="N200" s="56" t="n">
        <f aca="false">IF($V$1=1,MAX(F200+G200+H200+J200-K200-M200,0)*Inputs!$C$22/12,0)</f>
        <v>0</v>
      </c>
      <c r="O200" s="56" t="n">
        <f aca="false">IF(AND(MOD(A200,12)=0,B200&gt;=Inputs!$C$18),MAX(F200+G200+H200+J200-K200-M200-N200,0)*Inputs!$C$17,0)</f>
        <v>0</v>
      </c>
      <c r="P200" s="56" t="n">
        <f aca="false">F200+G200+H200+J200-K200-M200-N200+O200</f>
        <v>128887.261238473</v>
      </c>
      <c r="Q200" s="56" t="n">
        <f aca="false">IF(OR(E200=1,P200&lt;=0),0,P200)</f>
        <v>128887.261238473</v>
      </c>
      <c r="R200" s="15" t="n">
        <f aca="false">IF(OR(E200=1,AND(P200&lt;=0,I200&gt;0)),1,0)</f>
        <v>0</v>
      </c>
      <c r="S200" s="15" t="n">
        <f aca="false">IF(L200&gt;0,1,0)</f>
        <v>0</v>
      </c>
    </row>
    <row r="201" customFormat="false" ht="15" hidden="false" customHeight="false" outlineLevel="0" collapsed="false">
      <c r="A201" s="15" t="n">
        <v>200</v>
      </c>
      <c r="B201" s="15" t="n">
        <f aca="false">INT((A201-1)/12)+1</f>
        <v>17</v>
      </c>
      <c r="C201" s="15" t="n">
        <f aca="false">MIN(Inputs!$C$4+B201-1,99)</f>
        <v>90</v>
      </c>
      <c r="D201" s="55" t="n">
        <f aca="false">Inputs!$C$25</f>
        <v>0.02</v>
      </c>
      <c r="E201" s="15" t="n">
        <f aca="false">R200</f>
        <v>0</v>
      </c>
      <c r="F201" s="56" t="n">
        <f aca="false">Q200</f>
        <v>128887.261238473</v>
      </c>
      <c r="G201" s="56" t="n">
        <f aca="false">IF(AND(MOD(A201-1,12)=0,B201&lt;=Inputs!$C$7,E201=0),Inputs!$C$6,0)</f>
        <v>0</v>
      </c>
      <c r="H201" s="56" t="n">
        <f aca="false">IF(B201=1,G201*Inputs!$C$9,0)</f>
        <v>0</v>
      </c>
      <c r="I201" s="56" t="n">
        <f aca="false">I200+G201</f>
        <v>120000</v>
      </c>
      <c r="J201" s="56" t="n">
        <f aca="false">(F201+G201+H201)*((1+D201)^(1/12)-1)</f>
        <v>212.86779071717</v>
      </c>
      <c r="K201" s="56" t="n">
        <f aca="false">(F201+G201+H201+J201)*(Inputs!$C$14+IF(B201&lt;=10,Inputs!$C$12,Inputs!$C$13))/12</f>
        <v>64.5500645145952</v>
      </c>
      <c r="L201" s="56" t="n">
        <f aca="false">IF(OR(E201=1,A201&lt;=Inputs!$C$15),0,MAX(Inputs!$C$8*I201-(F201+G201+H201+J201-K201),0))</f>
        <v>0</v>
      </c>
      <c r="M201" s="56" t="n">
        <f aca="false">L201*INDEX(Rates!$B$2:$C$101,C201+1,IF(Inputs!$C$5="Male",1,2))/1000/12*Inputs!$C$16</f>
        <v>0</v>
      </c>
      <c r="N201" s="56" t="n">
        <f aca="false">IF($V$1=1,MAX(F201+G201+H201+J201-K201-M201,0)*Inputs!$C$22/12,0)</f>
        <v>0</v>
      </c>
      <c r="O201" s="56" t="n">
        <f aca="false">IF(AND(MOD(A201,12)=0,B201&gt;=Inputs!$C$18),MAX(F201+G201+H201+J201-K201-M201-N201,0)*Inputs!$C$17,0)</f>
        <v>0</v>
      </c>
      <c r="P201" s="56" t="n">
        <f aca="false">F201+G201+H201+J201-K201-M201-N201+O201</f>
        <v>129035.578964676</v>
      </c>
      <c r="Q201" s="56" t="n">
        <f aca="false">IF(OR(E201=1,P201&lt;=0),0,P201)</f>
        <v>129035.578964676</v>
      </c>
      <c r="R201" s="15" t="n">
        <f aca="false">IF(OR(E201=1,AND(P201&lt;=0,I201&gt;0)),1,0)</f>
        <v>0</v>
      </c>
      <c r="S201" s="15" t="n">
        <f aca="false">IF(L201&gt;0,1,0)</f>
        <v>0</v>
      </c>
    </row>
    <row r="202" customFormat="false" ht="15" hidden="false" customHeight="false" outlineLevel="0" collapsed="false">
      <c r="A202" s="15" t="n">
        <v>201</v>
      </c>
      <c r="B202" s="15" t="n">
        <f aca="false">INT((A202-1)/12)+1</f>
        <v>17</v>
      </c>
      <c r="C202" s="15" t="n">
        <f aca="false">MIN(Inputs!$C$4+B202-1,99)</f>
        <v>90</v>
      </c>
      <c r="D202" s="55" t="n">
        <f aca="false">Inputs!$C$25</f>
        <v>0.02</v>
      </c>
      <c r="E202" s="15" t="n">
        <f aca="false">R201</f>
        <v>0</v>
      </c>
      <c r="F202" s="56" t="n">
        <f aca="false">Q201</f>
        <v>129035.578964676</v>
      </c>
      <c r="G202" s="56" t="n">
        <f aca="false">IF(AND(MOD(A202-1,12)=0,B202&lt;=Inputs!$C$7,E202=0),Inputs!$C$6,0)</f>
        <v>0</v>
      </c>
      <c r="H202" s="56" t="n">
        <f aca="false">IF(B202=1,G202*Inputs!$C$9,0)</f>
        <v>0</v>
      </c>
      <c r="I202" s="56" t="n">
        <f aca="false">I201+G202</f>
        <v>120000</v>
      </c>
      <c r="J202" s="56" t="n">
        <f aca="false">(F202+G202+H202)*((1+D202)^(1/12)-1)</f>
        <v>213.112749500509</v>
      </c>
      <c r="K202" s="56" t="n">
        <f aca="false">(F202+G202+H202+J202)*(Inputs!$C$14+IF(B202&lt;=10,Inputs!$C$12,Inputs!$C$13))/12</f>
        <v>64.6243458570881</v>
      </c>
      <c r="L202" s="56" t="n">
        <f aca="false">IF(OR(E202=1,A202&lt;=Inputs!$C$15),0,MAX(Inputs!$C$8*I202-(F202+G202+H202+J202-K202),0))</f>
        <v>0</v>
      </c>
      <c r="M202" s="56" t="n">
        <f aca="false">L202*INDEX(Rates!$B$2:$C$101,C202+1,IF(Inputs!$C$5="Male",1,2))/1000/12*Inputs!$C$16</f>
        <v>0</v>
      </c>
      <c r="N202" s="56" t="n">
        <f aca="false">IF($V$1=1,MAX(F202+G202+H202+J202-K202-M202,0)*Inputs!$C$22/12,0)</f>
        <v>0</v>
      </c>
      <c r="O202" s="56" t="n">
        <f aca="false">IF(AND(MOD(A202,12)=0,B202&gt;=Inputs!$C$18),MAX(F202+G202+H202+J202-K202-M202-N202,0)*Inputs!$C$17,0)</f>
        <v>0</v>
      </c>
      <c r="P202" s="56" t="n">
        <f aca="false">F202+G202+H202+J202-K202-M202-N202+O202</f>
        <v>129184.067368319</v>
      </c>
      <c r="Q202" s="56" t="n">
        <f aca="false">IF(OR(E202=1,P202&lt;=0),0,P202)</f>
        <v>129184.067368319</v>
      </c>
      <c r="R202" s="15" t="n">
        <f aca="false">IF(OR(E202=1,AND(P202&lt;=0,I202&gt;0)),1,0)</f>
        <v>0</v>
      </c>
      <c r="S202" s="15" t="n">
        <f aca="false">IF(L202&gt;0,1,0)</f>
        <v>0</v>
      </c>
    </row>
    <row r="203" customFormat="false" ht="15" hidden="false" customHeight="false" outlineLevel="0" collapsed="false">
      <c r="A203" s="15" t="n">
        <v>202</v>
      </c>
      <c r="B203" s="15" t="n">
        <f aca="false">INT((A203-1)/12)+1</f>
        <v>17</v>
      </c>
      <c r="C203" s="15" t="n">
        <f aca="false">MIN(Inputs!$C$4+B203-1,99)</f>
        <v>90</v>
      </c>
      <c r="D203" s="55" t="n">
        <f aca="false">Inputs!$C$25</f>
        <v>0.02</v>
      </c>
      <c r="E203" s="15" t="n">
        <f aca="false">R202</f>
        <v>0</v>
      </c>
      <c r="F203" s="56" t="n">
        <f aca="false">Q202</f>
        <v>129184.067368319</v>
      </c>
      <c r="G203" s="56" t="n">
        <f aca="false">IF(AND(MOD(A203-1,12)=0,B203&lt;=Inputs!$C$7,E203=0),Inputs!$C$6,0)</f>
        <v>0</v>
      </c>
      <c r="H203" s="56" t="n">
        <f aca="false">IF(B203=1,G203*Inputs!$C$9,0)</f>
        <v>0</v>
      </c>
      <c r="I203" s="56" t="n">
        <f aca="false">I202+G203</f>
        <v>120000</v>
      </c>
      <c r="J203" s="56" t="n">
        <f aca="false">(F203+G203+H203)*((1+D203)^(1/12)-1)</f>
        <v>213.357990171519</v>
      </c>
      <c r="K203" s="56" t="n">
        <f aca="false">(F203+G203+H203+J203)*(Inputs!$C$14+IF(B203&lt;=10,Inputs!$C$12,Inputs!$C$13))/12</f>
        <v>64.6987126792454</v>
      </c>
      <c r="L203" s="56" t="n">
        <f aca="false">IF(OR(E203=1,A203&lt;=Inputs!$C$15),0,MAX(Inputs!$C$8*I203-(F203+G203+H203+J203-K203),0))</f>
        <v>0</v>
      </c>
      <c r="M203" s="56" t="n">
        <f aca="false">L203*INDEX(Rates!$B$2:$C$101,C203+1,IF(Inputs!$C$5="Male",1,2))/1000/12*Inputs!$C$16</f>
        <v>0</v>
      </c>
      <c r="N203" s="56" t="n">
        <f aca="false">IF($V$1=1,MAX(F203+G203+H203+J203-K203-M203,0)*Inputs!$C$22/12,0)</f>
        <v>0</v>
      </c>
      <c r="O203" s="56" t="n">
        <f aca="false">IF(AND(MOD(A203,12)=0,B203&gt;=Inputs!$C$18),MAX(F203+G203+H203+J203-K203-M203-N203,0)*Inputs!$C$17,0)</f>
        <v>0</v>
      </c>
      <c r="P203" s="56" t="n">
        <f aca="false">F203+G203+H203+J203-K203-M203-N203+O203</f>
        <v>129332.726645811</v>
      </c>
      <c r="Q203" s="56" t="n">
        <f aca="false">IF(OR(E203=1,P203&lt;=0),0,P203)</f>
        <v>129332.726645811</v>
      </c>
      <c r="R203" s="15" t="n">
        <f aca="false">IF(OR(E203=1,AND(P203&lt;=0,I203&gt;0)),1,0)</f>
        <v>0</v>
      </c>
      <c r="S203" s="15" t="n">
        <f aca="false">IF(L203&gt;0,1,0)</f>
        <v>0</v>
      </c>
    </row>
    <row r="204" customFormat="false" ht="15" hidden="false" customHeight="false" outlineLevel="0" collapsed="false">
      <c r="A204" s="15" t="n">
        <v>203</v>
      </c>
      <c r="B204" s="15" t="n">
        <f aca="false">INT((A204-1)/12)+1</f>
        <v>17</v>
      </c>
      <c r="C204" s="15" t="n">
        <f aca="false">MIN(Inputs!$C$4+B204-1,99)</f>
        <v>90</v>
      </c>
      <c r="D204" s="55" t="n">
        <f aca="false">Inputs!$C$25</f>
        <v>0.02</v>
      </c>
      <c r="E204" s="15" t="n">
        <f aca="false">R203</f>
        <v>0</v>
      </c>
      <c r="F204" s="56" t="n">
        <f aca="false">Q203</f>
        <v>129332.726645811</v>
      </c>
      <c r="G204" s="56" t="n">
        <f aca="false">IF(AND(MOD(A204-1,12)=0,B204&lt;=Inputs!$C$7,E204=0),Inputs!$C$6,0)</f>
        <v>0</v>
      </c>
      <c r="H204" s="56" t="n">
        <f aca="false">IF(B204=1,G204*Inputs!$C$9,0)</f>
        <v>0</v>
      </c>
      <c r="I204" s="56" t="n">
        <f aca="false">I203+G204</f>
        <v>120000</v>
      </c>
      <c r="J204" s="56" t="n">
        <f aca="false">(F204+G204+H204)*((1+D204)^(1/12)-1)</f>
        <v>213.603513054582</v>
      </c>
      <c r="K204" s="56" t="n">
        <f aca="false">(F204+G204+H204+J204)*(Inputs!$C$14+IF(B204&lt;=10,Inputs!$C$12,Inputs!$C$13))/12</f>
        <v>64.773165079433</v>
      </c>
      <c r="L204" s="56" t="n">
        <f aca="false">IF(OR(E204=1,A204&lt;=Inputs!$C$15),0,MAX(Inputs!$C$8*I204-(F204+G204+H204+J204-K204),0))</f>
        <v>0</v>
      </c>
      <c r="M204" s="56" t="n">
        <f aca="false">L204*INDEX(Rates!$B$2:$C$101,C204+1,IF(Inputs!$C$5="Male",1,2))/1000/12*Inputs!$C$16</f>
        <v>0</v>
      </c>
      <c r="N204" s="56" t="n">
        <f aca="false">IF($V$1=1,MAX(F204+G204+H204+J204-K204-M204,0)*Inputs!$C$22/12,0)</f>
        <v>0</v>
      </c>
      <c r="O204" s="56" t="n">
        <f aca="false">IF(AND(MOD(A204,12)=0,B204&gt;=Inputs!$C$18),MAX(F204+G204+H204+J204-K204-M204-N204,0)*Inputs!$C$17,0)</f>
        <v>0</v>
      </c>
      <c r="P204" s="56" t="n">
        <f aca="false">F204+G204+H204+J204-K204-M204-N204+O204</f>
        <v>129481.556993787</v>
      </c>
      <c r="Q204" s="56" t="n">
        <f aca="false">IF(OR(E204=1,P204&lt;=0),0,P204)</f>
        <v>129481.556993787</v>
      </c>
      <c r="R204" s="15" t="n">
        <f aca="false">IF(OR(E204=1,AND(P204&lt;=0,I204&gt;0)),1,0)</f>
        <v>0</v>
      </c>
      <c r="S204" s="15" t="n">
        <f aca="false">IF(L204&gt;0,1,0)</f>
        <v>0</v>
      </c>
    </row>
    <row r="205" customFormat="false" ht="15" hidden="false" customHeight="false" outlineLevel="0" collapsed="false">
      <c r="A205" s="15" t="n">
        <v>204</v>
      </c>
      <c r="B205" s="15" t="n">
        <f aca="false">INT((A205-1)/12)+1</f>
        <v>17</v>
      </c>
      <c r="C205" s="15" t="n">
        <f aca="false">MIN(Inputs!$C$4+B205-1,99)</f>
        <v>90</v>
      </c>
      <c r="D205" s="55" t="n">
        <f aca="false">Inputs!$C$25</f>
        <v>0.02</v>
      </c>
      <c r="E205" s="15" t="n">
        <f aca="false">R204</f>
        <v>0</v>
      </c>
      <c r="F205" s="56" t="n">
        <f aca="false">Q204</f>
        <v>129481.556993787</v>
      </c>
      <c r="G205" s="56" t="n">
        <f aca="false">IF(AND(MOD(A205-1,12)=0,B205&lt;=Inputs!$C$7,E205=0),Inputs!$C$6,0)</f>
        <v>0</v>
      </c>
      <c r="H205" s="56" t="n">
        <f aca="false">IF(B205=1,G205*Inputs!$C$9,0)</f>
        <v>0</v>
      </c>
      <c r="I205" s="56" t="n">
        <f aca="false">I204+G205</f>
        <v>120000</v>
      </c>
      <c r="J205" s="56" t="n">
        <f aca="false">(F205+G205+H205)*((1+D205)^(1/12)-1)</f>
        <v>213.849318474456</v>
      </c>
      <c r="K205" s="56" t="n">
        <f aca="false">(F205+G205+H205+J205)*(Inputs!$C$14+IF(B205&lt;=10,Inputs!$C$12,Inputs!$C$13))/12</f>
        <v>64.8477031561305</v>
      </c>
      <c r="L205" s="56" t="n">
        <f aca="false">IF(OR(E205=1,A205&lt;=Inputs!$C$15),0,MAX(Inputs!$C$8*I205-(F205+G205+H205+J205-K205),0))</f>
        <v>0</v>
      </c>
      <c r="M205" s="56" t="n">
        <f aca="false">L205*INDEX(Rates!$B$2:$C$101,C205+1,IF(Inputs!$C$5="Male",1,2))/1000/12*Inputs!$C$16</f>
        <v>0</v>
      </c>
      <c r="N205" s="56" t="n">
        <f aca="false">IF($V$1=1,MAX(F205+G205+H205+J205-K205-M205,0)*Inputs!$C$22/12,0)</f>
        <v>0</v>
      </c>
      <c r="O205" s="56" t="n">
        <f aca="false">IF(AND(MOD(A205,12)=0,B205&gt;=Inputs!$C$18),MAX(F205+G205+H205+J205-K205-M205-N205,0)*Inputs!$C$17,0)</f>
        <v>648.152793045525</v>
      </c>
      <c r="P205" s="56" t="n">
        <f aca="false">F205+G205+H205+J205-K205-M205-N205+O205</f>
        <v>130278.71140215</v>
      </c>
      <c r="Q205" s="56" t="n">
        <f aca="false">IF(OR(E205=1,P205&lt;=0),0,P205)</f>
        <v>130278.71140215</v>
      </c>
      <c r="R205" s="15" t="n">
        <f aca="false">IF(OR(E205=1,AND(P205&lt;=0,I205&gt;0)),1,0)</f>
        <v>0</v>
      </c>
      <c r="S205" s="15" t="n">
        <f aca="false">IF(L205&gt;0,1,0)</f>
        <v>0</v>
      </c>
    </row>
    <row r="206" customFormat="false" ht="15" hidden="false" customHeight="false" outlineLevel="0" collapsed="false">
      <c r="A206" s="15" t="n">
        <v>205</v>
      </c>
      <c r="B206" s="15" t="n">
        <f aca="false">INT((A206-1)/12)+1</f>
        <v>18</v>
      </c>
      <c r="C206" s="15" t="n">
        <f aca="false">MIN(Inputs!$C$4+B206-1,99)</f>
        <v>91</v>
      </c>
      <c r="D206" s="55" t="n">
        <f aca="false">Inputs!$C$25</f>
        <v>0.02</v>
      </c>
      <c r="E206" s="15" t="n">
        <f aca="false">R205</f>
        <v>0</v>
      </c>
      <c r="F206" s="56" t="n">
        <f aca="false">Q205</f>
        <v>130278.71140215</v>
      </c>
      <c r="G206" s="56" t="n">
        <f aca="false">IF(AND(MOD(A206-1,12)=0,B206&lt;=Inputs!$C$7,E206=0),Inputs!$C$6,0)</f>
        <v>0</v>
      </c>
      <c r="H206" s="56" t="n">
        <f aca="false">IF(B206=1,G206*Inputs!$C$9,0)</f>
        <v>0</v>
      </c>
      <c r="I206" s="56" t="n">
        <f aca="false">I205+G206</f>
        <v>120000</v>
      </c>
      <c r="J206" s="56" t="n">
        <f aca="false">(F206+G206+H206)*((1+D206)^(1/12)-1)</f>
        <v>215.165883790053</v>
      </c>
      <c r="K206" s="56" t="n">
        <f aca="false">(F206+G206+H206+J206)*(Inputs!$C$14+IF(B206&lt;=10,Inputs!$C$12,Inputs!$C$13))/12</f>
        <v>65.2469386429703</v>
      </c>
      <c r="L206" s="56" t="n">
        <f aca="false">IF(OR(E206=1,A206&lt;=Inputs!$C$15),0,MAX(Inputs!$C$8*I206-(F206+G206+H206+J206-K206),0))</f>
        <v>0</v>
      </c>
      <c r="M206" s="56" t="n">
        <f aca="false">L206*INDEX(Rates!$B$2:$C$101,C206+1,IF(Inputs!$C$5="Male",1,2))/1000/12*Inputs!$C$16</f>
        <v>0</v>
      </c>
      <c r="N206" s="56" t="n">
        <f aca="false">IF($V$1=1,MAX(F206+G206+H206+J206-K206-M206,0)*Inputs!$C$22/12,0)</f>
        <v>0</v>
      </c>
      <c r="O206" s="56" t="n">
        <f aca="false">IF(AND(MOD(A206,12)=0,B206&gt;=Inputs!$C$18),MAX(F206+G206+H206+J206-K206-M206-N206,0)*Inputs!$C$17,0)</f>
        <v>0</v>
      </c>
      <c r="P206" s="56" t="n">
        <f aca="false">F206+G206+H206+J206-K206-M206-N206+O206</f>
        <v>130428.630347298</v>
      </c>
      <c r="Q206" s="56" t="n">
        <f aca="false">IF(OR(E206=1,P206&lt;=0),0,P206)</f>
        <v>130428.630347298</v>
      </c>
      <c r="R206" s="15" t="n">
        <f aca="false">IF(OR(E206=1,AND(P206&lt;=0,I206&gt;0)),1,0)</f>
        <v>0</v>
      </c>
      <c r="S206" s="15" t="n">
        <f aca="false">IF(L206&gt;0,1,0)</f>
        <v>0</v>
      </c>
    </row>
    <row r="207" customFormat="false" ht="15" hidden="false" customHeight="false" outlineLevel="0" collapsed="false">
      <c r="A207" s="15" t="n">
        <v>206</v>
      </c>
      <c r="B207" s="15" t="n">
        <f aca="false">INT((A207-1)/12)+1</f>
        <v>18</v>
      </c>
      <c r="C207" s="15" t="n">
        <f aca="false">MIN(Inputs!$C$4+B207-1,99)</f>
        <v>91</v>
      </c>
      <c r="D207" s="55" t="n">
        <f aca="false">Inputs!$C$25</f>
        <v>0.02</v>
      </c>
      <c r="E207" s="15" t="n">
        <f aca="false">R206</f>
        <v>0</v>
      </c>
      <c r="F207" s="56" t="n">
        <f aca="false">Q206</f>
        <v>130428.630347298</v>
      </c>
      <c r="G207" s="56" t="n">
        <f aca="false">IF(AND(MOD(A207-1,12)=0,B207&lt;=Inputs!$C$7,E207=0),Inputs!$C$6,0)</f>
        <v>0</v>
      </c>
      <c r="H207" s="56" t="n">
        <f aca="false">IF(B207=1,G207*Inputs!$C$9,0)</f>
        <v>0</v>
      </c>
      <c r="I207" s="56" t="n">
        <f aca="false">I206+G207</f>
        <v>120000</v>
      </c>
      <c r="J207" s="56" t="n">
        <f aca="false">(F207+G207+H207)*((1+D207)^(1/12)-1)</f>
        <v>215.413487116661</v>
      </c>
      <c r="K207" s="56" t="n">
        <f aca="false">(F207+G207+H207+J207)*(Inputs!$C$14+IF(B207&lt;=10,Inputs!$C$12,Inputs!$C$13))/12</f>
        <v>65.3220219172071</v>
      </c>
      <c r="L207" s="56" t="n">
        <f aca="false">IF(OR(E207=1,A207&lt;=Inputs!$C$15),0,MAX(Inputs!$C$8*I207-(F207+G207+H207+J207-K207),0))</f>
        <v>0</v>
      </c>
      <c r="M207" s="56" t="n">
        <f aca="false">L207*INDEX(Rates!$B$2:$C$101,C207+1,IF(Inputs!$C$5="Male",1,2))/1000/12*Inputs!$C$16</f>
        <v>0</v>
      </c>
      <c r="N207" s="56" t="n">
        <f aca="false">IF($V$1=1,MAX(F207+G207+H207+J207-K207-M207,0)*Inputs!$C$22/12,0)</f>
        <v>0</v>
      </c>
      <c r="O207" s="56" t="n">
        <f aca="false">IF(AND(MOD(A207,12)=0,B207&gt;=Inputs!$C$18),MAX(F207+G207+H207+J207-K207-M207-N207,0)*Inputs!$C$17,0)</f>
        <v>0</v>
      </c>
      <c r="P207" s="56" t="n">
        <f aca="false">F207+G207+H207+J207-K207-M207-N207+O207</f>
        <v>130578.721812497</v>
      </c>
      <c r="Q207" s="56" t="n">
        <f aca="false">IF(OR(E207=1,P207&lt;=0),0,P207)</f>
        <v>130578.721812497</v>
      </c>
      <c r="R207" s="15" t="n">
        <f aca="false">IF(OR(E207=1,AND(P207&lt;=0,I207&gt;0)),1,0)</f>
        <v>0</v>
      </c>
      <c r="S207" s="15" t="n">
        <f aca="false">IF(L207&gt;0,1,0)</f>
        <v>0</v>
      </c>
    </row>
    <row r="208" customFormat="false" ht="15" hidden="false" customHeight="false" outlineLevel="0" collapsed="false">
      <c r="A208" s="15" t="n">
        <v>207</v>
      </c>
      <c r="B208" s="15" t="n">
        <f aca="false">INT((A208-1)/12)+1</f>
        <v>18</v>
      </c>
      <c r="C208" s="15" t="n">
        <f aca="false">MIN(Inputs!$C$4+B208-1,99)</f>
        <v>91</v>
      </c>
      <c r="D208" s="55" t="n">
        <f aca="false">Inputs!$C$25</f>
        <v>0.02</v>
      </c>
      <c r="E208" s="15" t="n">
        <f aca="false">R207</f>
        <v>0</v>
      </c>
      <c r="F208" s="56" t="n">
        <f aca="false">Q207</f>
        <v>130578.721812497</v>
      </c>
      <c r="G208" s="56" t="n">
        <f aca="false">IF(AND(MOD(A208-1,12)=0,B208&lt;=Inputs!$C$7,E208=0),Inputs!$C$6,0)</f>
        <v>0</v>
      </c>
      <c r="H208" s="56" t="n">
        <f aca="false">IF(B208=1,G208*Inputs!$C$9,0)</f>
        <v>0</v>
      </c>
      <c r="I208" s="56" t="n">
        <f aca="false">I207+G208</f>
        <v>120000</v>
      </c>
      <c r="J208" s="56" t="n">
        <f aca="false">(F208+G208+H208)*((1+D208)^(1/12)-1)</f>
        <v>215.661375374163</v>
      </c>
      <c r="K208" s="56" t="n">
        <f aca="false">(F208+G208+H208+J208)*(Inputs!$C$14+IF(B208&lt;=10,Inputs!$C$12,Inputs!$C$13))/12</f>
        <v>65.3971915939356</v>
      </c>
      <c r="L208" s="56" t="n">
        <f aca="false">IF(OR(E208=1,A208&lt;=Inputs!$C$15),0,MAX(Inputs!$C$8*I208-(F208+G208+H208+J208-K208),0))</f>
        <v>0</v>
      </c>
      <c r="M208" s="56" t="n">
        <f aca="false">L208*INDEX(Rates!$B$2:$C$101,C208+1,IF(Inputs!$C$5="Male",1,2))/1000/12*Inputs!$C$16</f>
        <v>0</v>
      </c>
      <c r="N208" s="56" t="n">
        <f aca="false">IF($V$1=1,MAX(F208+G208+H208+J208-K208-M208,0)*Inputs!$C$22/12,0)</f>
        <v>0</v>
      </c>
      <c r="O208" s="56" t="n">
        <f aca="false">IF(AND(MOD(A208,12)=0,B208&gt;=Inputs!$C$18),MAX(F208+G208+H208+J208-K208-M208-N208,0)*Inputs!$C$17,0)</f>
        <v>0</v>
      </c>
      <c r="P208" s="56" t="n">
        <f aca="false">F208+G208+H208+J208-K208-M208-N208+O208</f>
        <v>130728.985996277</v>
      </c>
      <c r="Q208" s="56" t="n">
        <f aca="false">IF(OR(E208=1,P208&lt;=0),0,P208)</f>
        <v>130728.985996277</v>
      </c>
      <c r="R208" s="15" t="n">
        <f aca="false">IF(OR(E208=1,AND(P208&lt;=0,I208&gt;0)),1,0)</f>
        <v>0</v>
      </c>
      <c r="S208" s="15" t="n">
        <f aca="false">IF(L208&gt;0,1,0)</f>
        <v>0</v>
      </c>
    </row>
    <row r="209" customFormat="false" ht="15" hidden="false" customHeight="false" outlineLevel="0" collapsed="false">
      <c r="A209" s="15" t="n">
        <v>208</v>
      </c>
      <c r="B209" s="15" t="n">
        <f aca="false">INT((A209-1)/12)+1</f>
        <v>18</v>
      </c>
      <c r="C209" s="15" t="n">
        <f aca="false">MIN(Inputs!$C$4+B209-1,99)</f>
        <v>91</v>
      </c>
      <c r="D209" s="55" t="n">
        <f aca="false">Inputs!$C$25</f>
        <v>0.02</v>
      </c>
      <c r="E209" s="15" t="n">
        <f aca="false">R208</f>
        <v>0</v>
      </c>
      <c r="F209" s="56" t="n">
        <f aca="false">Q208</f>
        <v>130728.985996277</v>
      </c>
      <c r="G209" s="56" t="n">
        <f aca="false">IF(AND(MOD(A209-1,12)=0,B209&lt;=Inputs!$C$7,E209=0),Inputs!$C$6,0)</f>
        <v>0</v>
      </c>
      <c r="H209" s="56" t="n">
        <f aca="false">IF(B209=1,G209*Inputs!$C$9,0)</f>
        <v>0</v>
      </c>
      <c r="I209" s="56" t="n">
        <f aca="false">I208+G209</f>
        <v>120000</v>
      </c>
      <c r="J209" s="56" t="n">
        <f aca="false">(F209+G209+H209)*((1+D209)^(1/12)-1)</f>
        <v>215.909548890442</v>
      </c>
      <c r="K209" s="56" t="n">
        <f aca="false">(F209+G209+H209+J209)*(Inputs!$C$14+IF(B209&lt;=10,Inputs!$C$12,Inputs!$C$13))/12</f>
        <v>65.4724477725838</v>
      </c>
      <c r="L209" s="56" t="n">
        <f aca="false">IF(OR(E209=1,A209&lt;=Inputs!$C$15),0,MAX(Inputs!$C$8*I209-(F209+G209+H209+J209-K209),0))</f>
        <v>0</v>
      </c>
      <c r="M209" s="56" t="n">
        <f aca="false">L209*INDEX(Rates!$B$2:$C$101,C209+1,IF(Inputs!$C$5="Male",1,2))/1000/12*Inputs!$C$16</f>
        <v>0</v>
      </c>
      <c r="N209" s="56" t="n">
        <f aca="false">IF($V$1=1,MAX(F209+G209+H209+J209-K209-M209,0)*Inputs!$C$22/12,0)</f>
        <v>0</v>
      </c>
      <c r="O209" s="56" t="n">
        <f aca="false">IF(AND(MOD(A209,12)=0,B209&gt;=Inputs!$C$18),MAX(F209+G209+H209+J209-K209-M209-N209,0)*Inputs!$C$17,0)</f>
        <v>0</v>
      </c>
      <c r="P209" s="56" t="n">
        <f aca="false">F209+G209+H209+J209-K209-M209-N209+O209</f>
        <v>130879.423097395</v>
      </c>
      <c r="Q209" s="56" t="n">
        <f aca="false">IF(OR(E209=1,P209&lt;=0),0,P209)</f>
        <v>130879.423097395</v>
      </c>
      <c r="R209" s="15" t="n">
        <f aca="false">IF(OR(E209=1,AND(P209&lt;=0,I209&gt;0)),1,0)</f>
        <v>0</v>
      </c>
      <c r="S209" s="15" t="n">
        <f aca="false">IF(L209&gt;0,1,0)</f>
        <v>0</v>
      </c>
    </row>
    <row r="210" customFormat="false" ht="15" hidden="false" customHeight="false" outlineLevel="0" collapsed="false">
      <c r="A210" s="15" t="n">
        <v>209</v>
      </c>
      <c r="B210" s="15" t="n">
        <f aca="false">INT((A210-1)/12)+1</f>
        <v>18</v>
      </c>
      <c r="C210" s="15" t="n">
        <f aca="false">MIN(Inputs!$C$4+B210-1,99)</f>
        <v>91</v>
      </c>
      <c r="D210" s="55" t="n">
        <f aca="false">Inputs!$C$25</f>
        <v>0.02</v>
      </c>
      <c r="E210" s="15" t="n">
        <f aca="false">R209</f>
        <v>0</v>
      </c>
      <c r="F210" s="56" t="n">
        <f aca="false">Q209</f>
        <v>130879.423097395</v>
      </c>
      <c r="G210" s="56" t="n">
        <f aca="false">IF(AND(MOD(A210-1,12)=0,B210&lt;=Inputs!$C$7,E210=0),Inputs!$C$6,0)</f>
        <v>0</v>
      </c>
      <c r="H210" s="56" t="n">
        <f aca="false">IF(B210=1,G210*Inputs!$C$9,0)</f>
        <v>0</v>
      </c>
      <c r="I210" s="56" t="n">
        <f aca="false">I209+G210</f>
        <v>120000</v>
      </c>
      <c r="J210" s="56" t="n">
        <f aca="false">(F210+G210+H210)*((1+D210)^(1/12)-1)</f>
        <v>216.158007993764</v>
      </c>
      <c r="K210" s="56" t="n">
        <f aca="false">(F210+G210+H210+J210)*(Inputs!$C$14+IF(B210&lt;=10,Inputs!$C$12,Inputs!$C$13))/12</f>
        <v>65.5477905526944</v>
      </c>
      <c r="L210" s="56" t="n">
        <f aca="false">IF(OR(E210=1,A210&lt;=Inputs!$C$15),0,MAX(Inputs!$C$8*I210-(F210+G210+H210+J210-K210),0))</f>
        <v>0</v>
      </c>
      <c r="M210" s="56" t="n">
        <f aca="false">L210*INDEX(Rates!$B$2:$C$101,C210+1,IF(Inputs!$C$5="Male",1,2))/1000/12*Inputs!$C$16</f>
        <v>0</v>
      </c>
      <c r="N210" s="56" t="n">
        <f aca="false">IF($V$1=1,MAX(F210+G210+H210+J210-K210-M210,0)*Inputs!$C$22/12,0)</f>
        <v>0</v>
      </c>
      <c r="O210" s="56" t="n">
        <f aca="false">IF(AND(MOD(A210,12)=0,B210&gt;=Inputs!$C$18),MAX(F210+G210+H210+J210-K210-M210-N210,0)*Inputs!$C$17,0)</f>
        <v>0</v>
      </c>
      <c r="P210" s="56" t="n">
        <f aca="false">F210+G210+H210+J210-K210-M210-N210+O210</f>
        <v>131030.033314836</v>
      </c>
      <c r="Q210" s="56" t="n">
        <f aca="false">IF(OR(E210=1,P210&lt;=0),0,P210)</f>
        <v>131030.033314836</v>
      </c>
      <c r="R210" s="15" t="n">
        <f aca="false">IF(OR(E210=1,AND(P210&lt;=0,I210&gt;0)),1,0)</f>
        <v>0</v>
      </c>
      <c r="S210" s="15" t="n">
        <f aca="false">IF(L210&gt;0,1,0)</f>
        <v>0</v>
      </c>
    </row>
    <row r="211" customFormat="false" ht="15" hidden="false" customHeight="false" outlineLevel="0" collapsed="false">
      <c r="A211" s="15" t="n">
        <v>210</v>
      </c>
      <c r="B211" s="15" t="n">
        <f aca="false">INT((A211-1)/12)+1</f>
        <v>18</v>
      </c>
      <c r="C211" s="15" t="n">
        <f aca="false">MIN(Inputs!$C$4+B211-1,99)</f>
        <v>91</v>
      </c>
      <c r="D211" s="55" t="n">
        <f aca="false">Inputs!$C$25</f>
        <v>0.02</v>
      </c>
      <c r="E211" s="15" t="n">
        <f aca="false">R210</f>
        <v>0</v>
      </c>
      <c r="F211" s="56" t="n">
        <f aca="false">Q210</f>
        <v>131030.033314836</v>
      </c>
      <c r="G211" s="56" t="n">
        <f aca="false">IF(AND(MOD(A211-1,12)=0,B211&lt;=Inputs!$C$7,E211=0),Inputs!$C$6,0)</f>
        <v>0</v>
      </c>
      <c r="H211" s="56" t="n">
        <f aca="false">IF(B211=1,G211*Inputs!$C$9,0)</f>
        <v>0</v>
      </c>
      <c r="I211" s="56" t="n">
        <f aca="false">I210+G211</f>
        <v>120000</v>
      </c>
      <c r="J211" s="56" t="n">
        <f aca="false">(F211+G211+H211)*((1+D211)^(1/12)-1)</f>
        <v>216.406753012767</v>
      </c>
      <c r="K211" s="56" t="n">
        <f aca="false">(F211+G211+H211+J211)*(Inputs!$C$14+IF(B211&lt;=10,Inputs!$C$12,Inputs!$C$13))/12</f>
        <v>65.6232200339245</v>
      </c>
      <c r="L211" s="56" t="n">
        <f aca="false">IF(OR(E211=1,A211&lt;=Inputs!$C$15),0,MAX(Inputs!$C$8*I211-(F211+G211+H211+J211-K211),0))</f>
        <v>0</v>
      </c>
      <c r="M211" s="56" t="n">
        <f aca="false">L211*INDEX(Rates!$B$2:$C$101,C211+1,IF(Inputs!$C$5="Male",1,2))/1000/12*Inputs!$C$16</f>
        <v>0</v>
      </c>
      <c r="N211" s="56" t="n">
        <f aca="false">IF($V$1=1,MAX(F211+G211+H211+J211-K211-M211,0)*Inputs!$C$22/12,0)</f>
        <v>0</v>
      </c>
      <c r="O211" s="56" t="n">
        <f aca="false">IF(AND(MOD(A211,12)=0,B211&gt;=Inputs!$C$18),MAX(F211+G211+H211+J211-K211-M211-N211,0)*Inputs!$C$17,0)</f>
        <v>0</v>
      </c>
      <c r="P211" s="56" t="n">
        <f aca="false">F211+G211+H211+J211-K211-M211-N211+O211</f>
        <v>131180.816847815</v>
      </c>
      <c r="Q211" s="56" t="n">
        <f aca="false">IF(OR(E211=1,P211&lt;=0),0,P211)</f>
        <v>131180.816847815</v>
      </c>
      <c r="R211" s="15" t="n">
        <f aca="false">IF(OR(E211=1,AND(P211&lt;=0,I211&gt;0)),1,0)</f>
        <v>0</v>
      </c>
      <c r="S211" s="15" t="n">
        <f aca="false">IF(L211&gt;0,1,0)</f>
        <v>0</v>
      </c>
    </row>
    <row r="212" customFormat="false" ht="15" hidden="false" customHeight="false" outlineLevel="0" collapsed="false">
      <c r="A212" s="15" t="n">
        <v>211</v>
      </c>
      <c r="B212" s="15" t="n">
        <f aca="false">INT((A212-1)/12)+1</f>
        <v>18</v>
      </c>
      <c r="C212" s="15" t="n">
        <f aca="false">MIN(Inputs!$C$4+B212-1,99)</f>
        <v>91</v>
      </c>
      <c r="D212" s="55" t="n">
        <f aca="false">Inputs!$C$25</f>
        <v>0.02</v>
      </c>
      <c r="E212" s="15" t="n">
        <f aca="false">R211</f>
        <v>0</v>
      </c>
      <c r="F212" s="56" t="n">
        <f aca="false">Q211</f>
        <v>131180.816847815</v>
      </c>
      <c r="G212" s="56" t="n">
        <f aca="false">IF(AND(MOD(A212-1,12)=0,B212&lt;=Inputs!$C$7,E212=0),Inputs!$C$6,0)</f>
        <v>0</v>
      </c>
      <c r="H212" s="56" t="n">
        <f aca="false">IF(B212=1,G212*Inputs!$C$9,0)</f>
        <v>0</v>
      </c>
      <c r="I212" s="56" t="n">
        <f aca="false">I211+G212</f>
        <v>120000</v>
      </c>
      <c r="J212" s="56" t="n">
        <f aca="false">(F212+G212+H212)*((1+D212)^(1/12)-1)</f>
        <v>216.655784276473</v>
      </c>
      <c r="K212" s="56" t="n">
        <f aca="false">(F212+G212+H212+J212)*(Inputs!$C$14+IF(B212&lt;=10,Inputs!$C$12,Inputs!$C$13))/12</f>
        <v>65.6987363160457</v>
      </c>
      <c r="L212" s="56" t="n">
        <f aca="false">IF(OR(E212=1,A212&lt;=Inputs!$C$15),0,MAX(Inputs!$C$8*I212-(F212+G212+H212+J212-K212),0))</f>
        <v>0</v>
      </c>
      <c r="M212" s="56" t="n">
        <f aca="false">L212*INDEX(Rates!$B$2:$C$101,C212+1,IF(Inputs!$C$5="Male",1,2))/1000/12*Inputs!$C$16</f>
        <v>0</v>
      </c>
      <c r="N212" s="56" t="n">
        <f aca="false">IF($V$1=1,MAX(F212+G212+H212+J212-K212-M212,0)*Inputs!$C$22/12,0)</f>
        <v>0</v>
      </c>
      <c r="O212" s="56" t="n">
        <f aca="false">IF(AND(MOD(A212,12)=0,B212&gt;=Inputs!$C$18),MAX(F212+G212+H212+J212-K212-M212-N212,0)*Inputs!$C$17,0)</f>
        <v>0</v>
      </c>
      <c r="P212" s="56" t="n">
        <f aca="false">F212+G212+H212+J212-K212-M212-N212+O212</f>
        <v>131331.773895775</v>
      </c>
      <c r="Q212" s="56" t="n">
        <f aca="false">IF(OR(E212=1,P212&lt;=0),0,P212)</f>
        <v>131331.773895775</v>
      </c>
      <c r="R212" s="15" t="n">
        <f aca="false">IF(OR(E212=1,AND(P212&lt;=0,I212&gt;0)),1,0)</f>
        <v>0</v>
      </c>
      <c r="S212" s="15" t="n">
        <f aca="false">IF(L212&gt;0,1,0)</f>
        <v>0</v>
      </c>
    </row>
    <row r="213" customFormat="false" ht="15" hidden="false" customHeight="false" outlineLevel="0" collapsed="false">
      <c r="A213" s="15" t="n">
        <v>212</v>
      </c>
      <c r="B213" s="15" t="n">
        <f aca="false">INT((A213-1)/12)+1</f>
        <v>18</v>
      </c>
      <c r="C213" s="15" t="n">
        <f aca="false">MIN(Inputs!$C$4+B213-1,99)</f>
        <v>91</v>
      </c>
      <c r="D213" s="55" t="n">
        <f aca="false">Inputs!$C$25</f>
        <v>0.02</v>
      </c>
      <c r="E213" s="15" t="n">
        <f aca="false">R212</f>
        <v>0</v>
      </c>
      <c r="F213" s="56" t="n">
        <f aca="false">Q212</f>
        <v>131331.773895775</v>
      </c>
      <c r="G213" s="56" t="n">
        <f aca="false">IF(AND(MOD(A213-1,12)=0,B213&lt;=Inputs!$C$7,E213=0),Inputs!$C$6,0)</f>
        <v>0</v>
      </c>
      <c r="H213" s="56" t="n">
        <f aca="false">IF(B213=1,G213*Inputs!$C$9,0)</f>
        <v>0</v>
      </c>
      <c r="I213" s="56" t="n">
        <f aca="false">I212+G213</f>
        <v>120000</v>
      </c>
      <c r="J213" s="56" t="n">
        <f aca="false">(F213+G213+H213)*((1+D213)^(1/12)-1)</f>
        <v>216.905102114277</v>
      </c>
      <c r="K213" s="56" t="n">
        <f aca="false">(F213+G213+H213+J213)*(Inputs!$C$14+IF(B213&lt;=10,Inputs!$C$12,Inputs!$C$13))/12</f>
        <v>65.7743394989448</v>
      </c>
      <c r="L213" s="56" t="n">
        <f aca="false">IF(OR(E213=1,A213&lt;=Inputs!$C$15),0,MAX(Inputs!$C$8*I213-(F213+G213+H213+J213-K213),0))</f>
        <v>0</v>
      </c>
      <c r="M213" s="56" t="n">
        <f aca="false">L213*INDEX(Rates!$B$2:$C$101,C213+1,IF(Inputs!$C$5="Male",1,2))/1000/12*Inputs!$C$16</f>
        <v>0</v>
      </c>
      <c r="N213" s="56" t="n">
        <f aca="false">IF($V$1=1,MAX(F213+G213+H213+J213-K213-M213,0)*Inputs!$C$22/12,0)</f>
        <v>0</v>
      </c>
      <c r="O213" s="56" t="n">
        <f aca="false">IF(AND(MOD(A213,12)=0,B213&gt;=Inputs!$C$18),MAX(F213+G213+H213+J213-K213-M213-N213,0)*Inputs!$C$17,0)</f>
        <v>0</v>
      </c>
      <c r="P213" s="56" t="n">
        <f aca="false">F213+G213+H213+J213-K213-M213-N213+O213</f>
        <v>131482.904658391</v>
      </c>
      <c r="Q213" s="56" t="n">
        <f aca="false">IF(OR(E213=1,P213&lt;=0),0,P213)</f>
        <v>131482.904658391</v>
      </c>
      <c r="R213" s="15" t="n">
        <f aca="false">IF(OR(E213=1,AND(P213&lt;=0,I213&gt;0)),1,0)</f>
        <v>0</v>
      </c>
      <c r="S213" s="15" t="n">
        <f aca="false">IF(L213&gt;0,1,0)</f>
        <v>0</v>
      </c>
    </row>
    <row r="214" customFormat="false" ht="15" hidden="false" customHeight="false" outlineLevel="0" collapsed="false">
      <c r="A214" s="15" t="n">
        <v>213</v>
      </c>
      <c r="B214" s="15" t="n">
        <f aca="false">INT((A214-1)/12)+1</f>
        <v>18</v>
      </c>
      <c r="C214" s="15" t="n">
        <f aca="false">MIN(Inputs!$C$4+B214-1,99)</f>
        <v>91</v>
      </c>
      <c r="D214" s="55" t="n">
        <f aca="false">Inputs!$C$25</f>
        <v>0.02</v>
      </c>
      <c r="E214" s="15" t="n">
        <f aca="false">R213</f>
        <v>0</v>
      </c>
      <c r="F214" s="56" t="n">
        <f aca="false">Q213</f>
        <v>131482.904658391</v>
      </c>
      <c r="G214" s="56" t="n">
        <f aca="false">IF(AND(MOD(A214-1,12)=0,B214&lt;=Inputs!$C$7,E214=0),Inputs!$C$6,0)</f>
        <v>0</v>
      </c>
      <c r="H214" s="56" t="n">
        <f aca="false">IF(B214=1,G214*Inputs!$C$9,0)</f>
        <v>0</v>
      </c>
      <c r="I214" s="56" t="n">
        <f aca="false">I213+G214</f>
        <v>120000</v>
      </c>
      <c r="J214" s="56" t="n">
        <f aca="false">(F214+G214+H214)*((1+D214)^(1/12)-1)</f>
        <v>217.154706855958</v>
      </c>
      <c r="K214" s="56" t="n">
        <f aca="false">(F214+G214+H214+J214)*(Inputs!$C$14+IF(B214&lt;=10,Inputs!$C$12,Inputs!$C$13))/12</f>
        <v>65.8500296826233</v>
      </c>
      <c r="L214" s="56" t="n">
        <f aca="false">IF(OR(E214=1,A214&lt;=Inputs!$C$15),0,MAX(Inputs!$C$8*I214-(F214+G214+H214+J214-K214),0))</f>
        <v>0</v>
      </c>
      <c r="M214" s="56" t="n">
        <f aca="false">L214*INDEX(Rates!$B$2:$C$101,C214+1,IF(Inputs!$C$5="Male",1,2))/1000/12*Inputs!$C$16</f>
        <v>0</v>
      </c>
      <c r="N214" s="56" t="n">
        <f aca="false">IF($V$1=1,MAX(F214+G214+H214+J214-K214-M214,0)*Inputs!$C$22/12,0)</f>
        <v>0</v>
      </c>
      <c r="O214" s="56" t="n">
        <f aca="false">IF(AND(MOD(A214,12)=0,B214&gt;=Inputs!$C$18),MAX(F214+G214+H214+J214-K214-M214-N214,0)*Inputs!$C$17,0)</f>
        <v>0</v>
      </c>
      <c r="P214" s="56" t="n">
        <f aca="false">F214+G214+H214+J214-K214-M214-N214+O214</f>
        <v>131634.209335564</v>
      </c>
      <c r="Q214" s="56" t="n">
        <f aca="false">IF(OR(E214=1,P214&lt;=0),0,P214)</f>
        <v>131634.209335564</v>
      </c>
      <c r="R214" s="15" t="n">
        <f aca="false">IF(OR(E214=1,AND(P214&lt;=0,I214&gt;0)),1,0)</f>
        <v>0</v>
      </c>
      <c r="S214" s="15" t="n">
        <f aca="false">IF(L214&gt;0,1,0)</f>
        <v>0</v>
      </c>
    </row>
    <row r="215" customFormat="false" ht="15" hidden="false" customHeight="false" outlineLevel="0" collapsed="false">
      <c r="A215" s="15" t="n">
        <v>214</v>
      </c>
      <c r="B215" s="15" t="n">
        <f aca="false">INT((A215-1)/12)+1</f>
        <v>18</v>
      </c>
      <c r="C215" s="15" t="n">
        <f aca="false">MIN(Inputs!$C$4+B215-1,99)</f>
        <v>91</v>
      </c>
      <c r="D215" s="55" t="n">
        <f aca="false">Inputs!$C$25</f>
        <v>0.02</v>
      </c>
      <c r="E215" s="15" t="n">
        <f aca="false">R214</f>
        <v>0</v>
      </c>
      <c r="F215" s="56" t="n">
        <f aca="false">Q214</f>
        <v>131634.209335564</v>
      </c>
      <c r="G215" s="56" t="n">
        <f aca="false">IF(AND(MOD(A215-1,12)=0,B215&lt;=Inputs!$C$7,E215=0),Inputs!$C$6,0)</f>
        <v>0</v>
      </c>
      <c r="H215" s="56" t="n">
        <f aca="false">IF(B215=1,G215*Inputs!$C$9,0)</f>
        <v>0</v>
      </c>
      <c r="I215" s="56" t="n">
        <f aca="false">I214+G215</f>
        <v>120000</v>
      </c>
      <c r="J215" s="56" t="n">
        <f aca="false">(F215+G215+H215)*((1+D215)^(1/12)-1)</f>
        <v>217.40459883167</v>
      </c>
      <c r="K215" s="56" t="n">
        <f aca="false">(F215+G215+H215+J215)*(Inputs!$C$14+IF(B215&lt;=10,Inputs!$C$12,Inputs!$C$13))/12</f>
        <v>65.9258069671978</v>
      </c>
      <c r="L215" s="56" t="n">
        <f aca="false">IF(OR(E215=1,A215&lt;=Inputs!$C$15),0,MAX(Inputs!$C$8*I215-(F215+G215+H215+J215-K215),0))</f>
        <v>0</v>
      </c>
      <c r="M215" s="56" t="n">
        <f aca="false">L215*INDEX(Rates!$B$2:$C$101,C215+1,IF(Inputs!$C$5="Male",1,2))/1000/12*Inputs!$C$16</f>
        <v>0</v>
      </c>
      <c r="N215" s="56" t="n">
        <f aca="false">IF($V$1=1,MAX(F215+G215+H215+J215-K215-M215,0)*Inputs!$C$22/12,0)</f>
        <v>0</v>
      </c>
      <c r="O215" s="56" t="n">
        <f aca="false">IF(AND(MOD(A215,12)=0,B215&gt;=Inputs!$C$18),MAX(F215+G215+H215+J215-K215-M215-N215,0)*Inputs!$C$17,0)</f>
        <v>0</v>
      </c>
      <c r="P215" s="56" t="n">
        <f aca="false">F215+G215+H215+J215-K215-M215-N215+O215</f>
        <v>131785.688127429</v>
      </c>
      <c r="Q215" s="56" t="n">
        <f aca="false">IF(OR(E215=1,P215&lt;=0),0,P215)</f>
        <v>131785.688127429</v>
      </c>
      <c r="R215" s="15" t="n">
        <f aca="false">IF(OR(E215=1,AND(P215&lt;=0,I215&gt;0)),1,0)</f>
        <v>0</v>
      </c>
      <c r="S215" s="15" t="n">
        <f aca="false">IF(L215&gt;0,1,0)</f>
        <v>0</v>
      </c>
    </row>
    <row r="216" customFormat="false" ht="15" hidden="false" customHeight="false" outlineLevel="0" collapsed="false">
      <c r="A216" s="15" t="n">
        <v>215</v>
      </c>
      <c r="B216" s="15" t="n">
        <f aca="false">INT((A216-1)/12)+1</f>
        <v>18</v>
      </c>
      <c r="C216" s="15" t="n">
        <f aca="false">MIN(Inputs!$C$4+B216-1,99)</f>
        <v>91</v>
      </c>
      <c r="D216" s="55" t="n">
        <f aca="false">Inputs!$C$25</f>
        <v>0.02</v>
      </c>
      <c r="E216" s="15" t="n">
        <f aca="false">R215</f>
        <v>0</v>
      </c>
      <c r="F216" s="56" t="n">
        <f aca="false">Q215</f>
        <v>131785.688127429</v>
      </c>
      <c r="G216" s="56" t="n">
        <f aca="false">IF(AND(MOD(A216-1,12)=0,B216&lt;=Inputs!$C$7,E216=0),Inputs!$C$6,0)</f>
        <v>0</v>
      </c>
      <c r="H216" s="56" t="n">
        <f aca="false">IF(B216=1,G216*Inputs!$C$9,0)</f>
        <v>0</v>
      </c>
      <c r="I216" s="56" t="n">
        <f aca="false">I215+G216</f>
        <v>120000</v>
      </c>
      <c r="J216" s="56" t="n">
        <f aca="false">(F216+G216+H216)*((1+D216)^(1/12)-1)</f>
        <v>217.654778371951</v>
      </c>
      <c r="K216" s="56" t="n">
        <f aca="false">(F216+G216+H216+J216)*(Inputs!$C$14+IF(B216&lt;=10,Inputs!$C$12,Inputs!$C$13))/12</f>
        <v>66.0016714529002</v>
      </c>
      <c r="L216" s="56" t="n">
        <f aca="false">IF(OR(E216=1,A216&lt;=Inputs!$C$15),0,MAX(Inputs!$C$8*I216-(F216+G216+H216+J216-K216),0))</f>
        <v>0</v>
      </c>
      <c r="M216" s="56" t="n">
        <f aca="false">L216*INDEX(Rates!$B$2:$C$101,C216+1,IF(Inputs!$C$5="Male",1,2))/1000/12*Inputs!$C$16</f>
        <v>0</v>
      </c>
      <c r="N216" s="56" t="n">
        <f aca="false">IF($V$1=1,MAX(F216+G216+H216+J216-K216-M216,0)*Inputs!$C$22/12,0)</f>
        <v>0</v>
      </c>
      <c r="O216" s="56" t="n">
        <f aca="false">IF(AND(MOD(A216,12)=0,B216&gt;=Inputs!$C$18),MAX(F216+G216+H216+J216-K216-M216-N216,0)*Inputs!$C$17,0)</f>
        <v>0</v>
      </c>
      <c r="P216" s="56" t="n">
        <f aca="false">F216+G216+H216+J216-K216-M216-N216+O216</f>
        <v>131937.341234348</v>
      </c>
      <c r="Q216" s="56" t="n">
        <f aca="false">IF(OR(E216=1,P216&lt;=0),0,P216)</f>
        <v>131937.341234348</v>
      </c>
      <c r="R216" s="15" t="n">
        <f aca="false">IF(OR(E216=1,AND(P216&lt;=0,I216&gt;0)),1,0)</f>
        <v>0</v>
      </c>
      <c r="S216" s="15" t="n">
        <f aca="false">IF(L216&gt;0,1,0)</f>
        <v>0</v>
      </c>
    </row>
    <row r="217" customFormat="false" ht="15" hidden="false" customHeight="false" outlineLevel="0" collapsed="false">
      <c r="A217" s="15" t="n">
        <v>216</v>
      </c>
      <c r="B217" s="15" t="n">
        <f aca="false">INT((A217-1)/12)+1</f>
        <v>18</v>
      </c>
      <c r="C217" s="15" t="n">
        <f aca="false">MIN(Inputs!$C$4+B217-1,99)</f>
        <v>91</v>
      </c>
      <c r="D217" s="55" t="n">
        <f aca="false">Inputs!$C$25</f>
        <v>0.02</v>
      </c>
      <c r="E217" s="15" t="n">
        <f aca="false">R216</f>
        <v>0</v>
      </c>
      <c r="F217" s="56" t="n">
        <f aca="false">Q216</f>
        <v>131937.341234348</v>
      </c>
      <c r="G217" s="56" t="n">
        <f aca="false">IF(AND(MOD(A217-1,12)=0,B217&lt;=Inputs!$C$7,E217=0),Inputs!$C$6,0)</f>
        <v>0</v>
      </c>
      <c r="H217" s="56" t="n">
        <f aca="false">IF(B217=1,G217*Inputs!$C$9,0)</f>
        <v>0</v>
      </c>
      <c r="I217" s="56" t="n">
        <f aca="false">I216+G217</f>
        <v>120000</v>
      </c>
      <c r="J217" s="56" t="n">
        <f aca="false">(F217+G217+H217)*((1+D217)^(1/12)-1)</f>
        <v>217.905245807717</v>
      </c>
      <c r="K217" s="56" t="n">
        <f aca="false">(F217+G217+H217+J217)*(Inputs!$C$14+IF(B217&lt;=10,Inputs!$C$12,Inputs!$C$13))/12</f>
        <v>66.0776232400776</v>
      </c>
      <c r="L217" s="56" t="n">
        <f aca="false">IF(OR(E217=1,A217&lt;=Inputs!$C$15),0,MAX(Inputs!$C$8*I217-(F217+G217+H217+J217-K217),0))</f>
        <v>0</v>
      </c>
      <c r="M217" s="56" t="n">
        <f aca="false">L217*INDEX(Rates!$B$2:$C$101,C217+1,IF(Inputs!$C$5="Male",1,2))/1000/12*Inputs!$C$16</f>
        <v>0</v>
      </c>
      <c r="N217" s="56" t="n">
        <f aca="false">IF($V$1=1,MAX(F217+G217+H217+J217-K217-M217,0)*Inputs!$C$22/12,0)</f>
        <v>0</v>
      </c>
      <c r="O217" s="56" t="n">
        <f aca="false">IF(AND(MOD(A217,12)=0,B217&gt;=Inputs!$C$18),MAX(F217+G217+H217+J217-K217-M217-N217,0)*Inputs!$C$17,0)</f>
        <v>660.445844284576</v>
      </c>
      <c r="P217" s="56" t="n">
        <f aca="false">F217+G217+H217+J217-K217-M217-N217+O217</f>
        <v>132749.6147012</v>
      </c>
      <c r="Q217" s="56" t="n">
        <f aca="false">IF(OR(E217=1,P217&lt;=0),0,P217)</f>
        <v>132749.6147012</v>
      </c>
      <c r="R217" s="15" t="n">
        <f aca="false">IF(OR(E217=1,AND(P217&lt;=0,I217&gt;0)),1,0)</f>
        <v>0</v>
      </c>
      <c r="S217" s="15" t="n">
        <f aca="false">IF(L217&gt;0,1,0)</f>
        <v>0</v>
      </c>
    </row>
    <row r="218" customFormat="false" ht="15" hidden="false" customHeight="false" outlineLevel="0" collapsed="false">
      <c r="A218" s="15" t="n">
        <v>217</v>
      </c>
      <c r="B218" s="15" t="n">
        <f aca="false">INT((A218-1)/12)+1</f>
        <v>19</v>
      </c>
      <c r="C218" s="15" t="n">
        <f aca="false">MIN(Inputs!$C$4+B218-1,99)</f>
        <v>92</v>
      </c>
      <c r="D218" s="55" t="n">
        <f aca="false">Inputs!$C$25</f>
        <v>0.02</v>
      </c>
      <c r="E218" s="15" t="n">
        <f aca="false">R217</f>
        <v>0</v>
      </c>
      <c r="F218" s="56" t="n">
        <f aca="false">Q217</f>
        <v>132749.6147012</v>
      </c>
      <c r="G218" s="56" t="n">
        <f aca="false">IF(AND(MOD(A218-1,12)=0,B218&lt;=Inputs!$C$7,E218=0),Inputs!$C$6,0)</f>
        <v>0</v>
      </c>
      <c r="H218" s="56" t="n">
        <f aca="false">IF(B218=1,G218*Inputs!$C$9,0)</f>
        <v>0</v>
      </c>
      <c r="I218" s="56" t="n">
        <f aca="false">I217+G218</f>
        <v>120000</v>
      </c>
      <c r="J218" s="56" t="n">
        <f aca="false">(F218+G218+H218)*((1+D218)^(1/12)-1)</f>
        <v>219.246781477616</v>
      </c>
      <c r="K218" s="56" t="n">
        <f aca="false">(F218+G218+H218+J218)*(Inputs!$C$14+IF(B218&lt;=10,Inputs!$C$12,Inputs!$C$13))/12</f>
        <v>66.4844307413387</v>
      </c>
      <c r="L218" s="56" t="n">
        <f aca="false">IF(OR(E218=1,A218&lt;=Inputs!$C$15),0,MAX(Inputs!$C$8*I218-(F218+G218+H218+J218-K218),0))</f>
        <v>0</v>
      </c>
      <c r="M218" s="56" t="n">
        <f aca="false">L218*INDEX(Rates!$B$2:$C$101,C218+1,IF(Inputs!$C$5="Male",1,2))/1000/12*Inputs!$C$16</f>
        <v>0</v>
      </c>
      <c r="N218" s="56" t="n">
        <f aca="false">IF($V$1=1,MAX(F218+G218+H218+J218-K218-M218,0)*Inputs!$C$22/12,0)</f>
        <v>0</v>
      </c>
      <c r="O218" s="56" t="n">
        <f aca="false">IF(AND(MOD(A218,12)=0,B218&gt;=Inputs!$C$18),MAX(F218+G218+H218+J218-K218-M218-N218,0)*Inputs!$C$17,0)</f>
        <v>0</v>
      </c>
      <c r="P218" s="56" t="n">
        <f aca="false">F218+G218+H218+J218-K218-M218-N218+O218</f>
        <v>132902.377051936</v>
      </c>
      <c r="Q218" s="56" t="n">
        <f aca="false">IF(OR(E218=1,P218&lt;=0),0,P218)</f>
        <v>132902.377051936</v>
      </c>
      <c r="R218" s="15" t="n">
        <f aca="false">IF(OR(E218=1,AND(P218&lt;=0,I218&gt;0)),1,0)</f>
        <v>0</v>
      </c>
      <c r="S218" s="15" t="n">
        <f aca="false">IF(L218&gt;0,1,0)</f>
        <v>0</v>
      </c>
    </row>
    <row r="219" customFormat="false" ht="15" hidden="false" customHeight="false" outlineLevel="0" collapsed="false">
      <c r="A219" s="15" t="n">
        <v>218</v>
      </c>
      <c r="B219" s="15" t="n">
        <f aca="false">INT((A219-1)/12)+1</f>
        <v>19</v>
      </c>
      <c r="C219" s="15" t="n">
        <f aca="false">MIN(Inputs!$C$4+B219-1,99)</f>
        <v>92</v>
      </c>
      <c r="D219" s="55" t="n">
        <f aca="false">Inputs!$C$25</f>
        <v>0.02</v>
      </c>
      <c r="E219" s="15" t="n">
        <f aca="false">R218</f>
        <v>0</v>
      </c>
      <c r="F219" s="56" t="n">
        <f aca="false">Q218</f>
        <v>132902.377051936</v>
      </c>
      <c r="G219" s="56" t="n">
        <f aca="false">IF(AND(MOD(A219-1,12)=0,B219&lt;=Inputs!$C$7,E219=0),Inputs!$C$6,0)</f>
        <v>0</v>
      </c>
      <c r="H219" s="56" t="n">
        <f aca="false">IF(B219=1,G219*Inputs!$C$9,0)</f>
        <v>0</v>
      </c>
      <c r="I219" s="56" t="n">
        <f aca="false">I218+G219</f>
        <v>120000</v>
      </c>
      <c r="J219" s="56" t="n">
        <f aca="false">(F219+G219+H219)*((1+D219)^(1/12)-1)</f>
        <v>219.499080919729</v>
      </c>
      <c r="K219" s="56" t="n">
        <f aca="false">(F219+G219+H219+J219)*(Inputs!$C$14+IF(B219&lt;=10,Inputs!$C$12,Inputs!$C$13))/12</f>
        <v>66.5609380664279</v>
      </c>
      <c r="L219" s="56" t="n">
        <f aca="false">IF(OR(E219=1,A219&lt;=Inputs!$C$15),0,MAX(Inputs!$C$8*I219-(F219+G219+H219+J219-K219),0))</f>
        <v>0</v>
      </c>
      <c r="M219" s="56" t="n">
        <f aca="false">L219*INDEX(Rates!$B$2:$C$101,C219+1,IF(Inputs!$C$5="Male",1,2))/1000/12*Inputs!$C$16</f>
        <v>0</v>
      </c>
      <c r="N219" s="56" t="n">
        <f aca="false">IF($V$1=1,MAX(F219+G219+H219+J219-K219-M219,0)*Inputs!$C$22/12,0)</f>
        <v>0</v>
      </c>
      <c r="O219" s="56" t="n">
        <f aca="false">IF(AND(MOD(A219,12)=0,B219&gt;=Inputs!$C$18),MAX(F219+G219+H219+J219-K219-M219-N219,0)*Inputs!$C$17,0)</f>
        <v>0</v>
      </c>
      <c r="P219" s="56" t="n">
        <f aca="false">F219+G219+H219+J219-K219-M219-N219+O219</f>
        <v>133055.315194789</v>
      </c>
      <c r="Q219" s="56" t="n">
        <f aca="false">IF(OR(E219=1,P219&lt;=0),0,P219)</f>
        <v>133055.315194789</v>
      </c>
      <c r="R219" s="15" t="n">
        <f aca="false">IF(OR(E219=1,AND(P219&lt;=0,I219&gt;0)),1,0)</f>
        <v>0</v>
      </c>
      <c r="S219" s="15" t="n">
        <f aca="false">IF(L219&gt;0,1,0)</f>
        <v>0</v>
      </c>
    </row>
    <row r="220" customFormat="false" ht="15" hidden="false" customHeight="false" outlineLevel="0" collapsed="false">
      <c r="A220" s="15" t="n">
        <v>219</v>
      </c>
      <c r="B220" s="15" t="n">
        <f aca="false">INT((A220-1)/12)+1</f>
        <v>19</v>
      </c>
      <c r="C220" s="15" t="n">
        <f aca="false">MIN(Inputs!$C$4+B220-1,99)</f>
        <v>92</v>
      </c>
      <c r="D220" s="55" t="n">
        <f aca="false">Inputs!$C$25</f>
        <v>0.02</v>
      </c>
      <c r="E220" s="15" t="n">
        <f aca="false">R219</f>
        <v>0</v>
      </c>
      <c r="F220" s="56" t="n">
        <f aca="false">Q219</f>
        <v>133055.315194789</v>
      </c>
      <c r="G220" s="56" t="n">
        <f aca="false">IF(AND(MOD(A220-1,12)=0,B220&lt;=Inputs!$C$7,E220=0),Inputs!$C$6,0)</f>
        <v>0</v>
      </c>
      <c r="H220" s="56" t="n">
        <f aca="false">IF(B220=1,G220*Inputs!$C$9,0)</f>
        <v>0</v>
      </c>
      <c r="I220" s="56" t="n">
        <f aca="false">I219+G220</f>
        <v>120000</v>
      </c>
      <c r="J220" s="56" t="n">
        <f aca="false">(F220+G220+H220)*((1+D220)^(1/12)-1)</f>
        <v>219.751670696816</v>
      </c>
      <c r="K220" s="56" t="n">
        <f aca="false">(F220+G220+H220+J220)*(Inputs!$C$14+IF(B220&lt;=10,Inputs!$C$12,Inputs!$C$13))/12</f>
        <v>66.6375334327431</v>
      </c>
      <c r="L220" s="56" t="n">
        <f aca="false">IF(OR(E220=1,A220&lt;=Inputs!$C$15),0,MAX(Inputs!$C$8*I220-(F220+G220+H220+J220-K220),0))</f>
        <v>0</v>
      </c>
      <c r="M220" s="56" t="n">
        <f aca="false">L220*INDEX(Rates!$B$2:$C$101,C220+1,IF(Inputs!$C$5="Male",1,2))/1000/12*Inputs!$C$16</f>
        <v>0</v>
      </c>
      <c r="N220" s="56" t="n">
        <f aca="false">IF($V$1=1,MAX(F220+G220+H220+J220-K220-M220,0)*Inputs!$C$22/12,0)</f>
        <v>0</v>
      </c>
      <c r="O220" s="56" t="n">
        <f aca="false">IF(AND(MOD(A220,12)=0,B220&gt;=Inputs!$C$18),MAX(F220+G220+H220+J220-K220-M220-N220,0)*Inputs!$C$17,0)</f>
        <v>0</v>
      </c>
      <c r="P220" s="56" t="n">
        <f aca="false">F220+G220+H220+J220-K220-M220-N220+O220</f>
        <v>133208.429332053</v>
      </c>
      <c r="Q220" s="56" t="n">
        <f aca="false">IF(OR(E220=1,P220&lt;=0),0,P220)</f>
        <v>133208.429332053</v>
      </c>
      <c r="R220" s="15" t="n">
        <f aca="false">IF(OR(E220=1,AND(P220&lt;=0,I220&gt;0)),1,0)</f>
        <v>0</v>
      </c>
      <c r="S220" s="15" t="n">
        <f aca="false">IF(L220&gt;0,1,0)</f>
        <v>0</v>
      </c>
    </row>
    <row r="221" customFormat="false" ht="15" hidden="false" customHeight="false" outlineLevel="0" collapsed="false">
      <c r="A221" s="15" t="n">
        <v>220</v>
      </c>
      <c r="B221" s="15" t="n">
        <f aca="false">INT((A221-1)/12)+1</f>
        <v>19</v>
      </c>
      <c r="C221" s="15" t="n">
        <f aca="false">MIN(Inputs!$C$4+B221-1,99)</f>
        <v>92</v>
      </c>
      <c r="D221" s="55" t="n">
        <f aca="false">Inputs!$C$25</f>
        <v>0.02</v>
      </c>
      <c r="E221" s="15" t="n">
        <f aca="false">R220</f>
        <v>0</v>
      </c>
      <c r="F221" s="56" t="n">
        <f aca="false">Q220</f>
        <v>133208.429332053</v>
      </c>
      <c r="G221" s="56" t="n">
        <f aca="false">IF(AND(MOD(A221-1,12)=0,B221&lt;=Inputs!$C$7,E221=0),Inputs!$C$6,0)</f>
        <v>0</v>
      </c>
      <c r="H221" s="56" t="n">
        <f aca="false">IF(B221=1,G221*Inputs!$C$9,0)</f>
        <v>0</v>
      </c>
      <c r="I221" s="56" t="n">
        <f aca="false">I220+G221</f>
        <v>120000</v>
      </c>
      <c r="J221" s="56" t="n">
        <f aca="false">(F221+G221+H221)*((1+D221)^(1/12)-1)</f>
        <v>220.004551142981</v>
      </c>
      <c r="K221" s="56" t="n">
        <f aca="false">(F221+G221+H221+J221)*(Inputs!$C$14+IF(B221&lt;=10,Inputs!$C$12,Inputs!$C$13))/12</f>
        <v>66.7142169415982</v>
      </c>
      <c r="L221" s="56" t="n">
        <f aca="false">IF(OR(E221=1,A221&lt;=Inputs!$C$15),0,MAX(Inputs!$C$8*I221-(F221+G221+H221+J221-K221),0))</f>
        <v>0</v>
      </c>
      <c r="M221" s="56" t="n">
        <f aca="false">L221*INDEX(Rates!$B$2:$C$101,C221+1,IF(Inputs!$C$5="Male",1,2))/1000/12*Inputs!$C$16</f>
        <v>0</v>
      </c>
      <c r="N221" s="56" t="n">
        <f aca="false">IF($V$1=1,MAX(F221+G221+H221+J221-K221-M221,0)*Inputs!$C$22/12,0)</f>
        <v>0</v>
      </c>
      <c r="O221" s="56" t="n">
        <f aca="false">IF(AND(MOD(A221,12)=0,B221&gt;=Inputs!$C$18),MAX(F221+G221+H221+J221-K221-M221-N221,0)*Inputs!$C$17,0)</f>
        <v>0</v>
      </c>
      <c r="P221" s="56" t="n">
        <f aca="false">F221+G221+H221+J221-K221-M221-N221+O221</f>
        <v>133361.719666255</v>
      </c>
      <c r="Q221" s="56" t="n">
        <f aca="false">IF(OR(E221=1,P221&lt;=0),0,P221)</f>
        <v>133361.719666255</v>
      </c>
      <c r="R221" s="15" t="n">
        <f aca="false">IF(OR(E221=1,AND(P221&lt;=0,I221&gt;0)),1,0)</f>
        <v>0</v>
      </c>
      <c r="S221" s="15" t="n">
        <f aca="false">IF(L221&gt;0,1,0)</f>
        <v>0</v>
      </c>
    </row>
    <row r="222" customFormat="false" ht="15" hidden="false" customHeight="false" outlineLevel="0" collapsed="false">
      <c r="A222" s="15" t="n">
        <v>221</v>
      </c>
      <c r="B222" s="15" t="n">
        <f aca="false">INT((A222-1)/12)+1</f>
        <v>19</v>
      </c>
      <c r="C222" s="15" t="n">
        <f aca="false">MIN(Inputs!$C$4+B222-1,99)</f>
        <v>92</v>
      </c>
      <c r="D222" s="55" t="n">
        <f aca="false">Inputs!$C$25</f>
        <v>0.02</v>
      </c>
      <c r="E222" s="15" t="n">
        <f aca="false">R221</f>
        <v>0</v>
      </c>
      <c r="F222" s="56" t="n">
        <f aca="false">Q221</f>
        <v>133361.719666255</v>
      </c>
      <c r="G222" s="56" t="n">
        <f aca="false">IF(AND(MOD(A222-1,12)=0,B222&lt;=Inputs!$C$7,E222=0),Inputs!$C$6,0)</f>
        <v>0</v>
      </c>
      <c r="H222" s="56" t="n">
        <f aca="false">IF(B222=1,G222*Inputs!$C$9,0)</f>
        <v>0</v>
      </c>
      <c r="I222" s="56" t="n">
        <f aca="false">I221+G222</f>
        <v>120000</v>
      </c>
      <c r="J222" s="56" t="n">
        <f aca="false">(F222+G222+H222)*((1+D222)^(1/12)-1)</f>
        <v>220.257722592713</v>
      </c>
      <c r="K222" s="56" t="n">
        <f aca="false">(F222+G222+H222+J222)*(Inputs!$C$14+IF(B222&lt;=10,Inputs!$C$12,Inputs!$C$13))/12</f>
        <v>66.7909886944238</v>
      </c>
      <c r="L222" s="56" t="n">
        <f aca="false">IF(OR(E222=1,A222&lt;=Inputs!$C$15),0,MAX(Inputs!$C$8*I222-(F222+G222+H222+J222-K222),0))</f>
        <v>0</v>
      </c>
      <c r="M222" s="56" t="n">
        <f aca="false">L222*INDEX(Rates!$B$2:$C$101,C222+1,IF(Inputs!$C$5="Male",1,2))/1000/12*Inputs!$C$16</f>
        <v>0</v>
      </c>
      <c r="N222" s="56" t="n">
        <f aca="false">IF($V$1=1,MAX(F222+G222+H222+J222-K222-M222,0)*Inputs!$C$22/12,0)</f>
        <v>0</v>
      </c>
      <c r="O222" s="56" t="n">
        <f aca="false">IF(AND(MOD(A222,12)=0,B222&gt;=Inputs!$C$18),MAX(F222+G222+H222+J222-K222-M222-N222,0)*Inputs!$C$17,0)</f>
        <v>0</v>
      </c>
      <c r="P222" s="56" t="n">
        <f aca="false">F222+G222+H222+J222-K222-M222-N222+O222</f>
        <v>133515.186400153</v>
      </c>
      <c r="Q222" s="56" t="n">
        <f aca="false">IF(OR(E222=1,P222&lt;=0),0,P222)</f>
        <v>133515.186400153</v>
      </c>
      <c r="R222" s="15" t="n">
        <f aca="false">IF(OR(E222=1,AND(P222&lt;=0,I222&gt;0)),1,0)</f>
        <v>0</v>
      </c>
      <c r="S222" s="15" t="n">
        <f aca="false">IF(L222&gt;0,1,0)</f>
        <v>0</v>
      </c>
    </row>
    <row r="223" customFormat="false" ht="15" hidden="false" customHeight="false" outlineLevel="0" collapsed="false">
      <c r="A223" s="15" t="n">
        <v>222</v>
      </c>
      <c r="B223" s="15" t="n">
        <f aca="false">INT((A223-1)/12)+1</f>
        <v>19</v>
      </c>
      <c r="C223" s="15" t="n">
        <f aca="false">MIN(Inputs!$C$4+B223-1,99)</f>
        <v>92</v>
      </c>
      <c r="D223" s="55" t="n">
        <f aca="false">Inputs!$C$25</f>
        <v>0.02</v>
      </c>
      <c r="E223" s="15" t="n">
        <f aca="false">R222</f>
        <v>0</v>
      </c>
      <c r="F223" s="56" t="n">
        <f aca="false">Q222</f>
        <v>133515.186400153</v>
      </c>
      <c r="G223" s="56" t="n">
        <f aca="false">IF(AND(MOD(A223-1,12)=0,B223&lt;=Inputs!$C$7,E223=0),Inputs!$C$6,0)</f>
        <v>0</v>
      </c>
      <c r="H223" s="56" t="n">
        <f aca="false">IF(B223=1,G223*Inputs!$C$9,0)</f>
        <v>0</v>
      </c>
      <c r="I223" s="56" t="n">
        <f aca="false">I222+G223</f>
        <v>120000</v>
      </c>
      <c r="J223" s="56" t="n">
        <f aca="false">(F223+G223+H223)*((1+D223)^(1/12)-1)</f>
        <v>220.511185380886</v>
      </c>
      <c r="K223" s="56" t="n">
        <f aca="false">(F223+G223+H223+J223)*(Inputs!$C$14+IF(B223&lt;=10,Inputs!$C$12,Inputs!$C$13))/12</f>
        <v>66.867848792767</v>
      </c>
      <c r="L223" s="56" t="n">
        <f aca="false">IF(OR(E223=1,A223&lt;=Inputs!$C$15),0,MAX(Inputs!$C$8*I223-(F223+G223+H223+J223-K223),0))</f>
        <v>0</v>
      </c>
      <c r="M223" s="56" t="n">
        <f aca="false">L223*INDEX(Rates!$B$2:$C$101,C223+1,IF(Inputs!$C$5="Male",1,2))/1000/12*Inputs!$C$16</f>
        <v>0</v>
      </c>
      <c r="N223" s="56" t="n">
        <f aca="false">IF($V$1=1,MAX(F223+G223+H223+J223-K223-M223,0)*Inputs!$C$22/12,0)</f>
        <v>0</v>
      </c>
      <c r="O223" s="56" t="n">
        <f aca="false">IF(AND(MOD(A223,12)=0,B223&gt;=Inputs!$C$18),MAX(F223+G223+H223+J223-K223-M223-N223,0)*Inputs!$C$17,0)</f>
        <v>0</v>
      </c>
      <c r="P223" s="56" t="n">
        <f aca="false">F223+G223+H223+J223-K223-M223-N223+O223</f>
        <v>133668.829736741</v>
      </c>
      <c r="Q223" s="56" t="n">
        <f aca="false">IF(OR(E223=1,P223&lt;=0),0,P223)</f>
        <v>133668.829736741</v>
      </c>
      <c r="R223" s="15" t="n">
        <f aca="false">IF(OR(E223=1,AND(P223&lt;=0,I223&gt;0)),1,0)</f>
        <v>0</v>
      </c>
      <c r="S223" s="15" t="n">
        <f aca="false">IF(L223&gt;0,1,0)</f>
        <v>0</v>
      </c>
    </row>
    <row r="224" customFormat="false" ht="15" hidden="false" customHeight="false" outlineLevel="0" collapsed="false">
      <c r="A224" s="15" t="n">
        <v>223</v>
      </c>
      <c r="B224" s="15" t="n">
        <f aca="false">INT((A224-1)/12)+1</f>
        <v>19</v>
      </c>
      <c r="C224" s="15" t="n">
        <f aca="false">MIN(Inputs!$C$4+B224-1,99)</f>
        <v>92</v>
      </c>
      <c r="D224" s="55" t="n">
        <f aca="false">Inputs!$C$25</f>
        <v>0.02</v>
      </c>
      <c r="E224" s="15" t="n">
        <f aca="false">R223</f>
        <v>0</v>
      </c>
      <c r="F224" s="56" t="n">
        <f aca="false">Q223</f>
        <v>133668.829736741</v>
      </c>
      <c r="G224" s="56" t="n">
        <f aca="false">IF(AND(MOD(A224-1,12)=0,B224&lt;=Inputs!$C$7,E224=0),Inputs!$C$6,0)</f>
        <v>0</v>
      </c>
      <c r="H224" s="56" t="n">
        <f aca="false">IF(B224=1,G224*Inputs!$C$9,0)</f>
        <v>0</v>
      </c>
      <c r="I224" s="56" t="n">
        <f aca="false">I223+G224</f>
        <v>120000</v>
      </c>
      <c r="J224" s="56" t="n">
        <f aca="false">(F224+G224+H224)*((1+D224)^(1/12)-1)</f>
        <v>220.76493984276</v>
      </c>
      <c r="K224" s="56" t="n">
        <f aca="false">(F224+G224+H224+J224)*(Inputs!$C$14+IF(B224&lt;=10,Inputs!$C$12,Inputs!$C$13))/12</f>
        <v>66.944797338292</v>
      </c>
      <c r="L224" s="56" t="n">
        <f aca="false">IF(OR(E224=1,A224&lt;=Inputs!$C$15),0,MAX(Inputs!$C$8*I224-(F224+G224+H224+J224-K224),0))</f>
        <v>0</v>
      </c>
      <c r="M224" s="56" t="n">
        <f aca="false">L224*INDEX(Rates!$B$2:$C$101,C224+1,IF(Inputs!$C$5="Male",1,2))/1000/12*Inputs!$C$16</f>
        <v>0</v>
      </c>
      <c r="N224" s="56" t="n">
        <f aca="false">IF($V$1=1,MAX(F224+G224+H224+J224-K224-M224,0)*Inputs!$C$22/12,0)</f>
        <v>0</v>
      </c>
      <c r="O224" s="56" t="n">
        <f aca="false">IF(AND(MOD(A224,12)=0,B224&gt;=Inputs!$C$18),MAX(F224+G224+H224+J224-K224-M224-N224,0)*Inputs!$C$17,0)</f>
        <v>0</v>
      </c>
      <c r="P224" s="56" t="n">
        <f aca="false">F224+G224+H224+J224-K224-M224-N224+O224</f>
        <v>133822.649879246</v>
      </c>
      <c r="Q224" s="56" t="n">
        <f aca="false">IF(OR(E224=1,P224&lt;=0),0,P224)</f>
        <v>133822.649879246</v>
      </c>
      <c r="R224" s="15" t="n">
        <f aca="false">IF(OR(E224=1,AND(P224&lt;=0,I224&gt;0)),1,0)</f>
        <v>0</v>
      </c>
      <c r="S224" s="15" t="n">
        <f aca="false">IF(L224&gt;0,1,0)</f>
        <v>0</v>
      </c>
    </row>
    <row r="225" customFormat="false" ht="15" hidden="false" customHeight="false" outlineLevel="0" collapsed="false">
      <c r="A225" s="15" t="n">
        <v>224</v>
      </c>
      <c r="B225" s="15" t="n">
        <f aca="false">INT((A225-1)/12)+1</f>
        <v>19</v>
      </c>
      <c r="C225" s="15" t="n">
        <f aca="false">MIN(Inputs!$C$4+B225-1,99)</f>
        <v>92</v>
      </c>
      <c r="D225" s="55" t="n">
        <f aca="false">Inputs!$C$25</f>
        <v>0.02</v>
      </c>
      <c r="E225" s="15" t="n">
        <f aca="false">R224</f>
        <v>0</v>
      </c>
      <c r="F225" s="56" t="n">
        <f aca="false">Q224</f>
        <v>133822.649879246</v>
      </c>
      <c r="G225" s="56" t="n">
        <f aca="false">IF(AND(MOD(A225-1,12)=0,B225&lt;=Inputs!$C$7,E225=0),Inputs!$C$6,0)</f>
        <v>0</v>
      </c>
      <c r="H225" s="56" t="n">
        <f aca="false">IF(B225=1,G225*Inputs!$C$9,0)</f>
        <v>0</v>
      </c>
      <c r="I225" s="56" t="n">
        <f aca="false">I224+G225</f>
        <v>120000</v>
      </c>
      <c r="J225" s="56" t="n">
        <f aca="false">(F225+G225+H225)*((1+D225)^(1/12)-1)</f>
        <v>221.018986313979</v>
      </c>
      <c r="K225" s="56" t="n">
        <f aca="false">(F225+G225+H225+J225)*(Inputs!$C$14+IF(B225&lt;=10,Inputs!$C$12,Inputs!$C$13))/12</f>
        <v>67.0218344327798</v>
      </c>
      <c r="L225" s="56" t="n">
        <f aca="false">IF(OR(E225=1,A225&lt;=Inputs!$C$15),0,MAX(Inputs!$C$8*I225-(F225+G225+H225+J225-K225),0))</f>
        <v>0</v>
      </c>
      <c r="M225" s="56" t="n">
        <f aca="false">L225*INDEX(Rates!$B$2:$C$101,C225+1,IF(Inputs!$C$5="Male",1,2))/1000/12*Inputs!$C$16</f>
        <v>0</v>
      </c>
      <c r="N225" s="56" t="n">
        <f aca="false">IF($V$1=1,MAX(F225+G225+H225+J225-K225-M225,0)*Inputs!$C$22/12,0)</f>
        <v>0</v>
      </c>
      <c r="O225" s="56" t="n">
        <f aca="false">IF(AND(MOD(A225,12)=0,B225&gt;=Inputs!$C$18),MAX(F225+G225+H225+J225-K225-M225-N225,0)*Inputs!$C$17,0)</f>
        <v>0</v>
      </c>
      <c r="P225" s="56" t="n">
        <f aca="false">F225+G225+H225+J225-K225-M225-N225+O225</f>
        <v>133976.647031127</v>
      </c>
      <c r="Q225" s="56" t="n">
        <f aca="false">IF(OR(E225=1,P225&lt;=0),0,P225)</f>
        <v>133976.647031127</v>
      </c>
      <c r="R225" s="15" t="n">
        <f aca="false">IF(OR(E225=1,AND(P225&lt;=0,I225&gt;0)),1,0)</f>
        <v>0</v>
      </c>
      <c r="S225" s="15" t="n">
        <f aca="false">IF(L225&gt;0,1,0)</f>
        <v>0</v>
      </c>
    </row>
    <row r="226" customFormat="false" ht="15" hidden="false" customHeight="false" outlineLevel="0" collapsed="false">
      <c r="A226" s="15" t="n">
        <v>225</v>
      </c>
      <c r="B226" s="15" t="n">
        <f aca="false">INT((A226-1)/12)+1</f>
        <v>19</v>
      </c>
      <c r="C226" s="15" t="n">
        <f aca="false">MIN(Inputs!$C$4+B226-1,99)</f>
        <v>92</v>
      </c>
      <c r="D226" s="55" t="n">
        <f aca="false">Inputs!$C$25</f>
        <v>0.02</v>
      </c>
      <c r="E226" s="15" t="n">
        <f aca="false">R225</f>
        <v>0</v>
      </c>
      <c r="F226" s="56" t="n">
        <f aca="false">Q225</f>
        <v>133976.647031127</v>
      </c>
      <c r="G226" s="56" t="n">
        <f aca="false">IF(AND(MOD(A226-1,12)=0,B226&lt;=Inputs!$C$7,E226=0),Inputs!$C$6,0)</f>
        <v>0</v>
      </c>
      <c r="H226" s="56" t="n">
        <f aca="false">IF(B226=1,G226*Inputs!$C$9,0)</f>
        <v>0</v>
      </c>
      <c r="I226" s="56" t="n">
        <f aca="false">I225+G226</f>
        <v>120000</v>
      </c>
      <c r="J226" s="56" t="n">
        <f aca="false">(F226+G226+H226)*((1+D226)^(1/12)-1)</f>
        <v>221.273325130575</v>
      </c>
      <c r="K226" s="56" t="n">
        <f aca="false">(F226+G226+H226+J226)*(Inputs!$C$14+IF(B226&lt;=10,Inputs!$C$12,Inputs!$C$13))/12</f>
        <v>67.0989601781287</v>
      </c>
      <c r="L226" s="56" t="n">
        <f aca="false">IF(OR(E226=1,A226&lt;=Inputs!$C$15),0,MAX(Inputs!$C$8*I226-(F226+G226+H226+J226-K226),0))</f>
        <v>0</v>
      </c>
      <c r="M226" s="56" t="n">
        <f aca="false">L226*INDEX(Rates!$B$2:$C$101,C226+1,IF(Inputs!$C$5="Male",1,2))/1000/12*Inputs!$C$16</f>
        <v>0</v>
      </c>
      <c r="N226" s="56" t="n">
        <f aca="false">IF($V$1=1,MAX(F226+G226+H226+J226-K226-M226,0)*Inputs!$C$22/12,0)</f>
        <v>0</v>
      </c>
      <c r="O226" s="56" t="n">
        <f aca="false">IF(AND(MOD(A226,12)=0,B226&gt;=Inputs!$C$18),MAX(F226+G226+H226+J226-K226-M226-N226,0)*Inputs!$C$17,0)</f>
        <v>0</v>
      </c>
      <c r="P226" s="56" t="n">
        <f aca="false">F226+G226+H226+J226-K226-M226-N226+O226</f>
        <v>134130.821396079</v>
      </c>
      <c r="Q226" s="56" t="n">
        <f aca="false">IF(OR(E226=1,P226&lt;=0),0,P226)</f>
        <v>134130.821396079</v>
      </c>
      <c r="R226" s="15" t="n">
        <f aca="false">IF(OR(E226=1,AND(P226&lt;=0,I226&gt;0)),1,0)</f>
        <v>0</v>
      </c>
      <c r="S226" s="15" t="n">
        <f aca="false">IF(L226&gt;0,1,0)</f>
        <v>0</v>
      </c>
    </row>
    <row r="227" customFormat="false" ht="15" hidden="false" customHeight="false" outlineLevel="0" collapsed="false">
      <c r="A227" s="15" t="n">
        <v>226</v>
      </c>
      <c r="B227" s="15" t="n">
        <f aca="false">INT((A227-1)/12)+1</f>
        <v>19</v>
      </c>
      <c r="C227" s="15" t="n">
        <f aca="false">MIN(Inputs!$C$4+B227-1,99)</f>
        <v>92</v>
      </c>
      <c r="D227" s="55" t="n">
        <f aca="false">Inputs!$C$25</f>
        <v>0.02</v>
      </c>
      <c r="E227" s="15" t="n">
        <f aca="false">R226</f>
        <v>0</v>
      </c>
      <c r="F227" s="56" t="n">
        <f aca="false">Q226</f>
        <v>134130.821396079</v>
      </c>
      <c r="G227" s="56" t="n">
        <f aca="false">IF(AND(MOD(A227-1,12)=0,B227&lt;=Inputs!$C$7,E227=0),Inputs!$C$6,0)</f>
        <v>0</v>
      </c>
      <c r="H227" s="56" t="n">
        <f aca="false">IF(B227=1,G227*Inputs!$C$9,0)</f>
        <v>0</v>
      </c>
      <c r="I227" s="56" t="n">
        <f aca="false">I226+G227</f>
        <v>120000</v>
      </c>
      <c r="J227" s="56" t="n">
        <f aca="false">(F227+G227+H227)*((1+D227)^(1/12)-1)</f>
        <v>221.527956628966</v>
      </c>
      <c r="K227" s="56" t="n">
        <f aca="false">(F227+G227+H227+J227)*(Inputs!$C$14+IF(B227&lt;=10,Inputs!$C$12,Inputs!$C$13))/12</f>
        <v>67.1761746763542</v>
      </c>
      <c r="L227" s="56" t="n">
        <f aca="false">IF(OR(E227=1,A227&lt;=Inputs!$C$15),0,MAX(Inputs!$C$8*I227-(F227+G227+H227+J227-K227),0))</f>
        <v>0</v>
      </c>
      <c r="M227" s="56" t="n">
        <f aca="false">L227*INDEX(Rates!$B$2:$C$101,C227+1,IF(Inputs!$C$5="Male",1,2))/1000/12*Inputs!$C$16</f>
        <v>0</v>
      </c>
      <c r="N227" s="56" t="n">
        <f aca="false">IF($V$1=1,MAX(F227+G227+H227+J227-K227-M227,0)*Inputs!$C$22/12,0)</f>
        <v>0</v>
      </c>
      <c r="O227" s="56" t="n">
        <f aca="false">IF(AND(MOD(A227,12)=0,B227&gt;=Inputs!$C$18),MAX(F227+G227+H227+J227-K227-M227-N227,0)*Inputs!$C$17,0)</f>
        <v>0</v>
      </c>
      <c r="P227" s="56" t="n">
        <f aca="false">F227+G227+H227+J227-K227-M227-N227+O227</f>
        <v>134285.173178032</v>
      </c>
      <c r="Q227" s="56" t="n">
        <f aca="false">IF(OR(E227=1,P227&lt;=0),0,P227)</f>
        <v>134285.173178032</v>
      </c>
      <c r="R227" s="15" t="n">
        <f aca="false">IF(OR(E227=1,AND(P227&lt;=0,I227&gt;0)),1,0)</f>
        <v>0</v>
      </c>
      <c r="S227" s="15" t="n">
        <f aca="false">IF(L227&gt;0,1,0)</f>
        <v>0</v>
      </c>
    </row>
    <row r="228" customFormat="false" ht="15" hidden="false" customHeight="false" outlineLevel="0" collapsed="false">
      <c r="A228" s="15" t="n">
        <v>227</v>
      </c>
      <c r="B228" s="15" t="n">
        <f aca="false">INT((A228-1)/12)+1</f>
        <v>19</v>
      </c>
      <c r="C228" s="15" t="n">
        <f aca="false">MIN(Inputs!$C$4+B228-1,99)</f>
        <v>92</v>
      </c>
      <c r="D228" s="55" t="n">
        <f aca="false">Inputs!$C$25</f>
        <v>0.02</v>
      </c>
      <c r="E228" s="15" t="n">
        <f aca="false">R227</f>
        <v>0</v>
      </c>
      <c r="F228" s="56" t="n">
        <f aca="false">Q227</f>
        <v>134285.173178032</v>
      </c>
      <c r="G228" s="56" t="n">
        <f aca="false">IF(AND(MOD(A228-1,12)=0,B228&lt;=Inputs!$C$7,E228=0),Inputs!$C$6,0)</f>
        <v>0</v>
      </c>
      <c r="H228" s="56" t="n">
        <f aca="false">IF(B228=1,G228*Inputs!$C$9,0)</f>
        <v>0</v>
      </c>
      <c r="I228" s="56" t="n">
        <f aca="false">I227+G228</f>
        <v>120000</v>
      </c>
      <c r="J228" s="56" t="n">
        <f aca="false">(F228+G228+H228)*((1+D228)^(1/12)-1)</f>
        <v>221.782881145957</v>
      </c>
      <c r="K228" s="56" t="n">
        <f aca="false">(F228+G228+H228+J228)*(Inputs!$C$14+IF(B228&lt;=10,Inputs!$C$12,Inputs!$C$13))/12</f>
        <v>67.253478029589</v>
      </c>
      <c r="L228" s="56" t="n">
        <f aca="false">IF(OR(E228=1,A228&lt;=Inputs!$C$15),0,MAX(Inputs!$C$8*I228-(F228+G228+H228+J228-K228),0))</f>
        <v>0</v>
      </c>
      <c r="M228" s="56" t="n">
        <f aca="false">L228*INDEX(Rates!$B$2:$C$101,C228+1,IF(Inputs!$C$5="Male",1,2))/1000/12*Inputs!$C$16</f>
        <v>0</v>
      </c>
      <c r="N228" s="56" t="n">
        <f aca="false">IF($V$1=1,MAX(F228+G228+H228+J228-K228-M228,0)*Inputs!$C$22/12,0)</f>
        <v>0</v>
      </c>
      <c r="O228" s="56" t="n">
        <f aca="false">IF(AND(MOD(A228,12)=0,B228&gt;=Inputs!$C$18),MAX(F228+G228+H228+J228-K228-M228-N228,0)*Inputs!$C$17,0)</f>
        <v>0</v>
      </c>
      <c r="P228" s="56" t="n">
        <f aca="false">F228+G228+H228+J228-K228-M228-N228+O228</f>
        <v>134439.702581148</v>
      </c>
      <c r="Q228" s="56" t="n">
        <f aca="false">IF(OR(E228=1,P228&lt;=0),0,P228)</f>
        <v>134439.702581148</v>
      </c>
      <c r="R228" s="15" t="n">
        <f aca="false">IF(OR(E228=1,AND(P228&lt;=0,I228&gt;0)),1,0)</f>
        <v>0</v>
      </c>
      <c r="S228" s="15" t="n">
        <f aca="false">IF(L228&gt;0,1,0)</f>
        <v>0</v>
      </c>
    </row>
    <row r="229" customFormat="false" ht="15" hidden="false" customHeight="false" outlineLevel="0" collapsed="false">
      <c r="A229" s="15" t="n">
        <v>228</v>
      </c>
      <c r="B229" s="15" t="n">
        <f aca="false">INT((A229-1)/12)+1</f>
        <v>19</v>
      </c>
      <c r="C229" s="15" t="n">
        <f aca="false">MIN(Inputs!$C$4+B229-1,99)</f>
        <v>92</v>
      </c>
      <c r="D229" s="55" t="n">
        <f aca="false">Inputs!$C$25</f>
        <v>0.02</v>
      </c>
      <c r="E229" s="15" t="n">
        <f aca="false">R228</f>
        <v>0</v>
      </c>
      <c r="F229" s="56" t="n">
        <f aca="false">Q228</f>
        <v>134439.702581148</v>
      </c>
      <c r="G229" s="56" t="n">
        <f aca="false">IF(AND(MOD(A229-1,12)=0,B229&lt;=Inputs!$C$7,E229=0),Inputs!$C$6,0)</f>
        <v>0</v>
      </c>
      <c r="H229" s="56" t="n">
        <f aca="false">IF(B229=1,G229*Inputs!$C$9,0)</f>
        <v>0</v>
      </c>
      <c r="I229" s="56" t="n">
        <f aca="false">I228+G229</f>
        <v>120000</v>
      </c>
      <c r="J229" s="56" t="n">
        <f aca="false">(F229+G229+H229)*((1+D229)^(1/12)-1)</f>
        <v>222.038099018741</v>
      </c>
      <c r="K229" s="56" t="n">
        <f aca="false">(F229+G229+H229+J229)*(Inputs!$C$14+IF(B229&lt;=10,Inputs!$C$12,Inputs!$C$13))/12</f>
        <v>67.3308703400835</v>
      </c>
      <c r="L229" s="56" t="n">
        <f aca="false">IF(OR(E229=1,A229&lt;=Inputs!$C$15),0,MAX(Inputs!$C$8*I229-(F229+G229+H229+J229-K229),0))</f>
        <v>0</v>
      </c>
      <c r="M229" s="56" t="n">
        <f aca="false">L229*INDEX(Rates!$B$2:$C$101,C229+1,IF(Inputs!$C$5="Male",1,2))/1000/12*Inputs!$C$16</f>
        <v>0</v>
      </c>
      <c r="N229" s="56" t="n">
        <f aca="false">IF($V$1=1,MAX(F229+G229+H229+J229-K229-M229,0)*Inputs!$C$22/12,0)</f>
        <v>0</v>
      </c>
      <c r="O229" s="56" t="n">
        <f aca="false">IF(AND(MOD(A229,12)=0,B229&gt;=Inputs!$C$18),MAX(F229+G229+H229+J229-K229-M229-N229,0)*Inputs!$C$17,0)</f>
        <v>672.972049049135</v>
      </c>
      <c r="P229" s="56" t="n">
        <f aca="false">F229+G229+H229+J229-K229-M229-N229+O229</f>
        <v>135267.381858876</v>
      </c>
      <c r="Q229" s="56" t="n">
        <f aca="false">IF(OR(E229=1,P229&lt;=0),0,P229)</f>
        <v>135267.381858876</v>
      </c>
      <c r="R229" s="15" t="n">
        <f aca="false">IF(OR(E229=1,AND(P229&lt;=0,I229&gt;0)),1,0)</f>
        <v>0</v>
      </c>
      <c r="S229" s="15" t="n">
        <f aca="false">IF(L229&gt;0,1,0)</f>
        <v>0</v>
      </c>
    </row>
    <row r="230" customFormat="false" ht="15" hidden="false" customHeight="false" outlineLevel="0" collapsed="false">
      <c r="A230" s="15" t="n">
        <v>229</v>
      </c>
      <c r="B230" s="15" t="n">
        <f aca="false">INT((A230-1)/12)+1</f>
        <v>20</v>
      </c>
      <c r="C230" s="15" t="n">
        <f aca="false">MIN(Inputs!$C$4+B230-1,99)</f>
        <v>93</v>
      </c>
      <c r="D230" s="55" t="n">
        <f aca="false">Inputs!$C$25</f>
        <v>0.02</v>
      </c>
      <c r="E230" s="15" t="n">
        <f aca="false">R229</f>
        <v>0</v>
      </c>
      <c r="F230" s="56" t="n">
        <f aca="false">Q229</f>
        <v>135267.381858876</v>
      </c>
      <c r="G230" s="56" t="n">
        <f aca="false">IF(AND(MOD(A230-1,12)=0,B230&lt;=Inputs!$C$7,E230=0),Inputs!$C$6,0)</f>
        <v>0</v>
      </c>
      <c r="H230" s="56" t="n">
        <f aca="false">IF(B230=1,G230*Inputs!$C$9,0)</f>
        <v>0</v>
      </c>
      <c r="I230" s="56" t="n">
        <f aca="false">I229+G230</f>
        <v>120000</v>
      </c>
      <c r="J230" s="56" t="n">
        <f aca="false">(F230+G230+H230)*((1+D230)^(1/12)-1)</f>
        <v>223.405078637823</v>
      </c>
      <c r="K230" s="56" t="n">
        <f aca="false">(F230+G230+H230+J230)*(Inputs!$C$14+IF(B230&lt;=10,Inputs!$C$12,Inputs!$C$13))/12</f>
        <v>67.745393468757</v>
      </c>
      <c r="L230" s="56" t="n">
        <f aca="false">IF(OR(E230=1,A230&lt;=Inputs!$C$15),0,MAX(Inputs!$C$8*I230-(F230+G230+H230+J230-K230),0))</f>
        <v>0</v>
      </c>
      <c r="M230" s="56" t="n">
        <f aca="false">L230*INDEX(Rates!$B$2:$C$101,C230+1,IF(Inputs!$C$5="Male",1,2))/1000/12*Inputs!$C$16</f>
        <v>0</v>
      </c>
      <c r="N230" s="56" t="n">
        <f aca="false">IF($V$1=1,MAX(F230+G230+H230+J230-K230-M230,0)*Inputs!$C$22/12,0)</f>
        <v>0</v>
      </c>
      <c r="O230" s="56" t="n">
        <f aca="false">IF(AND(MOD(A230,12)=0,B230&gt;=Inputs!$C$18),MAX(F230+G230+H230+J230-K230-M230-N230,0)*Inputs!$C$17,0)</f>
        <v>0</v>
      </c>
      <c r="P230" s="56" t="n">
        <f aca="false">F230+G230+H230+J230-K230-M230-N230+O230</f>
        <v>135423.041544045</v>
      </c>
      <c r="Q230" s="56" t="n">
        <f aca="false">IF(OR(E230=1,P230&lt;=0),0,P230)</f>
        <v>135423.041544045</v>
      </c>
      <c r="R230" s="15" t="n">
        <f aca="false">IF(OR(E230=1,AND(P230&lt;=0,I230&gt;0)),1,0)</f>
        <v>0</v>
      </c>
      <c r="S230" s="15" t="n">
        <f aca="false">IF(L230&gt;0,1,0)</f>
        <v>0</v>
      </c>
    </row>
    <row r="231" customFormat="false" ht="15" hidden="false" customHeight="false" outlineLevel="0" collapsed="false">
      <c r="A231" s="15" t="n">
        <v>230</v>
      </c>
      <c r="B231" s="15" t="n">
        <f aca="false">INT((A231-1)/12)+1</f>
        <v>20</v>
      </c>
      <c r="C231" s="15" t="n">
        <f aca="false">MIN(Inputs!$C$4+B231-1,99)</f>
        <v>93</v>
      </c>
      <c r="D231" s="55" t="n">
        <f aca="false">Inputs!$C$25</f>
        <v>0.02</v>
      </c>
      <c r="E231" s="15" t="n">
        <f aca="false">R230</f>
        <v>0</v>
      </c>
      <c r="F231" s="56" t="n">
        <f aca="false">Q230</f>
        <v>135423.041544045</v>
      </c>
      <c r="G231" s="56" t="n">
        <f aca="false">IF(AND(MOD(A231-1,12)=0,B231&lt;=Inputs!$C$7,E231=0),Inputs!$C$6,0)</f>
        <v>0</v>
      </c>
      <c r="H231" s="56" t="n">
        <f aca="false">IF(B231=1,G231*Inputs!$C$9,0)</f>
        <v>0</v>
      </c>
      <c r="I231" s="56" t="n">
        <f aca="false">I230+G231</f>
        <v>120000</v>
      </c>
      <c r="J231" s="56" t="n">
        <f aca="false">(F231+G231+H231)*((1+D231)^(1/12)-1)</f>
        <v>223.662163263311</v>
      </c>
      <c r="K231" s="56" t="n">
        <f aca="false">(F231+G231+H231+J231)*(Inputs!$C$14+IF(B231&lt;=10,Inputs!$C$12,Inputs!$C$13))/12</f>
        <v>67.8233518536542</v>
      </c>
      <c r="L231" s="56" t="n">
        <f aca="false">IF(OR(E231=1,A231&lt;=Inputs!$C$15),0,MAX(Inputs!$C$8*I231-(F231+G231+H231+J231-K231),0))</f>
        <v>0</v>
      </c>
      <c r="M231" s="56" t="n">
        <f aca="false">L231*INDEX(Rates!$B$2:$C$101,C231+1,IF(Inputs!$C$5="Male",1,2))/1000/12*Inputs!$C$16</f>
        <v>0</v>
      </c>
      <c r="N231" s="56" t="n">
        <f aca="false">IF($V$1=1,MAX(F231+G231+H231+J231-K231-M231,0)*Inputs!$C$22/12,0)</f>
        <v>0</v>
      </c>
      <c r="O231" s="56" t="n">
        <f aca="false">IF(AND(MOD(A231,12)=0,B231&gt;=Inputs!$C$18),MAX(F231+G231+H231+J231-K231-M231-N231,0)*Inputs!$C$17,0)</f>
        <v>0</v>
      </c>
      <c r="P231" s="56" t="n">
        <f aca="false">F231+G231+H231+J231-K231-M231-N231+O231</f>
        <v>135578.880355455</v>
      </c>
      <c r="Q231" s="56" t="n">
        <f aca="false">IF(OR(E231=1,P231&lt;=0),0,P231)</f>
        <v>135578.880355455</v>
      </c>
      <c r="R231" s="15" t="n">
        <f aca="false">IF(OR(E231=1,AND(P231&lt;=0,I231&gt;0)),1,0)</f>
        <v>0</v>
      </c>
      <c r="S231" s="15" t="n">
        <f aca="false">IF(L231&gt;0,1,0)</f>
        <v>0</v>
      </c>
    </row>
    <row r="232" customFormat="false" ht="15" hidden="false" customHeight="false" outlineLevel="0" collapsed="false">
      <c r="A232" s="15" t="n">
        <v>231</v>
      </c>
      <c r="B232" s="15" t="n">
        <f aca="false">INT((A232-1)/12)+1</f>
        <v>20</v>
      </c>
      <c r="C232" s="15" t="n">
        <f aca="false">MIN(Inputs!$C$4+B232-1,99)</f>
        <v>93</v>
      </c>
      <c r="D232" s="55" t="n">
        <f aca="false">Inputs!$C$25</f>
        <v>0.02</v>
      </c>
      <c r="E232" s="15" t="n">
        <f aca="false">R231</f>
        <v>0</v>
      </c>
      <c r="F232" s="56" t="n">
        <f aca="false">Q231</f>
        <v>135578.880355455</v>
      </c>
      <c r="G232" s="56" t="n">
        <f aca="false">IF(AND(MOD(A232-1,12)=0,B232&lt;=Inputs!$C$7,E232=0),Inputs!$C$6,0)</f>
        <v>0</v>
      </c>
      <c r="H232" s="56" t="n">
        <f aca="false">IF(B232=1,G232*Inputs!$C$9,0)</f>
        <v>0</v>
      </c>
      <c r="I232" s="56" t="n">
        <f aca="false">I231+G232</f>
        <v>120000</v>
      </c>
      <c r="J232" s="56" t="n">
        <f aca="false">(F232+G232+H232)*((1+D232)^(1/12)-1)</f>
        <v>223.919543730348</v>
      </c>
      <c r="K232" s="56" t="n">
        <f aca="false">(F232+G232+H232+J232)*(Inputs!$C$14+IF(B232&lt;=10,Inputs!$C$12,Inputs!$C$13))/12</f>
        <v>67.9013999495926</v>
      </c>
      <c r="L232" s="56" t="n">
        <f aca="false">IF(OR(E232=1,A232&lt;=Inputs!$C$15),0,MAX(Inputs!$C$8*I232-(F232+G232+H232+J232-K232),0))</f>
        <v>0</v>
      </c>
      <c r="M232" s="56" t="n">
        <f aca="false">L232*INDEX(Rates!$B$2:$C$101,C232+1,IF(Inputs!$C$5="Male",1,2))/1000/12*Inputs!$C$16</f>
        <v>0</v>
      </c>
      <c r="N232" s="56" t="n">
        <f aca="false">IF($V$1=1,MAX(F232+G232+H232+J232-K232-M232,0)*Inputs!$C$22/12,0)</f>
        <v>0</v>
      </c>
      <c r="O232" s="56" t="n">
        <f aca="false">IF(AND(MOD(A232,12)=0,B232&gt;=Inputs!$C$18),MAX(F232+G232+H232+J232-K232-M232-N232,0)*Inputs!$C$17,0)</f>
        <v>0</v>
      </c>
      <c r="P232" s="56" t="n">
        <f aca="false">F232+G232+H232+J232-K232-M232-N232+O232</f>
        <v>135734.898499236</v>
      </c>
      <c r="Q232" s="56" t="n">
        <f aca="false">IF(OR(E232=1,P232&lt;=0),0,P232)</f>
        <v>135734.898499236</v>
      </c>
      <c r="R232" s="15" t="n">
        <f aca="false">IF(OR(E232=1,AND(P232&lt;=0,I232&gt;0)),1,0)</f>
        <v>0</v>
      </c>
      <c r="S232" s="15" t="n">
        <f aca="false">IF(L232&gt;0,1,0)</f>
        <v>0</v>
      </c>
    </row>
    <row r="233" customFormat="false" ht="15" hidden="false" customHeight="false" outlineLevel="0" collapsed="false">
      <c r="A233" s="15" t="n">
        <v>232</v>
      </c>
      <c r="B233" s="15" t="n">
        <f aca="false">INT((A233-1)/12)+1</f>
        <v>20</v>
      </c>
      <c r="C233" s="15" t="n">
        <f aca="false">MIN(Inputs!$C$4+B233-1,99)</f>
        <v>93</v>
      </c>
      <c r="D233" s="55" t="n">
        <f aca="false">Inputs!$C$25</f>
        <v>0.02</v>
      </c>
      <c r="E233" s="15" t="n">
        <f aca="false">R232</f>
        <v>0</v>
      </c>
      <c r="F233" s="56" t="n">
        <f aca="false">Q232</f>
        <v>135734.898499236</v>
      </c>
      <c r="G233" s="56" t="n">
        <f aca="false">IF(AND(MOD(A233-1,12)=0,B233&lt;=Inputs!$C$7,E233=0),Inputs!$C$6,0)</f>
        <v>0</v>
      </c>
      <c r="H233" s="56" t="n">
        <f aca="false">IF(B233=1,G233*Inputs!$C$9,0)</f>
        <v>0</v>
      </c>
      <c r="I233" s="56" t="n">
        <f aca="false">I232+G233</f>
        <v>120000</v>
      </c>
      <c r="J233" s="56" t="n">
        <f aca="false">(F233+G233+H233)*((1+D233)^(1/12)-1)</f>
        <v>224.177220379377</v>
      </c>
      <c r="K233" s="56" t="n">
        <f aca="false">(F233+G233+H233+J233)*(Inputs!$C$14+IF(B233&lt;=10,Inputs!$C$12,Inputs!$C$13))/12</f>
        <v>67.9795378598075</v>
      </c>
      <c r="L233" s="56" t="n">
        <f aca="false">IF(OR(E233=1,A233&lt;=Inputs!$C$15),0,MAX(Inputs!$C$8*I233-(F233+G233+H233+J233-K233),0))</f>
        <v>0</v>
      </c>
      <c r="M233" s="56" t="n">
        <f aca="false">L233*INDEX(Rates!$B$2:$C$101,C233+1,IF(Inputs!$C$5="Male",1,2))/1000/12*Inputs!$C$16</f>
        <v>0</v>
      </c>
      <c r="N233" s="56" t="n">
        <f aca="false">IF($V$1=1,MAX(F233+G233+H233+J233-K233-M233,0)*Inputs!$C$22/12,0)</f>
        <v>0</v>
      </c>
      <c r="O233" s="56" t="n">
        <f aca="false">IF(AND(MOD(A233,12)=0,B233&gt;=Inputs!$C$18),MAX(F233+G233+H233+J233-K233-M233-N233,0)*Inputs!$C$17,0)</f>
        <v>0</v>
      </c>
      <c r="P233" s="56" t="n">
        <f aca="false">F233+G233+H233+J233-K233-M233-N233+O233</f>
        <v>135891.096181755</v>
      </c>
      <c r="Q233" s="56" t="n">
        <f aca="false">IF(OR(E233=1,P233&lt;=0),0,P233)</f>
        <v>135891.096181755</v>
      </c>
      <c r="R233" s="15" t="n">
        <f aca="false">IF(OR(E233=1,AND(P233&lt;=0,I233&gt;0)),1,0)</f>
        <v>0</v>
      </c>
      <c r="S233" s="15" t="n">
        <f aca="false">IF(L233&gt;0,1,0)</f>
        <v>0</v>
      </c>
    </row>
    <row r="234" customFormat="false" ht="15" hidden="false" customHeight="false" outlineLevel="0" collapsed="false">
      <c r="A234" s="15" t="n">
        <v>233</v>
      </c>
      <c r="B234" s="15" t="n">
        <f aca="false">INT((A234-1)/12)+1</f>
        <v>20</v>
      </c>
      <c r="C234" s="15" t="n">
        <f aca="false">MIN(Inputs!$C$4+B234-1,99)</f>
        <v>93</v>
      </c>
      <c r="D234" s="55" t="n">
        <f aca="false">Inputs!$C$25</f>
        <v>0.02</v>
      </c>
      <c r="E234" s="15" t="n">
        <f aca="false">R233</f>
        <v>0</v>
      </c>
      <c r="F234" s="56" t="n">
        <f aca="false">Q233</f>
        <v>135891.096181755</v>
      </c>
      <c r="G234" s="56" t="n">
        <f aca="false">IF(AND(MOD(A234-1,12)=0,B234&lt;=Inputs!$C$7,E234=0),Inputs!$C$6,0)</f>
        <v>0</v>
      </c>
      <c r="H234" s="56" t="n">
        <f aca="false">IF(B234=1,G234*Inputs!$C$9,0)</f>
        <v>0</v>
      </c>
      <c r="I234" s="56" t="n">
        <f aca="false">I233+G234</f>
        <v>120000</v>
      </c>
      <c r="J234" s="56" t="n">
        <f aca="false">(F234+G234+H234)*((1+D234)^(1/12)-1)</f>
        <v>224.43519355123</v>
      </c>
      <c r="K234" s="56" t="n">
        <f aca="false">(F234+G234+H234+J234)*(Inputs!$C$14+IF(B234&lt;=10,Inputs!$C$12,Inputs!$C$13))/12</f>
        <v>68.0577656876532</v>
      </c>
      <c r="L234" s="56" t="n">
        <f aca="false">IF(OR(E234=1,A234&lt;=Inputs!$C$15),0,MAX(Inputs!$C$8*I234-(F234+G234+H234+J234-K234),0))</f>
        <v>0</v>
      </c>
      <c r="M234" s="56" t="n">
        <f aca="false">L234*INDEX(Rates!$B$2:$C$101,C234+1,IF(Inputs!$C$5="Male",1,2))/1000/12*Inputs!$C$16</f>
        <v>0</v>
      </c>
      <c r="N234" s="56" t="n">
        <f aca="false">IF($V$1=1,MAX(F234+G234+H234+J234-K234-M234,0)*Inputs!$C$22/12,0)</f>
        <v>0</v>
      </c>
      <c r="O234" s="56" t="n">
        <f aca="false">IF(AND(MOD(A234,12)=0,B234&gt;=Inputs!$C$18),MAX(F234+G234+H234+J234-K234-M234-N234,0)*Inputs!$C$17,0)</f>
        <v>0</v>
      </c>
      <c r="P234" s="56" t="n">
        <f aca="false">F234+G234+H234+J234-K234-M234-N234+O234</f>
        <v>136047.473609619</v>
      </c>
      <c r="Q234" s="56" t="n">
        <f aca="false">IF(OR(E234=1,P234&lt;=0),0,P234)</f>
        <v>136047.473609619</v>
      </c>
      <c r="R234" s="15" t="n">
        <f aca="false">IF(OR(E234=1,AND(P234&lt;=0,I234&gt;0)),1,0)</f>
        <v>0</v>
      </c>
      <c r="S234" s="15" t="n">
        <f aca="false">IF(L234&gt;0,1,0)</f>
        <v>0</v>
      </c>
    </row>
    <row r="235" customFormat="false" ht="15" hidden="false" customHeight="false" outlineLevel="0" collapsed="false">
      <c r="A235" s="15" t="n">
        <v>234</v>
      </c>
      <c r="B235" s="15" t="n">
        <f aca="false">INT((A235-1)/12)+1</f>
        <v>20</v>
      </c>
      <c r="C235" s="15" t="n">
        <f aca="false">MIN(Inputs!$C$4+B235-1,99)</f>
        <v>93</v>
      </c>
      <c r="D235" s="55" t="n">
        <f aca="false">Inputs!$C$25</f>
        <v>0.02</v>
      </c>
      <c r="E235" s="15" t="n">
        <f aca="false">R234</f>
        <v>0</v>
      </c>
      <c r="F235" s="56" t="n">
        <f aca="false">Q234</f>
        <v>136047.473609619</v>
      </c>
      <c r="G235" s="56" t="n">
        <f aca="false">IF(AND(MOD(A235-1,12)=0,B235&lt;=Inputs!$C$7,E235=0),Inputs!$C$6,0)</f>
        <v>0</v>
      </c>
      <c r="H235" s="56" t="n">
        <f aca="false">IF(B235=1,G235*Inputs!$C$9,0)</f>
        <v>0</v>
      </c>
      <c r="I235" s="56" t="n">
        <f aca="false">I234+G235</f>
        <v>120000</v>
      </c>
      <c r="J235" s="56" t="n">
        <f aca="false">(F235+G235+H235)*((1+D235)^(1/12)-1)</f>
        <v>224.693463587131</v>
      </c>
      <c r="K235" s="56" t="n">
        <f aca="false">(F235+G235+H235+J235)*(Inputs!$C$14+IF(B235&lt;=10,Inputs!$C$12,Inputs!$C$13))/12</f>
        <v>68.1360835366029</v>
      </c>
      <c r="L235" s="56" t="n">
        <f aca="false">IF(OR(E235=1,A235&lt;=Inputs!$C$15),0,MAX(Inputs!$C$8*I235-(F235+G235+H235+J235-K235),0))</f>
        <v>0</v>
      </c>
      <c r="M235" s="56" t="n">
        <f aca="false">L235*INDEX(Rates!$B$2:$C$101,C235+1,IF(Inputs!$C$5="Male",1,2))/1000/12*Inputs!$C$16</f>
        <v>0</v>
      </c>
      <c r="N235" s="56" t="n">
        <f aca="false">IF($V$1=1,MAX(F235+G235+H235+J235-K235-M235,0)*Inputs!$C$22/12,0)</f>
        <v>0</v>
      </c>
      <c r="O235" s="56" t="n">
        <f aca="false">IF(AND(MOD(A235,12)=0,B235&gt;=Inputs!$C$18),MAX(F235+G235+H235+J235-K235-M235-N235,0)*Inputs!$C$17,0)</f>
        <v>0</v>
      </c>
      <c r="P235" s="56" t="n">
        <f aca="false">F235+G235+H235+J235-K235-M235-N235+O235</f>
        <v>136204.030989669</v>
      </c>
      <c r="Q235" s="56" t="n">
        <f aca="false">IF(OR(E235=1,P235&lt;=0),0,P235)</f>
        <v>136204.030989669</v>
      </c>
      <c r="R235" s="15" t="n">
        <f aca="false">IF(OR(E235=1,AND(P235&lt;=0,I235&gt;0)),1,0)</f>
        <v>0</v>
      </c>
      <c r="S235" s="15" t="n">
        <f aca="false">IF(L235&gt;0,1,0)</f>
        <v>0</v>
      </c>
    </row>
    <row r="236" customFormat="false" ht="15" hidden="false" customHeight="false" outlineLevel="0" collapsed="false">
      <c r="A236" s="15" t="n">
        <v>235</v>
      </c>
      <c r="B236" s="15" t="n">
        <f aca="false">INT((A236-1)/12)+1</f>
        <v>20</v>
      </c>
      <c r="C236" s="15" t="n">
        <f aca="false">MIN(Inputs!$C$4+B236-1,99)</f>
        <v>93</v>
      </c>
      <c r="D236" s="55" t="n">
        <f aca="false">Inputs!$C$25</f>
        <v>0.02</v>
      </c>
      <c r="E236" s="15" t="n">
        <f aca="false">R235</f>
        <v>0</v>
      </c>
      <c r="F236" s="56" t="n">
        <f aca="false">Q235</f>
        <v>136204.030989669</v>
      </c>
      <c r="G236" s="56" t="n">
        <f aca="false">IF(AND(MOD(A236-1,12)=0,B236&lt;=Inputs!$C$7,E236=0),Inputs!$C$6,0)</f>
        <v>0</v>
      </c>
      <c r="H236" s="56" t="n">
        <f aca="false">IF(B236=1,G236*Inputs!$C$9,0)</f>
        <v>0</v>
      </c>
      <c r="I236" s="56" t="n">
        <f aca="false">I235+G236</f>
        <v>120000</v>
      </c>
      <c r="J236" s="56" t="n">
        <f aca="false">(F236+G236+H236)*((1+D236)^(1/12)-1)</f>
        <v>224.952030828701</v>
      </c>
      <c r="K236" s="56" t="n">
        <f aca="false">(F236+G236+H236+J236)*(Inputs!$C$14+IF(B236&lt;=10,Inputs!$C$12,Inputs!$C$13))/12</f>
        <v>68.214491510249</v>
      </c>
      <c r="L236" s="56" t="n">
        <f aca="false">IF(OR(E236=1,A236&lt;=Inputs!$C$15),0,MAX(Inputs!$C$8*I236-(F236+G236+H236+J236-K236),0))</f>
        <v>0</v>
      </c>
      <c r="M236" s="56" t="n">
        <f aca="false">L236*INDEX(Rates!$B$2:$C$101,C236+1,IF(Inputs!$C$5="Male",1,2))/1000/12*Inputs!$C$16</f>
        <v>0</v>
      </c>
      <c r="N236" s="56" t="n">
        <f aca="false">IF($V$1=1,MAX(F236+G236+H236+J236-K236-M236,0)*Inputs!$C$22/12,0)</f>
        <v>0</v>
      </c>
      <c r="O236" s="56" t="n">
        <f aca="false">IF(AND(MOD(A236,12)=0,B236&gt;=Inputs!$C$18),MAX(F236+G236+H236+J236-K236-M236-N236,0)*Inputs!$C$17,0)</f>
        <v>0</v>
      </c>
      <c r="P236" s="56" t="n">
        <f aca="false">F236+G236+H236+J236-K236-M236-N236+O236</f>
        <v>136360.768528988</v>
      </c>
      <c r="Q236" s="56" t="n">
        <f aca="false">IF(OR(E236=1,P236&lt;=0),0,P236)</f>
        <v>136360.768528988</v>
      </c>
      <c r="R236" s="15" t="n">
        <f aca="false">IF(OR(E236=1,AND(P236&lt;=0,I236&gt;0)),1,0)</f>
        <v>0</v>
      </c>
      <c r="S236" s="15" t="n">
        <f aca="false">IF(L236&gt;0,1,0)</f>
        <v>0</v>
      </c>
    </row>
    <row r="237" customFormat="false" ht="15" hidden="false" customHeight="false" outlineLevel="0" collapsed="false">
      <c r="A237" s="15" t="n">
        <v>236</v>
      </c>
      <c r="B237" s="15" t="n">
        <f aca="false">INT((A237-1)/12)+1</f>
        <v>20</v>
      </c>
      <c r="C237" s="15" t="n">
        <f aca="false">MIN(Inputs!$C$4+B237-1,99)</f>
        <v>93</v>
      </c>
      <c r="D237" s="55" t="n">
        <f aca="false">Inputs!$C$25</f>
        <v>0.02</v>
      </c>
      <c r="E237" s="15" t="n">
        <f aca="false">R236</f>
        <v>0</v>
      </c>
      <c r="F237" s="56" t="n">
        <f aca="false">Q236</f>
        <v>136360.768528988</v>
      </c>
      <c r="G237" s="56" t="n">
        <f aca="false">IF(AND(MOD(A237-1,12)=0,B237&lt;=Inputs!$C$7,E237=0),Inputs!$C$6,0)</f>
        <v>0</v>
      </c>
      <c r="H237" s="56" t="n">
        <f aca="false">IF(B237=1,G237*Inputs!$C$9,0)</f>
        <v>0</v>
      </c>
      <c r="I237" s="56" t="n">
        <f aca="false">I236+G237</f>
        <v>120000</v>
      </c>
      <c r="J237" s="56" t="n">
        <f aca="false">(F237+G237+H237)*((1+D237)^(1/12)-1)</f>
        <v>225.210895617948</v>
      </c>
      <c r="K237" s="56" t="n">
        <f aca="false">(F237+G237+H237+J237)*(Inputs!$C$14+IF(B237&lt;=10,Inputs!$C$12,Inputs!$C$13))/12</f>
        <v>68.2929897123028</v>
      </c>
      <c r="L237" s="56" t="n">
        <f aca="false">IF(OR(E237=1,A237&lt;=Inputs!$C$15),0,MAX(Inputs!$C$8*I237-(F237+G237+H237+J237-K237),0))</f>
        <v>0</v>
      </c>
      <c r="M237" s="56" t="n">
        <f aca="false">L237*INDEX(Rates!$B$2:$C$101,C237+1,IF(Inputs!$C$5="Male",1,2))/1000/12*Inputs!$C$16</f>
        <v>0</v>
      </c>
      <c r="N237" s="56" t="n">
        <f aca="false">IF($V$1=1,MAX(F237+G237+H237+J237-K237-M237,0)*Inputs!$C$22/12,0)</f>
        <v>0</v>
      </c>
      <c r="O237" s="56" t="n">
        <f aca="false">IF(AND(MOD(A237,12)=0,B237&gt;=Inputs!$C$18),MAX(F237+G237+H237+J237-K237-M237-N237,0)*Inputs!$C$17,0)</f>
        <v>0</v>
      </c>
      <c r="P237" s="56" t="n">
        <f aca="false">F237+G237+H237+J237-K237-M237-N237+O237</f>
        <v>136517.686434893</v>
      </c>
      <c r="Q237" s="56" t="n">
        <f aca="false">IF(OR(E237=1,P237&lt;=0),0,P237)</f>
        <v>136517.686434893</v>
      </c>
      <c r="R237" s="15" t="n">
        <f aca="false">IF(OR(E237=1,AND(P237&lt;=0,I237&gt;0)),1,0)</f>
        <v>0</v>
      </c>
      <c r="S237" s="15" t="n">
        <f aca="false">IF(L237&gt;0,1,0)</f>
        <v>0</v>
      </c>
    </row>
    <row r="238" customFormat="false" ht="15" hidden="false" customHeight="false" outlineLevel="0" collapsed="false">
      <c r="A238" s="15" t="n">
        <v>237</v>
      </c>
      <c r="B238" s="15" t="n">
        <f aca="false">INT((A238-1)/12)+1</f>
        <v>20</v>
      </c>
      <c r="C238" s="15" t="n">
        <f aca="false">MIN(Inputs!$C$4+B238-1,99)</f>
        <v>93</v>
      </c>
      <c r="D238" s="55" t="n">
        <f aca="false">Inputs!$C$25</f>
        <v>0.02</v>
      </c>
      <c r="E238" s="15" t="n">
        <f aca="false">R237</f>
        <v>0</v>
      </c>
      <c r="F238" s="56" t="n">
        <f aca="false">Q237</f>
        <v>136517.686434893</v>
      </c>
      <c r="G238" s="56" t="n">
        <f aca="false">IF(AND(MOD(A238-1,12)=0,B238&lt;=Inputs!$C$7,E238=0),Inputs!$C$6,0)</f>
        <v>0</v>
      </c>
      <c r="H238" s="56" t="n">
        <f aca="false">IF(B238=1,G238*Inputs!$C$9,0)</f>
        <v>0</v>
      </c>
      <c r="I238" s="56" t="n">
        <f aca="false">I237+G238</f>
        <v>120000</v>
      </c>
      <c r="J238" s="56" t="n">
        <f aca="false">(F238+G238+H238)*((1+D238)^(1/12)-1)</f>
        <v>225.470058297278</v>
      </c>
      <c r="K238" s="56" t="n">
        <f aca="false">(F238+G238+H238+J238)*(Inputs!$C$14+IF(B238&lt;=10,Inputs!$C$12,Inputs!$C$13))/12</f>
        <v>68.3715782465953</v>
      </c>
      <c r="L238" s="56" t="n">
        <f aca="false">IF(OR(E238=1,A238&lt;=Inputs!$C$15),0,MAX(Inputs!$C$8*I238-(F238+G238+H238+J238-K238),0))</f>
        <v>0</v>
      </c>
      <c r="M238" s="56" t="n">
        <f aca="false">L238*INDEX(Rates!$B$2:$C$101,C238+1,IF(Inputs!$C$5="Male",1,2))/1000/12*Inputs!$C$16</f>
        <v>0</v>
      </c>
      <c r="N238" s="56" t="n">
        <f aca="false">IF($V$1=1,MAX(F238+G238+H238+J238-K238-M238,0)*Inputs!$C$22/12,0)</f>
        <v>0</v>
      </c>
      <c r="O238" s="56" t="n">
        <f aca="false">IF(AND(MOD(A238,12)=0,B238&gt;=Inputs!$C$18),MAX(F238+G238+H238+J238-K238-M238-N238,0)*Inputs!$C$17,0)</f>
        <v>0</v>
      </c>
      <c r="P238" s="56" t="n">
        <f aca="false">F238+G238+H238+J238-K238-M238-N238+O238</f>
        <v>136674.784914944</v>
      </c>
      <c r="Q238" s="56" t="n">
        <f aca="false">IF(OR(E238=1,P238&lt;=0),0,P238)</f>
        <v>136674.784914944</v>
      </c>
      <c r="R238" s="15" t="n">
        <f aca="false">IF(OR(E238=1,AND(P238&lt;=0,I238&gt;0)),1,0)</f>
        <v>0</v>
      </c>
      <c r="S238" s="15" t="n">
        <f aca="false">IF(L238&gt;0,1,0)</f>
        <v>0</v>
      </c>
    </row>
    <row r="239" customFormat="false" ht="15" hidden="false" customHeight="false" outlineLevel="0" collapsed="false">
      <c r="A239" s="15" t="n">
        <v>238</v>
      </c>
      <c r="B239" s="15" t="n">
        <f aca="false">INT((A239-1)/12)+1</f>
        <v>20</v>
      </c>
      <c r="C239" s="15" t="n">
        <f aca="false">MIN(Inputs!$C$4+B239-1,99)</f>
        <v>93</v>
      </c>
      <c r="D239" s="55" t="n">
        <f aca="false">Inputs!$C$25</f>
        <v>0.02</v>
      </c>
      <c r="E239" s="15" t="n">
        <f aca="false">R238</f>
        <v>0</v>
      </c>
      <c r="F239" s="56" t="n">
        <f aca="false">Q238</f>
        <v>136674.784914944</v>
      </c>
      <c r="G239" s="56" t="n">
        <f aca="false">IF(AND(MOD(A239-1,12)=0,B239&lt;=Inputs!$C$7,E239=0),Inputs!$C$6,0)</f>
        <v>0</v>
      </c>
      <c r="H239" s="56" t="n">
        <f aca="false">IF(B239=1,G239*Inputs!$C$9,0)</f>
        <v>0</v>
      </c>
      <c r="I239" s="56" t="n">
        <f aca="false">I238+G239</f>
        <v>120000</v>
      </c>
      <c r="J239" s="56" t="n">
        <f aca="false">(F239+G239+H239)*((1+D239)^(1/12)-1)</f>
        <v>225.72951920949</v>
      </c>
      <c r="K239" s="56" t="n">
        <f aca="false">(F239+G239+H239+J239)*(Inputs!$C$14+IF(B239&lt;=10,Inputs!$C$12,Inputs!$C$13))/12</f>
        <v>68.4502572170768</v>
      </c>
      <c r="L239" s="56" t="n">
        <f aca="false">IF(OR(E239=1,A239&lt;=Inputs!$C$15),0,MAX(Inputs!$C$8*I239-(F239+G239+H239+J239-K239),0))</f>
        <v>0</v>
      </c>
      <c r="M239" s="56" t="n">
        <f aca="false">L239*INDEX(Rates!$B$2:$C$101,C239+1,IF(Inputs!$C$5="Male",1,2))/1000/12*Inputs!$C$16</f>
        <v>0</v>
      </c>
      <c r="N239" s="56" t="n">
        <f aca="false">IF($V$1=1,MAX(F239+G239+H239+J239-K239-M239,0)*Inputs!$C$22/12,0)</f>
        <v>0</v>
      </c>
      <c r="O239" s="56" t="n">
        <f aca="false">IF(AND(MOD(A239,12)=0,B239&gt;=Inputs!$C$18),MAX(F239+G239+H239+J239-K239-M239-N239,0)*Inputs!$C$17,0)</f>
        <v>0</v>
      </c>
      <c r="P239" s="56" t="n">
        <f aca="false">F239+G239+H239+J239-K239-M239-N239+O239</f>
        <v>136832.064176937</v>
      </c>
      <c r="Q239" s="56" t="n">
        <f aca="false">IF(OR(E239=1,P239&lt;=0),0,P239)</f>
        <v>136832.064176937</v>
      </c>
      <c r="R239" s="15" t="n">
        <f aca="false">IF(OR(E239=1,AND(P239&lt;=0,I239&gt;0)),1,0)</f>
        <v>0</v>
      </c>
      <c r="S239" s="15" t="n">
        <f aca="false">IF(L239&gt;0,1,0)</f>
        <v>0</v>
      </c>
    </row>
    <row r="240" customFormat="false" ht="15" hidden="false" customHeight="false" outlineLevel="0" collapsed="false">
      <c r="A240" s="15" t="n">
        <v>239</v>
      </c>
      <c r="B240" s="15" t="n">
        <f aca="false">INT((A240-1)/12)+1</f>
        <v>20</v>
      </c>
      <c r="C240" s="15" t="n">
        <f aca="false">MIN(Inputs!$C$4+B240-1,99)</f>
        <v>93</v>
      </c>
      <c r="D240" s="55" t="n">
        <f aca="false">Inputs!$C$25</f>
        <v>0.02</v>
      </c>
      <c r="E240" s="15" t="n">
        <f aca="false">R239</f>
        <v>0</v>
      </c>
      <c r="F240" s="56" t="n">
        <f aca="false">Q239</f>
        <v>136832.064176937</v>
      </c>
      <c r="G240" s="56" t="n">
        <f aca="false">IF(AND(MOD(A240-1,12)=0,B240&lt;=Inputs!$C$7,E240=0),Inputs!$C$6,0)</f>
        <v>0</v>
      </c>
      <c r="H240" s="56" t="n">
        <f aca="false">IF(B240=1,G240*Inputs!$C$9,0)</f>
        <v>0</v>
      </c>
      <c r="I240" s="56" t="n">
        <f aca="false">I239+G240</f>
        <v>120000</v>
      </c>
      <c r="J240" s="56" t="n">
        <f aca="false">(F240+G240+H240)*((1+D240)^(1/12)-1)</f>
        <v>225.989278697776</v>
      </c>
      <c r="K240" s="56" t="n">
        <f aca="false">(F240+G240+H240+J240)*(Inputs!$C$14+IF(B240&lt;=10,Inputs!$C$12,Inputs!$C$13))/12</f>
        <v>68.5290267278171</v>
      </c>
      <c r="L240" s="56" t="n">
        <f aca="false">IF(OR(E240=1,A240&lt;=Inputs!$C$15),0,MAX(Inputs!$C$8*I240-(F240+G240+H240+J240-K240),0))</f>
        <v>0</v>
      </c>
      <c r="M240" s="56" t="n">
        <f aca="false">L240*INDEX(Rates!$B$2:$C$101,C240+1,IF(Inputs!$C$5="Male",1,2))/1000/12*Inputs!$C$16</f>
        <v>0</v>
      </c>
      <c r="N240" s="56" t="n">
        <f aca="false">IF($V$1=1,MAX(F240+G240+H240+J240-K240-M240,0)*Inputs!$C$22/12,0)</f>
        <v>0</v>
      </c>
      <c r="O240" s="56" t="n">
        <f aca="false">IF(AND(MOD(A240,12)=0,B240&gt;=Inputs!$C$18),MAX(F240+G240+H240+J240-K240-M240-N240,0)*Inputs!$C$17,0)</f>
        <v>0</v>
      </c>
      <c r="P240" s="56" t="n">
        <f aca="false">F240+G240+H240+J240-K240-M240-N240+O240</f>
        <v>136989.524428906</v>
      </c>
      <c r="Q240" s="56" t="n">
        <f aca="false">IF(OR(E240=1,P240&lt;=0),0,P240)</f>
        <v>136989.524428906</v>
      </c>
      <c r="R240" s="15" t="n">
        <f aca="false">IF(OR(E240=1,AND(P240&lt;=0,I240&gt;0)),1,0)</f>
        <v>0</v>
      </c>
      <c r="S240" s="15" t="n">
        <f aca="false">IF(L240&gt;0,1,0)</f>
        <v>0</v>
      </c>
    </row>
    <row r="241" customFormat="false" ht="15" hidden="false" customHeight="false" outlineLevel="0" collapsed="false">
      <c r="A241" s="15" t="n">
        <v>240</v>
      </c>
      <c r="B241" s="15" t="n">
        <f aca="false">INT((A241-1)/12)+1</f>
        <v>20</v>
      </c>
      <c r="C241" s="15" t="n">
        <f aca="false">MIN(Inputs!$C$4+B241-1,99)</f>
        <v>93</v>
      </c>
      <c r="D241" s="55" t="n">
        <f aca="false">Inputs!$C$25</f>
        <v>0.02</v>
      </c>
      <c r="E241" s="15" t="n">
        <f aca="false">R240</f>
        <v>0</v>
      </c>
      <c r="F241" s="56" t="n">
        <f aca="false">Q240</f>
        <v>136989.524428906</v>
      </c>
      <c r="G241" s="56" t="n">
        <f aca="false">IF(AND(MOD(A241-1,12)=0,B241&lt;=Inputs!$C$7,E241=0),Inputs!$C$6,0)</f>
        <v>0</v>
      </c>
      <c r="H241" s="56" t="n">
        <f aca="false">IF(B241=1,G241*Inputs!$C$9,0)</f>
        <v>0</v>
      </c>
      <c r="I241" s="56" t="n">
        <f aca="false">I240+G241</f>
        <v>120000</v>
      </c>
      <c r="J241" s="56" t="n">
        <f aca="false">(F241+G241+H241)*((1+D241)^(1/12)-1)</f>
        <v>226.249337105726</v>
      </c>
      <c r="K241" s="56" t="n">
        <f aca="false">(F241+G241+H241+J241)*(Inputs!$C$14+IF(B241&lt;=10,Inputs!$C$12,Inputs!$C$13))/12</f>
        <v>68.6078868830061</v>
      </c>
      <c r="L241" s="56" t="n">
        <f aca="false">IF(OR(E241=1,A241&lt;=Inputs!$C$15),0,MAX(Inputs!$C$8*I241-(F241+G241+H241+J241-K241),0))</f>
        <v>0</v>
      </c>
      <c r="M241" s="56" t="n">
        <f aca="false">L241*INDEX(Rates!$B$2:$C$101,C241+1,IF(Inputs!$C$5="Male",1,2))/1000/12*Inputs!$C$16</f>
        <v>0</v>
      </c>
      <c r="N241" s="56" t="n">
        <f aca="false">IF($V$1=1,MAX(F241+G241+H241+J241-K241-M241,0)*Inputs!$C$22/12,0)</f>
        <v>0</v>
      </c>
      <c r="O241" s="56" t="n">
        <f aca="false">IF(AND(MOD(A241,12)=0,B241&gt;=Inputs!$C$18),MAX(F241+G241+H241+J241-K241-M241-N241,0)*Inputs!$C$17,0)</f>
        <v>685.735829395646</v>
      </c>
      <c r="P241" s="56" t="n">
        <f aca="false">F241+G241+H241+J241-K241-M241-N241+O241</f>
        <v>137832.901708525</v>
      </c>
      <c r="Q241" s="56" t="n">
        <f aca="false">IF(OR(E241=1,P241&lt;=0),0,P241)</f>
        <v>137832.901708525</v>
      </c>
      <c r="R241" s="15" t="n">
        <f aca="false">IF(OR(E241=1,AND(P241&lt;=0,I241&gt;0)),1,0)</f>
        <v>0</v>
      </c>
      <c r="S241" s="15" t="n">
        <f aca="false">IF(L241&gt;0,1,0)</f>
        <v>0</v>
      </c>
    </row>
    <row r="242" customFormat="false" ht="15" hidden="false" customHeight="false" outlineLevel="0" collapsed="false">
      <c r="A242" s="15" t="n">
        <v>241</v>
      </c>
      <c r="B242" s="15" t="n">
        <f aca="false">INT((A242-1)/12)+1</f>
        <v>21</v>
      </c>
      <c r="C242" s="15" t="n">
        <f aca="false">MIN(Inputs!$C$4+B242-1,99)</f>
        <v>94</v>
      </c>
      <c r="D242" s="55" t="n">
        <f aca="false">Inputs!$C$25</f>
        <v>0.02</v>
      </c>
      <c r="E242" s="15" t="n">
        <f aca="false">R241</f>
        <v>0</v>
      </c>
      <c r="F242" s="56" t="n">
        <f aca="false">Q241</f>
        <v>137832.901708525</v>
      </c>
      <c r="G242" s="56" t="n">
        <f aca="false">IF(AND(MOD(A242-1,12)=0,B242&lt;=Inputs!$C$7,E242=0),Inputs!$C$6,0)</f>
        <v>0</v>
      </c>
      <c r="H242" s="56" t="n">
        <f aca="false">IF(B242=1,G242*Inputs!$C$9,0)</f>
        <v>0</v>
      </c>
      <c r="I242" s="56" t="n">
        <f aca="false">I241+G242</f>
        <v>120000</v>
      </c>
      <c r="J242" s="56" t="n">
        <f aca="false">(F242+G242+H242)*((1+D242)^(1/12)-1)</f>
        <v>227.642243251208</v>
      </c>
      <c r="K242" s="56" t="n">
        <f aca="false">(F242+G242+H242+J242)*(Inputs!$C$14+IF(B242&lt;=10,Inputs!$C$12,Inputs!$C$13))/12</f>
        <v>69.030271975888</v>
      </c>
      <c r="L242" s="56" t="n">
        <f aca="false">IF(OR(E242=1,A242&lt;=Inputs!$C$15),0,MAX(Inputs!$C$8*I242-(F242+G242+H242+J242-K242),0))</f>
        <v>0</v>
      </c>
      <c r="M242" s="56" t="n">
        <f aca="false">L242*INDEX(Rates!$B$2:$C$101,C242+1,IF(Inputs!$C$5="Male",1,2))/1000/12*Inputs!$C$16</f>
        <v>0</v>
      </c>
      <c r="N242" s="56" t="n">
        <f aca="false">IF($V$1=1,MAX(F242+G242+H242+J242-K242-M242,0)*Inputs!$C$22/12,0)</f>
        <v>0</v>
      </c>
      <c r="O242" s="56" t="n">
        <f aca="false">IF(AND(MOD(A242,12)=0,B242&gt;=Inputs!$C$18),MAX(F242+G242+H242+J242-K242-M242-N242,0)*Inputs!$C$17,0)</f>
        <v>0</v>
      </c>
      <c r="P242" s="56" t="n">
        <f aca="false">F242+G242+H242+J242-K242-M242-N242+O242</f>
        <v>137991.5136798</v>
      </c>
      <c r="Q242" s="56" t="n">
        <f aca="false">IF(OR(E242=1,P242&lt;=0),0,P242)</f>
        <v>137991.5136798</v>
      </c>
      <c r="R242" s="15" t="n">
        <f aca="false">IF(OR(E242=1,AND(P242&lt;=0,I242&gt;0)),1,0)</f>
        <v>0</v>
      </c>
      <c r="S242" s="15" t="n">
        <f aca="false">IF(L242&gt;0,1,0)</f>
        <v>0</v>
      </c>
    </row>
    <row r="243" customFormat="false" ht="15" hidden="false" customHeight="false" outlineLevel="0" collapsed="false">
      <c r="A243" s="15" t="n">
        <v>242</v>
      </c>
      <c r="B243" s="15" t="n">
        <f aca="false">INT((A243-1)/12)+1</f>
        <v>21</v>
      </c>
      <c r="C243" s="15" t="n">
        <f aca="false">MIN(Inputs!$C$4+B243-1,99)</f>
        <v>94</v>
      </c>
      <c r="D243" s="55" t="n">
        <f aca="false">Inputs!$C$25</f>
        <v>0.02</v>
      </c>
      <c r="E243" s="15" t="n">
        <f aca="false">R242</f>
        <v>0</v>
      </c>
      <c r="F243" s="56" t="n">
        <f aca="false">Q242</f>
        <v>137991.5136798</v>
      </c>
      <c r="G243" s="56" t="n">
        <f aca="false">IF(AND(MOD(A243-1,12)=0,B243&lt;=Inputs!$C$7,E243=0),Inputs!$C$6,0)</f>
        <v>0</v>
      </c>
      <c r="H243" s="56" t="n">
        <f aca="false">IF(B243=1,G243*Inputs!$C$9,0)</f>
        <v>0</v>
      </c>
      <c r="I243" s="56" t="n">
        <f aca="false">I242+G243</f>
        <v>120000</v>
      </c>
      <c r="J243" s="56" t="n">
        <f aca="false">(F243+G243+H243)*((1+D243)^(1/12)-1)</f>
        <v>227.904203817227</v>
      </c>
      <c r="K243" s="56" t="n">
        <f aca="false">(F243+G243+H243+J243)*(Inputs!$C$14+IF(B243&lt;=10,Inputs!$C$12,Inputs!$C$13))/12</f>
        <v>69.1097089418087</v>
      </c>
      <c r="L243" s="56" t="n">
        <f aca="false">IF(OR(E243=1,A243&lt;=Inputs!$C$15),0,MAX(Inputs!$C$8*I243-(F243+G243+H243+J243-K243),0))</f>
        <v>0</v>
      </c>
      <c r="M243" s="56" t="n">
        <f aca="false">L243*INDEX(Rates!$B$2:$C$101,C243+1,IF(Inputs!$C$5="Male",1,2))/1000/12*Inputs!$C$16</f>
        <v>0</v>
      </c>
      <c r="N243" s="56" t="n">
        <f aca="false">IF($V$1=1,MAX(F243+G243+H243+J243-K243-M243,0)*Inputs!$C$22/12,0)</f>
        <v>0</v>
      </c>
      <c r="O243" s="56" t="n">
        <f aca="false">IF(AND(MOD(A243,12)=0,B243&gt;=Inputs!$C$18),MAX(F243+G243+H243+J243-K243-M243-N243,0)*Inputs!$C$17,0)</f>
        <v>0</v>
      </c>
      <c r="P243" s="56" t="n">
        <f aca="false">F243+G243+H243+J243-K243-M243-N243+O243</f>
        <v>138150.308174676</v>
      </c>
      <c r="Q243" s="56" t="n">
        <f aca="false">IF(OR(E243=1,P243&lt;=0),0,P243)</f>
        <v>138150.308174676</v>
      </c>
      <c r="R243" s="15" t="n">
        <f aca="false">IF(OR(E243=1,AND(P243&lt;=0,I243&gt;0)),1,0)</f>
        <v>0</v>
      </c>
      <c r="S243" s="15" t="n">
        <f aca="false">IF(L243&gt;0,1,0)</f>
        <v>0</v>
      </c>
    </row>
    <row r="244" customFormat="false" ht="15" hidden="false" customHeight="false" outlineLevel="0" collapsed="false">
      <c r="A244" s="15" t="n">
        <v>243</v>
      </c>
      <c r="B244" s="15" t="n">
        <f aca="false">INT((A244-1)/12)+1</f>
        <v>21</v>
      </c>
      <c r="C244" s="15" t="n">
        <f aca="false">MIN(Inputs!$C$4+B244-1,99)</f>
        <v>94</v>
      </c>
      <c r="D244" s="55" t="n">
        <f aca="false">Inputs!$C$25</f>
        <v>0.02</v>
      </c>
      <c r="E244" s="15" t="n">
        <f aca="false">R243</f>
        <v>0</v>
      </c>
      <c r="F244" s="56" t="n">
        <f aca="false">Q243</f>
        <v>138150.308174676</v>
      </c>
      <c r="G244" s="56" t="n">
        <f aca="false">IF(AND(MOD(A244-1,12)=0,B244&lt;=Inputs!$C$7,E244=0),Inputs!$C$6,0)</f>
        <v>0</v>
      </c>
      <c r="H244" s="56" t="n">
        <f aca="false">IF(B244=1,G244*Inputs!$C$9,0)</f>
        <v>0</v>
      </c>
      <c r="I244" s="56" t="n">
        <f aca="false">I243+G244</f>
        <v>120000</v>
      </c>
      <c r="J244" s="56" t="n">
        <f aca="false">(F244+G244+H244)*((1+D244)^(1/12)-1)</f>
        <v>228.166465835811</v>
      </c>
      <c r="K244" s="56" t="n">
        <f aca="false">(F244+G244+H244+J244)*(Inputs!$C$14+IF(B244&lt;=10,Inputs!$C$12,Inputs!$C$13))/12</f>
        <v>69.1892373202557</v>
      </c>
      <c r="L244" s="56" t="n">
        <f aca="false">IF(OR(E244=1,A244&lt;=Inputs!$C$15),0,MAX(Inputs!$C$8*I244-(F244+G244+H244+J244-K244),0))</f>
        <v>0</v>
      </c>
      <c r="M244" s="56" t="n">
        <f aca="false">L244*INDEX(Rates!$B$2:$C$101,C244+1,IF(Inputs!$C$5="Male",1,2))/1000/12*Inputs!$C$16</f>
        <v>0</v>
      </c>
      <c r="N244" s="56" t="n">
        <f aca="false">IF($V$1=1,MAX(F244+G244+H244+J244-K244-M244,0)*Inputs!$C$22/12,0)</f>
        <v>0</v>
      </c>
      <c r="O244" s="56" t="n">
        <f aca="false">IF(AND(MOD(A244,12)=0,B244&gt;=Inputs!$C$18),MAX(F244+G244+H244+J244-K244-M244-N244,0)*Inputs!$C$17,0)</f>
        <v>0</v>
      </c>
      <c r="P244" s="56" t="n">
        <f aca="false">F244+G244+H244+J244-K244-M244-N244+O244</f>
        <v>138309.285403191</v>
      </c>
      <c r="Q244" s="56" t="n">
        <f aca="false">IF(OR(E244=1,P244&lt;=0),0,P244)</f>
        <v>138309.285403191</v>
      </c>
      <c r="R244" s="15" t="n">
        <f aca="false">IF(OR(E244=1,AND(P244&lt;=0,I244&gt;0)),1,0)</f>
        <v>0</v>
      </c>
      <c r="S244" s="15" t="n">
        <f aca="false">IF(L244&gt;0,1,0)</f>
        <v>0</v>
      </c>
    </row>
    <row r="245" customFormat="false" ht="15" hidden="false" customHeight="false" outlineLevel="0" collapsed="false">
      <c r="A245" s="15" t="n">
        <v>244</v>
      </c>
      <c r="B245" s="15" t="n">
        <f aca="false">INT((A245-1)/12)+1</f>
        <v>21</v>
      </c>
      <c r="C245" s="15" t="n">
        <f aca="false">MIN(Inputs!$C$4+B245-1,99)</f>
        <v>94</v>
      </c>
      <c r="D245" s="55" t="n">
        <f aca="false">Inputs!$C$25</f>
        <v>0.02</v>
      </c>
      <c r="E245" s="15" t="n">
        <f aca="false">R244</f>
        <v>0</v>
      </c>
      <c r="F245" s="56" t="n">
        <f aca="false">Q244</f>
        <v>138309.285403191</v>
      </c>
      <c r="G245" s="56" t="n">
        <f aca="false">IF(AND(MOD(A245-1,12)=0,B245&lt;=Inputs!$C$7,E245=0),Inputs!$C$6,0)</f>
        <v>0</v>
      </c>
      <c r="H245" s="56" t="n">
        <f aca="false">IF(B245=1,G245*Inputs!$C$9,0)</f>
        <v>0</v>
      </c>
      <c r="I245" s="56" t="n">
        <f aca="false">I244+G245</f>
        <v>120000</v>
      </c>
      <c r="J245" s="56" t="n">
        <f aca="false">(F245+G245+H245)*((1+D245)^(1/12)-1)</f>
        <v>228.429029653858</v>
      </c>
      <c r="K245" s="56" t="n">
        <f aca="false">(F245+G245+H245+J245)*(Inputs!$C$14+IF(B245&lt;=10,Inputs!$C$12,Inputs!$C$13))/12</f>
        <v>69.2688572164225</v>
      </c>
      <c r="L245" s="56" t="n">
        <f aca="false">IF(OR(E245=1,A245&lt;=Inputs!$C$15),0,MAX(Inputs!$C$8*I245-(F245+G245+H245+J245-K245),0))</f>
        <v>0</v>
      </c>
      <c r="M245" s="56" t="n">
        <f aca="false">L245*INDEX(Rates!$B$2:$C$101,C245+1,IF(Inputs!$C$5="Male",1,2))/1000/12*Inputs!$C$16</f>
        <v>0</v>
      </c>
      <c r="N245" s="56" t="n">
        <f aca="false">IF($V$1=1,MAX(F245+G245+H245+J245-K245-M245,0)*Inputs!$C$22/12,0)</f>
        <v>0</v>
      </c>
      <c r="O245" s="56" t="n">
        <f aca="false">IF(AND(MOD(A245,12)=0,B245&gt;=Inputs!$C$18),MAX(F245+G245+H245+J245-K245-M245-N245,0)*Inputs!$C$17,0)</f>
        <v>0</v>
      </c>
      <c r="P245" s="56" t="n">
        <f aca="false">F245+G245+H245+J245-K245-M245-N245+O245</f>
        <v>138468.445575629</v>
      </c>
      <c r="Q245" s="56" t="n">
        <f aca="false">IF(OR(E245=1,P245&lt;=0),0,P245)</f>
        <v>138468.445575629</v>
      </c>
      <c r="R245" s="15" t="n">
        <f aca="false">IF(OR(E245=1,AND(P245&lt;=0,I245&gt;0)),1,0)</f>
        <v>0</v>
      </c>
      <c r="S245" s="15" t="n">
        <f aca="false">IF(L245&gt;0,1,0)</f>
        <v>0</v>
      </c>
    </row>
    <row r="246" customFormat="false" ht="15" hidden="false" customHeight="false" outlineLevel="0" collapsed="false">
      <c r="A246" s="15" t="n">
        <v>245</v>
      </c>
      <c r="B246" s="15" t="n">
        <f aca="false">INT((A246-1)/12)+1</f>
        <v>21</v>
      </c>
      <c r="C246" s="15" t="n">
        <f aca="false">MIN(Inputs!$C$4+B246-1,99)</f>
        <v>94</v>
      </c>
      <c r="D246" s="55" t="n">
        <f aca="false">Inputs!$C$25</f>
        <v>0.02</v>
      </c>
      <c r="E246" s="15" t="n">
        <f aca="false">R245</f>
        <v>0</v>
      </c>
      <c r="F246" s="56" t="n">
        <f aca="false">Q245</f>
        <v>138468.445575629</v>
      </c>
      <c r="G246" s="56" t="n">
        <f aca="false">IF(AND(MOD(A246-1,12)=0,B246&lt;=Inputs!$C$7,E246=0),Inputs!$C$6,0)</f>
        <v>0</v>
      </c>
      <c r="H246" s="56" t="n">
        <f aca="false">IF(B246=1,G246*Inputs!$C$9,0)</f>
        <v>0</v>
      </c>
      <c r="I246" s="56" t="n">
        <f aca="false">I245+G246</f>
        <v>120000</v>
      </c>
      <c r="J246" s="56" t="n">
        <f aca="false">(F246+G246+H246)*((1+D246)^(1/12)-1)</f>
        <v>228.691895618666</v>
      </c>
      <c r="K246" s="56" t="n">
        <f aca="false">(F246+G246+H246+J246)*(Inputs!$C$14+IF(B246&lt;=10,Inputs!$C$12,Inputs!$C$13))/12</f>
        <v>69.3485687356236</v>
      </c>
      <c r="L246" s="56" t="n">
        <f aca="false">IF(OR(E246=1,A246&lt;=Inputs!$C$15),0,MAX(Inputs!$C$8*I246-(F246+G246+H246+J246-K246),0))</f>
        <v>0</v>
      </c>
      <c r="M246" s="56" t="n">
        <f aca="false">L246*INDEX(Rates!$B$2:$C$101,C246+1,IF(Inputs!$C$5="Male",1,2))/1000/12*Inputs!$C$16</f>
        <v>0</v>
      </c>
      <c r="N246" s="56" t="n">
        <f aca="false">IF($V$1=1,MAX(F246+G246+H246+J246-K246-M246,0)*Inputs!$C$22/12,0)</f>
        <v>0</v>
      </c>
      <c r="O246" s="56" t="n">
        <f aca="false">IF(AND(MOD(A246,12)=0,B246&gt;=Inputs!$C$18),MAX(F246+G246+H246+J246-K246-M246-N246,0)*Inputs!$C$17,0)</f>
        <v>0</v>
      </c>
      <c r="P246" s="56" t="n">
        <f aca="false">F246+G246+H246+J246-K246-M246-N246+O246</f>
        <v>138627.788902512</v>
      </c>
      <c r="Q246" s="56" t="n">
        <f aca="false">IF(OR(E246=1,P246&lt;=0),0,P246)</f>
        <v>138627.788902512</v>
      </c>
      <c r="R246" s="15" t="n">
        <f aca="false">IF(OR(E246=1,AND(P246&lt;=0,I246&gt;0)),1,0)</f>
        <v>0</v>
      </c>
      <c r="S246" s="15" t="n">
        <f aca="false">IF(L246&gt;0,1,0)</f>
        <v>0</v>
      </c>
    </row>
    <row r="247" customFormat="false" ht="15" hidden="false" customHeight="false" outlineLevel="0" collapsed="false">
      <c r="A247" s="15" t="n">
        <v>246</v>
      </c>
      <c r="B247" s="15" t="n">
        <f aca="false">INT((A247-1)/12)+1</f>
        <v>21</v>
      </c>
      <c r="C247" s="15" t="n">
        <f aca="false">MIN(Inputs!$C$4+B247-1,99)</f>
        <v>94</v>
      </c>
      <c r="D247" s="55" t="n">
        <f aca="false">Inputs!$C$25</f>
        <v>0.02</v>
      </c>
      <c r="E247" s="15" t="n">
        <f aca="false">R246</f>
        <v>0</v>
      </c>
      <c r="F247" s="56" t="n">
        <f aca="false">Q246</f>
        <v>138627.788902512</v>
      </c>
      <c r="G247" s="56" t="n">
        <f aca="false">IF(AND(MOD(A247-1,12)=0,B247&lt;=Inputs!$C$7,E247=0),Inputs!$C$6,0)</f>
        <v>0</v>
      </c>
      <c r="H247" s="56" t="n">
        <f aca="false">IF(B247=1,G247*Inputs!$C$9,0)</f>
        <v>0</v>
      </c>
      <c r="I247" s="56" t="n">
        <f aca="false">I246+G247</f>
        <v>120000</v>
      </c>
      <c r="J247" s="56" t="n">
        <f aca="false">(F247+G247+H247)*((1+D247)^(1/12)-1)</f>
        <v>228.955064077932</v>
      </c>
      <c r="K247" s="56" t="n">
        <f aca="false">(F247+G247+H247+J247)*(Inputs!$C$14+IF(B247&lt;=10,Inputs!$C$12,Inputs!$C$13))/12</f>
        <v>69.4283719832948</v>
      </c>
      <c r="L247" s="56" t="n">
        <f aca="false">IF(OR(E247=1,A247&lt;=Inputs!$C$15),0,MAX(Inputs!$C$8*I247-(F247+G247+H247+J247-K247),0))</f>
        <v>0</v>
      </c>
      <c r="M247" s="56" t="n">
        <f aca="false">L247*INDEX(Rates!$B$2:$C$101,C247+1,IF(Inputs!$C$5="Male",1,2))/1000/12*Inputs!$C$16</f>
        <v>0</v>
      </c>
      <c r="N247" s="56" t="n">
        <f aca="false">IF($V$1=1,MAX(F247+G247+H247+J247-K247-M247,0)*Inputs!$C$22/12,0)</f>
        <v>0</v>
      </c>
      <c r="O247" s="56" t="n">
        <f aca="false">IF(AND(MOD(A247,12)=0,B247&gt;=Inputs!$C$18),MAX(F247+G247+H247+J247-K247-M247-N247,0)*Inputs!$C$17,0)</f>
        <v>0</v>
      </c>
      <c r="P247" s="56" t="n">
        <f aca="false">F247+G247+H247+J247-K247-M247-N247+O247</f>
        <v>138787.315594606</v>
      </c>
      <c r="Q247" s="56" t="n">
        <f aca="false">IF(OR(E247=1,P247&lt;=0),0,P247)</f>
        <v>138787.315594606</v>
      </c>
      <c r="R247" s="15" t="n">
        <f aca="false">IF(OR(E247=1,AND(P247&lt;=0,I247&gt;0)),1,0)</f>
        <v>0</v>
      </c>
      <c r="S247" s="15" t="n">
        <f aca="false">IF(L247&gt;0,1,0)</f>
        <v>0</v>
      </c>
    </row>
    <row r="248" customFormat="false" ht="15" hidden="false" customHeight="false" outlineLevel="0" collapsed="false">
      <c r="A248" s="15" t="n">
        <v>247</v>
      </c>
      <c r="B248" s="15" t="n">
        <f aca="false">INT((A248-1)/12)+1</f>
        <v>21</v>
      </c>
      <c r="C248" s="15" t="n">
        <f aca="false">MIN(Inputs!$C$4+B248-1,99)</f>
        <v>94</v>
      </c>
      <c r="D248" s="55" t="n">
        <f aca="false">Inputs!$C$25</f>
        <v>0.02</v>
      </c>
      <c r="E248" s="15" t="n">
        <f aca="false">R247</f>
        <v>0</v>
      </c>
      <c r="F248" s="56" t="n">
        <f aca="false">Q247</f>
        <v>138787.315594606</v>
      </c>
      <c r="G248" s="56" t="n">
        <f aca="false">IF(AND(MOD(A248-1,12)=0,B248&lt;=Inputs!$C$7,E248=0),Inputs!$C$6,0)</f>
        <v>0</v>
      </c>
      <c r="H248" s="56" t="n">
        <f aca="false">IF(B248=1,G248*Inputs!$C$9,0)</f>
        <v>0</v>
      </c>
      <c r="I248" s="56" t="n">
        <f aca="false">I247+G248</f>
        <v>120000</v>
      </c>
      <c r="J248" s="56" t="n">
        <f aca="false">(F248+G248+H248)*((1+D248)^(1/12)-1)</f>
        <v>229.218535379753</v>
      </c>
      <c r="K248" s="56" t="n">
        <f aca="false">(F248+G248+H248+J248)*(Inputs!$C$14+IF(B248&lt;=10,Inputs!$C$12,Inputs!$C$13))/12</f>
        <v>69.508267064993</v>
      </c>
      <c r="L248" s="56" t="n">
        <f aca="false">IF(OR(E248=1,A248&lt;=Inputs!$C$15),0,MAX(Inputs!$C$8*I248-(F248+G248+H248+J248-K248),0))</f>
        <v>0</v>
      </c>
      <c r="M248" s="56" t="n">
        <f aca="false">L248*INDEX(Rates!$B$2:$C$101,C248+1,IF(Inputs!$C$5="Male",1,2))/1000/12*Inputs!$C$16</f>
        <v>0</v>
      </c>
      <c r="N248" s="56" t="n">
        <f aca="false">IF($V$1=1,MAX(F248+G248+H248+J248-K248-M248,0)*Inputs!$C$22/12,0)</f>
        <v>0</v>
      </c>
      <c r="O248" s="56" t="n">
        <f aca="false">IF(AND(MOD(A248,12)=0,B248&gt;=Inputs!$C$18),MAX(F248+G248+H248+J248-K248-M248-N248,0)*Inputs!$C$17,0)</f>
        <v>0</v>
      </c>
      <c r="P248" s="56" t="n">
        <f aca="false">F248+G248+H248+J248-K248-M248-N248+O248</f>
        <v>138947.025862921</v>
      </c>
      <c r="Q248" s="56" t="n">
        <f aca="false">IF(OR(E248=1,P248&lt;=0),0,P248)</f>
        <v>138947.025862921</v>
      </c>
      <c r="R248" s="15" t="n">
        <f aca="false">IF(OR(E248=1,AND(P248&lt;=0,I248&gt;0)),1,0)</f>
        <v>0</v>
      </c>
      <c r="S248" s="15" t="n">
        <f aca="false">IF(L248&gt;0,1,0)</f>
        <v>0</v>
      </c>
    </row>
    <row r="249" customFormat="false" ht="15" hidden="false" customHeight="false" outlineLevel="0" collapsed="false">
      <c r="A249" s="15" t="n">
        <v>248</v>
      </c>
      <c r="B249" s="15" t="n">
        <f aca="false">INT((A249-1)/12)+1</f>
        <v>21</v>
      </c>
      <c r="C249" s="15" t="n">
        <f aca="false">MIN(Inputs!$C$4+B249-1,99)</f>
        <v>94</v>
      </c>
      <c r="D249" s="55" t="n">
        <f aca="false">Inputs!$C$25</f>
        <v>0.02</v>
      </c>
      <c r="E249" s="15" t="n">
        <f aca="false">R248</f>
        <v>0</v>
      </c>
      <c r="F249" s="56" t="n">
        <f aca="false">Q248</f>
        <v>138947.025862921</v>
      </c>
      <c r="G249" s="56" t="n">
        <f aca="false">IF(AND(MOD(A249-1,12)=0,B249&lt;=Inputs!$C$7,E249=0),Inputs!$C$6,0)</f>
        <v>0</v>
      </c>
      <c r="H249" s="56" t="n">
        <f aca="false">IF(B249=1,G249*Inputs!$C$9,0)</f>
        <v>0</v>
      </c>
      <c r="I249" s="56" t="n">
        <f aca="false">I248+G249</f>
        <v>120000</v>
      </c>
      <c r="J249" s="56" t="n">
        <f aca="false">(F249+G249+H249)*((1+D249)^(1/12)-1)</f>
        <v>229.482309872626</v>
      </c>
      <c r="K249" s="56" t="n">
        <f aca="false">(F249+G249+H249+J249)*(Inputs!$C$14+IF(B249&lt;=10,Inputs!$C$12,Inputs!$C$13))/12</f>
        <v>69.5882540863968</v>
      </c>
      <c r="L249" s="56" t="n">
        <f aca="false">IF(OR(E249=1,A249&lt;=Inputs!$C$15),0,MAX(Inputs!$C$8*I249-(F249+G249+H249+J249-K249),0))</f>
        <v>0</v>
      </c>
      <c r="M249" s="56" t="n">
        <f aca="false">L249*INDEX(Rates!$B$2:$C$101,C249+1,IF(Inputs!$C$5="Male",1,2))/1000/12*Inputs!$C$16</f>
        <v>0</v>
      </c>
      <c r="N249" s="56" t="n">
        <f aca="false">IF($V$1=1,MAX(F249+G249+H249+J249-K249-M249,0)*Inputs!$C$22/12,0)</f>
        <v>0</v>
      </c>
      <c r="O249" s="56" t="n">
        <f aca="false">IF(AND(MOD(A249,12)=0,B249&gt;=Inputs!$C$18),MAX(F249+G249+H249+J249-K249-M249-N249,0)*Inputs!$C$17,0)</f>
        <v>0</v>
      </c>
      <c r="P249" s="56" t="n">
        <f aca="false">F249+G249+H249+J249-K249-M249-N249+O249</f>
        <v>139106.919918707</v>
      </c>
      <c r="Q249" s="56" t="n">
        <f aca="false">IF(OR(E249=1,P249&lt;=0),0,P249)</f>
        <v>139106.919918707</v>
      </c>
      <c r="R249" s="15" t="n">
        <f aca="false">IF(OR(E249=1,AND(P249&lt;=0,I249&gt;0)),1,0)</f>
        <v>0</v>
      </c>
      <c r="S249" s="15" t="n">
        <f aca="false">IF(L249&gt;0,1,0)</f>
        <v>0</v>
      </c>
    </row>
    <row r="250" customFormat="false" ht="15" hidden="false" customHeight="false" outlineLevel="0" collapsed="false">
      <c r="A250" s="15" t="n">
        <v>249</v>
      </c>
      <c r="B250" s="15" t="n">
        <f aca="false">INT((A250-1)/12)+1</f>
        <v>21</v>
      </c>
      <c r="C250" s="15" t="n">
        <f aca="false">MIN(Inputs!$C$4+B250-1,99)</f>
        <v>94</v>
      </c>
      <c r="D250" s="55" t="n">
        <f aca="false">Inputs!$C$25</f>
        <v>0.02</v>
      </c>
      <c r="E250" s="15" t="n">
        <f aca="false">R249</f>
        <v>0</v>
      </c>
      <c r="F250" s="56" t="n">
        <f aca="false">Q249</f>
        <v>139106.919918707</v>
      </c>
      <c r="G250" s="56" t="n">
        <f aca="false">IF(AND(MOD(A250-1,12)=0,B250&lt;=Inputs!$C$7,E250=0),Inputs!$C$6,0)</f>
        <v>0</v>
      </c>
      <c r="H250" s="56" t="n">
        <f aca="false">IF(B250=1,G250*Inputs!$C$9,0)</f>
        <v>0</v>
      </c>
      <c r="I250" s="56" t="n">
        <f aca="false">I249+G250</f>
        <v>120000</v>
      </c>
      <c r="J250" s="56" t="n">
        <f aca="false">(F250+G250+H250)*((1+D250)^(1/12)-1)</f>
        <v>229.746387905451</v>
      </c>
      <c r="K250" s="56" t="n">
        <f aca="false">(F250+G250+H250+J250)*(Inputs!$C$14+IF(B250&lt;=10,Inputs!$C$12,Inputs!$C$13))/12</f>
        <v>69.6683331533064</v>
      </c>
      <c r="L250" s="56" t="n">
        <f aca="false">IF(OR(E250=1,A250&lt;=Inputs!$C$15),0,MAX(Inputs!$C$8*I250-(F250+G250+H250+J250-K250),0))</f>
        <v>0</v>
      </c>
      <c r="M250" s="56" t="n">
        <f aca="false">L250*INDEX(Rates!$B$2:$C$101,C250+1,IF(Inputs!$C$5="Male",1,2))/1000/12*Inputs!$C$16</f>
        <v>0</v>
      </c>
      <c r="N250" s="56" t="n">
        <f aca="false">IF($V$1=1,MAX(F250+G250+H250+J250-K250-M250,0)*Inputs!$C$22/12,0)</f>
        <v>0</v>
      </c>
      <c r="O250" s="56" t="n">
        <f aca="false">IF(AND(MOD(A250,12)=0,B250&gt;=Inputs!$C$18),MAX(F250+G250+H250+J250-K250-M250-N250,0)*Inputs!$C$17,0)</f>
        <v>0</v>
      </c>
      <c r="P250" s="56" t="n">
        <f aca="false">F250+G250+H250+J250-K250-M250-N250+O250</f>
        <v>139266.997973459</v>
      </c>
      <c r="Q250" s="56" t="n">
        <f aca="false">IF(OR(E250=1,P250&lt;=0),0,P250)</f>
        <v>139266.997973459</v>
      </c>
      <c r="R250" s="15" t="n">
        <f aca="false">IF(OR(E250=1,AND(P250&lt;=0,I250&gt;0)),1,0)</f>
        <v>0</v>
      </c>
      <c r="S250" s="15" t="n">
        <f aca="false">IF(L250&gt;0,1,0)</f>
        <v>0</v>
      </c>
    </row>
    <row r="251" customFormat="false" ht="15" hidden="false" customHeight="false" outlineLevel="0" collapsed="false">
      <c r="A251" s="15" t="n">
        <v>250</v>
      </c>
      <c r="B251" s="15" t="n">
        <f aca="false">INT((A251-1)/12)+1</f>
        <v>21</v>
      </c>
      <c r="C251" s="15" t="n">
        <f aca="false">MIN(Inputs!$C$4+B251-1,99)</f>
        <v>94</v>
      </c>
      <c r="D251" s="55" t="n">
        <f aca="false">Inputs!$C$25</f>
        <v>0.02</v>
      </c>
      <c r="E251" s="15" t="n">
        <f aca="false">R250</f>
        <v>0</v>
      </c>
      <c r="F251" s="56" t="n">
        <f aca="false">Q250</f>
        <v>139266.997973459</v>
      </c>
      <c r="G251" s="56" t="n">
        <f aca="false">IF(AND(MOD(A251-1,12)=0,B251&lt;=Inputs!$C$7,E251=0),Inputs!$C$6,0)</f>
        <v>0</v>
      </c>
      <c r="H251" s="56" t="n">
        <f aca="false">IF(B251=1,G251*Inputs!$C$9,0)</f>
        <v>0</v>
      </c>
      <c r="I251" s="56" t="n">
        <f aca="false">I250+G251</f>
        <v>120000</v>
      </c>
      <c r="J251" s="56" t="n">
        <f aca="false">(F251+G251+H251)*((1+D251)^(1/12)-1)</f>
        <v>230.010769827527</v>
      </c>
      <c r="K251" s="56" t="n">
        <f aca="false">(F251+G251+H251+J251)*(Inputs!$C$14+IF(B251&lt;=10,Inputs!$C$12,Inputs!$C$13))/12</f>
        <v>69.7485043716435</v>
      </c>
      <c r="L251" s="56" t="n">
        <f aca="false">IF(OR(E251=1,A251&lt;=Inputs!$C$15),0,MAX(Inputs!$C$8*I251-(F251+G251+H251+J251-K251),0))</f>
        <v>0</v>
      </c>
      <c r="M251" s="56" t="n">
        <f aca="false">L251*INDEX(Rates!$B$2:$C$101,C251+1,IF(Inputs!$C$5="Male",1,2))/1000/12*Inputs!$C$16</f>
        <v>0</v>
      </c>
      <c r="N251" s="56" t="n">
        <f aca="false">IF($V$1=1,MAX(F251+G251+H251+J251-K251-M251,0)*Inputs!$C$22/12,0)</f>
        <v>0</v>
      </c>
      <c r="O251" s="56" t="n">
        <f aca="false">IF(AND(MOD(A251,12)=0,B251&gt;=Inputs!$C$18),MAX(F251+G251+H251+J251-K251-M251-N251,0)*Inputs!$C$17,0)</f>
        <v>0</v>
      </c>
      <c r="P251" s="56" t="n">
        <f aca="false">F251+G251+H251+J251-K251-M251-N251+O251</f>
        <v>139427.260238915</v>
      </c>
      <c r="Q251" s="56" t="n">
        <f aca="false">IF(OR(E251=1,P251&lt;=0),0,P251)</f>
        <v>139427.260238915</v>
      </c>
      <c r="R251" s="15" t="n">
        <f aca="false">IF(OR(E251=1,AND(P251&lt;=0,I251&gt;0)),1,0)</f>
        <v>0</v>
      </c>
      <c r="S251" s="15" t="n">
        <f aca="false">IF(L251&gt;0,1,0)</f>
        <v>0</v>
      </c>
    </row>
    <row r="252" customFormat="false" ht="15" hidden="false" customHeight="false" outlineLevel="0" collapsed="false">
      <c r="A252" s="15" t="n">
        <v>251</v>
      </c>
      <c r="B252" s="15" t="n">
        <f aca="false">INT((A252-1)/12)+1</f>
        <v>21</v>
      </c>
      <c r="C252" s="15" t="n">
        <f aca="false">MIN(Inputs!$C$4+B252-1,99)</f>
        <v>94</v>
      </c>
      <c r="D252" s="55" t="n">
        <f aca="false">Inputs!$C$25</f>
        <v>0.02</v>
      </c>
      <c r="E252" s="15" t="n">
        <f aca="false">R251</f>
        <v>0</v>
      </c>
      <c r="F252" s="56" t="n">
        <f aca="false">Q251</f>
        <v>139427.260238915</v>
      </c>
      <c r="G252" s="56" t="n">
        <f aca="false">IF(AND(MOD(A252-1,12)=0,B252&lt;=Inputs!$C$7,E252=0),Inputs!$C$6,0)</f>
        <v>0</v>
      </c>
      <c r="H252" s="56" t="n">
        <f aca="false">IF(B252=1,G252*Inputs!$C$9,0)</f>
        <v>0</v>
      </c>
      <c r="I252" s="56" t="n">
        <f aca="false">I251+G252</f>
        <v>120000</v>
      </c>
      <c r="J252" s="56" t="n">
        <f aca="false">(F252+G252+H252)*((1+D252)^(1/12)-1)</f>
        <v>230.275455988558</v>
      </c>
      <c r="K252" s="56" t="n">
        <f aca="false">(F252+G252+H252+J252)*(Inputs!$C$14+IF(B252&lt;=10,Inputs!$C$12,Inputs!$C$13))/12</f>
        <v>69.8287678474519</v>
      </c>
      <c r="L252" s="56" t="n">
        <f aca="false">IF(OR(E252=1,A252&lt;=Inputs!$C$15),0,MAX(Inputs!$C$8*I252-(F252+G252+H252+J252-K252),0))</f>
        <v>0</v>
      </c>
      <c r="M252" s="56" t="n">
        <f aca="false">L252*INDEX(Rates!$B$2:$C$101,C252+1,IF(Inputs!$C$5="Male",1,2))/1000/12*Inputs!$C$16</f>
        <v>0</v>
      </c>
      <c r="N252" s="56" t="n">
        <f aca="false">IF($V$1=1,MAX(F252+G252+H252+J252-K252-M252,0)*Inputs!$C$22/12,0)</f>
        <v>0</v>
      </c>
      <c r="O252" s="56" t="n">
        <f aca="false">IF(AND(MOD(A252,12)=0,B252&gt;=Inputs!$C$18),MAX(F252+G252+H252+J252-K252-M252-N252,0)*Inputs!$C$17,0)</f>
        <v>0</v>
      </c>
      <c r="P252" s="56" t="n">
        <f aca="false">F252+G252+H252+J252-K252-M252-N252+O252</f>
        <v>139587.706927056</v>
      </c>
      <c r="Q252" s="56" t="n">
        <f aca="false">IF(OR(E252=1,P252&lt;=0),0,P252)</f>
        <v>139587.706927056</v>
      </c>
      <c r="R252" s="15" t="n">
        <f aca="false">IF(OR(E252=1,AND(P252&lt;=0,I252&gt;0)),1,0)</f>
        <v>0</v>
      </c>
      <c r="S252" s="15" t="n">
        <f aca="false">IF(L252&gt;0,1,0)</f>
        <v>0</v>
      </c>
    </row>
    <row r="253" customFormat="false" ht="15" hidden="false" customHeight="false" outlineLevel="0" collapsed="false">
      <c r="A253" s="15" t="n">
        <v>252</v>
      </c>
      <c r="B253" s="15" t="n">
        <f aca="false">INT((A253-1)/12)+1</f>
        <v>21</v>
      </c>
      <c r="C253" s="15" t="n">
        <f aca="false">MIN(Inputs!$C$4+B253-1,99)</f>
        <v>94</v>
      </c>
      <c r="D253" s="55" t="n">
        <f aca="false">Inputs!$C$25</f>
        <v>0.02</v>
      </c>
      <c r="E253" s="15" t="n">
        <f aca="false">R252</f>
        <v>0</v>
      </c>
      <c r="F253" s="56" t="n">
        <f aca="false">Q252</f>
        <v>139587.706927056</v>
      </c>
      <c r="G253" s="56" t="n">
        <f aca="false">IF(AND(MOD(A253-1,12)=0,B253&lt;=Inputs!$C$7,E253=0),Inputs!$C$6,0)</f>
        <v>0</v>
      </c>
      <c r="H253" s="56" t="n">
        <f aca="false">IF(B253=1,G253*Inputs!$C$9,0)</f>
        <v>0</v>
      </c>
      <c r="I253" s="56" t="n">
        <f aca="false">I252+G253</f>
        <v>120000</v>
      </c>
      <c r="J253" s="56" t="n">
        <f aca="false">(F253+G253+H253)*((1+D253)^(1/12)-1)</f>
        <v>230.540446738647</v>
      </c>
      <c r="K253" s="56" t="n">
        <f aca="false">(F253+G253+H253+J253)*(Inputs!$C$14+IF(B253&lt;=10,Inputs!$C$12,Inputs!$C$13))/12</f>
        <v>69.9091236868975</v>
      </c>
      <c r="L253" s="56" t="n">
        <f aca="false">IF(OR(E253=1,A253&lt;=Inputs!$C$15),0,MAX(Inputs!$C$8*I253-(F253+G253+H253+J253-K253),0))</f>
        <v>0</v>
      </c>
      <c r="M253" s="56" t="n">
        <f aca="false">L253*INDEX(Rates!$B$2:$C$101,C253+1,IF(Inputs!$C$5="Male",1,2))/1000/12*Inputs!$C$16</f>
        <v>0</v>
      </c>
      <c r="N253" s="56" t="n">
        <f aca="false">IF($V$1=1,MAX(F253+G253+H253+J253-K253-M253,0)*Inputs!$C$22/12,0)</f>
        <v>0</v>
      </c>
      <c r="O253" s="56" t="n">
        <f aca="false">IF(AND(MOD(A253,12)=0,B253&gt;=Inputs!$C$18),MAX(F253+G253+H253+J253-K253-M253-N253,0)*Inputs!$C$17,0)</f>
        <v>698.741691250541</v>
      </c>
      <c r="P253" s="56" t="n">
        <f aca="false">F253+G253+H253+J253-K253-M253-N253+O253</f>
        <v>140447.079941359</v>
      </c>
      <c r="Q253" s="56" t="n">
        <f aca="false">IF(OR(E253=1,P253&lt;=0),0,P253)</f>
        <v>140447.079941359</v>
      </c>
      <c r="R253" s="15" t="n">
        <f aca="false">IF(OR(E253=1,AND(P253&lt;=0,I253&gt;0)),1,0)</f>
        <v>0</v>
      </c>
      <c r="S253" s="15" t="n">
        <f aca="false">IF(L253&gt;0,1,0)</f>
        <v>0</v>
      </c>
    </row>
    <row r="254" customFormat="false" ht="15" hidden="false" customHeight="false" outlineLevel="0" collapsed="false">
      <c r="A254" s="15" t="n">
        <v>253</v>
      </c>
      <c r="B254" s="15" t="n">
        <f aca="false">INT((A254-1)/12)+1</f>
        <v>22</v>
      </c>
      <c r="C254" s="15" t="n">
        <f aca="false">MIN(Inputs!$C$4+B254-1,99)</f>
        <v>95</v>
      </c>
      <c r="D254" s="55" t="n">
        <f aca="false">Inputs!$C$25</f>
        <v>0.02</v>
      </c>
      <c r="E254" s="15" t="n">
        <f aca="false">R253</f>
        <v>0</v>
      </c>
      <c r="F254" s="56" t="n">
        <f aca="false">Q253</f>
        <v>140447.079941359</v>
      </c>
      <c r="G254" s="56" t="n">
        <f aca="false">IF(AND(MOD(A254-1,12)=0,B254&lt;=Inputs!$C$7,E254=0),Inputs!$C$6,0)</f>
        <v>0</v>
      </c>
      <c r="H254" s="56" t="n">
        <f aca="false">IF(B254=1,G254*Inputs!$C$9,0)</f>
        <v>0</v>
      </c>
      <c r="I254" s="56" t="n">
        <f aca="false">I253+G254</f>
        <v>120000</v>
      </c>
      <c r="J254" s="56" t="n">
        <f aca="false">(F254+G254+H254)*((1+D254)^(1/12)-1)</f>
        <v>231.959771140443</v>
      </c>
      <c r="K254" s="56" t="n">
        <f aca="false">(F254+G254+H254+J254)*(Inputs!$C$14+IF(B254&lt;=10,Inputs!$C$12,Inputs!$C$13))/12</f>
        <v>70.3395198562496</v>
      </c>
      <c r="L254" s="56" t="n">
        <f aca="false">IF(OR(E254=1,A254&lt;=Inputs!$C$15),0,MAX(Inputs!$C$8*I254-(F254+G254+H254+J254-K254),0))</f>
        <v>0</v>
      </c>
      <c r="M254" s="56" t="n">
        <f aca="false">L254*INDEX(Rates!$B$2:$C$101,C254+1,IF(Inputs!$C$5="Male",1,2))/1000/12*Inputs!$C$16</f>
        <v>0</v>
      </c>
      <c r="N254" s="56" t="n">
        <f aca="false">IF($V$1=1,MAX(F254+G254+H254+J254-K254-M254,0)*Inputs!$C$22/12,0)</f>
        <v>0</v>
      </c>
      <c r="O254" s="56" t="n">
        <f aca="false">IF(AND(MOD(A254,12)=0,B254&gt;=Inputs!$C$18),MAX(F254+G254+H254+J254-K254-M254-N254,0)*Inputs!$C$17,0)</f>
        <v>0</v>
      </c>
      <c r="P254" s="56" t="n">
        <f aca="false">F254+G254+H254+J254-K254-M254-N254+O254</f>
        <v>140608.700192643</v>
      </c>
      <c r="Q254" s="56" t="n">
        <f aca="false">IF(OR(E254=1,P254&lt;=0),0,P254)</f>
        <v>140608.700192643</v>
      </c>
      <c r="R254" s="15" t="n">
        <f aca="false">IF(OR(E254=1,AND(P254&lt;=0,I254&gt;0)),1,0)</f>
        <v>0</v>
      </c>
      <c r="S254" s="15" t="n">
        <f aca="false">IF(L254&gt;0,1,0)</f>
        <v>0</v>
      </c>
    </row>
    <row r="255" customFormat="false" ht="15" hidden="false" customHeight="false" outlineLevel="0" collapsed="false">
      <c r="A255" s="15" t="n">
        <v>254</v>
      </c>
      <c r="B255" s="15" t="n">
        <f aca="false">INT((A255-1)/12)+1</f>
        <v>22</v>
      </c>
      <c r="C255" s="15" t="n">
        <f aca="false">MIN(Inputs!$C$4+B255-1,99)</f>
        <v>95</v>
      </c>
      <c r="D255" s="55" t="n">
        <f aca="false">Inputs!$C$25</f>
        <v>0.02</v>
      </c>
      <c r="E255" s="15" t="n">
        <f aca="false">R254</f>
        <v>0</v>
      </c>
      <c r="F255" s="56" t="n">
        <f aca="false">Q254</f>
        <v>140608.700192643</v>
      </c>
      <c r="G255" s="56" t="n">
        <f aca="false">IF(AND(MOD(A255-1,12)=0,B255&lt;=Inputs!$C$7,E255=0),Inputs!$C$6,0)</f>
        <v>0</v>
      </c>
      <c r="H255" s="56" t="n">
        <f aca="false">IF(B255=1,G255*Inputs!$C$9,0)</f>
        <v>0</v>
      </c>
      <c r="I255" s="56" t="n">
        <f aca="false">I254+G255</f>
        <v>120000</v>
      </c>
      <c r="J255" s="56" t="n">
        <f aca="false">(F255+G255+H255)*((1+D255)^(1/12)-1)</f>
        <v>232.226700125476</v>
      </c>
      <c r="K255" s="56" t="n">
        <f aca="false">(F255+G255+H255+J255)*(Inputs!$C$14+IF(B255&lt;=10,Inputs!$C$12,Inputs!$C$13))/12</f>
        <v>70.4204634463842</v>
      </c>
      <c r="L255" s="56" t="n">
        <f aca="false">IF(OR(E255=1,A255&lt;=Inputs!$C$15),0,MAX(Inputs!$C$8*I255-(F255+G255+H255+J255-K255),0))</f>
        <v>0</v>
      </c>
      <c r="M255" s="56" t="n">
        <f aca="false">L255*INDEX(Rates!$B$2:$C$101,C255+1,IF(Inputs!$C$5="Male",1,2))/1000/12*Inputs!$C$16</f>
        <v>0</v>
      </c>
      <c r="N255" s="56" t="n">
        <f aca="false">IF($V$1=1,MAX(F255+G255+H255+J255-K255-M255,0)*Inputs!$C$22/12,0)</f>
        <v>0</v>
      </c>
      <c r="O255" s="56" t="n">
        <f aca="false">IF(AND(MOD(A255,12)=0,B255&gt;=Inputs!$C$18),MAX(F255+G255+H255+J255-K255-M255-N255,0)*Inputs!$C$17,0)</f>
        <v>0</v>
      </c>
      <c r="P255" s="56" t="n">
        <f aca="false">F255+G255+H255+J255-K255-M255-N255+O255</f>
        <v>140770.506429322</v>
      </c>
      <c r="Q255" s="56" t="n">
        <f aca="false">IF(OR(E255=1,P255&lt;=0),0,P255)</f>
        <v>140770.506429322</v>
      </c>
      <c r="R255" s="15" t="n">
        <f aca="false">IF(OR(E255=1,AND(P255&lt;=0,I255&gt;0)),1,0)</f>
        <v>0</v>
      </c>
      <c r="S255" s="15" t="n">
        <f aca="false">IF(L255&gt;0,1,0)</f>
        <v>0</v>
      </c>
    </row>
    <row r="256" customFormat="false" ht="15" hidden="false" customHeight="false" outlineLevel="0" collapsed="false">
      <c r="A256" s="15" t="n">
        <v>255</v>
      </c>
      <c r="B256" s="15" t="n">
        <f aca="false">INT((A256-1)/12)+1</f>
        <v>22</v>
      </c>
      <c r="C256" s="15" t="n">
        <f aca="false">MIN(Inputs!$C$4+B256-1,99)</f>
        <v>95</v>
      </c>
      <c r="D256" s="55" t="n">
        <f aca="false">Inputs!$C$25</f>
        <v>0.02</v>
      </c>
      <c r="E256" s="15" t="n">
        <f aca="false">R255</f>
        <v>0</v>
      </c>
      <c r="F256" s="56" t="n">
        <f aca="false">Q255</f>
        <v>140770.506429322</v>
      </c>
      <c r="G256" s="56" t="n">
        <f aca="false">IF(AND(MOD(A256-1,12)=0,B256&lt;=Inputs!$C$7,E256=0),Inputs!$C$6,0)</f>
        <v>0</v>
      </c>
      <c r="H256" s="56" t="n">
        <f aca="false">IF(B256=1,G256*Inputs!$C$9,0)</f>
        <v>0</v>
      </c>
      <c r="I256" s="56" t="n">
        <f aca="false">I255+G256</f>
        <v>120000</v>
      </c>
      <c r="J256" s="56" t="n">
        <f aca="false">(F256+G256+H256)*((1+D256)^(1/12)-1)</f>
        <v>232.493936280509</v>
      </c>
      <c r="K256" s="56" t="n">
        <f aca="false">(F256+G256+H256+J256)*(Inputs!$C$14+IF(B256&lt;=10,Inputs!$C$12,Inputs!$C$13))/12</f>
        <v>70.5015001828013</v>
      </c>
      <c r="L256" s="56" t="n">
        <f aca="false">IF(OR(E256=1,A256&lt;=Inputs!$C$15),0,MAX(Inputs!$C$8*I256-(F256+G256+H256+J256-K256),0))</f>
        <v>0</v>
      </c>
      <c r="M256" s="56" t="n">
        <f aca="false">L256*INDEX(Rates!$B$2:$C$101,C256+1,IF(Inputs!$C$5="Male",1,2))/1000/12*Inputs!$C$16</f>
        <v>0</v>
      </c>
      <c r="N256" s="56" t="n">
        <f aca="false">IF($V$1=1,MAX(F256+G256+H256+J256-K256-M256,0)*Inputs!$C$22/12,0)</f>
        <v>0</v>
      </c>
      <c r="O256" s="56" t="n">
        <f aca="false">IF(AND(MOD(A256,12)=0,B256&gt;=Inputs!$C$18),MAX(F256+G256+H256+J256-K256-M256-N256,0)*Inputs!$C$17,0)</f>
        <v>0</v>
      </c>
      <c r="P256" s="56" t="n">
        <f aca="false">F256+G256+H256+J256-K256-M256-N256+O256</f>
        <v>140932.49886542</v>
      </c>
      <c r="Q256" s="56" t="n">
        <f aca="false">IF(OR(E256=1,P256&lt;=0),0,P256)</f>
        <v>140932.49886542</v>
      </c>
      <c r="R256" s="15" t="n">
        <f aca="false">IF(OR(E256=1,AND(P256&lt;=0,I256&gt;0)),1,0)</f>
        <v>0</v>
      </c>
      <c r="S256" s="15" t="n">
        <f aca="false">IF(L256&gt;0,1,0)</f>
        <v>0</v>
      </c>
    </row>
    <row r="257" customFormat="false" ht="15" hidden="false" customHeight="false" outlineLevel="0" collapsed="false">
      <c r="A257" s="15" t="n">
        <v>256</v>
      </c>
      <c r="B257" s="15" t="n">
        <f aca="false">INT((A257-1)/12)+1</f>
        <v>22</v>
      </c>
      <c r="C257" s="15" t="n">
        <f aca="false">MIN(Inputs!$C$4+B257-1,99)</f>
        <v>95</v>
      </c>
      <c r="D257" s="55" t="n">
        <f aca="false">Inputs!$C$25</f>
        <v>0.02</v>
      </c>
      <c r="E257" s="15" t="n">
        <f aca="false">R256</f>
        <v>0</v>
      </c>
      <c r="F257" s="56" t="n">
        <f aca="false">Q256</f>
        <v>140932.49886542</v>
      </c>
      <c r="G257" s="56" t="n">
        <f aca="false">IF(AND(MOD(A257-1,12)=0,B257&lt;=Inputs!$C$7,E257=0),Inputs!$C$6,0)</f>
        <v>0</v>
      </c>
      <c r="H257" s="56" t="n">
        <f aca="false">IF(B257=1,G257*Inputs!$C$9,0)</f>
        <v>0</v>
      </c>
      <c r="I257" s="56" t="n">
        <f aca="false">I256+G257</f>
        <v>120000</v>
      </c>
      <c r="J257" s="56" t="n">
        <f aca="false">(F257+G257+H257)*((1+D257)^(1/12)-1)</f>
        <v>232.76147995902</v>
      </c>
      <c r="K257" s="56" t="n">
        <f aca="false">(F257+G257+H257+J257)*(Inputs!$C$14+IF(B257&lt;=10,Inputs!$C$12,Inputs!$C$13))/12</f>
        <v>70.5826301726894</v>
      </c>
      <c r="L257" s="56" t="n">
        <f aca="false">IF(OR(E257=1,A257&lt;=Inputs!$C$15),0,MAX(Inputs!$C$8*I257-(F257+G257+H257+J257-K257),0))</f>
        <v>0</v>
      </c>
      <c r="M257" s="56" t="n">
        <f aca="false">L257*INDEX(Rates!$B$2:$C$101,C257+1,IF(Inputs!$C$5="Male",1,2))/1000/12*Inputs!$C$16</f>
        <v>0</v>
      </c>
      <c r="N257" s="56" t="n">
        <f aca="false">IF($V$1=1,MAX(F257+G257+H257+J257-K257-M257,0)*Inputs!$C$22/12,0)</f>
        <v>0</v>
      </c>
      <c r="O257" s="56" t="n">
        <f aca="false">IF(AND(MOD(A257,12)=0,B257&gt;=Inputs!$C$18),MAX(F257+G257+H257+J257-K257-M257-N257,0)*Inputs!$C$17,0)</f>
        <v>0</v>
      </c>
      <c r="P257" s="56" t="n">
        <f aca="false">F257+G257+H257+J257-K257-M257-N257+O257</f>
        <v>141094.677715206</v>
      </c>
      <c r="Q257" s="56" t="n">
        <f aca="false">IF(OR(E257=1,P257&lt;=0),0,P257)</f>
        <v>141094.677715206</v>
      </c>
      <c r="R257" s="15" t="n">
        <f aca="false">IF(OR(E257=1,AND(P257&lt;=0,I257&gt;0)),1,0)</f>
        <v>0</v>
      </c>
      <c r="S257" s="15" t="n">
        <f aca="false">IF(L257&gt;0,1,0)</f>
        <v>0</v>
      </c>
    </row>
    <row r="258" customFormat="false" ht="15" hidden="false" customHeight="false" outlineLevel="0" collapsed="false">
      <c r="A258" s="15" t="n">
        <v>257</v>
      </c>
      <c r="B258" s="15" t="n">
        <f aca="false">INT((A258-1)/12)+1</f>
        <v>22</v>
      </c>
      <c r="C258" s="15" t="n">
        <f aca="false">MIN(Inputs!$C$4+B258-1,99)</f>
        <v>95</v>
      </c>
      <c r="D258" s="55" t="n">
        <f aca="false">Inputs!$C$25</f>
        <v>0.02</v>
      </c>
      <c r="E258" s="15" t="n">
        <f aca="false">R257</f>
        <v>0</v>
      </c>
      <c r="F258" s="56" t="n">
        <f aca="false">Q257</f>
        <v>141094.677715206</v>
      </c>
      <c r="G258" s="56" t="n">
        <f aca="false">IF(AND(MOD(A258-1,12)=0,B258&lt;=Inputs!$C$7,E258=0),Inputs!$C$6,0)</f>
        <v>0</v>
      </c>
      <c r="H258" s="56" t="n">
        <f aca="false">IF(B258=1,G258*Inputs!$C$9,0)</f>
        <v>0</v>
      </c>
      <c r="I258" s="56" t="n">
        <f aca="false">I257+G258</f>
        <v>120000</v>
      </c>
      <c r="J258" s="56" t="n">
        <f aca="false">(F258+G258+H258)*((1+D258)^(1/12)-1)</f>
        <v>233.029331514894</v>
      </c>
      <c r="K258" s="56" t="n">
        <f aca="false">(F258+G258+H258+J258)*(Inputs!$C$14+IF(B258&lt;=10,Inputs!$C$12,Inputs!$C$13))/12</f>
        <v>70.6638535233605</v>
      </c>
      <c r="L258" s="56" t="n">
        <f aca="false">IF(OR(E258=1,A258&lt;=Inputs!$C$15),0,MAX(Inputs!$C$8*I258-(F258+G258+H258+J258-K258),0))</f>
        <v>0</v>
      </c>
      <c r="M258" s="56" t="n">
        <f aca="false">L258*INDEX(Rates!$B$2:$C$101,C258+1,IF(Inputs!$C$5="Male",1,2))/1000/12*Inputs!$C$16</f>
        <v>0</v>
      </c>
      <c r="N258" s="56" t="n">
        <f aca="false">IF($V$1=1,MAX(F258+G258+H258+J258-K258-M258,0)*Inputs!$C$22/12,0)</f>
        <v>0</v>
      </c>
      <c r="O258" s="56" t="n">
        <f aca="false">IF(AND(MOD(A258,12)=0,B258&gt;=Inputs!$C$18),MAX(F258+G258+H258+J258-K258-M258-N258,0)*Inputs!$C$17,0)</f>
        <v>0</v>
      </c>
      <c r="P258" s="56" t="n">
        <f aca="false">F258+G258+H258+J258-K258-M258-N258+O258</f>
        <v>141257.043193198</v>
      </c>
      <c r="Q258" s="56" t="n">
        <f aca="false">IF(OR(E258=1,P258&lt;=0),0,P258)</f>
        <v>141257.043193198</v>
      </c>
      <c r="R258" s="15" t="n">
        <f aca="false">IF(OR(E258=1,AND(P258&lt;=0,I258&gt;0)),1,0)</f>
        <v>0</v>
      </c>
      <c r="S258" s="15" t="n">
        <f aca="false">IF(L258&gt;0,1,0)</f>
        <v>0</v>
      </c>
    </row>
    <row r="259" customFormat="false" ht="15" hidden="false" customHeight="false" outlineLevel="0" collapsed="false">
      <c r="A259" s="15" t="n">
        <v>258</v>
      </c>
      <c r="B259" s="15" t="n">
        <f aca="false">INT((A259-1)/12)+1</f>
        <v>22</v>
      </c>
      <c r="C259" s="15" t="n">
        <f aca="false">MIN(Inputs!$C$4+B259-1,99)</f>
        <v>95</v>
      </c>
      <c r="D259" s="55" t="n">
        <f aca="false">Inputs!$C$25</f>
        <v>0.02</v>
      </c>
      <c r="E259" s="15" t="n">
        <f aca="false">R258</f>
        <v>0</v>
      </c>
      <c r="F259" s="56" t="n">
        <f aca="false">Q258</f>
        <v>141257.043193198</v>
      </c>
      <c r="G259" s="56" t="n">
        <f aca="false">IF(AND(MOD(A259-1,12)=0,B259&lt;=Inputs!$C$7,E259=0),Inputs!$C$6,0)</f>
        <v>0</v>
      </c>
      <c r="H259" s="56" t="n">
        <f aca="false">IF(B259=1,G259*Inputs!$C$9,0)</f>
        <v>0</v>
      </c>
      <c r="I259" s="56" t="n">
        <f aca="false">I258+G259</f>
        <v>120000</v>
      </c>
      <c r="J259" s="56" t="n">
        <f aca="false">(F259+G259+H259)*((1+D259)^(1/12)-1)</f>
        <v>233.297491302423</v>
      </c>
      <c r="K259" s="56" t="n">
        <f aca="false">(F259+G259+H259+J259)*(Inputs!$C$14+IF(B259&lt;=10,Inputs!$C$12,Inputs!$C$13))/12</f>
        <v>70.74517034225</v>
      </c>
      <c r="L259" s="56" t="n">
        <f aca="false">IF(OR(E259=1,A259&lt;=Inputs!$C$15),0,MAX(Inputs!$C$8*I259-(F259+G259+H259+J259-K259),0))</f>
        <v>0</v>
      </c>
      <c r="M259" s="56" t="n">
        <f aca="false">L259*INDEX(Rates!$B$2:$C$101,C259+1,IF(Inputs!$C$5="Male",1,2))/1000/12*Inputs!$C$16</f>
        <v>0</v>
      </c>
      <c r="N259" s="56" t="n">
        <f aca="false">IF($V$1=1,MAX(F259+G259+H259+J259-K259-M259,0)*Inputs!$C$22/12,0)</f>
        <v>0</v>
      </c>
      <c r="O259" s="56" t="n">
        <f aca="false">IF(AND(MOD(A259,12)=0,B259&gt;=Inputs!$C$18),MAX(F259+G259+H259+J259-K259-M259-N259,0)*Inputs!$C$17,0)</f>
        <v>0</v>
      </c>
      <c r="P259" s="56" t="n">
        <f aca="false">F259+G259+H259+J259-K259-M259-N259+O259</f>
        <v>141419.595514158</v>
      </c>
      <c r="Q259" s="56" t="n">
        <f aca="false">IF(OR(E259=1,P259&lt;=0),0,P259)</f>
        <v>141419.595514158</v>
      </c>
      <c r="R259" s="15" t="n">
        <f aca="false">IF(OR(E259=1,AND(P259&lt;=0,I259&gt;0)),1,0)</f>
        <v>0</v>
      </c>
      <c r="S259" s="15" t="n">
        <f aca="false">IF(L259&gt;0,1,0)</f>
        <v>0</v>
      </c>
    </row>
    <row r="260" customFormat="false" ht="15" hidden="false" customHeight="false" outlineLevel="0" collapsed="false">
      <c r="A260" s="15" t="n">
        <v>259</v>
      </c>
      <c r="B260" s="15" t="n">
        <f aca="false">INT((A260-1)/12)+1</f>
        <v>22</v>
      </c>
      <c r="C260" s="15" t="n">
        <f aca="false">MIN(Inputs!$C$4+B260-1,99)</f>
        <v>95</v>
      </c>
      <c r="D260" s="55" t="n">
        <f aca="false">Inputs!$C$25</f>
        <v>0.02</v>
      </c>
      <c r="E260" s="15" t="n">
        <f aca="false">R259</f>
        <v>0</v>
      </c>
      <c r="F260" s="56" t="n">
        <f aca="false">Q259</f>
        <v>141419.595514158</v>
      </c>
      <c r="G260" s="56" t="n">
        <f aca="false">IF(AND(MOD(A260-1,12)=0,B260&lt;=Inputs!$C$7,E260=0),Inputs!$C$6,0)</f>
        <v>0</v>
      </c>
      <c r="H260" s="56" t="n">
        <f aca="false">IF(B260=1,G260*Inputs!$C$9,0)</f>
        <v>0</v>
      </c>
      <c r="I260" s="56" t="n">
        <f aca="false">I259+G260</f>
        <v>120000</v>
      </c>
      <c r="J260" s="56" t="n">
        <f aca="false">(F260+G260+H260)*((1+D260)^(1/12)-1)</f>
        <v>233.565959676304</v>
      </c>
      <c r="K260" s="56" t="n">
        <f aca="false">(F260+G260+H260+J260)*(Inputs!$C$14+IF(B260&lt;=10,Inputs!$C$12,Inputs!$C$13))/12</f>
        <v>70.826580736917</v>
      </c>
      <c r="L260" s="56" t="n">
        <f aca="false">IF(OR(E260=1,A260&lt;=Inputs!$C$15),0,MAX(Inputs!$C$8*I260-(F260+G260+H260+J260-K260),0))</f>
        <v>0</v>
      </c>
      <c r="M260" s="56" t="n">
        <f aca="false">L260*INDEX(Rates!$B$2:$C$101,C260+1,IF(Inputs!$C$5="Male",1,2))/1000/12*Inputs!$C$16</f>
        <v>0</v>
      </c>
      <c r="N260" s="56" t="n">
        <f aca="false">IF($V$1=1,MAX(F260+G260+H260+J260-K260-M260,0)*Inputs!$C$22/12,0)</f>
        <v>0</v>
      </c>
      <c r="O260" s="56" t="n">
        <f aca="false">IF(AND(MOD(A260,12)=0,B260&gt;=Inputs!$C$18),MAX(F260+G260+H260+J260-K260-M260-N260,0)*Inputs!$C$17,0)</f>
        <v>0</v>
      </c>
      <c r="P260" s="56" t="n">
        <f aca="false">F260+G260+H260+J260-K260-M260-N260+O260</f>
        <v>141582.334893097</v>
      </c>
      <c r="Q260" s="56" t="n">
        <f aca="false">IF(OR(E260=1,P260&lt;=0),0,P260)</f>
        <v>141582.334893097</v>
      </c>
      <c r="R260" s="15" t="n">
        <f aca="false">IF(OR(E260=1,AND(P260&lt;=0,I260&gt;0)),1,0)</f>
        <v>0</v>
      </c>
      <c r="S260" s="15" t="n">
        <f aca="false">IF(L260&gt;0,1,0)</f>
        <v>0</v>
      </c>
    </row>
    <row r="261" customFormat="false" ht="15" hidden="false" customHeight="false" outlineLevel="0" collapsed="false">
      <c r="A261" s="15" t="n">
        <v>260</v>
      </c>
      <c r="B261" s="15" t="n">
        <f aca="false">INT((A261-1)/12)+1</f>
        <v>22</v>
      </c>
      <c r="C261" s="15" t="n">
        <f aca="false">MIN(Inputs!$C$4+B261-1,99)</f>
        <v>95</v>
      </c>
      <c r="D261" s="55" t="n">
        <f aca="false">Inputs!$C$25</f>
        <v>0.02</v>
      </c>
      <c r="E261" s="15" t="n">
        <f aca="false">R260</f>
        <v>0</v>
      </c>
      <c r="F261" s="56" t="n">
        <f aca="false">Q260</f>
        <v>141582.334893097</v>
      </c>
      <c r="G261" s="56" t="n">
        <f aca="false">IF(AND(MOD(A261-1,12)=0,B261&lt;=Inputs!$C$7,E261=0),Inputs!$C$6,0)</f>
        <v>0</v>
      </c>
      <c r="H261" s="56" t="n">
        <f aca="false">IF(B261=1,G261*Inputs!$C$9,0)</f>
        <v>0</v>
      </c>
      <c r="I261" s="56" t="n">
        <f aca="false">I260+G261</f>
        <v>120000</v>
      </c>
      <c r="J261" s="56" t="n">
        <f aca="false">(F261+G261+H261)*((1+D261)^(1/12)-1)</f>
        <v>233.834736991647</v>
      </c>
      <c r="K261" s="56" t="n">
        <f aca="false">(F261+G261+H261+J261)*(Inputs!$C$14+IF(B261&lt;=10,Inputs!$C$12,Inputs!$C$13))/12</f>
        <v>70.9080848150444</v>
      </c>
      <c r="L261" s="56" t="n">
        <f aca="false">IF(OR(E261=1,A261&lt;=Inputs!$C$15),0,MAX(Inputs!$C$8*I261-(F261+G261+H261+J261-K261),0))</f>
        <v>0</v>
      </c>
      <c r="M261" s="56" t="n">
        <f aca="false">L261*INDEX(Rates!$B$2:$C$101,C261+1,IF(Inputs!$C$5="Male",1,2))/1000/12*Inputs!$C$16</f>
        <v>0</v>
      </c>
      <c r="N261" s="56" t="n">
        <f aca="false">IF($V$1=1,MAX(F261+G261+H261+J261-K261-M261,0)*Inputs!$C$22/12,0)</f>
        <v>0</v>
      </c>
      <c r="O261" s="56" t="n">
        <f aca="false">IF(AND(MOD(A261,12)=0,B261&gt;=Inputs!$C$18),MAX(F261+G261+H261+J261-K261-M261-N261,0)*Inputs!$C$17,0)</f>
        <v>0</v>
      </c>
      <c r="P261" s="56" t="n">
        <f aca="false">F261+G261+H261+J261-K261-M261-N261+O261</f>
        <v>141745.261545274</v>
      </c>
      <c r="Q261" s="56" t="n">
        <f aca="false">IF(OR(E261=1,P261&lt;=0),0,P261)</f>
        <v>141745.261545274</v>
      </c>
      <c r="R261" s="15" t="n">
        <f aca="false">IF(OR(E261=1,AND(P261&lt;=0,I261&gt;0)),1,0)</f>
        <v>0</v>
      </c>
      <c r="S261" s="15" t="n">
        <f aca="false">IF(L261&gt;0,1,0)</f>
        <v>0</v>
      </c>
    </row>
    <row r="262" customFormat="false" ht="15" hidden="false" customHeight="false" outlineLevel="0" collapsed="false">
      <c r="A262" s="15" t="n">
        <v>261</v>
      </c>
      <c r="B262" s="15" t="n">
        <f aca="false">INT((A262-1)/12)+1</f>
        <v>22</v>
      </c>
      <c r="C262" s="15" t="n">
        <f aca="false">MIN(Inputs!$C$4+B262-1,99)</f>
        <v>95</v>
      </c>
      <c r="D262" s="55" t="n">
        <f aca="false">Inputs!$C$25</f>
        <v>0.02</v>
      </c>
      <c r="E262" s="15" t="n">
        <f aca="false">R261</f>
        <v>0</v>
      </c>
      <c r="F262" s="56" t="n">
        <f aca="false">Q261</f>
        <v>141745.261545274</v>
      </c>
      <c r="G262" s="56" t="n">
        <f aca="false">IF(AND(MOD(A262-1,12)=0,B262&lt;=Inputs!$C$7,E262=0),Inputs!$C$6,0)</f>
        <v>0</v>
      </c>
      <c r="H262" s="56" t="n">
        <f aca="false">IF(B262=1,G262*Inputs!$C$9,0)</f>
        <v>0</v>
      </c>
      <c r="I262" s="56" t="n">
        <f aca="false">I261+G262</f>
        <v>120000</v>
      </c>
      <c r="J262" s="56" t="n">
        <f aca="false">(F262+G262+H262)*((1+D262)^(1/12)-1)</f>
        <v>234.103823603966</v>
      </c>
      <c r="K262" s="56" t="n">
        <f aca="false">(F262+G262+H262+J262)*(Inputs!$C$14+IF(B262&lt;=10,Inputs!$C$12,Inputs!$C$13))/12</f>
        <v>70.9896826844389</v>
      </c>
      <c r="L262" s="56" t="n">
        <f aca="false">IF(OR(E262=1,A262&lt;=Inputs!$C$15),0,MAX(Inputs!$C$8*I262-(F262+G262+H262+J262-K262),0))</f>
        <v>0</v>
      </c>
      <c r="M262" s="56" t="n">
        <f aca="false">L262*INDEX(Rates!$B$2:$C$101,C262+1,IF(Inputs!$C$5="Male",1,2))/1000/12*Inputs!$C$16</f>
        <v>0</v>
      </c>
      <c r="N262" s="56" t="n">
        <f aca="false">IF($V$1=1,MAX(F262+G262+H262+J262-K262-M262,0)*Inputs!$C$22/12,0)</f>
        <v>0</v>
      </c>
      <c r="O262" s="56" t="n">
        <f aca="false">IF(AND(MOD(A262,12)=0,B262&gt;=Inputs!$C$18),MAX(F262+G262+H262+J262-K262-M262-N262,0)*Inputs!$C$17,0)</f>
        <v>0</v>
      </c>
      <c r="P262" s="56" t="n">
        <f aca="false">F262+G262+H262+J262-K262-M262-N262+O262</f>
        <v>141908.375686193</v>
      </c>
      <c r="Q262" s="56" t="n">
        <f aca="false">IF(OR(E262=1,P262&lt;=0),0,P262)</f>
        <v>141908.375686193</v>
      </c>
      <c r="R262" s="15" t="n">
        <f aca="false">IF(OR(E262=1,AND(P262&lt;=0,I262&gt;0)),1,0)</f>
        <v>0</v>
      </c>
      <c r="S262" s="15" t="n">
        <f aca="false">IF(L262&gt;0,1,0)</f>
        <v>0</v>
      </c>
    </row>
    <row r="263" customFormat="false" ht="15" hidden="false" customHeight="false" outlineLevel="0" collapsed="false">
      <c r="A263" s="15" t="n">
        <v>262</v>
      </c>
      <c r="B263" s="15" t="n">
        <f aca="false">INT((A263-1)/12)+1</f>
        <v>22</v>
      </c>
      <c r="C263" s="15" t="n">
        <f aca="false">MIN(Inputs!$C$4+B263-1,99)</f>
        <v>95</v>
      </c>
      <c r="D263" s="55" t="n">
        <f aca="false">Inputs!$C$25</f>
        <v>0.02</v>
      </c>
      <c r="E263" s="15" t="n">
        <f aca="false">R262</f>
        <v>0</v>
      </c>
      <c r="F263" s="56" t="n">
        <f aca="false">Q262</f>
        <v>141908.375686193</v>
      </c>
      <c r="G263" s="56" t="n">
        <f aca="false">IF(AND(MOD(A263-1,12)=0,B263&lt;=Inputs!$C$7,E263=0),Inputs!$C$6,0)</f>
        <v>0</v>
      </c>
      <c r="H263" s="56" t="n">
        <f aca="false">IF(B263=1,G263*Inputs!$C$9,0)</f>
        <v>0</v>
      </c>
      <c r="I263" s="56" t="n">
        <f aca="false">I262+G263</f>
        <v>120000</v>
      </c>
      <c r="J263" s="56" t="n">
        <f aca="false">(F263+G263+H263)*((1+D263)^(1/12)-1)</f>
        <v>234.373219869187</v>
      </c>
      <c r="K263" s="56" t="n">
        <f aca="false">(F263+G263+H263+J263)*(Inputs!$C$14+IF(B263&lt;=10,Inputs!$C$12,Inputs!$C$13))/12</f>
        <v>71.0713744530312</v>
      </c>
      <c r="L263" s="56" t="n">
        <f aca="false">IF(OR(E263=1,A263&lt;=Inputs!$C$15),0,MAX(Inputs!$C$8*I263-(F263+G263+H263+J263-K263),0))</f>
        <v>0</v>
      </c>
      <c r="M263" s="56" t="n">
        <f aca="false">L263*INDEX(Rates!$B$2:$C$101,C263+1,IF(Inputs!$C$5="Male",1,2))/1000/12*Inputs!$C$16</f>
        <v>0</v>
      </c>
      <c r="N263" s="56" t="n">
        <f aca="false">IF($V$1=1,MAX(F263+G263+H263+J263-K263-M263,0)*Inputs!$C$22/12,0)</f>
        <v>0</v>
      </c>
      <c r="O263" s="56" t="n">
        <f aca="false">IF(AND(MOD(A263,12)=0,B263&gt;=Inputs!$C$18),MAX(F263+G263+H263+J263-K263-M263-N263,0)*Inputs!$C$17,0)</f>
        <v>0</v>
      </c>
      <c r="P263" s="56" t="n">
        <f aca="false">F263+G263+H263+J263-K263-M263-N263+O263</f>
        <v>142071.677531609</v>
      </c>
      <c r="Q263" s="56" t="n">
        <f aca="false">IF(OR(E263=1,P263&lt;=0),0,P263)</f>
        <v>142071.677531609</v>
      </c>
      <c r="R263" s="15" t="n">
        <f aca="false">IF(OR(E263=1,AND(P263&lt;=0,I263&gt;0)),1,0)</f>
        <v>0</v>
      </c>
      <c r="S263" s="15" t="n">
        <f aca="false">IF(L263&gt;0,1,0)</f>
        <v>0</v>
      </c>
    </row>
    <row r="264" customFormat="false" ht="15" hidden="false" customHeight="false" outlineLevel="0" collapsed="false">
      <c r="A264" s="15" t="n">
        <v>263</v>
      </c>
      <c r="B264" s="15" t="n">
        <f aca="false">INT((A264-1)/12)+1</f>
        <v>22</v>
      </c>
      <c r="C264" s="15" t="n">
        <f aca="false">MIN(Inputs!$C$4+B264-1,99)</f>
        <v>95</v>
      </c>
      <c r="D264" s="55" t="n">
        <f aca="false">Inputs!$C$25</f>
        <v>0.02</v>
      </c>
      <c r="E264" s="15" t="n">
        <f aca="false">R263</f>
        <v>0</v>
      </c>
      <c r="F264" s="56" t="n">
        <f aca="false">Q263</f>
        <v>142071.677531609</v>
      </c>
      <c r="G264" s="56" t="n">
        <f aca="false">IF(AND(MOD(A264-1,12)=0,B264&lt;=Inputs!$C$7,E264=0),Inputs!$C$6,0)</f>
        <v>0</v>
      </c>
      <c r="H264" s="56" t="n">
        <f aca="false">IF(B264=1,G264*Inputs!$C$9,0)</f>
        <v>0</v>
      </c>
      <c r="I264" s="56" t="n">
        <f aca="false">I263+G264</f>
        <v>120000</v>
      </c>
      <c r="J264" s="56" t="n">
        <f aca="false">(F264+G264+H264)*((1+D264)^(1/12)-1)</f>
        <v>234.642926143646</v>
      </c>
      <c r="K264" s="56" t="n">
        <f aca="false">(F264+G264+H264+J264)*(Inputs!$C$14+IF(B264&lt;=10,Inputs!$C$12,Inputs!$C$13))/12</f>
        <v>71.1531602288765</v>
      </c>
      <c r="L264" s="56" t="n">
        <f aca="false">IF(OR(E264=1,A264&lt;=Inputs!$C$15),0,MAX(Inputs!$C$8*I264-(F264+G264+H264+J264-K264),0))</f>
        <v>0</v>
      </c>
      <c r="M264" s="56" t="n">
        <f aca="false">L264*INDEX(Rates!$B$2:$C$101,C264+1,IF(Inputs!$C$5="Male",1,2))/1000/12*Inputs!$C$16</f>
        <v>0</v>
      </c>
      <c r="N264" s="56" t="n">
        <f aca="false">IF($V$1=1,MAX(F264+G264+H264+J264-K264-M264,0)*Inputs!$C$22/12,0)</f>
        <v>0</v>
      </c>
      <c r="O264" s="56" t="n">
        <f aca="false">IF(AND(MOD(A264,12)=0,B264&gt;=Inputs!$C$18),MAX(F264+G264+H264+J264-K264-M264-N264,0)*Inputs!$C$17,0)</f>
        <v>0</v>
      </c>
      <c r="P264" s="56" t="n">
        <f aca="false">F264+G264+H264+J264-K264-M264-N264+O264</f>
        <v>142235.167297524</v>
      </c>
      <c r="Q264" s="56" t="n">
        <f aca="false">IF(OR(E264=1,P264&lt;=0),0,P264)</f>
        <v>142235.167297524</v>
      </c>
      <c r="R264" s="15" t="n">
        <f aca="false">IF(OR(E264=1,AND(P264&lt;=0,I264&gt;0)),1,0)</f>
        <v>0</v>
      </c>
      <c r="S264" s="15" t="n">
        <f aca="false">IF(L264&gt;0,1,0)</f>
        <v>0</v>
      </c>
    </row>
    <row r="265" customFormat="false" ht="15" hidden="false" customHeight="false" outlineLevel="0" collapsed="false">
      <c r="A265" s="15" t="n">
        <v>264</v>
      </c>
      <c r="B265" s="15" t="n">
        <f aca="false">INT((A265-1)/12)+1</f>
        <v>22</v>
      </c>
      <c r="C265" s="15" t="n">
        <f aca="false">MIN(Inputs!$C$4+B265-1,99)</f>
        <v>95</v>
      </c>
      <c r="D265" s="55" t="n">
        <f aca="false">Inputs!$C$25</f>
        <v>0.02</v>
      </c>
      <c r="E265" s="15" t="n">
        <f aca="false">R264</f>
        <v>0</v>
      </c>
      <c r="F265" s="56" t="n">
        <f aca="false">Q264</f>
        <v>142235.167297524</v>
      </c>
      <c r="G265" s="56" t="n">
        <f aca="false">IF(AND(MOD(A265-1,12)=0,B265&lt;=Inputs!$C$7,E265=0),Inputs!$C$6,0)</f>
        <v>0</v>
      </c>
      <c r="H265" s="56" t="n">
        <f aca="false">IF(B265=1,G265*Inputs!$C$9,0)</f>
        <v>0</v>
      </c>
      <c r="I265" s="56" t="n">
        <f aca="false">I264+G265</f>
        <v>120000</v>
      </c>
      <c r="J265" s="56" t="n">
        <f aca="false">(F265+G265+H265)*((1+D265)^(1/12)-1)</f>
        <v>234.912942784086</v>
      </c>
      <c r="K265" s="56" t="n">
        <f aca="false">(F265+G265+H265+J265)*(Inputs!$C$14+IF(B265&lt;=10,Inputs!$C$12,Inputs!$C$13))/12</f>
        <v>71.2350401201541</v>
      </c>
      <c r="L265" s="56" t="n">
        <f aca="false">IF(OR(E265=1,A265&lt;=Inputs!$C$15),0,MAX(Inputs!$C$8*I265-(F265+G265+H265+J265-K265),0))</f>
        <v>0</v>
      </c>
      <c r="M265" s="56" t="n">
        <f aca="false">L265*INDEX(Rates!$B$2:$C$101,C265+1,IF(Inputs!$C$5="Male",1,2))/1000/12*Inputs!$C$16</f>
        <v>0</v>
      </c>
      <c r="N265" s="56" t="n">
        <f aca="false">IF($V$1=1,MAX(F265+G265+H265+J265-K265-M265,0)*Inputs!$C$22/12,0)</f>
        <v>0</v>
      </c>
      <c r="O265" s="56" t="n">
        <f aca="false">IF(AND(MOD(A265,12)=0,B265&gt;=Inputs!$C$18),MAX(F265+G265+H265+J265-K265-M265-N265,0)*Inputs!$C$17,0)</f>
        <v>711.994226000941</v>
      </c>
      <c r="P265" s="56" t="n">
        <f aca="false">F265+G265+H265+J265-K265-M265-N265+O265</f>
        <v>143110.839426189</v>
      </c>
      <c r="Q265" s="56" t="n">
        <f aca="false">IF(OR(E265=1,P265&lt;=0),0,P265)</f>
        <v>143110.839426189</v>
      </c>
      <c r="R265" s="15" t="n">
        <f aca="false">IF(OR(E265=1,AND(P265&lt;=0,I265&gt;0)),1,0)</f>
        <v>0</v>
      </c>
      <c r="S265" s="15" t="n">
        <f aca="false">IF(L265&gt;0,1,0)</f>
        <v>0</v>
      </c>
    </row>
    <row r="266" customFormat="false" ht="15" hidden="false" customHeight="false" outlineLevel="0" collapsed="false">
      <c r="A266" s="15" t="n">
        <v>265</v>
      </c>
      <c r="B266" s="15" t="n">
        <f aca="false">INT((A266-1)/12)+1</f>
        <v>23</v>
      </c>
      <c r="C266" s="15" t="n">
        <f aca="false">MIN(Inputs!$C$4+B266-1,99)</f>
        <v>96</v>
      </c>
      <c r="D266" s="55" t="n">
        <f aca="false">Inputs!$C$25</f>
        <v>0.02</v>
      </c>
      <c r="E266" s="15" t="n">
        <f aca="false">R265</f>
        <v>0</v>
      </c>
      <c r="F266" s="56" t="n">
        <f aca="false">Q265</f>
        <v>143110.839426189</v>
      </c>
      <c r="G266" s="56" t="n">
        <f aca="false">IF(AND(MOD(A266-1,12)=0,B266&lt;=Inputs!$C$7,E266=0),Inputs!$C$6,0)</f>
        <v>0</v>
      </c>
      <c r="H266" s="56" t="n">
        <f aca="false">IF(B266=1,G266*Inputs!$C$9,0)</f>
        <v>0</v>
      </c>
      <c r="I266" s="56" t="n">
        <f aca="false">I265+G266</f>
        <v>120000</v>
      </c>
      <c r="J266" s="56" t="n">
        <f aca="false">(F266+G266+H266)*((1+D266)^(1/12)-1)</f>
        <v>236.359186498402</v>
      </c>
      <c r="K266" s="56" t="n">
        <f aca="false">(F266+G266+H266+J266)*(Inputs!$C$14+IF(B266&lt;=10,Inputs!$C$12,Inputs!$C$13))/12</f>
        <v>71.6735993063437</v>
      </c>
      <c r="L266" s="56" t="n">
        <f aca="false">IF(OR(E266=1,A266&lt;=Inputs!$C$15),0,MAX(Inputs!$C$8*I266-(F266+G266+H266+J266-K266),0))</f>
        <v>0</v>
      </c>
      <c r="M266" s="56" t="n">
        <f aca="false">L266*INDEX(Rates!$B$2:$C$101,C266+1,IF(Inputs!$C$5="Male",1,2))/1000/12*Inputs!$C$16</f>
        <v>0</v>
      </c>
      <c r="N266" s="56" t="n">
        <f aca="false">IF($V$1=1,MAX(F266+G266+H266+J266-K266-M266,0)*Inputs!$C$22/12,0)</f>
        <v>0</v>
      </c>
      <c r="O266" s="56" t="n">
        <f aca="false">IF(AND(MOD(A266,12)=0,B266&gt;=Inputs!$C$18),MAX(F266+G266+H266+J266-K266-M266-N266,0)*Inputs!$C$17,0)</f>
        <v>0</v>
      </c>
      <c r="P266" s="56" t="n">
        <f aca="false">F266+G266+H266+J266-K266-M266-N266+O266</f>
        <v>143275.525013381</v>
      </c>
      <c r="Q266" s="56" t="n">
        <f aca="false">IF(OR(E266=1,P266&lt;=0),0,P266)</f>
        <v>143275.525013381</v>
      </c>
      <c r="R266" s="15" t="n">
        <f aca="false">IF(OR(E266=1,AND(P266&lt;=0,I266&gt;0)),1,0)</f>
        <v>0</v>
      </c>
      <c r="S266" s="15" t="n">
        <f aca="false">IF(L266&gt;0,1,0)</f>
        <v>0</v>
      </c>
    </row>
    <row r="267" customFormat="false" ht="15" hidden="false" customHeight="false" outlineLevel="0" collapsed="false">
      <c r="A267" s="15" t="n">
        <v>266</v>
      </c>
      <c r="B267" s="15" t="n">
        <f aca="false">INT((A267-1)/12)+1</f>
        <v>23</v>
      </c>
      <c r="C267" s="15" t="n">
        <f aca="false">MIN(Inputs!$C$4+B267-1,99)</f>
        <v>96</v>
      </c>
      <c r="D267" s="55" t="n">
        <f aca="false">Inputs!$C$25</f>
        <v>0.02</v>
      </c>
      <c r="E267" s="15" t="n">
        <f aca="false">R266</f>
        <v>0</v>
      </c>
      <c r="F267" s="56" t="n">
        <f aca="false">Q266</f>
        <v>143275.525013381</v>
      </c>
      <c r="G267" s="56" t="n">
        <f aca="false">IF(AND(MOD(A267-1,12)=0,B267&lt;=Inputs!$C$7,E267=0),Inputs!$C$6,0)</f>
        <v>0</v>
      </c>
      <c r="H267" s="56" t="n">
        <f aca="false">IF(B267=1,G267*Inputs!$C$9,0)</f>
        <v>0</v>
      </c>
      <c r="I267" s="56" t="n">
        <f aca="false">I266+G267</f>
        <v>120000</v>
      </c>
      <c r="J267" s="56" t="n">
        <f aca="false">(F267+G267+H267)*((1+D267)^(1/12)-1)</f>
        <v>236.631178134904</v>
      </c>
      <c r="K267" s="56" t="n">
        <f aca="false">(F267+G267+H267+J267)*(Inputs!$C$14+IF(B267&lt;=10,Inputs!$C$12,Inputs!$C$13))/12</f>
        <v>71.756078095758</v>
      </c>
      <c r="L267" s="56" t="n">
        <f aca="false">IF(OR(E267=1,A267&lt;=Inputs!$C$15),0,MAX(Inputs!$C$8*I267-(F267+G267+H267+J267-K267),0))</f>
        <v>0</v>
      </c>
      <c r="M267" s="56" t="n">
        <f aca="false">L267*INDEX(Rates!$B$2:$C$101,C267+1,IF(Inputs!$C$5="Male",1,2))/1000/12*Inputs!$C$16</f>
        <v>0</v>
      </c>
      <c r="N267" s="56" t="n">
        <f aca="false">IF($V$1=1,MAX(F267+G267+H267+J267-K267-M267,0)*Inputs!$C$22/12,0)</f>
        <v>0</v>
      </c>
      <c r="O267" s="56" t="n">
        <f aca="false">IF(AND(MOD(A267,12)=0,B267&gt;=Inputs!$C$18),MAX(F267+G267+H267+J267-K267-M267-N267,0)*Inputs!$C$17,0)</f>
        <v>0</v>
      </c>
      <c r="P267" s="56" t="n">
        <f aca="false">F267+G267+H267+J267-K267-M267-N267+O267</f>
        <v>143440.40011342</v>
      </c>
      <c r="Q267" s="56" t="n">
        <f aca="false">IF(OR(E267=1,P267&lt;=0),0,P267)</f>
        <v>143440.40011342</v>
      </c>
      <c r="R267" s="15" t="n">
        <f aca="false">IF(OR(E267=1,AND(P267&lt;=0,I267&gt;0)),1,0)</f>
        <v>0</v>
      </c>
      <c r="S267" s="15" t="n">
        <f aca="false">IF(L267&gt;0,1,0)</f>
        <v>0</v>
      </c>
    </row>
    <row r="268" customFormat="false" ht="15" hidden="false" customHeight="false" outlineLevel="0" collapsed="false">
      <c r="A268" s="15" t="n">
        <v>267</v>
      </c>
      <c r="B268" s="15" t="n">
        <f aca="false">INT((A268-1)/12)+1</f>
        <v>23</v>
      </c>
      <c r="C268" s="15" t="n">
        <f aca="false">MIN(Inputs!$C$4+B268-1,99)</f>
        <v>96</v>
      </c>
      <c r="D268" s="55" t="n">
        <f aca="false">Inputs!$C$25</f>
        <v>0.02</v>
      </c>
      <c r="E268" s="15" t="n">
        <f aca="false">R267</f>
        <v>0</v>
      </c>
      <c r="F268" s="56" t="n">
        <f aca="false">Q267</f>
        <v>143440.40011342</v>
      </c>
      <c r="G268" s="56" t="n">
        <f aca="false">IF(AND(MOD(A268-1,12)=0,B268&lt;=Inputs!$C$7,E268=0),Inputs!$C$6,0)</f>
        <v>0</v>
      </c>
      <c r="H268" s="56" t="n">
        <f aca="false">IF(B268=1,G268*Inputs!$C$9,0)</f>
        <v>0</v>
      </c>
      <c r="I268" s="56" t="n">
        <f aca="false">I267+G268</f>
        <v>120000</v>
      </c>
      <c r="J268" s="56" t="n">
        <f aca="false">(F268+G268+H268)*((1+D268)^(1/12)-1)</f>
        <v>236.903482767281</v>
      </c>
      <c r="K268" s="56" t="n">
        <f aca="false">(F268+G268+H268+J268)*(Inputs!$C$14+IF(B268&lt;=10,Inputs!$C$12,Inputs!$C$13))/12</f>
        <v>71.8386517980938</v>
      </c>
      <c r="L268" s="56" t="n">
        <f aca="false">IF(OR(E268=1,A268&lt;=Inputs!$C$15),0,MAX(Inputs!$C$8*I268-(F268+G268+H268+J268-K268),0))</f>
        <v>0</v>
      </c>
      <c r="M268" s="56" t="n">
        <f aca="false">L268*INDEX(Rates!$B$2:$C$101,C268+1,IF(Inputs!$C$5="Male",1,2))/1000/12*Inputs!$C$16</f>
        <v>0</v>
      </c>
      <c r="N268" s="56" t="n">
        <f aca="false">IF($V$1=1,MAX(F268+G268+H268+J268-K268-M268,0)*Inputs!$C$22/12,0)</f>
        <v>0</v>
      </c>
      <c r="O268" s="56" t="n">
        <f aca="false">IF(AND(MOD(A268,12)=0,B268&gt;=Inputs!$C$18),MAX(F268+G268+H268+J268-K268-M268-N268,0)*Inputs!$C$17,0)</f>
        <v>0</v>
      </c>
      <c r="P268" s="56" t="n">
        <f aca="false">F268+G268+H268+J268-K268-M268-N268+O268</f>
        <v>143605.464944389</v>
      </c>
      <c r="Q268" s="56" t="n">
        <f aca="false">IF(OR(E268=1,P268&lt;=0),0,P268)</f>
        <v>143605.464944389</v>
      </c>
      <c r="R268" s="15" t="n">
        <f aca="false">IF(OR(E268=1,AND(P268&lt;=0,I268&gt;0)),1,0)</f>
        <v>0</v>
      </c>
      <c r="S268" s="15" t="n">
        <f aca="false">IF(L268&gt;0,1,0)</f>
        <v>0</v>
      </c>
    </row>
    <row r="269" customFormat="false" ht="15" hidden="false" customHeight="false" outlineLevel="0" collapsed="false">
      <c r="A269" s="15" t="n">
        <v>268</v>
      </c>
      <c r="B269" s="15" t="n">
        <f aca="false">INT((A269-1)/12)+1</f>
        <v>23</v>
      </c>
      <c r="C269" s="15" t="n">
        <f aca="false">MIN(Inputs!$C$4+B269-1,99)</f>
        <v>96</v>
      </c>
      <c r="D269" s="55" t="n">
        <f aca="false">Inputs!$C$25</f>
        <v>0.02</v>
      </c>
      <c r="E269" s="15" t="n">
        <f aca="false">R268</f>
        <v>0</v>
      </c>
      <c r="F269" s="56" t="n">
        <f aca="false">Q268</f>
        <v>143605.464944389</v>
      </c>
      <c r="G269" s="56" t="n">
        <f aca="false">IF(AND(MOD(A269-1,12)=0,B269&lt;=Inputs!$C$7,E269=0),Inputs!$C$6,0)</f>
        <v>0</v>
      </c>
      <c r="H269" s="56" t="n">
        <f aca="false">IF(B269=1,G269*Inputs!$C$9,0)</f>
        <v>0</v>
      </c>
      <c r="I269" s="56" t="n">
        <f aca="false">I268+G269</f>
        <v>120000</v>
      </c>
      <c r="J269" s="56" t="n">
        <f aca="false">(F269+G269+H269)*((1+D269)^(1/12)-1)</f>
        <v>237.176100755714</v>
      </c>
      <c r="K269" s="56" t="n">
        <f aca="false">(F269+G269+H269+J269)*(Inputs!$C$14+IF(B269&lt;=10,Inputs!$C$12,Inputs!$C$13))/12</f>
        <v>71.9213205225726</v>
      </c>
      <c r="L269" s="56" t="n">
        <f aca="false">IF(OR(E269=1,A269&lt;=Inputs!$C$15),0,MAX(Inputs!$C$8*I269-(F269+G269+H269+J269-K269),0))</f>
        <v>0</v>
      </c>
      <c r="M269" s="56" t="n">
        <f aca="false">L269*INDEX(Rates!$B$2:$C$101,C269+1,IF(Inputs!$C$5="Male",1,2))/1000/12*Inputs!$C$16</f>
        <v>0</v>
      </c>
      <c r="N269" s="56" t="n">
        <f aca="false">IF($V$1=1,MAX(F269+G269+H269+J269-K269-M269,0)*Inputs!$C$22/12,0)</f>
        <v>0</v>
      </c>
      <c r="O269" s="56" t="n">
        <f aca="false">IF(AND(MOD(A269,12)=0,B269&gt;=Inputs!$C$18),MAX(F269+G269+H269+J269-K269-M269-N269,0)*Inputs!$C$17,0)</f>
        <v>0</v>
      </c>
      <c r="P269" s="56" t="n">
        <f aca="false">F269+G269+H269+J269-K269-M269-N269+O269</f>
        <v>143770.719724623</v>
      </c>
      <c r="Q269" s="56" t="n">
        <f aca="false">IF(OR(E269=1,P269&lt;=0),0,P269)</f>
        <v>143770.719724623</v>
      </c>
      <c r="R269" s="15" t="n">
        <f aca="false">IF(OR(E269=1,AND(P269&lt;=0,I269&gt;0)),1,0)</f>
        <v>0</v>
      </c>
      <c r="S269" s="15" t="n">
        <f aca="false">IF(L269&gt;0,1,0)</f>
        <v>0</v>
      </c>
    </row>
    <row r="270" customFormat="false" ht="15" hidden="false" customHeight="false" outlineLevel="0" collapsed="false">
      <c r="A270" s="15" t="n">
        <v>269</v>
      </c>
      <c r="B270" s="15" t="n">
        <f aca="false">INT((A270-1)/12)+1</f>
        <v>23</v>
      </c>
      <c r="C270" s="15" t="n">
        <f aca="false">MIN(Inputs!$C$4+B270-1,99)</f>
        <v>96</v>
      </c>
      <c r="D270" s="55" t="n">
        <f aca="false">Inputs!$C$25</f>
        <v>0.02</v>
      </c>
      <c r="E270" s="15" t="n">
        <f aca="false">R269</f>
        <v>0</v>
      </c>
      <c r="F270" s="56" t="n">
        <f aca="false">Q269</f>
        <v>143770.719724623</v>
      </c>
      <c r="G270" s="56" t="n">
        <f aca="false">IF(AND(MOD(A270-1,12)=0,B270&lt;=Inputs!$C$7,E270=0),Inputs!$C$6,0)</f>
        <v>0</v>
      </c>
      <c r="H270" s="56" t="n">
        <f aca="false">IF(B270=1,G270*Inputs!$C$9,0)</f>
        <v>0</v>
      </c>
      <c r="I270" s="56" t="n">
        <f aca="false">I269+G270</f>
        <v>120000</v>
      </c>
      <c r="J270" s="56" t="n">
        <f aca="false">(F270+G270+H270)*((1+D270)^(1/12)-1)</f>
        <v>237.4490324608</v>
      </c>
      <c r="K270" s="56" t="n">
        <f aca="false">(F270+G270+H270+J270)*(Inputs!$C$14+IF(B270&lt;=10,Inputs!$C$12,Inputs!$C$13))/12</f>
        <v>72.0040843785417</v>
      </c>
      <c r="L270" s="56" t="n">
        <f aca="false">IF(OR(E270=1,A270&lt;=Inputs!$C$15),0,MAX(Inputs!$C$8*I270-(F270+G270+H270+J270-K270),0))</f>
        <v>0</v>
      </c>
      <c r="M270" s="56" t="n">
        <f aca="false">L270*INDEX(Rates!$B$2:$C$101,C270+1,IF(Inputs!$C$5="Male",1,2))/1000/12*Inputs!$C$16</f>
        <v>0</v>
      </c>
      <c r="N270" s="56" t="n">
        <f aca="false">IF($V$1=1,MAX(F270+G270+H270+J270-K270-M270,0)*Inputs!$C$22/12,0)</f>
        <v>0</v>
      </c>
      <c r="O270" s="56" t="n">
        <f aca="false">IF(AND(MOD(A270,12)=0,B270&gt;=Inputs!$C$18),MAX(F270+G270+H270+J270-K270-M270-N270,0)*Inputs!$C$17,0)</f>
        <v>0</v>
      </c>
      <c r="P270" s="56" t="n">
        <f aca="false">F270+G270+H270+J270-K270-M270-N270+O270</f>
        <v>143936.164672705</v>
      </c>
      <c r="Q270" s="56" t="n">
        <f aca="false">IF(OR(E270=1,P270&lt;=0),0,P270)</f>
        <v>143936.164672705</v>
      </c>
      <c r="R270" s="15" t="n">
        <f aca="false">IF(OR(E270=1,AND(P270&lt;=0,I270&gt;0)),1,0)</f>
        <v>0</v>
      </c>
      <c r="S270" s="15" t="n">
        <f aca="false">IF(L270&gt;0,1,0)</f>
        <v>0</v>
      </c>
    </row>
    <row r="271" customFormat="false" ht="15" hidden="false" customHeight="false" outlineLevel="0" collapsed="false">
      <c r="A271" s="15" t="n">
        <v>270</v>
      </c>
      <c r="B271" s="15" t="n">
        <f aca="false">INT((A271-1)/12)+1</f>
        <v>23</v>
      </c>
      <c r="C271" s="15" t="n">
        <f aca="false">MIN(Inputs!$C$4+B271-1,99)</f>
        <v>96</v>
      </c>
      <c r="D271" s="55" t="n">
        <f aca="false">Inputs!$C$25</f>
        <v>0.02</v>
      </c>
      <c r="E271" s="15" t="n">
        <f aca="false">R270</f>
        <v>0</v>
      </c>
      <c r="F271" s="56" t="n">
        <f aca="false">Q270</f>
        <v>143936.164672705</v>
      </c>
      <c r="G271" s="56" t="n">
        <f aca="false">IF(AND(MOD(A271-1,12)=0,B271&lt;=Inputs!$C$7,E271=0),Inputs!$C$6,0)</f>
        <v>0</v>
      </c>
      <c r="H271" s="56" t="n">
        <f aca="false">IF(B271=1,G271*Inputs!$C$9,0)</f>
        <v>0</v>
      </c>
      <c r="I271" s="56" t="n">
        <f aca="false">I270+G271</f>
        <v>120000</v>
      </c>
      <c r="J271" s="56" t="n">
        <f aca="false">(F271+G271+H271)*((1+D271)^(1/12)-1)</f>
        <v>237.72227824355</v>
      </c>
      <c r="K271" s="56" t="n">
        <f aca="false">(F271+G271+H271+J271)*(Inputs!$C$14+IF(B271&lt;=10,Inputs!$C$12,Inputs!$C$13))/12</f>
        <v>72.0869434754742</v>
      </c>
      <c r="L271" s="56" t="n">
        <f aca="false">IF(OR(E271=1,A271&lt;=Inputs!$C$15),0,MAX(Inputs!$C$8*I271-(F271+G271+H271+J271-K271),0))</f>
        <v>0</v>
      </c>
      <c r="M271" s="56" t="n">
        <f aca="false">L271*INDEX(Rates!$B$2:$C$101,C271+1,IF(Inputs!$C$5="Male",1,2))/1000/12*Inputs!$C$16</f>
        <v>0</v>
      </c>
      <c r="N271" s="56" t="n">
        <f aca="false">IF($V$1=1,MAX(F271+G271+H271+J271-K271-M271,0)*Inputs!$C$22/12,0)</f>
        <v>0</v>
      </c>
      <c r="O271" s="56" t="n">
        <f aca="false">IF(AND(MOD(A271,12)=0,B271&gt;=Inputs!$C$18),MAX(F271+G271+H271+J271-K271-M271-N271,0)*Inputs!$C$17,0)</f>
        <v>0</v>
      </c>
      <c r="P271" s="56" t="n">
        <f aca="false">F271+G271+H271+J271-K271-M271-N271+O271</f>
        <v>144101.800007473</v>
      </c>
      <c r="Q271" s="56" t="n">
        <f aca="false">IF(OR(E271=1,P271&lt;=0),0,P271)</f>
        <v>144101.800007473</v>
      </c>
      <c r="R271" s="15" t="n">
        <f aca="false">IF(OR(E271=1,AND(P271&lt;=0,I271&gt;0)),1,0)</f>
        <v>0</v>
      </c>
      <c r="S271" s="15" t="n">
        <f aca="false">IF(L271&gt;0,1,0)</f>
        <v>0</v>
      </c>
    </row>
    <row r="272" customFormat="false" ht="15" hidden="false" customHeight="false" outlineLevel="0" collapsed="false">
      <c r="A272" s="15" t="n">
        <v>271</v>
      </c>
      <c r="B272" s="15" t="n">
        <f aca="false">INT((A272-1)/12)+1</f>
        <v>23</v>
      </c>
      <c r="C272" s="15" t="n">
        <f aca="false">MIN(Inputs!$C$4+B272-1,99)</f>
        <v>96</v>
      </c>
      <c r="D272" s="55" t="n">
        <f aca="false">Inputs!$C$25</f>
        <v>0.02</v>
      </c>
      <c r="E272" s="15" t="n">
        <f aca="false">R271</f>
        <v>0</v>
      </c>
      <c r="F272" s="56" t="n">
        <f aca="false">Q271</f>
        <v>144101.800007473</v>
      </c>
      <c r="G272" s="56" t="n">
        <f aca="false">IF(AND(MOD(A272-1,12)=0,B272&lt;=Inputs!$C$7,E272=0),Inputs!$C$6,0)</f>
        <v>0</v>
      </c>
      <c r="H272" s="56" t="n">
        <f aca="false">IF(B272=1,G272*Inputs!$C$9,0)</f>
        <v>0</v>
      </c>
      <c r="I272" s="56" t="n">
        <f aca="false">I271+G272</f>
        <v>120000</v>
      </c>
      <c r="J272" s="56" t="n">
        <f aca="false">(F272+G272+H272)*((1+D272)^(1/12)-1)</f>
        <v>237.99583846539</v>
      </c>
      <c r="K272" s="56" t="n">
        <f aca="false">(F272+G272+H272+J272)*(Inputs!$C$14+IF(B272&lt;=10,Inputs!$C$12,Inputs!$C$13))/12</f>
        <v>72.1698979229692</v>
      </c>
      <c r="L272" s="56" t="n">
        <f aca="false">IF(OR(E272=1,A272&lt;=Inputs!$C$15),0,MAX(Inputs!$C$8*I272-(F272+G272+H272+J272-K272),0))</f>
        <v>0</v>
      </c>
      <c r="M272" s="56" t="n">
        <f aca="false">L272*INDEX(Rates!$B$2:$C$101,C272+1,IF(Inputs!$C$5="Male",1,2))/1000/12*Inputs!$C$16</f>
        <v>0</v>
      </c>
      <c r="N272" s="56" t="n">
        <f aca="false">IF($V$1=1,MAX(F272+G272+H272+J272-K272-M272,0)*Inputs!$C$22/12,0)</f>
        <v>0</v>
      </c>
      <c r="O272" s="56" t="n">
        <f aca="false">IF(AND(MOD(A272,12)=0,B272&gt;=Inputs!$C$18),MAX(F272+G272+H272+J272-K272-M272-N272,0)*Inputs!$C$17,0)</f>
        <v>0</v>
      </c>
      <c r="P272" s="56" t="n">
        <f aca="false">F272+G272+H272+J272-K272-M272-N272+O272</f>
        <v>144267.625948015</v>
      </c>
      <c r="Q272" s="56" t="n">
        <f aca="false">IF(OR(E272=1,P272&lt;=0),0,P272)</f>
        <v>144267.625948015</v>
      </c>
      <c r="R272" s="15" t="n">
        <f aca="false">IF(OR(E272=1,AND(P272&lt;=0,I272&gt;0)),1,0)</f>
        <v>0</v>
      </c>
      <c r="S272" s="15" t="n">
        <f aca="false">IF(L272&gt;0,1,0)</f>
        <v>0</v>
      </c>
    </row>
    <row r="273" customFormat="false" ht="15" hidden="false" customHeight="false" outlineLevel="0" collapsed="false">
      <c r="A273" s="15" t="n">
        <v>272</v>
      </c>
      <c r="B273" s="15" t="n">
        <f aca="false">INT((A273-1)/12)+1</f>
        <v>23</v>
      </c>
      <c r="C273" s="15" t="n">
        <f aca="false">MIN(Inputs!$C$4+B273-1,99)</f>
        <v>96</v>
      </c>
      <c r="D273" s="55" t="n">
        <f aca="false">Inputs!$C$25</f>
        <v>0.02</v>
      </c>
      <c r="E273" s="15" t="n">
        <f aca="false">R272</f>
        <v>0</v>
      </c>
      <c r="F273" s="56" t="n">
        <f aca="false">Q272</f>
        <v>144267.625948015</v>
      </c>
      <c r="G273" s="56" t="n">
        <f aca="false">IF(AND(MOD(A273-1,12)=0,B273&lt;=Inputs!$C$7,E273=0),Inputs!$C$6,0)</f>
        <v>0</v>
      </c>
      <c r="H273" s="56" t="n">
        <f aca="false">IF(B273=1,G273*Inputs!$C$9,0)</f>
        <v>0</v>
      </c>
      <c r="I273" s="56" t="n">
        <f aca="false">I272+G273</f>
        <v>120000</v>
      </c>
      <c r="J273" s="56" t="n">
        <f aca="false">(F273+G273+H273)*((1+D273)^(1/12)-1)</f>
        <v>238.269713488163</v>
      </c>
      <c r="K273" s="56" t="n">
        <f aca="false">(F273+G273+H273+J273)*(Inputs!$C$14+IF(B273&lt;=10,Inputs!$C$12,Inputs!$C$13))/12</f>
        <v>72.2529478307518</v>
      </c>
      <c r="L273" s="56" t="n">
        <f aca="false">IF(OR(E273=1,A273&lt;=Inputs!$C$15),0,MAX(Inputs!$C$8*I273-(F273+G273+H273+J273-K273),0))</f>
        <v>0</v>
      </c>
      <c r="M273" s="56" t="n">
        <f aca="false">L273*INDEX(Rates!$B$2:$C$101,C273+1,IF(Inputs!$C$5="Male",1,2))/1000/12*Inputs!$C$16</f>
        <v>0</v>
      </c>
      <c r="N273" s="56" t="n">
        <f aca="false">IF($V$1=1,MAX(F273+G273+H273+J273-K273-M273,0)*Inputs!$C$22/12,0)</f>
        <v>0</v>
      </c>
      <c r="O273" s="56" t="n">
        <f aca="false">IF(AND(MOD(A273,12)=0,B273&gt;=Inputs!$C$18),MAX(F273+G273+H273+J273-K273-M273-N273,0)*Inputs!$C$17,0)</f>
        <v>0</v>
      </c>
      <c r="P273" s="56" t="n">
        <f aca="false">F273+G273+H273+J273-K273-M273-N273+O273</f>
        <v>144433.642713673</v>
      </c>
      <c r="Q273" s="56" t="n">
        <f aca="false">IF(OR(E273=1,P273&lt;=0),0,P273)</f>
        <v>144433.642713673</v>
      </c>
      <c r="R273" s="15" t="n">
        <f aca="false">IF(OR(E273=1,AND(P273&lt;=0,I273&gt;0)),1,0)</f>
        <v>0</v>
      </c>
      <c r="S273" s="15" t="n">
        <f aca="false">IF(L273&gt;0,1,0)</f>
        <v>0</v>
      </c>
    </row>
    <row r="274" customFormat="false" ht="15" hidden="false" customHeight="false" outlineLevel="0" collapsed="false">
      <c r="A274" s="15" t="n">
        <v>273</v>
      </c>
      <c r="B274" s="15" t="n">
        <f aca="false">INT((A274-1)/12)+1</f>
        <v>23</v>
      </c>
      <c r="C274" s="15" t="n">
        <f aca="false">MIN(Inputs!$C$4+B274-1,99)</f>
        <v>96</v>
      </c>
      <c r="D274" s="55" t="n">
        <f aca="false">Inputs!$C$25</f>
        <v>0.02</v>
      </c>
      <c r="E274" s="15" t="n">
        <f aca="false">R273</f>
        <v>0</v>
      </c>
      <c r="F274" s="56" t="n">
        <f aca="false">Q273</f>
        <v>144433.642713673</v>
      </c>
      <c r="G274" s="56" t="n">
        <f aca="false">IF(AND(MOD(A274-1,12)=0,B274&lt;=Inputs!$C$7,E274=0),Inputs!$C$6,0)</f>
        <v>0</v>
      </c>
      <c r="H274" s="56" t="n">
        <f aca="false">IF(B274=1,G274*Inputs!$C$9,0)</f>
        <v>0</v>
      </c>
      <c r="I274" s="56" t="n">
        <f aca="false">I273+G274</f>
        <v>120000</v>
      </c>
      <c r="J274" s="56" t="n">
        <f aca="false">(F274+G274+H274)*((1+D274)^(1/12)-1)</f>
        <v>238.543903674128</v>
      </c>
      <c r="K274" s="56" t="n">
        <f aca="false">(F274+G274+H274+J274)*(Inputs!$C$14+IF(B274&lt;=10,Inputs!$C$12,Inputs!$C$13))/12</f>
        <v>72.3360933086735</v>
      </c>
      <c r="L274" s="56" t="n">
        <f aca="false">IF(OR(E274=1,A274&lt;=Inputs!$C$15),0,MAX(Inputs!$C$8*I274-(F274+G274+H274+J274-K274),0))</f>
        <v>0</v>
      </c>
      <c r="M274" s="56" t="n">
        <f aca="false">L274*INDEX(Rates!$B$2:$C$101,C274+1,IF(Inputs!$C$5="Male",1,2))/1000/12*Inputs!$C$16</f>
        <v>0</v>
      </c>
      <c r="N274" s="56" t="n">
        <f aca="false">IF($V$1=1,MAX(F274+G274+H274+J274-K274-M274,0)*Inputs!$C$22/12,0)</f>
        <v>0</v>
      </c>
      <c r="O274" s="56" t="n">
        <f aca="false">IF(AND(MOD(A274,12)=0,B274&gt;=Inputs!$C$18),MAX(F274+G274+H274+J274-K274-M274-N274,0)*Inputs!$C$17,0)</f>
        <v>0</v>
      </c>
      <c r="P274" s="56" t="n">
        <f aca="false">F274+G274+H274+J274-K274-M274-N274+O274</f>
        <v>144599.850524038</v>
      </c>
      <c r="Q274" s="56" t="n">
        <f aca="false">IF(OR(E274=1,P274&lt;=0),0,P274)</f>
        <v>144599.850524038</v>
      </c>
      <c r="R274" s="15" t="n">
        <f aca="false">IF(OR(E274=1,AND(P274&lt;=0,I274&gt;0)),1,0)</f>
        <v>0</v>
      </c>
      <c r="S274" s="15" t="n">
        <f aca="false">IF(L274&gt;0,1,0)</f>
        <v>0</v>
      </c>
    </row>
    <row r="275" customFormat="false" ht="15" hidden="false" customHeight="false" outlineLevel="0" collapsed="false">
      <c r="A275" s="15" t="n">
        <v>274</v>
      </c>
      <c r="B275" s="15" t="n">
        <f aca="false">INT((A275-1)/12)+1</f>
        <v>23</v>
      </c>
      <c r="C275" s="15" t="n">
        <f aca="false">MIN(Inputs!$C$4+B275-1,99)</f>
        <v>96</v>
      </c>
      <c r="D275" s="55" t="n">
        <f aca="false">Inputs!$C$25</f>
        <v>0.02</v>
      </c>
      <c r="E275" s="15" t="n">
        <f aca="false">R274</f>
        <v>0</v>
      </c>
      <c r="F275" s="56" t="n">
        <f aca="false">Q274</f>
        <v>144599.850524038</v>
      </c>
      <c r="G275" s="56" t="n">
        <f aca="false">IF(AND(MOD(A275-1,12)=0,B275&lt;=Inputs!$C$7,E275=0),Inputs!$C$6,0)</f>
        <v>0</v>
      </c>
      <c r="H275" s="56" t="n">
        <f aca="false">IF(B275=1,G275*Inputs!$C$9,0)</f>
        <v>0</v>
      </c>
      <c r="I275" s="56" t="n">
        <f aca="false">I274+G275</f>
        <v>120000</v>
      </c>
      <c r="J275" s="56" t="n">
        <f aca="false">(F275+G275+H275)*((1+D275)^(1/12)-1)</f>
        <v>238.818409385961</v>
      </c>
      <c r="K275" s="56" t="n">
        <f aca="false">(F275+G275+H275+J275)*(Inputs!$C$14+IF(B275&lt;=10,Inputs!$C$12,Inputs!$C$13))/12</f>
        <v>72.4193344667121</v>
      </c>
      <c r="L275" s="56" t="n">
        <f aca="false">IF(OR(E275=1,A275&lt;=Inputs!$C$15),0,MAX(Inputs!$C$8*I275-(F275+G275+H275+J275-K275),0))</f>
        <v>0</v>
      </c>
      <c r="M275" s="56" t="n">
        <f aca="false">L275*INDEX(Rates!$B$2:$C$101,C275+1,IF(Inputs!$C$5="Male",1,2))/1000/12*Inputs!$C$16</f>
        <v>0</v>
      </c>
      <c r="N275" s="56" t="n">
        <f aca="false">IF($V$1=1,MAX(F275+G275+H275+J275-K275-M275,0)*Inputs!$C$22/12,0)</f>
        <v>0</v>
      </c>
      <c r="O275" s="56" t="n">
        <f aca="false">IF(AND(MOD(A275,12)=0,B275&gt;=Inputs!$C$18),MAX(F275+G275+H275+J275-K275-M275-N275,0)*Inputs!$C$17,0)</f>
        <v>0</v>
      </c>
      <c r="P275" s="56" t="n">
        <f aca="false">F275+G275+H275+J275-K275-M275-N275+O275</f>
        <v>144766.249598958</v>
      </c>
      <c r="Q275" s="56" t="n">
        <f aca="false">IF(OR(E275=1,P275&lt;=0),0,P275)</f>
        <v>144766.249598958</v>
      </c>
      <c r="R275" s="15" t="n">
        <f aca="false">IF(OR(E275=1,AND(P275&lt;=0,I275&gt;0)),1,0)</f>
        <v>0</v>
      </c>
      <c r="S275" s="15" t="n">
        <f aca="false">IF(L275&gt;0,1,0)</f>
        <v>0</v>
      </c>
    </row>
    <row r="276" customFormat="false" ht="15" hidden="false" customHeight="false" outlineLevel="0" collapsed="false">
      <c r="A276" s="15" t="n">
        <v>275</v>
      </c>
      <c r="B276" s="15" t="n">
        <f aca="false">INT((A276-1)/12)+1</f>
        <v>23</v>
      </c>
      <c r="C276" s="15" t="n">
        <f aca="false">MIN(Inputs!$C$4+B276-1,99)</f>
        <v>96</v>
      </c>
      <c r="D276" s="55" t="n">
        <f aca="false">Inputs!$C$25</f>
        <v>0.02</v>
      </c>
      <c r="E276" s="15" t="n">
        <f aca="false">R275</f>
        <v>0</v>
      </c>
      <c r="F276" s="56" t="n">
        <f aca="false">Q275</f>
        <v>144766.249598958</v>
      </c>
      <c r="G276" s="56" t="n">
        <f aca="false">IF(AND(MOD(A276-1,12)=0,B276&lt;=Inputs!$C$7,E276=0),Inputs!$C$6,0)</f>
        <v>0</v>
      </c>
      <c r="H276" s="56" t="n">
        <f aca="false">IF(B276=1,G276*Inputs!$C$9,0)</f>
        <v>0</v>
      </c>
      <c r="I276" s="56" t="n">
        <f aca="false">I275+G276</f>
        <v>120000</v>
      </c>
      <c r="J276" s="56" t="n">
        <f aca="false">(F276+G276+H276)*((1+D276)^(1/12)-1)</f>
        <v>239.093230986754</v>
      </c>
      <c r="K276" s="56" t="n">
        <f aca="false">(F276+G276+H276+J276)*(Inputs!$C$14+IF(B276&lt;=10,Inputs!$C$12,Inputs!$C$13))/12</f>
        <v>72.5026714149722</v>
      </c>
      <c r="L276" s="56" t="n">
        <f aca="false">IF(OR(E276=1,A276&lt;=Inputs!$C$15),0,MAX(Inputs!$C$8*I276-(F276+G276+H276+J276-K276),0))</f>
        <v>0</v>
      </c>
      <c r="M276" s="56" t="n">
        <f aca="false">L276*INDEX(Rates!$B$2:$C$101,C276+1,IF(Inputs!$C$5="Male",1,2))/1000/12*Inputs!$C$16</f>
        <v>0</v>
      </c>
      <c r="N276" s="56" t="n">
        <f aca="false">IF($V$1=1,MAX(F276+G276+H276+J276-K276-M276,0)*Inputs!$C$22/12,0)</f>
        <v>0</v>
      </c>
      <c r="O276" s="56" t="n">
        <f aca="false">IF(AND(MOD(A276,12)=0,B276&gt;=Inputs!$C$18),MAX(F276+G276+H276+J276-K276-M276-N276,0)*Inputs!$C$17,0)</f>
        <v>0</v>
      </c>
      <c r="P276" s="56" t="n">
        <f aca="false">F276+G276+H276+J276-K276-M276-N276+O276</f>
        <v>144932.840158529</v>
      </c>
      <c r="Q276" s="56" t="n">
        <f aca="false">IF(OR(E276=1,P276&lt;=0),0,P276)</f>
        <v>144932.840158529</v>
      </c>
      <c r="R276" s="15" t="n">
        <f aca="false">IF(OR(E276=1,AND(P276&lt;=0,I276&gt;0)),1,0)</f>
        <v>0</v>
      </c>
      <c r="S276" s="15" t="n">
        <f aca="false">IF(L276&gt;0,1,0)</f>
        <v>0</v>
      </c>
    </row>
    <row r="277" customFormat="false" ht="15" hidden="false" customHeight="false" outlineLevel="0" collapsed="false">
      <c r="A277" s="15" t="n">
        <v>276</v>
      </c>
      <c r="B277" s="15" t="n">
        <f aca="false">INT((A277-1)/12)+1</f>
        <v>23</v>
      </c>
      <c r="C277" s="15" t="n">
        <f aca="false">MIN(Inputs!$C$4+B277-1,99)</f>
        <v>96</v>
      </c>
      <c r="D277" s="55" t="n">
        <f aca="false">Inputs!$C$25</f>
        <v>0.02</v>
      </c>
      <c r="E277" s="15" t="n">
        <f aca="false">R276</f>
        <v>0</v>
      </c>
      <c r="F277" s="56" t="n">
        <f aca="false">Q276</f>
        <v>144932.840158529</v>
      </c>
      <c r="G277" s="56" t="n">
        <f aca="false">IF(AND(MOD(A277-1,12)=0,B277&lt;=Inputs!$C$7,E277=0),Inputs!$C$6,0)</f>
        <v>0</v>
      </c>
      <c r="H277" s="56" t="n">
        <f aca="false">IF(B277=1,G277*Inputs!$C$9,0)</f>
        <v>0</v>
      </c>
      <c r="I277" s="56" t="n">
        <f aca="false">I276+G277</f>
        <v>120000</v>
      </c>
      <c r="J277" s="56" t="n">
        <f aca="false">(F277+G277+H277)*((1+D277)^(1/12)-1)</f>
        <v>239.36836884002</v>
      </c>
      <c r="K277" s="56" t="n">
        <f aca="false">(F277+G277+H277+J277)*(Inputs!$C$14+IF(B277&lt;=10,Inputs!$C$12,Inputs!$C$13))/12</f>
        <v>72.5861042636847</v>
      </c>
      <c r="L277" s="56" t="n">
        <f aca="false">IF(OR(E277=1,A277&lt;=Inputs!$C$15),0,MAX(Inputs!$C$8*I277-(F277+G277+H277+J277-K277),0))</f>
        <v>0</v>
      </c>
      <c r="M277" s="56" t="n">
        <f aca="false">L277*INDEX(Rates!$B$2:$C$101,C277+1,IF(Inputs!$C$5="Male",1,2))/1000/12*Inputs!$C$16</f>
        <v>0</v>
      </c>
      <c r="N277" s="56" t="n">
        <f aca="false">IF($V$1=1,MAX(F277+G277+H277+J277-K277-M277,0)*Inputs!$C$22/12,0)</f>
        <v>0</v>
      </c>
      <c r="O277" s="56" t="n">
        <f aca="false">IF(AND(MOD(A277,12)=0,B277&gt;=Inputs!$C$18),MAX(F277+G277+H277+J277-K277-M277-N277,0)*Inputs!$C$17,0)</f>
        <v>725.498112115528</v>
      </c>
      <c r="P277" s="56" t="n">
        <f aca="false">F277+G277+H277+J277-K277-M277-N277+O277</f>
        <v>145825.120535221</v>
      </c>
      <c r="Q277" s="56" t="n">
        <f aca="false">IF(OR(E277=1,P277&lt;=0),0,P277)</f>
        <v>145825.120535221</v>
      </c>
      <c r="R277" s="15" t="n">
        <f aca="false">IF(OR(E277=1,AND(P277&lt;=0,I277&gt;0)),1,0)</f>
        <v>0</v>
      </c>
      <c r="S277" s="15" t="n">
        <f aca="false">IF(L277&gt;0,1,0)</f>
        <v>0</v>
      </c>
    </row>
    <row r="278" customFormat="false" ht="15" hidden="false" customHeight="false" outlineLevel="0" collapsed="false">
      <c r="A278" s="15" t="n">
        <v>277</v>
      </c>
      <c r="B278" s="15" t="n">
        <f aca="false">INT((A278-1)/12)+1</f>
        <v>24</v>
      </c>
      <c r="C278" s="15" t="n">
        <f aca="false">MIN(Inputs!$C$4+B278-1,99)</f>
        <v>97</v>
      </c>
      <c r="D278" s="55" t="n">
        <f aca="false">Inputs!$C$25</f>
        <v>0.02</v>
      </c>
      <c r="E278" s="15" t="n">
        <f aca="false">R277</f>
        <v>0</v>
      </c>
      <c r="F278" s="56" t="n">
        <f aca="false">Q277</f>
        <v>145825.120535221</v>
      </c>
      <c r="G278" s="56" t="n">
        <f aca="false">IF(AND(MOD(A278-1,12)=0,B278&lt;=Inputs!$C$7,E278=0),Inputs!$C$6,0)</f>
        <v>0</v>
      </c>
      <c r="H278" s="56" t="n">
        <f aca="false">IF(B278=1,G278*Inputs!$C$9,0)</f>
        <v>0</v>
      </c>
      <c r="I278" s="56" t="n">
        <f aca="false">I277+G278</f>
        <v>120000</v>
      </c>
      <c r="J278" s="56" t="n">
        <f aca="false">(F278+G278+H278)*((1+D278)^(1/12)-1)</f>
        <v>240.842042426234</v>
      </c>
      <c r="K278" s="56" t="n">
        <f aca="false">(F278+G278+H278+J278)*(Inputs!$C$14+IF(B278&lt;=10,Inputs!$C$12,Inputs!$C$13))/12</f>
        <v>73.0329812888237</v>
      </c>
      <c r="L278" s="56" t="n">
        <f aca="false">IF(OR(E278=1,A278&lt;=Inputs!$C$15),0,MAX(Inputs!$C$8*I278-(F278+G278+H278+J278-K278),0))</f>
        <v>0</v>
      </c>
      <c r="M278" s="56" t="n">
        <f aca="false">L278*INDEX(Rates!$B$2:$C$101,C278+1,IF(Inputs!$C$5="Male",1,2))/1000/12*Inputs!$C$16</f>
        <v>0</v>
      </c>
      <c r="N278" s="56" t="n">
        <f aca="false">IF($V$1=1,MAX(F278+G278+H278+J278-K278-M278,0)*Inputs!$C$22/12,0)</f>
        <v>0</v>
      </c>
      <c r="O278" s="56" t="n">
        <f aca="false">IF(AND(MOD(A278,12)=0,B278&gt;=Inputs!$C$18),MAX(F278+G278+H278+J278-K278-M278-N278,0)*Inputs!$C$17,0)</f>
        <v>0</v>
      </c>
      <c r="P278" s="56" t="n">
        <f aca="false">F278+G278+H278+J278-K278-M278-N278+O278</f>
        <v>145992.929596359</v>
      </c>
      <c r="Q278" s="56" t="n">
        <f aca="false">IF(OR(E278=1,P278&lt;=0),0,P278)</f>
        <v>145992.929596359</v>
      </c>
      <c r="R278" s="15" t="n">
        <f aca="false">IF(OR(E278=1,AND(P278&lt;=0,I278&gt;0)),1,0)</f>
        <v>0</v>
      </c>
      <c r="S278" s="15" t="n">
        <f aca="false">IF(L278&gt;0,1,0)</f>
        <v>0</v>
      </c>
    </row>
    <row r="279" customFormat="false" ht="15" hidden="false" customHeight="false" outlineLevel="0" collapsed="false">
      <c r="A279" s="15" t="n">
        <v>278</v>
      </c>
      <c r="B279" s="15" t="n">
        <f aca="false">INT((A279-1)/12)+1</f>
        <v>24</v>
      </c>
      <c r="C279" s="15" t="n">
        <f aca="false">MIN(Inputs!$C$4+B279-1,99)</f>
        <v>97</v>
      </c>
      <c r="D279" s="55" t="n">
        <f aca="false">Inputs!$C$25</f>
        <v>0.02</v>
      </c>
      <c r="E279" s="15" t="n">
        <f aca="false">R278</f>
        <v>0</v>
      </c>
      <c r="F279" s="56" t="n">
        <f aca="false">Q278</f>
        <v>145992.929596359</v>
      </c>
      <c r="G279" s="56" t="n">
        <f aca="false">IF(AND(MOD(A279-1,12)=0,B279&lt;=Inputs!$C$7,E279=0),Inputs!$C$6,0)</f>
        <v>0</v>
      </c>
      <c r="H279" s="56" t="n">
        <f aca="false">IF(B279=1,G279*Inputs!$C$9,0)</f>
        <v>0</v>
      </c>
      <c r="I279" s="56" t="n">
        <f aca="false">I278+G279</f>
        <v>120000</v>
      </c>
      <c r="J279" s="56" t="n">
        <f aca="false">(F279+G279+H279)*((1+D279)^(1/12)-1)</f>
        <v>241.119192733901</v>
      </c>
      <c r="K279" s="56" t="n">
        <f aca="false">(F279+G279+H279+J279)*(Inputs!$C$14+IF(B279&lt;=10,Inputs!$C$12,Inputs!$C$13))/12</f>
        <v>73.1170243945462</v>
      </c>
      <c r="L279" s="56" t="n">
        <f aca="false">IF(OR(E279=1,A279&lt;=Inputs!$C$15),0,MAX(Inputs!$C$8*I279-(F279+G279+H279+J279-K279),0))</f>
        <v>0</v>
      </c>
      <c r="M279" s="56" t="n">
        <f aca="false">L279*INDEX(Rates!$B$2:$C$101,C279+1,IF(Inputs!$C$5="Male",1,2))/1000/12*Inputs!$C$16</f>
        <v>0</v>
      </c>
      <c r="N279" s="56" t="n">
        <f aca="false">IF($V$1=1,MAX(F279+G279+H279+J279-K279-M279,0)*Inputs!$C$22/12,0)</f>
        <v>0</v>
      </c>
      <c r="O279" s="56" t="n">
        <f aca="false">IF(AND(MOD(A279,12)=0,B279&gt;=Inputs!$C$18),MAX(F279+G279+H279+J279-K279-M279-N279,0)*Inputs!$C$17,0)</f>
        <v>0</v>
      </c>
      <c r="P279" s="56" t="n">
        <f aca="false">F279+G279+H279+J279-K279-M279-N279+O279</f>
        <v>146160.931764698</v>
      </c>
      <c r="Q279" s="56" t="n">
        <f aca="false">IF(OR(E279=1,P279&lt;=0),0,P279)</f>
        <v>146160.931764698</v>
      </c>
      <c r="R279" s="15" t="n">
        <f aca="false">IF(OR(E279=1,AND(P279&lt;=0,I279&gt;0)),1,0)</f>
        <v>0</v>
      </c>
      <c r="S279" s="15" t="n">
        <f aca="false">IF(L279&gt;0,1,0)</f>
        <v>0</v>
      </c>
    </row>
    <row r="280" customFormat="false" ht="15" hidden="false" customHeight="false" outlineLevel="0" collapsed="false">
      <c r="A280" s="15" t="n">
        <v>279</v>
      </c>
      <c r="B280" s="15" t="n">
        <f aca="false">INT((A280-1)/12)+1</f>
        <v>24</v>
      </c>
      <c r="C280" s="15" t="n">
        <f aca="false">MIN(Inputs!$C$4+B280-1,99)</f>
        <v>97</v>
      </c>
      <c r="D280" s="55" t="n">
        <f aca="false">Inputs!$C$25</f>
        <v>0.02</v>
      </c>
      <c r="E280" s="15" t="n">
        <f aca="false">R279</f>
        <v>0</v>
      </c>
      <c r="F280" s="56" t="n">
        <f aca="false">Q279</f>
        <v>146160.931764698</v>
      </c>
      <c r="G280" s="56" t="n">
        <f aca="false">IF(AND(MOD(A280-1,12)=0,B280&lt;=Inputs!$C$7,E280=0),Inputs!$C$6,0)</f>
        <v>0</v>
      </c>
      <c r="H280" s="56" t="n">
        <f aca="false">IF(B280=1,G280*Inputs!$C$9,0)</f>
        <v>0</v>
      </c>
      <c r="I280" s="56" t="n">
        <f aca="false">I279+G280</f>
        <v>120000</v>
      </c>
      <c r="J280" s="56" t="n">
        <f aca="false">(F280+G280+H280)*((1+D280)^(1/12)-1)</f>
        <v>241.396661973813</v>
      </c>
      <c r="K280" s="56" t="n">
        <f aca="false">(F280+G280+H280+J280)*(Inputs!$C$14+IF(B280&lt;=10,Inputs!$C$12,Inputs!$C$13))/12</f>
        <v>73.2011642133359</v>
      </c>
      <c r="L280" s="56" t="n">
        <f aca="false">IF(OR(E280=1,A280&lt;=Inputs!$C$15),0,MAX(Inputs!$C$8*I280-(F280+G280+H280+J280-K280),0))</f>
        <v>0</v>
      </c>
      <c r="M280" s="56" t="n">
        <f aca="false">L280*INDEX(Rates!$B$2:$C$101,C280+1,IF(Inputs!$C$5="Male",1,2))/1000/12*Inputs!$C$16</f>
        <v>0</v>
      </c>
      <c r="N280" s="56" t="n">
        <f aca="false">IF($V$1=1,MAX(F280+G280+H280+J280-K280-M280,0)*Inputs!$C$22/12,0)</f>
        <v>0</v>
      </c>
      <c r="O280" s="56" t="n">
        <f aca="false">IF(AND(MOD(A280,12)=0,B280&gt;=Inputs!$C$18),MAX(F280+G280+H280+J280-K280-M280-N280,0)*Inputs!$C$17,0)</f>
        <v>0</v>
      </c>
      <c r="P280" s="56" t="n">
        <f aca="false">F280+G280+H280+J280-K280-M280-N280+O280</f>
        <v>146329.127262458</v>
      </c>
      <c r="Q280" s="56" t="n">
        <f aca="false">IF(OR(E280=1,P280&lt;=0),0,P280)</f>
        <v>146329.127262458</v>
      </c>
      <c r="R280" s="15" t="n">
        <f aca="false">IF(OR(E280=1,AND(P280&lt;=0,I280&gt;0)),1,0)</f>
        <v>0</v>
      </c>
      <c r="S280" s="15" t="n">
        <f aca="false">IF(L280&gt;0,1,0)</f>
        <v>0</v>
      </c>
    </row>
    <row r="281" customFormat="false" ht="15" hidden="false" customHeight="false" outlineLevel="0" collapsed="false">
      <c r="A281" s="15" t="n">
        <v>280</v>
      </c>
      <c r="B281" s="15" t="n">
        <f aca="false">INT((A281-1)/12)+1</f>
        <v>24</v>
      </c>
      <c r="C281" s="15" t="n">
        <f aca="false">MIN(Inputs!$C$4+B281-1,99)</f>
        <v>97</v>
      </c>
      <c r="D281" s="55" t="n">
        <f aca="false">Inputs!$C$25</f>
        <v>0.02</v>
      </c>
      <c r="E281" s="15" t="n">
        <f aca="false">R280</f>
        <v>0</v>
      </c>
      <c r="F281" s="56" t="n">
        <f aca="false">Q280</f>
        <v>146329.127262458</v>
      </c>
      <c r="G281" s="56" t="n">
        <f aca="false">IF(AND(MOD(A281-1,12)=0,B281&lt;=Inputs!$C$7,E281=0),Inputs!$C$6,0)</f>
        <v>0</v>
      </c>
      <c r="H281" s="56" t="n">
        <f aca="false">IF(B281=1,G281*Inputs!$C$9,0)</f>
        <v>0</v>
      </c>
      <c r="I281" s="56" t="n">
        <f aca="false">I280+G281</f>
        <v>120000</v>
      </c>
      <c r="J281" s="56" t="n">
        <f aca="false">(F281+G281+H281)*((1+D281)^(1/12)-1)</f>
        <v>241.674450512981</v>
      </c>
      <c r="K281" s="56" t="n">
        <f aca="false">(F281+G281+H281+J281)*(Inputs!$C$14+IF(B281&lt;=10,Inputs!$C$12,Inputs!$C$13))/12</f>
        <v>73.2854008564857</v>
      </c>
      <c r="L281" s="56" t="n">
        <f aca="false">IF(OR(E281=1,A281&lt;=Inputs!$C$15),0,MAX(Inputs!$C$8*I281-(F281+G281+H281+J281-K281),0))</f>
        <v>0</v>
      </c>
      <c r="M281" s="56" t="n">
        <f aca="false">L281*INDEX(Rates!$B$2:$C$101,C281+1,IF(Inputs!$C$5="Male",1,2))/1000/12*Inputs!$C$16</f>
        <v>0</v>
      </c>
      <c r="N281" s="56" t="n">
        <f aca="false">IF($V$1=1,MAX(F281+G281+H281+J281-K281-M281,0)*Inputs!$C$22/12,0)</f>
        <v>0</v>
      </c>
      <c r="O281" s="56" t="n">
        <f aca="false">IF(AND(MOD(A281,12)=0,B281&gt;=Inputs!$C$18),MAX(F281+G281+H281+J281-K281-M281-N281,0)*Inputs!$C$17,0)</f>
        <v>0</v>
      </c>
      <c r="P281" s="56" t="n">
        <f aca="false">F281+G281+H281+J281-K281-M281-N281+O281</f>
        <v>146497.516312115</v>
      </c>
      <c r="Q281" s="56" t="n">
        <f aca="false">IF(OR(E281=1,P281&lt;=0),0,P281)</f>
        <v>146497.516312115</v>
      </c>
      <c r="R281" s="15" t="n">
        <f aca="false">IF(OR(E281=1,AND(P281&lt;=0,I281&gt;0)),1,0)</f>
        <v>0</v>
      </c>
      <c r="S281" s="15" t="n">
        <f aca="false">IF(L281&gt;0,1,0)</f>
        <v>0</v>
      </c>
    </row>
    <row r="282" customFormat="false" ht="15" hidden="false" customHeight="false" outlineLevel="0" collapsed="false">
      <c r="A282" s="15" t="n">
        <v>281</v>
      </c>
      <c r="B282" s="15" t="n">
        <f aca="false">INT((A282-1)/12)+1</f>
        <v>24</v>
      </c>
      <c r="C282" s="15" t="n">
        <f aca="false">MIN(Inputs!$C$4+B282-1,99)</f>
        <v>97</v>
      </c>
      <c r="D282" s="55" t="n">
        <f aca="false">Inputs!$C$25</f>
        <v>0.02</v>
      </c>
      <c r="E282" s="15" t="n">
        <f aca="false">R281</f>
        <v>0</v>
      </c>
      <c r="F282" s="56" t="n">
        <f aca="false">Q281</f>
        <v>146497.516312115</v>
      </c>
      <c r="G282" s="56" t="n">
        <f aca="false">IF(AND(MOD(A282-1,12)=0,B282&lt;=Inputs!$C$7,E282=0),Inputs!$C$6,0)</f>
        <v>0</v>
      </c>
      <c r="H282" s="56" t="n">
        <f aca="false">IF(B282=1,G282*Inputs!$C$9,0)</f>
        <v>0</v>
      </c>
      <c r="I282" s="56" t="n">
        <f aca="false">I281+G282</f>
        <v>120000</v>
      </c>
      <c r="J282" s="56" t="n">
        <f aca="false">(F282+G282+H282)*((1+D282)^(1/12)-1)</f>
        <v>241.952558718842</v>
      </c>
      <c r="K282" s="56" t="n">
        <f aca="false">(F282+G282+H282+J282)*(Inputs!$C$14+IF(B282&lt;=10,Inputs!$C$12,Inputs!$C$13))/12</f>
        <v>73.3697344354169</v>
      </c>
      <c r="L282" s="56" t="n">
        <f aca="false">IF(OR(E282=1,A282&lt;=Inputs!$C$15),0,MAX(Inputs!$C$8*I282-(F282+G282+H282+J282-K282),0))</f>
        <v>0</v>
      </c>
      <c r="M282" s="56" t="n">
        <f aca="false">L282*INDEX(Rates!$B$2:$C$101,C282+1,IF(Inputs!$C$5="Male",1,2))/1000/12*Inputs!$C$16</f>
        <v>0</v>
      </c>
      <c r="N282" s="56" t="n">
        <f aca="false">IF($V$1=1,MAX(F282+G282+H282+J282-K282-M282,0)*Inputs!$C$22/12,0)</f>
        <v>0</v>
      </c>
      <c r="O282" s="56" t="n">
        <f aca="false">IF(AND(MOD(A282,12)=0,B282&gt;=Inputs!$C$18),MAX(F282+G282+H282+J282-K282-M282-N282,0)*Inputs!$C$17,0)</f>
        <v>0</v>
      </c>
      <c r="P282" s="56" t="n">
        <f aca="false">F282+G282+H282+J282-K282-M282-N282+O282</f>
        <v>146666.099136398</v>
      </c>
      <c r="Q282" s="56" t="n">
        <f aca="false">IF(OR(E282=1,P282&lt;=0),0,P282)</f>
        <v>146666.099136398</v>
      </c>
      <c r="R282" s="15" t="n">
        <f aca="false">IF(OR(E282=1,AND(P282&lt;=0,I282&gt;0)),1,0)</f>
        <v>0</v>
      </c>
      <c r="S282" s="15" t="n">
        <f aca="false">IF(L282&gt;0,1,0)</f>
        <v>0</v>
      </c>
    </row>
    <row r="283" customFormat="false" ht="15" hidden="false" customHeight="false" outlineLevel="0" collapsed="false">
      <c r="A283" s="15" t="n">
        <v>282</v>
      </c>
      <c r="B283" s="15" t="n">
        <f aca="false">INT((A283-1)/12)+1</f>
        <v>24</v>
      </c>
      <c r="C283" s="15" t="n">
        <f aca="false">MIN(Inputs!$C$4+B283-1,99)</f>
        <v>97</v>
      </c>
      <c r="D283" s="55" t="n">
        <f aca="false">Inputs!$C$25</f>
        <v>0.02</v>
      </c>
      <c r="E283" s="15" t="n">
        <f aca="false">R282</f>
        <v>0</v>
      </c>
      <c r="F283" s="56" t="n">
        <f aca="false">Q282</f>
        <v>146666.099136398</v>
      </c>
      <c r="G283" s="56" t="n">
        <f aca="false">IF(AND(MOD(A283-1,12)=0,B283&lt;=Inputs!$C$7,E283=0),Inputs!$C$6,0)</f>
        <v>0</v>
      </c>
      <c r="H283" s="56" t="n">
        <f aca="false">IF(B283=1,G283*Inputs!$C$9,0)</f>
        <v>0</v>
      </c>
      <c r="I283" s="56" t="n">
        <f aca="false">I282+G283</f>
        <v>120000</v>
      </c>
      <c r="J283" s="56" t="n">
        <f aca="false">(F283+G283+H283)*((1+D283)^(1/12)-1)</f>
        <v>242.230986959253</v>
      </c>
      <c r="K283" s="56" t="n">
        <f aca="false">(F283+G283+H283+J283)*(Inputs!$C$14+IF(B283&lt;=10,Inputs!$C$12,Inputs!$C$13))/12</f>
        <v>73.4541650616788</v>
      </c>
      <c r="L283" s="56" t="n">
        <f aca="false">IF(OR(E283=1,A283&lt;=Inputs!$C$15),0,MAX(Inputs!$C$8*I283-(F283+G283+H283+J283-K283),0))</f>
        <v>0</v>
      </c>
      <c r="M283" s="56" t="n">
        <f aca="false">L283*INDEX(Rates!$B$2:$C$101,C283+1,IF(Inputs!$C$5="Male",1,2))/1000/12*Inputs!$C$16</f>
        <v>0</v>
      </c>
      <c r="N283" s="56" t="n">
        <f aca="false">IF($V$1=1,MAX(F283+G283+H283+J283-K283-M283,0)*Inputs!$C$22/12,0)</f>
        <v>0</v>
      </c>
      <c r="O283" s="56" t="n">
        <f aca="false">IF(AND(MOD(A283,12)=0,B283&gt;=Inputs!$C$18),MAX(F283+G283+H283+J283-K283-M283-N283,0)*Inputs!$C$17,0)</f>
        <v>0</v>
      </c>
      <c r="P283" s="56" t="n">
        <f aca="false">F283+G283+H283+J283-K283-M283-N283+O283</f>
        <v>146834.875958296</v>
      </c>
      <c r="Q283" s="56" t="n">
        <f aca="false">IF(OR(E283=1,P283&lt;=0),0,P283)</f>
        <v>146834.875958296</v>
      </c>
      <c r="R283" s="15" t="n">
        <f aca="false">IF(OR(E283=1,AND(P283&lt;=0,I283&gt;0)),1,0)</f>
        <v>0</v>
      </c>
      <c r="S283" s="15" t="n">
        <f aca="false">IF(L283&gt;0,1,0)</f>
        <v>0</v>
      </c>
    </row>
    <row r="284" customFormat="false" ht="15" hidden="false" customHeight="false" outlineLevel="0" collapsed="false">
      <c r="A284" s="15" t="n">
        <v>283</v>
      </c>
      <c r="B284" s="15" t="n">
        <f aca="false">INT((A284-1)/12)+1</f>
        <v>24</v>
      </c>
      <c r="C284" s="15" t="n">
        <f aca="false">MIN(Inputs!$C$4+B284-1,99)</f>
        <v>97</v>
      </c>
      <c r="D284" s="55" t="n">
        <f aca="false">Inputs!$C$25</f>
        <v>0.02</v>
      </c>
      <c r="E284" s="15" t="n">
        <f aca="false">R283</f>
        <v>0</v>
      </c>
      <c r="F284" s="56" t="n">
        <f aca="false">Q283</f>
        <v>146834.875958296</v>
      </c>
      <c r="G284" s="56" t="n">
        <f aca="false">IF(AND(MOD(A284-1,12)=0,B284&lt;=Inputs!$C$7,E284=0),Inputs!$C$6,0)</f>
        <v>0</v>
      </c>
      <c r="H284" s="56" t="n">
        <f aca="false">IF(B284=1,G284*Inputs!$C$9,0)</f>
        <v>0</v>
      </c>
      <c r="I284" s="56" t="n">
        <f aca="false">I283+G284</f>
        <v>120000</v>
      </c>
      <c r="J284" s="56" t="n">
        <f aca="false">(F284+G284+H284)*((1+D284)^(1/12)-1)</f>
        <v>242.509735602497</v>
      </c>
      <c r="K284" s="56" t="n">
        <f aca="false">(F284+G284+H284+J284)*(Inputs!$C$14+IF(B284&lt;=10,Inputs!$C$12,Inputs!$C$13))/12</f>
        <v>73.5386928469492</v>
      </c>
      <c r="L284" s="56" t="n">
        <f aca="false">IF(OR(E284=1,A284&lt;=Inputs!$C$15),0,MAX(Inputs!$C$8*I284-(F284+G284+H284+J284-K284),0))</f>
        <v>0</v>
      </c>
      <c r="M284" s="56" t="n">
        <f aca="false">L284*INDEX(Rates!$B$2:$C$101,C284+1,IF(Inputs!$C$5="Male",1,2))/1000/12*Inputs!$C$16</f>
        <v>0</v>
      </c>
      <c r="N284" s="56" t="n">
        <f aca="false">IF($V$1=1,MAX(F284+G284+H284+J284-K284-M284,0)*Inputs!$C$22/12,0)</f>
        <v>0</v>
      </c>
      <c r="O284" s="56" t="n">
        <f aca="false">IF(AND(MOD(A284,12)=0,B284&gt;=Inputs!$C$18),MAX(F284+G284+H284+J284-K284-M284-N284,0)*Inputs!$C$17,0)</f>
        <v>0</v>
      </c>
      <c r="P284" s="56" t="n">
        <f aca="false">F284+G284+H284+J284-K284-M284-N284+O284</f>
        <v>147003.847001051</v>
      </c>
      <c r="Q284" s="56" t="n">
        <f aca="false">IF(OR(E284=1,P284&lt;=0),0,P284)</f>
        <v>147003.847001051</v>
      </c>
      <c r="R284" s="15" t="n">
        <f aca="false">IF(OR(E284=1,AND(P284&lt;=0,I284&gt;0)),1,0)</f>
        <v>0</v>
      </c>
      <c r="S284" s="15" t="n">
        <f aca="false">IF(L284&gt;0,1,0)</f>
        <v>0</v>
      </c>
    </row>
    <row r="285" customFormat="false" ht="15" hidden="false" customHeight="false" outlineLevel="0" collapsed="false">
      <c r="A285" s="15" t="n">
        <v>284</v>
      </c>
      <c r="B285" s="15" t="n">
        <f aca="false">INT((A285-1)/12)+1</f>
        <v>24</v>
      </c>
      <c r="C285" s="15" t="n">
        <f aca="false">MIN(Inputs!$C$4+B285-1,99)</f>
        <v>97</v>
      </c>
      <c r="D285" s="55" t="n">
        <f aca="false">Inputs!$C$25</f>
        <v>0.02</v>
      </c>
      <c r="E285" s="15" t="n">
        <f aca="false">R284</f>
        <v>0</v>
      </c>
      <c r="F285" s="56" t="n">
        <f aca="false">Q284</f>
        <v>147003.847001051</v>
      </c>
      <c r="G285" s="56" t="n">
        <f aca="false">IF(AND(MOD(A285-1,12)=0,B285&lt;=Inputs!$C$7,E285=0),Inputs!$C$6,0)</f>
        <v>0</v>
      </c>
      <c r="H285" s="56" t="n">
        <f aca="false">IF(B285=1,G285*Inputs!$C$9,0)</f>
        <v>0</v>
      </c>
      <c r="I285" s="56" t="n">
        <f aca="false">I284+G285</f>
        <v>120000</v>
      </c>
      <c r="J285" s="56" t="n">
        <f aca="false">(F285+G285+H285)*((1+D285)^(1/12)-1)</f>
        <v>242.788805017278</v>
      </c>
      <c r="K285" s="56" t="n">
        <f aca="false">(F285+G285+H285+J285)*(Inputs!$C$14+IF(B285&lt;=10,Inputs!$C$12,Inputs!$C$13))/12</f>
        <v>73.6233179030344</v>
      </c>
      <c r="L285" s="56" t="n">
        <f aca="false">IF(OR(E285=1,A285&lt;=Inputs!$C$15),0,MAX(Inputs!$C$8*I285-(F285+G285+H285+J285-K285),0))</f>
        <v>0</v>
      </c>
      <c r="M285" s="56" t="n">
        <f aca="false">L285*INDEX(Rates!$B$2:$C$101,C285+1,IF(Inputs!$C$5="Male",1,2))/1000/12*Inputs!$C$16</f>
        <v>0</v>
      </c>
      <c r="N285" s="56" t="n">
        <f aca="false">IF($V$1=1,MAX(F285+G285+H285+J285-K285-M285,0)*Inputs!$C$22/12,0)</f>
        <v>0</v>
      </c>
      <c r="O285" s="56" t="n">
        <f aca="false">IF(AND(MOD(A285,12)=0,B285&gt;=Inputs!$C$18),MAX(F285+G285+H285+J285-K285-M285-N285,0)*Inputs!$C$17,0)</f>
        <v>0</v>
      </c>
      <c r="P285" s="56" t="n">
        <f aca="false">F285+G285+H285+J285-K285-M285-N285+O285</f>
        <v>147173.012488166</v>
      </c>
      <c r="Q285" s="56" t="n">
        <f aca="false">IF(OR(E285=1,P285&lt;=0),0,P285)</f>
        <v>147173.012488166</v>
      </c>
      <c r="R285" s="15" t="n">
        <f aca="false">IF(OR(E285=1,AND(P285&lt;=0,I285&gt;0)),1,0)</f>
        <v>0</v>
      </c>
      <c r="S285" s="15" t="n">
        <f aca="false">IF(L285&gt;0,1,0)</f>
        <v>0</v>
      </c>
    </row>
    <row r="286" customFormat="false" ht="15" hidden="false" customHeight="false" outlineLevel="0" collapsed="false">
      <c r="A286" s="15" t="n">
        <v>285</v>
      </c>
      <c r="B286" s="15" t="n">
        <f aca="false">INT((A286-1)/12)+1</f>
        <v>24</v>
      </c>
      <c r="C286" s="15" t="n">
        <f aca="false">MIN(Inputs!$C$4+B286-1,99)</f>
        <v>97</v>
      </c>
      <c r="D286" s="55" t="n">
        <f aca="false">Inputs!$C$25</f>
        <v>0.02</v>
      </c>
      <c r="E286" s="15" t="n">
        <f aca="false">R285</f>
        <v>0</v>
      </c>
      <c r="F286" s="56" t="n">
        <f aca="false">Q285</f>
        <v>147173.012488166</v>
      </c>
      <c r="G286" s="56" t="n">
        <f aca="false">IF(AND(MOD(A286-1,12)=0,B286&lt;=Inputs!$C$7,E286=0),Inputs!$C$6,0)</f>
        <v>0</v>
      </c>
      <c r="H286" s="56" t="n">
        <f aca="false">IF(B286=1,G286*Inputs!$C$9,0)</f>
        <v>0</v>
      </c>
      <c r="I286" s="56" t="n">
        <f aca="false">I285+G286</f>
        <v>120000</v>
      </c>
      <c r="J286" s="56" t="n">
        <f aca="false">(F286+G286+H286)*((1+D286)^(1/12)-1)</f>
        <v>243.068195572726</v>
      </c>
      <c r="K286" s="56" t="n">
        <f aca="false">(F286+G286+H286+J286)*(Inputs!$C$14+IF(B286&lt;=10,Inputs!$C$12,Inputs!$C$13))/12</f>
        <v>73.7080403418692</v>
      </c>
      <c r="L286" s="56" t="n">
        <f aca="false">IF(OR(E286=1,A286&lt;=Inputs!$C$15),0,MAX(Inputs!$C$8*I286-(F286+G286+H286+J286-K286),0))</f>
        <v>0</v>
      </c>
      <c r="M286" s="56" t="n">
        <f aca="false">L286*INDEX(Rates!$B$2:$C$101,C286+1,IF(Inputs!$C$5="Male",1,2))/1000/12*Inputs!$C$16</f>
        <v>0</v>
      </c>
      <c r="N286" s="56" t="n">
        <f aca="false">IF($V$1=1,MAX(F286+G286+H286+J286-K286-M286,0)*Inputs!$C$22/12,0)</f>
        <v>0</v>
      </c>
      <c r="O286" s="56" t="n">
        <f aca="false">IF(AND(MOD(A286,12)=0,B286&gt;=Inputs!$C$18),MAX(F286+G286+H286+J286-K286-M286-N286,0)*Inputs!$C$17,0)</f>
        <v>0</v>
      </c>
      <c r="P286" s="56" t="n">
        <f aca="false">F286+G286+H286+J286-K286-M286-N286+O286</f>
        <v>147342.372643397</v>
      </c>
      <c r="Q286" s="56" t="n">
        <f aca="false">IF(OR(E286=1,P286&lt;=0),0,P286)</f>
        <v>147342.372643397</v>
      </c>
      <c r="R286" s="15" t="n">
        <f aca="false">IF(OR(E286=1,AND(P286&lt;=0,I286&gt;0)),1,0)</f>
        <v>0</v>
      </c>
      <c r="S286" s="15" t="n">
        <f aca="false">IF(L286&gt;0,1,0)</f>
        <v>0</v>
      </c>
    </row>
    <row r="287" customFormat="false" ht="15" hidden="false" customHeight="false" outlineLevel="0" collapsed="false">
      <c r="A287" s="15" t="n">
        <v>286</v>
      </c>
      <c r="B287" s="15" t="n">
        <f aca="false">INT((A287-1)/12)+1</f>
        <v>24</v>
      </c>
      <c r="C287" s="15" t="n">
        <f aca="false">MIN(Inputs!$C$4+B287-1,99)</f>
        <v>97</v>
      </c>
      <c r="D287" s="55" t="n">
        <f aca="false">Inputs!$C$25</f>
        <v>0.02</v>
      </c>
      <c r="E287" s="15" t="n">
        <f aca="false">R286</f>
        <v>0</v>
      </c>
      <c r="F287" s="56" t="n">
        <f aca="false">Q286</f>
        <v>147342.372643397</v>
      </c>
      <c r="G287" s="56" t="n">
        <f aca="false">IF(AND(MOD(A287-1,12)=0,B287&lt;=Inputs!$C$7,E287=0),Inputs!$C$6,0)</f>
        <v>0</v>
      </c>
      <c r="H287" s="56" t="n">
        <f aca="false">IF(B287=1,G287*Inputs!$C$9,0)</f>
        <v>0</v>
      </c>
      <c r="I287" s="56" t="n">
        <f aca="false">I286+G287</f>
        <v>120000</v>
      </c>
      <c r="J287" s="56" t="n">
        <f aca="false">(F287+G287+H287)*((1+D287)^(1/12)-1)</f>
        <v>243.347907638396</v>
      </c>
      <c r="K287" s="56" t="n">
        <f aca="false">(F287+G287+H287+J287)*(Inputs!$C$14+IF(B287&lt;=10,Inputs!$C$12,Inputs!$C$13))/12</f>
        <v>73.7928602755175</v>
      </c>
      <c r="L287" s="56" t="n">
        <f aca="false">IF(OR(E287=1,A287&lt;=Inputs!$C$15),0,MAX(Inputs!$C$8*I287-(F287+G287+H287+J287-K287),0))</f>
        <v>0</v>
      </c>
      <c r="M287" s="56" t="n">
        <f aca="false">L287*INDEX(Rates!$B$2:$C$101,C287+1,IF(Inputs!$C$5="Male",1,2))/1000/12*Inputs!$C$16</f>
        <v>0</v>
      </c>
      <c r="N287" s="56" t="n">
        <f aca="false">IF($V$1=1,MAX(F287+G287+H287+J287-K287-M287,0)*Inputs!$C$22/12,0)</f>
        <v>0</v>
      </c>
      <c r="O287" s="56" t="n">
        <f aca="false">IF(AND(MOD(A287,12)=0,B287&gt;=Inputs!$C$18),MAX(F287+G287+H287+J287-K287-M287-N287,0)*Inputs!$C$17,0)</f>
        <v>0</v>
      </c>
      <c r="P287" s="56" t="n">
        <f aca="false">F287+G287+H287+J287-K287-M287-N287+O287</f>
        <v>147511.927690759</v>
      </c>
      <c r="Q287" s="56" t="n">
        <f aca="false">IF(OR(E287=1,P287&lt;=0),0,P287)</f>
        <v>147511.927690759</v>
      </c>
      <c r="R287" s="15" t="n">
        <f aca="false">IF(OR(E287=1,AND(P287&lt;=0,I287&gt;0)),1,0)</f>
        <v>0</v>
      </c>
      <c r="S287" s="15" t="n">
        <f aca="false">IF(L287&gt;0,1,0)</f>
        <v>0</v>
      </c>
    </row>
    <row r="288" customFormat="false" ht="15" hidden="false" customHeight="false" outlineLevel="0" collapsed="false">
      <c r="A288" s="15" t="n">
        <v>287</v>
      </c>
      <c r="B288" s="15" t="n">
        <f aca="false">INT((A288-1)/12)+1</f>
        <v>24</v>
      </c>
      <c r="C288" s="15" t="n">
        <f aca="false">MIN(Inputs!$C$4+B288-1,99)</f>
        <v>97</v>
      </c>
      <c r="D288" s="55" t="n">
        <f aca="false">Inputs!$C$25</f>
        <v>0.02</v>
      </c>
      <c r="E288" s="15" t="n">
        <f aca="false">R287</f>
        <v>0</v>
      </c>
      <c r="F288" s="56" t="n">
        <f aca="false">Q287</f>
        <v>147511.927690759</v>
      </c>
      <c r="G288" s="56" t="n">
        <f aca="false">IF(AND(MOD(A288-1,12)=0,B288&lt;=Inputs!$C$7,E288=0),Inputs!$C$6,0)</f>
        <v>0</v>
      </c>
      <c r="H288" s="56" t="n">
        <f aca="false">IF(B288=1,G288*Inputs!$C$9,0)</f>
        <v>0</v>
      </c>
      <c r="I288" s="56" t="n">
        <f aca="false">I287+G288</f>
        <v>120000</v>
      </c>
      <c r="J288" s="56" t="n">
        <f aca="false">(F288+G288+H288)*((1+D288)^(1/12)-1)</f>
        <v>243.627941584266</v>
      </c>
      <c r="K288" s="56" t="n">
        <f aca="false">(F288+G288+H288+J288)*(Inputs!$C$14+IF(B288&lt;=10,Inputs!$C$12,Inputs!$C$13))/12</f>
        <v>73.8777778161719</v>
      </c>
      <c r="L288" s="56" t="n">
        <f aca="false">IF(OR(E288=1,A288&lt;=Inputs!$C$15),0,MAX(Inputs!$C$8*I288-(F288+G288+H288+J288-K288),0))</f>
        <v>0</v>
      </c>
      <c r="M288" s="56" t="n">
        <f aca="false">L288*INDEX(Rates!$B$2:$C$101,C288+1,IF(Inputs!$C$5="Male",1,2))/1000/12*Inputs!$C$16</f>
        <v>0</v>
      </c>
      <c r="N288" s="56" t="n">
        <f aca="false">IF($V$1=1,MAX(F288+G288+H288+J288-K288-M288,0)*Inputs!$C$22/12,0)</f>
        <v>0</v>
      </c>
      <c r="O288" s="56" t="n">
        <f aca="false">IF(AND(MOD(A288,12)=0,B288&gt;=Inputs!$C$18),MAX(F288+G288+H288+J288-K288-M288-N288,0)*Inputs!$C$17,0)</f>
        <v>0</v>
      </c>
      <c r="P288" s="56" t="n">
        <f aca="false">F288+G288+H288+J288-K288-M288-N288+O288</f>
        <v>147681.677854528</v>
      </c>
      <c r="Q288" s="56" t="n">
        <f aca="false">IF(OR(E288=1,P288&lt;=0),0,P288)</f>
        <v>147681.677854528</v>
      </c>
      <c r="R288" s="15" t="n">
        <f aca="false">IF(OR(E288=1,AND(P288&lt;=0,I288&gt;0)),1,0)</f>
        <v>0</v>
      </c>
      <c r="S288" s="15" t="n">
        <f aca="false">IF(L288&gt;0,1,0)</f>
        <v>0</v>
      </c>
    </row>
    <row r="289" customFormat="false" ht="15" hidden="false" customHeight="false" outlineLevel="0" collapsed="false">
      <c r="A289" s="15" t="n">
        <v>288</v>
      </c>
      <c r="B289" s="15" t="n">
        <f aca="false">INT((A289-1)/12)+1</f>
        <v>24</v>
      </c>
      <c r="C289" s="15" t="n">
        <f aca="false">MIN(Inputs!$C$4+B289-1,99)</f>
        <v>97</v>
      </c>
      <c r="D289" s="55" t="n">
        <f aca="false">Inputs!$C$25</f>
        <v>0.02</v>
      </c>
      <c r="E289" s="15" t="n">
        <f aca="false">R288</f>
        <v>0</v>
      </c>
      <c r="F289" s="56" t="n">
        <f aca="false">Q288</f>
        <v>147681.677854528</v>
      </c>
      <c r="G289" s="56" t="n">
        <f aca="false">IF(AND(MOD(A289-1,12)=0,B289&lt;=Inputs!$C$7,E289=0),Inputs!$C$6,0)</f>
        <v>0</v>
      </c>
      <c r="H289" s="56" t="n">
        <f aca="false">IF(B289=1,G289*Inputs!$C$9,0)</f>
        <v>0</v>
      </c>
      <c r="I289" s="56" t="n">
        <f aca="false">I288+G289</f>
        <v>120000</v>
      </c>
      <c r="J289" s="56" t="n">
        <f aca="false">(F289+G289+H289)*((1+D289)^(1/12)-1)</f>
        <v>243.908297780744</v>
      </c>
      <c r="K289" s="56" t="n">
        <f aca="false">(F289+G289+H289+J289)*(Inputs!$C$14+IF(B289&lt;=10,Inputs!$C$12,Inputs!$C$13))/12</f>
        <v>73.9627930761542</v>
      </c>
      <c r="L289" s="56" t="n">
        <f aca="false">IF(OR(E289=1,A289&lt;=Inputs!$C$15),0,MAX(Inputs!$C$8*I289-(F289+G289+H289+J289-K289),0))</f>
        <v>0</v>
      </c>
      <c r="M289" s="56" t="n">
        <f aca="false">L289*INDEX(Rates!$B$2:$C$101,C289+1,IF(Inputs!$C$5="Male",1,2))/1000/12*Inputs!$C$16</f>
        <v>0</v>
      </c>
      <c r="N289" s="56" t="n">
        <f aca="false">IF($V$1=1,MAX(F289+G289+H289+J289-K289-M289,0)*Inputs!$C$22/12,0)</f>
        <v>0</v>
      </c>
      <c r="O289" s="56" t="n">
        <f aca="false">IF(AND(MOD(A289,12)=0,B289&gt;=Inputs!$C$18),MAX(F289+G289+H289+J289-K289-M289-N289,0)*Inputs!$C$17,0)</f>
        <v>739.258116796161</v>
      </c>
      <c r="P289" s="56" t="n">
        <f aca="false">F289+G289+H289+J289-K289-M289-N289+O289</f>
        <v>148590.881476028</v>
      </c>
      <c r="Q289" s="56" t="n">
        <f aca="false">IF(OR(E289=1,P289&lt;=0),0,P289)</f>
        <v>148590.881476028</v>
      </c>
      <c r="R289" s="15" t="n">
        <f aca="false">IF(OR(E289=1,AND(P289&lt;=0,I289&gt;0)),1,0)</f>
        <v>0</v>
      </c>
      <c r="S289" s="15" t="n">
        <f aca="false">IF(L289&gt;0,1,0)</f>
        <v>0</v>
      </c>
    </row>
    <row r="290" customFormat="false" ht="15" hidden="false" customHeight="false" outlineLevel="0" collapsed="false">
      <c r="A290" s="15" t="n">
        <v>289</v>
      </c>
      <c r="B290" s="15" t="n">
        <f aca="false">INT((A290-1)/12)+1</f>
        <v>25</v>
      </c>
      <c r="C290" s="15" t="n">
        <f aca="false">MIN(Inputs!$C$4+B290-1,99)</f>
        <v>98</v>
      </c>
      <c r="D290" s="55" t="n">
        <f aca="false">Inputs!$C$25</f>
        <v>0.02</v>
      </c>
      <c r="E290" s="15" t="n">
        <f aca="false">R289</f>
        <v>0</v>
      </c>
      <c r="F290" s="56" t="n">
        <f aca="false">Q289</f>
        <v>148590.881476028</v>
      </c>
      <c r="G290" s="56" t="n">
        <f aca="false">IF(AND(MOD(A290-1,12)=0,B290&lt;=Inputs!$C$7,E290=0),Inputs!$C$6,0)</f>
        <v>0</v>
      </c>
      <c r="H290" s="56" t="n">
        <f aca="false">IF(B290=1,G290*Inputs!$C$9,0)</f>
        <v>0</v>
      </c>
      <c r="I290" s="56" t="n">
        <f aca="false">I289+G290</f>
        <v>120000</v>
      </c>
      <c r="J290" s="56" t="n">
        <f aca="false">(F290+G290+H290)*((1+D290)^(1/12)-1)</f>
        <v>245.409921481653</v>
      </c>
      <c r="K290" s="56" t="n">
        <f aca="false">(F290+G290+H290+J290)*(Inputs!$C$14+IF(B290&lt;=10,Inputs!$C$12,Inputs!$C$13))/12</f>
        <v>74.418145698755</v>
      </c>
      <c r="L290" s="56" t="n">
        <f aca="false">IF(OR(E290=1,A290&lt;=Inputs!$C$15),0,MAX(Inputs!$C$8*I290-(F290+G290+H290+J290-K290),0))</f>
        <v>0</v>
      </c>
      <c r="M290" s="56" t="n">
        <f aca="false">L290*INDEX(Rates!$B$2:$C$101,C290+1,IF(Inputs!$C$5="Male",1,2))/1000/12*Inputs!$C$16</f>
        <v>0</v>
      </c>
      <c r="N290" s="56" t="n">
        <f aca="false">IF($V$1=1,MAX(F290+G290+H290+J290-K290-M290,0)*Inputs!$C$22/12,0)</f>
        <v>0</v>
      </c>
      <c r="O290" s="56" t="n">
        <f aca="false">IF(AND(MOD(A290,12)=0,B290&gt;=Inputs!$C$18),MAX(F290+G290+H290+J290-K290-M290-N290,0)*Inputs!$C$17,0)</f>
        <v>0</v>
      </c>
      <c r="P290" s="56" t="n">
        <f aca="false">F290+G290+H290+J290-K290-M290-N290+O290</f>
        <v>148761.873251811</v>
      </c>
      <c r="Q290" s="56" t="n">
        <f aca="false">IF(OR(E290=1,P290&lt;=0),0,P290)</f>
        <v>148761.873251811</v>
      </c>
      <c r="R290" s="15" t="n">
        <f aca="false">IF(OR(E290=1,AND(P290&lt;=0,I290&gt;0)),1,0)</f>
        <v>0</v>
      </c>
      <c r="S290" s="15" t="n">
        <f aca="false">IF(L290&gt;0,1,0)</f>
        <v>0</v>
      </c>
    </row>
    <row r="291" customFormat="false" ht="15" hidden="false" customHeight="false" outlineLevel="0" collapsed="false">
      <c r="A291" s="15" t="n">
        <v>290</v>
      </c>
      <c r="B291" s="15" t="n">
        <f aca="false">INT((A291-1)/12)+1</f>
        <v>25</v>
      </c>
      <c r="C291" s="15" t="n">
        <f aca="false">MIN(Inputs!$C$4+B291-1,99)</f>
        <v>98</v>
      </c>
      <c r="D291" s="55" t="n">
        <f aca="false">Inputs!$C$25</f>
        <v>0.02</v>
      </c>
      <c r="E291" s="15" t="n">
        <f aca="false">R290</f>
        <v>0</v>
      </c>
      <c r="F291" s="56" t="n">
        <f aca="false">Q290</f>
        <v>148761.873251811</v>
      </c>
      <c r="G291" s="56" t="n">
        <f aca="false">IF(AND(MOD(A291-1,12)=0,B291&lt;=Inputs!$C$7,E291=0),Inputs!$C$6,0)</f>
        <v>0</v>
      </c>
      <c r="H291" s="56" t="n">
        <f aca="false">IF(B291=1,G291*Inputs!$C$9,0)</f>
        <v>0</v>
      </c>
      <c r="I291" s="56" t="n">
        <f aca="false">I290+G291</f>
        <v>120000</v>
      </c>
      <c r="J291" s="56" t="n">
        <f aca="false">(F291+G291+H291)*((1+D291)^(1/12)-1)</f>
        <v>245.692328301318</v>
      </c>
      <c r="K291" s="56" t="n">
        <f aca="false">(F291+G291+H291+J291)*(Inputs!$C$14+IF(B291&lt;=10,Inputs!$C$12,Inputs!$C$13))/12</f>
        <v>74.5037827900563</v>
      </c>
      <c r="L291" s="56" t="n">
        <f aca="false">IF(OR(E291=1,A291&lt;=Inputs!$C$15),0,MAX(Inputs!$C$8*I291-(F291+G291+H291+J291-K291),0))</f>
        <v>0</v>
      </c>
      <c r="M291" s="56" t="n">
        <f aca="false">L291*INDEX(Rates!$B$2:$C$101,C291+1,IF(Inputs!$C$5="Male",1,2))/1000/12*Inputs!$C$16</f>
        <v>0</v>
      </c>
      <c r="N291" s="56" t="n">
        <f aca="false">IF($V$1=1,MAX(F291+G291+H291+J291-K291-M291,0)*Inputs!$C$22/12,0)</f>
        <v>0</v>
      </c>
      <c r="O291" s="56" t="n">
        <f aca="false">IF(AND(MOD(A291,12)=0,B291&gt;=Inputs!$C$18),MAX(F291+G291+H291+J291-K291-M291-N291,0)*Inputs!$C$17,0)</f>
        <v>0</v>
      </c>
      <c r="P291" s="56" t="n">
        <f aca="false">F291+G291+H291+J291-K291-M291-N291+O291</f>
        <v>148933.061797322</v>
      </c>
      <c r="Q291" s="56" t="n">
        <f aca="false">IF(OR(E291=1,P291&lt;=0),0,P291)</f>
        <v>148933.061797322</v>
      </c>
      <c r="R291" s="15" t="n">
        <f aca="false">IF(OR(E291=1,AND(P291&lt;=0,I291&gt;0)),1,0)</f>
        <v>0</v>
      </c>
      <c r="S291" s="15" t="n">
        <f aca="false">IF(L291&gt;0,1,0)</f>
        <v>0</v>
      </c>
    </row>
    <row r="292" customFormat="false" ht="15" hidden="false" customHeight="false" outlineLevel="0" collapsed="false">
      <c r="A292" s="15" t="n">
        <v>291</v>
      </c>
      <c r="B292" s="15" t="n">
        <f aca="false">INT((A292-1)/12)+1</f>
        <v>25</v>
      </c>
      <c r="C292" s="15" t="n">
        <f aca="false">MIN(Inputs!$C$4+B292-1,99)</f>
        <v>98</v>
      </c>
      <c r="D292" s="55" t="n">
        <f aca="false">Inputs!$C$25</f>
        <v>0.02</v>
      </c>
      <c r="E292" s="15" t="n">
        <f aca="false">R291</f>
        <v>0</v>
      </c>
      <c r="F292" s="56" t="n">
        <f aca="false">Q291</f>
        <v>148933.061797322</v>
      </c>
      <c r="G292" s="56" t="n">
        <f aca="false">IF(AND(MOD(A292-1,12)=0,B292&lt;=Inputs!$C$7,E292=0),Inputs!$C$6,0)</f>
        <v>0</v>
      </c>
      <c r="H292" s="56" t="n">
        <f aca="false">IF(B292=1,G292*Inputs!$C$9,0)</f>
        <v>0</v>
      </c>
      <c r="I292" s="56" t="n">
        <f aca="false">I291+G292</f>
        <v>120000</v>
      </c>
      <c r="J292" s="56" t="n">
        <f aca="false">(F292+G292+H292)*((1+D292)^(1/12)-1)</f>
        <v>245.975060102187</v>
      </c>
      <c r="K292" s="56" t="n">
        <f aca="false">(F292+G292+H292+J292)*(Inputs!$C$14+IF(B292&lt;=10,Inputs!$C$12,Inputs!$C$13))/12</f>
        <v>74.5895184287123</v>
      </c>
      <c r="L292" s="56" t="n">
        <f aca="false">IF(OR(E292=1,A292&lt;=Inputs!$C$15),0,MAX(Inputs!$C$8*I292-(F292+G292+H292+J292-K292),0))</f>
        <v>0</v>
      </c>
      <c r="M292" s="56" t="n">
        <f aca="false">L292*INDEX(Rates!$B$2:$C$101,C292+1,IF(Inputs!$C$5="Male",1,2))/1000/12*Inputs!$C$16</f>
        <v>0</v>
      </c>
      <c r="N292" s="56" t="n">
        <f aca="false">IF($V$1=1,MAX(F292+G292+H292+J292-K292-M292,0)*Inputs!$C$22/12,0)</f>
        <v>0</v>
      </c>
      <c r="O292" s="56" t="n">
        <f aca="false">IF(AND(MOD(A292,12)=0,B292&gt;=Inputs!$C$18),MAX(F292+G292+H292+J292-K292-M292-N292,0)*Inputs!$C$17,0)</f>
        <v>0</v>
      </c>
      <c r="P292" s="56" t="n">
        <f aca="false">F292+G292+H292+J292-K292-M292-N292+O292</f>
        <v>149104.447338996</v>
      </c>
      <c r="Q292" s="56" t="n">
        <f aca="false">IF(OR(E292=1,P292&lt;=0),0,P292)</f>
        <v>149104.447338996</v>
      </c>
      <c r="R292" s="15" t="n">
        <f aca="false">IF(OR(E292=1,AND(P292&lt;=0,I292&gt;0)),1,0)</f>
        <v>0</v>
      </c>
      <c r="S292" s="15" t="n">
        <f aca="false">IF(L292&gt;0,1,0)</f>
        <v>0</v>
      </c>
    </row>
    <row r="293" customFormat="false" ht="15" hidden="false" customHeight="false" outlineLevel="0" collapsed="false">
      <c r="A293" s="15" t="n">
        <v>292</v>
      </c>
      <c r="B293" s="15" t="n">
        <f aca="false">INT((A293-1)/12)+1</f>
        <v>25</v>
      </c>
      <c r="C293" s="15" t="n">
        <f aca="false">MIN(Inputs!$C$4+B293-1,99)</f>
        <v>98</v>
      </c>
      <c r="D293" s="55" t="n">
        <f aca="false">Inputs!$C$25</f>
        <v>0.02</v>
      </c>
      <c r="E293" s="15" t="n">
        <f aca="false">R292</f>
        <v>0</v>
      </c>
      <c r="F293" s="56" t="n">
        <f aca="false">Q292</f>
        <v>149104.447338996</v>
      </c>
      <c r="G293" s="56" t="n">
        <f aca="false">IF(AND(MOD(A293-1,12)=0,B293&lt;=Inputs!$C$7,E293=0),Inputs!$C$6,0)</f>
        <v>0</v>
      </c>
      <c r="H293" s="56" t="n">
        <f aca="false">IF(B293=1,G293*Inputs!$C$9,0)</f>
        <v>0</v>
      </c>
      <c r="I293" s="56" t="n">
        <f aca="false">I292+G293</f>
        <v>120000</v>
      </c>
      <c r="J293" s="56" t="n">
        <f aca="false">(F293+G293+H293)*((1+D293)^(1/12)-1)</f>
        <v>246.258117258234</v>
      </c>
      <c r="K293" s="56" t="n">
        <f aca="false">(F293+G293+H293+J293)*(Inputs!$C$14+IF(B293&lt;=10,Inputs!$C$12,Inputs!$C$13))/12</f>
        <v>74.6753527281271</v>
      </c>
      <c r="L293" s="56" t="n">
        <f aca="false">IF(OR(E293=1,A293&lt;=Inputs!$C$15),0,MAX(Inputs!$C$8*I293-(F293+G293+H293+J293-K293),0))</f>
        <v>0</v>
      </c>
      <c r="M293" s="56" t="n">
        <f aca="false">L293*INDEX(Rates!$B$2:$C$101,C293+1,IF(Inputs!$C$5="Male",1,2))/1000/12*Inputs!$C$16</f>
        <v>0</v>
      </c>
      <c r="N293" s="56" t="n">
        <f aca="false">IF($V$1=1,MAX(F293+G293+H293+J293-K293-M293,0)*Inputs!$C$22/12,0)</f>
        <v>0</v>
      </c>
      <c r="O293" s="56" t="n">
        <f aca="false">IF(AND(MOD(A293,12)=0,B293&gt;=Inputs!$C$18),MAX(F293+G293+H293+J293-K293-M293-N293,0)*Inputs!$C$17,0)</f>
        <v>0</v>
      </c>
      <c r="P293" s="56" t="n">
        <f aca="false">F293+G293+H293+J293-K293-M293-N293+O293</f>
        <v>149276.030103526</v>
      </c>
      <c r="Q293" s="56" t="n">
        <f aca="false">IF(OR(E293=1,P293&lt;=0),0,P293)</f>
        <v>149276.030103526</v>
      </c>
      <c r="R293" s="15" t="n">
        <f aca="false">IF(OR(E293=1,AND(P293&lt;=0,I293&gt;0)),1,0)</f>
        <v>0</v>
      </c>
      <c r="S293" s="15" t="n">
        <f aca="false">IF(L293&gt;0,1,0)</f>
        <v>0</v>
      </c>
    </row>
    <row r="294" customFormat="false" ht="15" hidden="false" customHeight="false" outlineLevel="0" collapsed="false">
      <c r="A294" s="15" t="n">
        <v>293</v>
      </c>
      <c r="B294" s="15" t="n">
        <f aca="false">INT((A294-1)/12)+1</f>
        <v>25</v>
      </c>
      <c r="C294" s="15" t="n">
        <f aca="false">MIN(Inputs!$C$4+B294-1,99)</f>
        <v>98</v>
      </c>
      <c r="D294" s="55" t="n">
        <f aca="false">Inputs!$C$25</f>
        <v>0.02</v>
      </c>
      <c r="E294" s="15" t="n">
        <f aca="false">R293</f>
        <v>0</v>
      </c>
      <c r="F294" s="56" t="n">
        <f aca="false">Q293</f>
        <v>149276.030103526</v>
      </c>
      <c r="G294" s="56" t="n">
        <f aca="false">IF(AND(MOD(A294-1,12)=0,B294&lt;=Inputs!$C$7,E294=0),Inputs!$C$6,0)</f>
        <v>0</v>
      </c>
      <c r="H294" s="56" t="n">
        <f aca="false">IF(B294=1,G294*Inputs!$C$9,0)</f>
        <v>0</v>
      </c>
      <c r="I294" s="56" t="n">
        <f aca="false">I293+G294</f>
        <v>120000</v>
      </c>
      <c r="J294" s="56" t="n">
        <f aca="false">(F294+G294+H294)*((1+D294)^(1/12)-1)</f>
        <v>246.541500143864</v>
      </c>
      <c r="K294" s="56" t="n">
        <f aca="false">(F294+G294+H294+J294)*(Inputs!$C$14+IF(B294&lt;=10,Inputs!$C$12,Inputs!$C$13))/12</f>
        <v>74.7612858018349</v>
      </c>
      <c r="L294" s="56" t="n">
        <f aca="false">IF(OR(E294=1,A294&lt;=Inputs!$C$15),0,MAX(Inputs!$C$8*I294-(F294+G294+H294+J294-K294),0))</f>
        <v>0</v>
      </c>
      <c r="M294" s="56" t="n">
        <f aca="false">L294*INDEX(Rates!$B$2:$C$101,C294+1,IF(Inputs!$C$5="Male",1,2))/1000/12*Inputs!$C$16</f>
        <v>0</v>
      </c>
      <c r="N294" s="56" t="n">
        <f aca="false">IF($V$1=1,MAX(F294+G294+H294+J294-K294-M294,0)*Inputs!$C$22/12,0)</f>
        <v>0</v>
      </c>
      <c r="O294" s="56" t="n">
        <f aca="false">IF(AND(MOD(A294,12)=0,B294&gt;=Inputs!$C$18),MAX(F294+G294+H294+J294-K294-M294-N294,0)*Inputs!$C$17,0)</f>
        <v>0</v>
      </c>
      <c r="P294" s="56" t="n">
        <f aca="false">F294+G294+H294+J294-K294-M294-N294+O294</f>
        <v>149447.810317868</v>
      </c>
      <c r="Q294" s="56" t="n">
        <f aca="false">IF(OR(E294=1,P294&lt;=0),0,P294)</f>
        <v>149447.810317868</v>
      </c>
      <c r="R294" s="15" t="n">
        <f aca="false">IF(OR(E294=1,AND(P294&lt;=0,I294&gt;0)),1,0)</f>
        <v>0</v>
      </c>
      <c r="S294" s="15" t="n">
        <f aca="false">IF(L294&gt;0,1,0)</f>
        <v>0</v>
      </c>
    </row>
    <row r="295" customFormat="false" ht="15" hidden="false" customHeight="false" outlineLevel="0" collapsed="false">
      <c r="A295" s="15" t="n">
        <v>294</v>
      </c>
      <c r="B295" s="15" t="n">
        <f aca="false">INT((A295-1)/12)+1</f>
        <v>25</v>
      </c>
      <c r="C295" s="15" t="n">
        <f aca="false">MIN(Inputs!$C$4+B295-1,99)</f>
        <v>98</v>
      </c>
      <c r="D295" s="55" t="n">
        <f aca="false">Inputs!$C$25</f>
        <v>0.02</v>
      </c>
      <c r="E295" s="15" t="n">
        <f aca="false">R294</f>
        <v>0</v>
      </c>
      <c r="F295" s="56" t="n">
        <f aca="false">Q294</f>
        <v>149447.810317868</v>
      </c>
      <c r="G295" s="56" t="n">
        <f aca="false">IF(AND(MOD(A295-1,12)=0,B295&lt;=Inputs!$C$7,E295=0),Inputs!$C$6,0)</f>
        <v>0</v>
      </c>
      <c r="H295" s="56" t="n">
        <f aca="false">IF(B295=1,G295*Inputs!$C$9,0)</f>
        <v>0</v>
      </c>
      <c r="I295" s="56" t="n">
        <f aca="false">I294+G295</f>
        <v>120000</v>
      </c>
      <c r="J295" s="56" t="n">
        <f aca="false">(F295+G295+H295)*((1+D295)^(1/12)-1)</f>
        <v>246.825209133911</v>
      </c>
      <c r="K295" s="56" t="n">
        <f aca="false">(F295+G295+H295+J295)*(Inputs!$C$14+IF(B295&lt;=10,Inputs!$C$12,Inputs!$C$13))/12</f>
        <v>74.847317763501</v>
      </c>
      <c r="L295" s="56" t="n">
        <f aca="false">IF(OR(E295=1,A295&lt;=Inputs!$C$15),0,MAX(Inputs!$C$8*I295-(F295+G295+H295+J295-K295),0))</f>
        <v>0</v>
      </c>
      <c r="M295" s="56" t="n">
        <f aca="false">L295*INDEX(Rates!$B$2:$C$101,C295+1,IF(Inputs!$C$5="Male",1,2))/1000/12*Inputs!$C$16</f>
        <v>0</v>
      </c>
      <c r="N295" s="56" t="n">
        <f aca="false">IF($V$1=1,MAX(F295+G295+H295+J295-K295-M295,0)*Inputs!$C$22/12,0)</f>
        <v>0</v>
      </c>
      <c r="O295" s="56" t="n">
        <f aca="false">IF(AND(MOD(A295,12)=0,B295&gt;=Inputs!$C$18),MAX(F295+G295+H295+J295-K295-M295-N295,0)*Inputs!$C$17,0)</f>
        <v>0</v>
      </c>
      <c r="P295" s="56" t="n">
        <f aca="false">F295+G295+H295+J295-K295-M295-N295+O295</f>
        <v>149619.788209238</v>
      </c>
      <c r="Q295" s="56" t="n">
        <f aca="false">IF(OR(E295=1,P295&lt;=0),0,P295)</f>
        <v>149619.788209238</v>
      </c>
      <c r="R295" s="15" t="n">
        <f aca="false">IF(OR(E295=1,AND(P295&lt;=0,I295&gt;0)),1,0)</f>
        <v>0</v>
      </c>
      <c r="S295" s="15" t="n">
        <f aca="false">IF(L295&gt;0,1,0)</f>
        <v>0</v>
      </c>
    </row>
    <row r="296" customFormat="false" ht="15" hidden="false" customHeight="false" outlineLevel="0" collapsed="false">
      <c r="A296" s="15" t="n">
        <v>295</v>
      </c>
      <c r="B296" s="15" t="n">
        <f aca="false">INT((A296-1)/12)+1</f>
        <v>25</v>
      </c>
      <c r="C296" s="15" t="n">
        <f aca="false">MIN(Inputs!$C$4+B296-1,99)</f>
        <v>98</v>
      </c>
      <c r="D296" s="55" t="n">
        <f aca="false">Inputs!$C$25</f>
        <v>0.02</v>
      </c>
      <c r="E296" s="15" t="n">
        <f aca="false">R295</f>
        <v>0</v>
      </c>
      <c r="F296" s="56" t="n">
        <f aca="false">Q295</f>
        <v>149619.788209238</v>
      </c>
      <c r="G296" s="56" t="n">
        <f aca="false">IF(AND(MOD(A296-1,12)=0,B296&lt;=Inputs!$C$7,E296=0),Inputs!$C$6,0)</f>
        <v>0</v>
      </c>
      <c r="H296" s="56" t="n">
        <f aca="false">IF(B296=1,G296*Inputs!$C$9,0)</f>
        <v>0</v>
      </c>
      <c r="I296" s="56" t="n">
        <f aca="false">I295+G296</f>
        <v>120000</v>
      </c>
      <c r="J296" s="56" t="n">
        <f aca="false">(F296+G296+H296)*((1+D296)^(1/12)-1)</f>
        <v>247.109244603642</v>
      </c>
      <c r="K296" s="56" t="n">
        <f aca="false">(F296+G296+H296+J296)*(Inputs!$C$14+IF(B296&lt;=10,Inputs!$C$12,Inputs!$C$13))/12</f>
        <v>74.933448726921</v>
      </c>
      <c r="L296" s="56" t="n">
        <f aca="false">IF(OR(E296=1,A296&lt;=Inputs!$C$15),0,MAX(Inputs!$C$8*I296-(F296+G296+H296+J296-K296),0))</f>
        <v>0</v>
      </c>
      <c r="M296" s="56" t="n">
        <f aca="false">L296*INDEX(Rates!$B$2:$C$101,C296+1,IF(Inputs!$C$5="Male",1,2))/1000/12*Inputs!$C$16</f>
        <v>0</v>
      </c>
      <c r="N296" s="56" t="n">
        <f aca="false">IF($V$1=1,MAX(F296+G296+H296+J296-K296-M296,0)*Inputs!$C$22/12,0)</f>
        <v>0</v>
      </c>
      <c r="O296" s="56" t="n">
        <f aca="false">IF(AND(MOD(A296,12)=0,B296&gt;=Inputs!$C$18),MAX(F296+G296+H296+J296-K296-M296-N296,0)*Inputs!$C$17,0)</f>
        <v>0</v>
      </c>
      <c r="P296" s="56" t="n">
        <f aca="false">F296+G296+H296+J296-K296-M296-N296+O296</f>
        <v>149791.964005115</v>
      </c>
      <c r="Q296" s="56" t="n">
        <f aca="false">IF(OR(E296=1,P296&lt;=0),0,P296)</f>
        <v>149791.964005115</v>
      </c>
      <c r="R296" s="15" t="n">
        <f aca="false">IF(OR(E296=1,AND(P296&lt;=0,I296&gt;0)),1,0)</f>
        <v>0</v>
      </c>
      <c r="S296" s="15" t="n">
        <f aca="false">IF(L296&gt;0,1,0)</f>
        <v>0</v>
      </c>
    </row>
    <row r="297" customFormat="false" ht="15" hidden="false" customHeight="false" outlineLevel="0" collapsed="false">
      <c r="A297" s="15" t="n">
        <v>296</v>
      </c>
      <c r="B297" s="15" t="n">
        <f aca="false">INT((A297-1)/12)+1</f>
        <v>25</v>
      </c>
      <c r="C297" s="15" t="n">
        <f aca="false">MIN(Inputs!$C$4+B297-1,99)</f>
        <v>98</v>
      </c>
      <c r="D297" s="55" t="n">
        <f aca="false">Inputs!$C$25</f>
        <v>0.02</v>
      </c>
      <c r="E297" s="15" t="n">
        <f aca="false">R296</f>
        <v>0</v>
      </c>
      <c r="F297" s="56" t="n">
        <f aca="false">Q296</f>
        <v>149791.964005115</v>
      </c>
      <c r="G297" s="56" t="n">
        <f aca="false">IF(AND(MOD(A297-1,12)=0,B297&lt;=Inputs!$C$7,E297=0),Inputs!$C$6,0)</f>
        <v>0</v>
      </c>
      <c r="H297" s="56" t="n">
        <f aca="false">IF(B297=1,G297*Inputs!$C$9,0)</f>
        <v>0</v>
      </c>
      <c r="I297" s="56" t="n">
        <f aca="false">I296+G297</f>
        <v>120000</v>
      </c>
      <c r="J297" s="56" t="n">
        <f aca="false">(F297+G297+H297)*((1+D297)^(1/12)-1)</f>
        <v>247.393606928755</v>
      </c>
      <c r="K297" s="56" t="n">
        <f aca="false">(F297+G297+H297+J297)*(Inputs!$C$14+IF(B297&lt;=10,Inputs!$C$12,Inputs!$C$13))/12</f>
        <v>75.019678806022</v>
      </c>
      <c r="L297" s="56" t="n">
        <f aca="false">IF(OR(E297=1,A297&lt;=Inputs!$C$15),0,MAX(Inputs!$C$8*I297-(F297+G297+H297+J297-K297),0))</f>
        <v>0</v>
      </c>
      <c r="M297" s="56" t="n">
        <f aca="false">L297*INDEX(Rates!$B$2:$C$101,C297+1,IF(Inputs!$C$5="Male",1,2))/1000/12*Inputs!$C$16</f>
        <v>0</v>
      </c>
      <c r="N297" s="56" t="n">
        <f aca="false">IF($V$1=1,MAX(F297+G297+H297+J297-K297-M297,0)*Inputs!$C$22/12,0)</f>
        <v>0</v>
      </c>
      <c r="O297" s="56" t="n">
        <f aca="false">IF(AND(MOD(A297,12)=0,B297&gt;=Inputs!$C$18),MAX(F297+G297+H297+J297-K297-M297-N297,0)*Inputs!$C$17,0)</f>
        <v>0</v>
      </c>
      <c r="P297" s="56" t="n">
        <f aca="false">F297+G297+H297+J297-K297-M297-N297+O297</f>
        <v>149964.337933238</v>
      </c>
      <c r="Q297" s="56" t="n">
        <f aca="false">IF(OR(E297=1,P297&lt;=0),0,P297)</f>
        <v>149964.337933238</v>
      </c>
      <c r="R297" s="15" t="n">
        <f aca="false">IF(OR(E297=1,AND(P297&lt;=0,I297&gt;0)),1,0)</f>
        <v>0</v>
      </c>
      <c r="S297" s="15" t="n">
        <f aca="false">IF(L297&gt;0,1,0)</f>
        <v>0</v>
      </c>
    </row>
    <row r="298" customFormat="false" ht="15" hidden="false" customHeight="false" outlineLevel="0" collapsed="false">
      <c r="A298" s="15" t="n">
        <v>297</v>
      </c>
      <c r="B298" s="15" t="n">
        <f aca="false">INT((A298-1)/12)+1</f>
        <v>25</v>
      </c>
      <c r="C298" s="15" t="n">
        <f aca="false">MIN(Inputs!$C$4+B298-1,99)</f>
        <v>98</v>
      </c>
      <c r="D298" s="55" t="n">
        <f aca="false">Inputs!$C$25</f>
        <v>0.02</v>
      </c>
      <c r="E298" s="15" t="n">
        <f aca="false">R297</f>
        <v>0</v>
      </c>
      <c r="F298" s="56" t="n">
        <f aca="false">Q297</f>
        <v>149964.337933238</v>
      </c>
      <c r="G298" s="56" t="n">
        <f aca="false">IF(AND(MOD(A298-1,12)=0,B298&lt;=Inputs!$C$7,E298=0),Inputs!$C$6,0)</f>
        <v>0</v>
      </c>
      <c r="H298" s="56" t="n">
        <f aca="false">IF(B298=1,G298*Inputs!$C$9,0)</f>
        <v>0</v>
      </c>
      <c r="I298" s="56" t="n">
        <f aca="false">I297+G298</f>
        <v>120000</v>
      </c>
      <c r="J298" s="56" t="n">
        <f aca="false">(F298+G298+H298)*((1+D298)^(1/12)-1)</f>
        <v>247.678296485382</v>
      </c>
      <c r="K298" s="56" t="n">
        <f aca="false">(F298+G298+H298+J298)*(Inputs!$C$14+IF(B298&lt;=10,Inputs!$C$12,Inputs!$C$13))/12</f>
        <v>75.1060081148616</v>
      </c>
      <c r="L298" s="56" t="n">
        <f aca="false">IF(OR(E298=1,A298&lt;=Inputs!$C$15),0,MAX(Inputs!$C$8*I298-(F298+G298+H298+J298-K298),0))</f>
        <v>0</v>
      </c>
      <c r="M298" s="56" t="n">
        <f aca="false">L298*INDEX(Rates!$B$2:$C$101,C298+1,IF(Inputs!$C$5="Male",1,2))/1000/12*Inputs!$C$16</f>
        <v>0</v>
      </c>
      <c r="N298" s="56" t="n">
        <f aca="false">IF($V$1=1,MAX(F298+G298+H298+J298-K298-M298,0)*Inputs!$C$22/12,0)</f>
        <v>0</v>
      </c>
      <c r="O298" s="56" t="n">
        <f aca="false">IF(AND(MOD(A298,12)=0,B298&gt;=Inputs!$C$18),MAX(F298+G298+H298+J298-K298-M298-N298,0)*Inputs!$C$17,0)</f>
        <v>0</v>
      </c>
      <c r="P298" s="56" t="n">
        <f aca="false">F298+G298+H298+J298-K298-M298-N298+O298</f>
        <v>150136.910221608</v>
      </c>
      <c r="Q298" s="56" t="n">
        <f aca="false">IF(OR(E298=1,P298&lt;=0),0,P298)</f>
        <v>150136.910221608</v>
      </c>
      <c r="R298" s="15" t="n">
        <f aca="false">IF(OR(E298=1,AND(P298&lt;=0,I298&gt;0)),1,0)</f>
        <v>0</v>
      </c>
      <c r="S298" s="15" t="n">
        <f aca="false">IF(L298&gt;0,1,0)</f>
        <v>0</v>
      </c>
    </row>
    <row r="299" customFormat="false" ht="15" hidden="false" customHeight="false" outlineLevel="0" collapsed="false">
      <c r="A299" s="15" t="n">
        <v>298</v>
      </c>
      <c r="B299" s="15" t="n">
        <f aca="false">INT((A299-1)/12)+1</f>
        <v>25</v>
      </c>
      <c r="C299" s="15" t="n">
        <f aca="false">MIN(Inputs!$C$4+B299-1,99)</f>
        <v>98</v>
      </c>
      <c r="D299" s="55" t="n">
        <f aca="false">Inputs!$C$25</f>
        <v>0.02</v>
      </c>
      <c r="E299" s="15" t="n">
        <f aca="false">R298</f>
        <v>0</v>
      </c>
      <c r="F299" s="56" t="n">
        <f aca="false">Q298</f>
        <v>150136.910221608</v>
      </c>
      <c r="G299" s="56" t="n">
        <f aca="false">IF(AND(MOD(A299-1,12)=0,B299&lt;=Inputs!$C$7,E299=0),Inputs!$C$6,0)</f>
        <v>0</v>
      </c>
      <c r="H299" s="56" t="n">
        <f aca="false">IF(B299=1,G299*Inputs!$C$9,0)</f>
        <v>0</v>
      </c>
      <c r="I299" s="56" t="n">
        <f aca="false">I298+G299</f>
        <v>120000</v>
      </c>
      <c r="J299" s="56" t="n">
        <f aca="false">(F299+G299+H299)*((1+D299)^(1/12)-1)</f>
        <v>247.963313650084</v>
      </c>
      <c r="K299" s="56" t="n">
        <f aca="false">(F299+G299+H299+J299)*(Inputs!$C$14+IF(B299&lt;=10,Inputs!$C$12,Inputs!$C$13))/12</f>
        <v>75.1924367676293</v>
      </c>
      <c r="L299" s="56" t="n">
        <f aca="false">IF(OR(E299=1,A299&lt;=Inputs!$C$15),0,MAX(Inputs!$C$8*I299-(F299+G299+H299+J299-K299),0))</f>
        <v>0</v>
      </c>
      <c r="M299" s="56" t="n">
        <f aca="false">L299*INDEX(Rates!$B$2:$C$101,C299+1,IF(Inputs!$C$5="Male",1,2))/1000/12*Inputs!$C$16</f>
        <v>0</v>
      </c>
      <c r="N299" s="56" t="n">
        <f aca="false">IF($V$1=1,MAX(F299+G299+H299+J299-K299-M299,0)*Inputs!$C$22/12,0)</f>
        <v>0</v>
      </c>
      <c r="O299" s="56" t="n">
        <f aca="false">IF(AND(MOD(A299,12)=0,B299&gt;=Inputs!$C$18),MAX(F299+G299+H299+J299-K299-M299-N299,0)*Inputs!$C$17,0)</f>
        <v>0</v>
      </c>
      <c r="P299" s="56" t="n">
        <f aca="false">F299+G299+H299+J299-K299-M299-N299+O299</f>
        <v>150309.681098491</v>
      </c>
      <c r="Q299" s="56" t="n">
        <f aca="false">IF(OR(E299=1,P299&lt;=0),0,P299)</f>
        <v>150309.681098491</v>
      </c>
      <c r="R299" s="15" t="n">
        <f aca="false">IF(OR(E299=1,AND(P299&lt;=0,I299&gt;0)),1,0)</f>
        <v>0</v>
      </c>
      <c r="S299" s="15" t="n">
        <f aca="false">IF(L299&gt;0,1,0)</f>
        <v>0</v>
      </c>
    </row>
    <row r="300" customFormat="false" ht="15" hidden="false" customHeight="false" outlineLevel="0" collapsed="false">
      <c r="A300" s="15" t="n">
        <v>299</v>
      </c>
      <c r="B300" s="15" t="n">
        <f aca="false">INT((A300-1)/12)+1</f>
        <v>25</v>
      </c>
      <c r="C300" s="15" t="n">
        <f aca="false">MIN(Inputs!$C$4+B300-1,99)</f>
        <v>98</v>
      </c>
      <c r="D300" s="55" t="n">
        <f aca="false">Inputs!$C$25</f>
        <v>0.02</v>
      </c>
      <c r="E300" s="15" t="n">
        <f aca="false">R299</f>
        <v>0</v>
      </c>
      <c r="F300" s="56" t="n">
        <f aca="false">Q299</f>
        <v>150309.681098491</v>
      </c>
      <c r="G300" s="56" t="n">
        <f aca="false">IF(AND(MOD(A300-1,12)=0,B300&lt;=Inputs!$C$7,E300=0),Inputs!$C$6,0)</f>
        <v>0</v>
      </c>
      <c r="H300" s="56" t="n">
        <f aca="false">IF(B300=1,G300*Inputs!$C$9,0)</f>
        <v>0</v>
      </c>
      <c r="I300" s="56" t="n">
        <f aca="false">I299+G300</f>
        <v>120000</v>
      </c>
      <c r="J300" s="56" t="n">
        <f aca="false">(F300+G300+H300)*((1+D300)^(1/12)-1)</f>
        <v>248.248658799859</v>
      </c>
      <c r="K300" s="56" t="n">
        <f aca="false">(F300+G300+H300+J300)*(Inputs!$C$14+IF(B300&lt;=10,Inputs!$C$12,Inputs!$C$13))/12</f>
        <v>75.2789648786454</v>
      </c>
      <c r="L300" s="56" t="n">
        <f aca="false">IF(OR(E300=1,A300&lt;=Inputs!$C$15),0,MAX(Inputs!$C$8*I300-(F300+G300+H300+J300-K300),0))</f>
        <v>0</v>
      </c>
      <c r="M300" s="56" t="n">
        <f aca="false">L300*INDEX(Rates!$B$2:$C$101,C300+1,IF(Inputs!$C$5="Male",1,2))/1000/12*Inputs!$C$16</f>
        <v>0</v>
      </c>
      <c r="N300" s="56" t="n">
        <f aca="false">IF($V$1=1,MAX(F300+G300+H300+J300-K300-M300,0)*Inputs!$C$22/12,0)</f>
        <v>0</v>
      </c>
      <c r="O300" s="56" t="n">
        <f aca="false">IF(AND(MOD(A300,12)=0,B300&gt;=Inputs!$C$18),MAX(F300+G300+H300+J300-K300-M300-N300,0)*Inputs!$C$17,0)</f>
        <v>0</v>
      </c>
      <c r="P300" s="56" t="n">
        <f aca="false">F300+G300+H300+J300-K300-M300-N300+O300</f>
        <v>150482.650792412</v>
      </c>
      <c r="Q300" s="56" t="n">
        <f aca="false">IF(OR(E300=1,P300&lt;=0),0,P300)</f>
        <v>150482.650792412</v>
      </c>
      <c r="R300" s="15" t="n">
        <f aca="false">IF(OR(E300=1,AND(P300&lt;=0,I300&gt;0)),1,0)</f>
        <v>0</v>
      </c>
      <c r="S300" s="15" t="n">
        <f aca="false">IF(L300&gt;0,1,0)</f>
        <v>0</v>
      </c>
    </row>
    <row r="301" customFormat="false" ht="15" hidden="false" customHeight="false" outlineLevel="0" collapsed="false">
      <c r="A301" s="15" t="n">
        <v>300</v>
      </c>
      <c r="B301" s="15" t="n">
        <f aca="false">INT((A301-1)/12)+1</f>
        <v>25</v>
      </c>
      <c r="C301" s="15" t="n">
        <f aca="false">MIN(Inputs!$C$4+B301-1,99)</f>
        <v>98</v>
      </c>
      <c r="D301" s="55" t="n">
        <f aca="false">Inputs!$C$25</f>
        <v>0.02</v>
      </c>
      <c r="E301" s="15" t="n">
        <f aca="false">R300</f>
        <v>0</v>
      </c>
      <c r="F301" s="56" t="n">
        <f aca="false">Q300</f>
        <v>150482.650792412</v>
      </c>
      <c r="G301" s="56" t="n">
        <f aca="false">IF(AND(MOD(A301-1,12)=0,B301&lt;=Inputs!$C$7,E301=0),Inputs!$C$6,0)</f>
        <v>0</v>
      </c>
      <c r="H301" s="56" t="n">
        <f aca="false">IF(B301=1,G301*Inputs!$C$9,0)</f>
        <v>0</v>
      </c>
      <c r="I301" s="56" t="n">
        <f aca="false">I300+G301</f>
        <v>120000</v>
      </c>
      <c r="J301" s="56" t="n">
        <f aca="false">(F301+G301+H301)*((1+D301)^(1/12)-1)</f>
        <v>248.534332312138</v>
      </c>
      <c r="K301" s="56" t="n">
        <f aca="false">(F301+G301+H301+J301)*(Inputs!$C$14+IF(B301&lt;=10,Inputs!$C$12,Inputs!$C$13))/12</f>
        <v>75.3655925623621</v>
      </c>
      <c r="L301" s="56" t="n">
        <f aca="false">IF(OR(E301=1,A301&lt;=Inputs!$C$15),0,MAX(Inputs!$C$8*I301-(F301+G301+H301+J301-K301),0))</f>
        <v>0</v>
      </c>
      <c r="M301" s="56" t="n">
        <f aca="false">L301*INDEX(Rates!$B$2:$C$101,C301+1,IF(Inputs!$C$5="Male",1,2))/1000/12*Inputs!$C$16</f>
        <v>0</v>
      </c>
      <c r="N301" s="56" t="n">
        <f aca="false">IF($V$1=1,MAX(F301+G301+H301+J301-K301-M301,0)*Inputs!$C$22/12,0)</f>
        <v>0</v>
      </c>
      <c r="O301" s="56" t="n">
        <f aca="false">IF(AND(MOD(A301,12)=0,B301&gt;=Inputs!$C$18),MAX(F301+G301+H301+J301-K301-M301-N301,0)*Inputs!$C$17,0)</f>
        <v>753.279097660809</v>
      </c>
      <c r="P301" s="56" t="n">
        <f aca="false">F301+G301+H301+J301-K301-M301-N301+O301</f>
        <v>151409.098629823</v>
      </c>
      <c r="Q301" s="56" t="n">
        <f aca="false">IF(OR(E301=1,P301&lt;=0),0,P301)</f>
        <v>151409.098629823</v>
      </c>
      <c r="R301" s="15" t="n">
        <f aca="false">IF(OR(E301=1,AND(P301&lt;=0,I301&gt;0)),1,0)</f>
        <v>0</v>
      </c>
      <c r="S301" s="15" t="n">
        <f aca="false">IF(L301&gt;0,1,0)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9" min="1" style="0" width="14"/>
  </cols>
  <sheetData>
    <row r="1" customFormat="false" ht="23.85" hidden="false" customHeight="false" outlineLevel="0" collapsed="false">
      <c r="A1" s="52" t="s">
        <v>152</v>
      </c>
      <c r="B1" s="52" t="s">
        <v>77</v>
      </c>
      <c r="C1" s="52" t="s">
        <v>122</v>
      </c>
      <c r="D1" s="52" t="s">
        <v>153</v>
      </c>
      <c r="E1" s="52" t="s">
        <v>154</v>
      </c>
      <c r="F1" s="52" t="s">
        <v>155</v>
      </c>
      <c r="G1" s="52" t="s">
        <v>156</v>
      </c>
      <c r="H1" s="52" t="s">
        <v>157</v>
      </c>
      <c r="I1" s="52" t="s">
        <v>158</v>
      </c>
      <c r="J1" s="52" t="s">
        <v>159</v>
      </c>
      <c r="K1" s="52" t="s">
        <v>160</v>
      </c>
      <c r="L1" s="52" t="s">
        <v>161</v>
      </c>
      <c r="M1" s="52" t="s">
        <v>162</v>
      </c>
      <c r="N1" s="52" t="s">
        <v>163</v>
      </c>
      <c r="O1" s="52" t="s">
        <v>164</v>
      </c>
      <c r="P1" s="52" t="s">
        <v>165</v>
      </c>
      <c r="Q1" s="52" t="s">
        <v>166</v>
      </c>
      <c r="R1" s="52" t="s">
        <v>167</v>
      </c>
      <c r="S1" s="52" t="s">
        <v>168</v>
      </c>
      <c r="U1" s="53" t="s">
        <v>169</v>
      </c>
      <c r="V1" s="54" t="n">
        <v>1</v>
      </c>
    </row>
    <row r="2" customFormat="false" ht="15" hidden="false" customHeight="false" outlineLevel="0" collapsed="false">
      <c r="A2" s="15" t="n">
        <v>1</v>
      </c>
      <c r="B2" s="15" t="n">
        <f aca="false">INT((A2-1)/12)+1</f>
        <v>1</v>
      </c>
      <c r="C2" s="15" t="n">
        <f aca="false">MIN(Inputs!$C$4+B2-1,99)</f>
        <v>74</v>
      </c>
      <c r="D2" s="55" t="n">
        <f aca="false">Inputs!$C$25</f>
        <v>0.02</v>
      </c>
      <c r="E2" s="15" t="n">
        <v>0</v>
      </c>
      <c r="F2" s="56" t="n">
        <v>0</v>
      </c>
      <c r="G2" s="56" t="n">
        <f aca="false">IF(AND(MOD(A2-1,12)=0,B2&lt;=Inputs!$C$7,E2=0),Inputs!$C$6,0)</f>
        <v>24000</v>
      </c>
      <c r="H2" s="56" t="n">
        <f aca="false">IF(B2=1,G2*Inputs!$C$9,0)</f>
        <v>960</v>
      </c>
      <c r="I2" s="56" t="n">
        <f aca="false">G2</f>
        <v>24000</v>
      </c>
      <c r="J2" s="56" t="n">
        <f aca="false">(F2+G2+H2)*((1+D2)^(1/12)-1)</f>
        <v>41.2234692959288</v>
      </c>
      <c r="K2" s="56" t="n">
        <f aca="false">(F2+G2+H2+J2)*(Inputs!$C$14+IF(B2&lt;=10,Inputs!$C$12,Inputs!$C$13))/12</f>
        <v>52.0858822276999</v>
      </c>
      <c r="L2" s="56" t="n">
        <f aca="false">IF(OR(E2=1,A2&lt;=Inputs!$C$15),0,MAX(Inputs!$C$8*I2-(F2+G2+H2+J2-K2),0))</f>
        <v>0</v>
      </c>
      <c r="M2" s="56" t="n">
        <f aca="false">L2*INDEX(Rates!$B$2:$C$101,C2+1,IF(Inputs!$C$5="Male",1,2))/1000/12*Inputs!$C$16</f>
        <v>0</v>
      </c>
      <c r="N2" s="56" t="n">
        <f aca="false">IF($V$1=1,MAX(F2+G2+H2+J2-K2-M2,0)*Inputs!$C$22/12,0)</f>
        <v>166.327583913788</v>
      </c>
      <c r="O2" s="56" t="n">
        <f aca="false">IF(AND(MOD(A2,12)=0,B2&gt;=Inputs!$C$18),MAX(F2+G2+H2+J2-K2-M2-N2,0)*Inputs!$C$17,0)</f>
        <v>0</v>
      </c>
      <c r="P2" s="56" t="n">
        <f aca="false">F2+G2+H2+J2-K2-M2-N2+O2</f>
        <v>24782.8100031544</v>
      </c>
      <c r="Q2" s="56" t="n">
        <f aca="false">IF(OR(E2=1,P2&lt;=0),0,P2)</f>
        <v>24782.8100031544</v>
      </c>
      <c r="R2" s="15" t="n">
        <f aca="false">IF(OR(E2=1,AND(P2&lt;=0,I2&gt;0)),1,0)</f>
        <v>0</v>
      </c>
      <c r="S2" s="15" t="n">
        <f aca="false">IF(L2&gt;0,1,0)</f>
        <v>0</v>
      </c>
      <c r="U2" s="36" t="s">
        <v>175</v>
      </c>
    </row>
    <row r="3" customFormat="false" ht="15" hidden="false" customHeight="false" outlineLevel="0" collapsed="false">
      <c r="A3" s="15" t="n">
        <v>2</v>
      </c>
      <c r="B3" s="15" t="n">
        <f aca="false">INT((A3-1)/12)+1</f>
        <v>1</v>
      </c>
      <c r="C3" s="15" t="n">
        <f aca="false">MIN(Inputs!$C$4+B3-1,99)</f>
        <v>74</v>
      </c>
      <c r="D3" s="55" t="n">
        <f aca="false">Inputs!$C$25</f>
        <v>0.02</v>
      </c>
      <c r="E3" s="15" t="n">
        <f aca="false">R2</f>
        <v>0</v>
      </c>
      <c r="F3" s="56" t="n">
        <f aca="false">Q2</f>
        <v>24782.8100031544</v>
      </c>
      <c r="G3" s="56" t="n">
        <f aca="false">IF(AND(MOD(A3-1,12)=0,B3&lt;=Inputs!$C$7,E3=0),Inputs!$C$6,0)</f>
        <v>0</v>
      </c>
      <c r="H3" s="56" t="n">
        <f aca="false">IF(B3=1,G3*Inputs!$C$9,0)</f>
        <v>0</v>
      </c>
      <c r="I3" s="56" t="n">
        <f aca="false">I2+G3</f>
        <v>24000</v>
      </c>
      <c r="J3" s="56" t="n">
        <f aca="false">(F3+G3+H3)*((1+D3)^(1/12)-1)</f>
        <v>40.9308256102514</v>
      </c>
      <c r="K3" s="56" t="n">
        <f aca="false">(F3+G3+H3+J3)*(Inputs!$C$14+IF(B3&lt;=10,Inputs!$C$12,Inputs!$C$13))/12</f>
        <v>51.7161267265931</v>
      </c>
      <c r="L3" s="56" t="n">
        <f aca="false">IF(OR(E3=1,A3&lt;=Inputs!$C$15),0,MAX(Inputs!$C$8*I3-(F3+G3+H3+J3-K3),0))</f>
        <v>0</v>
      </c>
      <c r="M3" s="56" t="n">
        <f aca="false">L3*INDEX(Rates!$B$2:$C$101,C3+1,IF(Inputs!$C$5="Male",1,2))/1000/12*Inputs!$C$16</f>
        <v>0</v>
      </c>
      <c r="N3" s="56" t="n">
        <f aca="false">IF($V$1=1,MAX(F3+G3+H3+J3-K3-M3,0)*Inputs!$C$22/12,0)</f>
        <v>165.146831346921</v>
      </c>
      <c r="O3" s="56" t="n">
        <f aca="false">IF(AND(MOD(A3,12)=0,B3&gt;=Inputs!$C$18),MAX(F3+G3+H3+J3-K3-M3-N3,0)*Inputs!$C$17,0)</f>
        <v>0</v>
      </c>
      <c r="P3" s="56" t="n">
        <f aca="false">F3+G3+H3+J3-K3-M3-N3+O3</f>
        <v>24606.8778706912</v>
      </c>
      <c r="Q3" s="56" t="n">
        <f aca="false">IF(OR(E3=1,P3&lt;=0),0,P3)</f>
        <v>24606.8778706912</v>
      </c>
      <c r="R3" s="15" t="n">
        <f aca="false">IF(OR(E3=1,AND(P3&lt;=0,I3&gt;0)),1,0)</f>
        <v>0</v>
      </c>
      <c r="S3" s="15" t="n">
        <f aca="false">IF(L3&gt;0,1,0)</f>
        <v>0</v>
      </c>
    </row>
    <row r="4" customFormat="false" ht="15" hidden="false" customHeight="false" outlineLevel="0" collapsed="false">
      <c r="A4" s="15" t="n">
        <v>3</v>
      </c>
      <c r="B4" s="15" t="n">
        <f aca="false">INT((A4-1)/12)+1</f>
        <v>1</v>
      </c>
      <c r="C4" s="15" t="n">
        <f aca="false">MIN(Inputs!$C$4+B4-1,99)</f>
        <v>74</v>
      </c>
      <c r="D4" s="55" t="n">
        <f aca="false">Inputs!$C$25</f>
        <v>0.02</v>
      </c>
      <c r="E4" s="15" t="n">
        <f aca="false">R3</f>
        <v>0</v>
      </c>
      <c r="F4" s="56" t="n">
        <f aca="false">Q3</f>
        <v>24606.8778706912</v>
      </c>
      <c r="G4" s="56" t="n">
        <f aca="false">IF(AND(MOD(A4-1,12)=0,B4&lt;=Inputs!$C$7,E4=0),Inputs!$C$6,0)</f>
        <v>0</v>
      </c>
      <c r="H4" s="56" t="n">
        <f aca="false">IF(B4=1,G4*Inputs!$C$9,0)</f>
        <v>0</v>
      </c>
      <c r="I4" s="56" t="n">
        <f aca="false">I3+G4</f>
        <v>24000</v>
      </c>
      <c r="J4" s="56" t="n">
        <f aca="false">(F4+G4+H4)*((1+D4)^(1/12)-1)</f>
        <v>40.6402593898681</v>
      </c>
      <c r="K4" s="56" t="n">
        <f aca="false">(F4+G4+H4+J4)*(Inputs!$C$14+IF(B4&lt;=10,Inputs!$C$12,Inputs!$C$13))/12</f>
        <v>51.3489961043355</v>
      </c>
      <c r="L4" s="56" t="n">
        <f aca="false">IF(OR(E4=1,A4&lt;=Inputs!$C$15),0,MAX(Inputs!$C$8*I4-(F4+G4+H4+J4-K4),0))</f>
        <v>0</v>
      </c>
      <c r="M4" s="56" t="n">
        <f aca="false">L4*INDEX(Rates!$B$2:$C$101,C4+1,IF(Inputs!$C$5="Male",1,2))/1000/12*Inputs!$C$16</f>
        <v>0</v>
      </c>
      <c r="N4" s="56" t="n">
        <f aca="false">IF($V$1=1,MAX(F4+G4+H4+J4-K4-M4,0)*Inputs!$C$22/12,0)</f>
        <v>163.974460893178</v>
      </c>
      <c r="O4" s="56" t="n">
        <f aca="false">IF(AND(MOD(A4,12)=0,B4&gt;=Inputs!$C$18),MAX(F4+G4+H4+J4-K4-M4-N4,0)*Inputs!$C$17,0)</f>
        <v>0</v>
      </c>
      <c r="P4" s="56" t="n">
        <f aca="false">F4+G4+H4+J4-K4-M4-N4+O4</f>
        <v>24432.1946730835</v>
      </c>
      <c r="Q4" s="56" t="n">
        <f aca="false">IF(OR(E4=1,P4&lt;=0),0,P4)</f>
        <v>24432.1946730835</v>
      </c>
      <c r="R4" s="15" t="n">
        <f aca="false">IF(OR(E4=1,AND(P4&lt;=0,I4&gt;0)),1,0)</f>
        <v>0</v>
      </c>
      <c r="S4" s="15" t="n">
        <f aca="false">IF(L4&gt;0,1,0)</f>
        <v>0</v>
      </c>
    </row>
    <row r="5" customFormat="false" ht="15" hidden="false" customHeight="false" outlineLevel="0" collapsed="false">
      <c r="A5" s="15" t="n">
        <v>4</v>
      </c>
      <c r="B5" s="15" t="n">
        <f aca="false">INT((A5-1)/12)+1</f>
        <v>1</v>
      </c>
      <c r="C5" s="15" t="n">
        <f aca="false">MIN(Inputs!$C$4+B5-1,99)</f>
        <v>74</v>
      </c>
      <c r="D5" s="55" t="n">
        <f aca="false">Inputs!$C$25</f>
        <v>0.02</v>
      </c>
      <c r="E5" s="15" t="n">
        <f aca="false">R4</f>
        <v>0</v>
      </c>
      <c r="F5" s="56" t="n">
        <f aca="false">Q4</f>
        <v>24432.1946730835</v>
      </c>
      <c r="G5" s="56" t="n">
        <f aca="false">IF(AND(MOD(A5-1,12)=0,B5&lt;=Inputs!$C$7,E5=0),Inputs!$C$6,0)</f>
        <v>0</v>
      </c>
      <c r="H5" s="56" t="n">
        <f aca="false">IF(B5=1,G5*Inputs!$C$9,0)</f>
        <v>0</v>
      </c>
      <c r="I5" s="56" t="n">
        <f aca="false">I4+G5</f>
        <v>24000</v>
      </c>
      <c r="J5" s="56" t="n">
        <f aca="false">(F5+G5+H5)*((1+D5)^(1/12)-1)</f>
        <v>40.3517558869397</v>
      </c>
      <c r="K5" s="56" t="n">
        <f aca="false">(F5+G5+H5+J5)*(Inputs!$C$14+IF(B5&lt;=10,Inputs!$C$12,Inputs!$C$13))/12</f>
        <v>50.9844717270218</v>
      </c>
      <c r="L5" s="56" t="n">
        <f aca="false">IF(OR(E5=1,A5&lt;=Inputs!$C$15),0,MAX(Inputs!$C$8*I5-(F5+G5+H5+J5-K5),0))</f>
        <v>0</v>
      </c>
      <c r="M5" s="56" t="n">
        <f aca="false">L5*INDEX(Rates!$B$2:$C$101,C5+1,IF(Inputs!$C$5="Male",1,2))/1000/12*Inputs!$C$16</f>
        <v>0</v>
      </c>
      <c r="N5" s="56" t="n">
        <f aca="false">IF($V$1=1,MAX(F5+G5+H5+J5-K5-M5,0)*Inputs!$C$22/12,0)</f>
        <v>162.81041304829</v>
      </c>
      <c r="O5" s="56" t="n">
        <f aca="false">IF(AND(MOD(A5,12)=0,B5&gt;=Inputs!$C$18),MAX(F5+G5+H5+J5-K5-M5-N5,0)*Inputs!$C$17,0)</f>
        <v>0</v>
      </c>
      <c r="P5" s="56" t="n">
        <f aca="false">F5+G5+H5+J5-K5-M5-N5+O5</f>
        <v>24258.7515441952</v>
      </c>
      <c r="Q5" s="56" t="n">
        <f aca="false">IF(OR(E5=1,P5&lt;=0),0,P5)</f>
        <v>24258.7515441952</v>
      </c>
      <c r="R5" s="15" t="n">
        <f aca="false">IF(OR(E5=1,AND(P5&lt;=0,I5&gt;0)),1,0)</f>
        <v>0</v>
      </c>
      <c r="S5" s="15" t="n">
        <f aca="false">IF(L5&gt;0,1,0)</f>
        <v>0</v>
      </c>
    </row>
    <row r="6" customFormat="false" ht="15" hidden="false" customHeight="false" outlineLevel="0" collapsed="false">
      <c r="A6" s="15" t="n">
        <v>5</v>
      </c>
      <c r="B6" s="15" t="n">
        <f aca="false">INT((A6-1)/12)+1</f>
        <v>1</v>
      </c>
      <c r="C6" s="15" t="n">
        <f aca="false">MIN(Inputs!$C$4+B6-1,99)</f>
        <v>74</v>
      </c>
      <c r="D6" s="55" t="n">
        <f aca="false">Inputs!$C$25</f>
        <v>0.02</v>
      </c>
      <c r="E6" s="15" t="n">
        <f aca="false">R5</f>
        <v>0</v>
      </c>
      <c r="F6" s="56" t="n">
        <f aca="false">Q5</f>
        <v>24258.7515441952</v>
      </c>
      <c r="G6" s="56" t="n">
        <f aca="false">IF(AND(MOD(A6-1,12)=0,B6&lt;=Inputs!$C$7,E6=0),Inputs!$C$6,0)</f>
        <v>0</v>
      </c>
      <c r="H6" s="56" t="n">
        <f aca="false">IF(B6=1,G6*Inputs!$C$9,0)</f>
        <v>0</v>
      </c>
      <c r="I6" s="56" t="n">
        <f aca="false">I5+G6</f>
        <v>24000</v>
      </c>
      <c r="J6" s="56" t="n">
        <f aca="false">(F6+G6+H6)*((1+D6)^(1/12)-1)</f>
        <v>40.0653004583211</v>
      </c>
      <c r="K6" s="56" t="n">
        <f aca="false">(F6+G6+H6+J6)*(Inputs!$C$14+IF(B6&lt;=10,Inputs!$C$12,Inputs!$C$13))/12</f>
        <v>50.6225350930281</v>
      </c>
      <c r="L6" s="56" t="n">
        <f aca="false">IF(OR(E6=1,A6&lt;=Inputs!$C$15),0,MAX(Inputs!$C$8*I6-(F6+G6+H6+J6-K6),0))</f>
        <v>0</v>
      </c>
      <c r="M6" s="56" t="n">
        <f aca="false">L6*INDEX(Rates!$B$2:$C$101,C6+1,IF(Inputs!$C$5="Male",1,2))/1000/12*Inputs!$C$16</f>
        <v>0</v>
      </c>
      <c r="N6" s="56" t="n">
        <f aca="false">IF($V$1=1,MAX(F6+G6+H6+J6-K6-M6,0)*Inputs!$C$22/12,0)</f>
        <v>161.654628730403</v>
      </c>
      <c r="O6" s="56" t="n">
        <f aca="false">IF(AND(MOD(A6,12)=0,B6&gt;=Inputs!$C$18),MAX(F6+G6+H6+J6-K6-M6-N6,0)*Inputs!$C$17,0)</f>
        <v>0</v>
      </c>
      <c r="P6" s="56" t="n">
        <f aca="false">F6+G6+H6+J6-K6-M6-N6+O6</f>
        <v>24086.53968083</v>
      </c>
      <c r="Q6" s="56" t="n">
        <f aca="false">IF(OR(E6=1,P6&lt;=0),0,P6)</f>
        <v>24086.53968083</v>
      </c>
      <c r="R6" s="15" t="n">
        <f aca="false">IF(OR(E6=1,AND(P6&lt;=0,I6&gt;0)),1,0)</f>
        <v>0</v>
      </c>
      <c r="S6" s="15" t="n">
        <f aca="false">IF(L6&gt;0,1,0)</f>
        <v>0</v>
      </c>
    </row>
    <row r="7" customFormat="false" ht="15" hidden="false" customHeight="false" outlineLevel="0" collapsed="false">
      <c r="A7" s="15" t="n">
        <v>6</v>
      </c>
      <c r="B7" s="15" t="n">
        <f aca="false">INT((A7-1)/12)+1</f>
        <v>1</v>
      </c>
      <c r="C7" s="15" t="n">
        <f aca="false">MIN(Inputs!$C$4+B7-1,99)</f>
        <v>74</v>
      </c>
      <c r="D7" s="55" t="n">
        <f aca="false">Inputs!$C$25</f>
        <v>0.02</v>
      </c>
      <c r="E7" s="15" t="n">
        <f aca="false">R6</f>
        <v>0</v>
      </c>
      <c r="F7" s="56" t="n">
        <f aca="false">Q6</f>
        <v>24086.53968083</v>
      </c>
      <c r="G7" s="56" t="n">
        <f aca="false">IF(AND(MOD(A7-1,12)=0,B7&lt;=Inputs!$C$7,E7=0),Inputs!$C$6,0)</f>
        <v>0</v>
      </c>
      <c r="H7" s="56" t="n">
        <f aca="false">IF(B7=1,G7*Inputs!$C$9,0)</f>
        <v>0</v>
      </c>
      <c r="I7" s="56" t="n">
        <f aca="false">I6+G7</f>
        <v>24000</v>
      </c>
      <c r="J7" s="56" t="n">
        <f aca="false">(F7+G7+H7)*((1+D7)^(1/12)-1)</f>
        <v>39.7808785648184</v>
      </c>
      <c r="K7" s="56" t="n">
        <f aca="false">(F7+G7+H7+J7)*(Inputs!$C$14+IF(B7&lt;=10,Inputs!$C$12,Inputs!$C$13))/12</f>
        <v>50.2631678320726</v>
      </c>
      <c r="L7" s="56" t="n">
        <f aca="false">IF(OR(E7=1,A7&lt;=Inputs!$C$15),0,MAX(Inputs!$C$8*I7-(F7+G7+H7+J7-K7),0))</f>
        <v>0</v>
      </c>
      <c r="M7" s="56" t="n">
        <f aca="false">L7*INDEX(Rates!$B$2:$C$101,C7+1,IF(Inputs!$C$5="Male",1,2))/1000/12*Inputs!$C$16</f>
        <v>0</v>
      </c>
      <c r="N7" s="56" t="n">
        <f aca="false">IF($V$1=1,MAX(F7+G7+H7+J7-K7-M7,0)*Inputs!$C$22/12,0)</f>
        <v>160.507049277085</v>
      </c>
      <c r="O7" s="56" t="n">
        <f aca="false">IF(AND(MOD(A7,12)=0,B7&gt;=Inputs!$C$18),MAX(F7+G7+H7+J7-K7-M7-N7,0)*Inputs!$C$17,0)</f>
        <v>0</v>
      </c>
      <c r="P7" s="56" t="n">
        <f aca="false">F7+G7+H7+J7-K7-M7-N7+O7</f>
        <v>23915.5503422857</v>
      </c>
      <c r="Q7" s="56" t="n">
        <f aca="false">IF(OR(E7=1,P7&lt;=0),0,P7)</f>
        <v>23915.5503422857</v>
      </c>
      <c r="R7" s="15" t="n">
        <f aca="false">IF(OR(E7=1,AND(P7&lt;=0,I7&gt;0)),1,0)</f>
        <v>0</v>
      </c>
      <c r="S7" s="15" t="n">
        <f aca="false">IF(L7&gt;0,1,0)</f>
        <v>0</v>
      </c>
    </row>
    <row r="8" customFormat="false" ht="15" hidden="false" customHeight="false" outlineLevel="0" collapsed="false">
      <c r="A8" s="15" t="n">
        <v>7</v>
      </c>
      <c r="B8" s="15" t="n">
        <f aca="false">INT((A8-1)/12)+1</f>
        <v>1</v>
      </c>
      <c r="C8" s="15" t="n">
        <f aca="false">MIN(Inputs!$C$4+B8-1,99)</f>
        <v>74</v>
      </c>
      <c r="D8" s="55" t="n">
        <f aca="false">Inputs!$C$25</f>
        <v>0.02</v>
      </c>
      <c r="E8" s="15" t="n">
        <f aca="false">R7</f>
        <v>0</v>
      </c>
      <c r="F8" s="56" t="n">
        <f aca="false">Q7</f>
        <v>23915.5503422857</v>
      </c>
      <c r="G8" s="56" t="n">
        <f aca="false">IF(AND(MOD(A8-1,12)=0,B8&lt;=Inputs!$C$7,E8=0),Inputs!$C$6,0)</f>
        <v>0</v>
      </c>
      <c r="H8" s="56" t="n">
        <f aca="false">IF(B8=1,G8*Inputs!$C$9,0)</f>
        <v>0</v>
      </c>
      <c r="I8" s="56" t="n">
        <f aca="false">I7+G8</f>
        <v>24000</v>
      </c>
      <c r="J8" s="56" t="n">
        <f aca="false">(F8+G8+H8)*((1+D8)^(1/12)-1)</f>
        <v>39.4984757704509</v>
      </c>
      <c r="K8" s="56" t="n">
        <f aca="false">(F8+G8+H8+J8)*(Inputs!$C$14+IF(B8&lt;=10,Inputs!$C$12,Inputs!$C$13))/12</f>
        <v>49.9063517042837</v>
      </c>
      <c r="L8" s="56" t="n">
        <f aca="false">IF(OR(E8=1,A8&lt;=Inputs!$C$15),0,MAX(Inputs!$C$8*I8-(F8+G8+H8+J8-K8),0))</f>
        <v>0</v>
      </c>
      <c r="M8" s="56" t="n">
        <f aca="false">L8*INDEX(Rates!$B$2:$C$101,C8+1,IF(Inputs!$C$5="Male",1,2))/1000/12*Inputs!$C$16</f>
        <v>0</v>
      </c>
      <c r="N8" s="56" t="n">
        <f aca="false">IF($V$1=1,MAX(F8+G8+H8+J8-K8-M8,0)*Inputs!$C$22/12,0)</f>
        <v>159.367616442346</v>
      </c>
      <c r="O8" s="56" t="n">
        <f aca="false">IF(AND(MOD(A8,12)=0,B8&gt;=Inputs!$C$18),MAX(F8+G8+H8+J8-K8-M8-N8,0)*Inputs!$C$17,0)</f>
        <v>0</v>
      </c>
      <c r="P8" s="56" t="n">
        <f aca="false">F8+G8+H8+J8-K8-M8-N8+O8</f>
        <v>23745.7748499095</v>
      </c>
      <c r="Q8" s="56" t="n">
        <f aca="false">IF(OR(E8=1,P8&lt;=0),0,P8)</f>
        <v>23745.7748499095</v>
      </c>
      <c r="R8" s="15" t="n">
        <f aca="false">IF(OR(E8=1,AND(P8&lt;=0,I8&gt;0)),1,0)</f>
        <v>0</v>
      </c>
      <c r="S8" s="15" t="n">
        <f aca="false">IF(L8&gt;0,1,0)</f>
        <v>0</v>
      </c>
    </row>
    <row r="9" customFormat="false" ht="15" hidden="false" customHeight="false" outlineLevel="0" collapsed="false">
      <c r="A9" s="15" t="n">
        <v>8</v>
      </c>
      <c r="B9" s="15" t="n">
        <f aca="false">INT((A9-1)/12)+1</f>
        <v>1</v>
      </c>
      <c r="C9" s="15" t="n">
        <f aca="false">MIN(Inputs!$C$4+B9-1,99)</f>
        <v>74</v>
      </c>
      <c r="D9" s="55" t="n">
        <f aca="false">Inputs!$C$25</f>
        <v>0.02</v>
      </c>
      <c r="E9" s="15" t="n">
        <f aca="false">R8</f>
        <v>0</v>
      </c>
      <c r="F9" s="56" t="n">
        <f aca="false">Q8</f>
        <v>23745.7748499095</v>
      </c>
      <c r="G9" s="56" t="n">
        <f aca="false">IF(AND(MOD(A9-1,12)=0,B9&lt;=Inputs!$C$7,E9=0),Inputs!$C$6,0)</f>
        <v>0</v>
      </c>
      <c r="H9" s="56" t="n">
        <f aca="false">IF(B9=1,G9*Inputs!$C$9,0)</f>
        <v>0</v>
      </c>
      <c r="I9" s="56" t="n">
        <f aca="false">I8+G9</f>
        <v>24000</v>
      </c>
      <c r="J9" s="56" t="n">
        <f aca="false">(F9+G9+H9)*((1+D9)^(1/12)-1)</f>
        <v>39.2180777417181</v>
      </c>
      <c r="K9" s="56" t="n">
        <f aca="false">(F9+G9+H9+J9)*(Inputs!$C$14+IF(B9&lt;=10,Inputs!$C$12,Inputs!$C$13))/12</f>
        <v>49.5520685992734</v>
      </c>
      <c r="L9" s="56" t="n">
        <f aca="false">IF(OR(E9=1,A9&lt;=Inputs!$C$15),0,MAX(Inputs!$C$8*I9-(F9+G9+H9+J9-K9),0))</f>
        <v>0</v>
      </c>
      <c r="M9" s="56" t="n">
        <f aca="false">L9*INDEX(Rates!$B$2:$C$101,C9+1,IF(Inputs!$C$5="Male",1,2))/1000/12*Inputs!$C$16</f>
        <v>0</v>
      </c>
      <c r="N9" s="56" t="n">
        <f aca="false">IF($V$1=1,MAX(F9+G9+H9+J9-K9-M9,0)*Inputs!$C$22/12,0)</f>
        <v>158.23627239368</v>
      </c>
      <c r="O9" s="56" t="n">
        <f aca="false">IF(AND(MOD(A9,12)=0,B9&gt;=Inputs!$C$18),MAX(F9+G9+H9+J9-K9-M9-N9,0)*Inputs!$C$17,0)</f>
        <v>0</v>
      </c>
      <c r="P9" s="56" t="n">
        <f aca="false">F9+G9+H9+J9-K9-M9-N9+O9</f>
        <v>23577.2045866583</v>
      </c>
      <c r="Q9" s="56" t="n">
        <f aca="false">IF(OR(E9=1,P9&lt;=0),0,P9)</f>
        <v>23577.2045866583</v>
      </c>
      <c r="R9" s="15" t="n">
        <f aca="false">IF(OR(E9=1,AND(P9&lt;=0,I9&gt;0)),1,0)</f>
        <v>0</v>
      </c>
      <c r="S9" s="15" t="n">
        <f aca="false">IF(L9&gt;0,1,0)</f>
        <v>0</v>
      </c>
    </row>
    <row r="10" customFormat="false" ht="15" hidden="false" customHeight="false" outlineLevel="0" collapsed="false">
      <c r="A10" s="15" t="n">
        <v>9</v>
      </c>
      <c r="B10" s="15" t="n">
        <f aca="false">INT((A10-1)/12)+1</f>
        <v>1</v>
      </c>
      <c r="C10" s="15" t="n">
        <f aca="false">MIN(Inputs!$C$4+B10-1,99)</f>
        <v>74</v>
      </c>
      <c r="D10" s="55" t="n">
        <f aca="false">Inputs!$C$25</f>
        <v>0.02</v>
      </c>
      <c r="E10" s="15" t="n">
        <f aca="false">R9</f>
        <v>0</v>
      </c>
      <c r="F10" s="56" t="n">
        <f aca="false">Q9</f>
        <v>23577.2045866583</v>
      </c>
      <c r="G10" s="56" t="n">
        <f aca="false">IF(AND(MOD(A10-1,12)=0,B10&lt;=Inputs!$C$7,E10=0),Inputs!$C$6,0)</f>
        <v>0</v>
      </c>
      <c r="H10" s="56" t="n">
        <f aca="false">IF(B10=1,G10*Inputs!$C$9,0)</f>
        <v>0</v>
      </c>
      <c r="I10" s="56" t="n">
        <f aca="false">I9+G10</f>
        <v>24000</v>
      </c>
      <c r="J10" s="56" t="n">
        <f aca="false">(F10+G10+H10)*((1+D10)^(1/12)-1)</f>
        <v>38.9396702468726</v>
      </c>
      <c r="K10" s="56" t="n">
        <f aca="false">(F10+G10+H10+J10)*(Inputs!$C$14+IF(B10&lt;=10,Inputs!$C$12,Inputs!$C$13))/12</f>
        <v>49.2003005352191</v>
      </c>
      <c r="L10" s="56" t="n">
        <f aca="false">IF(OR(E10=1,A10&lt;=Inputs!$C$15),0,MAX(Inputs!$C$8*I10-(F10+G10+H10+J10-K10),0))</f>
        <v>0</v>
      </c>
      <c r="M10" s="56" t="n">
        <f aca="false">L10*INDEX(Rates!$B$2:$C$101,C10+1,IF(Inputs!$C$5="Male",1,2))/1000/12*Inputs!$C$16</f>
        <v>0</v>
      </c>
      <c r="N10" s="56" t="n">
        <f aca="false">IF($V$1=1,MAX(F10+G10+H10+J10-K10-M10,0)*Inputs!$C$22/12,0)</f>
        <v>157.112959709133</v>
      </c>
      <c r="O10" s="56" t="n">
        <f aca="false">IF(AND(MOD(A10,12)=0,B10&gt;=Inputs!$C$18),MAX(F10+G10+H10+J10-K10-M10-N10,0)*Inputs!$C$17,0)</f>
        <v>0</v>
      </c>
      <c r="P10" s="56" t="n">
        <f aca="false">F10+G10+H10+J10-K10-M10-N10+O10</f>
        <v>23409.8309966608</v>
      </c>
      <c r="Q10" s="56" t="n">
        <f aca="false">IF(OR(E10=1,P10&lt;=0),0,P10)</f>
        <v>23409.8309966608</v>
      </c>
      <c r="R10" s="15" t="n">
        <f aca="false">IF(OR(E10=1,AND(P10&lt;=0,I10&gt;0)),1,0)</f>
        <v>0</v>
      </c>
      <c r="S10" s="15" t="n">
        <f aca="false">IF(L10&gt;0,1,0)</f>
        <v>0</v>
      </c>
    </row>
    <row r="11" customFormat="false" ht="15" hidden="false" customHeight="false" outlineLevel="0" collapsed="false">
      <c r="A11" s="15" t="n">
        <v>10</v>
      </c>
      <c r="B11" s="15" t="n">
        <f aca="false">INT((A11-1)/12)+1</f>
        <v>1</v>
      </c>
      <c r="C11" s="15" t="n">
        <f aca="false">MIN(Inputs!$C$4+B11-1,99)</f>
        <v>74</v>
      </c>
      <c r="D11" s="55" t="n">
        <f aca="false">Inputs!$C$25</f>
        <v>0.02</v>
      </c>
      <c r="E11" s="15" t="n">
        <f aca="false">R10</f>
        <v>0</v>
      </c>
      <c r="F11" s="56" t="n">
        <f aca="false">Q10</f>
        <v>23409.8309966608</v>
      </c>
      <c r="G11" s="56" t="n">
        <f aca="false">IF(AND(MOD(A11-1,12)=0,B11&lt;=Inputs!$C$7,E11=0),Inputs!$C$6,0)</f>
        <v>0</v>
      </c>
      <c r="H11" s="56" t="n">
        <f aca="false">IF(B11=1,G11*Inputs!$C$9,0)</f>
        <v>0</v>
      </c>
      <c r="I11" s="56" t="n">
        <f aca="false">I10+G11</f>
        <v>24000</v>
      </c>
      <c r="J11" s="56" t="n">
        <f aca="false">(F11+G11+H11)*((1+D11)^(1/12)-1)</f>
        <v>38.6632391551975</v>
      </c>
      <c r="K11" s="56" t="n">
        <f aca="false">(F11+G11+H11+J11)*(Inputs!$C$14+IF(B11&lt;=10,Inputs!$C$12,Inputs!$C$13))/12</f>
        <v>48.85102965795</v>
      </c>
      <c r="L11" s="56" t="n">
        <f aca="false">IF(OR(E11=1,A11&lt;=Inputs!$C$15),0,MAX(Inputs!$C$8*I11-(F11+G11+H11+J11-K11),0))</f>
        <v>0</v>
      </c>
      <c r="M11" s="56" t="n">
        <f aca="false">L11*INDEX(Rates!$B$2:$C$101,C11+1,IF(Inputs!$C$5="Male",1,2))/1000/12*Inputs!$C$16</f>
        <v>0</v>
      </c>
      <c r="N11" s="56" t="n">
        <f aca="false">IF($V$1=1,MAX(F11+G11+H11+J11-K11-M11,0)*Inputs!$C$22/12,0)</f>
        <v>155.997621374387</v>
      </c>
      <c r="O11" s="56" t="n">
        <f aca="false">IF(AND(MOD(A11,12)=0,B11&gt;=Inputs!$C$18),MAX(F11+G11+H11+J11-K11-M11-N11,0)*Inputs!$C$17,0)</f>
        <v>0</v>
      </c>
      <c r="P11" s="56" t="n">
        <f aca="false">F11+G11+H11+J11-K11-M11-N11+O11</f>
        <v>23243.6455847837</v>
      </c>
      <c r="Q11" s="56" t="n">
        <f aca="false">IF(OR(E11=1,P11&lt;=0),0,P11)</f>
        <v>23243.6455847837</v>
      </c>
      <c r="R11" s="15" t="n">
        <f aca="false">IF(OR(E11=1,AND(P11&lt;=0,I11&gt;0)),1,0)</f>
        <v>0</v>
      </c>
      <c r="S11" s="15" t="n">
        <f aca="false">IF(L11&gt;0,1,0)</f>
        <v>0</v>
      </c>
    </row>
    <row r="12" customFormat="false" ht="15" hidden="false" customHeight="false" outlineLevel="0" collapsed="false">
      <c r="A12" s="15" t="n">
        <v>11</v>
      </c>
      <c r="B12" s="15" t="n">
        <f aca="false">INT((A12-1)/12)+1</f>
        <v>1</v>
      </c>
      <c r="C12" s="15" t="n">
        <f aca="false">MIN(Inputs!$C$4+B12-1,99)</f>
        <v>74</v>
      </c>
      <c r="D12" s="55" t="n">
        <f aca="false">Inputs!$C$25</f>
        <v>0.02</v>
      </c>
      <c r="E12" s="15" t="n">
        <f aca="false">R11</f>
        <v>0</v>
      </c>
      <c r="F12" s="56" t="n">
        <f aca="false">Q11</f>
        <v>23243.6455847837</v>
      </c>
      <c r="G12" s="56" t="n">
        <f aca="false">IF(AND(MOD(A12-1,12)=0,B12&lt;=Inputs!$C$7,E12=0),Inputs!$C$6,0)</f>
        <v>0</v>
      </c>
      <c r="H12" s="56" t="n">
        <f aca="false">IF(B12=1,G12*Inputs!$C$9,0)</f>
        <v>0</v>
      </c>
      <c r="I12" s="56" t="n">
        <f aca="false">I11+G12</f>
        <v>24000</v>
      </c>
      <c r="J12" s="56" t="n">
        <f aca="false">(F12+G12+H12)*((1+D12)^(1/12)-1)</f>
        <v>38.3887704362893</v>
      </c>
      <c r="K12" s="56" t="n">
        <f aca="false">(F12+G12+H12+J12)*(Inputs!$C$14+IF(B12&lt;=10,Inputs!$C$12,Inputs!$C$13))/12</f>
        <v>48.5042382400416</v>
      </c>
      <c r="L12" s="56" t="n">
        <f aca="false">IF(OR(E12=1,A12&lt;=Inputs!$C$15),0,MAX(Inputs!$C$8*I12-(F12+G12+H12+J12-K12),0))</f>
        <v>0</v>
      </c>
      <c r="M12" s="56" t="n">
        <f aca="false">L12*INDEX(Rates!$B$2:$C$101,C12+1,IF(Inputs!$C$5="Male",1,2))/1000/12*Inputs!$C$16</f>
        <v>0</v>
      </c>
      <c r="N12" s="56" t="n">
        <f aca="false">IF($V$1=1,MAX(F12+G12+H12+J12-K12-M12,0)*Inputs!$C$22/12,0)</f>
        <v>154.890200779866</v>
      </c>
      <c r="O12" s="56" t="n">
        <f aca="false">IF(AND(MOD(A12,12)=0,B12&gt;=Inputs!$C$18),MAX(F12+G12+H12+J12-K12-M12-N12,0)*Inputs!$C$17,0)</f>
        <v>0</v>
      </c>
      <c r="P12" s="56" t="n">
        <f aca="false">F12+G12+H12+J12-K12-M12-N12+O12</f>
        <v>23078.6399162001</v>
      </c>
      <c r="Q12" s="56" t="n">
        <f aca="false">IF(OR(E12=1,P12&lt;=0),0,P12)</f>
        <v>23078.6399162001</v>
      </c>
      <c r="R12" s="15" t="n">
        <f aca="false">IF(OR(E12=1,AND(P12&lt;=0,I12&gt;0)),1,0)</f>
        <v>0</v>
      </c>
      <c r="S12" s="15" t="n">
        <f aca="false">IF(L12&gt;0,1,0)</f>
        <v>0</v>
      </c>
    </row>
    <row r="13" customFormat="false" ht="15" hidden="false" customHeight="false" outlineLevel="0" collapsed="false">
      <c r="A13" s="15" t="n">
        <v>12</v>
      </c>
      <c r="B13" s="15" t="n">
        <f aca="false">INT((A13-1)/12)+1</f>
        <v>1</v>
      </c>
      <c r="C13" s="15" t="n">
        <f aca="false">MIN(Inputs!$C$4+B13-1,99)</f>
        <v>74</v>
      </c>
      <c r="D13" s="55" t="n">
        <f aca="false">Inputs!$C$25</f>
        <v>0.02</v>
      </c>
      <c r="E13" s="15" t="n">
        <f aca="false">R12</f>
        <v>0</v>
      </c>
      <c r="F13" s="56" t="n">
        <f aca="false">Q12</f>
        <v>23078.6399162001</v>
      </c>
      <c r="G13" s="56" t="n">
        <f aca="false">IF(AND(MOD(A13-1,12)=0,B13&lt;=Inputs!$C$7,E13=0),Inputs!$C$6,0)</f>
        <v>0</v>
      </c>
      <c r="H13" s="56" t="n">
        <f aca="false">IF(B13=1,G13*Inputs!$C$9,0)</f>
        <v>0</v>
      </c>
      <c r="I13" s="56" t="n">
        <f aca="false">I12+G13</f>
        <v>24000</v>
      </c>
      <c r="J13" s="56" t="n">
        <f aca="false">(F13+G13+H13)*((1+D13)^(1/12)-1)</f>
        <v>38.1162501593457</v>
      </c>
      <c r="K13" s="56" t="n">
        <f aca="false">(F13+G13+H13+J13)*(Inputs!$C$14+IF(B13&lt;=10,Inputs!$C$12,Inputs!$C$13))/12</f>
        <v>48.1599086799154</v>
      </c>
      <c r="L13" s="56" t="n">
        <f aca="false">IF(OR(E13=1,A13&lt;=Inputs!$C$15),0,MAX(Inputs!$C$8*I13-(F13+G13+H13+J13-K13),0))</f>
        <v>0</v>
      </c>
      <c r="M13" s="56" t="n">
        <f aca="false">L13*INDEX(Rates!$B$2:$C$101,C13+1,IF(Inputs!$C$5="Male",1,2))/1000/12*Inputs!$C$16</f>
        <v>0</v>
      </c>
      <c r="N13" s="56" t="n">
        <f aca="false">IF($V$1=1,MAX(F13+G13+H13+J13-K13-M13,0)*Inputs!$C$22/12,0)</f>
        <v>153.790641717863</v>
      </c>
      <c r="O13" s="56" t="n">
        <f aca="false">IF(AND(MOD(A13,12)=0,B13&gt;=Inputs!$C$18),MAX(F13+G13+H13+J13-K13-M13-N13,0)*Inputs!$C$17,0)</f>
        <v>0</v>
      </c>
      <c r="P13" s="56" t="n">
        <f aca="false">F13+G13+H13+J13-K13-M13-N13+O13</f>
        <v>22914.8056159616</v>
      </c>
      <c r="Q13" s="56" t="n">
        <f aca="false">IF(OR(E13=1,P13&lt;=0),0,P13)</f>
        <v>22914.8056159616</v>
      </c>
      <c r="R13" s="15" t="n">
        <f aca="false">IF(OR(E13=1,AND(P13&lt;=0,I13&gt;0)),1,0)</f>
        <v>0</v>
      </c>
      <c r="S13" s="15" t="n">
        <f aca="false">IF(L13&gt;0,1,0)</f>
        <v>0</v>
      </c>
    </row>
    <row r="14" customFormat="false" ht="15" hidden="false" customHeight="false" outlineLevel="0" collapsed="false">
      <c r="A14" s="15" t="n">
        <v>13</v>
      </c>
      <c r="B14" s="15" t="n">
        <f aca="false">INT((A14-1)/12)+1</f>
        <v>2</v>
      </c>
      <c r="C14" s="15" t="n">
        <f aca="false">MIN(Inputs!$C$4+B14-1,99)</f>
        <v>75</v>
      </c>
      <c r="D14" s="55" t="n">
        <f aca="false">Inputs!$C$25</f>
        <v>0.02</v>
      </c>
      <c r="E14" s="15" t="n">
        <f aca="false">R13</f>
        <v>0</v>
      </c>
      <c r="F14" s="56" t="n">
        <f aca="false">Q13</f>
        <v>22914.8056159616</v>
      </c>
      <c r="G14" s="56" t="n">
        <f aca="false">IF(AND(MOD(A14-1,12)=0,B14&lt;=Inputs!$C$7,E14=0),Inputs!$C$6,0)</f>
        <v>24000</v>
      </c>
      <c r="H14" s="56" t="n">
        <f aca="false">IF(B14=1,G14*Inputs!$C$9,0)</f>
        <v>0</v>
      </c>
      <c r="I14" s="56" t="n">
        <f aca="false">I13+G14</f>
        <v>48000</v>
      </c>
      <c r="J14" s="56" t="n">
        <f aca="false">(F14+G14+H14)*((1+D14)^(1/12)-1)</f>
        <v>77.4836157385442</v>
      </c>
      <c r="K14" s="56" t="n">
        <f aca="false">(F14+G14+H14+J14)*(Inputs!$C$14+IF(B14&lt;=10,Inputs!$C$12,Inputs!$C$13))/12</f>
        <v>97.900602566042</v>
      </c>
      <c r="L14" s="56" t="n">
        <f aca="false">IF(OR(E14=1,A14&lt;=Inputs!$C$15),0,MAX(Inputs!$C$8*I14-(F14+G14+H14+J14-K14),0))</f>
        <v>0</v>
      </c>
      <c r="M14" s="56" t="n">
        <f aca="false">L14*INDEX(Rates!$B$2:$C$101,C14+1,IF(Inputs!$C$5="Male",1,2))/1000/12*Inputs!$C$16</f>
        <v>0</v>
      </c>
      <c r="N14" s="56" t="n">
        <f aca="false">IF($V$1=1,MAX(F14+G14+H14+J14-K14-M14,0)*Inputs!$C$22/12,0)</f>
        <v>312.629257527561</v>
      </c>
      <c r="O14" s="56" t="n">
        <f aca="false">IF(AND(MOD(A14,12)=0,B14&gt;=Inputs!$C$18),MAX(F14+G14+H14+J14-K14-M14-N14,0)*Inputs!$C$17,0)</f>
        <v>0</v>
      </c>
      <c r="P14" s="56" t="n">
        <f aca="false">F14+G14+H14+J14-K14-M14-N14+O14</f>
        <v>46581.7593716066</v>
      </c>
      <c r="Q14" s="56" t="n">
        <f aca="false">IF(OR(E14=1,P14&lt;=0),0,P14)</f>
        <v>46581.7593716066</v>
      </c>
      <c r="R14" s="15" t="n">
        <f aca="false">IF(OR(E14=1,AND(P14&lt;=0,I14&gt;0)),1,0)</f>
        <v>0</v>
      </c>
      <c r="S14" s="15" t="n">
        <f aca="false">IF(L14&gt;0,1,0)</f>
        <v>0</v>
      </c>
    </row>
    <row r="15" customFormat="false" ht="15" hidden="false" customHeight="false" outlineLevel="0" collapsed="false">
      <c r="A15" s="15" t="n">
        <v>14</v>
      </c>
      <c r="B15" s="15" t="n">
        <f aca="false">INT((A15-1)/12)+1</f>
        <v>2</v>
      </c>
      <c r="C15" s="15" t="n">
        <f aca="false">MIN(Inputs!$C$4+B15-1,99)</f>
        <v>75</v>
      </c>
      <c r="D15" s="55" t="n">
        <f aca="false">Inputs!$C$25</f>
        <v>0.02</v>
      </c>
      <c r="E15" s="15" t="n">
        <f aca="false">R14</f>
        <v>0</v>
      </c>
      <c r="F15" s="56" t="n">
        <f aca="false">Q14</f>
        <v>46581.7593716066</v>
      </c>
      <c r="G15" s="56" t="n">
        <f aca="false">IF(AND(MOD(A15-1,12)=0,B15&lt;=Inputs!$C$7,E15=0),Inputs!$C$6,0)</f>
        <v>0</v>
      </c>
      <c r="H15" s="56" t="n">
        <f aca="false">IF(B15=1,G15*Inputs!$C$9,0)</f>
        <v>0</v>
      </c>
      <c r="I15" s="56" t="n">
        <f aca="false">I14+G15</f>
        <v>48000</v>
      </c>
      <c r="J15" s="56" t="n">
        <f aca="false">(F15+G15+H15)*((1+D15)^(1/12)-1)</f>
        <v>76.9335627886926</v>
      </c>
      <c r="K15" s="56" t="n">
        <f aca="false">(F15+G15+H15+J15)*(Inputs!$C$14+IF(B15&lt;=10,Inputs!$C$12,Inputs!$C$13))/12</f>
        <v>97.2056102799901</v>
      </c>
      <c r="L15" s="56" t="n">
        <f aca="false">IF(OR(E15=1,A15&lt;=Inputs!$C$15),0,MAX(Inputs!$C$8*I15-(F15+G15+H15+J15-K15),0))</f>
        <v>0</v>
      </c>
      <c r="M15" s="56" t="n">
        <f aca="false">L15*INDEX(Rates!$B$2:$C$101,C15+1,IF(Inputs!$C$5="Male",1,2))/1000/12*Inputs!$C$16</f>
        <v>0</v>
      </c>
      <c r="N15" s="56" t="n">
        <f aca="false">IF($V$1=1,MAX(F15+G15+H15+J15-K15-M15,0)*Inputs!$C$22/12,0)</f>
        <v>310.409915494102</v>
      </c>
      <c r="O15" s="56" t="n">
        <f aca="false">IF(AND(MOD(A15,12)=0,B15&gt;=Inputs!$C$18),MAX(F15+G15+H15+J15-K15-M15-N15,0)*Inputs!$C$17,0)</f>
        <v>0</v>
      </c>
      <c r="P15" s="56" t="n">
        <f aca="false">F15+G15+H15+J15-K15-M15-N15+O15</f>
        <v>46251.0774086212</v>
      </c>
      <c r="Q15" s="56" t="n">
        <f aca="false">IF(OR(E15=1,P15&lt;=0),0,P15)</f>
        <v>46251.0774086212</v>
      </c>
      <c r="R15" s="15" t="n">
        <f aca="false">IF(OR(E15=1,AND(P15&lt;=0,I15&gt;0)),1,0)</f>
        <v>0</v>
      </c>
      <c r="S15" s="15" t="n">
        <f aca="false">IF(L15&gt;0,1,0)</f>
        <v>0</v>
      </c>
    </row>
    <row r="16" customFormat="false" ht="15" hidden="false" customHeight="false" outlineLevel="0" collapsed="false">
      <c r="A16" s="15" t="n">
        <v>15</v>
      </c>
      <c r="B16" s="15" t="n">
        <f aca="false">INT((A16-1)/12)+1</f>
        <v>2</v>
      </c>
      <c r="C16" s="15" t="n">
        <f aca="false">MIN(Inputs!$C$4+B16-1,99)</f>
        <v>75</v>
      </c>
      <c r="D16" s="55" t="n">
        <f aca="false">Inputs!$C$25</f>
        <v>0.02</v>
      </c>
      <c r="E16" s="15" t="n">
        <f aca="false">R15</f>
        <v>0</v>
      </c>
      <c r="F16" s="56" t="n">
        <f aca="false">Q15</f>
        <v>46251.0774086212</v>
      </c>
      <c r="G16" s="56" t="n">
        <f aca="false">IF(AND(MOD(A16-1,12)=0,B16&lt;=Inputs!$C$7,E16=0),Inputs!$C$6,0)</f>
        <v>0</v>
      </c>
      <c r="H16" s="56" t="n">
        <f aca="false">IF(B16=1,G16*Inputs!$C$9,0)</f>
        <v>0</v>
      </c>
      <c r="I16" s="56" t="n">
        <f aca="false">I15+G16</f>
        <v>48000</v>
      </c>
      <c r="J16" s="56" t="n">
        <f aca="false">(F16+G16+H16)*((1+D16)^(1/12)-1)</f>
        <v>76.3874146417436</v>
      </c>
      <c r="K16" s="56" t="n">
        <f aca="false">(F16+G16+H16+J16)*(Inputs!$C$14+IF(B16&lt;=10,Inputs!$C$12,Inputs!$C$13))/12</f>
        <v>96.5155517151311</v>
      </c>
      <c r="L16" s="56" t="n">
        <f aca="false">IF(OR(E16=1,A16&lt;=Inputs!$C$15),0,MAX(Inputs!$C$8*I16-(F16+G16+H16+J16-K16),0))</f>
        <v>0</v>
      </c>
      <c r="M16" s="56" t="n">
        <f aca="false">L16*INDEX(Rates!$B$2:$C$101,C16+1,IF(Inputs!$C$5="Male",1,2))/1000/12*Inputs!$C$16</f>
        <v>0</v>
      </c>
      <c r="N16" s="56" t="n">
        <f aca="false">IF($V$1=1,MAX(F16+G16+H16+J16-K16-M16,0)*Inputs!$C$22/12,0)</f>
        <v>308.206328476985</v>
      </c>
      <c r="O16" s="56" t="n">
        <f aca="false">IF(AND(MOD(A16,12)=0,B16&gt;=Inputs!$C$18),MAX(F16+G16+H16+J16-K16-M16-N16,0)*Inputs!$C$17,0)</f>
        <v>0</v>
      </c>
      <c r="P16" s="56" t="n">
        <f aca="false">F16+G16+H16+J16-K16-M16-N16+O16</f>
        <v>45922.7429430708</v>
      </c>
      <c r="Q16" s="56" t="n">
        <f aca="false">IF(OR(E16=1,P16&lt;=0),0,P16)</f>
        <v>45922.7429430708</v>
      </c>
      <c r="R16" s="15" t="n">
        <f aca="false">IF(OR(E16=1,AND(P16&lt;=0,I16&gt;0)),1,0)</f>
        <v>0</v>
      </c>
      <c r="S16" s="15" t="n">
        <f aca="false">IF(L16&gt;0,1,0)</f>
        <v>0</v>
      </c>
    </row>
    <row r="17" customFormat="false" ht="15" hidden="false" customHeight="false" outlineLevel="0" collapsed="false">
      <c r="A17" s="15" t="n">
        <v>16</v>
      </c>
      <c r="B17" s="15" t="n">
        <f aca="false">INT((A17-1)/12)+1</f>
        <v>2</v>
      </c>
      <c r="C17" s="15" t="n">
        <f aca="false">MIN(Inputs!$C$4+B17-1,99)</f>
        <v>75</v>
      </c>
      <c r="D17" s="55" t="n">
        <f aca="false">Inputs!$C$25</f>
        <v>0.02</v>
      </c>
      <c r="E17" s="15" t="n">
        <f aca="false">R16</f>
        <v>0</v>
      </c>
      <c r="F17" s="56" t="n">
        <f aca="false">Q16</f>
        <v>45922.7429430708</v>
      </c>
      <c r="G17" s="56" t="n">
        <f aca="false">IF(AND(MOD(A17-1,12)=0,B17&lt;=Inputs!$C$7,E17=0),Inputs!$C$6,0)</f>
        <v>0</v>
      </c>
      <c r="H17" s="56" t="n">
        <f aca="false">IF(B17=1,G17*Inputs!$C$9,0)</f>
        <v>0</v>
      </c>
      <c r="I17" s="56" t="n">
        <f aca="false">I16+G17</f>
        <v>48000</v>
      </c>
      <c r="J17" s="56" t="n">
        <f aca="false">(F17+G17+H17)*((1+D17)^(1/12)-1)</f>
        <v>75.8451435776647</v>
      </c>
      <c r="K17" s="56" t="n">
        <f aca="false">(F17+G17+H17+J17)*(Inputs!$C$14+IF(B17&lt;=10,Inputs!$C$12,Inputs!$C$13))/12</f>
        <v>95.8303918471843</v>
      </c>
      <c r="L17" s="56" t="n">
        <f aca="false">IF(OR(E17=1,A17&lt;=Inputs!$C$15),0,MAX(Inputs!$C$8*I17-(F17+G17+H17+J17-K17),0))</f>
        <v>0</v>
      </c>
      <c r="M17" s="56" t="n">
        <f aca="false">L17*INDEX(Rates!$B$2:$C$101,C17+1,IF(Inputs!$C$5="Male",1,2))/1000/12*Inputs!$C$16</f>
        <v>0</v>
      </c>
      <c r="N17" s="56" t="n">
        <f aca="false">IF($V$1=1,MAX(F17+G17+H17+J17-K17-M17,0)*Inputs!$C$22/12,0)</f>
        <v>306.018384632009</v>
      </c>
      <c r="O17" s="56" t="n">
        <f aca="false">IF(AND(MOD(A17,12)=0,B17&gt;=Inputs!$C$18),MAX(F17+G17+H17+J17-K17-M17-N17,0)*Inputs!$C$17,0)</f>
        <v>0</v>
      </c>
      <c r="P17" s="56" t="n">
        <f aca="false">F17+G17+H17+J17-K17-M17-N17+O17</f>
        <v>45596.7393101693</v>
      </c>
      <c r="Q17" s="56" t="n">
        <f aca="false">IF(OR(E17=1,P17&lt;=0),0,P17)</f>
        <v>45596.7393101693</v>
      </c>
      <c r="R17" s="15" t="n">
        <f aca="false">IF(OR(E17=1,AND(P17&lt;=0,I17&gt;0)),1,0)</f>
        <v>0</v>
      </c>
      <c r="S17" s="15" t="n">
        <f aca="false">IF(L17&gt;0,1,0)</f>
        <v>0</v>
      </c>
    </row>
    <row r="18" customFormat="false" ht="15" hidden="false" customHeight="false" outlineLevel="0" collapsed="false">
      <c r="A18" s="15" t="n">
        <v>17</v>
      </c>
      <c r="B18" s="15" t="n">
        <f aca="false">INT((A18-1)/12)+1</f>
        <v>2</v>
      </c>
      <c r="C18" s="15" t="n">
        <f aca="false">MIN(Inputs!$C$4+B18-1,99)</f>
        <v>75</v>
      </c>
      <c r="D18" s="55" t="n">
        <f aca="false">Inputs!$C$25</f>
        <v>0.02</v>
      </c>
      <c r="E18" s="15" t="n">
        <f aca="false">R17</f>
        <v>0</v>
      </c>
      <c r="F18" s="56" t="n">
        <f aca="false">Q17</f>
        <v>45596.7393101693</v>
      </c>
      <c r="G18" s="56" t="n">
        <f aca="false">IF(AND(MOD(A18-1,12)=0,B18&lt;=Inputs!$C$7,E18=0),Inputs!$C$6,0)</f>
        <v>0</v>
      </c>
      <c r="H18" s="56" t="n">
        <f aca="false">IF(B18=1,G18*Inputs!$C$9,0)</f>
        <v>0</v>
      </c>
      <c r="I18" s="56" t="n">
        <f aca="false">I17+G18</f>
        <v>48000</v>
      </c>
      <c r="J18" s="56" t="n">
        <f aca="false">(F18+G18+H18)*((1+D18)^(1/12)-1)</f>
        <v>75.3067220732064</v>
      </c>
      <c r="K18" s="56" t="n">
        <f aca="false">(F18+G18+H18+J18)*(Inputs!$C$14+IF(B18&lt;=10,Inputs!$C$12,Inputs!$C$13))/12</f>
        <v>95.1500959005052</v>
      </c>
      <c r="L18" s="56" t="n">
        <f aca="false">IF(OR(E18=1,A18&lt;=Inputs!$C$15),0,MAX(Inputs!$C$8*I18-(F18+G18+H18+J18-K18),0))</f>
        <v>0</v>
      </c>
      <c r="M18" s="56" t="n">
        <f aca="false">L18*INDEX(Rates!$B$2:$C$101,C18+1,IF(Inputs!$C$5="Male",1,2))/1000/12*Inputs!$C$16</f>
        <v>0</v>
      </c>
      <c r="N18" s="56" t="n">
        <f aca="false">IF($V$1=1,MAX(F18+G18+H18+J18-K18-M18,0)*Inputs!$C$22/12,0)</f>
        <v>303.845972908946</v>
      </c>
      <c r="O18" s="56" t="n">
        <f aca="false">IF(AND(MOD(A18,12)=0,B18&gt;=Inputs!$C$18),MAX(F18+G18+H18+J18-K18-M18-N18,0)*Inputs!$C$17,0)</f>
        <v>0</v>
      </c>
      <c r="P18" s="56" t="n">
        <f aca="false">F18+G18+H18+J18-K18-M18-N18+O18</f>
        <v>45273.049963433</v>
      </c>
      <c r="Q18" s="56" t="n">
        <f aca="false">IF(OR(E18=1,P18&lt;=0),0,P18)</f>
        <v>45273.049963433</v>
      </c>
      <c r="R18" s="15" t="n">
        <f aca="false">IF(OR(E18=1,AND(P18&lt;=0,I18&gt;0)),1,0)</f>
        <v>0</v>
      </c>
      <c r="S18" s="15" t="n">
        <f aca="false">IF(L18&gt;0,1,0)</f>
        <v>0</v>
      </c>
    </row>
    <row r="19" customFormat="false" ht="15" hidden="false" customHeight="false" outlineLevel="0" collapsed="false">
      <c r="A19" s="15" t="n">
        <v>18</v>
      </c>
      <c r="B19" s="15" t="n">
        <f aca="false">INT((A19-1)/12)+1</f>
        <v>2</v>
      </c>
      <c r="C19" s="15" t="n">
        <f aca="false">MIN(Inputs!$C$4+B19-1,99)</f>
        <v>75</v>
      </c>
      <c r="D19" s="55" t="n">
        <f aca="false">Inputs!$C$25</f>
        <v>0.02</v>
      </c>
      <c r="E19" s="15" t="n">
        <f aca="false">R18</f>
        <v>0</v>
      </c>
      <c r="F19" s="56" t="n">
        <f aca="false">Q18</f>
        <v>45273.049963433</v>
      </c>
      <c r="G19" s="56" t="n">
        <f aca="false">IF(AND(MOD(A19-1,12)=0,B19&lt;=Inputs!$C$7,E19=0),Inputs!$C$6,0)</f>
        <v>0</v>
      </c>
      <c r="H19" s="56" t="n">
        <f aca="false">IF(B19=1,G19*Inputs!$C$9,0)</f>
        <v>0</v>
      </c>
      <c r="I19" s="56" t="n">
        <f aca="false">I18+G19</f>
        <v>48000</v>
      </c>
      <c r="J19" s="56" t="n">
        <f aca="false">(F19+G19+H19)*((1+D19)^(1/12)-1)</f>
        <v>74.7721228005061</v>
      </c>
      <c r="K19" s="56" t="n">
        <f aca="false">(F19+G19+H19+J19)*(Inputs!$C$14+IF(B19&lt;=10,Inputs!$C$12,Inputs!$C$13))/12</f>
        <v>94.4746293463198</v>
      </c>
      <c r="L19" s="56" t="n">
        <f aca="false">IF(OR(E19=1,A19&lt;=Inputs!$C$15),0,MAX(Inputs!$C$8*I19-(F19+G19+H19+J19-K19),0))</f>
        <v>0</v>
      </c>
      <c r="M19" s="56" t="n">
        <f aca="false">L19*INDEX(Rates!$B$2:$C$101,C19+1,IF(Inputs!$C$5="Male",1,2))/1000/12*Inputs!$C$16</f>
        <v>0</v>
      </c>
      <c r="N19" s="56" t="n">
        <f aca="false">IF($V$1=1,MAX(F19+G19+H19+J19-K19-M19,0)*Inputs!$C$22/12,0)</f>
        <v>301.688983045915</v>
      </c>
      <c r="O19" s="56" t="n">
        <f aca="false">IF(AND(MOD(A19,12)=0,B19&gt;=Inputs!$C$18),MAX(F19+G19+H19+J19-K19-M19-N19,0)*Inputs!$C$17,0)</f>
        <v>0</v>
      </c>
      <c r="P19" s="56" t="n">
        <f aca="false">F19+G19+H19+J19-K19-M19-N19+O19</f>
        <v>44951.6584738413</v>
      </c>
      <c r="Q19" s="56" t="n">
        <f aca="false">IF(OR(E19=1,P19&lt;=0),0,P19)</f>
        <v>44951.6584738413</v>
      </c>
      <c r="R19" s="15" t="n">
        <f aca="false">IF(OR(E19=1,AND(P19&lt;=0,I19&gt;0)),1,0)</f>
        <v>0</v>
      </c>
      <c r="S19" s="15" t="n">
        <f aca="false">IF(L19&gt;0,1,0)</f>
        <v>0</v>
      </c>
    </row>
    <row r="20" customFormat="false" ht="15" hidden="false" customHeight="false" outlineLevel="0" collapsed="false">
      <c r="A20" s="15" t="n">
        <v>19</v>
      </c>
      <c r="B20" s="15" t="n">
        <f aca="false">INT((A20-1)/12)+1</f>
        <v>2</v>
      </c>
      <c r="C20" s="15" t="n">
        <f aca="false">MIN(Inputs!$C$4+B20-1,99)</f>
        <v>75</v>
      </c>
      <c r="D20" s="55" t="n">
        <f aca="false">Inputs!$C$25</f>
        <v>0.02</v>
      </c>
      <c r="E20" s="15" t="n">
        <f aca="false">R19</f>
        <v>0</v>
      </c>
      <c r="F20" s="56" t="n">
        <f aca="false">Q19</f>
        <v>44951.6584738413</v>
      </c>
      <c r="G20" s="56" t="n">
        <f aca="false">IF(AND(MOD(A20-1,12)=0,B20&lt;=Inputs!$C$7,E20=0),Inputs!$C$6,0)</f>
        <v>0</v>
      </c>
      <c r="H20" s="56" t="n">
        <f aca="false">IF(B20=1,G20*Inputs!$C$9,0)</f>
        <v>0</v>
      </c>
      <c r="I20" s="56" t="n">
        <f aca="false">I19+G20</f>
        <v>48000</v>
      </c>
      <c r="J20" s="56" t="n">
        <f aca="false">(F20+G20+H20)*((1+D20)^(1/12)-1)</f>
        <v>74.2413186257001</v>
      </c>
      <c r="K20" s="56" t="n">
        <f aca="false">(F20+G20+H20+J20)*(Inputs!$C$14+IF(B20&lt;=10,Inputs!$C$12,Inputs!$C$13))/12</f>
        <v>93.8039579009729</v>
      </c>
      <c r="L20" s="56" t="n">
        <f aca="false">IF(OR(E20=1,A20&lt;=Inputs!$C$15),0,MAX(Inputs!$C$8*I20-(F20+G20+H20+J20-K20),0))</f>
        <v>0</v>
      </c>
      <c r="M20" s="56" t="n">
        <f aca="false">L20*INDEX(Rates!$B$2:$C$101,C20+1,IF(Inputs!$C$5="Male",1,2))/1000/12*Inputs!$C$16</f>
        <v>0</v>
      </c>
      <c r="N20" s="56" t="n">
        <f aca="false">IF($V$1=1,MAX(F20+G20+H20+J20-K20-M20,0)*Inputs!$C$22/12,0)</f>
        <v>299.547305563774</v>
      </c>
      <c r="O20" s="56" t="n">
        <f aca="false">IF(AND(MOD(A20,12)=0,B20&gt;=Inputs!$C$18),MAX(F20+G20+H20+J20-K20-M20-N20,0)*Inputs!$C$17,0)</f>
        <v>0</v>
      </c>
      <c r="P20" s="56" t="n">
        <f aca="false">F20+G20+H20+J20-K20-M20-N20+O20</f>
        <v>44632.5485290023</v>
      </c>
      <c r="Q20" s="56" t="n">
        <f aca="false">IF(OR(E20=1,P20&lt;=0),0,P20)</f>
        <v>44632.5485290023</v>
      </c>
      <c r="R20" s="15" t="n">
        <f aca="false">IF(OR(E20=1,AND(P20&lt;=0,I20&gt;0)),1,0)</f>
        <v>0</v>
      </c>
      <c r="S20" s="15" t="n">
        <f aca="false">IF(L20&gt;0,1,0)</f>
        <v>0</v>
      </c>
    </row>
    <row r="21" customFormat="false" ht="15" hidden="false" customHeight="false" outlineLevel="0" collapsed="false">
      <c r="A21" s="15" t="n">
        <v>20</v>
      </c>
      <c r="B21" s="15" t="n">
        <f aca="false">INT((A21-1)/12)+1</f>
        <v>2</v>
      </c>
      <c r="C21" s="15" t="n">
        <f aca="false">MIN(Inputs!$C$4+B21-1,99)</f>
        <v>75</v>
      </c>
      <c r="D21" s="55" t="n">
        <f aca="false">Inputs!$C$25</f>
        <v>0.02</v>
      </c>
      <c r="E21" s="15" t="n">
        <f aca="false">R20</f>
        <v>0</v>
      </c>
      <c r="F21" s="56" t="n">
        <f aca="false">Q20</f>
        <v>44632.5485290023</v>
      </c>
      <c r="G21" s="56" t="n">
        <f aca="false">IF(AND(MOD(A21-1,12)=0,B21&lt;=Inputs!$C$7,E21=0),Inputs!$C$6,0)</f>
        <v>0</v>
      </c>
      <c r="H21" s="56" t="n">
        <f aca="false">IF(B21=1,G21*Inputs!$C$9,0)</f>
        <v>0</v>
      </c>
      <c r="I21" s="56" t="n">
        <f aca="false">I20+G21</f>
        <v>48000</v>
      </c>
      <c r="J21" s="56" t="n">
        <f aca="false">(F21+G21+H21)*((1+D21)^(1/12)-1)</f>
        <v>73.7142826075472</v>
      </c>
      <c r="K21" s="56" t="n">
        <f aca="false">(F21+G21+H21+J21)*(Inputs!$C$14+IF(B21&lt;=10,Inputs!$C$12,Inputs!$C$13))/12</f>
        <v>93.1380475241871</v>
      </c>
      <c r="L21" s="56" t="n">
        <f aca="false">IF(OR(E21=1,A21&lt;=Inputs!$C$15),0,MAX(Inputs!$C$8*I21-(F21+G21+H21+J21-K21),0))</f>
        <v>0</v>
      </c>
      <c r="M21" s="56" t="n">
        <f aca="false">L21*INDEX(Rates!$B$2:$C$101,C21+1,IF(Inputs!$C$5="Male",1,2))/1000/12*Inputs!$C$16</f>
        <v>0</v>
      </c>
      <c r="N21" s="56" t="n">
        <f aca="false">IF($V$1=1,MAX(F21+G21+H21+J21-K21-M21,0)*Inputs!$C$22/12,0)</f>
        <v>297.420831760571</v>
      </c>
      <c r="O21" s="56" t="n">
        <f aca="false">IF(AND(MOD(A21,12)=0,B21&gt;=Inputs!$C$18),MAX(F21+G21+H21+J21-K21-M21-N21,0)*Inputs!$C$17,0)</f>
        <v>0</v>
      </c>
      <c r="P21" s="56" t="n">
        <f aca="false">F21+G21+H21+J21-K21-M21-N21+O21</f>
        <v>44315.7039323251</v>
      </c>
      <c r="Q21" s="56" t="n">
        <f aca="false">IF(OR(E21=1,P21&lt;=0),0,P21)</f>
        <v>44315.7039323251</v>
      </c>
      <c r="R21" s="15" t="n">
        <f aca="false">IF(OR(E21=1,AND(P21&lt;=0,I21&gt;0)),1,0)</f>
        <v>0</v>
      </c>
      <c r="S21" s="15" t="n">
        <f aca="false">IF(L21&gt;0,1,0)</f>
        <v>0</v>
      </c>
    </row>
    <row r="22" customFormat="false" ht="15" hidden="false" customHeight="false" outlineLevel="0" collapsed="false">
      <c r="A22" s="15" t="n">
        <v>21</v>
      </c>
      <c r="B22" s="15" t="n">
        <f aca="false">INT((A22-1)/12)+1</f>
        <v>2</v>
      </c>
      <c r="C22" s="15" t="n">
        <f aca="false">MIN(Inputs!$C$4+B22-1,99)</f>
        <v>75</v>
      </c>
      <c r="D22" s="55" t="n">
        <f aca="false">Inputs!$C$25</f>
        <v>0.02</v>
      </c>
      <c r="E22" s="15" t="n">
        <f aca="false">R21</f>
        <v>0</v>
      </c>
      <c r="F22" s="56" t="n">
        <f aca="false">Q21</f>
        <v>44315.7039323251</v>
      </c>
      <c r="G22" s="56" t="n">
        <f aca="false">IF(AND(MOD(A22-1,12)=0,B22&lt;=Inputs!$C$7,E22=0),Inputs!$C$6,0)</f>
        <v>0</v>
      </c>
      <c r="H22" s="56" t="n">
        <f aca="false">IF(B22=1,G22*Inputs!$C$9,0)</f>
        <v>0</v>
      </c>
      <c r="I22" s="56" t="n">
        <f aca="false">I21+G22</f>
        <v>48000</v>
      </c>
      <c r="J22" s="56" t="n">
        <f aca="false">(F22+G22+H22)*((1+D22)^(1/12)-1)</f>
        <v>73.1909879960606</v>
      </c>
      <c r="K22" s="56" t="n">
        <f aca="false">(F22+G22+H22+J22)*(Inputs!$C$14+IF(B22&lt;=10,Inputs!$C$12,Inputs!$C$13))/12</f>
        <v>92.4768644173357</v>
      </c>
      <c r="L22" s="56" t="n">
        <f aca="false">IF(OR(E22=1,A22&lt;=Inputs!$C$15),0,MAX(Inputs!$C$8*I22-(F22+G22+H22+J22-K22),0))</f>
        <v>0</v>
      </c>
      <c r="M22" s="56" t="n">
        <f aca="false">L22*INDEX(Rates!$B$2:$C$101,C22+1,IF(Inputs!$C$5="Male",1,2))/1000/12*Inputs!$C$16</f>
        <v>0</v>
      </c>
      <c r="N22" s="56" t="n">
        <f aca="false">IF($V$1=1,MAX(F22+G22+H22+J22-K22-M22,0)*Inputs!$C$22/12,0)</f>
        <v>295.309453706025</v>
      </c>
      <c r="O22" s="56" t="n">
        <f aca="false">IF(AND(MOD(A22,12)=0,B22&gt;=Inputs!$C$18),MAX(F22+G22+H22+J22-K22-M22-N22,0)*Inputs!$C$17,0)</f>
        <v>0</v>
      </c>
      <c r="P22" s="56" t="n">
        <f aca="false">F22+G22+H22+J22-K22-M22-N22+O22</f>
        <v>44001.1086021977</v>
      </c>
      <c r="Q22" s="56" t="n">
        <f aca="false">IF(OR(E22=1,P22&lt;=0),0,P22)</f>
        <v>44001.1086021977</v>
      </c>
      <c r="R22" s="15" t="n">
        <f aca="false">IF(OR(E22=1,AND(P22&lt;=0,I22&gt;0)),1,0)</f>
        <v>0</v>
      </c>
      <c r="S22" s="15" t="n">
        <f aca="false">IF(L22&gt;0,1,0)</f>
        <v>0</v>
      </c>
    </row>
    <row r="23" customFormat="false" ht="15" hidden="false" customHeight="false" outlineLevel="0" collapsed="false">
      <c r="A23" s="15" t="n">
        <v>22</v>
      </c>
      <c r="B23" s="15" t="n">
        <f aca="false">INT((A23-1)/12)+1</f>
        <v>2</v>
      </c>
      <c r="C23" s="15" t="n">
        <f aca="false">MIN(Inputs!$C$4+B23-1,99)</f>
        <v>75</v>
      </c>
      <c r="D23" s="55" t="n">
        <f aca="false">Inputs!$C$25</f>
        <v>0.02</v>
      </c>
      <c r="E23" s="15" t="n">
        <f aca="false">R22</f>
        <v>0</v>
      </c>
      <c r="F23" s="56" t="n">
        <f aca="false">Q22</f>
        <v>44001.1086021977</v>
      </c>
      <c r="G23" s="56" t="n">
        <f aca="false">IF(AND(MOD(A23-1,12)=0,B23&lt;=Inputs!$C$7,E23=0),Inputs!$C$6,0)</f>
        <v>0</v>
      </c>
      <c r="H23" s="56" t="n">
        <f aca="false">IF(B23=1,G23*Inputs!$C$9,0)</f>
        <v>0</v>
      </c>
      <c r="I23" s="56" t="n">
        <f aca="false">I22+G23</f>
        <v>48000</v>
      </c>
      <c r="J23" s="56" t="n">
        <f aca="false">(F23+G23+H23)*((1+D23)^(1/12)-1)</f>
        <v>72.6714082311509</v>
      </c>
      <c r="K23" s="56" t="n">
        <f aca="false">(F23+G23+H23+J23)*(Inputs!$C$14+IF(B23&lt;=10,Inputs!$C$12,Inputs!$C$13))/12</f>
        <v>91.8203750217269</v>
      </c>
      <c r="L23" s="56" t="n">
        <f aca="false">IF(OR(E23=1,A23&lt;=Inputs!$C$15),0,MAX(Inputs!$C$8*I23-(F23+G23+H23+J23-K23),0))</f>
        <v>0</v>
      </c>
      <c r="M23" s="56" t="n">
        <f aca="false">L23*INDEX(Rates!$B$2:$C$101,C23+1,IF(Inputs!$C$5="Male",1,2))/1000/12*Inputs!$C$16</f>
        <v>0</v>
      </c>
      <c r="N23" s="56" t="n">
        <f aca="false">IF($V$1=1,MAX(F23+G23+H23+J23-K23-M23,0)*Inputs!$C$22/12,0)</f>
        <v>293.213064236048</v>
      </c>
      <c r="O23" s="56" t="n">
        <f aca="false">IF(AND(MOD(A23,12)=0,B23&gt;=Inputs!$C$18),MAX(F23+G23+H23+J23-K23-M23-N23,0)*Inputs!$C$17,0)</f>
        <v>0</v>
      </c>
      <c r="P23" s="56" t="n">
        <f aca="false">F23+G23+H23+J23-K23-M23-N23+O23</f>
        <v>43688.7465711711</v>
      </c>
      <c r="Q23" s="56" t="n">
        <f aca="false">IF(OR(E23=1,P23&lt;=0),0,P23)</f>
        <v>43688.7465711711</v>
      </c>
      <c r="R23" s="15" t="n">
        <f aca="false">IF(OR(E23=1,AND(P23&lt;=0,I23&gt;0)),1,0)</f>
        <v>0</v>
      </c>
      <c r="S23" s="15" t="n">
        <f aca="false">IF(L23&gt;0,1,0)</f>
        <v>0</v>
      </c>
    </row>
    <row r="24" customFormat="false" ht="15" hidden="false" customHeight="false" outlineLevel="0" collapsed="false">
      <c r="A24" s="15" t="n">
        <v>23</v>
      </c>
      <c r="B24" s="15" t="n">
        <f aca="false">INT((A24-1)/12)+1</f>
        <v>2</v>
      </c>
      <c r="C24" s="15" t="n">
        <f aca="false">MIN(Inputs!$C$4+B24-1,99)</f>
        <v>75</v>
      </c>
      <c r="D24" s="55" t="n">
        <f aca="false">Inputs!$C$25</f>
        <v>0.02</v>
      </c>
      <c r="E24" s="15" t="n">
        <f aca="false">R23</f>
        <v>0</v>
      </c>
      <c r="F24" s="56" t="n">
        <f aca="false">Q23</f>
        <v>43688.7465711711</v>
      </c>
      <c r="G24" s="56" t="n">
        <f aca="false">IF(AND(MOD(A24-1,12)=0,B24&lt;=Inputs!$C$7,E24=0),Inputs!$C$6,0)</f>
        <v>0</v>
      </c>
      <c r="H24" s="56" t="n">
        <f aca="false">IF(B24=1,G24*Inputs!$C$9,0)</f>
        <v>0</v>
      </c>
      <c r="I24" s="56" t="n">
        <f aca="false">I23+G24</f>
        <v>48000</v>
      </c>
      <c r="J24" s="56" t="n">
        <f aca="false">(F24+G24+H24)*((1+D24)^(1/12)-1)</f>
        <v>72.1555169412775</v>
      </c>
      <c r="K24" s="56" t="n">
        <f aca="false">(F24+G24+H24+J24)*(Inputs!$C$14+IF(B24&lt;=10,Inputs!$C$12,Inputs!$C$13))/12</f>
        <v>91.1685460169008</v>
      </c>
      <c r="L24" s="56" t="n">
        <f aca="false">IF(OR(E24=1,A24&lt;=Inputs!$C$15),0,MAX(Inputs!$C$8*I24-(F24+G24+H24+J24-K24),0))</f>
        <v>0</v>
      </c>
      <c r="M24" s="56" t="n">
        <f aca="false">L24*INDEX(Rates!$B$2:$C$101,C24+1,IF(Inputs!$C$5="Male",1,2))/1000/12*Inputs!$C$16</f>
        <v>0</v>
      </c>
      <c r="N24" s="56" t="n">
        <f aca="false">IF($V$1=1,MAX(F24+G24+H24+J24-K24-M24,0)*Inputs!$C$22/12,0)</f>
        <v>291.131556947303</v>
      </c>
      <c r="O24" s="56" t="n">
        <f aca="false">IF(AND(MOD(A24,12)=0,B24&gt;=Inputs!$C$18),MAX(F24+G24+H24+J24-K24-M24-N24,0)*Inputs!$C$17,0)</f>
        <v>0</v>
      </c>
      <c r="P24" s="56" t="n">
        <f aca="false">F24+G24+H24+J24-K24-M24-N24+O24</f>
        <v>43378.6019851482</v>
      </c>
      <c r="Q24" s="56" t="n">
        <f aca="false">IF(OR(E24=1,P24&lt;=0),0,P24)</f>
        <v>43378.6019851482</v>
      </c>
      <c r="R24" s="15" t="n">
        <f aca="false">IF(OR(E24=1,AND(P24&lt;=0,I24&gt;0)),1,0)</f>
        <v>0</v>
      </c>
      <c r="S24" s="15" t="n">
        <f aca="false">IF(L24&gt;0,1,0)</f>
        <v>0</v>
      </c>
    </row>
    <row r="25" customFormat="false" ht="15" hidden="false" customHeight="false" outlineLevel="0" collapsed="false">
      <c r="A25" s="15" t="n">
        <v>24</v>
      </c>
      <c r="B25" s="15" t="n">
        <f aca="false">INT((A25-1)/12)+1</f>
        <v>2</v>
      </c>
      <c r="C25" s="15" t="n">
        <f aca="false">MIN(Inputs!$C$4+B25-1,99)</f>
        <v>75</v>
      </c>
      <c r="D25" s="55" t="n">
        <f aca="false">Inputs!$C$25</f>
        <v>0.02</v>
      </c>
      <c r="E25" s="15" t="n">
        <f aca="false">R24</f>
        <v>0</v>
      </c>
      <c r="F25" s="56" t="n">
        <f aca="false">Q24</f>
        <v>43378.6019851482</v>
      </c>
      <c r="G25" s="56" t="n">
        <f aca="false">IF(AND(MOD(A25-1,12)=0,B25&lt;=Inputs!$C$7,E25=0),Inputs!$C$6,0)</f>
        <v>0</v>
      </c>
      <c r="H25" s="56" t="n">
        <f aca="false">IF(B25=1,G25*Inputs!$C$9,0)</f>
        <v>0</v>
      </c>
      <c r="I25" s="56" t="n">
        <f aca="false">I24+G25</f>
        <v>48000</v>
      </c>
      <c r="J25" s="56" t="n">
        <f aca="false">(F25+G25+H25)*((1+D25)^(1/12)-1)</f>
        <v>71.6432879421103</v>
      </c>
      <c r="K25" s="56" t="n">
        <f aca="false">(F25+G25+H25+J25)*(Inputs!$C$14+IF(B25&lt;=10,Inputs!$C$12,Inputs!$C$13))/12</f>
        <v>90.5213443189381</v>
      </c>
      <c r="L25" s="56" t="n">
        <f aca="false">IF(OR(E25=1,A25&lt;=Inputs!$C$15),0,MAX(Inputs!$C$8*I25-(F25+G25+H25+J25-K25),0))</f>
        <v>0</v>
      </c>
      <c r="M25" s="56" t="n">
        <f aca="false">L25*INDEX(Rates!$B$2:$C$101,C25+1,IF(Inputs!$C$5="Male",1,2))/1000/12*Inputs!$C$16</f>
        <v>0</v>
      </c>
      <c r="N25" s="56" t="n">
        <f aca="false">IF($V$1=1,MAX(F25+G25+H25+J25-K25-M25,0)*Inputs!$C$22/12,0)</f>
        <v>289.064826191809</v>
      </c>
      <c r="O25" s="56" t="n">
        <f aca="false">IF(AND(MOD(A25,12)=0,B25&gt;=Inputs!$C$18),MAX(F25+G25+H25+J25-K25-M25-N25,0)*Inputs!$C$17,0)</f>
        <v>0</v>
      </c>
      <c r="P25" s="56" t="n">
        <f aca="false">F25+G25+H25+J25-K25-M25-N25+O25</f>
        <v>43070.6591025796</v>
      </c>
      <c r="Q25" s="56" t="n">
        <f aca="false">IF(OR(E25=1,P25&lt;=0),0,P25)</f>
        <v>43070.6591025796</v>
      </c>
      <c r="R25" s="15" t="n">
        <f aca="false">IF(OR(E25=1,AND(P25&lt;=0,I25&gt;0)),1,0)</f>
        <v>0</v>
      </c>
      <c r="S25" s="15" t="n">
        <f aca="false">IF(L25&gt;0,1,0)</f>
        <v>0</v>
      </c>
    </row>
    <row r="26" customFormat="false" ht="15" hidden="false" customHeight="false" outlineLevel="0" collapsed="false">
      <c r="A26" s="15" t="n">
        <v>25</v>
      </c>
      <c r="B26" s="15" t="n">
        <f aca="false">INT((A26-1)/12)+1</f>
        <v>3</v>
      </c>
      <c r="C26" s="15" t="n">
        <f aca="false">MIN(Inputs!$C$4+B26-1,99)</f>
        <v>76</v>
      </c>
      <c r="D26" s="55" t="n">
        <f aca="false">Inputs!$C$25</f>
        <v>0.02</v>
      </c>
      <c r="E26" s="15" t="n">
        <f aca="false">R25</f>
        <v>0</v>
      </c>
      <c r="F26" s="56" t="n">
        <f aca="false">Q25</f>
        <v>43070.6591025796</v>
      </c>
      <c r="G26" s="56" t="n">
        <f aca="false">IF(AND(MOD(A26-1,12)=0,B26&lt;=Inputs!$C$7,E26=0),Inputs!$C$6,0)</f>
        <v>24000</v>
      </c>
      <c r="H26" s="56" t="n">
        <f aca="false">IF(B26=1,G26*Inputs!$C$9,0)</f>
        <v>0</v>
      </c>
      <c r="I26" s="56" t="n">
        <f aca="false">I25+G26</f>
        <v>72000</v>
      </c>
      <c r="J26" s="56" t="n">
        <f aca="false">(F26+G26+H26)*((1+D26)^(1/12)-1)</f>
        <v>110.772646481286</v>
      </c>
      <c r="K26" s="56" t="n">
        <f aca="false">(F26+G26+H26+J26)*(Inputs!$C$14+IF(B26&lt;=10,Inputs!$C$12,Inputs!$C$13))/12</f>
        <v>139.961316143877</v>
      </c>
      <c r="L26" s="56" t="n">
        <f aca="false">IF(OR(E26=1,A26&lt;=Inputs!$C$15),0,MAX(Inputs!$C$8*I26-(F26+G26+H26+J26-K26),0))</f>
        <v>0</v>
      </c>
      <c r="M26" s="56" t="n">
        <f aca="false">L26*INDEX(Rates!$B$2:$C$101,C26+1,IF(Inputs!$C$5="Male",1,2))/1000/12*Inputs!$C$16</f>
        <v>0</v>
      </c>
      <c r="N26" s="56" t="n">
        <f aca="false">IF($V$1=1,MAX(F26+G26+H26+J26-K26-M26,0)*Inputs!$C$22/12,0)</f>
        <v>446.943136219446</v>
      </c>
      <c r="O26" s="56" t="n">
        <f aca="false">IF(AND(MOD(A26,12)=0,B26&gt;=Inputs!$C$18),MAX(F26+G26+H26+J26-K26-M26-N26,0)*Inputs!$C$17,0)</f>
        <v>0</v>
      </c>
      <c r="P26" s="56" t="n">
        <f aca="false">F26+G26+H26+J26-K26-M26-N26+O26</f>
        <v>66594.5272966975</v>
      </c>
      <c r="Q26" s="56" t="n">
        <f aca="false">IF(OR(E26=1,P26&lt;=0),0,P26)</f>
        <v>66594.5272966975</v>
      </c>
      <c r="R26" s="15" t="n">
        <f aca="false">IF(OR(E26=1,AND(P26&lt;=0,I26&gt;0)),1,0)</f>
        <v>0</v>
      </c>
      <c r="S26" s="15" t="n">
        <f aca="false">IF(L26&gt;0,1,0)</f>
        <v>0</v>
      </c>
    </row>
    <row r="27" customFormat="false" ht="15" hidden="false" customHeight="false" outlineLevel="0" collapsed="false">
      <c r="A27" s="15" t="n">
        <v>26</v>
      </c>
      <c r="B27" s="15" t="n">
        <f aca="false">INT((A27-1)/12)+1</f>
        <v>3</v>
      </c>
      <c r="C27" s="15" t="n">
        <f aca="false">MIN(Inputs!$C$4+B27-1,99)</f>
        <v>76</v>
      </c>
      <c r="D27" s="55" t="n">
        <f aca="false">Inputs!$C$25</f>
        <v>0.02</v>
      </c>
      <c r="E27" s="15" t="n">
        <f aca="false">R26</f>
        <v>0</v>
      </c>
      <c r="F27" s="56" t="n">
        <f aca="false">Q26</f>
        <v>66594.5272966975</v>
      </c>
      <c r="G27" s="56" t="n">
        <f aca="false">IF(AND(MOD(A27-1,12)=0,B27&lt;=Inputs!$C$7,E27=0),Inputs!$C$6,0)</f>
        <v>0</v>
      </c>
      <c r="H27" s="56" t="n">
        <f aca="false">IF(B27=1,G27*Inputs!$C$9,0)</f>
        <v>0</v>
      </c>
      <c r="I27" s="56" t="n">
        <f aca="false">I26+G27</f>
        <v>72000</v>
      </c>
      <c r="J27" s="56" t="n">
        <f aca="false">(F27+G27+H27)*((1+D27)^(1/12)-1)</f>
        <v>109.986276093442</v>
      </c>
      <c r="K27" s="56" t="n">
        <f aca="false">(F27+G27+H27+J27)*(Inputs!$C$14+IF(B27&lt;=10,Inputs!$C$12,Inputs!$C$13))/12</f>
        <v>138.967736609981</v>
      </c>
      <c r="L27" s="56" t="n">
        <f aca="false">IF(OR(E27=1,A27&lt;=Inputs!$C$15),0,MAX(Inputs!$C$8*I27-(F27+G27+H27+J27-K27),0))</f>
        <v>0</v>
      </c>
      <c r="M27" s="56" t="n">
        <f aca="false">L27*INDEX(Rates!$B$2:$C$101,C27+1,IF(Inputs!$C$5="Male",1,2))/1000/12*Inputs!$C$16</f>
        <v>0</v>
      </c>
      <c r="N27" s="56" t="n">
        <f aca="false">IF($V$1=1,MAX(F27+G27+H27+J27-K27-M27,0)*Inputs!$C$22/12,0)</f>
        <v>443.77030557454</v>
      </c>
      <c r="O27" s="56" t="n">
        <f aca="false">IF(AND(MOD(A27,12)=0,B27&gt;=Inputs!$C$18),MAX(F27+G27+H27+J27-K27-M27-N27,0)*Inputs!$C$17,0)</f>
        <v>0</v>
      </c>
      <c r="P27" s="56" t="n">
        <f aca="false">F27+G27+H27+J27-K27-M27-N27+O27</f>
        <v>66121.7755306065</v>
      </c>
      <c r="Q27" s="56" t="n">
        <f aca="false">IF(OR(E27=1,P27&lt;=0),0,P27)</f>
        <v>66121.7755306065</v>
      </c>
      <c r="R27" s="15" t="n">
        <f aca="false">IF(OR(E27=1,AND(P27&lt;=0,I27&gt;0)),1,0)</f>
        <v>0</v>
      </c>
      <c r="S27" s="15" t="n">
        <f aca="false">IF(L27&gt;0,1,0)</f>
        <v>0</v>
      </c>
    </row>
    <row r="28" customFormat="false" ht="15" hidden="false" customHeight="false" outlineLevel="0" collapsed="false">
      <c r="A28" s="15" t="n">
        <v>27</v>
      </c>
      <c r="B28" s="15" t="n">
        <f aca="false">INT((A28-1)/12)+1</f>
        <v>3</v>
      </c>
      <c r="C28" s="15" t="n">
        <f aca="false">MIN(Inputs!$C$4+B28-1,99)</f>
        <v>76</v>
      </c>
      <c r="D28" s="55" t="n">
        <f aca="false">Inputs!$C$25</f>
        <v>0.02</v>
      </c>
      <c r="E28" s="15" t="n">
        <f aca="false">R27</f>
        <v>0</v>
      </c>
      <c r="F28" s="56" t="n">
        <f aca="false">Q27</f>
        <v>66121.7755306065</v>
      </c>
      <c r="G28" s="56" t="n">
        <f aca="false">IF(AND(MOD(A28-1,12)=0,B28&lt;=Inputs!$C$7,E28=0),Inputs!$C$6,0)</f>
        <v>0</v>
      </c>
      <c r="H28" s="56" t="n">
        <f aca="false">IF(B28=1,G28*Inputs!$C$9,0)</f>
        <v>0</v>
      </c>
      <c r="I28" s="56" t="n">
        <f aca="false">I27+G28</f>
        <v>72000</v>
      </c>
      <c r="J28" s="56" t="n">
        <f aca="false">(F28+G28+H28)*((1+D28)^(1/12)-1)</f>
        <v>109.205488116116</v>
      </c>
      <c r="K28" s="56" t="n">
        <f aca="false">(F28+G28+H28+J28)*(Inputs!$C$14+IF(B28&lt;=10,Inputs!$C$12,Inputs!$C$13))/12</f>
        <v>137.981210455672</v>
      </c>
      <c r="L28" s="56" t="n">
        <f aca="false">IF(OR(E28=1,A28&lt;=Inputs!$C$15),0,MAX(Inputs!$C$8*I28-(F28+G28+H28+J28-K28),0))</f>
        <v>0</v>
      </c>
      <c r="M28" s="56" t="n">
        <f aca="false">L28*INDEX(Rates!$B$2:$C$101,C28+1,IF(Inputs!$C$5="Male",1,2))/1000/12*Inputs!$C$16</f>
        <v>0</v>
      </c>
      <c r="N28" s="56" t="n">
        <f aca="false">IF($V$1=1,MAX(F28+G28+H28+J28-K28-M28,0)*Inputs!$C$22/12,0)</f>
        <v>440.619998721779</v>
      </c>
      <c r="O28" s="56" t="n">
        <f aca="false">IF(AND(MOD(A28,12)=0,B28&gt;=Inputs!$C$18),MAX(F28+G28+H28+J28-K28-M28-N28,0)*Inputs!$C$17,0)</f>
        <v>0</v>
      </c>
      <c r="P28" s="56" t="n">
        <f aca="false">F28+G28+H28+J28-K28-M28-N28+O28</f>
        <v>65652.3798095451</v>
      </c>
      <c r="Q28" s="56" t="n">
        <f aca="false">IF(OR(E28=1,P28&lt;=0),0,P28)</f>
        <v>65652.3798095451</v>
      </c>
      <c r="R28" s="15" t="n">
        <f aca="false">IF(OR(E28=1,AND(P28&lt;=0,I28&gt;0)),1,0)</f>
        <v>0</v>
      </c>
      <c r="S28" s="15" t="n">
        <f aca="false">IF(L28&gt;0,1,0)</f>
        <v>0</v>
      </c>
    </row>
    <row r="29" customFormat="false" ht="15" hidden="false" customHeight="false" outlineLevel="0" collapsed="false">
      <c r="A29" s="15" t="n">
        <v>28</v>
      </c>
      <c r="B29" s="15" t="n">
        <f aca="false">INT((A29-1)/12)+1</f>
        <v>3</v>
      </c>
      <c r="C29" s="15" t="n">
        <f aca="false">MIN(Inputs!$C$4+B29-1,99)</f>
        <v>76</v>
      </c>
      <c r="D29" s="55" t="n">
        <f aca="false">Inputs!$C$25</f>
        <v>0.02</v>
      </c>
      <c r="E29" s="15" t="n">
        <f aca="false">R28</f>
        <v>0</v>
      </c>
      <c r="F29" s="56" t="n">
        <f aca="false">Q28</f>
        <v>65652.3798095451</v>
      </c>
      <c r="G29" s="56" t="n">
        <f aca="false">IF(AND(MOD(A29-1,12)=0,B29&lt;=Inputs!$C$7,E29=0),Inputs!$C$6,0)</f>
        <v>0</v>
      </c>
      <c r="H29" s="56" t="n">
        <f aca="false">IF(B29=1,G29*Inputs!$C$9,0)</f>
        <v>0</v>
      </c>
      <c r="I29" s="56" t="n">
        <f aca="false">I28+G29</f>
        <v>72000</v>
      </c>
      <c r="J29" s="56" t="n">
        <f aca="false">(F29+G29+H29)*((1+D29)^(1/12)-1)</f>
        <v>108.43024292001</v>
      </c>
      <c r="K29" s="56" t="n">
        <f aca="false">(F29+G29+H29+J29)*(Inputs!$C$14+IF(B29&lt;=10,Inputs!$C$12,Inputs!$C$13))/12</f>
        <v>137.001687609302</v>
      </c>
      <c r="L29" s="56" t="n">
        <f aca="false">IF(OR(E29=1,A29&lt;=Inputs!$C$15),0,MAX(Inputs!$C$8*I29-(F29+G29+H29+J29-K29),0))</f>
        <v>0</v>
      </c>
      <c r="M29" s="56" t="n">
        <f aca="false">L29*INDEX(Rates!$B$2:$C$101,C29+1,IF(Inputs!$C$5="Male",1,2))/1000/12*Inputs!$C$16</f>
        <v>0</v>
      </c>
      <c r="N29" s="56" t="n">
        <f aca="false">IF($V$1=1,MAX(F29+G29+H29+J29-K29-M29,0)*Inputs!$C$22/12,0)</f>
        <v>437.492055765705</v>
      </c>
      <c r="O29" s="56" t="n">
        <f aca="false">IF(AND(MOD(A29,12)=0,B29&gt;=Inputs!$C$18),MAX(F29+G29+H29+J29-K29-M29-N29,0)*Inputs!$C$17,0)</f>
        <v>0</v>
      </c>
      <c r="P29" s="56" t="n">
        <f aca="false">F29+G29+H29+J29-K29-M29-N29+O29</f>
        <v>65186.3163090901</v>
      </c>
      <c r="Q29" s="56" t="n">
        <f aca="false">IF(OR(E29=1,P29&lt;=0),0,P29)</f>
        <v>65186.3163090901</v>
      </c>
      <c r="R29" s="15" t="n">
        <f aca="false">IF(OR(E29=1,AND(P29&lt;=0,I29&gt;0)),1,0)</f>
        <v>0</v>
      </c>
      <c r="S29" s="15" t="n">
        <f aca="false">IF(L29&gt;0,1,0)</f>
        <v>0</v>
      </c>
    </row>
    <row r="30" customFormat="false" ht="15" hidden="false" customHeight="false" outlineLevel="0" collapsed="false">
      <c r="A30" s="15" t="n">
        <v>29</v>
      </c>
      <c r="B30" s="15" t="n">
        <f aca="false">INT((A30-1)/12)+1</f>
        <v>3</v>
      </c>
      <c r="C30" s="15" t="n">
        <f aca="false">MIN(Inputs!$C$4+B30-1,99)</f>
        <v>76</v>
      </c>
      <c r="D30" s="55" t="n">
        <f aca="false">Inputs!$C$25</f>
        <v>0.02</v>
      </c>
      <c r="E30" s="15" t="n">
        <f aca="false">R29</f>
        <v>0</v>
      </c>
      <c r="F30" s="56" t="n">
        <f aca="false">Q29</f>
        <v>65186.3163090901</v>
      </c>
      <c r="G30" s="56" t="n">
        <f aca="false">IF(AND(MOD(A30-1,12)=0,B30&lt;=Inputs!$C$7,E30=0),Inputs!$C$6,0)</f>
        <v>0</v>
      </c>
      <c r="H30" s="56" t="n">
        <f aca="false">IF(B30=1,G30*Inputs!$C$9,0)</f>
        <v>0</v>
      </c>
      <c r="I30" s="56" t="n">
        <f aca="false">I29+G30</f>
        <v>72000</v>
      </c>
      <c r="J30" s="56" t="n">
        <f aca="false">(F30+G30+H30)*((1+D30)^(1/12)-1)</f>
        <v>107.660501157151</v>
      </c>
      <c r="K30" s="56" t="n">
        <f aca="false">(F30+G30+H30+J30)*(Inputs!$C$14+IF(B30&lt;=10,Inputs!$C$12,Inputs!$C$13))/12</f>
        <v>136.029118354682</v>
      </c>
      <c r="L30" s="56" t="n">
        <f aca="false">IF(OR(E30=1,A30&lt;=Inputs!$C$15),0,MAX(Inputs!$C$8*I30-(F30+G30+H30+J30-K30),0))</f>
        <v>0</v>
      </c>
      <c r="M30" s="56" t="n">
        <f aca="false">L30*INDEX(Rates!$B$2:$C$101,C30+1,IF(Inputs!$C$5="Male",1,2))/1000/12*Inputs!$C$16</f>
        <v>0</v>
      </c>
      <c r="N30" s="56" t="n">
        <f aca="false">IF($V$1=1,MAX(F30+G30+H30+J30-K30-M30,0)*Inputs!$C$22/12,0)</f>
        <v>434.386317945951</v>
      </c>
      <c r="O30" s="56" t="n">
        <f aca="false">IF(AND(MOD(A30,12)=0,B30&gt;=Inputs!$C$18),MAX(F30+G30+H30+J30-K30-M30-N30,0)*Inputs!$C$17,0)</f>
        <v>0</v>
      </c>
      <c r="P30" s="56" t="n">
        <f aca="false">F30+G30+H30+J30-K30-M30-N30+O30</f>
        <v>64723.5613739466</v>
      </c>
      <c r="Q30" s="56" t="n">
        <f aca="false">IF(OR(E30=1,P30&lt;=0),0,P30)</f>
        <v>64723.5613739466</v>
      </c>
      <c r="R30" s="15" t="n">
        <f aca="false">IF(OR(E30=1,AND(P30&lt;=0,I30&gt;0)),1,0)</f>
        <v>0</v>
      </c>
      <c r="S30" s="15" t="n">
        <f aca="false">IF(L30&gt;0,1,0)</f>
        <v>0</v>
      </c>
    </row>
    <row r="31" customFormat="false" ht="15" hidden="false" customHeight="false" outlineLevel="0" collapsed="false">
      <c r="A31" s="15" t="n">
        <v>30</v>
      </c>
      <c r="B31" s="15" t="n">
        <f aca="false">INT((A31-1)/12)+1</f>
        <v>3</v>
      </c>
      <c r="C31" s="15" t="n">
        <f aca="false">MIN(Inputs!$C$4+B31-1,99)</f>
        <v>76</v>
      </c>
      <c r="D31" s="55" t="n">
        <f aca="false">Inputs!$C$25</f>
        <v>0.02</v>
      </c>
      <c r="E31" s="15" t="n">
        <f aca="false">R30</f>
        <v>0</v>
      </c>
      <c r="F31" s="56" t="n">
        <f aca="false">Q30</f>
        <v>64723.5613739466</v>
      </c>
      <c r="G31" s="56" t="n">
        <f aca="false">IF(AND(MOD(A31-1,12)=0,B31&lt;=Inputs!$C$7,E31=0),Inputs!$C$6,0)</f>
        <v>0</v>
      </c>
      <c r="H31" s="56" t="n">
        <f aca="false">IF(B31=1,G31*Inputs!$C$9,0)</f>
        <v>0</v>
      </c>
      <c r="I31" s="56" t="n">
        <f aca="false">I30+G31</f>
        <v>72000</v>
      </c>
      <c r="J31" s="56" t="n">
        <f aca="false">(F31+G31+H31)*((1+D31)^(1/12)-1)</f>
        <v>106.896223758896</v>
      </c>
      <c r="K31" s="56" t="n">
        <f aca="false">(F31+G31+H31+J31)*(Inputs!$C$14+IF(B31&lt;=10,Inputs!$C$12,Inputs!$C$13))/12</f>
        <v>135.063453328553</v>
      </c>
      <c r="L31" s="56" t="n">
        <f aca="false">IF(OR(E31=1,A31&lt;=Inputs!$C$15),0,MAX(Inputs!$C$8*I31-(F31+G31+H31+J31-K31),0))</f>
        <v>0</v>
      </c>
      <c r="M31" s="56" t="n">
        <f aca="false">L31*INDEX(Rates!$B$2:$C$101,C31+1,IF(Inputs!$C$5="Male",1,2))/1000/12*Inputs!$C$16</f>
        <v>0</v>
      </c>
      <c r="N31" s="56" t="n">
        <f aca="false">IF($V$1=1,MAX(F31+G31+H31+J31-K31-M31,0)*Inputs!$C$22/12,0)</f>
        <v>431.30262762918</v>
      </c>
      <c r="O31" s="56" t="n">
        <f aca="false">IF(AND(MOD(A31,12)=0,B31&gt;=Inputs!$C$18),MAX(F31+G31+H31+J31-K31-M31-N31,0)*Inputs!$C$17,0)</f>
        <v>0</v>
      </c>
      <c r="P31" s="56" t="n">
        <f aca="false">F31+G31+H31+J31-K31-M31-N31+O31</f>
        <v>64264.0915167478</v>
      </c>
      <c r="Q31" s="56" t="n">
        <f aca="false">IF(OR(E31=1,P31&lt;=0),0,P31)</f>
        <v>64264.0915167478</v>
      </c>
      <c r="R31" s="15" t="n">
        <f aca="false">IF(OR(E31=1,AND(P31&lt;=0,I31&gt;0)),1,0)</f>
        <v>0</v>
      </c>
      <c r="S31" s="15" t="n">
        <f aca="false">IF(L31&gt;0,1,0)</f>
        <v>0</v>
      </c>
    </row>
    <row r="32" customFormat="false" ht="15" hidden="false" customHeight="false" outlineLevel="0" collapsed="false">
      <c r="A32" s="15" t="n">
        <v>31</v>
      </c>
      <c r="B32" s="15" t="n">
        <f aca="false">INT((A32-1)/12)+1</f>
        <v>3</v>
      </c>
      <c r="C32" s="15" t="n">
        <f aca="false">MIN(Inputs!$C$4+B32-1,99)</f>
        <v>76</v>
      </c>
      <c r="D32" s="55" t="n">
        <f aca="false">Inputs!$C$25</f>
        <v>0.02</v>
      </c>
      <c r="E32" s="15" t="n">
        <f aca="false">R31</f>
        <v>0</v>
      </c>
      <c r="F32" s="56" t="n">
        <f aca="false">Q31</f>
        <v>64264.0915167478</v>
      </c>
      <c r="G32" s="56" t="n">
        <f aca="false">IF(AND(MOD(A32-1,12)=0,B32&lt;=Inputs!$C$7,E32=0),Inputs!$C$6,0)</f>
        <v>0</v>
      </c>
      <c r="H32" s="56" t="n">
        <f aca="false">IF(B32=1,G32*Inputs!$C$9,0)</f>
        <v>0</v>
      </c>
      <c r="I32" s="56" t="n">
        <f aca="false">I31+G32</f>
        <v>72000</v>
      </c>
      <c r="J32" s="56" t="n">
        <f aca="false">(F32+G32+H32)*((1+D32)^(1/12)-1)</f>
        <v>106.137371933951</v>
      </c>
      <c r="K32" s="56" t="n">
        <f aca="false">(F32+G32+H32+J32)*(Inputs!$C$14+IF(B32&lt;=10,Inputs!$C$12,Inputs!$C$13))/12</f>
        <v>134.104643518087</v>
      </c>
      <c r="L32" s="56" t="n">
        <f aca="false">IF(OR(E32=1,A32&lt;=Inputs!$C$15),0,MAX(Inputs!$C$8*I32-(F32+G32+H32+J32-K32),0))</f>
        <v>0</v>
      </c>
      <c r="M32" s="56" t="n">
        <f aca="false">L32*INDEX(Rates!$B$2:$C$101,C32+1,IF(Inputs!$C$5="Male",1,2))/1000/12*Inputs!$C$16</f>
        <v>0</v>
      </c>
      <c r="N32" s="56" t="n">
        <f aca="false">IF($V$1=1,MAX(F32+G32+H32+J32-K32-M32,0)*Inputs!$C$22/12,0)</f>
        <v>428.240828301091</v>
      </c>
      <c r="O32" s="56" t="n">
        <f aca="false">IF(AND(MOD(A32,12)=0,B32&gt;=Inputs!$C$18),MAX(F32+G32+H32+J32-K32-M32-N32,0)*Inputs!$C$17,0)</f>
        <v>0</v>
      </c>
      <c r="P32" s="56" t="n">
        <f aca="false">F32+G32+H32+J32-K32-M32-N32+O32</f>
        <v>63807.8834168626</v>
      </c>
      <c r="Q32" s="56" t="n">
        <f aca="false">IF(OR(E32=1,P32&lt;=0),0,P32)</f>
        <v>63807.8834168626</v>
      </c>
      <c r="R32" s="15" t="n">
        <f aca="false">IF(OR(E32=1,AND(P32&lt;=0,I32&gt;0)),1,0)</f>
        <v>0</v>
      </c>
      <c r="S32" s="15" t="n">
        <f aca="false">IF(L32&gt;0,1,0)</f>
        <v>0</v>
      </c>
    </row>
    <row r="33" customFormat="false" ht="15" hidden="false" customHeight="false" outlineLevel="0" collapsed="false">
      <c r="A33" s="15" t="n">
        <v>32</v>
      </c>
      <c r="B33" s="15" t="n">
        <f aca="false">INT((A33-1)/12)+1</f>
        <v>3</v>
      </c>
      <c r="C33" s="15" t="n">
        <f aca="false">MIN(Inputs!$C$4+B33-1,99)</f>
        <v>76</v>
      </c>
      <c r="D33" s="55" t="n">
        <f aca="false">Inputs!$C$25</f>
        <v>0.02</v>
      </c>
      <c r="E33" s="15" t="n">
        <f aca="false">R32</f>
        <v>0</v>
      </c>
      <c r="F33" s="56" t="n">
        <f aca="false">Q32</f>
        <v>63807.8834168626</v>
      </c>
      <c r="G33" s="56" t="n">
        <f aca="false">IF(AND(MOD(A33-1,12)=0,B33&lt;=Inputs!$C$7,E33=0),Inputs!$C$6,0)</f>
        <v>0</v>
      </c>
      <c r="H33" s="56" t="n">
        <f aca="false">IF(B33=1,G33*Inputs!$C$9,0)</f>
        <v>0</v>
      </c>
      <c r="I33" s="56" t="n">
        <f aca="false">I32+G33</f>
        <v>72000</v>
      </c>
      <c r="J33" s="56" t="n">
        <f aca="false">(F33+G33+H33)*((1+D33)^(1/12)-1)</f>
        <v>105.383907166396</v>
      </c>
      <c r="K33" s="56" t="n">
        <f aca="false">(F33+G33+H33+J33)*(Inputs!$C$14+IF(B33&lt;=10,Inputs!$C$12,Inputs!$C$13))/12</f>
        <v>133.152640258394</v>
      </c>
      <c r="L33" s="56" t="n">
        <f aca="false">IF(OR(E33=1,A33&lt;=Inputs!$C$15),0,MAX(Inputs!$C$8*I33-(F33+G33+H33+J33-K33),0))</f>
        <v>0</v>
      </c>
      <c r="M33" s="56" t="n">
        <f aca="false">L33*INDEX(Rates!$B$2:$C$101,C33+1,IF(Inputs!$C$5="Male",1,2))/1000/12*Inputs!$C$16</f>
        <v>0</v>
      </c>
      <c r="N33" s="56" t="n">
        <f aca="false">IF($V$1=1,MAX(F33+G33+H33+J33-K33-M33,0)*Inputs!$C$22/12,0)</f>
        <v>425.20076455847</v>
      </c>
      <c r="O33" s="56" t="n">
        <f aca="false">IF(AND(MOD(A33,12)=0,B33&gt;=Inputs!$C$18),MAX(F33+G33+H33+J33-K33-M33-N33,0)*Inputs!$C$17,0)</f>
        <v>0</v>
      </c>
      <c r="P33" s="56" t="n">
        <f aca="false">F33+G33+H33+J33-K33-M33-N33+O33</f>
        <v>63354.9139192121</v>
      </c>
      <c r="Q33" s="56" t="n">
        <f aca="false">IF(OR(E33=1,P33&lt;=0),0,P33)</f>
        <v>63354.9139192121</v>
      </c>
      <c r="R33" s="15" t="n">
        <f aca="false">IF(OR(E33=1,AND(P33&lt;=0,I33&gt;0)),1,0)</f>
        <v>0</v>
      </c>
      <c r="S33" s="15" t="n">
        <f aca="false">IF(L33&gt;0,1,0)</f>
        <v>0</v>
      </c>
    </row>
    <row r="34" customFormat="false" ht="15" hidden="false" customHeight="false" outlineLevel="0" collapsed="false">
      <c r="A34" s="15" t="n">
        <v>33</v>
      </c>
      <c r="B34" s="15" t="n">
        <f aca="false">INT((A34-1)/12)+1</f>
        <v>3</v>
      </c>
      <c r="C34" s="15" t="n">
        <f aca="false">MIN(Inputs!$C$4+B34-1,99)</f>
        <v>76</v>
      </c>
      <c r="D34" s="55" t="n">
        <f aca="false">Inputs!$C$25</f>
        <v>0.02</v>
      </c>
      <c r="E34" s="15" t="n">
        <f aca="false">R33</f>
        <v>0</v>
      </c>
      <c r="F34" s="56" t="n">
        <f aca="false">Q33</f>
        <v>63354.9139192121</v>
      </c>
      <c r="G34" s="56" t="n">
        <f aca="false">IF(AND(MOD(A34-1,12)=0,B34&lt;=Inputs!$C$7,E34=0),Inputs!$C$6,0)</f>
        <v>0</v>
      </c>
      <c r="H34" s="56" t="n">
        <f aca="false">IF(B34=1,G34*Inputs!$C$9,0)</f>
        <v>0</v>
      </c>
      <c r="I34" s="56" t="n">
        <f aca="false">I33+G34</f>
        <v>72000</v>
      </c>
      <c r="J34" s="56" t="n">
        <f aca="false">(F34+G34+H34)*((1+D34)^(1/12)-1)</f>
        <v>104.635791213736</v>
      </c>
      <c r="K34" s="56" t="n">
        <f aca="false">(F34+G34+H34+J34)*(Inputs!$C$14+IF(B34&lt;=10,Inputs!$C$12,Inputs!$C$13))/12</f>
        <v>132.207395230054</v>
      </c>
      <c r="L34" s="56" t="n">
        <f aca="false">IF(OR(E34=1,A34&lt;=Inputs!$C$15),0,MAX(Inputs!$C$8*I34-(F34+G34+H34+J34-K34),0))</f>
        <v>0</v>
      </c>
      <c r="M34" s="56" t="n">
        <f aca="false">L34*INDEX(Rates!$B$2:$C$101,C34+1,IF(Inputs!$C$5="Male",1,2))/1000/12*Inputs!$C$16</f>
        <v>0</v>
      </c>
      <c r="N34" s="56" t="n">
        <f aca="false">IF($V$1=1,MAX(F34+G34+H34+J34-K34-M34,0)*Inputs!$C$22/12,0)</f>
        <v>422.182282101305</v>
      </c>
      <c r="O34" s="56" t="n">
        <f aca="false">IF(AND(MOD(A34,12)=0,B34&gt;=Inputs!$C$18),MAX(F34+G34+H34+J34-K34-M34-N34,0)*Inputs!$C$17,0)</f>
        <v>0</v>
      </c>
      <c r="P34" s="56" t="n">
        <f aca="false">F34+G34+H34+J34-K34-M34-N34+O34</f>
        <v>62905.1600330945</v>
      </c>
      <c r="Q34" s="56" t="n">
        <f aca="false">IF(OR(E34=1,P34&lt;=0),0,P34)</f>
        <v>62905.1600330945</v>
      </c>
      <c r="R34" s="15" t="n">
        <f aca="false">IF(OR(E34=1,AND(P34&lt;=0,I34&gt;0)),1,0)</f>
        <v>0</v>
      </c>
      <c r="S34" s="15" t="n">
        <f aca="false">IF(L34&gt;0,1,0)</f>
        <v>0</v>
      </c>
    </row>
    <row r="35" customFormat="false" ht="15" hidden="false" customHeight="false" outlineLevel="0" collapsed="false">
      <c r="A35" s="15" t="n">
        <v>34</v>
      </c>
      <c r="B35" s="15" t="n">
        <f aca="false">INT((A35-1)/12)+1</f>
        <v>3</v>
      </c>
      <c r="C35" s="15" t="n">
        <f aca="false">MIN(Inputs!$C$4+B35-1,99)</f>
        <v>76</v>
      </c>
      <c r="D35" s="55" t="n">
        <f aca="false">Inputs!$C$25</f>
        <v>0.02</v>
      </c>
      <c r="E35" s="15" t="n">
        <f aca="false">R34</f>
        <v>0</v>
      </c>
      <c r="F35" s="56" t="n">
        <f aca="false">Q34</f>
        <v>62905.1600330945</v>
      </c>
      <c r="G35" s="56" t="n">
        <f aca="false">IF(AND(MOD(A35-1,12)=0,B35&lt;=Inputs!$C$7,E35=0),Inputs!$C$6,0)</f>
        <v>0</v>
      </c>
      <c r="H35" s="56" t="n">
        <f aca="false">IF(B35=1,G35*Inputs!$C$9,0)</f>
        <v>0</v>
      </c>
      <c r="I35" s="56" t="n">
        <f aca="false">I34+G35</f>
        <v>72000</v>
      </c>
      <c r="J35" s="56" t="n">
        <f aca="false">(F35+G35+H35)*((1+D35)^(1/12)-1)</f>
        <v>103.892986104958</v>
      </c>
      <c r="K35" s="56" t="n">
        <f aca="false">(F35+G35+H35+J35)*(Inputs!$C$14+IF(B35&lt;=10,Inputs!$C$12,Inputs!$C$13))/12</f>
        <v>131.268860456666</v>
      </c>
      <c r="L35" s="56" t="n">
        <f aca="false">IF(OR(E35=1,A35&lt;=Inputs!$C$15),0,MAX(Inputs!$C$8*I35-(F35+G35+H35+J35-K35),0))</f>
        <v>0</v>
      </c>
      <c r="M35" s="56" t="n">
        <f aca="false">L35*INDEX(Rates!$B$2:$C$101,C35+1,IF(Inputs!$C$5="Male",1,2))/1000/12*Inputs!$C$16</f>
        <v>0</v>
      </c>
      <c r="N35" s="56" t="n">
        <f aca="false">IF($V$1=1,MAX(F35+G35+H35+J35-K35-M35,0)*Inputs!$C$22/12,0)</f>
        <v>419.185227724952</v>
      </c>
      <c r="O35" s="56" t="n">
        <f aca="false">IF(AND(MOD(A35,12)=0,B35&gt;=Inputs!$C$18),MAX(F35+G35+H35+J35-K35-M35-N35,0)*Inputs!$C$17,0)</f>
        <v>0</v>
      </c>
      <c r="P35" s="56" t="n">
        <f aca="false">F35+G35+H35+J35-K35-M35-N35+O35</f>
        <v>62458.5989310178</v>
      </c>
      <c r="Q35" s="56" t="n">
        <f aca="false">IF(OR(E35=1,P35&lt;=0),0,P35)</f>
        <v>62458.5989310178</v>
      </c>
      <c r="R35" s="15" t="n">
        <f aca="false">IF(OR(E35=1,AND(P35&lt;=0,I35&gt;0)),1,0)</f>
        <v>0</v>
      </c>
      <c r="S35" s="15" t="n">
        <f aca="false">IF(L35&gt;0,1,0)</f>
        <v>0</v>
      </c>
    </row>
    <row r="36" customFormat="false" ht="15" hidden="false" customHeight="false" outlineLevel="0" collapsed="false">
      <c r="A36" s="15" t="n">
        <v>35</v>
      </c>
      <c r="B36" s="15" t="n">
        <f aca="false">INT((A36-1)/12)+1</f>
        <v>3</v>
      </c>
      <c r="C36" s="15" t="n">
        <f aca="false">MIN(Inputs!$C$4+B36-1,99)</f>
        <v>76</v>
      </c>
      <c r="D36" s="55" t="n">
        <f aca="false">Inputs!$C$25</f>
        <v>0.02</v>
      </c>
      <c r="E36" s="15" t="n">
        <f aca="false">R35</f>
        <v>0</v>
      </c>
      <c r="F36" s="56" t="n">
        <f aca="false">Q35</f>
        <v>62458.5989310178</v>
      </c>
      <c r="G36" s="56" t="n">
        <f aca="false">IF(AND(MOD(A36-1,12)=0,B36&lt;=Inputs!$C$7,E36=0),Inputs!$C$6,0)</f>
        <v>0</v>
      </c>
      <c r="H36" s="56" t="n">
        <f aca="false">IF(B36=1,G36*Inputs!$C$9,0)</f>
        <v>0</v>
      </c>
      <c r="I36" s="56" t="n">
        <f aca="false">I35+G36</f>
        <v>72000</v>
      </c>
      <c r="J36" s="56" t="n">
        <f aca="false">(F36+G36+H36)*((1+D36)^(1/12)-1)</f>
        <v>103.155454138604</v>
      </c>
      <c r="K36" s="56" t="n">
        <f aca="false">(F36+G36+H36+J36)*(Inputs!$C$14+IF(B36&lt;=10,Inputs!$C$12,Inputs!$C$13))/12</f>
        <v>130.336988302409</v>
      </c>
      <c r="L36" s="56" t="n">
        <f aca="false">IF(OR(E36=1,A36&lt;=Inputs!$C$15),0,MAX(Inputs!$C$8*I36-(F36+G36+H36+J36-K36),0))</f>
        <v>0</v>
      </c>
      <c r="M36" s="56" t="n">
        <f aca="false">L36*INDEX(Rates!$B$2:$C$101,C36+1,IF(Inputs!$C$5="Male",1,2))/1000/12*Inputs!$C$16</f>
        <v>0</v>
      </c>
      <c r="N36" s="56" t="n">
        <f aca="false">IF($V$1=1,MAX(F36+G36+H36+J36-K36-M36,0)*Inputs!$C$22/12,0)</f>
        <v>416.20944931236</v>
      </c>
      <c r="O36" s="56" t="n">
        <f aca="false">IF(AND(MOD(A36,12)=0,B36&gt;=Inputs!$C$18),MAX(F36+G36+H36+J36-K36-M36-N36,0)*Inputs!$C$17,0)</f>
        <v>0</v>
      </c>
      <c r="P36" s="56" t="n">
        <f aca="false">F36+G36+H36+J36-K36-M36-N36+O36</f>
        <v>62015.2079475417</v>
      </c>
      <c r="Q36" s="56" t="n">
        <f aca="false">IF(OR(E36=1,P36&lt;=0),0,P36)</f>
        <v>62015.2079475417</v>
      </c>
      <c r="R36" s="15" t="n">
        <f aca="false">IF(OR(E36=1,AND(P36&lt;=0,I36&gt;0)),1,0)</f>
        <v>0</v>
      </c>
      <c r="S36" s="15" t="n">
        <f aca="false">IF(L36&gt;0,1,0)</f>
        <v>0</v>
      </c>
    </row>
    <row r="37" customFormat="false" ht="15" hidden="false" customHeight="false" outlineLevel="0" collapsed="false">
      <c r="A37" s="15" t="n">
        <v>36</v>
      </c>
      <c r="B37" s="15" t="n">
        <f aca="false">INT((A37-1)/12)+1</f>
        <v>3</v>
      </c>
      <c r="C37" s="15" t="n">
        <f aca="false">MIN(Inputs!$C$4+B37-1,99)</f>
        <v>76</v>
      </c>
      <c r="D37" s="55" t="n">
        <f aca="false">Inputs!$C$25</f>
        <v>0.02</v>
      </c>
      <c r="E37" s="15" t="n">
        <f aca="false">R36</f>
        <v>0</v>
      </c>
      <c r="F37" s="56" t="n">
        <f aca="false">Q36</f>
        <v>62015.2079475417</v>
      </c>
      <c r="G37" s="56" t="n">
        <f aca="false">IF(AND(MOD(A37-1,12)=0,B37&lt;=Inputs!$C$7,E37=0),Inputs!$C$6,0)</f>
        <v>0</v>
      </c>
      <c r="H37" s="56" t="n">
        <f aca="false">IF(B37=1,G37*Inputs!$C$9,0)</f>
        <v>0</v>
      </c>
      <c r="I37" s="56" t="n">
        <f aca="false">I36+G37</f>
        <v>72000</v>
      </c>
      <c r="J37" s="56" t="n">
        <f aca="false">(F37+G37+H37)*((1+D37)^(1/12)-1)</f>
        <v>102.423157880854</v>
      </c>
      <c r="K37" s="56" t="n">
        <f aca="false">(F37+G37+H37+J37)*(Inputs!$C$14+IF(B37&lt;=10,Inputs!$C$12,Inputs!$C$13))/12</f>
        <v>129.41173146963</v>
      </c>
      <c r="L37" s="56" t="n">
        <f aca="false">IF(OR(E37=1,A37&lt;=Inputs!$C$15),0,MAX(Inputs!$C$8*I37-(F37+G37+H37+J37-K37),0))</f>
        <v>0</v>
      </c>
      <c r="M37" s="56" t="n">
        <f aca="false">L37*INDEX(Rates!$B$2:$C$101,C37+1,IF(Inputs!$C$5="Male",1,2))/1000/12*Inputs!$C$16</f>
        <v>0</v>
      </c>
      <c r="N37" s="56" t="n">
        <f aca="false">IF($V$1=1,MAX(F37+G37+H37+J37-K37-M37,0)*Inputs!$C$22/12,0)</f>
        <v>413.254795826353</v>
      </c>
      <c r="O37" s="56" t="n">
        <f aca="false">IF(AND(MOD(A37,12)=0,B37&gt;=Inputs!$C$18),MAX(F37+G37+H37+J37-K37-M37-N37,0)*Inputs!$C$17,0)</f>
        <v>0</v>
      </c>
      <c r="P37" s="56" t="n">
        <f aca="false">F37+G37+H37+J37-K37-M37-N37+O37</f>
        <v>61574.9645781265</v>
      </c>
      <c r="Q37" s="56" t="n">
        <f aca="false">IF(OR(E37=1,P37&lt;=0),0,P37)</f>
        <v>61574.9645781265</v>
      </c>
      <c r="R37" s="15" t="n">
        <f aca="false">IF(OR(E37=1,AND(P37&lt;=0,I37&gt;0)),1,0)</f>
        <v>0</v>
      </c>
      <c r="S37" s="15" t="n">
        <f aca="false">IF(L37&gt;0,1,0)</f>
        <v>0</v>
      </c>
    </row>
    <row r="38" customFormat="false" ht="15" hidden="false" customHeight="false" outlineLevel="0" collapsed="false">
      <c r="A38" s="15" t="n">
        <v>37</v>
      </c>
      <c r="B38" s="15" t="n">
        <f aca="false">INT((A38-1)/12)+1</f>
        <v>4</v>
      </c>
      <c r="C38" s="15" t="n">
        <f aca="false">MIN(Inputs!$C$4+B38-1,99)</f>
        <v>77</v>
      </c>
      <c r="D38" s="55" t="n">
        <f aca="false">Inputs!$C$25</f>
        <v>0.02</v>
      </c>
      <c r="E38" s="15" t="n">
        <f aca="false">R37</f>
        <v>0</v>
      </c>
      <c r="F38" s="56" t="n">
        <f aca="false">Q37</f>
        <v>61574.9645781265</v>
      </c>
      <c r="G38" s="56" t="n">
        <f aca="false">IF(AND(MOD(A38-1,12)=0,B38&lt;=Inputs!$C$7,E38=0),Inputs!$C$6,0)</f>
        <v>24000</v>
      </c>
      <c r="H38" s="56" t="n">
        <f aca="false">IF(B38=1,G38*Inputs!$C$9,0)</f>
        <v>0</v>
      </c>
      <c r="I38" s="56" t="n">
        <f aca="false">I37+G38</f>
        <v>96000</v>
      </c>
      <c r="J38" s="56" t="n">
        <f aca="false">(F38+G38+H38)*((1+D38)^(1/12)-1)</f>
        <v>141.334011409719</v>
      </c>
      <c r="K38" s="56" t="n">
        <f aca="false">(F38+G38+H38+J38)*(Inputs!$C$14+IF(B38&lt;=10,Inputs!$C$12,Inputs!$C$13))/12</f>
        <v>178.575622061534</v>
      </c>
      <c r="L38" s="56" t="n">
        <f aca="false">IF(OR(E38=1,A38&lt;=Inputs!$C$15),0,MAX(Inputs!$C$8*I38-(F38+G38+H38+J38-K38),0))</f>
        <v>11422.2770325253</v>
      </c>
      <c r="M38" s="56" t="n">
        <f aca="false">L38*INDEX(Rates!$B$2:$C$101,C38+1,IF(Inputs!$C$5="Male",1,2))/1000/12*Inputs!$C$16</f>
        <v>35.5042444427661</v>
      </c>
      <c r="N38" s="56" t="n">
        <f aca="false">IF($V$1=1,MAX(F38+G38+H38+J38-K38-M38,0)*Inputs!$C$22/12,0)</f>
        <v>570.01479148688</v>
      </c>
      <c r="O38" s="56" t="n">
        <f aca="false">IF(AND(MOD(A38,12)=0,B38&gt;=Inputs!$C$18),MAX(F38+G38+H38+J38-K38-M38-N38,0)*Inputs!$C$17,0)</f>
        <v>0</v>
      </c>
      <c r="P38" s="56" t="n">
        <f aca="false">F38+G38+H38+J38-K38-M38-N38+O38</f>
        <v>84932.2039315451</v>
      </c>
      <c r="Q38" s="56" t="n">
        <f aca="false">IF(OR(E38=1,P38&lt;=0),0,P38)</f>
        <v>84932.2039315451</v>
      </c>
      <c r="R38" s="15" t="n">
        <f aca="false">IF(OR(E38=1,AND(P38&lt;=0,I38&gt;0)),1,0)</f>
        <v>0</v>
      </c>
      <c r="S38" s="15" t="n">
        <f aca="false">IF(L38&gt;0,1,0)</f>
        <v>1</v>
      </c>
    </row>
    <row r="39" customFormat="false" ht="15" hidden="false" customHeight="false" outlineLevel="0" collapsed="false">
      <c r="A39" s="15" t="n">
        <v>38</v>
      </c>
      <c r="B39" s="15" t="n">
        <f aca="false">INT((A39-1)/12)+1</f>
        <v>4</v>
      </c>
      <c r="C39" s="15" t="n">
        <f aca="false">MIN(Inputs!$C$4+B39-1,99)</f>
        <v>77</v>
      </c>
      <c r="D39" s="55" t="n">
        <f aca="false">Inputs!$C$25</f>
        <v>0.02</v>
      </c>
      <c r="E39" s="15" t="n">
        <f aca="false">R38</f>
        <v>0</v>
      </c>
      <c r="F39" s="56" t="n">
        <f aca="false">Q38</f>
        <v>84932.2039315451</v>
      </c>
      <c r="G39" s="56" t="n">
        <f aca="false">IF(AND(MOD(A39-1,12)=0,B39&lt;=Inputs!$C$7,E39=0),Inputs!$C$6,0)</f>
        <v>0</v>
      </c>
      <c r="H39" s="56" t="n">
        <f aca="false">IF(B39=1,G39*Inputs!$C$9,0)</f>
        <v>0</v>
      </c>
      <c r="I39" s="56" t="n">
        <f aca="false">I38+G39</f>
        <v>96000</v>
      </c>
      <c r="J39" s="56" t="n">
        <f aca="false">(F39+G39+H39)*((1+D39)^(1/12)-1)</f>
        <v>140.272439944215</v>
      </c>
      <c r="K39" s="56" t="n">
        <f aca="false">(F39+G39+H39+J39)*(Inputs!$C$14+IF(B39&lt;=10,Inputs!$C$12,Inputs!$C$13))/12</f>
        <v>177.234325773936</v>
      </c>
      <c r="L39" s="56" t="n">
        <f aca="false">IF(OR(E39=1,A39&lt;=Inputs!$C$15),0,MAX(Inputs!$C$8*I39-(F39+G39+H39+J39-K39),0))</f>
        <v>12064.7579542847</v>
      </c>
      <c r="M39" s="56" t="n">
        <f aca="false">L39*INDEX(Rates!$B$2:$C$101,C39+1,IF(Inputs!$C$5="Male",1,2))/1000/12*Inputs!$C$16</f>
        <v>37.5012893079015</v>
      </c>
      <c r="N39" s="56" t="n">
        <f aca="false">IF($V$1=1,MAX(F39+G39+H39+J39-K39-M39,0)*Inputs!$C$22/12,0)</f>
        <v>565.718271709383</v>
      </c>
      <c r="O39" s="56" t="n">
        <f aca="false">IF(AND(MOD(A39,12)=0,B39&gt;=Inputs!$C$18),MAX(F39+G39+H39+J39-K39-M39-N39,0)*Inputs!$C$17,0)</f>
        <v>0</v>
      </c>
      <c r="P39" s="56" t="n">
        <f aca="false">F39+G39+H39+J39-K39-M39-N39+O39</f>
        <v>84292.0224846981</v>
      </c>
      <c r="Q39" s="56" t="n">
        <f aca="false">IF(OR(E39=1,P39&lt;=0),0,P39)</f>
        <v>84292.0224846981</v>
      </c>
      <c r="R39" s="15" t="n">
        <f aca="false">IF(OR(E39=1,AND(P39&lt;=0,I39&gt;0)),1,0)</f>
        <v>0</v>
      </c>
      <c r="S39" s="15" t="n">
        <f aca="false">IF(L39&gt;0,1,0)</f>
        <v>1</v>
      </c>
    </row>
    <row r="40" customFormat="false" ht="15" hidden="false" customHeight="false" outlineLevel="0" collapsed="false">
      <c r="A40" s="15" t="n">
        <v>39</v>
      </c>
      <c r="B40" s="15" t="n">
        <f aca="false">INT((A40-1)/12)+1</f>
        <v>4</v>
      </c>
      <c r="C40" s="15" t="n">
        <f aca="false">MIN(Inputs!$C$4+B40-1,99)</f>
        <v>77</v>
      </c>
      <c r="D40" s="55" t="n">
        <f aca="false">Inputs!$C$25</f>
        <v>0.02</v>
      </c>
      <c r="E40" s="15" t="n">
        <f aca="false">R39</f>
        <v>0</v>
      </c>
      <c r="F40" s="56" t="n">
        <f aca="false">Q39</f>
        <v>84292.0224846981</v>
      </c>
      <c r="G40" s="56" t="n">
        <f aca="false">IF(AND(MOD(A40-1,12)=0,B40&lt;=Inputs!$C$7,E40=0),Inputs!$C$6,0)</f>
        <v>0</v>
      </c>
      <c r="H40" s="56" t="n">
        <f aca="false">IF(B40=1,G40*Inputs!$C$9,0)</f>
        <v>0</v>
      </c>
      <c r="I40" s="56" t="n">
        <f aca="false">I39+G40</f>
        <v>96000</v>
      </c>
      <c r="J40" s="56" t="n">
        <f aca="false">(F40+G40+H40)*((1+D40)^(1/12)-1)</f>
        <v>139.215128236766</v>
      </c>
      <c r="K40" s="56" t="n">
        <f aca="false">(F40+G40+H40+J40)*(Inputs!$C$14+IF(B40&lt;=10,Inputs!$C$12,Inputs!$C$13))/12</f>
        <v>175.898411693614</v>
      </c>
      <c r="L40" s="56" t="n">
        <f aca="false">IF(OR(E40=1,A40&lt;=Inputs!$C$15),0,MAX(Inputs!$C$8*I40-(F40+G40+H40+J40-K40),0))</f>
        <v>12704.6607987588</v>
      </c>
      <c r="M40" s="56" t="n">
        <f aca="false">L40*INDEX(Rates!$B$2:$C$101,C40+1,IF(Inputs!$C$5="Male",1,2))/1000/12*Inputs!$C$16</f>
        <v>39.4903206494752</v>
      </c>
      <c r="N40" s="56" t="n">
        <f aca="false">IF($V$1=1,MAX(F40+G40+H40+J40-K40-M40,0)*Inputs!$C$22/12,0)</f>
        <v>561.438992537278</v>
      </c>
      <c r="O40" s="56" t="n">
        <f aca="false">IF(AND(MOD(A40,12)=0,B40&gt;=Inputs!$C$18),MAX(F40+G40+H40+J40-K40-M40-N40,0)*Inputs!$C$17,0)</f>
        <v>0</v>
      </c>
      <c r="P40" s="56" t="n">
        <f aca="false">F40+G40+H40+J40-K40-M40-N40+O40</f>
        <v>83654.4098880545</v>
      </c>
      <c r="Q40" s="56" t="n">
        <f aca="false">IF(OR(E40=1,P40&lt;=0),0,P40)</f>
        <v>83654.4098880545</v>
      </c>
      <c r="R40" s="15" t="n">
        <f aca="false">IF(OR(E40=1,AND(P40&lt;=0,I40&gt;0)),1,0)</f>
        <v>0</v>
      </c>
      <c r="S40" s="15" t="n">
        <f aca="false">IF(L40&gt;0,1,0)</f>
        <v>1</v>
      </c>
    </row>
    <row r="41" customFormat="false" ht="15" hidden="false" customHeight="false" outlineLevel="0" collapsed="false">
      <c r="A41" s="15" t="n">
        <v>40</v>
      </c>
      <c r="B41" s="15" t="n">
        <f aca="false">INT((A41-1)/12)+1</f>
        <v>4</v>
      </c>
      <c r="C41" s="15" t="n">
        <f aca="false">MIN(Inputs!$C$4+B41-1,99)</f>
        <v>77</v>
      </c>
      <c r="D41" s="55" t="n">
        <f aca="false">Inputs!$C$25</f>
        <v>0.02</v>
      </c>
      <c r="E41" s="15" t="n">
        <f aca="false">R40</f>
        <v>0</v>
      </c>
      <c r="F41" s="56" t="n">
        <f aca="false">Q40</f>
        <v>83654.4098880545</v>
      </c>
      <c r="G41" s="56" t="n">
        <f aca="false">IF(AND(MOD(A41-1,12)=0,B41&lt;=Inputs!$C$7,E41=0),Inputs!$C$6,0)</f>
        <v>0</v>
      </c>
      <c r="H41" s="56" t="n">
        <f aca="false">IF(B41=1,G41*Inputs!$C$9,0)</f>
        <v>0</v>
      </c>
      <c r="I41" s="56" t="n">
        <f aca="false">I40+G41</f>
        <v>96000</v>
      </c>
      <c r="J41" s="56" t="n">
        <f aca="false">(F41+G41+H41)*((1+D41)^(1/12)-1)</f>
        <v>138.162059194281</v>
      </c>
      <c r="K41" s="56" t="n">
        <f aca="false">(F41+G41+H41+J41)*(Inputs!$C$14+IF(B41&lt;=10,Inputs!$C$12,Inputs!$C$13))/12</f>
        <v>174.567858223435</v>
      </c>
      <c r="L41" s="56" t="n">
        <f aca="false">IF(OR(E41=1,A41&lt;=Inputs!$C$15),0,MAX(Inputs!$C$8*I41-(F41+G41+H41+J41-K41),0))</f>
        <v>13341.9959109747</v>
      </c>
      <c r="M41" s="56" t="n">
        <f aca="false">L41*INDEX(Rates!$B$2:$C$101,C41+1,IF(Inputs!$C$5="Male",1,2))/1000/12*Inputs!$C$16</f>
        <v>41.4713706232797</v>
      </c>
      <c r="N41" s="56" t="n">
        <f aca="false">IF($V$1=1,MAX(F41+G41+H41+J41-K41-M41,0)*Inputs!$C$22/12,0)</f>
        <v>557.176884789347</v>
      </c>
      <c r="O41" s="56" t="n">
        <f aca="false">IF(AND(MOD(A41,12)=0,B41&gt;=Inputs!$C$18),MAX(F41+G41+H41+J41-K41-M41-N41,0)*Inputs!$C$17,0)</f>
        <v>0</v>
      </c>
      <c r="P41" s="56" t="n">
        <f aca="false">F41+G41+H41+J41-K41-M41-N41+O41</f>
        <v>83019.3558336127</v>
      </c>
      <c r="Q41" s="56" t="n">
        <f aca="false">IF(OR(E41=1,P41&lt;=0),0,P41)</f>
        <v>83019.3558336127</v>
      </c>
      <c r="R41" s="15" t="n">
        <f aca="false">IF(OR(E41=1,AND(P41&lt;=0,I41&gt;0)),1,0)</f>
        <v>0</v>
      </c>
      <c r="S41" s="15" t="n">
        <f aca="false">IF(L41&gt;0,1,0)</f>
        <v>1</v>
      </c>
    </row>
    <row r="42" customFormat="false" ht="15" hidden="false" customHeight="false" outlineLevel="0" collapsed="false">
      <c r="A42" s="15" t="n">
        <v>41</v>
      </c>
      <c r="B42" s="15" t="n">
        <f aca="false">INT((A42-1)/12)+1</f>
        <v>4</v>
      </c>
      <c r="C42" s="15" t="n">
        <f aca="false">MIN(Inputs!$C$4+B42-1,99)</f>
        <v>77</v>
      </c>
      <c r="D42" s="55" t="n">
        <f aca="false">Inputs!$C$25</f>
        <v>0.02</v>
      </c>
      <c r="E42" s="15" t="n">
        <f aca="false">R41</f>
        <v>0</v>
      </c>
      <c r="F42" s="56" t="n">
        <f aca="false">Q41</f>
        <v>83019.3558336127</v>
      </c>
      <c r="G42" s="56" t="n">
        <f aca="false">IF(AND(MOD(A42-1,12)=0,B42&lt;=Inputs!$C$7,E42=0),Inputs!$C$6,0)</f>
        <v>0</v>
      </c>
      <c r="H42" s="56" t="n">
        <f aca="false">IF(B42=1,G42*Inputs!$C$9,0)</f>
        <v>0</v>
      </c>
      <c r="I42" s="56" t="n">
        <f aca="false">I41+G42</f>
        <v>96000</v>
      </c>
      <c r="J42" s="56" t="n">
        <f aca="false">(F42+G42+H42)*((1+D42)^(1/12)-1)</f>
        <v>137.113215792256</v>
      </c>
      <c r="K42" s="56" t="n">
        <f aca="false">(F42+G42+H42+J42)*(Inputs!$C$14+IF(B42&lt;=10,Inputs!$C$12,Inputs!$C$13))/12</f>
        <v>173.242643852927</v>
      </c>
      <c r="L42" s="56" t="n">
        <f aca="false">IF(OR(E42=1,A42&lt;=Inputs!$C$15),0,MAX(Inputs!$C$8*I42-(F42+G42+H42+J42-K42),0))</f>
        <v>13976.773594448</v>
      </c>
      <c r="M42" s="56" t="n">
        <f aca="false">L42*INDEX(Rates!$B$2:$C$101,C42+1,IF(Inputs!$C$5="Male",1,2))/1000/12*Inputs!$C$16</f>
        <v>43.4444712560759</v>
      </c>
      <c r="N42" s="56" t="n">
        <f aca="false">IF($V$1=1,MAX(F42+G42+H42+J42-K42-M42,0)*Inputs!$C$22/12,0)</f>
        <v>552.931879561973</v>
      </c>
      <c r="O42" s="56" t="n">
        <f aca="false">IF(AND(MOD(A42,12)=0,B42&gt;=Inputs!$C$18),MAX(F42+G42+H42+J42-K42-M42-N42,0)*Inputs!$C$17,0)</f>
        <v>0</v>
      </c>
      <c r="P42" s="56" t="n">
        <f aca="false">F42+G42+H42+J42-K42-M42-N42+O42</f>
        <v>82386.8500547339</v>
      </c>
      <c r="Q42" s="56" t="n">
        <f aca="false">IF(OR(E42=1,P42&lt;=0),0,P42)</f>
        <v>82386.8500547339</v>
      </c>
      <c r="R42" s="15" t="n">
        <f aca="false">IF(OR(E42=1,AND(P42&lt;=0,I42&gt;0)),1,0)</f>
        <v>0</v>
      </c>
      <c r="S42" s="15" t="n">
        <f aca="false">IF(L42&gt;0,1,0)</f>
        <v>1</v>
      </c>
    </row>
    <row r="43" customFormat="false" ht="15" hidden="false" customHeight="false" outlineLevel="0" collapsed="false">
      <c r="A43" s="15" t="n">
        <v>42</v>
      </c>
      <c r="B43" s="15" t="n">
        <f aca="false">INT((A43-1)/12)+1</f>
        <v>4</v>
      </c>
      <c r="C43" s="15" t="n">
        <f aca="false">MIN(Inputs!$C$4+B43-1,99)</f>
        <v>77</v>
      </c>
      <c r="D43" s="55" t="n">
        <f aca="false">Inputs!$C$25</f>
        <v>0.02</v>
      </c>
      <c r="E43" s="15" t="n">
        <f aca="false">R42</f>
        <v>0</v>
      </c>
      <c r="F43" s="56" t="n">
        <f aca="false">Q42</f>
        <v>82386.8500547339</v>
      </c>
      <c r="G43" s="56" t="n">
        <f aca="false">IF(AND(MOD(A43-1,12)=0,B43&lt;=Inputs!$C$7,E43=0),Inputs!$C$6,0)</f>
        <v>0</v>
      </c>
      <c r="H43" s="56" t="n">
        <f aca="false">IF(B43=1,G43*Inputs!$C$9,0)</f>
        <v>0</v>
      </c>
      <c r="I43" s="56" t="n">
        <f aca="false">I42+G43</f>
        <v>96000</v>
      </c>
      <c r="J43" s="56" t="n">
        <f aca="false">(F43+G43+H43)*((1+D43)^(1/12)-1)</f>
        <v>136.068581074504</v>
      </c>
      <c r="K43" s="56" t="n">
        <f aca="false">(F43+G43+H43+J43)*(Inputs!$C$14+IF(B43&lt;=10,Inputs!$C$12,Inputs!$C$13))/12</f>
        <v>171.922747157934</v>
      </c>
      <c r="L43" s="56" t="n">
        <f aca="false">IF(OR(E43=1,A43&lt;=Inputs!$C$15),0,MAX(Inputs!$C$8*I43-(F43+G43+H43+J43-K43),0))</f>
        <v>14609.0041113495</v>
      </c>
      <c r="M43" s="56" t="n">
        <f aca="false">L43*INDEX(Rates!$B$2:$C$101,C43+1,IF(Inputs!$C$5="Male",1,2))/1000/12*Inputs!$C$16</f>
        <v>45.4096544461114</v>
      </c>
      <c r="N43" s="56" t="n">
        <f aca="false">IF($V$1=1,MAX(F43+G43+H43+J43-K43-M43,0)*Inputs!$C$22/12,0)</f>
        <v>548.703908228029</v>
      </c>
      <c r="O43" s="56" t="n">
        <f aca="false">IF(AND(MOD(A43,12)=0,B43&gt;=Inputs!$C$18),MAX(F43+G43+H43+J43-K43-M43-N43,0)*Inputs!$C$17,0)</f>
        <v>0</v>
      </c>
      <c r="P43" s="56" t="n">
        <f aca="false">F43+G43+H43+J43-K43-M43-N43+O43</f>
        <v>81756.8823259764</v>
      </c>
      <c r="Q43" s="56" t="n">
        <f aca="false">IF(OR(E43=1,P43&lt;=0),0,P43)</f>
        <v>81756.8823259764</v>
      </c>
      <c r="R43" s="15" t="n">
        <f aca="false">IF(OR(E43=1,AND(P43&lt;=0,I43&gt;0)),1,0)</f>
        <v>0</v>
      </c>
      <c r="S43" s="15" t="n">
        <f aca="false">IF(L43&gt;0,1,0)</f>
        <v>1</v>
      </c>
    </row>
    <row r="44" customFormat="false" ht="15" hidden="false" customHeight="false" outlineLevel="0" collapsed="false">
      <c r="A44" s="15" t="n">
        <v>43</v>
      </c>
      <c r="B44" s="15" t="n">
        <f aca="false">INT((A44-1)/12)+1</f>
        <v>4</v>
      </c>
      <c r="C44" s="15" t="n">
        <f aca="false">MIN(Inputs!$C$4+B44-1,99)</f>
        <v>77</v>
      </c>
      <c r="D44" s="55" t="n">
        <f aca="false">Inputs!$C$25</f>
        <v>0.02</v>
      </c>
      <c r="E44" s="15" t="n">
        <f aca="false">R43</f>
        <v>0</v>
      </c>
      <c r="F44" s="56" t="n">
        <f aca="false">Q43</f>
        <v>81756.8823259764</v>
      </c>
      <c r="G44" s="56" t="n">
        <f aca="false">IF(AND(MOD(A44-1,12)=0,B44&lt;=Inputs!$C$7,E44=0),Inputs!$C$6,0)</f>
        <v>0</v>
      </c>
      <c r="H44" s="56" t="n">
        <f aca="false">IF(B44=1,G44*Inputs!$C$9,0)</f>
        <v>0</v>
      </c>
      <c r="I44" s="56" t="n">
        <f aca="false">I43+G44</f>
        <v>96000</v>
      </c>
      <c r="J44" s="56" t="n">
        <f aca="false">(F44+G44+H44)*((1+D44)^(1/12)-1)</f>
        <v>135.028138152875</v>
      </c>
      <c r="K44" s="56" t="n">
        <f aca="false">(F44+G44+H44+J44)*(Inputs!$C$14+IF(B44&lt;=10,Inputs!$C$12,Inputs!$C$13))/12</f>
        <v>170.608146800269</v>
      </c>
      <c r="L44" s="56" t="n">
        <f aca="false">IF(OR(E44=1,A44&lt;=Inputs!$C$15),0,MAX(Inputs!$C$8*I44-(F44+G44+H44+J44-K44),0))</f>
        <v>15238.697682671</v>
      </c>
      <c r="M44" s="56" t="n">
        <f aca="false">L44*INDEX(Rates!$B$2:$C$101,C44+1,IF(Inputs!$C$5="Male",1,2))/1000/12*Inputs!$C$16</f>
        <v>47.3669519636357</v>
      </c>
      <c r="N44" s="56" t="n">
        <f aca="false">IF($V$1=1,MAX(F44+G44+H44+J44-K44-M44,0)*Inputs!$C$22/12,0)</f>
        <v>544.492902435769</v>
      </c>
      <c r="O44" s="56" t="n">
        <f aca="false">IF(AND(MOD(A44,12)=0,B44&gt;=Inputs!$C$18),MAX(F44+G44+H44+J44-K44-M44-N44,0)*Inputs!$C$17,0)</f>
        <v>0</v>
      </c>
      <c r="P44" s="56" t="n">
        <f aca="false">F44+G44+H44+J44-K44-M44-N44+O44</f>
        <v>81129.4424629296</v>
      </c>
      <c r="Q44" s="56" t="n">
        <f aca="false">IF(OR(E44=1,P44&lt;=0),0,P44)</f>
        <v>81129.4424629296</v>
      </c>
      <c r="R44" s="15" t="n">
        <f aca="false">IF(OR(E44=1,AND(P44&lt;=0,I44&gt;0)),1,0)</f>
        <v>0</v>
      </c>
      <c r="S44" s="15" t="n">
        <f aca="false">IF(L44&gt;0,1,0)</f>
        <v>1</v>
      </c>
    </row>
    <row r="45" customFormat="false" ht="15" hidden="false" customHeight="false" outlineLevel="0" collapsed="false">
      <c r="A45" s="15" t="n">
        <v>44</v>
      </c>
      <c r="B45" s="15" t="n">
        <f aca="false">INT((A45-1)/12)+1</f>
        <v>4</v>
      </c>
      <c r="C45" s="15" t="n">
        <f aca="false">MIN(Inputs!$C$4+B45-1,99)</f>
        <v>77</v>
      </c>
      <c r="D45" s="55" t="n">
        <f aca="false">Inputs!$C$25</f>
        <v>0.02</v>
      </c>
      <c r="E45" s="15" t="n">
        <f aca="false">R44</f>
        <v>0</v>
      </c>
      <c r="F45" s="56" t="n">
        <f aca="false">Q44</f>
        <v>81129.4424629296</v>
      </c>
      <c r="G45" s="56" t="n">
        <f aca="false">IF(AND(MOD(A45-1,12)=0,B45&lt;=Inputs!$C$7,E45=0),Inputs!$C$6,0)</f>
        <v>0</v>
      </c>
      <c r="H45" s="56" t="n">
        <f aca="false">IF(B45=1,G45*Inputs!$C$9,0)</f>
        <v>0</v>
      </c>
      <c r="I45" s="56" t="n">
        <f aca="false">I44+G45</f>
        <v>96000</v>
      </c>
      <c r="J45" s="56" t="n">
        <f aca="false">(F45+G45+H45)*((1+D45)^(1/12)-1)</f>
        <v>133.991870206987</v>
      </c>
      <c r="K45" s="56" t="n">
        <f aca="false">(F45+G45+H45+J45)*(Inputs!$C$14+IF(B45&lt;=10,Inputs!$C$12,Inputs!$C$13))/12</f>
        <v>169.298821527368</v>
      </c>
      <c r="L45" s="56" t="n">
        <f aca="false">IF(OR(E45=1,A45&lt;=Inputs!$C$15),0,MAX(Inputs!$C$8*I45-(F45+G45+H45+J45-K45),0))</f>
        <v>15865.8644883908</v>
      </c>
      <c r="M45" s="56" t="n">
        <f aca="false">L45*INDEX(Rates!$B$2:$C$101,C45+1,IF(Inputs!$C$5="Male",1,2))/1000/12*Inputs!$C$16</f>
        <v>49.3163954514147</v>
      </c>
      <c r="N45" s="56" t="n">
        <f aca="false">IF($V$1=1,MAX(F45+G45+H45+J45-K45-M45,0)*Inputs!$C$22/12,0)</f>
        <v>540.298794107719</v>
      </c>
      <c r="O45" s="56" t="n">
        <f aca="false">IF(AND(MOD(A45,12)=0,B45&gt;=Inputs!$C$18),MAX(F45+G45+H45+J45-K45-M45-N45,0)*Inputs!$C$17,0)</f>
        <v>0</v>
      </c>
      <c r="P45" s="56" t="n">
        <f aca="false">F45+G45+H45+J45-K45-M45-N45+O45</f>
        <v>80504.5203220501</v>
      </c>
      <c r="Q45" s="56" t="n">
        <f aca="false">IF(OR(E45=1,P45&lt;=0),0,P45)</f>
        <v>80504.5203220501</v>
      </c>
      <c r="R45" s="15" t="n">
        <f aca="false">IF(OR(E45=1,AND(P45&lt;=0,I45&gt;0)),1,0)</f>
        <v>0</v>
      </c>
      <c r="S45" s="15" t="n">
        <f aca="false">IF(L45&gt;0,1,0)</f>
        <v>1</v>
      </c>
    </row>
    <row r="46" customFormat="false" ht="15" hidden="false" customHeight="false" outlineLevel="0" collapsed="false">
      <c r="A46" s="15" t="n">
        <v>45</v>
      </c>
      <c r="B46" s="15" t="n">
        <f aca="false">INT((A46-1)/12)+1</f>
        <v>4</v>
      </c>
      <c r="C46" s="15" t="n">
        <f aca="false">MIN(Inputs!$C$4+B46-1,99)</f>
        <v>77</v>
      </c>
      <c r="D46" s="55" t="n">
        <f aca="false">Inputs!$C$25</f>
        <v>0.02</v>
      </c>
      <c r="E46" s="15" t="n">
        <f aca="false">R45</f>
        <v>0</v>
      </c>
      <c r="F46" s="56" t="n">
        <f aca="false">Q45</f>
        <v>80504.5203220501</v>
      </c>
      <c r="G46" s="56" t="n">
        <f aca="false">IF(AND(MOD(A46-1,12)=0,B46&lt;=Inputs!$C$7,E46=0),Inputs!$C$6,0)</f>
        <v>0</v>
      </c>
      <c r="H46" s="56" t="n">
        <f aca="false">IF(B46=1,G46*Inputs!$C$9,0)</f>
        <v>0</v>
      </c>
      <c r="I46" s="56" t="n">
        <f aca="false">I45+G46</f>
        <v>96000</v>
      </c>
      <c r="J46" s="56" t="n">
        <f aca="false">(F46+G46+H46)*((1+D46)^(1/12)-1)</f>
        <v>132.959760483955</v>
      </c>
      <c r="K46" s="56" t="n">
        <f aca="false">(F46+G46+H46+J46)*(Inputs!$C$14+IF(B46&lt;=10,Inputs!$C$12,Inputs!$C$13))/12</f>
        <v>167.994750171946</v>
      </c>
      <c r="L46" s="56" t="n">
        <f aca="false">IF(OR(E46=1,A46&lt;=Inputs!$C$15),0,MAX(Inputs!$C$8*I46-(F46+G46+H46+J46-K46),0))</f>
        <v>16490.5146676379</v>
      </c>
      <c r="M46" s="56" t="n">
        <f aca="false">L46*INDEX(Rates!$B$2:$C$101,C46+1,IF(Inputs!$C$5="Male",1,2))/1000/12*Inputs!$C$16</f>
        <v>51.2580164252412</v>
      </c>
      <c r="N46" s="56" t="n">
        <f aca="false">IF($V$1=1,MAX(F46+G46+H46+J46-K46-M46,0)*Inputs!$C$22/12,0)</f>
        <v>536.121515439579</v>
      </c>
      <c r="O46" s="56" t="n">
        <f aca="false">IF(AND(MOD(A46,12)=0,B46&gt;=Inputs!$C$18),MAX(F46+G46+H46+J46-K46-M46-N46,0)*Inputs!$C$17,0)</f>
        <v>0</v>
      </c>
      <c r="P46" s="56" t="n">
        <f aca="false">F46+G46+H46+J46-K46-M46-N46+O46</f>
        <v>79882.1058004973</v>
      </c>
      <c r="Q46" s="56" t="n">
        <f aca="false">IF(OR(E46=1,P46&lt;=0),0,P46)</f>
        <v>79882.1058004973</v>
      </c>
      <c r="R46" s="15" t="n">
        <f aca="false">IF(OR(E46=1,AND(P46&lt;=0,I46&gt;0)),1,0)</f>
        <v>0</v>
      </c>
      <c r="S46" s="15" t="n">
        <f aca="false">IF(L46&gt;0,1,0)</f>
        <v>1</v>
      </c>
    </row>
    <row r="47" customFormat="false" ht="15" hidden="false" customHeight="false" outlineLevel="0" collapsed="false">
      <c r="A47" s="15" t="n">
        <v>46</v>
      </c>
      <c r="B47" s="15" t="n">
        <f aca="false">INT((A47-1)/12)+1</f>
        <v>4</v>
      </c>
      <c r="C47" s="15" t="n">
        <f aca="false">MIN(Inputs!$C$4+B47-1,99)</f>
        <v>77</v>
      </c>
      <c r="D47" s="55" t="n">
        <f aca="false">Inputs!$C$25</f>
        <v>0.02</v>
      </c>
      <c r="E47" s="15" t="n">
        <f aca="false">R46</f>
        <v>0</v>
      </c>
      <c r="F47" s="56" t="n">
        <f aca="false">Q46</f>
        <v>79882.1058004973</v>
      </c>
      <c r="G47" s="56" t="n">
        <f aca="false">IF(AND(MOD(A47-1,12)=0,B47&lt;=Inputs!$C$7,E47=0),Inputs!$C$6,0)</f>
        <v>0</v>
      </c>
      <c r="H47" s="56" t="n">
        <f aca="false">IF(B47=1,G47*Inputs!$C$9,0)</f>
        <v>0</v>
      </c>
      <c r="I47" s="56" t="n">
        <f aca="false">I46+G47</f>
        <v>96000</v>
      </c>
      <c r="J47" s="56" t="n">
        <f aca="false">(F47+G47+H47)*((1+D47)^(1/12)-1)</f>
        <v>131.931792298114</v>
      </c>
      <c r="K47" s="56" t="n">
        <f aca="false">(F47+G47+H47+J47)*(Inputs!$C$14+IF(B47&lt;=10,Inputs!$C$12,Inputs!$C$13))/12</f>
        <v>166.695911651657</v>
      </c>
      <c r="L47" s="56" t="n">
        <f aca="false">IF(OR(E47=1,A47&lt;=Inputs!$C$15),0,MAX(Inputs!$C$8*I47-(F47+G47+H47+J47-K47),0))</f>
        <v>17112.6583188563</v>
      </c>
      <c r="M47" s="56" t="n">
        <f aca="false">L47*INDEX(Rates!$B$2:$C$101,C47+1,IF(Inputs!$C$5="Male",1,2))/1000/12*Inputs!$C$16</f>
        <v>53.1918462744449</v>
      </c>
      <c r="N47" s="56" t="n">
        <f aca="false">IF($V$1=1,MAX(F47+G47+H47+J47-K47-M47,0)*Inputs!$C$22/12,0)</f>
        <v>531.960998899128</v>
      </c>
      <c r="O47" s="56" t="n">
        <f aca="false">IF(AND(MOD(A47,12)=0,B47&gt;=Inputs!$C$18),MAX(F47+G47+H47+J47-K47-M47-N47,0)*Inputs!$C$17,0)</f>
        <v>0</v>
      </c>
      <c r="P47" s="56" t="n">
        <f aca="false">F47+G47+H47+J47-K47-M47-N47+O47</f>
        <v>79262.1888359701</v>
      </c>
      <c r="Q47" s="56" t="n">
        <f aca="false">IF(OR(E47=1,P47&lt;=0),0,P47)</f>
        <v>79262.1888359701</v>
      </c>
      <c r="R47" s="15" t="n">
        <f aca="false">IF(OR(E47=1,AND(P47&lt;=0,I47&gt;0)),1,0)</f>
        <v>0</v>
      </c>
      <c r="S47" s="15" t="n">
        <f aca="false">IF(L47&gt;0,1,0)</f>
        <v>1</v>
      </c>
    </row>
    <row r="48" customFormat="false" ht="15" hidden="false" customHeight="false" outlineLevel="0" collapsed="false">
      <c r="A48" s="15" t="n">
        <v>47</v>
      </c>
      <c r="B48" s="15" t="n">
        <f aca="false">INT((A48-1)/12)+1</f>
        <v>4</v>
      </c>
      <c r="C48" s="15" t="n">
        <f aca="false">MIN(Inputs!$C$4+B48-1,99)</f>
        <v>77</v>
      </c>
      <c r="D48" s="55" t="n">
        <f aca="false">Inputs!$C$25</f>
        <v>0.02</v>
      </c>
      <c r="E48" s="15" t="n">
        <f aca="false">R47</f>
        <v>0</v>
      </c>
      <c r="F48" s="56" t="n">
        <f aca="false">Q47</f>
        <v>79262.1888359701</v>
      </c>
      <c r="G48" s="56" t="n">
        <f aca="false">IF(AND(MOD(A48-1,12)=0,B48&lt;=Inputs!$C$7,E48=0),Inputs!$C$6,0)</f>
        <v>0</v>
      </c>
      <c r="H48" s="56" t="n">
        <f aca="false">IF(B48=1,G48*Inputs!$C$9,0)</f>
        <v>0</v>
      </c>
      <c r="I48" s="56" t="n">
        <f aca="false">I47+G48</f>
        <v>96000</v>
      </c>
      <c r="J48" s="56" t="n">
        <f aca="false">(F48+G48+H48)*((1+D48)^(1/12)-1)</f>
        <v>130.907949030758</v>
      </c>
      <c r="K48" s="56" t="n">
        <f aca="false">(F48+G48+H48+J48)*(Inputs!$C$14+IF(B48&lt;=10,Inputs!$C$12,Inputs!$C$13))/12</f>
        <v>165.402284968752</v>
      </c>
      <c r="L48" s="56" t="n">
        <f aca="false">IF(OR(E48=1,A48&lt;=Inputs!$C$15),0,MAX(Inputs!$C$8*I48-(F48+G48+H48+J48-K48),0))</f>
        <v>17732.3054999678</v>
      </c>
      <c r="M48" s="56" t="n">
        <f aca="false">L48*INDEX(Rates!$B$2:$C$101,C48+1,IF(Inputs!$C$5="Male",1,2))/1000/12*Inputs!$C$16</f>
        <v>55.1179162624</v>
      </c>
      <c r="N48" s="56" t="n">
        <f aca="false">IF($V$1=1,MAX(F48+G48+H48+J48-K48-M48,0)*Inputs!$C$22/12,0)</f>
        <v>527.817177225132</v>
      </c>
      <c r="O48" s="56" t="n">
        <f aca="false">IF(AND(MOD(A48,12)=0,B48&gt;=Inputs!$C$18),MAX(F48+G48+H48+J48-K48-M48-N48,0)*Inputs!$C$17,0)</f>
        <v>0</v>
      </c>
      <c r="P48" s="56" t="n">
        <f aca="false">F48+G48+H48+J48-K48-M48-N48+O48</f>
        <v>78644.7594065446</v>
      </c>
      <c r="Q48" s="56" t="n">
        <f aca="false">IF(OR(E48=1,P48&lt;=0),0,P48)</f>
        <v>78644.7594065446</v>
      </c>
      <c r="R48" s="15" t="n">
        <f aca="false">IF(OR(E48=1,AND(P48&lt;=0,I48&gt;0)),1,0)</f>
        <v>0</v>
      </c>
      <c r="S48" s="15" t="n">
        <f aca="false">IF(L48&gt;0,1,0)</f>
        <v>1</v>
      </c>
    </row>
    <row r="49" customFormat="false" ht="15" hidden="false" customHeight="false" outlineLevel="0" collapsed="false">
      <c r="A49" s="15" t="n">
        <v>48</v>
      </c>
      <c r="B49" s="15" t="n">
        <f aca="false">INT((A49-1)/12)+1</f>
        <v>4</v>
      </c>
      <c r="C49" s="15" t="n">
        <f aca="false">MIN(Inputs!$C$4+B49-1,99)</f>
        <v>77</v>
      </c>
      <c r="D49" s="55" t="n">
        <f aca="false">Inputs!$C$25</f>
        <v>0.02</v>
      </c>
      <c r="E49" s="15" t="n">
        <f aca="false">R48</f>
        <v>0</v>
      </c>
      <c r="F49" s="56" t="n">
        <f aca="false">Q48</f>
        <v>78644.7594065446</v>
      </c>
      <c r="G49" s="56" t="n">
        <f aca="false">IF(AND(MOD(A49-1,12)=0,B49&lt;=Inputs!$C$7,E49=0),Inputs!$C$6,0)</f>
        <v>0</v>
      </c>
      <c r="H49" s="56" t="n">
        <f aca="false">IF(B49=1,G49*Inputs!$C$9,0)</f>
        <v>0</v>
      </c>
      <c r="I49" s="56" t="n">
        <f aca="false">I48+G49</f>
        <v>96000</v>
      </c>
      <c r="J49" s="56" t="n">
        <f aca="false">(F49+G49+H49)*((1+D49)^(1/12)-1)</f>
        <v>129.888214129864</v>
      </c>
      <c r="K49" s="56" t="n">
        <f aca="false">(F49+G49+H49+J49)*(Inputs!$C$14+IF(B49&lt;=10,Inputs!$C$12,Inputs!$C$13))/12</f>
        <v>164.113849209739</v>
      </c>
      <c r="L49" s="56" t="n">
        <f aca="false">IF(OR(E49=1,A49&lt;=Inputs!$C$15),0,MAX(Inputs!$C$8*I49-(F49+G49+H49+J49-K49),0))</f>
        <v>18349.4662285353</v>
      </c>
      <c r="M49" s="56" t="n">
        <f aca="false">L49*INDEX(Rates!$B$2:$C$101,C49+1,IF(Inputs!$C$5="Male",1,2))/1000/12*Inputs!$C$16</f>
        <v>57.0362575270304</v>
      </c>
      <c r="N49" s="56" t="n">
        <f aca="false">IF($V$1=1,MAX(F49+G49+H49+J49-K49-M49,0)*Inputs!$C$22/12,0)</f>
        <v>523.689983426252</v>
      </c>
      <c r="O49" s="56" t="n">
        <f aca="false">IF(AND(MOD(A49,12)=0,B49&gt;=Inputs!$C$18),MAX(F49+G49+H49+J49-K49-M49-N49,0)*Inputs!$C$17,0)</f>
        <v>0</v>
      </c>
      <c r="P49" s="56" t="n">
        <f aca="false">F49+G49+H49+J49-K49-M49-N49+O49</f>
        <v>78029.8075305115</v>
      </c>
      <c r="Q49" s="56" t="n">
        <f aca="false">IF(OR(E49=1,P49&lt;=0),0,P49)</f>
        <v>78029.8075305115</v>
      </c>
      <c r="R49" s="15" t="n">
        <f aca="false">IF(OR(E49=1,AND(P49&lt;=0,I49&gt;0)),1,0)</f>
        <v>0</v>
      </c>
      <c r="S49" s="15" t="n">
        <f aca="false">IF(L49&gt;0,1,0)</f>
        <v>1</v>
      </c>
    </row>
    <row r="50" customFormat="false" ht="15" hidden="false" customHeight="false" outlineLevel="0" collapsed="false">
      <c r="A50" s="15" t="n">
        <v>49</v>
      </c>
      <c r="B50" s="15" t="n">
        <f aca="false">INT((A50-1)/12)+1</f>
        <v>5</v>
      </c>
      <c r="C50" s="15" t="n">
        <f aca="false">MIN(Inputs!$C$4+B50-1,99)</f>
        <v>78</v>
      </c>
      <c r="D50" s="55" t="n">
        <f aca="false">Inputs!$C$25</f>
        <v>0.02</v>
      </c>
      <c r="E50" s="15" t="n">
        <f aca="false">R49</f>
        <v>0</v>
      </c>
      <c r="F50" s="56" t="n">
        <f aca="false">Q49</f>
        <v>78029.8075305115</v>
      </c>
      <c r="G50" s="56" t="n">
        <f aca="false">IF(AND(MOD(A50-1,12)=0,B50&lt;=Inputs!$C$7,E50=0),Inputs!$C$6,0)</f>
        <v>24000</v>
      </c>
      <c r="H50" s="56" t="n">
        <f aca="false">IF(B50=1,G50*Inputs!$C$9,0)</f>
        <v>0</v>
      </c>
      <c r="I50" s="56" t="n">
        <f aca="false">I49+G50</f>
        <v>120000</v>
      </c>
      <c r="J50" s="56" t="n">
        <f aca="false">(F50+G50+H50)*((1+D50)^(1/12)-1)</f>
        <v>168.510522355912</v>
      </c>
      <c r="K50" s="56" t="n">
        <f aca="false">(F50+G50+H50+J50)*(Inputs!$C$14+IF(B50&lt;=10,Inputs!$C$12,Inputs!$C$13))/12</f>
        <v>212.91316261014</v>
      </c>
      <c r="L50" s="56" t="n">
        <f aca="false">IF(OR(E50=1,A50&lt;=Inputs!$C$15),0,MAX(Inputs!$C$8*I50-(F50+G50+H50+J50-K50),0))</f>
        <v>19214.5951097428</v>
      </c>
      <c r="M50" s="56" t="n">
        <f aca="false">L50*INDEX(Rates!$B$2:$C$101,C50+1,IF(Inputs!$C$5="Male",1,2))/1000/12*Inputs!$C$16</f>
        <v>66.9148274696792</v>
      </c>
      <c r="N50" s="56" t="n">
        <f aca="false">IF($V$1=1,MAX(F50+G50+H50+J50-K50-M50,0)*Inputs!$C$22/12,0)</f>
        <v>679.456600418584</v>
      </c>
      <c r="O50" s="56" t="n">
        <f aca="false">IF(AND(MOD(A50,12)=0,B50&gt;=Inputs!$C$18),MAX(F50+G50+H50+J50-K50-M50-N50,0)*Inputs!$C$17,0)</f>
        <v>0</v>
      </c>
      <c r="P50" s="56" t="n">
        <f aca="false">F50+G50+H50+J50-K50-M50-N50+O50</f>
        <v>101239.033462369</v>
      </c>
      <c r="Q50" s="56" t="n">
        <f aca="false">IF(OR(E50=1,P50&lt;=0),0,P50)</f>
        <v>101239.033462369</v>
      </c>
      <c r="R50" s="15" t="n">
        <f aca="false">IF(OR(E50=1,AND(P50&lt;=0,I50&gt;0)),1,0)</f>
        <v>0</v>
      </c>
      <c r="S50" s="15" t="n">
        <f aca="false">IF(L50&gt;0,1,0)</f>
        <v>1</v>
      </c>
    </row>
    <row r="51" customFormat="false" ht="15" hidden="false" customHeight="false" outlineLevel="0" collapsed="false">
      <c r="A51" s="15" t="n">
        <v>50</v>
      </c>
      <c r="B51" s="15" t="n">
        <f aca="false">INT((A51-1)/12)+1</f>
        <v>5</v>
      </c>
      <c r="C51" s="15" t="n">
        <f aca="false">MIN(Inputs!$C$4+B51-1,99)</f>
        <v>78</v>
      </c>
      <c r="D51" s="55" t="n">
        <f aca="false">Inputs!$C$25</f>
        <v>0.02</v>
      </c>
      <c r="E51" s="15" t="n">
        <f aca="false">R50</f>
        <v>0</v>
      </c>
      <c r="F51" s="56" t="n">
        <f aca="false">Q50</f>
        <v>101239.033462369</v>
      </c>
      <c r="G51" s="56" t="n">
        <f aca="false">IF(AND(MOD(A51-1,12)=0,B51&lt;=Inputs!$C$7,E51=0),Inputs!$C$6,0)</f>
        <v>0</v>
      </c>
      <c r="H51" s="56" t="n">
        <f aca="false">IF(B51=1,G51*Inputs!$C$9,0)</f>
        <v>0</v>
      </c>
      <c r="I51" s="56" t="n">
        <f aca="false">I50+G51</f>
        <v>120000</v>
      </c>
      <c r="J51" s="56" t="n">
        <f aca="false">(F51+G51+H51)*((1+D51)^(1/12)-1)</f>
        <v>167.204494690924</v>
      </c>
      <c r="K51" s="56" t="n">
        <f aca="false">(F51+G51+H51+J51)*(Inputs!$C$14+IF(B51&lt;=10,Inputs!$C$12,Inputs!$C$13))/12</f>
        <v>211.262995743875</v>
      </c>
      <c r="L51" s="56" t="n">
        <f aca="false">IF(OR(E51=1,A51&lt;=Inputs!$C$15),0,MAX(Inputs!$C$8*I51-(F51+G51+H51+J51-K51),0))</f>
        <v>20005.025038684</v>
      </c>
      <c r="M51" s="56" t="n">
        <f aca="false">L51*INDEX(Rates!$B$2:$C$101,C51+1,IF(Inputs!$C$5="Male",1,2))/1000/12*Inputs!$C$16</f>
        <v>69.667499697217</v>
      </c>
      <c r="N51" s="56" t="n">
        <f aca="false">IF($V$1=1,MAX(F51+G51+H51+J51-K51-M51,0)*Inputs!$C$22/12,0)</f>
        <v>674.168716410792</v>
      </c>
      <c r="O51" s="56" t="n">
        <f aca="false">IF(AND(MOD(A51,12)=0,B51&gt;=Inputs!$C$18),MAX(F51+G51+H51+J51-K51-M51-N51,0)*Inputs!$C$17,0)</f>
        <v>0</v>
      </c>
      <c r="P51" s="56" t="n">
        <f aca="false">F51+G51+H51+J51-K51-M51-N51+O51</f>
        <v>100451.138745208</v>
      </c>
      <c r="Q51" s="56" t="n">
        <f aca="false">IF(OR(E51=1,P51&lt;=0),0,P51)</f>
        <v>100451.138745208</v>
      </c>
      <c r="R51" s="15" t="n">
        <f aca="false">IF(OR(E51=1,AND(P51&lt;=0,I51&gt;0)),1,0)</f>
        <v>0</v>
      </c>
      <c r="S51" s="15" t="n">
        <f aca="false">IF(L51&gt;0,1,0)</f>
        <v>1</v>
      </c>
    </row>
    <row r="52" customFormat="false" ht="15" hidden="false" customHeight="false" outlineLevel="0" collapsed="false">
      <c r="A52" s="15" t="n">
        <v>51</v>
      </c>
      <c r="B52" s="15" t="n">
        <f aca="false">INT((A52-1)/12)+1</f>
        <v>5</v>
      </c>
      <c r="C52" s="15" t="n">
        <f aca="false">MIN(Inputs!$C$4+B52-1,99)</f>
        <v>78</v>
      </c>
      <c r="D52" s="55" t="n">
        <f aca="false">Inputs!$C$25</f>
        <v>0.02</v>
      </c>
      <c r="E52" s="15" t="n">
        <f aca="false">R51</f>
        <v>0</v>
      </c>
      <c r="F52" s="56" t="n">
        <f aca="false">Q51</f>
        <v>100451.138745208</v>
      </c>
      <c r="G52" s="56" t="n">
        <f aca="false">IF(AND(MOD(A52-1,12)=0,B52&lt;=Inputs!$C$7,E52=0),Inputs!$C$6,0)</f>
        <v>0</v>
      </c>
      <c r="H52" s="56" t="n">
        <f aca="false">IF(B52=1,G52*Inputs!$C$9,0)</f>
        <v>0</v>
      </c>
      <c r="I52" s="56" t="n">
        <f aca="false">I51+G52</f>
        <v>120000</v>
      </c>
      <c r="J52" s="56" t="n">
        <f aca="false">(F52+G52+H52)*((1+D52)^(1/12)-1)</f>
        <v>165.90322250818</v>
      </c>
      <c r="K52" s="56" t="n">
        <f aca="false">(F52+G52+H52+J52)*(Inputs!$C$14+IF(B52&lt;=10,Inputs!$C$12,Inputs!$C$13))/12</f>
        <v>209.618837432742</v>
      </c>
      <c r="L52" s="56" t="n">
        <f aca="false">IF(OR(E52=1,A52&lt;=Inputs!$C$15),0,MAX(Inputs!$C$8*I52-(F52+G52+H52+J52-K52),0))</f>
        <v>20792.5768697166</v>
      </c>
      <c r="M52" s="56" t="n">
        <f aca="false">L52*INDEX(Rates!$B$2:$C$101,C52+1,IF(Inputs!$C$5="Male",1,2))/1000/12*Inputs!$C$16</f>
        <v>72.4101489487879</v>
      </c>
      <c r="N52" s="56" t="n">
        <f aca="false">IF($V$1=1,MAX(F52+G52+H52+J52-K52-M52,0)*Inputs!$C$22/12,0)</f>
        <v>668.900086542231</v>
      </c>
      <c r="O52" s="56" t="n">
        <f aca="false">IF(AND(MOD(A52,12)=0,B52&gt;=Inputs!$C$18),MAX(F52+G52+H52+J52-K52-M52-N52,0)*Inputs!$C$17,0)</f>
        <v>0</v>
      </c>
      <c r="P52" s="56" t="n">
        <f aca="false">F52+G52+H52+J52-K52-M52-N52+O52</f>
        <v>99666.1128947924</v>
      </c>
      <c r="Q52" s="56" t="n">
        <f aca="false">IF(OR(E52=1,P52&lt;=0),0,P52)</f>
        <v>99666.1128947924</v>
      </c>
      <c r="R52" s="15" t="n">
        <f aca="false">IF(OR(E52=1,AND(P52&lt;=0,I52&gt;0)),1,0)</f>
        <v>0</v>
      </c>
      <c r="S52" s="15" t="n">
        <f aca="false">IF(L52&gt;0,1,0)</f>
        <v>1</v>
      </c>
    </row>
    <row r="53" customFormat="false" ht="15" hidden="false" customHeight="false" outlineLevel="0" collapsed="false">
      <c r="A53" s="15" t="n">
        <v>52</v>
      </c>
      <c r="B53" s="15" t="n">
        <f aca="false">INT((A53-1)/12)+1</f>
        <v>5</v>
      </c>
      <c r="C53" s="15" t="n">
        <f aca="false">MIN(Inputs!$C$4+B53-1,99)</f>
        <v>78</v>
      </c>
      <c r="D53" s="55" t="n">
        <f aca="false">Inputs!$C$25</f>
        <v>0.02</v>
      </c>
      <c r="E53" s="15" t="n">
        <f aca="false">R52</f>
        <v>0</v>
      </c>
      <c r="F53" s="56" t="n">
        <f aca="false">Q52</f>
        <v>99666.1128947924</v>
      </c>
      <c r="G53" s="56" t="n">
        <f aca="false">IF(AND(MOD(A53-1,12)=0,B53&lt;=Inputs!$C$7,E53=0),Inputs!$C$6,0)</f>
        <v>0</v>
      </c>
      <c r="H53" s="56" t="n">
        <f aca="false">IF(B53=1,G53*Inputs!$C$9,0)</f>
        <v>0</v>
      </c>
      <c r="I53" s="56" t="n">
        <f aca="false">I52+G53</f>
        <v>120000</v>
      </c>
      <c r="J53" s="56" t="n">
        <f aca="false">(F53+G53+H53)*((1+D53)^(1/12)-1)</f>
        <v>164.606688492109</v>
      </c>
      <c r="K53" s="56" t="n">
        <f aca="false">(F53+G53+H53+J53)*(Inputs!$C$14+IF(B53&lt;=10,Inputs!$C$12,Inputs!$C$13))/12</f>
        <v>207.980665798509</v>
      </c>
      <c r="L53" s="56" t="n">
        <f aca="false">IF(OR(E53=1,A53&lt;=Inputs!$C$15),0,MAX(Inputs!$C$8*I53-(F53+G53+H53+J53-K53),0))</f>
        <v>21577.261082514</v>
      </c>
      <c r="M53" s="56" t="n">
        <f aca="false">L53*INDEX(Rates!$B$2:$C$101,C53+1,IF(Inputs!$C$5="Male",1,2))/1000/12*Inputs!$C$16</f>
        <v>75.1428117198549</v>
      </c>
      <c r="N53" s="56" t="n">
        <f aca="false">IF($V$1=1,MAX(F53+G53+H53+J53-K53-M53,0)*Inputs!$C$22/12,0)</f>
        <v>663.650640705108</v>
      </c>
      <c r="O53" s="56" t="n">
        <f aca="false">IF(AND(MOD(A53,12)=0,B53&gt;=Inputs!$C$18),MAX(F53+G53+H53+J53-K53-M53-N53,0)*Inputs!$C$17,0)</f>
        <v>0</v>
      </c>
      <c r="P53" s="56" t="n">
        <f aca="false">F53+G53+H53+J53-K53-M53-N53+O53</f>
        <v>98883.9454650611</v>
      </c>
      <c r="Q53" s="56" t="n">
        <f aca="false">IF(OR(E53=1,P53&lt;=0),0,P53)</f>
        <v>98883.9454650611</v>
      </c>
      <c r="R53" s="15" t="n">
        <f aca="false">IF(OR(E53=1,AND(P53&lt;=0,I53&gt;0)),1,0)</f>
        <v>0</v>
      </c>
      <c r="S53" s="15" t="n">
        <f aca="false">IF(L53&gt;0,1,0)</f>
        <v>1</v>
      </c>
    </row>
    <row r="54" customFormat="false" ht="15" hidden="false" customHeight="false" outlineLevel="0" collapsed="false">
      <c r="A54" s="15" t="n">
        <v>53</v>
      </c>
      <c r="B54" s="15" t="n">
        <f aca="false">INT((A54-1)/12)+1</f>
        <v>5</v>
      </c>
      <c r="C54" s="15" t="n">
        <f aca="false">MIN(Inputs!$C$4+B54-1,99)</f>
        <v>78</v>
      </c>
      <c r="D54" s="55" t="n">
        <f aca="false">Inputs!$C$25</f>
        <v>0.02</v>
      </c>
      <c r="E54" s="15" t="n">
        <f aca="false">R53</f>
        <v>0</v>
      </c>
      <c r="F54" s="56" t="n">
        <f aca="false">Q53</f>
        <v>98883.9454650611</v>
      </c>
      <c r="G54" s="56" t="n">
        <f aca="false">IF(AND(MOD(A54-1,12)=0,B54&lt;=Inputs!$C$7,E54=0),Inputs!$C$6,0)</f>
        <v>0</v>
      </c>
      <c r="H54" s="56" t="n">
        <f aca="false">IF(B54=1,G54*Inputs!$C$9,0)</f>
        <v>0</v>
      </c>
      <c r="I54" s="56" t="n">
        <f aca="false">I53+G54</f>
        <v>120000</v>
      </c>
      <c r="J54" s="56" t="n">
        <f aca="false">(F54+G54+H54)*((1+D54)^(1/12)-1)</f>
        <v>163.314875390194</v>
      </c>
      <c r="K54" s="56" t="n">
        <f aca="false">(F54+G54+H54+J54)*(Inputs!$C$14+IF(B54&lt;=10,Inputs!$C$12,Inputs!$C$13))/12</f>
        <v>206.348459042607</v>
      </c>
      <c r="L54" s="56" t="n">
        <f aca="false">IF(OR(E54=1,A54&lt;=Inputs!$C$15),0,MAX(Inputs!$C$8*I54-(F54+G54+H54+J54-K54),0))</f>
        <v>22359.0881185913</v>
      </c>
      <c r="M54" s="56" t="n">
        <f aca="false">L54*INDEX(Rates!$B$2:$C$101,C54+1,IF(Inputs!$C$5="Male",1,2))/1000/12*Inputs!$C$16</f>
        <v>77.8655243729944</v>
      </c>
      <c r="N54" s="56" t="n">
        <f aca="false">IF($V$1=1,MAX(F54+G54+H54+J54-K54-M54,0)*Inputs!$C$22/12,0)</f>
        <v>658.420309046904</v>
      </c>
      <c r="O54" s="56" t="n">
        <f aca="false">IF(AND(MOD(A54,12)=0,B54&gt;=Inputs!$C$18),MAX(F54+G54+H54+J54-K54-M54-N54,0)*Inputs!$C$17,0)</f>
        <v>0</v>
      </c>
      <c r="P54" s="56" t="n">
        <f aca="false">F54+G54+H54+J54-K54-M54-N54+O54</f>
        <v>98104.6260479888</v>
      </c>
      <c r="Q54" s="56" t="n">
        <f aca="false">IF(OR(E54=1,P54&lt;=0),0,P54)</f>
        <v>98104.6260479888</v>
      </c>
      <c r="R54" s="15" t="n">
        <f aca="false">IF(OR(E54=1,AND(P54&lt;=0,I54&gt;0)),1,0)</f>
        <v>0</v>
      </c>
      <c r="S54" s="15" t="n">
        <f aca="false">IF(L54&gt;0,1,0)</f>
        <v>1</v>
      </c>
    </row>
    <row r="55" customFormat="false" ht="15" hidden="false" customHeight="false" outlineLevel="0" collapsed="false">
      <c r="A55" s="15" t="n">
        <v>54</v>
      </c>
      <c r="B55" s="15" t="n">
        <f aca="false">INT((A55-1)/12)+1</f>
        <v>5</v>
      </c>
      <c r="C55" s="15" t="n">
        <f aca="false">MIN(Inputs!$C$4+B55-1,99)</f>
        <v>78</v>
      </c>
      <c r="D55" s="55" t="n">
        <f aca="false">Inputs!$C$25</f>
        <v>0.02</v>
      </c>
      <c r="E55" s="15" t="n">
        <f aca="false">R54</f>
        <v>0</v>
      </c>
      <c r="F55" s="56" t="n">
        <f aca="false">Q54</f>
        <v>98104.6260479888</v>
      </c>
      <c r="G55" s="56" t="n">
        <f aca="false">IF(AND(MOD(A55-1,12)=0,B55&lt;=Inputs!$C$7,E55=0),Inputs!$C$6,0)</f>
        <v>0</v>
      </c>
      <c r="H55" s="56" t="n">
        <f aca="false">IF(B55=1,G55*Inputs!$C$9,0)</f>
        <v>0</v>
      </c>
      <c r="I55" s="56" t="n">
        <f aca="false">I54+G55</f>
        <v>120000</v>
      </c>
      <c r="J55" s="56" t="n">
        <f aca="false">(F55+G55+H55)*((1+D55)^(1/12)-1)</f>
        <v>162.027766012734</v>
      </c>
      <c r="K55" s="56" t="n">
        <f aca="false">(F55+G55+H55+J55)*(Inputs!$C$14+IF(B55&lt;=10,Inputs!$C$12,Inputs!$C$13))/12</f>
        <v>204.722195445836</v>
      </c>
      <c r="L55" s="56" t="n">
        <f aca="false">IF(OR(E55=1,A55&lt;=Inputs!$C$15),0,MAX(Inputs!$C$8*I55-(F55+G55+H55+J55-K55),0))</f>
        <v>23138.0683814443</v>
      </c>
      <c r="M55" s="56" t="n">
        <f aca="false">L55*INDEX(Rates!$B$2:$C$101,C55+1,IF(Inputs!$C$5="Male",1,2))/1000/12*Inputs!$C$16</f>
        <v>80.5783231383799</v>
      </c>
      <c r="N55" s="56" t="n">
        <f aca="false">IF($V$1=1,MAX(F55+G55+H55+J55-K55-M55,0)*Inputs!$C$22/12,0)</f>
        <v>653.209021969449</v>
      </c>
      <c r="O55" s="56" t="n">
        <f aca="false">IF(AND(MOD(A55,12)=0,B55&gt;=Inputs!$C$18),MAX(F55+G55+H55+J55-K55-M55-N55,0)*Inputs!$C$17,0)</f>
        <v>0</v>
      </c>
      <c r="P55" s="56" t="n">
        <f aca="false">F55+G55+H55+J55-K55-M55-N55+O55</f>
        <v>97328.1442734478</v>
      </c>
      <c r="Q55" s="56" t="n">
        <f aca="false">IF(OR(E55=1,P55&lt;=0),0,P55)</f>
        <v>97328.1442734478</v>
      </c>
      <c r="R55" s="15" t="n">
        <f aca="false">IF(OR(E55=1,AND(P55&lt;=0,I55&gt;0)),1,0)</f>
        <v>0</v>
      </c>
      <c r="S55" s="15" t="n">
        <f aca="false">IF(L55&gt;0,1,0)</f>
        <v>1</v>
      </c>
    </row>
    <row r="56" customFormat="false" ht="15" hidden="false" customHeight="false" outlineLevel="0" collapsed="false">
      <c r="A56" s="15" t="n">
        <v>55</v>
      </c>
      <c r="B56" s="15" t="n">
        <f aca="false">INT((A56-1)/12)+1</f>
        <v>5</v>
      </c>
      <c r="C56" s="15" t="n">
        <f aca="false">MIN(Inputs!$C$4+B56-1,99)</f>
        <v>78</v>
      </c>
      <c r="D56" s="55" t="n">
        <f aca="false">Inputs!$C$25</f>
        <v>0.02</v>
      </c>
      <c r="E56" s="15" t="n">
        <f aca="false">R55</f>
        <v>0</v>
      </c>
      <c r="F56" s="56" t="n">
        <f aca="false">Q55</f>
        <v>97328.1442734478</v>
      </c>
      <c r="G56" s="56" t="n">
        <f aca="false">IF(AND(MOD(A56-1,12)=0,B56&lt;=Inputs!$C$7,E56=0),Inputs!$C$6,0)</f>
        <v>0</v>
      </c>
      <c r="H56" s="56" t="n">
        <f aca="false">IF(B56=1,G56*Inputs!$C$9,0)</f>
        <v>0</v>
      </c>
      <c r="I56" s="56" t="n">
        <f aca="false">I55+G56</f>
        <v>120000</v>
      </c>
      <c r="J56" s="56" t="n">
        <f aca="false">(F56+G56+H56)*((1+D56)^(1/12)-1)</f>
        <v>160.74534323262</v>
      </c>
      <c r="K56" s="56" t="n">
        <f aca="false">(F56+G56+H56+J56)*(Inputs!$C$14+IF(B56&lt;=10,Inputs!$C$12,Inputs!$C$13))/12</f>
        <v>203.101853368084</v>
      </c>
      <c r="L56" s="56" t="n">
        <f aca="false">IF(OR(E56=1,A56&lt;=Inputs!$C$15),0,MAX(Inputs!$C$8*I56-(F56+G56+H56+J56-K56),0))</f>
        <v>23914.2122366877</v>
      </c>
      <c r="M56" s="56" t="n">
        <f aca="false">L56*INDEX(Rates!$B$2:$C$101,C56+1,IF(Inputs!$C$5="Male",1,2))/1000/12*Inputs!$C$16</f>
        <v>83.2812441142648</v>
      </c>
      <c r="N56" s="56" t="n">
        <f aca="false">IF($V$1=1,MAX(F56+G56+H56+J56-K56-M56,0)*Inputs!$C$22/12,0)</f>
        <v>648.016710127987</v>
      </c>
      <c r="O56" s="56" t="n">
        <f aca="false">IF(AND(MOD(A56,12)=0,B56&gt;=Inputs!$C$18),MAX(F56+G56+H56+J56-K56-M56-N56,0)*Inputs!$C$17,0)</f>
        <v>0</v>
      </c>
      <c r="P56" s="56" t="n">
        <f aca="false">F56+G56+H56+J56-K56-M56-N56+O56</f>
        <v>96554.4898090701</v>
      </c>
      <c r="Q56" s="56" t="n">
        <f aca="false">IF(OR(E56=1,P56&lt;=0),0,P56)</f>
        <v>96554.4898090701</v>
      </c>
      <c r="R56" s="15" t="n">
        <f aca="false">IF(OR(E56=1,AND(P56&lt;=0,I56&gt;0)),1,0)</f>
        <v>0</v>
      </c>
      <c r="S56" s="15" t="n">
        <f aca="false">IF(L56&gt;0,1,0)</f>
        <v>1</v>
      </c>
    </row>
    <row r="57" customFormat="false" ht="15" hidden="false" customHeight="false" outlineLevel="0" collapsed="false">
      <c r="A57" s="15" t="n">
        <v>56</v>
      </c>
      <c r="B57" s="15" t="n">
        <f aca="false">INT((A57-1)/12)+1</f>
        <v>5</v>
      </c>
      <c r="C57" s="15" t="n">
        <f aca="false">MIN(Inputs!$C$4+B57-1,99)</f>
        <v>78</v>
      </c>
      <c r="D57" s="55" t="n">
        <f aca="false">Inputs!$C$25</f>
        <v>0.02</v>
      </c>
      <c r="E57" s="15" t="n">
        <f aca="false">R56</f>
        <v>0</v>
      </c>
      <c r="F57" s="56" t="n">
        <f aca="false">Q56</f>
        <v>96554.4898090701</v>
      </c>
      <c r="G57" s="56" t="n">
        <f aca="false">IF(AND(MOD(A57-1,12)=0,B57&lt;=Inputs!$C$7,E57=0),Inputs!$C$6,0)</f>
        <v>0</v>
      </c>
      <c r="H57" s="56" t="n">
        <f aca="false">IF(B57=1,G57*Inputs!$C$9,0)</f>
        <v>0</v>
      </c>
      <c r="I57" s="56" t="n">
        <f aca="false">I56+G57</f>
        <v>120000</v>
      </c>
      <c r="J57" s="56" t="n">
        <f aca="false">(F57+G57+H57)*((1+D57)^(1/12)-1)</f>
        <v>159.467589985107</v>
      </c>
      <c r="K57" s="56" t="n">
        <f aca="false">(F57+G57+H57+J57)*(Inputs!$C$14+IF(B57&lt;=10,Inputs!$C$12,Inputs!$C$13))/12</f>
        <v>201.487411248032</v>
      </c>
      <c r="L57" s="56" t="n">
        <f aca="false">IF(OR(E57=1,A57&lt;=Inputs!$C$15),0,MAX(Inputs!$C$8*I57-(F57+G57+H57+J57-K57),0))</f>
        <v>24687.5300121928</v>
      </c>
      <c r="M57" s="56" t="n">
        <f aca="false">L57*INDEX(Rates!$B$2:$C$101,C57+1,IF(Inputs!$C$5="Male",1,2))/1000/12*Inputs!$C$16</f>
        <v>85.9743232674615</v>
      </c>
      <c r="N57" s="56" t="n">
        <f aca="false">IF($V$1=1,MAX(F57+G57+H57+J57-K57-M57,0)*Inputs!$C$22/12,0)</f>
        <v>642.843304430265</v>
      </c>
      <c r="O57" s="56" t="n">
        <f aca="false">IF(AND(MOD(A57,12)=0,B57&gt;=Inputs!$C$18),MAX(F57+G57+H57+J57-K57-M57-N57,0)*Inputs!$C$17,0)</f>
        <v>0</v>
      </c>
      <c r="P57" s="56" t="n">
        <f aca="false">F57+G57+H57+J57-K57-M57-N57+O57</f>
        <v>95783.6523601095</v>
      </c>
      <c r="Q57" s="56" t="n">
        <f aca="false">IF(OR(E57=1,P57&lt;=0),0,P57)</f>
        <v>95783.6523601095</v>
      </c>
      <c r="R57" s="15" t="n">
        <f aca="false">IF(OR(E57=1,AND(P57&lt;=0,I57&gt;0)),1,0)</f>
        <v>0</v>
      </c>
      <c r="S57" s="15" t="n">
        <f aca="false">IF(L57&gt;0,1,0)</f>
        <v>1</v>
      </c>
    </row>
    <row r="58" customFormat="false" ht="15" hidden="false" customHeight="false" outlineLevel="0" collapsed="false">
      <c r="A58" s="15" t="n">
        <v>57</v>
      </c>
      <c r="B58" s="15" t="n">
        <f aca="false">INT((A58-1)/12)+1</f>
        <v>5</v>
      </c>
      <c r="C58" s="15" t="n">
        <f aca="false">MIN(Inputs!$C$4+B58-1,99)</f>
        <v>78</v>
      </c>
      <c r="D58" s="55" t="n">
        <f aca="false">Inputs!$C$25</f>
        <v>0.02</v>
      </c>
      <c r="E58" s="15" t="n">
        <f aca="false">R57</f>
        <v>0</v>
      </c>
      <c r="F58" s="56" t="n">
        <f aca="false">Q57</f>
        <v>95783.6523601095</v>
      </c>
      <c r="G58" s="56" t="n">
        <f aca="false">IF(AND(MOD(A58-1,12)=0,B58&lt;=Inputs!$C$7,E58=0),Inputs!$C$6,0)</f>
        <v>0</v>
      </c>
      <c r="H58" s="56" t="n">
        <f aca="false">IF(B58=1,G58*Inputs!$C$9,0)</f>
        <v>0</v>
      </c>
      <c r="I58" s="56" t="n">
        <f aca="false">I57+G58</f>
        <v>120000</v>
      </c>
      <c r="J58" s="56" t="n">
        <f aca="false">(F58+G58+H58)*((1+D58)^(1/12)-1)</f>
        <v>158.194489267584</v>
      </c>
      <c r="K58" s="56" t="n">
        <f aca="false">(F58+G58+H58+J58)*(Inputs!$C$14+IF(B58&lt;=10,Inputs!$C$12,Inputs!$C$13))/12</f>
        <v>199.878847602869</v>
      </c>
      <c r="L58" s="56" t="n">
        <f aca="false">IF(OR(E58=1,A58&lt;=Inputs!$C$15),0,MAX(Inputs!$C$8*I58-(F58+G58+H58+J58-K58),0))</f>
        <v>25458.0319982258</v>
      </c>
      <c r="M58" s="56" t="n">
        <f aca="false">L58*INDEX(Rates!$B$2:$C$101,C58+1,IF(Inputs!$C$5="Male",1,2))/1000/12*Inputs!$C$16</f>
        <v>88.6575964338215</v>
      </c>
      <c r="N58" s="56" t="n">
        <f aca="false">IF($V$1=1,MAX(F58+G58+H58+J58-K58-M58,0)*Inputs!$C$22/12,0)</f>
        <v>637.688736035602</v>
      </c>
      <c r="O58" s="56" t="n">
        <f aca="false">IF(AND(MOD(A58,12)=0,B58&gt;=Inputs!$C$18),MAX(F58+G58+H58+J58-K58-M58-N58,0)*Inputs!$C$17,0)</f>
        <v>0</v>
      </c>
      <c r="P58" s="56" t="n">
        <f aca="false">F58+G58+H58+J58-K58-M58-N58+O58</f>
        <v>95015.6216693047</v>
      </c>
      <c r="Q58" s="56" t="n">
        <f aca="false">IF(OR(E58=1,P58&lt;=0),0,P58)</f>
        <v>95015.6216693047</v>
      </c>
      <c r="R58" s="15" t="n">
        <f aca="false">IF(OR(E58=1,AND(P58&lt;=0,I58&gt;0)),1,0)</f>
        <v>0</v>
      </c>
      <c r="S58" s="15" t="n">
        <f aca="false">IF(L58&gt;0,1,0)</f>
        <v>1</v>
      </c>
    </row>
    <row r="59" customFormat="false" ht="15" hidden="false" customHeight="false" outlineLevel="0" collapsed="false">
      <c r="A59" s="15" t="n">
        <v>58</v>
      </c>
      <c r="B59" s="15" t="n">
        <f aca="false">INT((A59-1)/12)+1</f>
        <v>5</v>
      </c>
      <c r="C59" s="15" t="n">
        <f aca="false">MIN(Inputs!$C$4+B59-1,99)</f>
        <v>78</v>
      </c>
      <c r="D59" s="55" t="n">
        <f aca="false">Inputs!$C$25</f>
        <v>0.02</v>
      </c>
      <c r="E59" s="15" t="n">
        <f aca="false">R58</f>
        <v>0</v>
      </c>
      <c r="F59" s="56" t="n">
        <f aca="false">Q58</f>
        <v>95015.6216693047</v>
      </c>
      <c r="G59" s="56" t="n">
        <f aca="false">IF(AND(MOD(A59-1,12)=0,B59&lt;=Inputs!$C$7,E59=0),Inputs!$C$6,0)</f>
        <v>0</v>
      </c>
      <c r="H59" s="56" t="n">
        <f aca="false">IF(B59=1,G59*Inputs!$C$9,0)</f>
        <v>0</v>
      </c>
      <c r="I59" s="56" t="n">
        <f aca="false">I58+G59</f>
        <v>120000</v>
      </c>
      <c r="J59" s="56" t="n">
        <f aca="false">(F59+G59+H59)*((1+D59)^(1/12)-1)</f>
        <v>156.92602413935</v>
      </c>
      <c r="K59" s="56" t="n">
        <f aca="false">(F59+G59+H59+J59)*(Inputs!$C$14+IF(B59&lt;=10,Inputs!$C$12,Inputs!$C$13))/12</f>
        <v>198.276141028009</v>
      </c>
      <c r="L59" s="56" t="n">
        <f aca="false">IF(OR(E59=1,A59&lt;=Inputs!$C$15),0,MAX(Inputs!$C$8*I59-(F59+G59+H59+J59-K59),0))</f>
        <v>26225.7284475839</v>
      </c>
      <c r="M59" s="56" t="n">
        <f aca="false">L59*INDEX(Rates!$B$2:$C$101,C59+1,IF(Inputs!$C$5="Male",1,2))/1000/12*Inputs!$C$16</f>
        <v>91.331099318711</v>
      </c>
      <c r="N59" s="56" t="n">
        <f aca="false">IF($V$1=1,MAX(F59+G59+H59+J59-K59-M59,0)*Inputs!$C$22/12,0)</f>
        <v>632.552936353983</v>
      </c>
      <c r="O59" s="56" t="n">
        <f aca="false">IF(AND(MOD(A59,12)=0,B59&gt;=Inputs!$C$18),MAX(F59+G59+H59+J59-K59-M59-N59,0)*Inputs!$C$17,0)</f>
        <v>0</v>
      </c>
      <c r="P59" s="56" t="n">
        <f aca="false">F59+G59+H59+J59-K59-M59-N59+O59</f>
        <v>94250.3875167434</v>
      </c>
      <c r="Q59" s="56" t="n">
        <f aca="false">IF(OR(E59=1,P59&lt;=0),0,P59)</f>
        <v>94250.3875167434</v>
      </c>
      <c r="R59" s="15" t="n">
        <f aca="false">IF(OR(E59=1,AND(P59&lt;=0,I59&gt;0)),1,0)</f>
        <v>0</v>
      </c>
      <c r="S59" s="15" t="n">
        <f aca="false">IF(L59&gt;0,1,0)</f>
        <v>1</v>
      </c>
    </row>
    <row r="60" customFormat="false" ht="15" hidden="false" customHeight="false" outlineLevel="0" collapsed="false">
      <c r="A60" s="15" t="n">
        <v>59</v>
      </c>
      <c r="B60" s="15" t="n">
        <f aca="false">INT((A60-1)/12)+1</f>
        <v>5</v>
      </c>
      <c r="C60" s="15" t="n">
        <f aca="false">MIN(Inputs!$C$4+B60-1,99)</f>
        <v>78</v>
      </c>
      <c r="D60" s="55" t="n">
        <f aca="false">Inputs!$C$25</f>
        <v>0.02</v>
      </c>
      <c r="E60" s="15" t="n">
        <f aca="false">R59</f>
        <v>0</v>
      </c>
      <c r="F60" s="56" t="n">
        <f aca="false">Q59</f>
        <v>94250.3875167434</v>
      </c>
      <c r="G60" s="56" t="n">
        <f aca="false">IF(AND(MOD(A60-1,12)=0,B60&lt;=Inputs!$C$7,E60=0),Inputs!$C$6,0)</f>
        <v>0</v>
      </c>
      <c r="H60" s="56" t="n">
        <f aca="false">IF(B60=1,G60*Inputs!$C$9,0)</f>
        <v>0</v>
      </c>
      <c r="I60" s="56" t="n">
        <f aca="false">I59+G60</f>
        <v>120000</v>
      </c>
      <c r="J60" s="56" t="n">
        <f aca="false">(F60+G60+H60)*((1+D60)^(1/12)-1)</f>
        <v>155.662177721389</v>
      </c>
      <c r="K60" s="56" t="n">
        <f aca="false">(F60+G60+H60+J60)*(Inputs!$C$14+IF(B60&lt;=10,Inputs!$C$12,Inputs!$C$13))/12</f>
        <v>196.679270196802</v>
      </c>
      <c r="L60" s="56" t="n">
        <f aca="false">IF(OR(E60=1,A60&lt;=Inputs!$C$15),0,MAX(Inputs!$C$8*I60-(F60+G60+H60+J60-K60),0))</f>
        <v>26990.629575732</v>
      </c>
      <c r="M60" s="56" t="n">
        <f aca="false">L60*INDEX(Rates!$B$2:$C$101,C60+1,IF(Inputs!$C$5="Male",1,2))/1000/12*Inputs!$C$16</f>
        <v>93.9948674974868</v>
      </c>
      <c r="N60" s="56" t="n">
        <f aca="false">IF($V$1=1,MAX(F60+G60+H60+J60-K60-M60,0)*Inputs!$C$22/12,0)</f>
        <v>627.435837045137</v>
      </c>
      <c r="O60" s="56" t="n">
        <f aca="false">IF(AND(MOD(A60,12)=0,B60&gt;=Inputs!$C$18),MAX(F60+G60+H60+J60-K60-M60-N60,0)*Inputs!$C$17,0)</f>
        <v>0</v>
      </c>
      <c r="P60" s="56" t="n">
        <f aca="false">F60+G60+H60+J60-K60-M60-N60+O60</f>
        <v>93487.9397197253</v>
      </c>
      <c r="Q60" s="56" t="n">
        <f aca="false">IF(OR(E60=1,P60&lt;=0),0,P60)</f>
        <v>93487.9397197253</v>
      </c>
      <c r="R60" s="15" t="n">
        <f aca="false">IF(OR(E60=1,AND(P60&lt;=0,I60&gt;0)),1,0)</f>
        <v>0</v>
      </c>
      <c r="S60" s="15" t="n">
        <f aca="false">IF(L60&gt;0,1,0)</f>
        <v>1</v>
      </c>
    </row>
    <row r="61" customFormat="false" ht="15" hidden="false" customHeight="false" outlineLevel="0" collapsed="false">
      <c r="A61" s="15" t="n">
        <v>60</v>
      </c>
      <c r="B61" s="15" t="n">
        <f aca="false">INT((A61-1)/12)+1</f>
        <v>5</v>
      </c>
      <c r="C61" s="15" t="n">
        <f aca="false">MIN(Inputs!$C$4+B61-1,99)</f>
        <v>78</v>
      </c>
      <c r="D61" s="55" t="n">
        <f aca="false">Inputs!$C$25</f>
        <v>0.02</v>
      </c>
      <c r="E61" s="15" t="n">
        <f aca="false">R60</f>
        <v>0</v>
      </c>
      <c r="F61" s="56" t="n">
        <f aca="false">Q60</f>
        <v>93487.9397197253</v>
      </c>
      <c r="G61" s="56" t="n">
        <f aca="false">IF(AND(MOD(A61-1,12)=0,B61&lt;=Inputs!$C$7,E61=0),Inputs!$C$6,0)</f>
        <v>0</v>
      </c>
      <c r="H61" s="56" t="n">
        <f aca="false">IF(B61=1,G61*Inputs!$C$9,0)</f>
        <v>0</v>
      </c>
      <c r="I61" s="56" t="n">
        <f aca="false">I60+G61</f>
        <v>120000</v>
      </c>
      <c r="J61" s="56" t="n">
        <f aca="false">(F61+G61+H61)*((1+D61)^(1/12)-1)</f>
        <v>154.402933196143</v>
      </c>
      <c r="K61" s="56" t="n">
        <f aca="false">(F61+G61+H61+J61)*(Inputs!$C$14+IF(B61&lt;=10,Inputs!$C$12,Inputs!$C$13))/12</f>
        <v>195.088213860253</v>
      </c>
      <c r="L61" s="56" t="n">
        <f aca="false">IF(OR(E61=1,A61&lt;=Inputs!$C$15),0,MAX(Inputs!$C$8*I61-(F61+G61+H61+J61-K61),0))</f>
        <v>27752.7455609388</v>
      </c>
      <c r="M61" s="56" t="n">
        <f aca="false">L61*INDEX(Rates!$B$2:$C$101,C61+1,IF(Inputs!$C$5="Male",1,2))/1000/12*Inputs!$C$16</f>
        <v>96.6489364159692</v>
      </c>
      <c r="N61" s="56" t="n">
        <f aca="false">IF($V$1=1,MAX(F61+G61+H61+J61-K61-M61,0)*Inputs!$C$22/12,0)</f>
        <v>622.337370017635</v>
      </c>
      <c r="O61" s="56" t="n">
        <f aca="false">IF(AND(MOD(A61,12)=0,B61&gt;=Inputs!$C$18),MAX(F61+G61+H61+J61-K61-M61-N61,0)*Inputs!$C$17,0)</f>
        <v>0</v>
      </c>
      <c r="P61" s="56" t="n">
        <f aca="false">F61+G61+H61+J61-K61-M61-N61+O61</f>
        <v>92728.2681326277</v>
      </c>
      <c r="Q61" s="56" t="n">
        <f aca="false">IF(OR(E61=1,P61&lt;=0),0,P61)</f>
        <v>92728.2681326277</v>
      </c>
      <c r="R61" s="15" t="n">
        <f aca="false">IF(OR(E61=1,AND(P61&lt;=0,I61&gt;0)),1,0)</f>
        <v>0</v>
      </c>
      <c r="S61" s="15" t="n">
        <f aca="false">IF(L61&gt;0,1,0)</f>
        <v>1</v>
      </c>
    </row>
    <row r="62" customFormat="false" ht="15" hidden="false" customHeight="false" outlineLevel="0" collapsed="false">
      <c r="A62" s="15" t="n">
        <v>61</v>
      </c>
      <c r="B62" s="15" t="n">
        <f aca="false">INT((A62-1)/12)+1</f>
        <v>6</v>
      </c>
      <c r="C62" s="15" t="n">
        <f aca="false">MIN(Inputs!$C$4+B62-1,99)</f>
        <v>79</v>
      </c>
      <c r="D62" s="55" t="n">
        <f aca="false">Inputs!$C$25</f>
        <v>0.02</v>
      </c>
      <c r="E62" s="15" t="n">
        <f aca="false">R61</f>
        <v>0</v>
      </c>
      <c r="F62" s="56" t="n">
        <f aca="false">Q61</f>
        <v>92728.2681326277</v>
      </c>
      <c r="G62" s="56" t="n">
        <f aca="false">IF(AND(MOD(A62-1,12)=0,B62&lt;=Inputs!$C$7,E62=0),Inputs!$C$6,0)</f>
        <v>0</v>
      </c>
      <c r="H62" s="56" t="n">
        <f aca="false">IF(B62=1,G62*Inputs!$C$9,0)</f>
        <v>0</v>
      </c>
      <c r="I62" s="56" t="n">
        <f aca="false">I61+G62</f>
        <v>120000</v>
      </c>
      <c r="J62" s="56" t="n">
        <f aca="false">(F62+G62+H62)*((1+D62)^(1/12)-1)</f>
        <v>153.148273807293</v>
      </c>
      <c r="K62" s="56" t="n">
        <f aca="false">(F62+G62+H62+J62)*(Inputs!$C$14+IF(B62&lt;=10,Inputs!$C$12,Inputs!$C$13))/12</f>
        <v>193.502950846739</v>
      </c>
      <c r="L62" s="56" t="n">
        <f aca="false">IF(OR(E62=1,A62&lt;=Inputs!$C$15),0,MAX(Inputs!$C$8*I62-(F62+G62+H62+J62-K62),0))</f>
        <v>28512.0865444118</v>
      </c>
      <c r="M62" s="56" t="n">
        <f aca="false">L62*INDEX(Rates!$B$2:$C$101,C62+1,IF(Inputs!$C$5="Male",1,2))/1000/12*Inputs!$C$16</f>
        <v>109.961613772948</v>
      </c>
      <c r="N62" s="56" t="n">
        <f aca="false">IF($V$1=1,MAX(F62+G62+H62+J62-K62-M62,0)*Inputs!$C$22/12,0)</f>
        <v>617.186345612102</v>
      </c>
      <c r="O62" s="56" t="n">
        <f aca="false">IF(AND(MOD(A62,12)=0,B62&gt;=Inputs!$C$18),MAX(F62+G62+H62+J62-K62-M62-N62,0)*Inputs!$C$17,0)</f>
        <v>0</v>
      </c>
      <c r="P62" s="56" t="n">
        <f aca="false">F62+G62+H62+J62-K62-M62-N62+O62</f>
        <v>91960.7654962032</v>
      </c>
      <c r="Q62" s="56" t="n">
        <f aca="false">IF(OR(E62=1,P62&lt;=0),0,P62)</f>
        <v>91960.7654962032</v>
      </c>
      <c r="R62" s="15" t="n">
        <f aca="false">IF(OR(E62=1,AND(P62&lt;=0,I62&gt;0)),1,0)</f>
        <v>0</v>
      </c>
      <c r="S62" s="15" t="n">
        <f aca="false">IF(L62&gt;0,1,0)</f>
        <v>1</v>
      </c>
    </row>
    <row r="63" customFormat="false" ht="15" hidden="false" customHeight="false" outlineLevel="0" collapsed="false">
      <c r="A63" s="15" t="n">
        <v>62</v>
      </c>
      <c r="B63" s="15" t="n">
        <f aca="false">INT((A63-1)/12)+1</f>
        <v>6</v>
      </c>
      <c r="C63" s="15" t="n">
        <f aca="false">MIN(Inputs!$C$4+B63-1,99)</f>
        <v>79</v>
      </c>
      <c r="D63" s="55" t="n">
        <f aca="false">Inputs!$C$25</f>
        <v>0.02</v>
      </c>
      <c r="E63" s="15" t="n">
        <f aca="false">R62</f>
        <v>0</v>
      </c>
      <c r="F63" s="56" t="n">
        <f aca="false">Q62</f>
        <v>91960.7654962032</v>
      </c>
      <c r="G63" s="56" t="n">
        <f aca="false">IF(AND(MOD(A63-1,12)=0,B63&lt;=Inputs!$C$7,E63=0),Inputs!$C$6,0)</f>
        <v>0</v>
      </c>
      <c r="H63" s="56" t="n">
        <f aca="false">IF(B63=1,G63*Inputs!$C$9,0)</f>
        <v>0</v>
      </c>
      <c r="I63" s="56" t="n">
        <f aca="false">I62+G63</f>
        <v>120000</v>
      </c>
      <c r="J63" s="56" t="n">
        <f aca="false">(F63+G63+H63)*((1+D63)^(1/12)-1)</f>
        <v>151.8806808038</v>
      </c>
      <c r="K63" s="56" t="n">
        <f aca="false">(F63+G63+H63+J63)*(Inputs!$C$14+IF(B63&lt;=10,Inputs!$C$12,Inputs!$C$13))/12</f>
        <v>191.901346202098</v>
      </c>
      <c r="L63" s="56" t="n">
        <f aca="false">IF(OR(E63=1,A63&lt;=Inputs!$C$15),0,MAX(Inputs!$C$8*I63-(F63+G63+H63+J63-K63),0))</f>
        <v>29279.2551691951</v>
      </c>
      <c r="M63" s="56" t="n">
        <f aca="false">L63*INDEX(Rates!$B$2:$C$101,C63+1,IF(Inputs!$C$5="Male",1,2))/1000/12*Inputs!$C$16</f>
        <v>112.920327435863</v>
      </c>
      <c r="N63" s="56" t="n">
        <f aca="false">IF($V$1=1,MAX(F63+G63+H63+J63-K63-M63,0)*Inputs!$C$22/12,0)</f>
        <v>612.052163355793</v>
      </c>
      <c r="O63" s="56" t="n">
        <f aca="false">IF(AND(MOD(A63,12)=0,B63&gt;=Inputs!$C$18),MAX(F63+G63+H63+J63-K63-M63-N63,0)*Inputs!$C$17,0)</f>
        <v>0</v>
      </c>
      <c r="P63" s="56" t="n">
        <f aca="false">F63+G63+H63+J63-K63-M63-N63+O63</f>
        <v>91195.7723400132</v>
      </c>
      <c r="Q63" s="56" t="n">
        <f aca="false">IF(OR(E63=1,P63&lt;=0),0,P63)</f>
        <v>91195.7723400132</v>
      </c>
      <c r="R63" s="15" t="n">
        <f aca="false">IF(OR(E63=1,AND(P63&lt;=0,I63&gt;0)),1,0)</f>
        <v>0</v>
      </c>
      <c r="S63" s="15" t="n">
        <f aca="false">IF(L63&gt;0,1,0)</f>
        <v>1</v>
      </c>
    </row>
    <row r="64" customFormat="false" ht="15" hidden="false" customHeight="false" outlineLevel="0" collapsed="false">
      <c r="A64" s="15" t="n">
        <v>63</v>
      </c>
      <c r="B64" s="15" t="n">
        <f aca="false">INT((A64-1)/12)+1</f>
        <v>6</v>
      </c>
      <c r="C64" s="15" t="n">
        <f aca="false">MIN(Inputs!$C$4+B64-1,99)</f>
        <v>79</v>
      </c>
      <c r="D64" s="55" t="n">
        <f aca="false">Inputs!$C$25</f>
        <v>0.02</v>
      </c>
      <c r="E64" s="15" t="n">
        <f aca="false">R63</f>
        <v>0</v>
      </c>
      <c r="F64" s="56" t="n">
        <f aca="false">Q63</f>
        <v>91195.7723400132</v>
      </c>
      <c r="G64" s="56" t="n">
        <f aca="false">IF(AND(MOD(A64-1,12)=0,B64&lt;=Inputs!$C$7,E64=0),Inputs!$C$6,0)</f>
        <v>0</v>
      </c>
      <c r="H64" s="56" t="n">
        <f aca="false">IF(B64=1,G64*Inputs!$C$9,0)</f>
        <v>0</v>
      </c>
      <c r="I64" s="56" t="n">
        <f aca="false">I63+G64</f>
        <v>120000</v>
      </c>
      <c r="J64" s="56" t="n">
        <f aca="false">(F64+G64+H64)*((1+D64)^(1/12)-1)</f>
        <v>150.617232410939</v>
      </c>
      <c r="K64" s="56" t="n">
        <f aca="false">(F64+G64+H64+J64)*(Inputs!$C$14+IF(B64&lt;=10,Inputs!$C$12,Inputs!$C$13))/12</f>
        <v>190.304978275884</v>
      </c>
      <c r="L64" s="56" t="n">
        <f aca="false">IF(OR(E64=1,A64&lt;=Inputs!$C$15),0,MAX(Inputs!$C$8*I64-(F64+G64+H64+J64-K64),0))</f>
        <v>30043.9154058517</v>
      </c>
      <c r="M64" s="56" t="n">
        <f aca="false">L64*INDEX(Rates!$B$2:$C$101,C64+1,IF(Inputs!$C$5="Male",1,2))/1000/12*Inputs!$C$16</f>
        <v>115.869367081902</v>
      </c>
      <c r="N64" s="56" t="n">
        <f aca="false">IF($V$1=1,MAX(F64+G64+H64+J64-K64-M64,0)*Inputs!$C$22/12,0)</f>
        <v>606.934768180442</v>
      </c>
      <c r="O64" s="56" t="n">
        <f aca="false">IF(AND(MOD(A64,12)=0,B64&gt;=Inputs!$C$18),MAX(F64+G64+H64+J64-K64-M64-N64,0)*Inputs!$C$17,0)</f>
        <v>0</v>
      </c>
      <c r="P64" s="56" t="n">
        <f aca="false">F64+G64+H64+J64-K64-M64-N64+O64</f>
        <v>90433.2804588859</v>
      </c>
      <c r="Q64" s="56" t="n">
        <f aca="false">IF(OR(E64=1,P64&lt;=0),0,P64)</f>
        <v>90433.2804588859</v>
      </c>
      <c r="R64" s="15" t="n">
        <f aca="false">IF(OR(E64=1,AND(P64&lt;=0,I64&gt;0)),1,0)</f>
        <v>0</v>
      </c>
      <c r="S64" s="15" t="n">
        <f aca="false">IF(L64&gt;0,1,0)</f>
        <v>1</v>
      </c>
    </row>
    <row r="65" customFormat="false" ht="15" hidden="false" customHeight="false" outlineLevel="0" collapsed="false">
      <c r="A65" s="15" t="n">
        <v>64</v>
      </c>
      <c r="B65" s="15" t="n">
        <f aca="false">INT((A65-1)/12)+1</f>
        <v>6</v>
      </c>
      <c r="C65" s="15" t="n">
        <f aca="false">MIN(Inputs!$C$4+B65-1,99)</f>
        <v>79</v>
      </c>
      <c r="D65" s="55" t="n">
        <f aca="false">Inputs!$C$25</f>
        <v>0.02</v>
      </c>
      <c r="E65" s="15" t="n">
        <f aca="false">R64</f>
        <v>0</v>
      </c>
      <c r="F65" s="56" t="n">
        <f aca="false">Q64</f>
        <v>90433.2804588859</v>
      </c>
      <c r="G65" s="56" t="n">
        <f aca="false">IF(AND(MOD(A65-1,12)=0,B65&lt;=Inputs!$C$7,E65=0),Inputs!$C$6,0)</f>
        <v>0</v>
      </c>
      <c r="H65" s="56" t="n">
        <f aca="false">IF(B65=1,G65*Inputs!$C$9,0)</f>
        <v>0</v>
      </c>
      <c r="I65" s="56" t="n">
        <f aca="false">I64+G65</f>
        <v>120000</v>
      </c>
      <c r="J65" s="56" t="n">
        <f aca="false">(F65+G65+H65)*((1+D65)^(1/12)-1)</f>
        <v>149.357915077204</v>
      </c>
      <c r="K65" s="56" t="n">
        <f aca="false">(F65+G65+H65+J65)*(Inputs!$C$14+IF(B65&lt;=10,Inputs!$C$12,Inputs!$C$13))/12</f>
        <v>188.713829945757</v>
      </c>
      <c r="L65" s="56" t="n">
        <f aca="false">IF(OR(E65=1,A65&lt;=Inputs!$C$15),0,MAX(Inputs!$C$8*I65-(F65+G65+H65+J65-K65),0))</f>
        <v>30806.0754559826</v>
      </c>
      <c r="M65" s="56" t="n">
        <f aca="false">L65*INDEX(Rates!$B$2:$C$101,C65+1,IF(Inputs!$C$5="Male",1,2))/1000/12*Inputs!$C$16</f>
        <v>118.808764341906</v>
      </c>
      <c r="N65" s="56" t="n">
        <f aca="false">IF($V$1=1,MAX(F65+G65+H65+J65-K65-M65,0)*Inputs!$C$22/12,0)</f>
        <v>601.834105197836</v>
      </c>
      <c r="O65" s="56" t="n">
        <f aca="false">IF(AND(MOD(A65,12)=0,B65&gt;=Inputs!$C$18),MAX(F65+G65+H65+J65-K65-M65-N65,0)*Inputs!$C$17,0)</f>
        <v>0</v>
      </c>
      <c r="P65" s="56" t="n">
        <f aca="false">F65+G65+H65+J65-K65-M65-N65+O65</f>
        <v>89673.2816744776</v>
      </c>
      <c r="Q65" s="56" t="n">
        <f aca="false">IF(OR(E65=1,P65&lt;=0),0,P65)</f>
        <v>89673.2816744776</v>
      </c>
      <c r="R65" s="15" t="n">
        <f aca="false">IF(OR(E65=1,AND(P65&lt;=0,I65&gt;0)),1,0)</f>
        <v>0</v>
      </c>
      <c r="S65" s="15" t="n">
        <f aca="false">IF(L65&gt;0,1,0)</f>
        <v>1</v>
      </c>
    </row>
    <row r="66" customFormat="false" ht="15" hidden="false" customHeight="false" outlineLevel="0" collapsed="false">
      <c r="A66" s="15" t="n">
        <v>65</v>
      </c>
      <c r="B66" s="15" t="n">
        <f aca="false">INT((A66-1)/12)+1</f>
        <v>6</v>
      </c>
      <c r="C66" s="15" t="n">
        <f aca="false">MIN(Inputs!$C$4+B66-1,99)</f>
        <v>79</v>
      </c>
      <c r="D66" s="55" t="n">
        <f aca="false">Inputs!$C$25</f>
        <v>0.02</v>
      </c>
      <c r="E66" s="15" t="n">
        <f aca="false">R65</f>
        <v>0</v>
      </c>
      <c r="F66" s="56" t="n">
        <f aca="false">Q65</f>
        <v>89673.2816744776</v>
      </c>
      <c r="G66" s="56" t="n">
        <f aca="false">IF(AND(MOD(A66-1,12)=0,B66&lt;=Inputs!$C$7,E66=0),Inputs!$C$6,0)</f>
        <v>0</v>
      </c>
      <c r="H66" s="56" t="n">
        <f aca="false">IF(B66=1,G66*Inputs!$C$9,0)</f>
        <v>0</v>
      </c>
      <c r="I66" s="56" t="n">
        <f aca="false">I65+G66</f>
        <v>120000</v>
      </c>
      <c r="J66" s="56" t="n">
        <f aca="false">(F66+G66+H66)*((1+D66)^(1/12)-1)</f>
        <v>148.102715295393</v>
      </c>
      <c r="K66" s="56" t="n">
        <f aca="false">(F66+G66+H66+J66)*(Inputs!$C$14+IF(B66&lt;=10,Inputs!$C$12,Inputs!$C$13))/12</f>
        <v>187.12788414536</v>
      </c>
      <c r="L66" s="56" t="n">
        <f aca="false">IF(OR(E66=1,A66&lt;=Inputs!$C$15),0,MAX(Inputs!$C$8*I66-(F66+G66+H66+J66-K66),0))</f>
        <v>31565.7434943724</v>
      </c>
      <c r="M66" s="56" t="n">
        <f aca="false">L66*INDEX(Rates!$B$2:$C$101,C66+1,IF(Inputs!$C$5="Male",1,2))/1000/12*Inputs!$C$16</f>
        <v>121.738550743296</v>
      </c>
      <c r="N66" s="56" t="n">
        <f aca="false">IF($V$1=1,MAX(F66+G66+H66+J66-K66-M66,0)*Inputs!$C$22/12,0)</f>
        <v>596.750119699229</v>
      </c>
      <c r="O66" s="56" t="n">
        <f aca="false">IF(AND(MOD(A66,12)=0,B66&gt;=Inputs!$C$18),MAX(F66+G66+H66+J66-K66-M66-N66,0)*Inputs!$C$17,0)</f>
        <v>0</v>
      </c>
      <c r="P66" s="56" t="n">
        <f aca="false">F66+G66+H66+J66-K66-M66-N66+O66</f>
        <v>88915.7678351851</v>
      </c>
      <c r="Q66" s="56" t="n">
        <f aca="false">IF(OR(E66=1,P66&lt;=0),0,P66)</f>
        <v>88915.7678351851</v>
      </c>
      <c r="R66" s="15" t="n">
        <f aca="false">IF(OR(E66=1,AND(P66&lt;=0,I66&gt;0)),1,0)</f>
        <v>0</v>
      </c>
      <c r="S66" s="15" t="n">
        <f aca="false">IF(L66&gt;0,1,0)</f>
        <v>1</v>
      </c>
    </row>
    <row r="67" customFormat="false" ht="15" hidden="false" customHeight="false" outlineLevel="0" collapsed="false">
      <c r="A67" s="15" t="n">
        <v>66</v>
      </c>
      <c r="B67" s="15" t="n">
        <f aca="false">INT((A67-1)/12)+1</f>
        <v>6</v>
      </c>
      <c r="C67" s="15" t="n">
        <f aca="false">MIN(Inputs!$C$4+B67-1,99)</f>
        <v>79</v>
      </c>
      <c r="D67" s="55" t="n">
        <f aca="false">Inputs!$C$25</f>
        <v>0.02</v>
      </c>
      <c r="E67" s="15" t="n">
        <f aca="false">R66</f>
        <v>0</v>
      </c>
      <c r="F67" s="56" t="n">
        <f aca="false">Q66</f>
        <v>88915.7678351851</v>
      </c>
      <c r="G67" s="56" t="n">
        <f aca="false">IF(AND(MOD(A67-1,12)=0,B67&lt;=Inputs!$C$7,E67=0),Inputs!$C$6,0)</f>
        <v>0</v>
      </c>
      <c r="H67" s="56" t="n">
        <f aca="false">IF(B67=1,G67*Inputs!$C$9,0)</f>
        <v>0</v>
      </c>
      <c r="I67" s="56" t="n">
        <f aca="false">I66+G67</f>
        <v>120000</v>
      </c>
      <c r="J67" s="56" t="n">
        <f aca="false">(F67+G67+H67)*((1+D67)^(1/12)-1)</f>
        <v>146.851619602471</v>
      </c>
      <c r="K67" s="56" t="n">
        <f aca="false">(F67+G67+H67+J67)*(Inputs!$C$14+IF(B67&lt;=10,Inputs!$C$12,Inputs!$C$13))/12</f>
        <v>185.547123864141</v>
      </c>
      <c r="L67" s="56" t="n">
        <f aca="false">IF(OR(E67=1,A67&lt;=Inputs!$C$15),0,MAX(Inputs!$C$8*I67-(F67+G67+H67+J67-K67),0))</f>
        <v>32322.9276690766</v>
      </c>
      <c r="M67" s="56" t="n">
        <f aca="false">L67*INDEX(Rates!$B$2:$C$101,C67+1,IF(Inputs!$C$5="Male",1,2))/1000/12*Inputs!$C$16</f>
        <v>124.658757710405</v>
      </c>
      <c r="N67" s="56" t="n">
        <f aca="false">IF($V$1=1,MAX(F67+G67+H67+J67-K67-M67,0)*Inputs!$C$22/12,0)</f>
        <v>591.682757154754</v>
      </c>
      <c r="O67" s="56" t="n">
        <f aca="false">IF(AND(MOD(A67,12)=0,B67&gt;=Inputs!$C$18),MAX(F67+G67+H67+J67-K67-M67-N67,0)*Inputs!$C$17,0)</f>
        <v>0</v>
      </c>
      <c r="P67" s="56" t="n">
        <f aca="false">F67+G67+H67+J67-K67-M67-N67+O67</f>
        <v>88160.7308160583</v>
      </c>
      <c r="Q67" s="56" t="n">
        <f aca="false">IF(OR(E67=1,P67&lt;=0),0,P67)</f>
        <v>88160.7308160583</v>
      </c>
      <c r="R67" s="15" t="n">
        <f aca="false">IF(OR(E67=1,AND(P67&lt;=0,I67&gt;0)),1,0)</f>
        <v>0</v>
      </c>
      <c r="S67" s="15" t="n">
        <f aca="false">IF(L67&gt;0,1,0)</f>
        <v>1</v>
      </c>
    </row>
    <row r="68" customFormat="false" ht="15" hidden="false" customHeight="false" outlineLevel="0" collapsed="false">
      <c r="A68" s="15" t="n">
        <v>67</v>
      </c>
      <c r="B68" s="15" t="n">
        <f aca="false">INT((A68-1)/12)+1</f>
        <v>6</v>
      </c>
      <c r="C68" s="15" t="n">
        <f aca="false">MIN(Inputs!$C$4+B68-1,99)</f>
        <v>79</v>
      </c>
      <c r="D68" s="55" t="n">
        <f aca="false">Inputs!$C$25</f>
        <v>0.02</v>
      </c>
      <c r="E68" s="15" t="n">
        <f aca="false">R67</f>
        <v>0</v>
      </c>
      <c r="F68" s="56" t="n">
        <f aca="false">Q67</f>
        <v>88160.7308160583</v>
      </c>
      <c r="G68" s="56" t="n">
        <f aca="false">IF(AND(MOD(A68-1,12)=0,B68&lt;=Inputs!$C$7,E68=0),Inputs!$C$6,0)</f>
        <v>0</v>
      </c>
      <c r="H68" s="56" t="n">
        <f aca="false">IF(B68=1,G68*Inputs!$C$9,0)</f>
        <v>0</v>
      </c>
      <c r="I68" s="56" t="n">
        <f aca="false">I67+G68</f>
        <v>120000</v>
      </c>
      <c r="J68" s="56" t="n">
        <f aca="false">(F68+G68+H68)*((1+D68)^(1/12)-1)</f>
        <v>145.604614579424</v>
      </c>
      <c r="K68" s="56" t="n">
        <f aca="false">(F68+G68+H68+J68)*(Inputs!$C$14+IF(B68&lt;=10,Inputs!$C$12,Inputs!$C$13))/12</f>
        <v>183.971532147162</v>
      </c>
      <c r="L68" s="56" t="n">
        <f aca="false">IF(OR(E68=1,A68&lt;=Inputs!$C$15),0,MAX(Inputs!$C$8*I68-(F68+G68+H68+J68-K68),0))</f>
        <v>33077.6361015094</v>
      </c>
      <c r="M68" s="56" t="n">
        <f aca="false">L68*INDEX(Rates!$B$2:$C$101,C68+1,IF(Inputs!$C$5="Male",1,2))/1000/12*Inputs!$C$16</f>
        <v>127.569416564821</v>
      </c>
      <c r="N68" s="56" t="n">
        <f aca="false">IF($V$1=1,MAX(F68+G68+H68+J68-K68-M68,0)*Inputs!$C$22/12,0)</f>
        <v>586.631963212838</v>
      </c>
      <c r="O68" s="56" t="n">
        <f aca="false">IF(AND(MOD(A68,12)=0,B68&gt;=Inputs!$C$18),MAX(F68+G68+H68+J68-K68-M68-N68,0)*Inputs!$C$17,0)</f>
        <v>0</v>
      </c>
      <c r="P68" s="56" t="n">
        <f aca="false">F68+G68+H68+J68-K68-M68-N68+O68</f>
        <v>87408.1625187129</v>
      </c>
      <c r="Q68" s="56" t="n">
        <f aca="false">IF(OR(E68=1,P68&lt;=0),0,P68)</f>
        <v>87408.1625187129</v>
      </c>
      <c r="R68" s="15" t="n">
        <f aca="false">IF(OR(E68=1,AND(P68&lt;=0,I68&gt;0)),1,0)</f>
        <v>0</v>
      </c>
      <c r="S68" s="15" t="n">
        <f aca="false">IF(L68&gt;0,1,0)</f>
        <v>1</v>
      </c>
    </row>
    <row r="69" customFormat="false" ht="15" hidden="false" customHeight="false" outlineLevel="0" collapsed="false">
      <c r="A69" s="15" t="n">
        <v>68</v>
      </c>
      <c r="B69" s="15" t="n">
        <f aca="false">INT((A69-1)/12)+1</f>
        <v>6</v>
      </c>
      <c r="C69" s="15" t="n">
        <f aca="false">MIN(Inputs!$C$4+B69-1,99)</f>
        <v>79</v>
      </c>
      <c r="D69" s="55" t="n">
        <f aca="false">Inputs!$C$25</f>
        <v>0.02</v>
      </c>
      <c r="E69" s="15" t="n">
        <f aca="false">R68</f>
        <v>0</v>
      </c>
      <c r="F69" s="56" t="n">
        <f aca="false">Q68</f>
        <v>87408.1625187129</v>
      </c>
      <c r="G69" s="56" t="n">
        <f aca="false">IF(AND(MOD(A69-1,12)=0,B69&lt;=Inputs!$C$7,E69=0),Inputs!$C$6,0)</f>
        <v>0</v>
      </c>
      <c r="H69" s="56" t="n">
        <f aca="false">IF(B69=1,G69*Inputs!$C$9,0)</f>
        <v>0</v>
      </c>
      <c r="I69" s="56" t="n">
        <f aca="false">I68+G69</f>
        <v>120000</v>
      </c>
      <c r="J69" s="56" t="n">
        <f aca="false">(F69+G69+H69)*((1+D69)^(1/12)-1)</f>
        <v>144.36168685111</v>
      </c>
      <c r="K69" s="56" t="n">
        <f aca="false">(F69+G69+H69+J69)*(Inputs!$C$14+IF(B69&lt;=10,Inputs!$C$12,Inputs!$C$13))/12</f>
        <v>182.401092094925</v>
      </c>
      <c r="L69" s="56" t="n">
        <f aca="false">IF(OR(E69=1,A69&lt;=Inputs!$C$15),0,MAX(Inputs!$C$8*I69-(F69+G69+H69+J69-K69),0))</f>
        <v>33829.8768865309</v>
      </c>
      <c r="M69" s="56" t="n">
        <f aca="false">L69*INDEX(Rates!$B$2:$C$101,C69+1,IF(Inputs!$C$5="Male",1,2))/1000/12*Inputs!$C$16</f>
        <v>130.470558525721</v>
      </c>
      <c r="N69" s="56" t="n">
        <f aca="false">IF($V$1=1,MAX(F69+G69+H69+J69-K69-M69,0)*Inputs!$C$22/12,0)</f>
        <v>581.597683699623</v>
      </c>
      <c r="O69" s="56" t="n">
        <f aca="false">IF(AND(MOD(A69,12)=0,B69&gt;=Inputs!$C$18),MAX(F69+G69+H69+J69-K69-M69-N69,0)*Inputs!$C$17,0)</f>
        <v>0</v>
      </c>
      <c r="P69" s="56" t="n">
        <f aca="false">F69+G69+H69+J69-K69-M69-N69+O69</f>
        <v>86658.0548712437</v>
      </c>
      <c r="Q69" s="56" t="n">
        <f aca="false">IF(OR(E69=1,P69&lt;=0),0,P69)</f>
        <v>86658.0548712437</v>
      </c>
      <c r="R69" s="15" t="n">
        <f aca="false">IF(OR(E69=1,AND(P69&lt;=0,I69&gt;0)),1,0)</f>
        <v>0</v>
      </c>
      <c r="S69" s="15" t="n">
        <f aca="false">IF(L69&gt;0,1,0)</f>
        <v>1</v>
      </c>
    </row>
    <row r="70" customFormat="false" ht="15" hidden="false" customHeight="false" outlineLevel="0" collapsed="false">
      <c r="A70" s="15" t="n">
        <v>69</v>
      </c>
      <c r="B70" s="15" t="n">
        <f aca="false">INT((A70-1)/12)+1</f>
        <v>6</v>
      </c>
      <c r="C70" s="15" t="n">
        <f aca="false">MIN(Inputs!$C$4+B70-1,99)</f>
        <v>79</v>
      </c>
      <c r="D70" s="55" t="n">
        <f aca="false">Inputs!$C$25</f>
        <v>0.02</v>
      </c>
      <c r="E70" s="15" t="n">
        <f aca="false">R69</f>
        <v>0</v>
      </c>
      <c r="F70" s="56" t="n">
        <f aca="false">Q69</f>
        <v>86658.0548712437</v>
      </c>
      <c r="G70" s="56" t="n">
        <f aca="false">IF(AND(MOD(A70-1,12)=0,B70&lt;=Inputs!$C$7,E70=0),Inputs!$C$6,0)</f>
        <v>0</v>
      </c>
      <c r="H70" s="56" t="n">
        <f aca="false">IF(B70=1,G70*Inputs!$C$9,0)</f>
        <v>0</v>
      </c>
      <c r="I70" s="56" t="n">
        <f aca="false">I69+G70</f>
        <v>120000</v>
      </c>
      <c r="J70" s="56" t="n">
        <f aca="false">(F70+G70+H70)*((1+D70)^(1/12)-1)</f>
        <v>143.122823086123</v>
      </c>
      <c r="K70" s="56" t="n">
        <f aca="false">(F70+G70+H70+J70)*(Inputs!$C$14+IF(B70&lt;=10,Inputs!$C$12,Inputs!$C$13))/12</f>
        <v>180.835786863187</v>
      </c>
      <c r="L70" s="56" t="n">
        <f aca="false">IF(OR(E70=1,A70&lt;=Inputs!$C$15),0,MAX(Inputs!$C$8*I70-(F70+G70+H70+J70-K70),0))</f>
        <v>34579.6580925333</v>
      </c>
      <c r="M70" s="56" t="n">
        <f aca="false">L70*INDEX(Rates!$B$2:$C$101,C70+1,IF(Inputs!$C$5="Male",1,2))/1000/12*Inputs!$C$16</f>
        <v>133.362214710204</v>
      </c>
      <c r="N70" s="56" t="n">
        <f aca="false">IF($V$1=1,MAX(F70+G70+H70+J70-K70-M70,0)*Inputs!$C$22/12,0)</f>
        <v>576.579864618377</v>
      </c>
      <c r="O70" s="56" t="n">
        <f aca="false">IF(AND(MOD(A70,12)=0,B70&gt;=Inputs!$C$18),MAX(F70+G70+H70+J70-K70-M70-N70,0)*Inputs!$C$17,0)</f>
        <v>0</v>
      </c>
      <c r="P70" s="56" t="n">
        <f aca="false">F70+G70+H70+J70-K70-M70-N70+O70</f>
        <v>85910.3998281381</v>
      </c>
      <c r="Q70" s="56" t="n">
        <f aca="false">IF(OR(E70=1,P70&lt;=0),0,P70)</f>
        <v>85910.3998281381</v>
      </c>
      <c r="R70" s="15" t="n">
        <f aca="false">IF(OR(E70=1,AND(P70&lt;=0,I70&gt;0)),1,0)</f>
        <v>0</v>
      </c>
      <c r="S70" s="15" t="n">
        <f aca="false">IF(L70&gt;0,1,0)</f>
        <v>1</v>
      </c>
    </row>
    <row r="71" customFormat="false" ht="15" hidden="false" customHeight="false" outlineLevel="0" collapsed="false">
      <c r="A71" s="15" t="n">
        <v>70</v>
      </c>
      <c r="B71" s="15" t="n">
        <f aca="false">INT((A71-1)/12)+1</f>
        <v>6</v>
      </c>
      <c r="C71" s="15" t="n">
        <f aca="false">MIN(Inputs!$C$4+B71-1,99)</f>
        <v>79</v>
      </c>
      <c r="D71" s="55" t="n">
        <f aca="false">Inputs!$C$25</f>
        <v>0.02</v>
      </c>
      <c r="E71" s="15" t="n">
        <f aca="false">R70</f>
        <v>0</v>
      </c>
      <c r="F71" s="56" t="n">
        <f aca="false">Q70</f>
        <v>85910.3998281381</v>
      </c>
      <c r="G71" s="56" t="n">
        <f aca="false">IF(AND(MOD(A71-1,12)=0,B71&lt;=Inputs!$C$7,E71=0),Inputs!$C$6,0)</f>
        <v>0</v>
      </c>
      <c r="H71" s="56" t="n">
        <f aca="false">IF(B71=1,G71*Inputs!$C$9,0)</f>
        <v>0</v>
      </c>
      <c r="I71" s="56" t="n">
        <f aca="false">I70+G71</f>
        <v>120000</v>
      </c>
      <c r="J71" s="56" t="n">
        <f aca="false">(F71+G71+H71)*((1+D71)^(1/12)-1)</f>
        <v>141.888009996643</v>
      </c>
      <c r="K71" s="56" t="n">
        <f aca="false">(F71+G71+H71+J71)*(Inputs!$C$14+IF(B71&lt;=10,Inputs!$C$12,Inputs!$C$13))/12</f>
        <v>179.275599662781</v>
      </c>
      <c r="L71" s="56" t="n">
        <f aca="false">IF(OR(E71=1,A71&lt;=Inputs!$C$15),0,MAX(Inputs!$C$8*I71-(F71+G71+H71+J71-K71),0))</f>
        <v>35326.987761528</v>
      </c>
      <c r="M71" s="56" t="n">
        <f aca="false">L71*INDEX(Rates!$B$2:$C$101,C71+1,IF(Inputs!$C$5="Male",1,2))/1000/12*Inputs!$C$16</f>
        <v>136.244416133627</v>
      </c>
      <c r="N71" s="56" t="n">
        <f aca="false">IF($V$1=1,MAX(F71+G71+H71+J71-K71-M71,0)*Inputs!$C$22/12,0)</f>
        <v>571.578452148922</v>
      </c>
      <c r="O71" s="56" t="n">
        <f aca="false">IF(AND(MOD(A71,12)=0,B71&gt;=Inputs!$C$18),MAX(F71+G71+H71+J71-K71-M71-N71,0)*Inputs!$C$17,0)</f>
        <v>0</v>
      </c>
      <c r="P71" s="56" t="n">
        <f aca="false">F71+G71+H71+J71-K71-M71-N71+O71</f>
        <v>85165.1893701894</v>
      </c>
      <c r="Q71" s="56" t="n">
        <f aca="false">IF(OR(E71=1,P71&lt;=0),0,P71)</f>
        <v>85165.1893701894</v>
      </c>
      <c r="R71" s="15" t="n">
        <f aca="false">IF(OR(E71=1,AND(P71&lt;=0,I71&gt;0)),1,0)</f>
        <v>0</v>
      </c>
      <c r="S71" s="15" t="n">
        <f aca="false">IF(L71&gt;0,1,0)</f>
        <v>1</v>
      </c>
    </row>
    <row r="72" customFormat="false" ht="15" hidden="false" customHeight="false" outlineLevel="0" collapsed="false">
      <c r="A72" s="15" t="n">
        <v>71</v>
      </c>
      <c r="B72" s="15" t="n">
        <f aca="false">INT((A72-1)/12)+1</f>
        <v>6</v>
      </c>
      <c r="C72" s="15" t="n">
        <f aca="false">MIN(Inputs!$C$4+B72-1,99)</f>
        <v>79</v>
      </c>
      <c r="D72" s="55" t="n">
        <f aca="false">Inputs!$C$25</f>
        <v>0.02</v>
      </c>
      <c r="E72" s="15" t="n">
        <f aca="false">R71</f>
        <v>0</v>
      </c>
      <c r="F72" s="56" t="n">
        <f aca="false">Q71</f>
        <v>85165.1893701894</v>
      </c>
      <c r="G72" s="56" t="n">
        <f aca="false">IF(AND(MOD(A72-1,12)=0,B72&lt;=Inputs!$C$7,E72=0),Inputs!$C$6,0)</f>
        <v>0</v>
      </c>
      <c r="H72" s="56" t="n">
        <f aca="false">IF(B72=1,G72*Inputs!$C$9,0)</f>
        <v>0</v>
      </c>
      <c r="I72" s="56" t="n">
        <f aca="false">I71+G72</f>
        <v>120000</v>
      </c>
      <c r="J72" s="56" t="n">
        <f aca="false">(F72+G72+H72)*((1+D72)^(1/12)-1)</f>
        <v>140.6572343383</v>
      </c>
      <c r="K72" s="56" t="n">
        <f aca="false">(F72+G72+H72+J72)*(Inputs!$C$14+IF(B72&lt;=10,Inputs!$C$12,Inputs!$C$13))/12</f>
        <v>177.720513759433</v>
      </c>
      <c r="L72" s="56" t="n">
        <f aca="false">IF(OR(E72=1,A72&lt;=Inputs!$C$15),0,MAX(Inputs!$C$8*I72-(F72+G72+H72+J72-K72),0))</f>
        <v>36071.8739092317</v>
      </c>
      <c r="M72" s="56" t="n">
        <f aca="false">L72*INDEX(Rates!$B$2:$C$101,C72+1,IF(Inputs!$C$5="Male",1,2))/1000/12*Inputs!$C$16</f>
        <v>139.117193709937</v>
      </c>
      <c r="N72" s="56" t="n">
        <f aca="false">IF($V$1=1,MAX(F72+G72+H72+J72-K72-M72,0)*Inputs!$C$22/12,0)</f>
        <v>566.593392647056</v>
      </c>
      <c r="O72" s="56" t="n">
        <f aca="false">IF(AND(MOD(A72,12)=0,B72&gt;=Inputs!$C$18),MAX(F72+G72+H72+J72-K72-M72-N72,0)*Inputs!$C$17,0)</f>
        <v>0</v>
      </c>
      <c r="P72" s="56" t="n">
        <f aca="false">F72+G72+H72+J72-K72-M72-N72+O72</f>
        <v>84422.4155044113</v>
      </c>
      <c r="Q72" s="56" t="n">
        <f aca="false">IF(OR(E72=1,P72&lt;=0),0,P72)</f>
        <v>84422.4155044113</v>
      </c>
      <c r="R72" s="15" t="n">
        <f aca="false">IF(OR(E72=1,AND(P72&lt;=0,I72&gt;0)),1,0)</f>
        <v>0</v>
      </c>
      <c r="S72" s="15" t="n">
        <f aca="false">IF(L72&gt;0,1,0)</f>
        <v>1</v>
      </c>
    </row>
    <row r="73" customFormat="false" ht="15" hidden="false" customHeight="false" outlineLevel="0" collapsed="false">
      <c r="A73" s="15" t="n">
        <v>72</v>
      </c>
      <c r="B73" s="15" t="n">
        <f aca="false">INT((A73-1)/12)+1</f>
        <v>6</v>
      </c>
      <c r="C73" s="15" t="n">
        <f aca="false">MIN(Inputs!$C$4+B73-1,99)</f>
        <v>79</v>
      </c>
      <c r="D73" s="55" t="n">
        <f aca="false">Inputs!$C$25</f>
        <v>0.02</v>
      </c>
      <c r="E73" s="15" t="n">
        <f aca="false">R72</f>
        <v>0</v>
      </c>
      <c r="F73" s="56" t="n">
        <f aca="false">Q72</f>
        <v>84422.4155044113</v>
      </c>
      <c r="G73" s="56" t="n">
        <f aca="false">IF(AND(MOD(A73-1,12)=0,B73&lt;=Inputs!$C$7,E73=0),Inputs!$C$6,0)</f>
        <v>0</v>
      </c>
      <c r="H73" s="56" t="n">
        <f aca="false">IF(B73=1,G73*Inputs!$C$9,0)</f>
        <v>0</v>
      </c>
      <c r="I73" s="56" t="n">
        <f aca="false">I72+G73</f>
        <v>120000</v>
      </c>
      <c r="J73" s="56" t="n">
        <f aca="false">(F73+G73+H73)*((1+D73)^(1/12)-1)</f>
        <v>139.430482910026</v>
      </c>
      <c r="K73" s="56" t="n">
        <f aca="false">(F73+G73+H73+J73)*(Inputs!$C$14+IF(B73&lt;=10,Inputs!$C$12,Inputs!$C$13))/12</f>
        <v>176.170512473586</v>
      </c>
      <c r="L73" s="56" t="n">
        <f aca="false">IF(OR(E73=1,A73&lt;=Inputs!$C$15),0,MAX(Inputs!$C$8*I73-(F73+G73+H73+J73-K73),0))</f>
        <v>36814.3245251523</v>
      </c>
      <c r="M73" s="56" t="n">
        <f aca="false">L73*INDEX(Rates!$B$2:$C$101,C73+1,IF(Inputs!$C$5="Male",1,2))/1000/12*Inputs!$C$16</f>
        <v>141.980578252004</v>
      </c>
      <c r="N73" s="56" t="n">
        <f aca="false">IF($V$1=1,MAX(F73+G73+H73+J73-K73-M73,0)*Inputs!$C$22/12,0)</f>
        <v>561.624632643972</v>
      </c>
      <c r="O73" s="56" t="n">
        <f aca="false">IF(AND(MOD(A73,12)=0,B73&gt;=Inputs!$C$18),MAX(F73+G73+H73+J73-K73-M73-N73,0)*Inputs!$C$17,0)</f>
        <v>0</v>
      </c>
      <c r="P73" s="56" t="n">
        <f aca="false">F73+G73+H73+J73-K73-M73-N73+O73</f>
        <v>83682.0702639517</v>
      </c>
      <c r="Q73" s="56" t="n">
        <f aca="false">IF(OR(E73=1,P73&lt;=0),0,P73)</f>
        <v>83682.0702639517</v>
      </c>
      <c r="R73" s="15" t="n">
        <f aca="false">IF(OR(E73=1,AND(P73&lt;=0,I73&gt;0)),1,0)</f>
        <v>0</v>
      </c>
      <c r="S73" s="15" t="n">
        <f aca="false">IF(L73&gt;0,1,0)</f>
        <v>1</v>
      </c>
    </row>
    <row r="74" customFormat="false" ht="15" hidden="false" customHeight="false" outlineLevel="0" collapsed="false">
      <c r="A74" s="15" t="n">
        <v>73</v>
      </c>
      <c r="B74" s="15" t="n">
        <f aca="false">INT((A74-1)/12)+1</f>
        <v>7</v>
      </c>
      <c r="C74" s="15" t="n">
        <f aca="false">MIN(Inputs!$C$4+B74-1,99)</f>
        <v>80</v>
      </c>
      <c r="D74" s="55" t="n">
        <f aca="false">Inputs!$C$25</f>
        <v>0.02</v>
      </c>
      <c r="E74" s="15" t="n">
        <f aca="false">R73</f>
        <v>0</v>
      </c>
      <c r="F74" s="56" t="n">
        <f aca="false">Q73</f>
        <v>83682.0702639517</v>
      </c>
      <c r="G74" s="56" t="n">
        <f aca="false">IF(AND(MOD(A74-1,12)=0,B74&lt;=Inputs!$C$7,E74=0),Inputs!$C$6,0)</f>
        <v>0</v>
      </c>
      <c r="H74" s="56" t="n">
        <f aca="false">IF(B74=1,G74*Inputs!$C$9,0)</f>
        <v>0</v>
      </c>
      <c r="I74" s="56" t="n">
        <f aca="false">I73+G74</f>
        <v>120000</v>
      </c>
      <c r="J74" s="56" t="n">
        <f aca="false">(F74+G74+H74)*((1+D74)^(1/12)-1)</f>
        <v>138.207742553917</v>
      </c>
      <c r="K74" s="56" t="n">
        <f aca="false">(F74+G74+H74+J74)*(Inputs!$C$14+IF(B74&lt;=10,Inputs!$C$12,Inputs!$C$13))/12</f>
        <v>174.62557918022</v>
      </c>
      <c r="L74" s="56" t="n">
        <f aca="false">IF(OR(E74=1,A74&lt;=Inputs!$C$15),0,MAX(Inputs!$C$8*I74-(F74+G74+H74+J74-K74),0))</f>
        <v>37554.3475726746</v>
      </c>
      <c r="M74" s="56" t="n">
        <f aca="false">L74*INDEX(Rates!$B$2:$C$101,C74+1,IF(Inputs!$C$5="Male",1,2))/1000/12*Inputs!$C$16</f>
        <v>158.82359494277</v>
      </c>
      <c r="N74" s="56" t="n">
        <f aca="false">IF($V$1=1,MAX(F74+G74+H74+J74-K74-M74,0)*Inputs!$C$22/12,0)</f>
        <v>556.578858882551</v>
      </c>
      <c r="O74" s="56" t="n">
        <f aca="false">IF(AND(MOD(A74,12)=0,B74&gt;=Inputs!$C$18),MAX(F74+G74+H74+J74-K74-M74-N74,0)*Inputs!$C$17,0)</f>
        <v>0</v>
      </c>
      <c r="P74" s="56" t="n">
        <f aca="false">F74+G74+H74+J74-K74-M74-N74+O74</f>
        <v>82930.2499735001</v>
      </c>
      <c r="Q74" s="56" t="n">
        <f aca="false">IF(OR(E74=1,P74&lt;=0),0,P74)</f>
        <v>82930.2499735001</v>
      </c>
      <c r="R74" s="15" t="n">
        <f aca="false">IF(OR(E74=1,AND(P74&lt;=0,I74&gt;0)),1,0)</f>
        <v>0</v>
      </c>
      <c r="S74" s="15" t="n">
        <f aca="false">IF(L74&gt;0,1,0)</f>
        <v>1</v>
      </c>
    </row>
    <row r="75" customFormat="false" ht="15" hidden="false" customHeight="false" outlineLevel="0" collapsed="false">
      <c r="A75" s="15" t="n">
        <v>74</v>
      </c>
      <c r="B75" s="15" t="n">
        <f aca="false">INT((A75-1)/12)+1</f>
        <v>7</v>
      </c>
      <c r="C75" s="15" t="n">
        <f aca="false">MIN(Inputs!$C$4+B75-1,99)</f>
        <v>80</v>
      </c>
      <c r="D75" s="55" t="n">
        <f aca="false">Inputs!$C$25</f>
        <v>0.02</v>
      </c>
      <c r="E75" s="15" t="n">
        <f aca="false">R74</f>
        <v>0</v>
      </c>
      <c r="F75" s="56" t="n">
        <f aca="false">Q74</f>
        <v>82930.2499735001</v>
      </c>
      <c r="G75" s="56" t="n">
        <f aca="false">IF(AND(MOD(A75-1,12)=0,B75&lt;=Inputs!$C$7,E75=0),Inputs!$C$6,0)</f>
        <v>0</v>
      </c>
      <c r="H75" s="56" t="n">
        <f aca="false">IF(B75=1,G75*Inputs!$C$9,0)</f>
        <v>0</v>
      </c>
      <c r="I75" s="56" t="n">
        <f aca="false">I74+G75</f>
        <v>120000</v>
      </c>
      <c r="J75" s="56" t="n">
        <f aca="false">(F75+G75+H75)*((1+D75)^(1/12)-1)</f>
        <v>136.966050219803</v>
      </c>
      <c r="K75" s="56" t="n">
        <f aca="false">(F75+G75+H75+J75)*(Inputs!$C$14+IF(B75&lt;=10,Inputs!$C$12,Inputs!$C$13))/12</f>
        <v>173.056700049417</v>
      </c>
      <c r="L75" s="56" t="n">
        <f aca="false">IF(OR(E75=1,A75&lt;=Inputs!$C$15),0,MAX(Inputs!$C$8*I75-(F75+G75+H75+J75-K75),0))</f>
        <v>38305.8406763295</v>
      </c>
      <c r="M75" s="56" t="n">
        <f aca="false">L75*INDEX(Rates!$B$2:$C$101,C75+1,IF(Inputs!$C$5="Male",1,2))/1000/12*Inputs!$C$16</f>
        <v>162.001784526977</v>
      </c>
      <c r="N75" s="56" t="n">
        <f aca="false">IF($V$1=1,MAX(F75+G75+H75+J75-K75-M75,0)*Inputs!$C$22/12,0)</f>
        <v>551.547716927624</v>
      </c>
      <c r="O75" s="56" t="n">
        <f aca="false">IF(AND(MOD(A75,12)=0,B75&gt;=Inputs!$C$18),MAX(F75+G75+H75+J75-K75-M75-N75,0)*Inputs!$C$17,0)</f>
        <v>0</v>
      </c>
      <c r="P75" s="56" t="n">
        <f aca="false">F75+G75+H75+J75-K75-M75-N75+O75</f>
        <v>82180.6098222159</v>
      </c>
      <c r="Q75" s="56" t="n">
        <f aca="false">IF(OR(E75=1,P75&lt;=0),0,P75)</f>
        <v>82180.6098222159</v>
      </c>
      <c r="R75" s="15" t="n">
        <f aca="false">IF(OR(E75=1,AND(P75&lt;=0,I75&gt;0)),1,0)</f>
        <v>0</v>
      </c>
      <c r="S75" s="15" t="n">
        <f aca="false">IF(L75&gt;0,1,0)</f>
        <v>1</v>
      </c>
    </row>
    <row r="76" customFormat="false" ht="15" hidden="false" customHeight="false" outlineLevel="0" collapsed="false">
      <c r="A76" s="15" t="n">
        <v>75</v>
      </c>
      <c r="B76" s="15" t="n">
        <f aca="false">INT((A76-1)/12)+1</f>
        <v>7</v>
      </c>
      <c r="C76" s="15" t="n">
        <f aca="false">MIN(Inputs!$C$4+B76-1,99)</f>
        <v>80</v>
      </c>
      <c r="D76" s="55" t="n">
        <f aca="false">Inputs!$C$25</f>
        <v>0.02</v>
      </c>
      <c r="E76" s="15" t="n">
        <f aca="false">R75</f>
        <v>0</v>
      </c>
      <c r="F76" s="56" t="n">
        <f aca="false">Q75</f>
        <v>82180.6098222159</v>
      </c>
      <c r="G76" s="56" t="n">
        <f aca="false">IF(AND(MOD(A76-1,12)=0,B76&lt;=Inputs!$C$7,E76=0),Inputs!$C$6,0)</f>
        <v>0</v>
      </c>
      <c r="H76" s="56" t="n">
        <f aca="false">IF(B76=1,G76*Inputs!$C$9,0)</f>
        <v>0</v>
      </c>
      <c r="I76" s="56" t="n">
        <f aca="false">I75+G76</f>
        <v>120000</v>
      </c>
      <c r="J76" s="56" t="n">
        <f aca="false">(F76+G76+H76)*((1+D76)^(1/12)-1)</f>
        <v>135.727958562773</v>
      </c>
      <c r="K76" s="56" t="n">
        <f aca="false">(F76+G76+H76+J76)*(Inputs!$C$14+IF(B76&lt;=10,Inputs!$C$12,Inputs!$C$13))/12</f>
        <v>171.492370376622</v>
      </c>
      <c r="L76" s="56" t="n">
        <f aca="false">IF(OR(E76=1,A76&lt;=Inputs!$C$15),0,MAX(Inputs!$C$8*I76-(F76+G76+H76+J76-K76),0))</f>
        <v>39055.154589598</v>
      </c>
      <c r="M76" s="56" t="n">
        <f aca="false">L76*INDEX(Rates!$B$2:$C$101,C76+1,IF(Inputs!$C$5="Male",1,2))/1000/12*Inputs!$C$16</f>
        <v>165.170757951841</v>
      </c>
      <c r="N76" s="56" t="n">
        <f aca="false">IF($V$1=1,MAX(F76+G76+H76+J76-K76-M76,0)*Inputs!$C$22/12,0)</f>
        <v>546.531164349668</v>
      </c>
      <c r="O76" s="56" t="n">
        <f aca="false">IF(AND(MOD(A76,12)=0,B76&gt;=Inputs!$C$18),MAX(F76+G76+H76+J76-K76-M76-N76,0)*Inputs!$C$17,0)</f>
        <v>0</v>
      </c>
      <c r="P76" s="56" t="n">
        <f aca="false">F76+G76+H76+J76-K76-M76-N76+O76</f>
        <v>81433.1434881005</v>
      </c>
      <c r="Q76" s="56" t="n">
        <f aca="false">IF(OR(E76=1,P76&lt;=0),0,P76)</f>
        <v>81433.1434881005</v>
      </c>
      <c r="R76" s="15" t="n">
        <f aca="false">IF(OR(E76=1,AND(P76&lt;=0,I76&gt;0)),1,0)</f>
        <v>0</v>
      </c>
      <c r="S76" s="15" t="n">
        <f aca="false">IF(L76&gt;0,1,0)</f>
        <v>1</v>
      </c>
    </row>
    <row r="77" customFormat="false" ht="15" hidden="false" customHeight="false" outlineLevel="0" collapsed="false">
      <c r="A77" s="15" t="n">
        <v>76</v>
      </c>
      <c r="B77" s="15" t="n">
        <f aca="false">INT((A77-1)/12)+1</f>
        <v>7</v>
      </c>
      <c r="C77" s="15" t="n">
        <f aca="false">MIN(Inputs!$C$4+B77-1,99)</f>
        <v>80</v>
      </c>
      <c r="D77" s="55" t="n">
        <f aca="false">Inputs!$C$25</f>
        <v>0.02</v>
      </c>
      <c r="E77" s="15" t="n">
        <f aca="false">R76</f>
        <v>0</v>
      </c>
      <c r="F77" s="56" t="n">
        <f aca="false">Q76</f>
        <v>81433.1434881005</v>
      </c>
      <c r="G77" s="56" t="n">
        <f aca="false">IF(AND(MOD(A77-1,12)=0,B77&lt;=Inputs!$C$7,E77=0),Inputs!$C$6,0)</f>
        <v>0</v>
      </c>
      <c r="H77" s="56" t="n">
        <f aca="false">IF(B77=1,G77*Inputs!$C$9,0)</f>
        <v>0</v>
      </c>
      <c r="I77" s="56" t="n">
        <f aca="false">I76+G77</f>
        <v>120000</v>
      </c>
      <c r="J77" s="56" t="n">
        <f aca="false">(F77+G77+H77)*((1+D77)^(1/12)-1)</f>
        <v>134.493457141534</v>
      </c>
      <c r="K77" s="56" t="n">
        <f aca="false">(F77+G77+H77+J77)*(Inputs!$C$14+IF(B77&lt;=10,Inputs!$C$12,Inputs!$C$13))/12</f>
        <v>169.932576969254</v>
      </c>
      <c r="L77" s="56" t="n">
        <f aca="false">IF(OR(E77=1,A77&lt;=Inputs!$C$15),0,MAX(Inputs!$C$8*I77-(F77+G77+H77+J77-K77),0))</f>
        <v>39802.2956317272</v>
      </c>
      <c r="M77" s="56" t="n">
        <f aca="false">L77*INDEX(Rates!$B$2:$C$101,C77+1,IF(Inputs!$C$5="Male",1,2))/1000/12*Inputs!$C$16</f>
        <v>168.330541942513</v>
      </c>
      <c r="N77" s="56" t="n">
        <f aca="false">IF($V$1=1,MAX(F77+G77+H77+J77-K77-M77,0)*Inputs!$C$22/12,0)</f>
        <v>541.529158842202</v>
      </c>
      <c r="O77" s="56" t="n">
        <f aca="false">IF(AND(MOD(A77,12)=0,B77&gt;=Inputs!$C$18),MAX(F77+G77+H77+J77-K77-M77-N77,0)*Inputs!$C$17,0)</f>
        <v>0</v>
      </c>
      <c r="P77" s="56" t="n">
        <f aca="false">F77+G77+H77+J77-K77-M77-N77+O77</f>
        <v>80687.8446674881</v>
      </c>
      <c r="Q77" s="56" t="n">
        <f aca="false">IF(OR(E77=1,P77&lt;=0),0,P77)</f>
        <v>80687.8446674881</v>
      </c>
      <c r="R77" s="15" t="n">
        <f aca="false">IF(OR(E77=1,AND(P77&lt;=0,I77&gt;0)),1,0)</f>
        <v>0</v>
      </c>
      <c r="S77" s="15" t="n">
        <f aca="false">IF(L77&gt;0,1,0)</f>
        <v>1</v>
      </c>
    </row>
    <row r="78" customFormat="false" ht="15" hidden="false" customHeight="false" outlineLevel="0" collapsed="false">
      <c r="A78" s="15" t="n">
        <v>77</v>
      </c>
      <c r="B78" s="15" t="n">
        <f aca="false">INT((A78-1)/12)+1</f>
        <v>7</v>
      </c>
      <c r="C78" s="15" t="n">
        <f aca="false">MIN(Inputs!$C$4+B78-1,99)</f>
        <v>80</v>
      </c>
      <c r="D78" s="55" t="n">
        <f aca="false">Inputs!$C$25</f>
        <v>0.02</v>
      </c>
      <c r="E78" s="15" t="n">
        <f aca="false">R77</f>
        <v>0</v>
      </c>
      <c r="F78" s="56" t="n">
        <f aca="false">Q77</f>
        <v>80687.8446674881</v>
      </c>
      <c r="G78" s="56" t="n">
        <f aca="false">IF(AND(MOD(A78-1,12)=0,B78&lt;=Inputs!$C$7,E78=0),Inputs!$C$6,0)</f>
        <v>0</v>
      </c>
      <c r="H78" s="56" t="n">
        <f aca="false">IF(B78=1,G78*Inputs!$C$9,0)</f>
        <v>0</v>
      </c>
      <c r="I78" s="56" t="n">
        <f aca="false">I77+G78</f>
        <v>120000</v>
      </c>
      <c r="J78" s="56" t="n">
        <f aca="false">(F78+G78+H78)*((1+D78)^(1/12)-1)</f>
        <v>133.262535545067</v>
      </c>
      <c r="K78" s="56" t="n">
        <f aca="false">(F78+G78+H78+J78)*(Inputs!$C$14+IF(B78&lt;=10,Inputs!$C$12,Inputs!$C$13))/12</f>
        <v>168.377306672986</v>
      </c>
      <c r="L78" s="56" t="n">
        <f aca="false">IF(OR(E78=1,A78&lt;=Inputs!$C$15),0,MAX(Inputs!$C$8*I78-(F78+G78+H78+J78-K78),0))</f>
        <v>40547.2701036398</v>
      </c>
      <c r="M78" s="56" t="n">
        <f aca="false">L78*INDEX(Rates!$B$2:$C$101,C78+1,IF(Inputs!$C$5="Male",1,2))/1000/12*Inputs!$C$16</f>
        <v>171.481163146643</v>
      </c>
      <c r="N78" s="56" t="n">
        <f aca="false">IF($V$1=1,MAX(F78+G78+H78+J78-K78-M78,0)*Inputs!$C$22/12,0)</f>
        <v>536.541658221424</v>
      </c>
      <c r="O78" s="56" t="n">
        <f aca="false">IF(AND(MOD(A78,12)=0,B78&gt;=Inputs!$C$18),MAX(F78+G78+H78+J78-K78-M78-N78,0)*Inputs!$C$17,0)</f>
        <v>0</v>
      </c>
      <c r="P78" s="56" t="n">
        <f aca="false">F78+G78+H78+J78-K78-M78-N78+O78</f>
        <v>79944.7070749921</v>
      </c>
      <c r="Q78" s="56" t="n">
        <f aca="false">IF(OR(E78=1,P78&lt;=0),0,P78)</f>
        <v>79944.7070749921</v>
      </c>
      <c r="R78" s="15" t="n">
        <f aca="false">IF(OR(E78=1,AND(P78&lt;=0,I78&gt;0)),1,0)</f>
        <v>0</v>
      </c>
      <c r="S78" s="15" t="n">
        <f aca="false">IF(L78&gt;0,1,0)</f>
        <v>1</v>
      </c>
    </row>
    <row r="79" customFormat="false" ht="15" hidden="false" customHeight="false" outlineLevel="0" collapsed="false">
      <c r="A79" s="15" t="n">
        <v>78</v>
      </c>
      <c r="B79" s="15" t="n">
        <f aca="false">INT((A79-1)/12)+1</f>
        <v>7</v>
      </c>
      <c r="C79" s="15" t="n">
        <f aca="false">MIN(Inputs!$C$4+B79-1,99)</f>
        <v>80</v>
      </c>
      <c r="D79" s="55" t="n">
        <f aca="false">Inputs!$C$25</f>
        <v>0.02</v>
      </c>
      <c r="E79" s="15" t="n">
        <f aca="false">R78</f>
        <v>0</v>
      </c>
      <c r="F79" s="56" t="n">
        <f aca="false">Q78</f>
        <v>79944.7070749921</v>
      </c>
      <c r="G79" s="56" t="n">
        <f aca="false">IF(AND(MOD(A79-1,12)=0,B79&lt;=Inputs!$C$7,E79=0),Inputs!$C$6,0)</f>
        <v>0</v>
      </c>
      <c r="H79" s="56" t="n">
        <f aca="false">IF(B79=1,G79*Inputs!$C$9,0)</f>
        <v>0</v>
      </c>
      <c r="I79" s="56" t="n">
        <f aca="false">I78+G79</f>
        <v>120000</v>
      </c>
      <c r="J79" s="56" t="n">
        <f aca="false">(F79+G79+H79)*((1+D79)^(1/12)-1)</f>
        <v>132.035183392546</v>
      </c>
      <c r="K79" s="56" t="n">
        <f aca="false">(F79+G79+H79+J79)*(Inputs!$C$14+IF(B79&lt;=10,Inputs!$C$12,Inputs!$C$13))/12</f>
        <v>166.826546371635</v>
      </c>
      <c r="L79" s="56" t="n">
        <f aca="false">IF(OR(E79=1,A79&lt;=Inputs!$C$15),0,MAX(Inputs!$C$8*I79-(F79+G79+H79+J79-K79),0))</f>
        <v>41290.084287987</v>
      </c>
      <c r="M79" s="56" t="n">
        <f aca="false">L79*INDEX(Rates!$B$2:$C$101,C79+1,IF(Inputs!$C$5="Male",1,2))/1000/12*Inputs!$C$16</f>
        <v>174.622648134612</v>
      </c>
      <c r="N79" s="56" t="n">
        <f aca="false">IF($V$1=1,MAX(F79+G79+H79+J79-K79-M79,0)*Inputs!$C$22/12,0)</f>
        <v>531.568620425856</v>
      </c>
      <c r="O79" s="56" t="n">
        <f aca="false">IF(AND(MOD(A79,12)=0,B79&gt;=Inputs!$C$18),MAX(F79+G79+H79+J79-K79-M79-N79,0)*Inputs!$C$17,0)</f>
        <v>0</v>
      </c>
      <c r="P79" s="56" t="n">
        <f aca="false">F79+G79+H79+J79-K79-M79-N79+O79</f>
        <v>79203.7244434526</v>
      </c>
      <c r="Q79" s="56" t="n">
        <f aca="false">IF(OR(E79=1,P79&lt;=0),0,P79)</f>
        <v>79203.7244434526</v>
      </c>
      <c r="R79" s="15" t="n">
        <f aca="false">IF(OR(E79=1,AND(P79&lt;=0,I79&gt;0)),1,0)</f>
        <v>0</v>
      </c>
      <c r="S79" s="15" t="n">
        <f aca="false">IF(L79&gt;0,1,0)</f>
        <v>1</v>
      </c>
    </row>
    <row r="80" customFormat="false" ht="15" hidden="false" customHeight="false" outlineLevel="0" collapsed="false">
      <c r="A80" s="15" t="n">
        <v>79</v>
      </c>
      <c r="B80" s="15" t="n">
        <f aca="false">INT((A80-1)/12)+1</f>
        <v>7</v>
      </c>
      <c r="C80" s="15" t="n">
        <f aca="false">MIN(Inputs!$C$4+B80-1,99)</f>
        <v>80</v>
      </c>
      <c r="D80" s="55" t="n">
        <f aca="false">Inputs!$C$25</f>
        <v>0.02</v>
      </c>
      <c r="E80" s="15" t="n">
        <f aca="false">R79</f>
        <v>0</v>
      </c>
      <c r="F80" s="56" t="n">
        <f aca="false">Q79</f>
        <v>79203.7244434526</v>
      </c>
      <c r="G80" s="56" t="n">
        <f aca="false">IF(AND(MOD(A80-1,12)=0,B80&lt;=Inputs!$C$7,E80=0),Inputs!$C$6,0)</f>
        <v>0</v>
      </c>
      <c r="H80" s="56" t="n">
        <f aca="false">IF(B80=1,G80*Inputs!$C$9,0)</f>
        <v>0</v>
      </c>
      <c r="I80" s="56" t="n">
        <f aca="false">I79+G80</f>
        <v>120000</v>
      </c>
      <c r="J80" s="56" t="n">
        <f aca="false">(F80+G80+H80)*((1+D80)^(1/12)-1)</f>
        <v>130.811390333248</v>
      </c>
      <c r="K80" s="56" t="n">
        <f aca="false">(F80+G80+H80+J80)*(Inputs!$C$14+IF(B80&lt;=10,Inputs!$C$12,Inputs!$C$13))/12</f>
        <v>165.280282987054</v>
      </c>
      <c r="L80" s="56" t="n">
        <f aca="false">IF(OR(E80=1,A80&lt;=Inputs!$C$15),0,MAX(Inputs!$C$8*I80-(F80+G80+H80+J80-K80),0))</f>
        <v>42030.7444492012</v>
      </c>
      <c r="M80" s="56" t="n">
        <f aca="false">L80*INDEX(Rates!$B$2:$C$101,C80+1,IF(Inputs!$C$5="Male",1,2))/1000/12*Inputs!$C$16</f>
        <v>177.755023399747</v>
      </c>
      <c r="N80" s="56" t="n">
        <f aca="false">IF($V$1=1,MAX(F80+G80+H80+J80-K80-M80,0)*Inputs!$C$22/12,0)</f>
        <v>526.610003515993</v>
      </c>
      <c r="O80" s="56" t="n">
        <f aca="false">IF(AND(MOD(A80,12)=0,B80&gt;=Inputs!$C$18),MAX(F80+G80+H80+J80-K80-M80-N80,0)*Inputs!$C$17,0)</f>
        <v>0</v>
      </c>
      <c r="P80" s="56" t="n">
        <f aca="false">F80+G80+H80+J80-K80-M80-N80+O80</f>
        <v>78464.890523883</v>
      </c>
      <c r="Q80" s="56" t="n">
        <f aca="false">IF(OR(E80=1,P80&lt;=0),0,P80)</f>
        <v>78464.890523883</v>
      </c>
      <c r="R80" s="15" t="n">
        <f aca="false">IF(OR(E80=1,AND(P80&lt;=0,I80&gt;0)),1,0)</f>
        <v>0</v>
      </c>
      <c r="S80" s="15" t="n">
        <f aca="false">IF(L80&gt;0,1,0)</f>
        <v>1</v>
      </c>
    </row>
    <row r="81" customFormat="false" ht="15" hidden="false" customHeight="false" outlineLevel="0" collapsed="false">
      <c r="A81" s="15" t="n">
        <v>80</v>
      </c>
      <c r="B81" s="15" t="n">
        <f aca="false">INT((A81-1)/12)+1</f>
        <v>7</v>
      </c>
      <c r="C81" s="15" t="n">
        <f aca="false">MIN(Inputs!$C$4+B81-1,99)</f>
        <v>80</v>
      </c>
      <c r="D81" s="55" t="n">
        <f aca="false">Inputs!$C$25</f>
        <v>0.02</v>
      </c>
      <c r="E81" s="15" t="n">
        <f aca="false">R80</f>
        <v>0</v>
      </c>
      <c r="F81" s="56" t="n">
        <f aca="false">Q80</f>
        <v>78464.890523883</v>
      </c>
      <c r="G81" s="56" t="n">
        <f aca="false">IF(AND(MOD(A81-1,12)=0,B81&lt;=Inputs!$C$7,E81=0),Inputs!$C$6,0)</f>
        <v>0</v>
      </c>
      <c r="H81" s="56" t="n">
        <f aca="false">IF(B81=1,G81*Inputs!$C$9,0)</f>
        <v>0</v>
      </c>
      <c r="I81" s="56" t="n">
        <f aca="false">I80+G81</f>
        <v>120000</v>
      </c>
      <c r="J81" s="56" t="n">
        <f aca="false">(F81+G81+H81)*((1+D81)^(1/12)-1)</f>
        <v>129.591146046463</v>
      </c>
      <c r="K81" s="56" t="n">
        <f aca="false">(F81+G81+H81+J81)*(Inputs!$C$14+IF(B81&lt;=10,Inputs!$C$12,Inputs!$C$13))/12</f>
        <v>163.73850347902</v>
      </c>
      <c r="L81" s="56" t="n">
        <f aca="false">IF(OR(E81=1,A81&lt;=Inputs!$C$15),0,MAX(Inputs!$C$8*I81-(F81+G81+H81+J81-K81),0))</f>
        <v>42769.2568335495</v>
      </c>
      <c r="M81" s="56" t="n">
        <f aca="false">L81*INDEX(Rates!$B$2:$C$101,C81+1,IF(Inputs!$C$5="Male",1,2))/1000/12*Inputs!$C$16</f>
        <v>180.878315358553</v>
      </c>
      <c r="N81" s="56" t="n">
        <f aca="false">IF($V$1=1,MAX(F81+G81+H81+J81-K81-M81,0)*Inputs!$C$22/12,0)</f>
        <v>521.665765673946</v>
      </c>
      <c r="O81" s="56" t="n">
        <f aca="false">IF(AND(MOD(A81,12)=0,B81&gt;=Inputs!$C$18),MAX(F81+G81+H81+J81-K81-M81-N81,0)*Inputs!$C$17,0)</f>
        <v>0</v>
      </c>
      <c r="P81" s="56" t="n">
        <f aca="false">F81+G81+H81+J81-K81-M81-N81+O81</f>
        <v>77728.199085418</v>
      </c>
      <c r="Q81" s="56" t="n">
        <f aca="false">IF(OR(E81=1,P81&lt;=0),0,P81)</f>
        <v>77728.199085418</v>
      </c>
      <c r="R81" s="15" t="n">
        <f aca="false">IF(OR(E81=1,AND(P81&lt;=0,I81&gt;0)),1,0)</f>
        <v>0</v>
      </c>
      <c r="S81" s="15" t="n">
        <f aca="false">IF(L81&gt;0,1,0)</f>
        <v>1</v>
      </c>
    </row>
    <row r="82" customFormat="false" ht="15" hidden="false" customHeight="false" outlineLevel="0" collapsed="false">
      <c r="A82" s="15" t="n">
        <v>81</v>
      </c>
      <c r="B82" s="15" t="n">
        <f aca="false">INT((A82-1)/12)+1</f>
        <v>7</v>
      </c>
      <c r="C82" s="15" t="n">
        <f aca="false">MIN(Inputs!$C$4+B82-1,99)</f>
        <v>80</v>
      </c>
      <c r="D82" s="55" t="n">
        <f aca="false">Inputs!$C$25</f>
        <v>0.02</v>
      </c>
      <c r="E82" s="15" t="n">
        <f aca="false">R81</f>
        <v>0</v>
      </c>
      <c r="F82" s="56" t="n">
        <f aca="false">Q81</f>
        <v>77728.199085418</v>
      </c>
      <c r="G82" s="56" t="n">
        <f aca="false">IF(AND(MOD(A82-1,12)=0,B82&lt;=Inputs!$C$7,E82=0),Inputs!$C$6,0)</f>
        <v>0</v>
      </c>
      <c r="H82" s="56" t="n">
        <f aca="false">IF(B82=1,G82*Inputs!$C$9,0)</f>
        <v>0</v>
      </c>
      <c r="I82" s="56" t="n">
        <f aca="false">I81+G82</f>
        <v>120000</v>
      </c>
      <c r="J82" s="56" t="n">
        <f aca="false">(F82+G82+H82)*((1+D82)^(1/12)-1)</f>
        <v>128.374440241409</v>
      </c>
      <c r="K82" s="56" t="n">
        <f aca="false">(F82+G82+H82+J82)*(Inputs!$C$14+IF(B82&lt;=10,Inputs!$C$12,Inputs!$C$13))/12</f>
        <v>162.201194845124</v>
      </c>
      <c r="L82" s="56" t="n">
        <f aca="false">IF(OR(E82=1,A82&lt;=Inputs!$C$15),0,MAX(Inputs!$C$8*I82-(F82+G82+H82+J82-K82),0))</f>
        <v>43505.6276691858</v>
      </c>
      <c r="M82" s="56" t="n">
        <f aca="false">L82*INDEX(Rates!$B$2:$C$101,C82+1,IF(Inputs!$C$5="Male",1,2))/1000/12*Inputs!$C$16</f>
        <v>183.992550350931</v>
      </c>
      <c r="N82" s="56" t="n">
        <f aca="false">IF($V$1=1,MAX(F82+G82+H82+J82-K82-M82,0)*Inputs!$C$22/12,0)</f>
        <v>516.735865203089</v>
      </c>
      <c r="O82" s="56" t="n">
        <f aca="false">IF(AND(MOD(A82,12)=0,B82&gt;=Inputs!$C$18),MAX(F82+G82+H82+J82-K82-M82-N82,0)*Inputs!$C$17,0)</f>
        <v>0</v>
      </c>
      <c r="P82" s="56" t="n">
        <f aca="false">F82+G82+H82+J82-K82-M82-N82+O82</f>
        <v>76993.6439152602</v>
      </c>
      <c r="Q82" s="56" t="n">
        <f aca="false">IF(OR(E82=1,P82&lt;=0),0,P82)</f>
        <v>76993.6439152602</v>
      </c>
      <c r="R82" s="15" t="n">
        <f aca="false">IF(OR(E82=1,AND(P82&lt;=0,I82&gt;0)),1,0)</f>
        <v>0</v>
      </c>
      <c r="S82" s="15" t="n">
        <f aca="false">IF(L82&gt;0,1,0)</f>
        <v>1</v>
      </c>
    </row>
    <row r="83" customFormat="false" ht="15" hidden="false" customHeight="false" outlineLevel="0" collapsed="false">
      <c r="A83" s="15" t="n">
        <v>82</v>
      </c>
      <c r="B83" s="15" t="n">
        <f aca="false">INT((A83-1)/12)+1</f>
        <v>7</v>
      </c>
      <c r="C83" s="15" t="n">
        <f aca="false">MIN(Inputs!$C$4+B83-1,99)</f>
        <v>80</v>
      </c>
      <c r="D83" s="55" t="n">
        <f aca="false">Inputs!$C$25</f>
        <v>0.02</v>
      </c>
      <c r="E83" s="15" t="n">
        <f aca="false">R82</f>
        <v>0</v>
      </c>
      <c r="F83" s="56" t="n">
        <f aca="false">Q82</f>
        <v>76993.6439152602</v>
      </c>
      <c r="G83" s="56" t="n">
        <f aca="false">IF(AND(MOD(A83-1,12)=0,B83&lt;=Inputs!$C$7,E83=0),Inputs!$C$6,0)</f>
        <v>0</v>
      </c>
      <c r="H83" s="56" t="n">
        <f aca="false">IF(B83=1,G83*Inputs!$C$9,0)</f>
        <v>0</v>
      </c>
      <c r="I83" s="56" t="n">
        <f aca="false">I82+G83</f>
        <v>120000</v>
      </c>
      <c r="J83" s="56" t="n">
        <f aca="false">(F83+G83+H83)*((1+D83)^(1/12)-1)</f>
        <v>127.161262657148</v>
      </c>
      <c r="K83" s="56" t="n">
        <f aca="false">(F83+G83+H83+J83)*(Inputs!$C$14+IF(B83&lt;=10,Inputs!$C$12,Inputs!$C$13))/12</f>
        <v>160.668344120661</v>
      </c>
      <c r="L83" s="56" t="n">
        <f aca="false">IF(OR(E83=1,A83&lt;=Inputs!$C$15),0,MAX(Inputs!$C$8*I83-(F83+G83+H83+J83-K83),0))</f>
        <v>44239.8631662033</v>
      </c>
      <c r="M83" s="56" t="n">
        <f aca="false">L83*INDEX(Rates!$B$2:$C$101,C83+1,IF(Inputs!$C$5="Male",1,2))/1000/12*Inputs!$C$16</f>
        <v>187.097754640401</v>
      </c>
      <c r="N83" s="56" t="n">
        <f aca="false">IF($V$1=1,MAX(F83+G83+H83+J83-K83-M83,0)*Inputs!$C$22/12,0)</f>
        <v>511.820260527709</v>
      </c>
      <c r="O83" s="56" t="n">
        <f aca="false">IF(AND(MOD(A83,12)=0,B83&gt;=Inputs!$C$18),MAX(F83+G83+H83+J83-K83-M83-N83,0)*Inputs!$C$17,0)</f>
        <v>0</v>
      </c>
      <c r="P83" s="56" t="n">
        <f aca="false">F83+G83+H83+J83-K83-M83-N83+O83</f>
        <v>76261.2188186286</v>
      </c>
      <c r="Q83" s="56" t="n">
        <f aca="false">IF(OR(E83=1,P83&lt;=0),0,P83)</f>
        <v>76261.2188186286</v>
      </c>
      <c r="R83" s="15" t="n">
        <f aca="false">IF(OR(E83=1,AND(P83&lt;=0,I83&gt;0)),1,0)</f>
        <v>0</v>
      </c>
      <c r="S83" s="15" t="n">
        <f aca="false">IF(L83&gt;0,1,0)</f>
        <v>1</v>
      </c>
    </row>
    <row r="84" customFormat="false" ht="15" hidden="false" customHeight="false" outlineLevel="0" collapsed="false">
      <c r="A84" s="15" t="n">
        <v>83</v>
      </c>
      <c r="B84" s="15" t="n">
        <f aca="false">INT((A84-1)/12)+1</f>
        <v>7</v>
      </c>
      <c r="C84" s="15" t="n">
        <f aca="false">MIN(Inputs!$C$4+B84-1,99)</f>
        <v>80</v>
      </c>
      <c r="D84" s="55" t="n">
        <f aca="false">Inputs!$C$25</f>
        <v>0.02</v>
      </c>
      <c r="E84" s="15" t="n">
        <f aca="false">R83</f>
        <v>0</v>
      </c>
      <c r="F84" s="56" t="n">
        <f aca="false">Q83</f>
        <v>76261.2188186286</v>
      </c>
      <c r="G84" s="56" t="n">
        <f aca="false">IF(AND(MOD(A84-1,12)=0,B84&lt;=Inputs!$C$7,E84=0),Inputs!$C$6,0)</f>
        <v>0</v>
      </c>
      <c r="H84" s="56" t="n">
        <f aca="false">IF(B84=1,G84*Inputs!$C$9,0)</f>
        <v>0</v>
      </c>
      <c r="I84" s="56" t="n">
        <f aca="false">I83+G84</f>
        <v>120000</v>
      </c>
      <c r="J84" s="56" t="n">
        <f aca="false">(F84+G84+H84)*((1+D84)^(1/12)-1)</f>
        <v>125.951603062494</v>
      </c>
      <c r="K84" s="56" t="n">
        <f aca="false">(F84+G84+H84+J84)*(Inputs!$C$14+IF(B84&lt;=10,Inputs!$C$12,Inputs!$C$13))/12</f>
        <v>159.139938378523</v>
      </c>
      <c r="L84" s="56" t="n">
        <f aca="false">IF(OR(E84=1,A84&lt;=Inputs!$C$15),0,MAX(Inputs!$C$8*I84-(F84+G84+H84+J84-K84),0))</f>
        <v>44971.9695166874</v>
      </c>
      <c r="M84" s="56" t="n">
        <f aca="false">L84*INDEX(Rates!$B$2:$C$101,C84+1,IF(Inputs!$C$5="Male",1,2))/1000/12*Inputs!$C$16</f>
        <v>190.193954414324</v>
      </c>
      <c r="N84" s="56" t="n">
        <f aca="false">IF($V$1=1,MAX(F84+G84+H84+J84-K84-M84,0)*Inputs!$C$22/12,0)</f>
        <v>506.918910192655</v>
      </c>
      <c r="O84" s="56" t="n">
        <f aca="false">IF(AND(MOD(A84,12)=0,B84&gt;=Inputs!$C$18),MAX(F84+G84+H84+J84-K84-M84-N84,0)*Inputs!$C$17,0)</f>
        <v>0</v>
      </c>
      <c r="P84" s="56" t="n">
        <f aca="false">F84+G84+H84+J84-K84-M84-N84+O84</f>
        <v>75530.9176187056</v>
      </c>
      <c r="Q84" s="56" t="n">
        <f aca="false">IF(OR(E84=1,P84&lt;=0),0,P84)</f>
        <v>75530.9176187056</v>
      </c>
      <c r="R84" s="15" t="n">
        <f aca="false">IF(OR(E84=1,AND(P84&lt;=0,I84&gt;0)),1,0)</f>
        <v>0</v>
      </c>
      <c r="S84" s="15" t="n">
        <f aca="false">IF(L84&gt;0,1,0)</f>
        <v>1</v>
      </c>
    </row>
    <row r="85" customFormat="false" ht="15" hidden="false" customHeight="false" outlineLevel="0" collapsed="false">
      <c r="A85" s="15" t="n">
        <v>84</v>
      </c>
      <c r="B85" s="15" t="n">
        <f aca="false">INT((A85-1)/12)+1</f>
        <v>7</v>
      </c>
      <c r="C85" s="15" t="n">
        <f aca="false">MIN(Inputs!$C$4+B85-1,99)</f>
        <v>80</v>
      </c>
      <c r="D85" s="55" t="n">
        <f aca="false">Inputs!$C$25</f>
        <v>0.02</v>
      </c>
      <c r="E85" s="15" t="n">
        <f aca="false">R84</f>
        <v>0</v>
      </c>
      <c r="F85" s="56" t="n">
        <f aca="false">Q84</f>
        <v>75530.9176187056</v>
      </c>
      <c r="G85" s="56" t="n">
        <f aca="false">IF(AND(MOD(A85-1,12)=0,B85&lt;=Inputs!$C$7,E85=0),Inputs!$C$6,0)</f>
        <v>0</v>
      </c>
      <c r="H85" s="56" t="n">
        <f aca="false">IF(B85=1,G85*Inputs!$C$9,0)</f>
        <v>0</v>
      </c>
      <c r="I85" s="56" t="n">
        <f aca="false">I84+G85</f>
        <v>120000</v>
      </c>
      <c r="J85" s="56" t="n">
        <f aca="false">(F85+G85+H85)*((1+D85)^(1/12)-1)</f>
        <v>124.745451255931</v>
      </c>
      <c r="K85" s="56" t="n">
        <f aca="false">(F85+G85+H85+J85)*(Inputs!$C$14+IF(B85&lt;=10,Inputs!$C$12,Inputs!$C$13))/12</f>
        <v>157.615964729087</v>
      </c>
      <c r="L85" s="56" t="n">
        <f aca="false">IF(OR(E85=1,A85&lt;=Inputs!$C$15),0,MAX(Inputs!$C$8*I85-(F85+G85+H85+J85-K85),0))</f>
        <v>45701.9528947675</v>
      </c>
      <c r="M85" s="56" t="n">
        <f aca="false">L85*INDEX(Rates!$B$2:$C$101,C85+1,IF(Inputs!$C$5="Male",1,2))/1000/12*Inputs!$C$16</f>
        <v>193.281175784121</v>
      </c>
      <c r="N85" s="56" t="n">
        <f aca="false">IF($V$1=1,MAX(F85+G85+H85+J85-K85-M85,0)*Inputs!$C$22/12,0)</f>
        <v>502.031772862989</v>
      </c>
      <c r="O85" s="56" t="n">
        <f aca="false">IF(AND(MOD(A85,12)=0,B85&gt;=Inputs!$C$18),MAX(F85+G85+H85+J85-K85-M85-N85,0)*Inputs!$C$17,0)</f>
        <v>0</v>
      </c>
      <c r="P85" s="56" t="n">
        <f aca="false">F85+G85+H85+J85-K85-M85-N85+O85</f>
        <v>74802.7341565853</v>
      </c>
      <c r="Q85" s="56" t="n">
        <f aca="false">IF(OR(E85=1,P85&lt;=0),0,P85)</f>
        <v>74802.7341565853</v>
      </c>
      <c r="R85" s="15" t="n">
        <f aca="false">IF(OR(E85=1,AND(P85&lt;=0,I85&gt;0)),1,0)</f>
        <v>0</v>
      </c>
      <c r="S85" s="15" t="n">
        <f aca="false">IF(L85&gt;0,1,0)</f>
        <v>1</v>
      </c>
    </row>
    <row r="86" customFormat="false" ht="15" hidden="false" customHeight="false" outlineLevel="0" collapsed="false">
      <c r="A86" s="15" t="n">
        <v>85</v>
      </c>
      <c r="B86" s="15" t="n">
        <f aca="false">INT((A86-1)/12)+1</f>
        <v>8</v>
      </c>
      <c r="C86" s="15" t="n">
        <f aca="false">MIN(Inputs!$C$4+B86-1,99)</f>
        <v>81</v>
      </c>
      <c r="D86" s="55" t="n">
        <f aca="false">Inputs!$C$25</f>
        <v>0.02</v>
      </c>
      <c r="E86" s="15" t="n">
        <f aca="false">R85</f>
        <v>0</v>
      </c>
      <c r="F86" s="56" t="n">
        <f aca="false">Q85</f>
        <v>74802.7341565853</v>
      </c>
      <c r="G86" s="56" t="n">
        <f aca="false">IF(AND(MOD(A86-1,12)=0,B86&lt;=Inputs!$C$7,E86=0),Inputs!$C$6,0)</f>
        <v>0</v>
      </c>
      <c r="H86" s="56" t="n">
        <f aca="false">IF(B86=1,G86*Inputs!$C$9,0)</f>
        <v>0</v>
      </c>
      <c r="I86" s="56" t="n">
        <f aca="false">I85+G86</f>
        <v>120000</v>
      </c>
      <c r="J86" s="56" t="n">
        <f aca="false">(F86+G86+H86)*((1+D86)^(1/12)-1)</f>
        <v>123.542797065526</v>
      </c>
      <c r="K86" s="56" t="n">
        <f aca="false">(F86+G86+H86+J86)*(Inputs!$C$14+IF(B86&lt;=10,Inputs!$C$12,Inputs!$C$13))/12</f>
        <v>156.096410320106</v>
      </c>
      <c r="L86" s="56" t="n">
        <f aca="false">IF(OR(E86=1,A86&lt;=Inputs!$C$15),0,MAX(Inputs!$C$8*I86-(F86+G86+H86+J86-K86),0))</f>
        <v>46429.8194566692</v>
      </c>
      <c r="M86" s="56" t="n">
        <f aca="false">L86*INDEX(Rates!$B$2:$C$101,C86+1,IF(Inputs!$C$5="Male",1,2))/1000/12*Inputs!$C$16</f>
        <v>226.42275288369</v>
      </c>
      <c r="N86" s="56" t="n">
        <f aca="false">IF($V$1=1,MAX(F86+G86+H86+J86-K86-M86,0)*Inputs!$C$22/12,0)</f>
        <v>496.958385269647</v>
      </c>
      <c r="O86" s="56" t="n">
        <f aca="false">IF(AND(MOD(A86,12)=0,B86&gt;=Inputs!$C$18),MAX(F86+G86+H86+J86-K86-M86-N86,0)*Inputs!$C$17,0)</f>
        <v>0</v>
      </c>
      <c r="P86" s="56" t="n">
        <f aca="false">F86+G86+H86+J86-K86-M86-N86+O86</f>
        <v>74046.7994051774</v>
      </c>
      <c r="Q86" s="56" t="n">
        <f aca="false">IF(OR(E86=1,P86&lt;=0),0,P86)</f>
        <v>74046.7994051774</v>
      </c>
      <c r="R86" s="15" t="n">
        <f aca="false">IF(OR(E86=1,AND(P86&lt;=0,I86&gt;0)),1,0)</f>
        <v>0</v>
      </c>
      <c r="S86" s="15" t="n">
        <f aca="false">IF(L86&gt;0,1,0)</f>
        <v>1</v>
      </c>
    </row>
    <row r="87" customFormat="false" ht="15" hidden="false" customHeight="false" outlineLevel="0" collapsed="false">
      <c r="A87" s="15" t="n">
        <v>86</v>
      </c>
      <c r="B87" s="15" t="n">
        <f aca="false">INT((A87-1)/12)+1</f>
        <v>8</v>
      </c>
      <c r="C87" s="15" t="n">
        <f aca="false">MIN(Inputs!$C$4+B87-1,99)</f>
        <v>81</v>
      </c>
      <c r="D87" s="55" t="n">
        <f aca="false">Inputs!$C$25</f>
        <v>0.02</v>
      </c>
      <c r="E87" s="15" t="n">
        <f aca="false">R86</f>
        <v>0</v>
      </c>
      <c r="F87" s="56" t="n">
        <f aca="false">Q86</f>
        <v>74046.7994051774</v>
      </c>
      <c r="G87" s="56" t="n">
        <f aca="false">IF(AND(MOD(A87-1,12)=0,B87&lt;=Inputs!$C$7,E87=0),Inputs!$C$6,0)</f>
        <v>0</v>
      </c>
      <c r="H87" s="56" t="n">
        <f aca="false">IF(B87=1,G87*Inputs!$C$9,0)</f>
        <v>0</v>
      </c>
      <c r="I87" s="56" t="n">
        <f aca="false">I86+G87</f>
        <v>120000</v>
      </c>
      <c r="J87" s="56" t="n">
        <f aca="false">(F87+G87+H87)*((1+D87)^(1/12)-1)</f>
        <v>122.294309364629</v>
      </c>
      <c r="K87" s="56" t="n">
        <f aca="false">(F87+G87+H87+J87)*(Inputs!$C$14+IF(B87&lt;=10,Inputs!$C$12,Inputs!$C$13))/12</f>
        <v>154.518945238629</v>
      </c>
      <c r="L87" s="56" t="n">
        <f aca="false">IF(OR(E87=1,A87&lt;=Inputs!$C$15),0,MAX(Inputs!$C$8*I87-(F87+G87+H87+J87-K87),0))</f>
        <v>47185.4252306966</v>
      </c>
      <c r="M87" s="56" t="n">
        <f aca="false">L87*INDEX(Rates!$B$2:$C$101,C87+1,IF(Inputs!$C$5="Male",1,2))/1000/12*Inputs!$C$16</f>
        <v>230.10759037503</v>
      </c>
      <c r="N87" s="56" t="n">
        <f aca="false">IF($V$1=1,MAX(F87+G87+H87+J87-K87-M87,0)*Inputs!$C$22/12,0)</f>
        <v>491.896447859523</v>
      </c>
      <c r="O87" s="56" t="n">
        <f aca="false">IF(AND(MOD(A87,12)=0,B87&gt;=Inputs!$C$18),MAX(F87+G87+H87+J87-K87-M87-N87,0)*Inputs!$C$17,0)</f>
        <v>0</v>
      </c>
      <c r="P87" s="56" t="n">
        <f aca="false">F87+G87+H87+J87-K87-M87-N87+O87</f>
        <v>73292.5707310689</v>
      </c>
      <c r="Q87" s="56" t="n">
        <f aca="false">IF(OR(E87=1,P87&lt;=0),0,P87)</f>
        <v>73292.5707310689</v>
      </c>
      <c r="R87" s="15" t="n">
        <f aca="false">IF(OR(E87=1,AND(P87&lt;=0,I87&gt;0)),1,0)</f>
        <v>0</v>
      </c>
      <c r="S87" s="15" t="n">
        <f aca="false">IF(L87&gt;0,1,0)</f>
        <v>1</v>
      </c>
    </row>
    <row r="88" customFormat="false" ht="15" hidden="false" customHeight="false" outlineLevel="0" collapsed="false">
      <c r="A88" s="15" t="n">
        <v>87</v>
      </c>
      <c r="B88" s="15" t="n">
        <f aca="false">INT((A88-1)/12)+1</f>
        <v>8</v>
      </c>
      <c r="C88" s="15" t="n">
        <f aca="false">MIN(Inputs!$C$4+B88-1,99)</f>
        <v>81</v>
      </c>
      <c r="D88" s="55" t="n">
        <f aca="false">Inputs!$C$25</f>
        <v>0.02</v>
      </c>
      <c r="E88" s="15" t="n">
        <f aca="false">R87</f>
        <v>0</v>
      </c>
      <c r="F88" s="56" t="n">
        <f aca="false">Q87</f>
        <v>73292.5707310689</v>
      </c>
      <c r="G88" s="56" t="n">
        <f aca="false">IF(AND(MOD(A88-1,12)=0,B88&lt;=Inputs!$C$7,E88=0),Inputs!$C$6,0)</f>
        <v>0</v>
      </c>
      <c r="H88" s="56" t="n">
        <f aca="false">IF(B88=1,G88*Inputs!$C$9,0)</f>
        <v>0</v>
      </c>
      <c r="I88" s="56" t="n">
        <f aca="false">I87+G88</f>
        <v>120000</v>
      </c>
      <c r="J88" s="56" t="n">
        <f aca="false">(F88+G88+H88)*((1+D88)^(1/12)-1)</f>
        <v>121.048639389099</v>
      </c>
      <c r="K88" s="56" t="n">
        <f aca="false">(F88+G88+H88+J88)*(Inputs!$C$14+IF(B88&lt;=10,Inputs!$C$12,Inputs!$C$13))/12</f>
        <v>152.945040355121</v>
      </c>
      <c r="L88" s="56" t="n">
        <f aca="false">IF(OR(E88=1,A88&lt;=Inputs!$C$15),0,MAX(Inputs!$C$8*I88-(F88+G88+H88+J88-K88),0))</f>
        <v>47939.3256698971</v>
      </c>
      <c r="M88" s="56" t="n">
        <f aca="false">L88*INDEX(Rates!$B$2:$C$101,C88+1,IF(Inputs!$C$5="Male",1,2))/1000/12*Inputs!$C$16</f>
        <v>233.784111516865</v>
      </c>
      <c r="N88" s="56" t="n">
        <f aca="false">IF($V$1=1,MAX(F88+G88+H88+J88-K88-M88,0)*Inputs!$C$22/12,0)</f>
        <v>486.845934790573</v>
      </c>
      <c r="O88" s="56" t="n">
        <f aca="false">IF(AND(MOD(A88,12)=0,B88&gt;=Inputs!$C$18),MAX(F88+G88+H88+J88-K88-M88-N88,0)*Inputs!$C$17,0)</f>
        <v>0</v>
      </c>
      <c r="P88" s="56" t="n">
        <f aca="false">F88+G88+H88+J88-K88-M88-N88+O88</f>
        <v>72540.0442837954</v>
      </c>
      <c r="Q88" s="56" t="n">
        <f aca="false">IF(OR(E88=1,P88&lt;=0),0,P88)</f>
        <v>72540.0442837954</v>
      </c>
      <c r="R88" s="15" t="n">
        <f aca="false">IF(OR(E88=1,AND(P88&lt;=0,I88&gt;0)),1,0)</f>
        <v>0</v>
      </c>
      <c r="S88" s="15" t="n">
        <f aca="false">IF(L88&gt;0,1,0)</f>
        <v>1</v>
      </c>
    </row>
    <row r="89" customFormat="false" ht="15" hidden="false" customHeight="false" outlineLevel="0" collapsed="false">
      <c r="A89" s="15" t="n">
        <v>88</v>
      </c>
      <c r="B89" s="15" t="n">
        <f aca="false">INT((A89-1)/12)+1</f>
        <v>8</v>
      </c>
      <c r="C89" s="15" t="n">
        <f aca="false">MIN(Inputs!$C$4+B89-1,99)</f>
        <v>81</v>
      </c>
      <c r="D89" s="55" t="n">
        <f aca="false">Inputs!$C$25</f>
        <v>0.02</v>
      </c>
      <c r="E89" s="15" t="n">
        <f aca="false">R88</f>
        <v>0</v>
      </c>
      <c r="F89" s="56" t="n">
        <f aca="false">Q88</f>
        <v>72540.0442837954</v>
      </c>
      <c r="G89" s="56" t="n">
        <f aca="false">IF(AND(MOD(A89-1,12)=0,B89&lt;=Inputs!$C$7,E89=0),Inputs!$C$6,0)</f>
        <v>0</v>
      </c>
      <c r="H89" s="56" t="n">
        <f aca="false">IF(B89=1,G89*Inputs!$C$9,0)</f>
        <v>0</v>
      </c>
      <c r="I89" s="56" t="n">
        <f aca="false">I88+G89</f>
        <v>120000</v>
      </c>
      <c r="J89" s="56" t="n">
        <f aca="false">(F89+G89+H89)*((1+D89)^(1/12)-1)</f>
        <v>119.805780779582</v>
      </c>
      <c r="K89" s="56" t="n">
        <f aca="false">(F89+G89+H89+J89)*(Inputs!$C$14+IF(B89&lt;=10,Inputs!$C$12,Inputs!$C$13))/12</f>
        <v>151.374687634531</v>
      </c>
      <c r="L89" s="56" t="n">
        <f aca="false">IF(OR(E89=1,A89&lt;=Inputs!$C$15),0,MAX(Inputs!$C$8*I89-(F89+G89+H89+J89-K89),0))</f>
        <v>48691.5246230595</v>
      </c>
      <c r="M89" s="56" t="n">
        <f aca="false">L89*INDEX(Rates!$B$2:$C$101,C89+1,IF(Inputs!$C$5="Male",1,2))/1000/12*Inputs!$C$16</f>
        <v>237.452335078454</v>
      </c>
      <c r="N89" s="56" t="n">
        <f aca="false">IF($V$1=1,MAX(F89+G89+H89+J89-K89-M89,0)*Inputs!$C$22/12,0)</f>
        <v>481.80682027908</v>
      </c>
      <c r="O89" s="56" t="n">
        <f aca="false">IF(AND(MOD(A89,12)=0,B89&gt;=Inputs!$C$18),MAX(F89+G89+H89+J89-K89-M89-N89,0)*Inputs!$C$17,0)</f>
        <v>0</v>
      </c>
      <c r="P89" s="56" t="n">
        <f aca="false">F89+G89+H89+J89-K89-M89-N89+O89</f>
        <v>71789.2162215829</v>
      </c>
      <c r="Q89" s="56" t="n">
        <f aca="false">IF(OR(E89=1,P89&lt;=0),0,P89)</f>
        <v>71789.2162215829</v>
      </c>
      <c r="R89" s="15" t="n">
        <f aca="false">IF(OR(E89=1,AND(P89&lt;=0,I89&gt;0)),1,0)</f>
        <v>0</v>
      </c>
      <c r="S89" s="15" t="n">
        <f aca="false">IF(L89&gt;0,1,0)</f>
        <v>1</v>
      </c>
    </row>
    <row r="90" customFormat="false" ht="15" hidden="false" customHeight="false" outlineLevel="0" collapsed="false">
      <c r="A90" s="15" t="n">
        <v>89</v>
      </c>
      <c r="B90" s="15" t="n">
        <f aca="false">INT((A90-1)/12)+1</f>
        <v>8</v>
      </c>
      <c r="C90" s="15" t="n">
        <f aca="false">MIN(Inputs!$C$4+B90-1,99)</f>
        <v>81</v>
      </c>
      <c r="D90" s="55" t="n">
        <f aca="false">Inputs!$C$25</f>
        <v>0.02</v>
      </c>
      <c r="E90" s="15" t="n">
        <f aca="false">R89</f>
        <v>0</v>
      </c>
      <c r="F90" s="56" t="n">
        <f aca="false">Q89</f>
        <v>71789.2162215829</v>
      </c>
      <c r="G90" s="56" t="n">
        <f aca="false">IF(AND(MOD(A90-1,12)=0,B90&lt;=Inputs!$C$7,E90=0),Inputs!$C$6,0)</f>
        <v>0</v>
      </c>
      <c r="H90" s="56" t="n">
        <f aca="false">IF(B90=1,G90*Inputs!$C$9,0)</f>
        <v>0</v>
      </c>
      <c r="I90" s="56" t="n">
        <f aca="false">I89+G90</f>
        <v>120000</v>
      </c>
      <c r="J90" s="56" t="n">
        <f aca="false">(F90+G90+H90)*((1+D90)^(1/12)-1)</f>
        <v>118.565727191074</v>
      </c>
      <c r="K90" s="56" t="n">
        <f aca="false">(F90+G90+H90+J90)*(Inputs!$C$14+IF(B90&lt;=10,Inputs!$C$12,Inputs!$C$13))/12</f>
        <v>149.807879059946</v>
      </c>
      <c r="L90" s="56" t="n">
        <f aca="false">IF(OR(E90=1,A90&lt;=Inputs!$C$15),0,MAX(Inputs!$C$8*I90-(F90+G90+H90+J90-K90),0))</f>
        <v>49442.0259302859</v>
      </c>
      <c r="M90" s="56" t="n">
        <f aca="false">L90*INDEX(Rates!$B$2:$C$101,C90+1,IF(Inputs!$C$5="Male",1,2))/1000/12*Inputs!$C$16</f>
        <v>241.112279786694</v>
      </c>
      <c r="N90" s="56" t="n">
        <f aca="false">IF($V$1=1,MAX(F90+G90+H90+J90-K90-M90,0)*Inputs!$C$22/12,0)</f>
        <v>476.779078599516</v>
      </c>
      <c r="O90" s="56" t="n">
        <f aca="false">IF(AND(MOD(A90,12)=0,B90&gt;=Inputs!$C$18),MAX(F90+G90+H90+J90-K90-M90-N90,0)*Inputs!$C$17,0)</f>
        <v>0</v>
      </c>
      <c r="P90" s="56" t="n">
        <f aca="false">F90+G90+H90+J90-K90-M90-N90+O90</f>
        <v>71040.0827113279</v>
      </c>
      <c r="Q90" s="56" t="n">
        <f aca="false">IF(OR(E90=1,P90&lt;=0),0,P90)</f>
        <v>71040.0827113279</v>
      </c>
      <c r="R90" s="15" t="n">
        <f aca="false">IF(OR(E90=1,AND(P90&lt;=0,I90&gt;0)),1,0)</f>
        <v>0</v>
      </c>
      <c r="S90" s="15" t="n">
        <f aca="false">IF(L90&gt;0,1,0)</f>
        <v>1</v>
      </c>
    </row>
    <row r="91" customFormat="false" ht="15" hidden="false" customHeight="false" outlineLevel="0" collapsed="false">
      <c r="A91" s="15" t="n">
        <v>90</v>
      </c>
      <c r="B91" s="15" t="n">
        <f aca="false">INT((A91-1)/12)+1</f>
        <v>8</v>
      </c>
      <c r="C91" s="15" t="n">
        <f aca="false">MIN(Inputs!$C$4+B91-1,99)</f>
        <v>81</v>
      </c>
      <c r="D91" s="55" t="n">
        <f aca="false">Inputs!$C$25</f>
        <v>0.02</v>
      </c>
      <c r="E91" s="15" t="n">
        <f aca="false">R90</f>
        <v>0</v>
      </c>
      <c r="F91" s="56" t="n">
        <f aca="false">Q90</f>
        <v>71040.0827113279</v>
      </c>
      <c r="G91" s="56" t="n">
        <f aca="false">IF(AND(MOD(A91-1,12)=0,B91&lt;=Inputs!$C$7,E91=0),Inputs!$C$6,0)</f>
        <v>0</v>
      </c>
      <c r="H91" s="56" t="n">
        <f aca="false">IF(B91=1,G91*Inputs!$C$9,0)</f>
        <v>0</v>
      </c>
      <c r="I91" s="56" t="n">
        <f aca="false">I90+G91</f>
        <v>120000</v>
      </c>
      <c r="J91" s="56" t="n">
        <f aca="false">(F91+G91+H91)*((1+D91)^(1/12)-1)</f>
        <v>117.328472292895</v>
      </c>
      <c r="K91" s="56" t="n">
        <f aca="false">(F91+G91+H91+J91)*(Inputs!$C$14+IF(B91&lt;=10,Inputs!$C$12,Inputs!$C$13))/12</f>
        <v>148.244606632543</v>
      </c>
      <c r="L91" s="56" t="n">
        <f aca="false">IF(OR(E91=1,A91&lt;=Inputs!$C$15),0,MAX(Inputs!$C$8*I91-(F91+G91+H91+J91-K91),0))</f>
        <v>50190.8334230118</v>
      </c>
      <c r="M91" s="56" t="n">
        <f aca="false">L91*INDEX(Rates!$B$2:$C$101,C91+1,IF(Inputs!$C$5="Male",1,2))/1000/12*Inputs!$C$16</f>
        <v>244.763964326221</v>
      </c>
      <c r="N91" s="56" t="n">
        <f aca="false">IF($V$1=1,MAX(F91+G91+H91+J91-K91-M91,0)*Inputs!$C$22/12,0)</f>
        <v>471.762684084413</v>
      </c>
      <c r="O91" s="56" t="n">
        <f aca="false">IF(AND(MOD(A91,12)=0,B91&gt;=Inputs!$C$18),MAX(F91+G91+H91+J91-K91-M91-N91,0)*Inputs!$C$17,0)</f>
        <v>0</v>
      </c>
      <c r="P91" s="56" t="n">
        <f aca="false">F91+G91+H91+J91-K91-M91-N91+O91</f>
        <v>70292.6399285776</v>
      </c>
      <c r="Q91" s="56" t="n">
        <f aca="false">IF(OR(E91=1,P91&lt;=0),0,P91)</f>
        <v>70292.6399285776</v>
      </c>
      <c r="R91" s="15" t="n">
        <f aca="false">IF(OR(E91=1,AND(P91&lt;=0,I91&gt;0)),1,0)</f>
        <v>0</v>
      </c>
      <c r="S91" s="15" t="n">
        <f aca="false">IF(L91&gt;0,1,0)</f>
        <v>1</v>
      </c>
    </row>
    <row r="92" customFormat="false" ht="15" hidden="false" customHeight="false" outlineLevel="0" collapsed="false">
      <c r="A92" s="15" t="n">
        <v>91</v>
      </c>
      <c r="B92" s="15" t="n">
        <f aca="false">INT((A92-1)/12)+1</f>
        <v>8</v>
      </c>
      <c r="C92" s="15" t="n">
        <f aca="false">MIN(Inputs!$C$4+B92-1,99)</f>
        <v>81</v>
      </c>
      <c r="D92" s="55" t="n">
        <f aca="false">Inputs!$C$25</f>
        <v>0.02</v>
      </c>
      <c r="E92" s="15" t="n">
        <f aca="false">R91</f>
        <v>0</v>
      </c>
      <c r="F92" s="56" t="n">
        <f aca="false">Q91</f>
        <v>70292.6399285776</v>
      </c>
      <c r="G92" s="56" t="n">
        <f aca="false">IF(AND(MOD(A92-1,12)=0,B92&lt;=Inputs!$C$7,E92=0),Inputs!$C$6,0)</f>
        <v>0</v>
      </c>
      <c r="H92" s="56" t="n">
        <f aca="false">IF(B92=1,G92*Inputs!$C$9,0)</f>
        <v>0</v>
      </c>
      <c r="I92" s="56" t="n">
        <f aca="false">I91+G92</f>
        <v>120000</v>
      </c>
      <c r="J92" s="56" t="n">
        <f aca="false">(F92+G92+H92)*((1+D92)^(1/12)-1)</f>
        <v>116.09400976865</v>
      </c>
      <c r="K92" s="56" t="n">
        <f aca="false">(F92+G92+H92+J92)*(Inputs!$C$14+IF(B92&lt;=10,Inputs!$C$12,Inputs!$C$13))/12</f>
        <v>146.684862371555</v>
      </c>
      <c r="L92" s="56" t="n">
        <f aca="false">IF(OR(E92=1,A92&lt;=Inputs!$C$15),0,MAX(Inputs!$C$8*I92-(F92+G92+H92+J92-K92),0))</f>
        <v>50937.9509240253</v>
      </c>
      <c r="M92" s="56" t="n">
        <f aca="false">L92*INDEX(Rates!$B$2:$C$101,C92+1,IF(Inputs!$C$5="Male",1,2))/1000/12*Inputs!$C$16</f>
        <v>248.407407339497</v>
      </c>
      <c r="N92" s="56" t="n">
        <f aca="false">IF($V$1=1,MAX(F92+G92+H92+J92-K92-M92,0)*Inputs!$C$22/12,0)</f>
        <v>466.757611124235</v>
      </c>
      <c r="O92" s="56" t="n">
        <f aca="false">IF(AND(MOD(A92,12)=0,B92&gt;=Inputs!$C$18),MAX(F92+G92+H92+J92-K92-M92-N92,0)*Inputs!$C$17,0)</f>
        <v>0</v>
      </c>
      <c r="P92" s="56" t="n">
        <f aca="false">F92+G92+H92+J92-K92-M92-N92+O92</f>
        <v>69546.8840575109</v>
      </c>
      <c r="Q92" s="56" t="n">
        <f aca="false">IF(OR(E92=1,P92&lt;=0),0,P92)</f>
        <v>69546.8840575109</v>
      </c>
      <c r="R92" s="15" t="n">
        <f aca="false">IF(OR(E92=1,AND(P92&lt;=0,I92&gt;0)),1,0)</f>
        <v>0</v>
      </c>
      <c r="S92" s="15" t="n">
        <f aca="false">IF(L92&gt;0,1,0)</f>
        <v>1</v>
      </c>
    </row>
    <row r="93" customFormat="false" ht="15" hidden="false" customHeight="false" outlineLevel="0" collapsed="false">
      <c r="A93" s="15" t="n">
        <v>92</v>
      </c>
      <c r="B93" s="15" t="n">
        <f aca="false">INT((A93-1)/12)+1</f>
        <v>8</v>
      </c>
      <c r="C93" s="15" t="n">
        <f aca="false">MIN(Inputs!$C$4+B93-1,99)</f>
        <v>81</v>
      </c>
      <c r="D93" s="55" t="n">
        <f aca="false">Inputs!$C$25</f>
        <v>0.02</v>
      </c>
      <c r="E93" s="15" t="n">
        <f aca="false">R92</f>
        <v>0</v>
      </c>
      <c r="F93" s="56" t="n">
        <f aca="false">Q92</f>
        <v>69546.8840575109</v>
      </c>
      <c r="G93" s="56" t="n">
        <f aca="false">IF(AND(MOD(A93-1,12)=0,B93&lt;=Inputs!$C$7,E93=0),Inputs!$C$6,0)</f>
        <v>0</v>
      </c>
      <c r="H93" s="56" t="n">
        <f aca="false">IF(B93=1,G93*Inputs!$C$9,0)</f>
        <v>0</v>
      </c>
      <c r="I93" s="56" t="n">
        <f aca="false">I92+G93</f>
        <v>120000</v>
      </c>
      <c r="J93" s="56" t="n">
        <f aca="false">(F93+G93+H93)*((1+D93)^(1/12)-1)</f>
        <v>114.862333316199</v>
      </c>
      <c r="K93" s="56" t="n">
        <f aca="false">(F93+G93+H93+J93)*(Inputs!$C$14+IF(B93&lt;=10,Inputs!$C$12,Inputs!$C$13))/12</f>
        <v>145.128638314223</v>
      </c>
      <c r="L93" s="56" t="n">
        <f aca="false">IF(OR(E93=1,A93&lt;=Inputs!$C$15),0,MAX(Inputs!$C$8*I93-(F93+G93+H93+J93-K93),0))</f>
        <v>51683.3822474871</v>
      </c>
      <c r="M93" s="56" t="n">
        <f aca="false">L93*INDEX(Rates!$B$2:$C$101,C93+1,IF(Inputs!$C$5="Male",1,2))/1000/12*Inputs!$C$16</f>
        <v>252.042627426912</v>
      </c>
      <c r="N93" s="56" t="n">
        <f aca="false">IF($V$1=1,MAX(F93+G93+H93+J93-K93-M93,0)*Inputs!$C$22/12,0)</f>
        <v>461.76383416724</v>
      </c>
      <c r="O93" s="56" t="n">
        <f aca="false">IF(AND(MOD(A93,12)=0,B93&gt;=Inputs!$C$18),MAX(F93+G93+H93+J93-K93-M93-N93,0)*Inputs!$C$17,0)</f>
        <v>0</v>
      </c>
      <c r="P93" s="56" t="n">
        <f aca="false">F93+G93+H93+J93-K93-M93-N93+O93</f>
        <v>68802.8112909188</v>
      </c>
      <c r="Q93" s="56" t="n">
        <f aca="false">IF(OR(E93=1,P93&lt;=0),0,P93)</f>
        <v>68802.8112909188</v>
      </c>
      <c r="R93" s="15" t="n">
        <f aca="false">IF(OR(E93=1,AND(P93&lt;=0,I93&gt;0)),1,0)</f>
        <v>0</v>
      </c>
      <c r="S93" s="15" t="n">
        <f aca="false">IF(L93&gt;0,1,0)</f>
        <v>1</v>
      </c>
    </row>
    <row r="94" customFormat="false" ht="15" hidden="false" customHeight="false" outlineLevel="0" collapsed="false">
      <c r="A94" s="15" t="n">
        <v>93</v>
      </c>
      <c r="B94" s="15" t="n">
        <f aca="false">INT((A94-1)/12)+1</f>
        <v>8</v>
      </c>
      <c r="C94" s="15" t="n">
        <f aca="false">MIN(Inputs!$C$4+B94-1,99)</f>
        <v>81</v>
      </c>
      <c r="D94" s="55" t="n">
        <f aca="false">Inputs!$C$25</f>
        <v>0.02</v>
      </c>
      <c r="E94" s="15" t="n">
        <f aca="false">R93</f>
        <v>0</v>
      </c>
      <c r="F94" s="56" t="n">
        <f aca="false">Q93</f>
        <v>68802.8112909188</v>
      </c>
      <c r="G94" s="56" t="n">
        <f aca="false">IF(AND(MOD(A94-1,12)=0,B94&lt;=Inputs!$C$7,E94=0),Inputs!$C$6,0)</f>
        <v>0</v>
      </c>
      <c r="H94" s="56" t="n">
        <f aca="false">IF(B94=1,G94*Inputs!$C$9,0)</f>
        <v>0</v>
      </c>
      <c r="I94" s="56" t="n">
        <f aca="false">I93+G94</f>
        <v>120000</v>
      </c>
      <c r="J94" s="56" t="n">
        <f aca="false">(F94+G94+H94)*((1+D94)^(1/12)-1)</f>
        <v>113.633436647627</v>
      </c>
      <c r="K94" s="56" t="n">
        <f aca="false">(F94+G94+H94+J94)*(Inputs!$C$14+IF(B94&lt;=10,Inputs!$C$12,Inputs!$C$13))/12</f>
        <v>143.575926515763</v>
      </c>
      <c r="L94" s="56" t="n">
        <f aca="false">IF(OR(E94=1,A94&lt;=Inputs!$C$15),0,MAX(Inputs!$C$8*I94-(F94+G94+H94+J94-K94),0))</f>
        <v>52427.1311989494</v>
      </c>
      <c r="M94" s="56" t="n">
        <f aca="false">L94*INDEX(Rates!$B$2:$C$101,C94+1,IF(Inputs!$C$5="Male",1,2))/1000/12*Inputs!$C$16</f>
        <v>255.669643146877</v>
      </c>
      <c r="N94" s="56" t="n">
        <f aca="false">IF($V$1=1,MAX(F94+G94+H94+J94-K94-M94,0)*Inputs!$C$22/12,0)</f>
        <v>456.781327719358</v>
      </c>
      <c r="O94" s="56" t="n">
        <f aca="false">IF(AND(MOD(A94,12)=0,B94&gt;=Inputs!$C$18),MAX(F94+G94+H94+J94-K94-M94-N94,0)*Inputs!$C$17,0)</f>
        <v>0</v>
      </c>
      <c r="P94" s="56" t="n">
        <f aca="false">F94+G94+H94+J94-K94-M94-N94+O94</f>
        <v>68060.4178301844</v>
      </c>
      <c r="Q94" s="56" t="n">
        <f aca="false">IF(OR(E94=1,P94&lt;=0),0,P94)</f>
        <v>68060.4178301844</v>
      </c>
      <c r="R94" s="15" t="n">
        <f aca="false">IF(OR(E94=1,AND(P94&lt;=0,I94&gt;0)),1,0)</f>
        <v>0</v>
      </c>
      <c r="S94" s="15" t="n">
        <f aca="false">IF(L94&gt;0,1,0)</f>
        <v>1</v>
      </c>
    </row>
    <row r="95" customFormat="false" ht="15" hidden="false" customHeight="false" outlineLevel="0" collapsed="false">
      <c r="A95" s="15" t="n">
        <v>94</v>
      </c>
      <c r="B95" s="15" t="n">
        <f aca="false">INT((A95-1)/12)+1</f>
        <v>8</v>
      </c>
      <c r="C95" s="15" t="n">
        <f aca="false">MIN(Inputs!$C$4+B95-1,99)</f>
        <v>81</v>
      </c>
      <c r="D95" s="55" t="n">
        <f aca="false">Inputs!$C$25</f>
        <v>0.02</v>
      </c>
      <c r="E95" s="15" t="n">
        <f aca="false">R94</f>
        <v>0</v>
      </c>
      <c r="F95" s="56" t="n">
        <f aca="false">Q94</f>
        <v>68060.4178301844</v>
      </c>
      <c r="G95" s="56" t="n">
        <f aca="false">IF(AND(MOD(A95-1,12)=0,B95&lt;=Inputs!$C$7,E95=0),Inputs!$C$6,0)</f>
        <v>0</v>
      </c>
      <c r="H95" s="56" t="n">
        <f aca="false">IF(B95=1,G95*Inputs!$C$9,0)</f>
        <v>0</v>
      </c>
      <c r="I95" s="56" t="n">
        <f aca="false">I94+G95</f>
        <v>120000</v>
      </c>
      <c r="J95" s="56" t="n">
        <f aca="false">(F95+G95+H95)*((1+D95)^(1/12)-1)</f>
        <v>112.40731348921</v>
      </c>
      <c r="K95" s="56" t="n">
        <f aca="false">(F95+G95+H95+J95)*(Inputs!$C$14+IF(B95&lt;=10,Inputs!$C$12,Inputs!$C$13))/12</f>
        <v>142.02671904932</v>
      </c>
      <c r="L95" s="56" t="n">
        <f aca="false">IF(OR(E95=1,A95&lt;=Inputs!$C$15),0,MAX(Inputs!$C$8*I95-(F95+G95+H95+J95-K95),0))</f>
        <v>53169.2015753757</v>
      </c>
      <c r="M95" s="56" t="n">
        <f aca="false">L95*INDEX(Rates!$B$2:$C$101,C95+1,IF(Inputs!$C$5="Male",1,2))/1000/12*Inputs!$C$16</f>
        <v>259.288473015916</v>
      </c>
      <c r="N95" s="56" t="n">
        <f aca="false">IF($V$1=1,MAX(F95+G95+H95+J95-K95-M95,0)*Inputs!$C$22/12,0)</f>
        <v>451.810066344056</v>
      </c>
      <c r="O95" s="56" t="n">
        <f aca="false">IF(AND(MOD(A95,12)=0,B95&gt;=Inputs!$C$18),MAX(F95+G95+H95+J95-K95-M95-N95,0)*Inputs!$C$17,0)</f>
        <v>0</v>
      </c>
      <c r="P95" s="56" t="n">
        <f aca="false">F95+G95+H95+J95-K95-M95-N95+O95</f>
        <v>67319.6998852643</v>
      </c>
      <c r="Q95" s="56" t="n">
        <f aca="false">IF(OR(E95=1,P95&lt;=0),0,P95)</f>
        <v>67319.6998852643</v>
      </c>
      <c r="R95" s="15" t="n">
        <f aca="false">IF(OR(E95=1,AND(P95&lt;=0,I95&gt;0)),1,0)</f>
        <v>0</v>
      </c>
      <c r="S95" s="15" t="n">
        <f aca="false">IF(L95&gt;0,1,0)</f>
        <v>1</v>
      </c>
    </row>
    <row r="96" customFormat="false" ht="15" hidden="false" customHeight="false" outlineLevel="0" collapsed="false">
      <c r="A96" s="15" t="n">
        <v>95</v>
      </c>
      <c r="B96" s="15" t="n">
        <f aca="false">INT((A96-1)/12)+1</f>
        <v>8</v>
      </c>
      <c r="C96" s="15" t="n">
        <f aca="false">MIN(Inputs!$C$4+B96-1,99)</f>
        <v>81</v>
      </c>
      <c r="D96" s="55" t="n">
        <f aca="false">Inputs!$C$25</f>
        <v>0.02</v>
      </c>
      <c r="E96" s="15" t="n">
        <f aca="false">R95</f>
        <v>0</v>
      </c>
      <c r="F96" s="56" t="n">
        <f aca="false">Q95</f>
        <v>67319.6998852643</v>
      </c>
      <c r="G96" s="56" t="n">
        <f aca="false">IF(AND(MOD(A96-1,12)=0,B96&lt;=Inputs!$C$7,E96=0),Inputs!$C$6,0)</f>
        <v>0</v>
      </c>
      <c r="H96" s="56" t="n">
        <f aca="false">IF(B96=1,G96*Inputs!$C$9,0)</f>
        <v>0</v>
      </c>
      <c r="I96" s="56" t="n">
        <f aca="false">I95+G96</f>
        <v>120000</v>
      </c>
      <c r="J96" s="56" t="n">
        <f aca="false">(F96+G96+H96)*((1+D96)^(1/12)-1)</f>
        <v>111.183957581384</v>
      </c>
      <c r="K96" s="56" t="n">
        <f aca="false">(F96+G96+H96+J96)*(Inputs!$C$14+IF(B96&lt;=10,Inputs!$C$12,Inputs!$C$13))/12</f>
        <v>140.481008005929</v>
      </c>
      <c r="L96" s="56" t="n">
        <f aca="false">IF(OR(E96=1,A96&lt;=Inputs!$C$15),0,MAX(Inputs!$C$8*I96-(F96+G96+H96+J96-K96),0))</f>
        <v>53909.5971651603</v>
      </c>
      <c r="M96" s="56" t="n">
        <f aca="false">L96*INDEX(Rates!$B$2:$C$101,C96+1,IF(Inputs!$C$5="Male",1,2))/1000/12*Inputs!$C$16</f>
        <v>262.899135508765</v>
      </c>
      <c r="N96" s="56" t="n">
        <f aca="false">IF($V$1=1,MAX(F96+G96+H96+J96-K96-M96,0)*Inputs!$C$22/12,0)</f>
        <v>446.850024662207</v>
      </c>
      <c r="O96" s="56" t="n">
        <f aca="false">IF(AND(MOD(A96,12)=0,B96&gt;=Inputs!$C$18),MAX(F96+G96+H96+J96-K96-M96-N96,0)*Inputs!$C$17,0)</f>
        <v>0</v>
      </c>
      <c r="P96" s="56" t="n">
        <f aca="false">F96+G96+H96+J96-K96-M96-N96+O96</f>
        <v>66580.6536746688</v>
      </c>
      <c r="Q96" s="56" t="n">
        <f aca="false">IF(OR(E96=1,P96&lt;=0),0,P96)</f>
        <v>66580.6536746688</v>
      </c>
      <c r="R96" s="15" t="n">
        <f aca="false">IF(OR(E96=1,AND(P96&lt;=0,I96&gt;0)),1,0)</f>
        <v>0</v>
      </c>
      <c r="S96" s="15" t="n">
        <f aca="false">IF(L96&gt;0,1,0)</f>
        <v>1</v>
      </c>
    </row>
    <row r="97" customFormat="false" ht="15" hidden="false" customHeight="false" outlineLevel="0" collapsed="false">
      <c r="A97" s="15" t="n">
        <v>96</v>
      </c>
      <c r="B97" s="15" t="n">
        <f aca="false">INT((A97-1)/12)+1</f>
        <v>8</v>
      </c>
      <c r="C97" s="15" t="n">
        <f aca="false">MIN(Inputs!$C$4+B97-1,99)</f>
        <v>81</v>
      </c>
      <c r="D97" s="55" t="n">
        <f aca="false">Inputs!$C$25</f>
        <v>0.02</v>
      </c>
      <c r="E97" s="15" t="n">
        <f aca="false">R96</f>
        <v>0</v>
      </c>
      <c r="F97" s="56" t="n">
        <f aca="false">Q96</f>
        <v>66580.6536746688</v>
      </c>
      <c r="G97" s="56" t="n">
        <f aca="false">IF(AND(MOD(A97-1,12)=0,B97&lt;=Inputs!$C$7,E97=0),Inputs!$C$6,0)</f>
        <v>0</v>
      </c>
      <c r="H97" s="56" t="n">
        <f aca="false">IF(B97=1,G97*Inputs!$C$9,0)</f>
        <v>0</v>
      </c>
      <c r="I97" s="56" t="n">
        <f aca="false">I96+G97</f>
        <v>120000</v>
      </c>
      <c r="J97" s="56" t="n">
        <f aca="false">(F97+G97+H97)*((1+D97)^(1/12)-1)</f>
        <v>109.963362678709</v>
      </c>
      <c r="K97" s="56" t="n">
        <f aca="false">(F97+G97+H97+J97)*(Inputs!$C$14+IF(B97&lt;=10,Inputs!$C$12,Inputs!$C$13))/12</f>
        <v>138.938785494474</v>
      </c>
      <c r="L97" s="56" t="n">
        <f aca="false">IF(OR(E97=1,A97&lt;=Inputs!$C$15),0,MAX(Inputs!$C$8*I97-(F97+G97+H97+J97-K97),0))</f>
        <v>54648.321748147</v>
      </c>
      <c r="M97" s="56" t="n">
        <f aca="false">L97*INDEX(Rates!$B$2:$C$101,C97+1,IF(Inputs!$C$5="Male",1,2))/1000/12*Inputs!$C$16</f>
        <v>266.501649058464</v>
      </c>
      <c r="N97" s="56" t="n">
        <f aca="false">IF($V$1=1,MAX(F97+G97+H97+J97-K97-M97,0)*Inputs!$C$22/12,0)</f>
        <v>441.901177351964</v>
      </c>
      <c r="O97" s="56" t="n">
        <f aca="false">IF(AND(MOD(A97,12)=0,B97&gt;=Inputs!$C$18),MAX(F97+G97+H97+J97-K97-M97-N97,0)*Inputs!$C$17,0)</f>
        <v>0</v>
      </c>
      <c r="P97" s="56" t="n">
        <f aca="false">F97+G97+H97+J97-K97-M97-N97+O97</f>
        <v>65843.2754254426</v>
      </c>
      <c r="Q97" s="56" t="n">
        <f aca="false">IF(OR(E97=1,P97&lt;=0),0,P97)</f>
        <v>65843.2754254426</v>
      </c>
      <c r="R97" s="15" t="n">
        <f aca="false">IF(OR(E97=1,AND(P97&lt;=0,I97&gt;0)),1,0)</f>
        <v>0</v>
      </c>
      <c r="S97" s="15" t="n">
        <f aca="false">IF(L97&gt;0,1,0)</f>
        <v>1</v>
      </c>
    </row>
    <row r="98" customFormat="false" ht="15" hidden="false" customHeight="false" outlineLevel="0" collapsed="false">
      <c r="A98" s="15" t="n">
        <v>97</v>
      </c>
      <c r="B98" s="15" t="n">
        <f aca="false">INT((A98-1)/12)+1</f>
        <v>9</v>
      </c>
      <c r="C98" s="15" t="n">
        <f aca="false">MIN(Inputs!$C$4+B98-1,99)</f>
        <v>82</v>
      </c>
      <c r="D98" s="55" t="n">
        <f aca="false">Inputs!$C$25</f>
        <v>0.02</v>
      </c>
      <c r="E98" s="15" t="n">
        <f aca="false">R97</f>
        <v>0</v>
      </c>
      <c r="F98" s="56" t="n">
        <f aca="false">Q97</f>
        <v>65843.2754254426</v>
      </c>
      <c r="G98" s="56" t="n">
        <f aca="false">IF(AND(MOD(A98-1,12)=0,B98&lt;=Inputs!$C$7,E98=0),Inputs!$C$6,0)</f>
        <v>0</v>
      </c>
      <c r="H98" s="56" t="n">
        <f aca="false">IF(B98=1,G98*Inputs!$C$9,0)</f>
        <v>0</v>
      </c>
      <c r="I98" s="56" t="n">
        <f aca="false">I97+G98</f>
        <v>120000</v>
      </c>
      <c r="J98" s="56" t="n">
        <f aca="false">(F98+G98+H98)*((1+D98)^(1/12)-1)</f>
        <v>108.745522549844</v>
      </c>
      <c r="K98" s="56" t="n">
        <f aca="false">(F98+G98+H98+J98)*(Inputs!$C$14+IF(B98&lt;=10,Inputs!$C$12,Inputs!$C$13))/12</f>
        <v>137.400043641651</v>
      </c>
      <c r="L98" s="56" t="n">
        <f aca="false">IF(OR(E98=1,A98&lt;=Inputs!$C$15),0,MAX(Inputs!$C$8*I98-(F98+G98+H98+J98-K98),0))</f>
        <v>55385.3790956492</v>
      </c>
      <c r="M98" s="56" t="n">
        <f aca="false">L98*INDEX(Rates!$B$2:$C$101,C98+1,IF(Inputs!$C$5="Male",1,2))/1000/12*Inputs!$C$16</f>
        <v>305.958065020882</v>
      </c>
      <c r="N98" s="56" t="n">
        <f aca="false">IF($V$1=1,MAX(F98+G98+H98+J98-K98-M98,0)*Inputs!$C$22/12,0)</f>
        <v>436.724418928866</v>
      </c>
      <c r="O98" s="56" t="n">
        <f aca="false">IF(AND(MOD(A98,12)=0,B98&gt;=Inputs!$C$18),MAX(F98+G98+H98+J98-K98-M98-N98,0)*Inputs!$C$17,0)</f>
        <v>0</v>
      </c>
      <c r="P98" s="56" t="n">
        <f aca="false">F98+G98+H98+J98-K98-M98-N98+O98</f>
        <v>65071.938420401</v>
      </c>
      <c r="Q98" s="56" t="n">
        <f aca="false">IF(OR(E98=1,P98&lt;=0),0,P98)</f>
        <v>65071.938420401</v>
      </c>
      <c r="R98" s="15" t="n">
        <f aca="false">IF(OR(E98=1,AND(P98&lt;=0,I98&gt;0)),1,0)</f>
        <v>0</v>
      </c>
      <c r="S98" s="15" t="n">
        <f aca="false">IF(L98&gt;0,1,0)</f>
        <v>1</v>
      </c>
    </row>
    <row r="99" customFormat="false" ht="15" hidden="false" customHeight="false" outlineLevel="0" collapsed="false">
      <c r="A99" s="15" t="n">
        <v>98</v>
      </c>
      <c r="B99" s="15" t="n">
        <f aca="false">INT((A99-1)/12)+1</f>
        <v>9</v>
      </c>
      <c r="C99" s="15" t="n">
        <f aca="false">MIN(Inputs!$C$4+B99-1,99)</f>
        <v>82</v>
      </c>
      <c r="D99" s="55" t="n">
        <f aca="false">Inputs!$C$25</f>
        <v>0.02</v>
      </c>
      <c r="E99" s="15" t="n">
        <f aca="false">R98</f>
        <v>0</v>
      </c>
      <c r="F99" s="56" t="n">
        <f aca="false">Q98</f>
        <v>65071.938420401</v>
      </c>
      <c r="G99" s="56" t="n">
        <f aca="false">IF(AND(MOD(A99-1,12)=0,B99&lt;=Inputs!$C$7,E99=0),Inputs!$C$6,0)</f>
        <v>0</v>
      </c>
      <c r="H99" s="56" t="n">
        <f aca="false">IF(B99=1,G99*Inputs!$C$9,0)</f>
        <v>0</v>
      </c>
      <c r="I99" s="56" t="n">
        <f aca="false">I98+G99</f>
        <v>120000</v>
      </c>
      <c r="J99" s="56" t="n">
        <f aca="false">(F99+G99+H99)*((1+D99)^(1/12)-1)</f>
        <v>107.471596774839</v>
      </c>
      <c r="K99" s="56" t="n">
        <f aca="false">(F99+G99+H99+J99)*(Inputs!$C$14+IF(B99&lt;=10,Inputs!$C$12,Inputs!$C$13))/12</f>
        <v>135.790437535783</v>
      </c>
      <c r="L99" s="56" t="n">
        <f aca="false">IF(OR(E99=1,A99&lt;=Inputs!$C$15),0,MAX(Inputs!$C$8*I99-(F99+G99+H99+J99-K99),0))</f>
        <v>56156.3804203599</v>
      </c>
      <c r="M99" s="56" t="n">
        <f aca="false">L99*INDEX(Rates!$B$2:$C$101,C99+1,IF(Inputs!$C$5="Male",1,2))/1000/12*Inputs!$C$16</f>
        <v>310.217204838805</v>
      </c>
      <c r="N99" s="56" t="n">
        <f aca="false">IF($V$1=1,MAX(F99+G99+H99+J99-K99-M99,0)*Inputs!$C$22/12,0)</f>
        <v>431.556015832008</v>
      </c>
      <c r="O99" s="56" t="n">
        <f aca="false">IF(AND(MOD(A99,12)=0,B99&gt;=Inputs!$C$18),MAX(F99+G99+H99+J99-K99-M99-N99,0)*Inputs!$C$17,0)</f>
        <v>0</v>
      </c>
      <c r="P99" s="56" t="n">
        <f aca="false">F99+G99+H99+J99-K99-M99-N99+O99</f>
        <v>64301.8463589693</v>
      </c>
      <c r="Q99" s="56" t="n">
        <f aca="false">IF(OR(E99=1,P99&lt;=0),0,P99)</f>
        <v>64301.8463589693</v>
      </c>
      <c r="R99" s="15" t="n">
        <f aca="false">IF(OR(E99=1,AND(P99&lt;=0,I99&gt;0)),1,0)</f>
        <v>0</v>
      </c>
      <c r="S99" s="15" t="n">
        <f aca="false">IF(L99&gt;0,1,0)</f>
        <v>1</v>
      </c>
    </row>
    <row r="100" customFormat="false" ht="15" hidden="false" customHeight="false" outlineLevel="0" collapsed="false">
      <c r="A100" s="15" t="n">
        <v>99</v>
      </c>
      <c r="B100" s="15" t="n">
        <f aca="false">INT((A100-1)/12)+1</f>
        <v>9</v>
      </c>
      <c r="C100" s="15" t="n">
        <f aca="false">MIN(Inputs!$C$4+B100-1,99)</f>
        <v>82</v>
      </c>
      <c r="D100" s="55" t="n">
        <f aca="false">Inputs!$C$25</f>
        <v>0.02</v>
      </c>
      <c r="E100" s="15" t="n">
        <f aca="false">R99</f>
        <v>0</v>
      </c>
      <c r="F100" s="56" t="n">
        <f aca="false">Q99</f>
        <v>64301.8463589693</v>
      </c>
      <c r="G100" s="56" t="n">
        <f aca="false">IF(AND(MOD(A100-1,12)=0,B100&lt;=Inputs!$C$7,E100=0),Inputs!$C$6,0)</f>
        <v>0</v>
      </c>
      <c r="H100" s="56" t="n">
        <f aca="false">IF(B100=1,G100*Inputs!$C$9,0)</f>
        <v>0</v>
      </c>
      <c r="I100" s="56" t="n">
        <f aca="false">I99+G100</f>
        <v>120000</v>
      </c>
      <c r="J100" s="56" t="n">
        <f aca="false">(F100+G100+H100)*((1+D100)^(1/12)-1)</f>
        <v>106.199727125421</v>
      </c>
      <c r="K100" s="56" t="n">
        <f aca="false">(F100+G100+H100+J100)*(Inputs!$C$14+IF(B100&lt;=10,Inputs!$C$12,Inputs!$C$13))/12</f>
        <v>134.183429346031</v>
      </c>
      <c r="L100" s="56" t="n">
        <f aca="false">IF(OR(E100=1,A100&lt;=Inputs!$C$15),0,MAX(Inputs!$C$8*I100-(F100+G100+H100+J100-K100),0))</f>
        <v>56926.1373432514</v>
      </c>
      <c r="M100" s="56" t="n">
        <f aca="false">L100*INDEX(Rates!$B$2:$C$101,C100+1,IF(Inputs!$C$5="Male",1,2))/1000/12*Inputs!$C$16</f>
        <v>314.469470373678</v>
      </c>
      <c r="N100" s="56" t="n">
        <f aca="false">IF($V$1=1,MAX(F100+G100+H100+J100-K100-M100,0)*Inputs!$C$22/12,0)</f>
        <v>426.395954575833</v>
      </c>
      <c r="O100" s="56" t="n">
        <f aca="false">IF(AND(MOD(A100,12)=0,B100&gt;=Inputs!$C$18),MAX(F100+G100+H100+J100-K100-M100-N100,0)*Inputs!$C$17,0)</f>
        <v>0</v>
      </c>
      <c r="P100" s="56" t="n">
        <f aca="false">F100+G100+H100+J100-K100-M100-N100+O100</f>
        <v>63532.9972317991</v>
      </c>
      <c r="Q100" s="56" t="n">
        <f aca="false">IF(OR(E100=1,P100&lt;=0),0,P100)</f>
        <v>63532.9972317991</v>
      </c>
      <c r="R100" s="15" t="n">
        <f aca="false">IF(OR(E100=1,AND(P100&lt;=0,I100&gt;0)),1,0)</f>
        <v>0</v>
      </c>
      <c r="S100" s="15" t="n">
        <f aca="false">IF(L100&gt;0,1,0)</f>
        <v>1</v>
      </c>
    </row>
    <row r="101" customFormat="false" ht="15" hidden="false" customHeight="false" outlineLevel="0" collapsed="false">
      <c r="A101" s="15" t="n">
        <v>100</v>
      </c>
      <c r="B101" s="15" t="n">
        <f aca="false">INT((A101-1)/12)+1</f>
        <v>9</v>
      </c>
      <c r="C101" s="15" t="n">
        <f aca="false">MIN(Inputs!$C$4+B101-1,99)</f>
        <v>82</v>
      </c>
      <c r="D101" s="55" t="n">
        <f aca="false">Inputs!$C$25</f>
        <v>0.02</v>
      </c>
      <c r="E101" s="15" t="n">
        <f aca="false">R100</f>
        <v>0</v>
      </c>
      <c r="F101" s="56" t="n">
        <f aca="false">Q100</f>
        <v>63532.9972317991</v>
      </c>
      <c r="G101" s="56" t="n">
        <f aca="false">IF(AND(MOD(A101-1,12)=0,B101&lt;=Inputs!$C$7,E101=0),Inputs!$C$6,0)</f>
        <v>0</v>
      </c>
      <c r="H101" s="56" t="n">
        <f aca="false">IF(B101=1,G101*Inputs!$C$9,0)</f>
        <v>0</v>
      </c>
      <c r="I101" s="56" t="n">
        <f aca="false">I100+G101</f>
        <v>120000</v>
      </c>
      <c r="J101" s="56" t="n">
        <f aca="false">(F101+G101+H101)*((1+D101)^(1/12)-1)</f>
        <v>104.929910282989</v>
      </c>
      <c r="K101" s="56" t="n">
        <f aca="false">(F101+G101+H101+J101)*(Inputs!$C$14+IF(B101&lt;=10,Inputs!$C$12,Inputs!$C$13))/12</f>
        <v>132.579014879338</v>
      </c>
      <c r="L101" s="56" t="n">
        <f aca="false">IF(OR(E101=1,A101&lt;=Inputs!$C$15),0,MAX(Inputs!$C$8*I101-(F101+G101+H101+J101-K101),0))</f>
        <v>57694.6518727972</v>
      </c>
      <c r="M101" s="56" t="n">
        <f aca="false">L101*INDEX(Rates!$B$2:$C$101,C101+1,IF(Inputs!$C$5="Male",1,2))/1000/12*Inputs!$C$16</f>
        <v>318.714872720644</v>
      </c>
      <c r="N101" s="56" t="n">
        <f aca="false">IF($V$1=1,MAX(F101+G101+H101+J101-K101-M101,0)*Inputs!$C$22/12,0)</f>
        <v>421.244221696548</v>
      </c>
      <c r="O101" s="56" t="n">
        <f aca="false">IF(AND(MOD(A101,12)=0,B101&gt;=Inputs!$C$18),MAX(F101+G101+H101+J101-K101-M101-N101,0)*Inputs!$C$17,0)</f>
        <v>0</v>
      </c>
      <c r="P101" s="56" t="n">
        <f aca="false">F101+G101+H101+J101-K101-M101-N101+O101</f>
        <v>62765.3890327856</v>
      </c>
      <c r="Q101" s="56" t="n">
        <f aca="false">IF(OR(E101=1,P101&lt;=0),0,P101)</f>
        <v>62765.3890327856</v>
      </c>
      <c r="R101" s="15" t="n">
        <f aca="false">IF(OR(E101=1,AND(P101&lt;=0,I101&gt;0)),1,0)</f>
        <v>0</v>
      </c>
      <c r="S101" s="15" t="n">
        <f aca="false">IF(L101&gt;0,1,0)</f>
        <v>1</v>
      </c>
    </row>
    <row r="102" customFormat="false" ht="15" hidden="false" customHeight="false" outlineLevel="0" collapsed="false">
      <c r="A102" s="15" t="n">
        <v>101</v>
      </c>
      <c r="B102" s="15" t="n">
        <f aca="false">INT((A102-1)/12)+1</f>
        <v>9</v>
      </c>
      <c r="C102" s="15" t="n">
        <f aca="false">MIN(Inputs!$C$4+B102-1,99)</f>
        <v>82</v>
      </c>
      <c r="D102" s="55" t="n">
        <f aca="false">Inputs!$C$25</f>
        <v>0.02</v>
      </c>
      <c r="E102" s="15" t="n">
        <f aca="false">R101</f>
        <v>0</v>
      </c>
      <c r="F102" s="56" t="n">
        <f aca="false">Q101</f>
        <v>62765.3890327856</v>
      </c>
      <c r="G102" s="56" t="n">
        <f aca="false">IF(AND(MOD(A102-1,12)=0,B102&lt;=Inputs!$C$7,E102=0),Inputs!$C$6,0)</f>
        <v>0</v>
      </c>
      <c r="H102" s="56" t="n">
        <f aca="false">IF(B102=1,G102*Inputs!$C$9,0)</f>
        <v>0</v>
      </c>
      <c r="I102" s="56" t="n">
        <f aca="false">I101+G102</f>
        <v>120000</v>
      </c>
      <c r="J102" s="56" t="n">
        <f aca="false">(F102+G102+H102)*((1+D102)^(1/12)-1)</f>
        <v>103.662142934297</v>
      </c>
      <c r="K102" s="56" t="n">
        <f aca="false">(F102+G102+H102+J102)*(Inputs!$C$14+IF(B102&lt;=10,Inputs!$C$12,Inputs!$C$13))/12</f>
        <v>130.977189949416</v>
      </c>
      <c r="L102" s="56" t="n">
        <f aca="false">IF(OR(E102=1,A102&lt;=Inputs!$C$15),0,MAX(Inputs!$C$8*I102-(F102+G102+H102+J102-K102),0))</f>
        <v>58461.9260142295</v>
      </c>
      <c r="M102" s="56" t="n">
        <f aca="false">L102*INDEX(Rates!$B$2:$C$101,C102+1,IF(Inputs!$C$5="Male",1,2))/1000/12*Inputs!$C$16</f>
        <v>322.95342295694</v>
      </c>
      <c r="N102" s="56" t="n">
        <f aca="false">IF($V$1=1,MAX(F102+G102+H102+J102-K102-M102,0)*Inputs!$C$22/12,0)</f>
        <v>416.10080375209</v>
      </c>
      <c r="O102" s="56" t="n">
        <f aca="false">IF(AND(MOD(A102,12)=0,B102&gt;=Inputs!$C$18),MAX(F102+G102+H102+J102-K102-M102-N102,0)*Inputs!$C$17,0)</f>
        <v>0</v>
      </c>
      <c r="P102" s="56" t="n">
        <f aca="false">F102+G102+H102+J102-K102-M102-N102+O102</f>
        <v>61999.0197590615</v>
      </c>
      <c r="Q102" s="56" t="n">
        <f aca="false">IF(OR(E102=1,P102&lt;=0),0,P102)</f>
        <v>61999.0197590615</v>
      </c>
      <c r="R102" s="15" t="n">
        <f aca="false">IF(OR(E102=1,AND(P102&lt;=0,I102&gt;0)),1,0)</f>
        <v>0</v>
      </c>
      <c r="S102" s="15" t="n">
        <f aca="false">IF(L102&gt;0,1,0)</f>
        <v>1</v>
      </c>
    </row>
    <row r="103" customFormat="false" ht="15" hidden="false" customHeight="false" outlineLevel="0" collapsed="false">
      <c r="A103" s="15" t="n">
        <v>102</v>
      </c>
      <c r="B103" s="15" t="n">
        <f aca="false">INT((A103-1)/12)+1</f>
        <v>9</v>
      </c>
      <c r="C103" s="15" t="n">
        <f aca="false">MIN(Inputs!$C$4+B103-1,99)</f>
        <v>82</v>
      </c>
      <c r="D103" s="55" t="n">
        <f aca="false">Inputs!$C$25</f>
        <v>0.02</v>
      </c>
      <c r="E103" s="15" t="n">
        <f aca="false">R102</f>
        <v>0</v>
      </c>
      <c r="F103" s="56" t="n">
        <f aca="false">Q102</f>
        <v>61999.0197590615</v>
      </c>
      <c r="G103" s="56" t="n">
        <f aca="false">IF(AND(MOD(A103-1,12)=0,B103&lt;=Inputs!$C$7,E103=0),Inputs!$C$6,0)</f>
        <v>0</v>
      </c>
      <c r="H103" s="56" t="n">
        <f aca="false">IF(B103=1,G103*Inputs!$C$9,0)</f>
        <v>0</v>
      </c>
      <c r="I103" s="56" t="n">
        <f aca="false">I102+G103</f>
        <v>120000</v>
      </c>
      <c r="J103" s="56" t="n">
        <f aca="false">(F103+G103+H103)*((1+D103)^(1/12)-1)</f>
        <v>102.396421771448</v>
      </c>
      <c r="K103" s="56" t="n">
        <f aca="false">(F103+G103+H103+J103)*(Inputs!$C$14+IF(B103&lt;=10,Inputs!$C$12,Inputs!$C$13))/12</f>
        <v>129.377950376735</v>
      </c>
      <c r="L103" s="56" t="n">
        <f aca="false">IF(OR(E103=1,A103&lt;=Inputs!$C$15),0,MAX(Inputs!$C$8*I103-(F103+G103+H103+J103-K103),0))</f>
        <v>59227.9617695438</v>
      </c>
      <c r="M103" s="56" t="n">
        <f aca="false">L103*INDEX(Rates!$B$2:$C$101,C103+1,IF(Inputs!$C$5="Male",1,2))/1000/12*Inputs!$C$16</f>
        <v>327.185132141922</v>
      </c>
      <c r="N103" s="56" t="n">
        <f aca="false">IF($V$1=1,MAX(F103+G103+H103+J103-K103-M103,0)*Inputs!$C$22/12,0)</f>
        <v>410.965687322095</v>
      </c>
      <c r="O103" s="56" t="n">
        <f aca="false">IF(AND(MOD(A103,12)=0,B103&gt;=Inputs!$C$18),MAX(F103+G103+H103+J103-K103-M103-N103,0)*Inputs!$C$17,0)</f>
        <v>0</v>
      </c>
      <c r="P103" s="56" t="n">
        <f aca="false">F103+G103+H103+J103-K103-M103-N103+O103</f>
        <v>61233.8874109921</v>
      </c>
      <c r="Q103" s="56" t="n">
        <f aca="false">IF(OR(E103=1,P103&lt;=0),0,P103)</f>
        <v>61233.8874109921</v>
      </c>
      <c r="R103" s="15" t="n">
        <f aca="false">IF(OR(E103=1,AND(P103&lt;=0,I103&gt;0)),1,0)</f>
        <v>0</v>
      </c>
      <c r="S103" s="15" t="n">
        <f aca="false">IF(L103&gt;0,1,0)</f>
        <v>1</v>
      </c>
    </row>
    <row r="104" customFormat="false" ht="15" hidden="false" customHeight="false" outlineLevel="0" collapsed="false">
      <c r="A104" s="15" t="n">
        <v>103</v>
      </c>
      <c r="B104" s="15" t="n">
        <f aca="false">INT((A104-1)/12)+1</f>
        <v>9</v>
      </c>
      <c r="C104" s="15" t="n">
        <f aca="false">MIN(Inputs!$C$4+B104-1,99)</f>
        <v>82</v>
      </c>
      <c r="D104" s="55" t="n">
        <f aca="false">Inputs!$C$25</f>
        <v>0.02</v>
      </c>
      <c r="E104" s="15" t="n">
        <f aca="false">R103</f>
        <v>0</v>
      </c>
      <c r="F104" s="56" t="n">
        <f aca="false">Q103</f>
        <v>61233.8874109921</v>
      </c>
      <c r="G104" s="56" t="n">
        <f aca="false">IF(AND(MOD(A104-1,12)=0,B104&lt;=Inputs!$C$7,E104=0),Inputs!$C$6,0)</f>
        <v>0</v>
      </c>
      <c r="H104" s="56" t="n">
        <f aca="false">IF(B104=1,G104*Inputs!$C$9,0)</f>
        <v>0</v>
      </c>
      <c r="I104" s="56" t="n">
        <f aca="false">I103+G104</f>
        <v>120000</v>
      </c>
      <c r="J104" s="56" t="n">
        <f aca="false">(F104+G104+H104)*((1+D104)^(1/12)-1)</f>
        <v>101.132743491883</v>
      </c>
      <c r="K104" s="56" t="n">
        <f aca="false">(F104+G104+H104+J104)*(Inputs!$C$14+IF(B104&lt;=10,Inputs!$C$12,Inputs!$C$13))/12</f>
        <v>127.781291988508</v>
      </c>
      <c r="L104" s="56" t="n">
        <f aca="false">IF(OR(E104=1,A104&lt;=Inputs!$C$15),0,MAX(Inputs!$C$8*I104-(F104+G104+H104+J104-K104),0))</f>
        <v>59992.7611375045</v>
      </c>
      <c r="M104" s="56" t="n">
        <f aca="false">L104*INDEX(Rates!$B$2:$C$101,C104+1,IF(Inputs!$C$5="Male",1,2))/1000/12*Inputs!$C$16</f>
        <v>331.410011317098</v>
      </c>
      <c r="N104" s="56" t="n">
        <f aca="false">IF($V$1=1,MAX(F104+G104+H104+J104-K104-M104,0)*Inputs!$C$22/12,0)</f>
        <v>405.838859007856</v>
      </c>
      <c r="O104" s="56" t="n">
        <f aca="false">IF(AND(MOD(A104,12)=0,B104&gt;=Inputs!$C$18),MAX(F104+G104+H104+J104-K104-M104-N104,0)*Inputs!$C$17,0)</f>
        <v>0</v>
      </c>
      <c r="P104" s="56" t="n">
        <f aca="false">F104+G104+H104+J104-K104-M104-N104+O104</f>
        <v>60469.9899921706</v>
      </c>
      <c r="Q104" s="56" t="n">
        <f aca="false">IF(OR(E104=1,P104&lt;=0),0,P104)</f>
        <v>60469.9899921706</v>
      </c>
      <c r="R104" s="15" t="n">
        <f aca="false">IF(OR(E104=1,AND(P104&lt;=0,I104&gt;0)),1,0)</f>
        <v>0</v>
      </c>
      <c r="S104" s="15" t="n">
        <f aca="false">IF(L104&gt;0,1,0)</f>
        <v>1</v>
      </c>
    </row>
    <row r="105" customFormat="false" ht="15" hidden="false" customHeight="false" outlineLevel="0" collapsed="false">
      <c r="A105" s="15" t="n">
        <v>104</v>
      </c>
      <c r="B105" s="15" t="n">
        <f aca="false">INT((A105-1)/12)+1</f>
        <v>9</v>
      </c>
      <c r="C105" s="15" t="n">
        <f aca="false">MIN(Inputs!$C$4+B105-1,99)</f>
        <v>82</v>
      </c>
      <c r="D105" s="55" t="n">
        <f aca="false">Inputs!$C$25</f>
        <v>0.02</v>
      </c>
      <c r="E105" s="15" t="n">
        <f aca="false">R104</f>
        <v>0</v>
      </c>
      <c r="F105" s="56" t="n">
        <f aca="false">Q104</f>
        <v>60469.9899921706</v>
      </c>
      <c r="G105" s="56" t="n">
        <f aca="false">IF(AND(MOD(A105-1,12)=0,B105&lt;=Inputs!$C$7,E105=0),Inputs!$C$6,0)</f>
        <v>0</v>
      </c>
      <c r="H105" s="56" t="n">
        <f aca="false">IF(B105=1,G105*Inputs!$C$9,0)</f>
        <v>0</v>
      </c>
      <c r="I105" s="56" t="n">
        <f aca="false">I104+G105</f>
        <v>120000</v>
      </c>
      <c r="J105" s="56" t="n">
        <f aca="false">(F105+G105+H105)*((1+D105)^(1/12)-1)</f>
        <v>99.871104798372</v>
      </c>
      <c r="K105" s="56" t="n">
        <f aca="false">(F105+G105+H105+J105)*(Inputs!$C$14+IF(B105&lt;=10,Inputs!$C$12,Inputs!$C$13))/12</f>
        <v>126.187210618685</v>
      </c>
      <c r="L105" s="56" t="n">
        <f aca="false">IF(OR(E105=1,A105&lt;=Inputs!$C$15),0,MAX(Inputs!$C$8*I105-(F105+G105+H105+J105-K105),0))</f>
        <v>60756.3261136497</v>
      </c>
      <c r="M105" s="56" t="n">
        <f aca="false">L105*INDEX(Rates!$B$2:$C$101,C105+1,IF(Inputs!$C$5="Male",1,2))/1000/12*Inputs!$C$16</f>
        <v>335.628071506154</v>
      </c>
      <c r="N105" s="56" t="n">
        <f aca="false">IF($V$1=1,MAX(F105+G105+H105+J105-K105-M105,0)*Inputs!$C$22/12,0)</f>
        <v>400.720305432294</v>
      </c>
      <c r="O105" s="56" t="n">
        <f aca="false">IF(AND(MOD(A105,12)=0,B105&gt;=Inputs!$C$18),MAX(F105+G105+H105+J105-K105-M105-N105,0)*Inputs!$C$17,0)</f>
        <v>0</v>
      </c>
      <c r="P105" s="56" t="n">
        <f aca="false">F105+G105+H105+J105-K105-M105-N105+O105</f>
        <v>59707.3255094118</v>
      </c>
      <c r="Q105" s="56" t="n">
        <f aca="false">IF(OR(E105=1,P105&lt;=0),0,P105)</f>
        <v>59707.3255094118</v>
      </c>
      <c r="R105" s="15" t="n">
        <f aca="false">IF(OR(E105=1,AND(P105&lt;=0,I105&gt;0)),1,0)</f>
        <v>0</v>
      </c>
      <c r="S105" s="15" t="n">
        <f aca="false">IF(L105&gt;0,1,0)</f>
        <v>1</v>
      </c>
    </row>
    <row r="106" customFormat="false" ht="15" hidden="false" customHeight="false" outlineLevel="0" collapsed="false">
      <c r="A106" s="15" t="n">
        <v>105</v>
      </c>
      <c r="B106" s="15" t="n">
        <f aca="false">INT((A106-1)/12)+1</f>
        <v>9</v>
      </c>
      <c r="C106" s="15" t="n">
        <f aca="false">MIN(Inputs!$C$4+B106-1,99)</f>
        <v>82</v>
      </c>
      <c r="D106" s="55" t="n">
        <f aca="false">Inputs!$C$25</f>
        <v>0.02</v>
      </c>
      <c r="E106" s="15" t="n">
        <f aca="false">R105</f>
        <v>0</v>
      </c>
      <c r="F106" s="56" t="n">
        <f aca="false">Q105</f>
        <v>59707.3255094118</v>
      </c>
      <c r="G106" s="56" t="n">
        <f aca="false">IF(AND(MOD(A106-1,12)=0,B106&lt;=Inputs!$C$7,E106=0),Inputs!$C$6,0)</f>
        <v>0</v>
      </c>
      <c r="H106" s="56" t="n">
        <f aca="false">IF(B106=1,G106*Inputs!$C$9,0)</f>
        <v>0</v>
      </c>
      <c r="I106" s="56" t="n">
        <f aca="false">I105+G106</f>
        <v>120000</v>
      </c>
      <c r="J106" s="56" t="n">
        <f aca="false">(F106+G106+H106)*((1+D106)^(1/12)-1)</f>
        <v>98.611502399009</v>
      </c>
      <c r="K106" s="56" t="n">
        <f aca="false">(F106+G106+H106+J106)*(Inputs!$C$14+IF(B106&lt;=10,Inputs!$C$12,Inputs!$C$13))/12</f>
        <v>124.595702107939</v>
      </c>
      <c r="L106" s="56" t="n">
        <f aca="false">IF(OR(E106=1,A106&lt;=Inputs!$C$15),0,MAX(Inputs!$C$8*I106-(F106+G106+H106+J106-K106),0))</f>
        <v>61518.6586902971</v>
      </c>
      <c r="M106" s="56" t="n">
        <f aca="false">L106*INDEX(Rates!$B$2:$C$101,C106+1,IF(Inputs!$C$5="Male",1,2))/1000/12*Inputs!$C$16</f>
        <v>339.839323714983</v>
      </c>
      <c r="N106" s="56" t="n">
        <f aca="false">IF($V$1=1,MAX(F106+G106+H106+J106-K106-M106,0)*Inputs!$C$22/12,0)</f>
        <v>395.610013239919</v>
      </c>
      <c r="O106" s="56" t="n">
        <f aca="false">IF(AND(MOD(A106,12)=0,B106&gt;=Inputs!$C$18),MAX(F106+G106+H106+J106-K106-M106-N106,0)*Inputs!$C$17,0)</f>
        <v>0</v>
      </c>
      <c r="P106" s="56" t="n">
        <f aca="false">F106+G106+H106+J106-K106-M106-N106+O106</f>
        <v>58945.891972748</v>
      </c>
      <c r="Q106" s="56" t="n">
        <f aca="false">IF(OR(E106=1,P106&lt;=0),0,P106)</f>
        <v>58945.891972748</v>
      </c>
      <c r="R106" s="15" t="n">
        <f aca="false">IF(OR(E106=1,AND(P106&lt;=0,I106&gt;0)),1,0)</f>
        <v>0</v>
      </c>
      <c r="S106" s="15" t="n">
        <f aca="false">IF(L106&gt;0,1,0)</f>
        <v>1</v>
      </c>
    </row>
    <row r="107" customFormat="false" ht="15" hidden="false" customHeight="false" outlineLevel="0" collapsed="false">
      <c r="A107" s="15" t="n">
        <v>106</v>
      </c>
      <c r="B107" s="15" t="n">
        <f aca="false">INT((A107-1)/12)+1</f>
        <v>9</v>
      </c>
      <c r="C107" s="15" t="n">
        <f aca="false">MIN(Inputs!$C$4+B107-1,99)</f>
        <v>82</v>
      </c>
      <c r="D107" s="55" t="n">
        <f aca="false">Inputs!$C$25</f>
        <v>0.02</v>
      </c>
      <c r="E107" s="15" t="n">
        <f aca="false">R106</f>
        <v>0</v>
      </c>
      <c r="F107" s="56" t="n">
        <f aca="false">Q106</f>
        <v>58945.891972748</v>
      </c>
      <c r="G107" s="56" t="n">
        <f aca="false">IF(AND(MOD(A107-1,12)=0,B107&lt;=Inputs!$C$7,E107=0),Inputs!$C$6,0)</f>
        <v>0</v>
      </c>
      <c r="H107" s="56" t="n">
        <f aca="false">IF(B107=1,G107*Inputs!$C$9,0)</f>
        <v>0</v>
      </c>
      <c r="I107" s="56" t="n">
        <f aca="false">I106+G107</f>
        <v>120000</v>
      </c>
      <c r="J107" s="56" t="n">
        <f aca="false">(F107+G107+H107)*((1+D107)^(1/12)-1)</f>
        <v>97.3539330072</v>
      </c>
      <c r="K107" s="56" t="n">
        <f aca="false">(F107+G107+H107+J107)*(Inputs!$C$14+IF(B107&lt;=10,Inputs!$C$12,Inputs!$C$13))/12</f>
        <v>123.006762303657</v>
      </c>
      <c r="L107" s="56" t="n">
        <f aca="false">IF(OR(E107=1,A107&lt;=Inputs!$C$15),0,MAX(Inputs!$C$8*I107-(F107+G107+H107+J107-K107),0))</f>
        <v>62279.7608565485</v>
      </c>
      <c r="M107" s="56" t="n">
        <f aca="false">L107*INDEX(Rates!$B$2:$C$101,C107+1,IF(Inputs!$C$5="Male",1,2))/1000/12*Inputs!$C$16</f>
        <v>344.043778931717</v>
      </c>
      <c r="N107" s="56" t="n">
        <f aca="false">IF($V$1=1,MAX(F107+G107+H107+J107-K107-M107,0)*Inputs!$C$22/12,0)</f>
        <v>390.507969096799</v>
      </c>
      <c r="O107" s="56" t="n">
        <f aca="false">IF(AND(MOD(A107,12)=0,B107&gt;=Inputs!$C$18),MAX(F107+G107+H107+J107-K107-M107-N107,0)*Inputs!$C$17,0)</f>
        <v>0</v>
      </c>
      <c r="P107" s="56" t="n">
        <f aca="false">F107+G107+H107+J107-K107-M107-N107+O107</f>
        <v>58185.687395423</v>
      </c>
      <c r="Q107" s="56" t="n">
        <f aca="false">IF(OR(E107=1,P107&lt;=0),0,P107)</f>
        <v>58185.687395423</v>
      </c>
      <c r="R107" s="15" t="n">
        <f aca="false">IF(OR(E107=1,AND(P107&lt;=0,I107&gt;0)),1,0)</f>
        <v>0</v>
      </c>
      <c r="S107" s="15" t="n">
        <f aca="false">IF(L107&gt;0,1,0)</f>
        <v>1</v>
      </c>
    </row>
    <row r="108" customFormat="false" ht="15" hidden="false" customHeight="false" outlineLevel="0" collapsed="false">
      <c r="A108" s="15" t="n">
        <v>107</v>
      </c>
      <c r="B108" s="15" t="n">
        <f aca="false">INT((A108-1)/12)+1</f>
        <v>9</v>
      </c>
      <c r="C108" s="15" t="n">
        <f aca="false">MIN(Inputs!$C$4+B108-1,99)</f>
        <v>82</v>
      </c>
      <c r="D108" s="55" t="n">
        <f aca="false">Inputs!$C$25</f>
        <v>0.02</v>
      </c>
      <c r="E108" s="15" t="n">
        <f aca="false">R107</f>
        <v>0</v>
      </c>
      <c r="F108" s="56" t="n">
        <f aca="false">Q107</f>
        <v>58185.687395423</v>
      </c>
      <c r="G108" s="56" t="n">
        <f aca="false">IF(AND(MOD(A108-1,12)=0,B108&lt;=Inputs!$C$7,E108=0),Inputs!$C$6,0)</f>
        <v>0</v>
      </c>
      <c r="H108" s="56" t="n">
        <f aca="false">IF(B108=1,G108*Inputs!$C$9,0)</f>
        <v>0</v>
      </c>
      <c r="I108" s="56" t="n">
        <f aca="false">I107+G108</f>
        <v>120000</v>
      </c>
      <c r="J108" s="56" t="n">
        <f aca="false">(F108+G108+H108)*((1+D108)^(1/12)-1)</f>
        <v>96.0983933416559</v>
      </c>
      <c r="K108" s="56" t="n">
        <f aca="false">(F108+G108+H108+J108)*(Inputs!$C$14+IF(B108&lt;=10,Inputs!$C$12,Inputs!$C$13))/12</f>
        <v>121.420387059926</v>
      </c>
      <c r="L108" s="56" t="n">
        <f aca="false">IF(OR(E108=1,A108&lt;=Inputs!$C$15),0,MAX(Inputs!$C$8*I108-(F108+G108+H108+J108-K108),0))</f>
        <v>63039.6345982953</v>
      </c>
      <c r="M108" s="56" t="n">
        <f aca="false">L108*INDEX(Rates!$B$2:$C$101,C108+1,IF(Inputs!$C$5="Male",1,2))/1000/12*Inputs!$C$16</f>
        <v>348.24144812675</v>
      </c>
      <c r="N108" s="56" t="n">
        <f aca="false">IF($V$1=1,MAX(F108+G108+H108+J108-K108-M108,0)*Inputs!$C$22/12,0)</f>
        <v>385.41415969052</v>
      </c>
      <c r="O108" s="56" t="n">
        <f aca="false">IF(AND(MOD(A108,12)=0,B108&gt;=Inputs!$C$18),MAX(F108+G108+H108+J108-K108-M108-N108,0)*Inputs!$C$17,0)</f>
        <v>0</v>
      </c>
      <c r="P108" s="56" t="n">
        <f aca="false">F108+G108+H108+J108-K108-M108-N108+O108</f>
        <v>57426.7097938875</v>
      </c>
      <c r="Q108" s="56" t="n">
        <f aca="false">IF(OR(E108=1,P108&lt;=0),0,P108)</f>
        <v>57426.7097938875</v>
      </c>
      <c r="R108" s="15" t="n">
        <f aca="false">IF(OR(E108=1,AND(P108&lt;=0,I108&gt;0)),1,0)</f>
        <v>0</v>
      </c>
      <c r="S108" s="15" t="n">
        <f aca="false">IF(L108&gt;0,1,0)</f>
        <v>1</v>
      </c>
    </row>
    <row r="109" customFormat="false" ht="15" hidden="false" customHeight="false" outlineLevel="0" collapsed="false">
      <c r="A109" s="15" t="n">
        <v>108</v>
      </c>
      <c r="B109" s="15" t="n">
        <f aca="false">INT((A109-1)/12)+1</f>
        <v>9</v>
      </c>
      <c r="C109" s="15" t="n">
        <f aca="false">MIN(Inputs!$C$4+B109-1,99)</f>
        <v>82</v>
      </c>
      <c r="D109" s="55" t="n">
        <f aca="false">Inputs!$C$25</f>
        <v>0.02</v>
      </c>
      <c r="E109" s="15" t="n">
        <f aca="false">R108</f>
        <v>0</v>
      </c>
      <c r="F109" s="56" t="n">
        <f aca="false">Q108</f>
        <v>57426.7097938875</v>
      </c>
      <c r="G109" s="56" t="n">
        <f aca="false">IF(AND(MOD(A109-1,12)=0,B109&lt;=Inputs!$C$7,E109=0),Inputs!$C$6,0)</f>
        <v>0</v>
      </c>
      <c r="H109" s="56" t="n">
        <f aca="false">IF(B109=1,G109*Inputs!$C$9,0)</f>
        <v>0</v>
      </c>
      <c r="I109" s="56" t="n">
        <f aca="false">I108+G109</f>
        <v>120000</v>
      </c>
      <c r="J109" s="56" t="n">
        <f aca="false">(F109+G109+H109)*((1+D109)^(1/12)-1)</f>
        <v>94.8448801263835</v>
      </c>
      <c r="K109" s="56" t="n">
        <f aca="false">(F109+G109+H109+J109)*(Inputs!$C$14+IF(B109&lt;=10,Inputs!$C$12,Inputs!$C$13))/12</f>
        <v>119.836572237529</v>
      </c>
      <c r="L109" s="56" t="n">
        <f aca="false">IF(OR(E109=1,A109&lt;=Inputs!$C$15),0,MAX(Inputs!$C$8*I109-(F109+G109+H109+J109-K109),0))</f>
        <v>63798.2818982237</v>
      </c>
      <c r="M109" s="56" t="n">
        <f aca="false">L109*INDEX(Rates!$B$2:$C$101,C109+1,IF(Inputs!$C$5="Male",1,2))/1000/12*Inputs!$C$16</f>
        <v>352.432342252771</v>
      </c>
      <c r="N109" s="56" t="n">
        <f aca="false">IF($V$1=1,MAX(F109+G109+H109+J109-K109-M109,0)*Inputs!$C$22/12,0)</f>
        <v>380.328571730157</v>
      </c>
      <c r="O109" s="56" t="n">
        <f aca="false">IF(AND(MOD(A109,12)=0,B109&gt;=Inputs!$C$18),MAX(F109+G109+H109+J109-K109-M109-N109,0)*Inputs!$C$17,0)</f>
        <v>0</v>
      </c>
      <c r="P109" s="56" t="n">
        <f aca="false">F109+G109+H109+J109-K109-M109-N109+O109</f>
        <v>56668.9571877934</v>
      </c>
      <c r="Q109" s="56" t="n">
        <f aca="false">IF(OR(E109=1,P109&lt;=0),0,P109)</f>
        <v>56668.9571877934</v>
      </c>
      <c r="R109" s="15" t="n">
        <f aca="false">IF(OR(E109=1,AND(P109&lt;=0,I109&gt;0)),1,0)</f>
        <v>0</v>
      </c>
      <c r="S109" s="15" t="n">
        <f aca="false">IF(L109&gt;0,1,0)</f>
        <v>1</v>
      </c>
    </row>
    <row r="110" customFormat="false" ht="15" hidden="false" customHeight="false" outlineLevel="0" collapsed="false">
      <c r="A110" s="15" t="n">
        <v>109</v>
      </c>
      <c r="B110" s="15" t="n">
        <f aca="false">INT((A110-1)/12)+1</f>
        <v>10</v>
      </c>
      <c r="C110" s="15" t="n">
        <f aca="false">MIN(Inputs!$C$4+B110-1,99)</f>
        <v>83</v>
      </c>
      <c r="D110" s="55" t="n">
        <f aca="false">Inputs!$C$25</f>
        <v>0.02</v>
      </c>
      <c r="E110" s="15" t="n">
        <f aca="false">R109</f>
        <v>0</v>
      </c>
      <c r="F110" s="56" t="n">
        <f aca="false">Q109</f>
        <v>56668.9571877934</v>
      </c>
      <c r="G110" s="56" t="n">
        <f aca="false">IF(AND(MOD(A110-1,12)=0,B110&lt;=Inputs!$C$7,E110=0),Inputs!$C$6,0)</f>
        <v>0</v>
      </c>
      <c r="H110" s="56" t="n">
        <f aca="false">IF(B110=1,G110*Inputs!$C$9,0)</f>
        <v>0</v>
      </c>
      <c r="I110" s="56" t="n">
        <f aca="false">I109+G110</f>
        <v>120000</v>
      </c>
      <c r="J110" s="56" t="n">
        <f aca="false">(F110+G110+H110)*((1+D110)^(1/12)-1)</f>
        <v>93.5933900906773</v>
      </c>
      <c r="K110" s="56" t="n">
        <f aca="false">(F110+G110+H110+J110)*(Inputs!$C$14+IF(B110&lt;=10,Inputs!$C$12,Inputs!$C$13))/12</f>
        <v>118.255313703925</v>
      </c>
      <c r="L110" s="56" t="n">
        <f aca="false">IF(OR(E110=1,A110&lt;=Inputs!$C$15),0,MAX(Inputs!$C$8*I110-(F110+G110+H110+J110-K110),0))</f>
        <v>64555.7047358199</v>
      </c>
      <c r="M110" s="56" t="n">
        <f aca="false">L110*INDEX(Rates!$B$2:$C$101,C110+1,IF(Inputs!$C$5="Male",1,2))/1000/12*Inputs!$C$16</f>
        <v>398.416291061235</v>
      </c>
      <c r="N110" s="56" t="n">
        <f aca="false">IF($V$1=1,MAX(F110+G110+H110+J110-K110-M110,0)*Inputs!$C$22/12,0)</f>
        <v>374.972526487459</v>
      </c>
      <c r="O110" s="56" t="n">
        <f aca="false">IF(AND(MOD(A110,12)=0,B110&gt;=Inputs!$C$18),MAX(F110+G110+H110+J110-K110-M110-N110,0)*Inputs!$C$17,0)</f>
        <v>0</v>
      </c>
      <c r="P110" s="56" t="n">
        <f aca="false">F110+G110+H110+J110-K110-M110-N110+O110</f>
        <v>55870.9064466314</v>
      </c>
      <c r="Q110" s="56" t="n">
        <f aca="false">IF(OR(E110=1,P110&lt;=0),0,P110)</f>
        <v>55870.9064466314</v>
      </c>
      <c r="R110" s="15" t="n">
        <f aca="false">IF(OR(E110=1,AND(P110&lt;=0,I110&gt;0)),1,0)</f>
        <v>0</v>
      </c>
      <c r="S110" s="15" t="n">
        <f aca="false">IF(L110&gt;0,1,0)</f>
        <v>1</v>
      </c>
    </row>
    <row r="111" customFormat="false" ht="15" hidden="false" customHeight="false" outlineLevel="0" collapsed="false">
      <c r="A111" s="15" t="n">
        <v>110</v>
      </c>
      <c r="B111" s="15" t="n">
        <f aca="false">INT((A111-1)/12)+1</f>
        <v>10</v>
      </c>
      <c r="C111" s="15" t="n">
        <f aca="false">MIN(Inputs!$C$4+B111-1,99)</f>
        <v>83</v>
      </c>
      <c r="D111" s="55" t="n">
        <f aca="false">Inputs!$C$25</f>
        <v>0.02</v>
      </c>
      <c r="E111" s="15" t="n">
        <f aca="false">R110</f>
        <v>0</v>
      </c>
      <c r="F111" s="56" t="n">
        <f aca="false">Q110</f>
        <v>55870.9064466314</v>
      </c>
      <c r="G111" s="56" t="n">
        <f aca="false">IF(AND(MOD(A111-1,12)=0,B111&lt;=Inputs!$C$7,E111=0),Inputs!$C$6,0)</f>
        <v>0</v>
      </c>
      <c r="H111" s="56" t="n">
        <f aca="false">IF(B111=1,G111*Inputs!$C$9,0)</f>
        <v>0</v>
      </c>
      <c r="I111" s="56" t="n">
        <f aca="false">I110+G111</f>
        <v>120000</v>
      </c>
      <c r="J111" s="56" t="n">
        <f aca="false">(F111+G111+H111)*((1+D111)^(1/12)-1)</f>
        <v>92.2753444085906</v>
      </c>
      <c r="K111" s="56" t="n">
        <f aca="false">(F111+G111+H111+J111)*(Inputs!$C$14+IF(B111&lt;=10,Inputs!$C$12,Inputs!$C$13))/12</f>
        <v>116.589962064667</v>
      </c>
      <c r="L111" s="56" t="n">
        <f aca="false">IF(OR(E111=1,A111&lt;=Inputs!$C$15),0,MAX(Inputs!$C$8*I111-(F111+G111+H111+J111-K111),0))</f>
        <v>65353.4081710246</v>
      </c>
      <c r="M111" s="56" t="n">
        <f aca="false">L111*INDEX(Rates!$B$2:$C$101,C111+1,IF(Inputs!$C$5="Male",1,2))/1000/12*Inputs!$C$16</f>
        <v>403.339450762174</v>
      </c>
      <c r="N111" s="56" t="n">
        <f aca="false">IF($V$1=1,MAX(F111+G111+H111+J111-K111-M111,0)*Inputs!$C$22/12,0)</f>
        <v>369.621682521421</v>
      </c>
      <c r="O111" s="56" t="n">
        <f aca="false">IF(AND(MOD(A111,12)=0,B111&gt;=Inputs!$C$18),MAX(F111+G111+H111+J111-K111-M111-N111,0)*Inputs!$C$17,0)</f>
        <v>0</v>
      </c>
      <c r="P111" s="56" t="n">
        <f aca="false">F111+G111+H111+J111-K111-M111-N111+O111</f>
        <v>55073.6306956918</v>
      </c>
      <c r="Q111" s="56" t="n">
        <f aca="false">IF(OR(E111=1,P111&lt;=0),0,P111)</f>
        <v>55073.6306956918</v>
      </c>
      <c r="R111" s="15" t="n">
        <f aca="false">IF(OR(E111=1,AND(P111&lt;=0,I111&gt;0)),1,0)</f>
        <v>0</v>
      </c>
      <c r="S111" s="15" t="n">
        <f aca="false">IF(L111&gt;0,1,0)</f>
        <v>1</v>
      </c>
    </row>
    <row r="112" customFormat="false" ht="15" hidden="false" customHeight="false" outlineLevel="0" collapsed="false">
      <c r="A112" s="15" t="n">
        <v>111</v>
      </c>
      <c r="B112" s="15" t="n">
        <f aca="false">INT((A112-1)/12)+1</f>
        <v>10</v>
      </c>
      <c r="C112" s="15" t="n">
        <f aca="false">MIN(Inputs!$C$4+B112-1,99)</f>
        <v>83</v>
      </c>
      <c r="D112" s="55" t="n">
        <f aca="false">Inputs!$C$25</f>
        <v>0.02</v>
      </c>
      <c r="E112" s="15" t="n">
        <f aca="false">R111</f>
        <v>0</v>
      </c>
      <c r="F112" s="56" t="n">
        <f aca="false">Q111</f>
        <v>55073.6306956918</v>
      </c>
      <c r="G112" s="56" t="n">
        <f aca="false">IF(AND(MOD(A112-1,12)=0,B112&lt;=Inputs!$C$7,E112=0),Inputs!$C$6,0)</f>
        <v>0</v>
      </c>
      <c r="H112" s="56" t="n">
        <f aca="false">IF(B112=1,G112*Inputs!$C$9,0)</f>
        <v>0</v>
      </c>
      <c r="I112" s="56" t="n">
        <f aca="false">I111+G112</f>
        <v>120000</v>
      </c>
      <c r="J112" s="56" t="n">
        <f aca="false">(F112+G112+H112)*((1+D112)^(1/12)-1)</f>
        <v>90.9585786858642</v>
      </c>
      <c r="K112" s="56" t="n">
        <f aca="false">(F112+G112+H112+J112)*(Inputs!$C$14+IF(B112&lt;=10,Inputs!$C$12,Inputs!$C$13))/12</f>
        <v>114.926227654953</v>
      </c>
      <c r="L112" s="56" t="n">
        <f aca="false">IF(OR(E112=1,A112&lt;=Inputs!$C$15),0,MAX(Inputs!$C$8*I112-(F112+G112+H112+J112-K112),0))</f>
        <v>66150.3369532773</v>
      </c>
      <c r="M112" s="56" t="n">
        <f aca="false">L112*INDEX(Rates!$B$2:$C$101,C112+1,IF(Inputs!$C$5="Male",1,2))/1000/12*Inputs!$C$16</f>
        <v>408.25782956331</v>
      </c>
      <c r="N112" s="56" t="n">
        <f aca="false">IF($V$1=1,MAX(F112+G112+H112+J112-K112-M112,0)*Inputs!$C$22/12,0)</f>
        <v>364.276034781063</v>
      </c>
      <c r="O112" s="56" t="n">
        <f aca="false">IF(AND(MOD(A112,12)=0,B112&gt;=Inputs!$C$18),MAX(F112+G112+H112+J112-K112-M112-N112,0)*Inputs!$C$17,0)</f>
        <v>0</v>
      </c>
      <c r="P112" s="56" t="n">
        <f aca="false">F112+G112+H112+J112-K112-M112-N112+O112</f>
        <v>54277.1291823783</v>
      </c>
      <c r="Q112" s="56" t="n">
        <f aca="false">IF(OR(E112=1,P112&lt;=0),0,P112)</f>
        <v>54277.1291823783</v>
      </c>
      <c r="R112" s="15" t="n">
        <f aca="false">IF(OR(E112=1,AND(P112&lt;=0,I112&gt;0)),1,0)</f>
        <v>0</v>
      </c>
      <c r="S112" s="15" t="n">
        <f aca="false">IF(L112&gt;0,1,0)</f>
        <v>1</v>
      </c>
    </row>
    <row r="113" customFormat="false" ht="15" hidden="false" customHeight="false" outlineLevel="0" collapsed="false">
      <c r="A113" s="15" t="n">
        <v>112</v>
      </c>
      <c r="B113" s="15" t="n">
        <f aca="false">INT((A113-1)/12)+1</f>
        <v>10</v>
      </c>
      <c r="C113" s="15" t="n">
        <f aca="false">MIN(Inputs!$C$4+B113-1,99)</f>
        <v>83</v>
      </c>
      <c r="D113" s="55" t="n">
        <f aca="false">Inputs!$C$25</f>
        <v>0.02</v>
      </c>
      <c r="E113" s="15" t="n">
        <f aca="false">R112</f>
        <v>0</v>
      </c>
      <c r="F113" s="56" t="n">
        <f aca="false">Q112</f>
        <v>54277.1291823783</v>
      </c>
      <c r="G113" s="56" t="n">
        <f aca="false">IF(AND(MOD(A113-1,12)=0,B113&lt;=Inputs!$C$7,E113=0),Inputs!$C$6,0)</f>
        <v>0</v>
      </c>
      <c r="H113" s="56" t="n">
        <f aca="false">IF(B113=1,G113*Inputs!$C$9,0)</f>
        <v>0</v>
      </c>
      <c r="I113" s="56" t="n">
        <f aca="false">I112+G113</f>
        <v>120000</v>
      </c>
      <c r="J113" s="56" t="n">
        <f aca="false">(F113+G113+H113)*((1+D113)^(1/12)-1)</f>
        <v>89.6430916795246</v>
      </c>
      <c r="K113" s="56" t="n">
        <f aca="false">(F113+G113+H113+J113)*(Inputs!$C$14+IF(B113&lt;=10,Inputs!$C$12,Inputs!$C$13))/12</f>
        <v>113.264108904287</v>
      </c>
      <c r="L113" s="56" t="n">
        <f aca="false">IF(OR(E113=1,A113&lt;=Inputs!$C$15),0,MAX(Inputs!$C$8*I113-(F113+G113+H113+J113-K113),0))</f>
        <v>66946.4918348465</v>
      </c>
      <c r="M113" s="56" t="n">
        <f aca="false">L113*INDEX(Rates!$B$2:$C$101,C113+1,IF(Inputs!$C$5="Male",1,2))/1000/12*Inputs!$C$16</f>
        <v>413.171432107394</v>
      </c>
      <c r="N113" s="56" t="n">
        <f aca="false">IF($V$1=1,MAX(F113+G113+H113+J113-K113-M113,0)*Inputs!$C$22/12,0)</f>
        <v>358.935578220308</v>
      </c>
      <c r="O113" s="56" t="n">
        <f aca="false">IF(AND(MOD(A113,12)=0,B113&gt;=Inputs!$C$18),MAX(F113+G113+H113+J113-K113-M113-N113,0)*Inputs!$C$17,0)</f>
        <v>0</v>
      </c>
      <c r="P113" s="56" t="n">
        <f aca="false">F113+G113+H113+J113-K113-M113-N113+O113</f>
        <v>53481.4011548258</v>
      </c>
      <c r="Q113" s="56" t="n">
        <f aca="false">IF(OR(E113=1,P113&lt;=0),0,P113)</f>
        <v>53481.4011548258</v>
      </c>
      <c r="R113" s="15" t="n">
        <f aca="false">IF(OR(E113=1,AND(P113&lt;=0,I113&gt;0)),1,0)</f>
        <v>0</v>
      </c>
      <c r="S113" s="15" t="n">
        <f aca="false">IF(L113&gt;0,1,0)</f>
        <v>1</v>
      </c>
    </row>
    <row r="114" customFormat="false" ht="15" hidden="false" customHeight="false" outlineLevel="0" collapsed="false">
      <c r="A114" s="15" t="n">
        <v>113</v>
      </c>
      <c r="B114" s="15" t="n">
        <f aca="false">INT((A114-1)/12)+1</f>
        <v>10</v>
      </c>
      <c r="C114" s="15" t="n">
        <f aca="false">MIN(Inputs!$C$4+B114-1,99)</f>
        <v>83</v>
      </c>
      <c r="D114" s="55" t="n">
        <f aca="false">Inputs!$C$25</f>
        <v>0.02</v>
      </c>
      <c r="E114" s="15" t="n">
        <f aca="false">R113</f>
        <v>0</v>
      </c>
      <c r="F114" s="56" t="n">
        <f aca="false">Q113</f>
        <v>53481.4011548258</v>
      </c>
      <c r="G114" s="56" t="n">
        <f aca="false">IF(AND(MOD(A114-1,12)=0,B114&lt;=Inputs!$C$7,E114=0),Inputs!$C$6,0)</f>
        <v>0</v>
      </c>
      <c r="H114" s="56" t="n">
        <f aca="false">IF(B114=1,G114*Inputs!$C$9,0)</f>
        <v>0</v>
      </c>
      <c r="I114" s="56" t="n">
        <f aca="false">I113+G114</f>
        <v>120000</v>
      </c>
      <c r="J114" s="56" t="n">
        <f aca="false">(F114+G114+H114)*((1+D114)^(1/12)-1)</f>
        <v>88.3288821478051</v>
      </c>
      <c r="K114" s="56" t="n">
        <f aca="false">(F114+G114+H114+J114)*(Inputs!$C$14+IF(B114&lt;=10,Inputs!$C$12,Inputs!$C$13))/12</f>
        <v>111.603604243695</v>
      </c>
      <c r="L114" s="56" t="n">
        <f aca="false">IF(OR(E114=1,A114&lt;=Inputs!$C$15),0,MAX(Inputs!$C$8*I114-(F114+G114+H114+J114-K114),0))</f>
        <v>67741.8735672701</v>
      </c>
      <c r="M114" s="56" t="n">
        <f aca="false">L114*INDEX(Rates!$B$2:$C$101,C114+1,IF(Inputs!$C$5="Male",1,2))/1000/12*Inputs!$C$16</f>
        <v>418.080263032668</v>
      </c>
      <c r="N114" s="56" t="n">
        <f aca="false">IF($V$1=1,MAX(F114+G114+H114+J114-K114-M114,0)*Inputs!$C$22/12,0)</f>
        <v>353.600307797982</v>
      </c>
      <c r="O114" s="56" t="n">
        <f aca="false">IF(AND(MOD(A114,12)=0,B114&gt;=Inputs!$C$18),MAX(F114+G114+H114+J114-K114-M114-N114,0)*Inputs!$C$17,0)</f>
        <v>0</v>
      </c>
      <c r="P114" s="56" t="n">
        <f aca="false">F114+G114+H114+J114-K114-M114-N114+O114</f>
        <v>52686.4458618993</v>
      </c>
      <c r="Q114" s="56" t="n">
        <f aca="false">IF(OR(E114=1,P114&lt;=0),0,P114)</f>
        <v>52686.4458618993</v>
      </c>
      <c r="R114" s="15" t="n">
        <f aca="false">IF(OR(E114=1,AND(P114&lt;=0,I114&gt;0)),1,0)</f>
        <v>0</v>
      </c>
      <c r="S114" s="15" t="n">
        <f aca="false">IF(L114&gt;0,1,0)</f>
        <v>1</v>
      </c>
    </row>
    <row r="115" customFormat="false" ht="15" hidden="false" customHeight="false" outlineLevel="0" collapsed="false">
      <c r="A115" s="15" t="n">
        <v>114</v>
      </c>
      <c r="B115" s="15" t="n">
        <f aca="false">INT((A115-1)/12)+1</f>
        <v>10</v>
      </c>
      <c r="C115" s="15" t="n">
        <f aca="false">MIN(Inputs!$C$4+B115-1,99)</f>
        <v>83</v>
      </c>
      <c r="D115" s="55" t="n">
        <f aca="false">Inputs!$C$25</f>
        <v>0.02</v>
      </c>
      <c r="E115" s="15" t="n">
        <f aca="false">R114</f>
        <v>0</v>
      </c>
      <c r="F115" s="56" t="n">
        <f aca="false">Q114</f>
        <v>52686.4458618993</v>
      </c>
      <c r="G115" s="56" t="n">
        <f aca="false">IF(AND(MOD(A115-1,12)=0,B115&lt;=Inputs!$C$7,E115=0),Inputs!$C$6,0)</f>
        <v>0</v>
      </c>
      <c r="H115" s="56" t="n">
        <f aca="false">IF(B115=1,G115*Inputs!$C$9,0)</f>
        <v>0</v>
      </c>
      <c r="I115" s="56" t="n">
        <f aca="false">I114+G115</f>
        <v>120000</v>
      </c>
      <c r="J115" s="56" t="n">
        <f aca="false">(F115+G115+H115)*((1+D115)^(1/12)-1)</f>
        <v>87.0159488501451</v>
      </c>
      <c r="K115" s="56" t="n">
        <f aca="false">(F115+G115+H115+J115)*(Inputs!$C$14+IF(B115&lt;=10,Inputs!$C$12,Inputs!$C$13))/12</f>
        <v>109.944712105728</v>
      </c>
      <c r="L115" s="56" t="n">
        <f aca="false">IF(OR(E115=1,A115&lt;=Inputs!$C$15),0,MAX(Inputs!$C$8*I115-(F115+G115+H115+J115-K115),0))</f>
        <v>68536.4829013563</v>
      </c>
      <c r="M115" s="56" t="n">
        <f aca="false">L115*INDEX(Rates!$B$2:$C$101,C115+1,IF(Inputs!$C$5="Male",1,2))/1000/12*Inputs!$C$16</f>
        <v>422.984326972871</v>
      </c>
      <c r="N115" s="56" t="n">
        <f aca="false">IF($V$1=1,MAX(F115+G115+H115+J115-K115-M115,0)*Inputs!$C$22/12,0)</f>
        <v>348.270218477806</v>
      </c>
      <c r="O115" s="56" t="n">
        <f aca="false">IF(AND(MOD(A115,12)=0,B115&gt;=Inputs!$C$18),MAX(F115+G115+H115+J115-K115-M115-N115,0)*Inputs!$C$17,0)</f>
        <v>0</v>
      </c>
      <c r="P115" s="56" t="n">
        <f aca="false">F115+G115+H115+J115-K115-M115-N115+O115</f>
        <v>51892.262553193</v>
      </c>
      <c r="Q115" s="56" t="n">
        <f aca="false">IF(OR(E115=1,P115&lt;=0),0,P115)</f>
        <v>51892.262553193</v>
      </c>
      <c r="R115" s="15" t="n">
        <f aca="false">IF(OR(E115=1,AND(P115&lt;=0,I115&gt;0)),1,0)</f>
        <v>0</v>
      </c>
      <c r="S115" s="15" t="n">
        <f aca="false">IF(L115&gt;0,1,0)</f>
        <v>1</v>
      </c>
    </row>
    <row r="116" customFormat="false" ht="15" hidden="false" customHeight="false" outlineLevel="0" collapsed="false">
      <c r="A116" s="15" t="n">
        <v>115</v>
      </c>
      <c r="B116" s="15" t="n">
        <f aca="false">INT((A116-1)/12)+1</f>
        <v>10</v>
      </c>
      <c r="C116" s="15" t="n">
        <f aca="false">MIN(Inputs!$C$4+B116-1,99)</f>
        <v>83</v>
      </c>
      <c r="D116" s="55" t="n">
        <f aca="false">Inputs!$C$25</f>
        <v>0.02</v>
      </c>
      <c r="E116" s="15" t="n">
        <f aca="false">R115</f>
        <v>0</v>
      </c>
      <c r="F116" s="56" t="n">
        <f aca="false">Q115</f>
        <v>51892.262553193</v>
      </c>
      <c r="G116" s="56" t="n">
        <f aca="false">IF(AND(MOD(A116-1,12)=0,B116&lt;=Inputs!$C$7,E116=0),Inputs!$C$6,0)</f>
        <v>0</v>
      </c>
      <c r="H116" s="56" t="n">
        <f aca="false">IF(B116=1,G116*Inputs!$C$9,0)</f>
        <v>0</v>
      </c>
      <c r="I116" s="56" t="n">
        <f aca="false">I115+G116</f>
        <v>120000</v>
      </c>
      <c r="J116" s="56" t="n">
        <f aca="false">(F116+G116+H116)*((1+D116)^(1/12)-1)</f>
        <v>85.7042905471887</v>
      </c>
      <c r="K116" s="56" t="n">
        <f aca="false">(F116+G116+H116+J116)*(Inputs!$C$14+IF(B116&lt;=10,Inputs!$C$12,Inputs!$C$13))/12</f>
        <v>108.287430924459</v>
      </c>
      <c r="L116" s="56" t="n">
        <f aca="false">IF(OR(E116=1,A116&lt;=Inputs!$C$15),0,MAX(Inputs!$C$8*I116-(F116+G116+H116+J116-K116),0))</f>
        <v>69330.3205871842</v>
      </c>
      <c r="M116" s="56" t="n">
        <f aca="false">L116*INDEX(Rates!$B$2:$C$101,C116+1,IF(Inputs!$C$5="Male",1,2))/1000/12*Inputs!$C$16</f>
        <v>427.883628557239</v>
      </c>
      <c r="N116" s="56" t="n">
        <f aca="false">IF($V$1=1,MAX(F116+G116+H116+J116-K116-M116,0)*Inputs!$C$22/12,0)</f>
        <v>342.94530522839</v>
      </c>
      <c r="O116" s="56" t="n">
        <f aca="false">IF(AND(MOD(A116,12)=0,B116&gt;=Inputs!$C$18),MAX(F116+G116+H116+J116-K116-M116-N116,0)*Inputs!$C$17,0)</f>
        <v>0</v>
      </c>
      <c r="P116" s="56" t="n">
        <f aca="false">F116+G116+H116+J116-K116-M116-N116+O116</f>
        <v>51098.8504790301</v>
      </c>
      <c r="Q116" s="56" t="n">
        <f aca="false">IF(OR(E116=1,P116&lt;=0),0,P116)</f>
        <v>51098.8504790301</v>
      </c>
      <c r="R116" s="15" t="n">
        <f aca="false">IF(OR(E116=1,AND(P116&lt;=0,I116&gt;0)),1,0)</f>
        <v>0</v>
      </c>
      <c r="S116" s="15" t="n">
        <f aca="false">IF(L116&gt;0,1,0)</f>
        <v>1</v>
      </c>
    </row>
    <row r="117" customFormat="false" ht="15" hidden="false" customHeight="false" outlineLevel="0" collapsed="false">
      <c r="A117" s="15" t="n">
        <v>116</v>
      </c>
      <c r="B117" s="15" t="n">
        <f aca="false">INT((A117-1)/12)+1</f>
        <v>10</v>
      </c>
      <c r="C117" s="15" t="n">
        <f aca="false">MIN(Inputs!$C$4+B117-1,99)</f>
        <v>83</v>
      </c>
      <c r="D117" s="55" t="n">
        <f aca="false">Inputs!$C$25</f>
        <v>0.02</v>
      </c>
      <c r="E117" s="15" t="n">
        <f aca="false">R116</f>
        <v>0</v>
      </c>
      <c r="F117" s="56" t="n">
        <f aca="false">Q116</f>
        <v>51098.8504790301</v>
      </c>
      <c r="G117" s="56" t="n">
        <f aca="false">IF(AND(MOD(A117-1,12)=0,B117&lt;=Inputs!$C$7,E117=0),Inputs!$C$6,0)</f>
        <v>0</v>
      </c>
      <c r="H117" s="56" t="n">
        <f aca="false">IF(B117=1,G117*Inputs!$C$9,0)</f>
        <v>0</v>
      </c>
      <c r="I117" s="56" t="n">
        <f aca="false">I116+G117</f>
        <v>120000</v>
      </c>
      <c r="J117" s="56" t="n">
        <f aca="false">(F117+G117+H117)*((1+D117)^(1/12)-1)</f>
        <v>84.3939060007835</v>
      </c>
      <c r="K117" s="56" t="n">
        <f aca="false">(F117+G117+H117+J117)*(Inputs!$C$14+IF(B117&lt;=10,Inputs!$C$12,Inputs!$C$13))/12</f>
        <v>106.631759135481</v>
      </c>
      <c r="L117" s="56" t="n">
        <f aca="false">IF(OR(E117=1,A117&lt;=Inputs!$C$15),0,MAX(Inputs!$C$8*I117-(F117+G117+H117+J117-K117),0))</f>
        <v>70123.3873741046</v>
      </c>
      <c r="M117" s="56" t="n">
        <f aca="false">L117*INDEX(Rates!$B$2:$C$101,C117+1,IF(Inputs!$C$5="Male",1,2))/1000/12*Inputs!$C$16</f>
        <v>432.778172410515</v>
      </c>
      <c r="N117" s="56" t="n">
        <f aca="false">IF($V$1=1,MAX(F117+G117+H117+J117-K117-M117,0)*Inputs!$C$22/12,0)</f>
        <v>337.625563023233</v>
      </c>
      <c r="O117" s="56" t="n">
        <f aca="false">IF(AND(MOD(A117,12)=0,B117&gt;=Inputs!$C$18),MAX(F117+G117+H117+J117-K117-M117-N117,0)*Inputs!$C$17,0)</f>
        <v>0</v>
      </c>
      <c r="P117" s="56" t="n">
        <f aca="false">F117+G117+H117+J117-K117-M117-N117+O117</f>
        <v>50306.2088904617</v>
      </c>
      <c r="Q117" s="56" t="n">
        <f aca="false">IF(OR(E117=1,P117&lt;=0),0,P117)</f>
        <v>50306.2088904617</v>
      </c>
      <c r="R117" s="15" t="n">
        <f aca="false">IF(OR(E117=1,AND(P117&lt;=0,I117&gt;0)),1,0)</f>
        <v>0</v>
      </c>
      <c r="S117" s="15" t="n">
        <f aca="false">IF(L117&gt;0,1,0)</f>
        <v>1</v>
      </c>
    </row>
    <row r="118" customFormat="false" ht="15" hidden="false" customHeight="false" outlineLevel="0" collapsed="false">
      <c r="A118" s="15" t="n">
        <v>117</v>
      </c>
      <c r="B118" s="15" t="n">
        <f aca="false">INT((A118-1)/12)+1</f>
        <v>10</v>
      </c>
      <c r="C118" s="15" t="n">
        <f aca="false">MIN(Inputs!$C$4+B118-1,99)</f>
        <v>83</v>
      </c>
      <c r="D118" s="55" t="n">
        <f aca="false">Inputs!$C$25</f>
        <v>0.02</v>
      </c>
      <c r="E118" s="15" t="n">
        <f aca="false">R117</f>
        <v>0</v>
      </c>
      <c r="F118" s="56" t="n">
        <f aca="false">Q117</f>
        <v>50306.2088904617</v>
      </c>
      <c r="G118" s="56" t="n">
        <f aca="false">IF(AND(MOD(A118-1,12)=0,B118&lt;=Inputs!$C$7,E118=0),Inputs!$C$6,0)</f>
        <v>0</v>
      </c>
      <c r="H118" s="56" t="n">
        <f aca="false">IF(B118=1,G118*Inputs!$C$9,0)</f>
        <v>0</v>
      </c>
      <c r="I118" s="56" t="n">
        <f aca="false">I117+G118</f>
        <v>120000</v>
      </c>
      <c r="J118" s="56" t="n">
        <f aca="false">(F118+G118+H118)*((1+D118)^(1/12)-1)</f>
        <v>83.0847939739795</v>
      </c>
      <c r="K118" s="56" t="n">
        <f aca="false">(F118+G118+H118+J118)*(Inputs!$C$14+IF(B118&lt;=10,Inputs!$C$12,Inputs!$C$13))/12</f>
        <v>104.977695175908</v>
      </c>
      <c r="L118" s="56" t="n">
        <f aca="false">IF(OR(E118=1,A118&lt;=Inputs!$C$15),0,MAX(Inputs!$C$8*I118-(F118+G118+H118+J118-K118),0))</f>
        <v>70915.6840107402</v>
      </c>
      <c r="M118" s="56" t="n">
        <f aca="false">L118*INDEX(Rates!$B$2:$C$101,C118+1,IF(Inputs!$C$5="Male",1,2))/1000/12*Inputs!$C$16</f>
        <v>437.667963152952</v>
      </c>
      <c r="N118" s="56" t="n">
        <f aca="false">IF($V$1=1,MAX(F118+G118+H118+J118-K118-M118,0)*Inputs!$C$22/12,0)</f>
        <v>332.310986840712</v>
      </c>
      <c r="O118" s="56" t="n">
        <f aca="false">IF(AND(MOD(A118,12)=0,B118&gt;=Inputs!$C$18),MAX(F118+G118+H118+J118-K118-M118-N118,0)*Inputs!$C$17,0)</f>
        <v>0</v>
      </c>
      <c r="P118" s="56" t="n">
        <f aca="false">F118+G118+H118+J118-K118-M118-N118+O118</f>
        <v>49514.3370392661</v>
      </c>
      <c r="Q118" s="56" t="n">
        <f aca="false">IF(OR(E118=1,P118&lt;=0),0,P118)</f>
        <v>49514.3370392661</v>
      </c>
      <c r="R118" s="15" t="n">
        <f aca="false">IF(OR(E118=1,AND(P118&lt;=0,I118&gt;0)),1,0)</f>
        <v>0</v>
      </c>
      <c r="S118" s="15" t="n">
        <f aca="false">IF(L118&gt;0,1,0)</f>
        <v>1</v>
      </c>
    </row>
    <row r="119" customFormat="false" ht="15" hidden="false" customHeight="false" outlineLevel="0" collapsed="false">
      <c r="A119" s="15" t="n">
        <v>118</v>
      </c>
      <c r="B119" s="15" t="n">
        <f aca="false">INT((A119-1)/12)+1</f>
        <v>10</v>
      </c>
      <c r="C119" s="15" t="n">
        <f aca="false">MIN(Inputs!$C$4+B119-1,99)</f>
        <v>83</v>
      </c>
      <c r="D119" s="55" t="n">
        <f aca="false">Inputs!$C$25</f>
        <v>0.02</v>
      </c>
      <c r="E119" s="15" t="n">
        <f aca="false">R118</f>
        <v>0</v>
      </c>
      <c r="F119" s="56" t="n">
        <f aca="false">Q118</f>
        <v>49514.3370392661</v>
      </c>
      <c r="G119" s="56" t="n">
        <f aca="false">IF(AND(MOD(A119-1,12)=0,B119&lt;=Inputs!$C$7,E119=0),Inputs!$C$6,0)</f>
        <v>0</v>
      </c>
      <c r="H119" s="56" t="n">
        <f aca="false">IF(B119=1,G119*Inputs!$C$9,0)</f>
        <v>0</v>
      </c>
      <c r="I119" s="56" t="n">
        <f aca="false">I118+G119</f>
        <v>120000</v>
      </c>
      <c r="J119" s="56" t="n">
        <f aca="false">(F119+G119+H119)*((1+D119)^(1/12)-1)</f>
        <v>81.7769532310279</v>
      </c>
      <c r="K119" s="56" t="n">
        <f aca="false">(F119+G119+H119+J119)*(Inputs!$C$14+IF(B119&lt;=10,Inputs!$C$12,Inputs!$C$13))/12</f>
        <v>103.325237484369</v>
      </c>
      <c r="L119" s="56" t="n">
        <f aca="false">IF(OR(E119=1,A119&lt;=Inputs!$C$15),0,MAX(Inputs!$C$8*I119-(F119+G119+H119+J119-K119),0))</f>
        <v>71707.2112449873</v>
      </c>
      <c r="M119" s="56" t="n">
        <f aca="false">L119*INDEX(Rates!$B$2:$C$101,C119+1,IF(Inputs!$C$5="Male",1,2))/1000/12*Inputs!$C$16</f>
        <v>442.553005400313</v>
      </c>
      <c r="N119" s="56" t="n">
        <f aca="false">IF($V$1=1,MAX(F119+G119+H119+J119-K119-M119,0)*Inputs!$C$22/12,0)</f>
        <v>327.001571664083</v>
      </c>
      <c r="O119" s="56" t="n">
        <f aca="false">IF(AND(MOD(A119,12)=0,B119&gt;=Inputs!$C$18),MAX(F119+G119+H119+J119-K119-M119-N119,0)*Inputs!$C$17,0)</f>
        <v>0</v>
      </c>
      <c r="P119" s="56" t="n">
        <f aca="false">F119+G119+H119+J119-K119-M119-N119+O119</f>
        <v>48723.2341779484</v>
      </c>
      <c r="Q119" s="56" t="n">
        <f aca="false">IF(OR(E119=1,P119&lt;=0),0,P119)</f>
        <v>48723.2341779484</v>
      </c>
      <c r="R119" s="15" t="n">
        <f aca="false">IF(OR(E119=1,AND(P119&lt;=0,I119&gt;0)),1,0)</f>
        <v>0</v>
      </c>
      <c r="S119" s="15" t="n">
        <f aca="false">IF(L119&gt;0,1,0)</f>
        <v>1</v>
      </c>
    </row>
    <row r="120" customFormat="false" ht="15" hidden="false" customHeight="false" outlineLevel="0" collapsed="false">
      <c r="A120" s="15" t="n">
        <v>119</v>
      </c>
      <c r="B120" s="15" t="n">
        <f aca="false">INT((A120-1)/12)+1</f>
        <v>10</v>
      </c>
      <c r="C120" s="15" t="n">
        <f aca="false">MIN(Inputs!$C$4+B120-1,99)</f>
        <v>83</v>
      </c>
      <c r="D120" s="55" t="n">
        <f aca="false">Inputs!$C$25</f>
        <v>0.02</v>
      </c>
      <c r="E120" s="15" t="n">
        <f aca="false">R119</f>
        <v>0</v>
      </c>
      <c r="F120" s="56" t="n">
        <f aca="false">Q119</f>
        <v>48723.2341779484</v>
      </c>
      <c r="G120" s="56" t="n">
        <f aca="false">IF(AND(MOD(A120-1,12)=0,B120&lt;=Inputs!$C$7,E120=0),Inputs!$C$6,0)</f>
        <v>0</v>
      </c>
      <c r="H120" s="56" t="n">
        <f aca="false">IF(B120=1,G120*Inputs!$C$9,0)</f>
        <v>0</v>
      </c>
      <c r="I120" s="56" t="n">
        <f aca="false">I119+G120</f>
        <v>120000</v>
      </c>
      <c r="J120" s="56" t="n">
        <f aca="false">(F120+G120+H120)*((1+D120)^(1/12)-1)</f>
        <v>80.4703825373799</v>
      </c>
      <c r="K120" s="56" t="n">
        <f aca="false">(F120+G120+H120+J120)*(Inputs!$C$14+IF(B120&lt;=10,Inputs!$C$12,Inputs!$C$13))/12</f>
        <v>101.674384501012</v>
      </c>
      <c r="L120" s="56" t="n">
        <f aca="false">IF(OR(E120=1,A120&lt;=Inputs!$C$15),0,MAX(Inputs!$C$8*I120-(F120+G120+H120+J120-K120),0))</f>
        <v>72497.9698240153</v>
      </c>
      <c r="M120" s="56" t="n">
        <f aca="false">L120*INDEX(Rates!$B$2:$C$101,C120+1,IF(Inputs!$C$5="Male",1,2))/1000/12*Inputs!$C$16</f>
        <v>447.433303763881</v>
      </c>
      <c r="N120" s="56" t="n">
        <f aca="false">IF($V$1=1,MAX(F120+G120+H120+J120-K120-M120,0)*Inputs!$C$22/12,0)</f>
        <v>321.697312481472</v>
      </c>
      <c r="O120" s="56" t="n">
        <f aca="false">IF(AND(MOD(A120,12)=0,B120&gt;=Inputs!$C$18),MAX(F120+G120+H120+J120-K120-M120-N120,0)*Inputs!$C$17,0)</f>
        <v>0</v>
      </c>
      <c r="P120" s="56" t="n">
        <f aca="false">F120+G120+H120+J120-K120-M120-N120+O120</f>
        <v>47932.8995597394</v>
      </c>
      <c r="Q120" s="56" t="n">
        <f aca="false">IF(OR(E120=1,P120&lt;=0),0,P120)</f>
        <v>47932.8995597394</v>
      </c>
      <c r="R120" s="15" t="n">
        <f aca="false">IF(OR(E120=1,AND(P120&lt;=0,I120&gt;0)),1,0)</f>
        <v>0</v>
      </c>
      <c r="S120" s="15" t="n">
        <f aca="false">IF(L120&gt;0,1,0)</f>
        <v>1</v>
      </c>
    </row>
    <row r="121" customFormat="false" ht="15" hidden="false" customHeight="false" outlineLevel="0" collapsed="false">
      <c r="A121" s="15" t="n">
        <v>120</v>
      </c>
      <c r="B121" s="15" t="n">
        <f aca="false">INT((A121-1)/12)+1</f>
        <v>10</v>
      </c>
      <c r="C121" s="15" t="n">
        <f aca="false">MIN(Inputs!$C$4+B121-1,99)</f>
        <v>83</v>
      </c>
      <c r="D121" s="55" t="n">
        <f aca="false">Inputs!$C$25</f>
        <v>0.02</v>
      </c>
      <c r="E121" s="15" t="n">
        <f aca="false">R120</f>
        <v>0</v>
      </c>
      <c r="F121" s="56" t="n">
        <f aca="false">Q120</f>
        <v>47932.8995597394</v>
      </c>
      <c r="G121" s="56" t="n">
        <f aca="false">IF(AND(MOD(A121-1,12)=0,B121&lt;=Inputs!$C$7,E121=0),Inputs!$C$6,0)</f>
        <v>0</v>
      </c>
      <c r="H121" s="56" t="n">
        <f aca="false">IF(B121=1,G121*Inputs!$C$9,0)</f>
        <v>0</v>
      </c>
      <c r="I121" s="56" t="n">
        <f aca="false">I120+G121</f>
        <v>120000</v>
      </c>
      <c r="J121" s="56" t="n">
        <f aca="false">(F121+G121+H121)*((1+D121)^(1/12)-1)</f>
        <v>79.1650806596857</v>
      </c>
      <c r="K121" s="56" t="n">
        <f aca="false">(F121+G121+H121+J121)*(Inputs!$C$14+IF(B121&lt;=10,Inputs!$C$12,Inputs!$C$13))/12</f>
        <v>100.025134667498</v>
      </c>
      <c r="L121" s="56" t="n">
        <f aca="false">IF(OR(E121=1,A121&lt;=Inputs!$C$15),0,MAX(Inputs!$C$8*I121-(F121+G121+H121+J121-K121),0))</f>
        <v>73287.9604942685</v>
      </c>
      <c r="M121" s="56" t="n">
        <f aca="false">L121*INDEX(Rates!$B$2:$C$101,C121+1,IF(Inputs!$C$5="Male",1,2))/1000/12*Inputs!$C$16</f>
        <v>452.30886285046</v>
      </c>
      <c r="N121" s="56" t="n">
        <f aca="false">IF($V$1=1,MAX(F121+G121+H121+J121-K121-M121,0)*Inputs!$C$22/12,0)</f>
        <v>316.398204285874</v>
      </c>
      <c r="O121" s="56" t="n">
        <f aca="false">IF(AND(MOD(A121,12)=0,B121&gt;=Inputs!$C$18),MAX(F121+G121+H121+J121-K121-M121-N121,0)*Inputs!$C$17,0)</f>
        <v>235.716662192976</v>
      </c>
      <c r="P121" s="56" t="n">
        <f aca="false">F121+G121+H121+J121-K121-M121-N121+O121</f>
        <v>47379.0491007882</v>
      </c>
      <c r="Q121" s="56" t="n">
        <f aca="false">IF(OR(E121=1,P121&lt;=0),0,P121)</f>
        <v>47379.0491007882</v>
      </c>
      <c r="R121" s="15" t="n">
        <f aca="false">IF(OR(E121=1,AND(P121&lt;=0,I121&gt;0)),1,0)</f>
        <v>0</v>
      </c>
      <c r="S121" s="15" t="n">
        <f aca="false">IF(L121&gt;0,1,0)</f>
        <v>1</v>
      </c>
    </row>
    <row r="122" customFormat="false" ht="15" hidden="false" customHeight="false" outlineLevel="0" collapsed="false">
      <c r="A122" s="15" t="n">
        <v>121</v>
      </c>
      <c r="B122" s="15" t="n">
        <f aca="false">INT((A122-1)/12)+1</f>
        <v>11</v>
      </c>
      <c r="C122" s="15" t="n">
        <f aca="false">MIN(Inputs!$C$4+B122-1,99)</f>
        <v>84</v>
      </c>
      <c r="D122" s="55" t="n">
        <f aca="false">Inputs!$C$25</f>
        <v>0.02</v>
      </c>
      <c r="E122" s="15" t="n">
        <f aca="false">R121</f>
        <v>0</v>
      </c>
      <c r="F122" s="56" t="n">
        <f aca="false">Q121</f>
        <v>47379.0491007882</v>
      </c>
      <c r="G122" s="56" t="n">
        <f aca="false">IF(AND(MOD(A122-1,12)=0,B122&lt;=Inputs!$C$7,E122=0),Inputs!$C$6,0)</f>
        <v>0</v>
      </c>
      <c r="H122" s="56" t="n">
        <f aca="false">IF(B122=1,G122*Inputs!$C$9,0)</f>
        <v>0</v>
      </c>
      <c r="I122" s="56" t="n">
        <f aca="false">I121+G122</f>
        <v>120000</v>
      </c>
      <c r="J122" s="56" t="n">
        <f aca="false">(F122+G122+H122)*((1+D122)^(1/12)-1)</f>
        <v>78.250351597622</v>
      </c>
      <c r="K122" s="56" t="n">
        <f aca="false">(F122+G122+H122+J122)*(Inputs!$C$14+IF(B122&lt;=10,Inputs!$C$12,Inputs!$C$13))/12</f>
        <v>23.7286497261929</v>
      </c>
      <c r="L122" s="56" t="n">
        <f aca="false">IF(OR(E122=1,A122&lt;=Inputs!$C$15),0,MAX(Inputs!$C$8*I122-(F122+G122+H122+J122-K122),0))</f>
        <v>73766.4291973404</v>
      </c>
      <c r="M122" s="56" t="n">
        <f aca="false">L122*INDEX(Rates!$B$2:$C$101,C122+1,IF(Inputs!$C$5="Male",1,2))/1000/12*Inputs!$C$16</f>
        <v>503.02557510153</v>
      </c>
      <c r="N122" s="56" t="n">
        <f aca="false">IF($V$1=1,MAX(F122+G122+H122+J122-K122-M122,0)*Inputs!$C$22/12,0)</f>
        <v>312.870301517054</v>
      </c>
      <c r="O122" s="56" t="n">
        <f aca="false">IF(AND(MOD(A122,12)=0,B122&gt;=Inputs!$C$18),MAX(F122+G122+H122+J122-K122-M122-N122,0)*Inputs!$C$17,0)</f>
        <v>0</v>
      </c>
      <c r="P122" s="56" t="n">
        <f aca="false">F122+G122+H122+J122-K122-M122-N122+O122</f>
        <v>46617.674926041</v>
      </c>
      <c r="Q122" s="56" t="n">
        <f aca="false">IF(OR(E122=1,P122&lt;=0),0,P122)</f>
        <v>46617.674926041</v>
      </c>
      <c r="R122" s="15" t="n">
        <f aca="false">IF(OR(E122=1,AND(P122&lt;=0,I122&gt;0)),1,0)</f>
        <v>0</v>
      </c>
      <c r="S122" s="15" t="n">
        <f aca="false">IF(L122&gt;0,1,0)</f>
        <v>1</v>
      </c>
    </row>
    <row r="123" customFormat="false" ht="15" hidden="false" customHeight="false" outlineLevel="0" collapsed="false">
      <c r="A123" s="15" t="n">
        <v>122</v>
      </c>
      <c r="B123" s="15" t="n">
        <f aca="false">INT((A123-1)/12)+1</f>
        <v>11</v>
      </c>
      <c r="C123" s="15" t="n">
        <f aca="false">MIN(Inputs!$C$4+B123-1,99)</f>
        <v>84</v>
      </c>
      <c r="D123" s="55" t="n">
        <f aca="false">Inputs!$C$25</f>
        <v>0.02</v>
      </c>
      <c r="E123" s="15" t="n">
        <f aca="false">R122</f>
        <v>0</v>
      </c>
      <c r="F123" s="56" t="n">
        <f aca="false">Q122</f>
        <v>46617.674926041</v>
      </c>
      <c r="G123" s="56" t="n">
        <f aca="false">IF(AND(MOD(A123-1,12)=0,B123&lt;=Inputs!$C$7,E123=0),Inputs!$C$6,0)</f>
        <v>0</v>
      </c>
      <c r="H123" s="56" t="n">
        <f aca="false">IF(B123=1,G123*Inputs!$C$9,0)</f>
        <v>0</v>
      </c>
      <c r="I123" s="56" t="n">
        <f aca="false">I122+G123</f>
        <v>120000</v>
      </c>
      <c r="J123" s="56" t="n">
        <f aca="false">(F123+G123+H123)*((1+D123)^(1/12)-1)</f>
        <v>76.9928802468447</v>
      </c>
      <c r="K123" s="56" t="n">
        <f aca="false">(F123+G123+H123+J123)*(Inputs!$C$14+IF(B123&lt;=10,Inputs!$C$12,Inputs!$C$13))/12</f>
        <v>23.3473339031439</v>
      </c>
      <c r="L123" s="56" t="n">
        <f aca="false">IF(OR(E123=1,A123&lt;=Inputs!$C$15),0,MAX(Inputs!$C$8*I123-(F123+G123+H123+J123-K123),0))</f>
        <v>74528.6795276153</v>
      </c>
      <c r="M123" s="56" t="n">
        <f aca="false">L123*INDEX(Rates!$B$2:$C$101,C123+1,IF(Inputs!$C$5="Male",1,2))/1000/12*Inputs!$C$16</f>
        <v>508.223487145396</v>
      </c>
      <c r="N123" s="56" t="n">
        <f aca="false">IF($V$1=1,MAX(F123+G123+H123+J123-K123-M123,0)*Inputs!$C$22/12,0)</f>
        <v>307.753979901596</v>
      </c>
      <c r="O123" s="56" t="n">
        <f aca="false">IF(AND(MOD(A123,12)=0,B123&gt;=Inputs!$C$18),MAX(F123+G123+H123+J123-K123-M123-N123,0)*Inputs!$C$17,0)</f>
        <v>0</v>
      </c>
      <c r="P123" s="56" t="n">
        <f aca="false">F123+G123+H123+J123-K123-M123-N123+O123</f>
        <v>45855.3430053377</v>
      </c>
      <c r="Q123" s="56" t="n">
        <f aca="false">IF(OR(E123=1,P123&lt;=0),0,P123)</f>
        <v>45855.3430053377</v>
      </c>
      <c r="R123" s="15" t="n">
        <f aca="false">IF(OR(E123=1,AND(P123&lt;=0,I123&gt;0)),1,0)</f>
        <v>0</v>
      </c>
      <c r="S123" s="15" t="n">
        <f aca="false">IF(L123&gt;0,1,0)</f>
        <v>1</v>
      </c>
    </row>
    <row r="124" customFormat="false" ht="15" hidden="false" customHeight="false" outlineLevel="0" collapsed="false">
      <c r="A124" s="15" t="n">
        <v>123</v>
      </c>
      <c r="B124" s="15" t="n">
        <f aca="false">INT((A124-1)/12)+1</f>
        <v>11</v>
      </c>
      <c r="C124" s="15" t="n">
        <f aca="false">MIN(Inputs!$C$4+B124-1,99)</f>
        <v>84</v>
      </c>
      <c r="D124" s="55" t="n">
        <f aca="false">Inputs!$C$25</f>
        <v>0.02</v>
      </c>
      <c r="E124" s="15" t="n">
        <f aca="false">R123</f>
        <v>0</v>
      </c>
      <c r="F124" s="56" t="n">
        <f aca="false">Q123</f>
        <v>45855.3430053377</v>
      </c>
      <c r="G124" s="56" t="n">
        <f aca="false">IF(AND(MOD(A124-1,12)=0,B124&lt;=Inputs!$C$7,E124=0),Inputs!$C$6,0)</f>
        <v>0</v>
      </c>
      <c r="H124" s="56" t="n">
        <f aca="false">IF(B124=1,G124*Inputs!$C$9,0)</f>
        <v>0</v>
      </c>
      <c r="I124" s="56" t="n">
        <f aca="false">I123+G124</f>
        <v>120000</v>
      </c>
      <c r="J124" s="56" t="n">
        <f aca="false">(F124+G124+H124)*((1+D124)^(1/12)-1)</f>
        <v>75.7338271007542</v>
      </c>
      <c r="K124" s="56" t="n">
        <f aca="false">(F124+G124+H124+J124)*(Inputs!$C$14+IF(B124&lt;=10,Inputs!$C$12,Inputs!$C$13))/12</f>
        <v>22.9655384162193</v>
      </c>
      <c r="L124" s="56" t="n">
        <f aca="false">IF(OR(E124=1,A124&lt;=Inputs!$C$15),0,MAX(Inputs!$C$8*I124-(F124+G124+H124+J124-K124),0))</f>
        <v>75291.8887059777</v>
      </c>
      <c r="M124" s="56" t="n">
        <f aca="false">L124*INDEX(Rates!$B$2:$C$101,C124+1,IF(Inputs!$C$5="Male",1,2))/1000/12*Inputs!$C$16</f>
        <v>513.42793773418</v>
      </c>
      <c r="N124" s="56" t="n">
        <f aca="false">IF($V$1=1,MAX(F124+G124+H124+J124-K124-M124,0)*Inputs!$C$22/12,0)</f>
        <v>302.631222375254</v>
      </c>
      <c r="O124" s="56" t="n">
        <f aca="false">IF(AND(MOD(A124,12)=0,B124&gt;=Inputs!$C$18),MAX(F124+G124+H124+J124-K124-M124-N124,0)*Inputs!$C$17,0)</f>
        <v>0</v>
      </c>
      <c r="P124" s="56" t="n">
        <f aca="false">F124+G124+H124+J124-K124-M124-N124+O124</f>
        <v>45092.0521339128</v>
      </c>
      <c r="Q124" s="56" t="n">
        <f aca="false">IF(OR(E124=1,P124&lt;=0),0,P124)</f>
        <v>45092.0521339128</v>
      </c>
      <c r="R124" s="15" t="n">
        <f aca="false">IF(OR(E124=1,AND(P124&lt;=0,I124&gt;0)),1,0)</f>
        <v>0</v>
      </c>
      <c r="S124" s="15" t="n">
        <f aca="false">IF(L124&gt;0,1,0)</f>
        <v>1</v>
      </c>
    </row>
    <row r="125" customFormat="false" ht="15" hidden="false" customHeight="false" outlineLevel="0" collapsed="false">
      <c r="A125" s="15" t="n">
        <v>124</v>
      </c>
      <c r="B125" s="15" t="n">
        <f aca="false">INT((A125-1)/12)+1</f>
        <v>11</v>
      </c>
      <c r="C125" s="15" t="n">
        <f aca="false">MIN(Inputs!$C$4+B125-1,99)</f>
        <v>84</v>
      </c>
      <c r="D125" s="55" t="n">
        <f aca="false">Inputs!$C$25</f>
        <v>0.02</v>
      </c>
      <c r="E125" s="15" t="n">
        <f aca="false">R124</f>
        <v>0</v>
      </c>
      <c r="F125" s="56" t="n">
        <f aca="false">Q124</f>
        <v>45092.0521339128</v>
      </c>
      <c r="G125" s="56" t="n">
        <f aca="false">IF(AND(MOD(A125-1,12)=0,B125&lt;=Inputs!$C$7,E125=0),Inputs!$C$6,0)</f>
        <v>0</v>
      </c>
      <c r="H125" s="56" t="n">
        <f aca="false">IF(B125=1,G125*Inputs!$C$9,0)</f>
        <v>0</v>
      </c>
      <c r="I125" s="56" t="n">
        <f aca="false">I124+G125</f>
        <v>120000</v>
      </c>
      <c r="J125" s="56" t="n">
        <f aca="false">(F125+G125+H125)*((1+D125)^(1/12)-1)</f>
        <v>74.4731901695824</v>
      </c>
      <c r="K125" s="56" t="n">
        <f aca="false">(F125+G125+H125+J125)*(Inputs!$C$14+IF(B125&lt;=10,Inputs!$C$12,Inputs!$C$13))/12</f>
        <v>22.5832626620412</v>
      </c>
      <c r="L125" s="56" t="n">
        <f aca="false">IF(OR(E125=1,A125&lt;=Inputs!$C$15),0,MAX(Inputs!$C$8*I125-(F125+G125+H125+J125-K125),0))</f>
        <v>76056.0579385796</v>
      </c>
      <c r="M125" s="56" t="n">
        <f aca="false">L125*INDEX(Rates!$B$2:$C$101,C125+1,IF(Inputs!$C$5="Male",1,2))/1000/12*Inputs!$C$16</f>
        <v>518.638935092831</v>
      </c>
      <c r="N125" s="56" t="n">
        <f aca="false">IF($V$1=1,MAX(F125+G125+H125+J125-K125-M125,0)*Inputs!$C$22/12,0)</f>
        <v>297.502020842184</v>
      </c>
      <c r="O125" s="56" t="n">
        <f aca="false">IF(AND(MOD(A125,12)=0,B125&gt;=Inputs!$C$18),MAX(F125+G125+H125+J125-K125-M125-N125,0)*Inputs!$C$17,0)</f>
        <v>0</v>
      </c>
      <c r="P125" s="56" t="n">
        <f aca="false">F125+G125+H125+J125-K125-M125-N125+O125</f>
        <v>44327.8011054854</v>
      </c>
      <c r="Q125" s="56" t="n">
        <f aca="false">IF(OR(E125=1,P125&lt;=0),0,P125)</f>
        <v>44327.8011054854</v>
      </c>
      <c r="R125" s="15" t="n">
        <f aca="false">IF(OR(E125=1,AND(P125&lt;=0,I125&gt;0)),1,0)</f>
        <v>0</v>
      </c>
      <c r="S125" s="15" t="n">
        <f aca="false">IF(L125&gt;0,1,0)</f>
        <v>1</v>
      </c>
    </row>
    <row r="126" customFormat="false" ht="15" hidden="false" customHeight="false" outlineLevel="0" collapsed="false">
      <c r="A126" s="15" t="n">
        <v>125</v>
      </c>
      <c r="B126" s="15" t="n">
        <f aca="false">INT((A126-1)/12)+1</f>
        <v>11</v>
      </c>
      <c r="C126" s="15" t="n">
        <f aca="false">MIN(Inputs!$C$4+B126-1,99)</f>
        <v>84</v>
      </c>
      <c r="D126" s="55" t="n">
        <f aca="false">Inputs!$C$25</f>
        <v>0.02</v>
      </c>
      <c r="E126" s="15" t="n">
        <f aca="false">R125</f>
        <v>0</v>
      </c>
      <c r="F126" s="56" t="n">
        <f aca="false">Q125</f>
        <v>44327.8011054854</v>
      </c>
      <c r="G126" s="56" t="n">
        <f aca="false">IF(AND(MOD(A126-1,12)=0,B126&lt;=Inputs!$C$7,E126=0),Inputs!$C$6,0)</f>
        <v>0</v>
      </c>
      <c r="H126" s="56" t="n">
        <f aca="false">IF(B126=1,G126*Inputs!$C$9,0)</f>
        <v>0</v>
      </c>
      <c r="I126" s="56" t="n">
        <f aca="false">I125+G126</f>
        <v>120000</v>
      </c>
      <c r="J126" s="56" t="n">
        <f aca="false">(F126+G126+H126)*((1+D126)^(1/12)-1)</f>
        <v>73.2109674610583</v>
      </c>
      <c r="K126" s="56" t="n">
        <f aca="false">(F126+G126+H126+J126)*(Inputs!$C$14+IF(B126&lt;=10,Inputs!$C$12,Inputs!$C$13))/12</f>
        <v>22.2005060364732</v>
      </c>
      <c r="L126" s="56" t="n">
        <f aca="false">IF(OR(E126=1,A126&lt;=Inputs!$C$15),0,MAX(Inputs!$C$8*I126-(F126+G126+H126+J126-K126),0))</f>
        <v>76821.1884330901</v>
      </c>
      <c r="M126" s="56" t="n">
        <f aca="false">L126*INDEX(Rates!$B$2:$C$101,C126+1,IF(Inputs!$C$5="Male",1,2))/1000/12*Inputs!$C$16</f>
        <v>523.856487456647</v>
      </c>
      <c r="N126" s="56" t="n">
        <f aca="false">IF($V$1=1,MAX(F126+G126+H126+J126-K126-M126,0)*Inputs!$C$22/12,0)</f>
        <v>292.366367196355</v>
      </c>
      <c r="O126" s="56" t="n">
        <f aca="false">IF(AND(MOD(A126,12)=0,B126&gt;=Inputs!$C$18),MAX(F126+G126+H126+J126-K126-M126-N126,0)*Inputs!$C$17,0)</f>
        <v>0</v>
      </c>
      <c r="P126" s="56" t="n">
        <f aca="false">F126+G126+H126+J126-K126-M126-N126+O126</f>
        <v>43562.588712257</v>
      </c>
      <c r="Q126" s="56" t="n">
        <f aca="false">IF(OR(E126=1,P126&lt;=0),0,P126)</f>
        <v>43562.588712257</v>
      </c>
      <c r="R126" s="15" t="n">
        <f aca="false">IF(OR(E126=1,AND(P126&lt;=0,I126&gt;0)),1,0)</f>
        <v>0</v>
      </c>
      <c r="S126" s="15" t="n">
        <f aca="false">IF(L126&gt;0,1,0)</f>
        <v>1</v>
      </c>
    </row>
    <row r="127" customFormat="false" ht="15" hidden="false" customHeight="false" outlineLevel="0" collapsed="false">
      <c r="A127" s="15" t="n">
        <v>126</v>
      </c>
      <c r="B127" s="15" t="n">
        <f aca="false">INT((A127-1)/12)+1</f>
        <v>11</v>
      </c>
      <c r="C127" s="15" t="n">
        <f aca="false">MIN(Inputs!$C$4+B127-1,99)</f>
        <v>84</v>
      </c>
      <c r="D127" s="55" t="n">
        <f aca="false">Inputs!$C$25</f>
        <v>0.02</v>
      </c>
      <c r="E127" s="15" t="n">
        <f aca="false">R126</f>
        <v>0</v>
      </c>
      <c r="F127" s="56" t="n">
        <f aca="false">Q126</f>
        <v>43562.588712257</v>
      </c>
      <c r="G127" s="56" t="n">
        <f aca="false">IF(AND(MOD(A127-1,12)=0,B127&lt;=Inputs!$C$7,E127=0),Inputs!$C$6,0)</f>
        <v>0</v>
      </c>
      <c r="H127" s="56" t="n">
        <f aca="false">IF(B127=1,G127*Inputs!$C$9,0)</f>
        <v>0</v>
      </c>
      <c r="I127" s="56" t="n">
        <f aca="false">I126+G127</f>
        <v>120000</v>
      </c>
      <c r="J127" s="56" t="n">
        <f aca="false">(F127+G127+H127)*((1+D127)^(1/12)-1)</f>
        <v>71.9471569804046</v>
      </c>
      <c r="K127" s="56" t="n">
        <f aca="false">(F127+G127+H127+J127)*(Inputs!$C$14+IF(B127&lt;=10,Inputs!$C$12,Inputs!$C$13))/12</f>
        <v>21.8172679346187</v>
      </c>
      <c r="L127" s="56" t="n">
        <f aca="false">IF(OR(E127=1,A127&lt;=Inputs!$C$15),0,MAX(Inputs!$C$8*I127-(F127+G127+H127+J127-K127),0))</f>
        <v>77587.2813986973</v>
      </c>
      <c r="M127" s="56" t="n">
        <f aca="false">L127*INDEX(Rates!$B$2:$C$101,C127+1,IF(Inputs!$C$5="Male",1,2))/1000/12*Inputs!$C$16</f>
        <v>529.080603071283</v>
      </c>
      <c r="N127" s="56" t="n">
        <f aca="false">IF($V$1=1,MAX(F127+G127+H127+J127-K127-M127,0)*Inputs!$C$22/12,0)</f>
        <v>287.224253321543</v>
      </c>
      <c r="O127" s="56" t="n">
        <f aca="false">IF(AND(MOD(A127,12)=0,B127&gt;=Inputs!$C$18),MAX(F127+G127+H127+J127-K127-M127-N127,0)*Inputs!$C$17,0)</f>
        <v>0</v>
      </c>
      <c r="P127" s="56" t="n">
        <f aca="false">F127+G127+H127+J127-K127-M127-N127+O127</f>
        <v>42796.4137449099</v>
      </c>
      <c r="Q127" s="56" t="n">
        <f aca="false">IF(OR(E127=1,P127&lt;=0),0,P127)</f>
        <v>42796.4137449099</v>
      </c>
      <c r="R127" s="15" t="n">
        <f aca="false">IF(OR(E127=1,AND(P127&lt;=0,I127&gt;0)),1,0)</f>
        <v>0</v>
      </c>
      <c r="S127" s="15" t="n">
        <f aca="false">IF(L127&gt;0,1,0)</f>
        <v>1</v>
      </c>
    </row>
    <row r="128" customFormat="false" ht="15" hidden="false" customHeight="false" outlineLevel="0" collapsed="false">
      <c r="A128" s="15" t="n">
        <v>127</v>
      </c>
      <c r="B128" s="15" t="n">
        <f aca="false">INT((A128-1)/12)+1</f>
        <v>11</v>
      </c>
      <c r="C128" s="15" t="n">
        <f aca="false">MIN(Inputs!$C$4+B128-1,99)</f>
        <v>84</v>
      </c>
      <c r="D128" s="55" t="n">
        <f aca="false">Inputs!$C$25</f>
        <v>0.02</v>
      </c>
      <c r="E128" s="15" t="n">
        <f aca="false">R127</f>
        <v>0</v>
      </c>
      <c r="F128" s="56" t="n">
        <f aca="false">Q127</f>
        <v>42796.4137449099</v>
      </c>
      <c r="G128" s="56" t="n">
        <f aca="false">IF(AND(MOD(A128-1,12)=0,B128&lt;=Inputs!$C$7,E128=0),Inputs!$C$6,0)</f>
        <v>0</v>
      </c>
      <c r="H128" s="56" t="n">
        <f aca="false">IF(B128=1,G128*Inputs!$C$9,0)</f>
        <v>0</v>
      </c>
      <c r="I128" s="56" t="n">
        <f aca="false">I127+G128</f>
        <v>120000</v>
      </c>
      <c r="J128" s="56" t="n">
        <f aca="false">(F128+G128+H128)*((1+D128)^(1/12)-1)</f>
        <v>70.6817567303349</v>
      </c>
      <c r="K128" s="56" t="n">
        <f aca="false">(F128+G128+H128+J128)*(Inputs!$C$14+IF(B128&lt;=10,Inputs!$C$12,Inputs!$C$13))/12</f>
        <v>21.4335477508201</v>
      </c>
      <c r="L128" s="56" t="n">
        <f aca="false">IF(OR(E128=1,A128&lt;=Inputs!$C$15),0,MAX(Inputs!$C$8*I128-(F128+G128+H128+J128-K128),0))</f>
        <v>78354.3380461106</v>
      </c>
      <c r="M128" s="56" t="n">
        <f aca="false">L128*INDEX(Rates!$B$2:$C$101,C128+1,IF(Inputs!$C$5="Male",1,2))/1000/12*Inputs!$C$16</f>
        <v>534.311290192769</v>
      </c>
      <c r="N128" s="56" t="n">
        <f aca="false">IF($V$1=1,MAX(F128+G128+H128+J128-K128-M128,0)*Inputs!$C$22/12,0)</f>
        <v>282.075671091311</v>
      </c>
      <c r="O128" s="56" t="n">
        <f aca="false">IF(AND(MOD(A128,12)=0,B128&gt;=Inputs!$C$18),MAX(F128+G128+H128+J128-K128-M128-N128,0)*Inputs!$C$17,0)</f>
        <v>0</v>
      </c>
      <c r="P128" s="56" t="n">
        <f aca="false">F128+G128+H128+J128-K128-M128-N128+O128</f>
        <v>42029.2749926054</v>
      </c>
      <c r="Q128" s="56" t="n">
        <f aca="false">IF(OR(E128=1,P128&lt;=0),0,P128)</f>
        <v>42029.2749926054</v>
      </c>
      <c r="R128" s="15" t="n">
        <f aca="false">IF(OR(E128=1,AND(P128&lt;=0,I128&gt;0)),1,0)</f>
        <v>0</v>
      </c>
      <c r="S128" s="15" t="n">
        <f aca="false">IF(L128&gt;0,1,0)</f>
        <v>1</v>
      </c>
    </row>
    <row r="129" customFormat="false" ht="15" hidden="false" customHeight="false" outlineLevel="0" collapsed="false">
      <c r="A129" s="15" t="n">
        <v>128</v>
      </c>
      <c r="B129" s="15" t="n">
        <f aca="false">INT((A129-1)/12)+1</f>
        <v>11</v>
      </c>
      <c r="C129" s="15" t="n">
        <f aca="false">MIN(Inputs!$C$4+B129-1,99)</f>
        <v>84</v>
      </c>
      <c r="D129" s="55" t="n">
        <f aca="false">Inputs!$C$25</f>
        <v>0.02</v>
      </c>
      <c r="E129" s="15" t="n">
        <f aca="false">R128</f>
        <v>0</v>
      </c>
      <c r="F129" s="56" t="n">
        <f aca="false">Q128</f>
        <v>42029.2749926054</v>
      </c>
      <c r="G129" s="56" t="n">
        <f aca="false">IF(AND(MOD(A129-1,12)=0,B129&lt;=Inputs!$C$7,E129=0),Inputs!$C$6,0)</f>
        <v>0</v>
      </c>
      <c r="H129" s="56" t="n">
        <f aca="false">IF(B129=1,G129*Inputs!$C$9,0)</f>
        <v>0</v>
      </c>
      <c r="I129" s="56" t="n">
        <f aca="false">I128+G129</f>
        <v>120000</v>
      </c>
      <c r="J129" s="56" t="n">
        <f aca="false">(F129+G129+H129)*((1+D129)^(1/12)-1)</f>
        <v>69.4147647110503</v>
      </c>
      <c r="K129" s="56" t="n">
        <f aca="false">(F129+G129+H129+J129)*(Inputs!$C$14+IF(B129&lt;=10,Inputs!$C$12,Inputs!$C$13))/12</f>
        <v>21.0493448786582</v>
      </c>
      <c r="L129" s="56" t="n">
        <f aca="false">IF(OR(E129=1,A129&lt;=Inputs!$C$15),0,MAX(Inputs!$C$8*I129-(F129+G129+H129+J129-K129),0))</f>
        <v>79122.3595875622</v>
      </c>
      <c r="M129" s="56" t="n">
        <f aca="false">L129*INDEX(Rates!$B$2:$C$101,C129+1,IF(Inputs!$C$5="Male",1,2))/1000/12*Inputs!$C$16</f>
        <v>539.548557087518</v>
      </c>
      <c r="N129" s="56" t="n">
        <f aca="false">IF($V$1=1,MAX(F129+G129+H129+J129-K129-M129,0)*Inputs!$C$22/12,0)</f>
        <v>276.920612369002</v>
      </c>
      <c r="O129" s="56" t="n">
        <f aca="false">IF(AND(MOD(A129,12)=0,B129&gt;=Inputs!$C$18),MAX(F129+G129+H129+J129-K129-M129-N129,0)*Inputs!$C$17,0)</f>
        <v>0</v>
      </c>
      <c r="P129" s="56" t="n">
        <f aca="false">F129+G129+H129+J129-K129-M129-N129+O129</f>
        <v>41261.1712429812</v>
      </c>
      <c r="Q129" s="56" t="n">
        <f aca="false">IF(OR(E129=1,P129&lt;=0),0,P129)</f>
        <v>41261.1712429812</v>
      </c>
      <c r="R129" s="15" t="n">
        <f aca="false">IF(OR(E129=1,AND(P129&lt;=0,I129&gt;0)),1,0)</f>
        <v>0</v>
      </c>
      <c r="S129" s="15" t="n">
        <f aca="false">IF(L129&gt;0,1,0)</f>
        <v>1</v>
      </c>
    </row>
    <row r="130" customFormat="false" ht="15" hidden="false" customHeight="false" outlineLevel="0" collapsed="false">
      <c r="A130" s="15" t="n">
        <v>129</v>
      </c>
      <c r="B130" s="15" t="n">
        <f aca="false">INT((A130-1)/12)+1</f>
        <v>11</v>
      </c>
      <c r="C130" s="15" t="n">
        <f aca="false">MIN(Inputs!$C$4+B130-1,99)</f>
        <v>84</v>
      </c>
      <c r="D130" s="55" t="n">
        <f aca="false">Inputs!$C$25</f>
        <v>0.02</v>
      </c>
      <c r="E130" s="15" t="n">
        <f aca="false">R129</f>
        <v>0</v>
      </c>
      <c r="F130" s="56" t="n">
        <f aca="false">Q129</f>
        <v>41261.1712429812</v>
      </c>
      <c r="G130" s="56" t="n">
        <f aca="false">IF(AND(MOD(A130-1,12)=0,B130&lt;=Inputs!$C$7,E130=0),Inputs!$C$6,0)</f>
        <v>0</v>
      </c>
      <c r="H130" s="56" t="n">
        <f aca="false">IF(B130=1,G130*Inputs!$C$9,0)</f>
        <v>0</v>
      </c>
      <c r="I130" s="56" t="n">
        <f aca="false">I129+G130</f>
        <v>120000</v>
      </c>
      <c r="J130" s="56" t="n">
        <f aca="false">(F130+G130+H130)*((1+D130)^(1/12)-1)</f>
        <v>68.1461789202363</v>
      </c>
      <c r="K130" s="56" t="n">
        <f aca="false">(F130+G130+H130+J130)*(Inputs!$C$14+IF(B130&lt;=10,Inputs!$C$12,Inputs!$C$13))/12</f>
        <v>20.6646587109507</v>
      </c>
      <c r="L130" s="56" t="n">
        <f aca="false">IF(OR(E130=1,A130&lt;=Inputs!$C$15),0,MAX(Inputs!$C$8*I130-(F130+G130+H130+J130-K130),0))</f>
        <v>79891.3472368095</v>
      </c>
      <c r="M130" s="56" t="n">
        <f aca="false">L130*INDEX(Rates!$B$2:$C$101,C130+1,IF(Inputs!$C$5="Male",1,2))/1000/12*Inputs!$C$16</f>
        <v>544.792412032343</v>
      </c>
      <c r="N130" s="56" t="n">
        <f aca="false">IF($V$1=1,MAX(F130+G130+H130+J130-K130-M130,0)*Inputs!$C$22/12,0)</f>
        <v>271.759069007721</v>
      </c>
      <c r="O130" s="56" t="n">
        <f aca="false">IF(AND(MOD(A130,12)=0,B130&gt;=Inputs!$C$18),MAX(F130+G130+H130+J130-K130-M130-N130,0)*Inputs!$C$17,0)</f>
        <v>0</v>
      </c>
      <c r="P130" s="56" t="n">
        <f aca="false">F130+G130+H130+J130-K130-M130-N130+O130</f>
        <v>40492.1012821505</v>
      </c>
      <c r="Q130" s="56" t="n">
        <f aca="false">IF(OR(E130=1,P130&lt;=0),0,P130)</f>
        <v>40492.1012821505</v>
      </c>
      <c r="R130" s="15" t="n">
        <f aca="false">IF(OR(E130=1,AND(P130&lt;=0,I130&gt;0)),1,0)</f>
        <v>0</v>
      </c>
      <c r="S130" s="15" t="n">
        <f aca="false">IF(L130&gt;0,1,0)</f>
        <v>1</v>
      </c>
    </row>
    <row r="131" customFormat="false" ht="15" hidden="false" customHeight="false" outlineLevel="0" collapsed="false">
      <c r="A131" s="15" t="n">
        <v>130</v>
      </c>
      <c r="B131" s="15" t="n">
        <f aca="false">INT((A131-1)/12)+1</f>
        <v>11</v>
      </c>
      <c r="C131" s="15" t="n">
        <f aca="false">MIN(Inputs!$C$4+B131-1,99)</f>
        <v>84</v>
      </c>
      <c r="D131" s="55" t="n">
        <f aca="false">Inputs!$C$25</f>
        <v>0.02</v>
      </c>
      <c r="E131" s="15" t="n">
        <f aca="false">R130</f>
        <v>0</v>
      </c>
      <c r="F131" s="56" t="n">
        <f aca="false">Q130</f>
        <v>40492.1012821505</v>
      </c>
      <c r="G131" s="56" t="n">
        <f aca="false">IF(AND(MOD(A131-1,12)=0,B131&lt;=Inputs!$C$7,E131=0),Inputs!$C$6,0)</f>
        <v>0</v>
      </c>
      <c r="H131" s="56" t="n">
        <f aca="false">IF(B131=1,G131*Inputs!$C$9,0)</f>
        <v>0</v>
      </c>
      <c r="I131" s="56" t="n">
        <f aca="false">I130+G131</f>
        <v>120000</v>
      </c>
      <c r="J131" s="56" t="n">
        <f aca="false">(F131+G131+H131)*((1+D131)^(1/12)-1)</f>
        <v>66.8759973530596</v>
      </c>
      <c r="K131" s="56" t="n">
        <f aca="false">(F131+G131+H131+J131)*(Inputs!$C$14+IF(B131&lt;=10,Inputs!$C$12,Inputs!$C$13))/12</f>
        <v>20.2794886397518</v>
      </c>
      <c r="L131" s="56" t="n">
        <f aca="false">IF(OR(E131=1,A131&lt;=Inputs!$C$15),0,MAX(Inputs!$C$8*I131-(F131+G131+H131+J131-K131),0))</f>
        <v>80661.3022091362</v>
      </c>
      <c r="M131" s="56" t="n">
        <f aca="false">L131*INDEX(Rates!$B$2:$C$101,C131+1,IF(Inputs!$C$5="Male",1,2))/1000/12*Inputs!$C$16</f>
        <v>550.042863314468</v>
      </c>
      <c r="N131" s="56" t="n">
        <f aca="false">IF($V$1=1,MAX(F131+G131+H131+J131-K131-M131,0)*Inputs!$C$22/12,0)</f>
        <v>266.591032850329</v>
      </c>
      <c r="O131" s="56" t="n">
        <f aca="false">IF(AND(MOD(A131,12)=0,B131&gt;=Inputs!$C$18),MAX(F131+G131+H131+J131-K131-M131-N131,0)*Inputs!$C$17,0)</f>
        <v>0</v>
      </c>
      <c r="P131" s="56" t="n">
        <f aca="false">F131+G131+H131+J131-K131-M131-N131+O131</f>
        <v>39722.063894699</v>
      </c>
      <c r="Q131" s="56" t="n">
        <f aca="false">IF(OR(E131=1,P131&lt;=0),0,P131)</f>
        <v>39722.063894699</v>
      </c>
      <c r="R131" s="15" t="n">
        <f aca="false">IF(OR(E131=1,AND(P131&lt;=0,I131&gt;0)),1,0)</f>
        <v>0</v>
      </c>
      <c r="S131" s="15" t="n">
        <f aca="false">IF(L131&gt;0,1,0)</f>
        <v>1</v>
      </c>
    </row>
    <row r="132" customFormat="false" ht="15" hidden="false" customHeight="false" outlineLevel="0" collapsed="false">
      <c r="A132" s="15" t="n">
        <v>131</v>
      </c>
      <c r="B132" s="15" t="n">
        <f aca="false">INT((A132-1)/12)+1</f>
        <v>11</v>
      </c>
      <c r="C132" s="15" t="n">
        <f aca="false">MIN(Inputs!$C$4+B132-1,99)</f>
        <v>84</v>
      </c>
      <c r="D132" s="55" t="n">
        <f aca="false">Inputs!$C$25</f>
        <v>0.02</v>
      </c>
      <c r="E132" s="15" t="n">
        <f aca="false">R131</f>
        <v>0</v>
      </c>
      <c r="F132" s="56" t="n">
        <f aca="false">Q131</f>
        <v>39722.063894699</v>
      </c>
      <c r="G132" s="56" t="n">
        <f aca="false">IF(AND(MOD(A132-1,12)=0,B132&lt;=Inputs!$C$7,E132=0),Inputs!$C$6,0)</f>
        <v>0</v>
      </c>
      <c r="H132" s="56" t="n">
        <f aca="false">IF(B132=1,G132*Inputs!$C$9,0)</f>
        <v>0</v>
      </c>
      <c r="I132" s="56" t="n">
        <f aca="false">I131+G132</f>
        <v>120000</v>
      </c>
      <c r="J132" s="56" t="n">
        <f aca="false">(F132+G132+H132)*((1+D132)^(1/12)-1)</f>
        <v>65.6042180021652</v>
      </c>
      <c r="K132" s="56" t="n">
        <f aca="false">(F132+G132+H132+J132)*(Inputs!$C$14+IF(B132&lt;=10,Inputs!$C$12,Inputs!$C$13))/12</f>
        <v>19.8938340563506</v>
      </c>
      <c r="L132" s="56" t="n">
        <f aca="false">IF(OR(E132=1,A132&lt;=Inputs!$C$15),0,MAX(Inputs!$C$8*I132-(F132+G132+H132+J132-K132),0))</f>
        <v>81432.2257213552</v>
      </c>
      <c r="M132" s="56" t="n">
        <f aca="false">L132*INDEX(Rates!$B$2:$C$101,C132+1,IF(Inputs!$C$5="Male",1,2))/1000/12*Inputs!$C$16</f>
        <v>555.299919231541</v>
      </c>
      <c r="N132" s="56" t="n">
        <f aca="false">IF($V$1=1,MAX(F132+G132+H132+J132-K132-M132,0)*Inputs!$C$22/12,0)</f>
        <v>261.416495729422</v>
      </c>
      <c r="O132" s="56" t="n">
        <f aca="false">IF(AND(MOD(A132,12)=0,B132&gt;=Inputs!$C$18),MAX(F132+G132+H132+J132-K132-M132-N132,0)*Inputs!$C$17,0)</f>
        <v>0</v>
      </c>
      <c r="P132" s="56" t="n">
        <f aca="false">F132+G132+H132+J132-K132-M132-N132+O132</f>
        <v>38951.0578636838</v>
      </c>
      <c r="Q132" s="56" t="n">
        <f aca="false">IF(OR(E132=1,P132&lt;=0),0,P132)</f>
        <v>38951.0578636838</v>
      </c>
      <c r="R132" s="15" t="n">
        <f aca="false">IF(OR(E132=1,AND(P132&lt;=0,I132&gt;0)),1,0)</f>
        <v>0</v>
      </c>
      <c r="S132" s="15" t="n">
        <f aca="false">IF(L132&gt;0,1,0)</f>
        <v>1</v>
      </c>
    </row>
    <row r="133" customFormat="false" ht="15" hidden="false" customHeight="false" outlineLevel="0" collapsed="false">
      <c r="A133" s="15" t="n">
        <v>132</v>
      </c>
      <c r="B133" s="15" t="n">
        <f aca="false">INT((A133-1)/12)+1</f>
        <v>11</v>
      </c>
      <c r="C133" s="15" t="n">
        <f aca="false">MIN(Inputs!$C$4+B133-1,99)</f>
        <v>84</v>
      </c>
      <c r="D133" s="55" t="n">
        <f aca="false">Inputs!$C$25</f>
        <v>0.02</v>
      </c>
      <c r="E133" s="15" t="n">
        <f aca="false">R132</f>
        <v>0</v>
      </c>
      <c r="F133" s="56" t="n">
        <f aca="false">Q132</f>
        <v>38951.0578636838</v>
      </c>
      <c r="G133" s="56" t="n">
        <f aca="false">IF(AND(MOD(A133-1,12)=0,B133&lt;=Inputs!$C$7,E133=0),Inputs!$C$6,0)</f>
        <v>0</v>
      </c>
      <c r="H133" s="56" t="n">
        <f aca="false">IF(B133=1,G133*Inputs!$C$9,0)</f>
        <v>0</v>
      </c>
      <c r="I133" s="56" t="n">
        <f aca="false">I132+G133</f>
        <v>120000</v>
      </c>
      <c r="J133" s="56" t="n">
        <f aca="false">(F133+G133+H133)*((1+D133)^(1/12)-1)</f>
        <v>64.3308388576729</v>
      </c>
      <c r="K133" s="56" t="n">
        <f aca="false">(F133+G133+H133+J133)*(Inputs!$C$14+IF(B133&lt;=10,Inputs!$C$12,Inputs!$C$13))/12</f>
        <v>19.5076943512707</v>
      </c>
      <c r="L133" s="56" t="n">
        <f aca="false">IF(OR(E133=1,A133&lt;=Inputs!$C$15),0,MAX(Inputs!$C$8*I133-(F133+G133+H133+J133-K133),0))</f>
        <v>82204.1189918098</v>
      </c>
      <c r="M133" s="56" t="n">
        <f aca="false">L133*INDEX(Rates!$B$2:$C$101,C133+1,IF(Inputs!$C$5="Male",1,2))/1000/12*Inputs!$C$16</f>
        <v>560.56358809165</v>
      </c>
      <c r="N133" s="56" t="n">
        <f aca="false">IF($V$1=1,MAX(F133+G133+H133+J133-K133-M133,0)*Inputs!$C$22/12,0)</f>
        <v>256.235449467324</v>
      </c>
      <c r="O133" s="56" t="n">
        <f aca="false">IF(AND(MOD(A133,12)=0,B133&gt;=Inputs!$C$18),MAX(F133+G133+H133+J133-K133-M133-N133,0)*Inputs!$C$17,0)</f>
        <v>190.895409853156</v>
      </c>
      <c r="P133" s="56" t="n">
        <f aca="false">F133+G133+H133+J133-K133-M133-N133+O133</f>
        <v>38369.9773804844</v>
      </c>
      <c r="Q133" s="56" t="n">
        <f aca="false">IF(OR(E133=1,P133&lt;=0),0,P133)</f>
        <v>38369.9773804844</v>
      </c>
      <c r="R133" s="15" t="n">
        <f aca="false">IF(OR(E133=1,AND(P133&lt;=0,I133&gt;0)),1,0)</f>
        <v>0</v>
      </c>
      <c r="S133" s="15" t="n">
        <f aca="false">IF(L133&gt;0,1,0)</f>
        <v>1</v>
      </c>
    </row>
    <row r="134" customFormat="false" ht="15" hidden="false" customHeight="false" outlineLevel="0" collapsed="false">
      <c r="A134" s="15" t="n">
        <v>133</v>
      </c>
      <c r="B134" s="15" t="n">
        <f aca="false">INT((A134-1)/12)+1</f>
        <v>12</v>
      </c>
      <c r="C134" s="15" t="n">
        <f aca="false">MIN(Inputs!$C$4+B134-1,99)</f>
        <v>85</v>
      </c>
      <c r="D134" s="55" t="n">
        <f aca="false">Inputs!$C$25</f>
        <v>0.02</v>
      </c>
      <c r="E134" s="15" t="n">
        <f aca="false">R133</f>
        <v>0</v>
      </c>
      <c r="F134" s="56" t="n">
        <f aca="false">Q133</f>
        <v>38369.9773804844</v>
      </c>
      <c r="G134" s="56" t="n">
        <f aca="false">IF(AND(MOD(A134-1,12)=0,B134&lt;=Inputs!$C$7,E134=0),Inputs!$C$6,0)</f>
        <v>0</v>
      </c>
      <c r="H134" s="56" t="n">
        <f aca="false">IF(B134=1,G134*Inputs!$C$9,0)</f>
        <v>0</v>
      </c>
      <c r="I134" s="56" t="n">
        <f aca="false">I133+G134</f>
        <v>120000</v>
      </c>
      <c r="J134" s="56" t="n">
        <f aca="false">(F134+G134+H134)*((1+D134)^(1/12)-1)</f>
        <v>63.37113719671</v>
      </c>
      <c r="K134" s="56" t="n">
        <f aca="false">(F134+G134+H134+J134)*(Inputs!$C$14+IF(B134&lt;=10,Inputs!$C$12,Inputs!$C$13))/12</f>
        <v>19.2166742588406</v>
      </c>
      <c r="L134" s="56" t="n">
        <f aca="false">IF(OR(E134=1,A134&lt;=Inputs!$C$15),0,MAX(Inputs!$C$8*I134-(F134+G134+H134+J134-K134),0))</f>
        <v>82785.8681565777</v>
      </c>
      <c r="M134" s="56" t="n">
        <f aca="false">L134*INDEX(Rates!$B$2:$C$101,C134+1,IF(Inputs!$C$5="Male",1,2))/1000/12*Inputs!$C$16</f>
        <v>618.13448223578</v>
      </c>
      <c r="N134" s="56" t="n">
        <f aca="false">IF($V$1=1,MAX(F134+G134+H134+J134-K134-M134,0)*Inputs!$C$22/12,0)</f>
        <v>251.973315741243</v>
      </c>
      <c r="O134" s="56" t="n">
        <f aca="false">IF(AND(MOD(A134,12)=0,B134&gt;=Inputs!$C$18),MAX(F134+G134+H134+J134-K134-M134-N134,0)*Inputs!$C$17,0)</f>
        <v>0</v>
      </c>
      <c r="P134" s="56" t="n">
        <f aca="false">F134+G134+H134+J134-K134-M134-N134+O134</f>
        <v>37544.0240454453</v>
      </c>
      <c r="Q134" s="56" t="n">
        <f aca="false">IF(OR(E134=1,P134&lt;=0),0,P134)</f>
        <v>37544.0240454453</v>
      </c>
      <c r="R134" s="15" t="n">
        <f aca="false">IF(OR(E134=1,AND(P134&lt;=0,I134&gt;0)),1,0)</f>
        <v>0</v>
      </c>
      <c r="S134" s="15" t="n">
        <f aca="false">IF(L134&gt;0,1,0)</f>
        <v>1</v>
      </c>
    </row>
    <row r="135" customFormat="false" ht="15" hidden="false" customHeight="false" outlineLevel="0" collapsed="false">
      <c r="A135" s="15" t="n">
        <v>134</v>
      </c>
      <c r="B135" s="15" t="n">
        <f aca="false">INT((A135-1)/12)+1</f>
        <v>12</v>
      </c>
      <c r="C135" s="15" t="n">
        <f aca="false">MIN(Inputs!$C$4+B135-1,99)</f>
        <v>85</v>
      </c>
      <c r="D135" s="55" t="n">
        <f aca="false">Inputs!$C$25</f>
        <v>0.02</v>
      </c>
      <c r="E135" s="15" t="n">
        <f aca="false">R134</f>
        <v>0</v>
      </c>
      <c r="F135" s="56" t="n">
        <f aca="false">Q134</f>
        <v>37544.0240454453</v>
      </c>
      <c r="G135" s="56" t="n">
        <f aca="false">IF(AND(MOD(A135-1,12)=0,B135&lt;=Inputs!$C$7,E135=0),Inputs!$C$6,0)</f>
        <v>0</v>
      </c>
      <c r="H135" s="56" t="n">
        <f aca="false">IF(B135=1,G135*Inputs!$C$9,0)</f>
        <v>0</v>
      </c>
      <c r="I135" s="56" t="n">
        <f aca="false">I134+G135</f>
        <v>120000</v>
      </c>
      <c r="J135" s="56" t="n">
        <f aca="false">(F135+G135+H135)*((1+D135)^(1/12)-1)</f>
        <v>62.0070081123007</v>
      </c>
      <c r="K135" s="56" t="n">
        <f aca="false">(F135+G135+H135+J135)*(Inputs!$C$14+IF(B135&lt;=10,Inputs!$C$12,Inputs!$C$13))/12</f>
        <v>18.8030155267788</v>
      </c>
      <c r="L135" s="56" t="n">
        <f aca="false">IF(OR(E135=1,A135&lt;=Inputs!$C$15),0,MAX(Inputs!$C$8*I135-(F135+G135+H135+J135-K135),0))</f>
        <v>83612.7719619692</v>
      </c>
      <c r="M135" s="56" t="n">
        <f aca="false">L135*INDEX(Rates!$B$2:$C$101,C135+1,IF(Inputs!$C$5="Male",1,2))/1000/12*Inputs!$C$16</f>
        <v>624.308697316037</v>
      </c>
      <c r="N135" s="56" t="n">
        <f aca="false">IF($V$1=1,MAX(F135+G135+H135+J135-K135-M135,0)*Inputs!$C$22/12,0)</f>
        <v>246.419462271432</v>
      </c>
      <c r="O135" s="56" t="n">
        <f aca="false">IF(AND(MOD(A135,12)=0,B135&gt;=Inputs!$C$18),MAX(F135+G135+H135+J135-K135-M135-N135,0)*Inputs!$C$17,0)</f>
        <v>0</v>
      </c>
      <c r="P135" s="56" t="n">
        <f aca="false">F135+G135+H135+J135-K135-M135-N135+O135</f>
        <v>36716.4998784433</v>
      </c>
      <c r="Q135" s="56" t="n">
        <f aca="false">IF(OR(E135=1,P135&lt;=0),0,P135)</f>
        <v>36716.4998784433</v>
      </c>
      <c r="R135" s="15" t="n">
        <f aca="false">IF(OR(E135=1,AND(P135&lt;=0,I135&gt;0)),1,0)</f>
        <v>0</v>
      </c>
      <c r="S135" s="15" t="n">
        <f aca="false">IF(L135&gt;0,1,0)</f>
        <v>1</v>
      </c>
    </row>
    <row r="136" customFormat="false" ht="15" hidden="false" customHeight="false" outlineLevel="0" collapsed="false">
      <c r="A136" s="15" t="n">
        <v>135</v>
      </c>
      <c r="B136" s="15" t="n">
        <f aca="false">INT((A136-1)/12)+1</f>
        <v>12</v>
      </c>
      <c r="C136" s="15" t="n">
        <f aca="false">MIN(Inputs!$C$4+B136-1,99)</f>
        <v>85</v>
      </c>
      <c r="D136" s="55" t="n">
        <f aca="false">Inputs!$C$25</f>
        <v>0.02</v>
      </c>
      <c r="E136" s="15" t="n">
        <f aca="false">R135</f>
        <v>0</v>
      </c>
      <c r="F136" s="56" t="n">
        <f aca="false">Q135</f>
        <v>36716.4998784433</v>
      </c>
      <c r="G136" s="56" t="n">
        <f aca="false">IF(AND(MOD(A136-1,12)=0,B136&lt;=Inputs!$C$7,E136=0),Inputs!$C$6,0)</f>
        <v>0</v>
      </c>
      <c r="H136" s="56" t="n">
        <f aca="false">IF(B136=1,G136*Inputs!$C$9,0)</f>
        <v>0</v>
      </c>
      <c r="I136" s="56" t="n">
        <f aca="false">I135+G136</f>
        <v>120000</v>
      </c>
      <c r="J136" s="56" t="n">
        <f aca="false">(F136+G136+H136)*((1+D136)^(1/12)-1)</f>
        <v>60.6402846711931</v>
      </c>
      <c r="K136" s="56" t="n">
        <f aca="false">(F136+G136+H136+J136)*(Inputs!$C$14+IF(B136&lt;=10,Inputs!$C$12,Inputs!$C$13))/12</f>
        <v>18.3885700815572</v>
      </c>
      <c r="L136" s="56" t="n">
        <f aca="false">IF(OR(E136=1,A136&lt;=Inputs!$C$15),0,MAX(Inputs!$C$8*I136-(F136+G136+H136+J136-K136),0))</f>
        <v>84441.2484069671</v>
      </c>
      <c r="M136" s="56" t="n">
        <f aca="false">L136*INDEX(Rates!$B$2:$C$101,C136+1,IF(Inputs!$C$5="Male",1,2))/1000/12*Inputs!$C$16</f>
        <v>630.494654772021</v>
      </c>
      <c r="N136" s="56" t="n">
        <f aca="false">IF($V$1=1,MAX(F136+G136+H136+J136-K136-M136,0)*Inputs!$C$22/12,0)</f>
        <v>240.855046255073</v>
      </c>
      <c r="O136" s="56" t="n">
        <f aca="false">IF(AND(MOD(A136,12)=0,B136&gt;=Inputs!$C$18),MAX(F136+G136+H136+J136-K136-M136-N136,0)*Inputs!$C$17,0)</f>
        <v>0</v>
      </c>
      <c r="P136" s="56" t="n">
        <f aca="false">F136+G136+H136+J136-K136-M136-N136+O136</f>
        <v>35887.4018920058</v>
      </c>
      <c r="Q136" s="56" t="n">
        <f aca="false">IF(OR(E136=1,P136&lt;=0),0,P136)</f>
        <v>35887.4018920058</v>
      </c>
      <c r="R136" s="15" t="n">
        <f aca="false">IF(OR(E136=1,AND(P136&lt;=0,I136&gt;0)),1,0)</f>
        <v>0</v>
      </c>
      <c r="S136" s="15" t="n">
        <f aca="false">IF(L136&gt;0,1,0)</f>
        <v>1</v>
      </c>
    </row>
    <row r="137" customFormat="false" ht="15" hidden="false" customHeight="false" outlineLevel="0" collapsed="false">
      <c r="A137" s="15" t="n">
        <v>136</v>
      </c>
      <c r="B137" s="15" t="n">
        <f aca="false">INT((A137-1)/12)+1</f>
        <v>12</v>
      </c>
      <c r="C137" s="15" t="n">
        <f aca="false">MIN(Inputs!$C$4+B137-1,99)</f>
        <v>85</v>
      </c>
      <c r="D137" s="55" t="n">
        <f aca="false">Inputs!$C$25</f>
        <v>0.02</v>
      </c>
      <c r="E137" s="15" t="n">
        <f aca="false">R136</f>
        <v>0</v>
      </c>
      <c r="F137" s="56" t="n">
        <f aca="false">Q136</f>
        <v>35887.4018920058</v>
      </c>
      <c r="G137" s="56" t="n">
        <f aca="false">IF(AND(MOD(A137-1,12)=0,B137&lt;=Inputs!$C$7,E137=0),Inputs!$C$6,0)</f>
        <v>0</v>
      </c>
      <c r="H137" s="56" t="n">
        <f aca="false">IF(B137=1,G137*Inputs!$C$9,0)</f>
        <v>0</v>
      </c>
      <c r="I137" s="56" t="n">
        <f aca="false">I136+G137</f>
        <v>120000</v>
      </c>
      <c r="J137" s="56" t="n">
        <f aca="false">(F137+G137+H137)*((1+D137)^(1/12)-1)</f>
        <v>59.2709619393333</v>
      </c>
      <c r="K137" s="56" t="n">
        <f aca="false">(F137+G137+H137+J137)*(Inputs!$C$14+IF(B137&lt;=10,Inputs!$C$12,Inputs!$C$13))/12</f>
        <v>17.9733364269726</v>
      </c>
      <c r="L137" s="56" t="n">
        <f aca="false">IF(OR(E137=1,A137&lt;=Inputs!$C$15),0,MAX(Inputs!$C$8*I137-(F137+G137+H137+J137-K137),0))</f>
        <v>85271.3004824818</v>
      </c>
      <c r="M137" s="56" t="n">
        <f aca="false">L137*INDEX(Rates!$B$2:$C$101,C137+1,IF(Inputs!$C$5="Male",1,2))/1000/12*Inputs!$C$16</f>
        <v>636.692376935864</v>
      </c>
      <c r="N137" s="56" t="n">
        <f aca="false">IF($V$1=1,MAX(F137+G137+H137+J137-K137-M137,0)*Inputs!$C$22/12,0)</f>
        <v>235.280047603882</v>
      </c>
      <c r="O137" s="56" t="n">
        <f aca="false">IF(AND(MOD(A137,12)=0,B137&gt;=Inputs!$C$18),MAX(F137+G137+H137+J137-K137-M137-N137,0)*Inputs!$C$17,0)</f>
        <v>0</v>
      </c>
      <c r="P137" s="56" t="n">
        <f aca="false">F137+G137+H137+J137-K137-M137-N137+O137</f>
        <v>35056.7270929785</v>
      </c>
      <c r="Q137" s="56" t="n">
        <f aca="false">IF(OR(E137=1,P137&lt;=0),0,P137)</f>
        <v>35056.7270929785</v>
      </c>
      <c r="R137" s="15" t="n">
        <f aca="false">IF(OR(E137=1,AND(P137&lt;=0,I137&gt;0)),1,0)</f>
        <v>0</v>
      </c>
      <c r="S137" s="15" t="n">
        <f aca="false">IF(L137&gt;0,1,0)</f>
        <v>1</v>
      </c>
    </row>
    <row r="138" customFormat="false" ht="15" hidden="false" customHeight="false" outlineLevel="0" collapsed="false">
      <c r="A138" s="15" t="n">
        <v>137</v>
      </c>
      <c r="B138" s="15" t="n">
        <f aca="false">INT((A138-1)/12)+1</f>
        <v>12</v>
      </c>
      <c r="C138" s="15" t="n">
        <f aca="false">MIN(Inputs!$C$4+B138-1,99)</f>
        <v>85</v>
      </c>
      <c r="D138" s="55" t="n">
        <f aca="false">Inputs!$C$25</f>
        <v>0.02</v>
      </c>
      <c r="E138" s="15" t="n">
        <f aca="false">R137</f>
        <v>0</v>
      </c>
      <c r="F138" s="56" t="n">
        <f aca="false">Q137</f>
        <v>35056.7270929785</v>
      </c>
      <c r="G138" s="56" t="n">
        <f aca="false">IF(AND(MOD(A138-1,12)=0,B138&lt;=Inputs!$C$7,E138=0),Inputs!$C$6,0)</f>
        <v>0</v>
      </c>
      <c r="H138" s="56" t="n">
        <f aca="false">IF(B138=1,G138*Inputs!$C$9,0)</f>
        <v>0</v>
      </c>
      <c r="I138" s="56" t="n">
        <f aca="false">I137+G138</f>
        <v>120000</v>
      </c>
      <c r="J138" s="56" t="n">
        <f aca="false">(F138+G138+H138)*((1+D138)^(1/12)-1)</f>
        <v>57.8990349732834</v>
      </c>
      <c r="K138" s="56" t="n">
        <f aca="false">(F138+G138+H138+J138)*(Inputs!$C$14+IF(B138&lt;=10,Inputs!$C$12,Inputs!$C$13))/12</f>
        <v>17.5573130639759</v>
      </c>
      <c r="L138" s="56" t="n">
        <f aca="false">IF(OR(E138=1,A138&lt;=Inputs!$C$15),0,MAX(Inputs!$C$8*I138-(F138+G138+H138+J138-K138),0))</f>
        <v>86102.9311851122</v>
      </c>
      <c r="M138" s="56" t="n">
        <f aca="false">L138*INDEX(Rates!$B$2:$C$101,C138+1,IF(Inputs!$C$5="Male",1,2))/1000/12*Inputs!$C$16</f>
        <v>642.901886182171</v>
      </c>
      <c r="N138" s="56" t="n">
        <f aca="false">IF($V$1=1,MAX(F138+G138+H138+J138-K138-M138,0)*Inputs!$C$22/12,0)</f>
        <v>229.694446191371</v>
      </c>
      <c r="O138" s="56" t="n">
        <f aca="false">IF(AND(MOD(A138,12)=0,B138&gt;=Inputs!$C$18),MAX(F138+G138+H138+J138-K138-M138-N138,0)*Inputs!$C$17,0)</f>
        <v>0</v>
      </c>
      <c r="P138" s="56" t="n">
        <f aca="false">F138+G138+H138+J138-K138-M138-N138+O138</f>
        <v>34224.4724825142</v>
      </c>
      <c r="Q138" s="56" t="n">
        <f aca="false">IF(OR(E138=1,P138&lt;=0),0,P138)</f>
        <v>34224.4724825142</v>
      </c>
      <c r="R138" s="15" t="n">
        <f aca="false">IF(OR(E138=1,AND(P138&lt;=0,I138&gt;0)),1,0)</f>
        <v>0</v>
      </c>
      <c r="S138" s="15" t="n">
        <f aca="false">IF(L138&gt;0,1,0)</f>
        <v>1</v>
      </c>
    </row>
    <row r="139" customFormat="false" ht="15" hidden="false" customHeight="false" outlineLevel="0" collapsed="false">
      <c r="A139" s="15" t="n">
        <v>138</v>
      </c>
      <c r="B139" s="15" t="n">
        <f aca="false">INT((A139-1)/12)+1</f>
        <v>12</v>
      </c>
      <c r="C139" s="15" t="n">
        <f aca="false">MIN(Inputs!$C$4+B139-1,99)</f>
        <v>85</v>
      </c>
      <c r="D139" s="55" t="n">
        <f aca="false">Inputs!$C$25</f>
        <v>0.02</v>
      </c>
      <c r="E139" s="15" t="n">
        <f aca="false">R138</f>
        <v>0</v>
      </c>
      <c r="F139" s="56" t="n">
        <f aca="false">Q138</f>
        <v>34224.4724825142</v>
      </c>
      <c r="G139" s="56" t="n">
        <f aca="false">IF(AND(MOD(A139-1,12)=0,B139&lt;=Inputs!$C$7,E139=0),Inputs!$C$6,0)</f>
        <v>0</v>
      </c>
      <c r="H139" s="56" t="n">
        <f aca="false">IF(B139=1,G139*Inputs!$C$9,0)</f>
        <v>0</v>
      </c>
      <c r="I139" s="56" t="n">
        <f aca="false">I138+G139</f>
        <v>120000</v>
      </c>
      <c r="J139" s="56" t="n">
        <f aca="false">(F139+G139+H139)*((1+D139)^(1/12)-1)</f>
        <v>56.5244988202037</v>
      </c>
      <c r="K139" s="56" t="n">
        <f aca="false">(F139+G139+H139+J139)*(Inputs!$C$14+IF(B139&lt;=10,Inputs!$C$12,Inputs!$C$13))/12</f>
        <v>17.1404984906672</v>
      </c>
      <c r="L139" s="56" t="n">
        <f aca="false">IF(OR(E139=1,A139&lt;=Inputs!$C$15),0,MAX(Inputs!$C$8*I139-(F139+G139+H139+J139-K139),0))</f>
        <v>86936.1435171562</v>
      </c>
      <c r="M139" s="56" t="n">
        <f aca="false">L139*INDEX(Rates!$B$2:$C$101,C139+1,IF(Inputs!$C$5="Male",1,2))/1000/12*Inputs!$C$16</f>
        <v>649.1232049281</v>
      </c>
      <c r="N139" s="56" t="n">
        <f aca="false">IF($V$1=1,MAX(F139+G139+H139+J139-K139-M139,0)*Inputs!$C$22/12,0)</f>
        <v>224.098221852771</v>
      </c>
      <c r="O139" s="56" t="n">
        <f aca="false">IF(AND(MOD(A139,12)=0,B139&gt;=Inputs!$C$18),MAX(F139+G139+H139+J139-K139-M139-N139,0)*Inputs!$C$17,0)</f>
        <v>0</v>
      </c>
      <c r="P139" s="56" t="n">
        <f aca="false">F139+G139+H139+J139-K139-M139-N139+O139</f>
        <v>33390.6350560629</v>
      </c>
      <c r="Q139" s="56" t="n">
        <f aca="false">IF(OR(E139=1,P139&lt;=0),0,P139)</f>
        <v>33390.6350560629</v>
      </c>
      <c r="R139" s="15" t="n">
        <f aca="false">IF(OR(E139=1,AND(P139&lt;=0,I139&gt;0)),1,0)</f>
        <v>0</v>
      </c>
      <c r="S139" s="15" t="n">
        <f aca="false">IF(L139&gt;0,1,0)</f>
        <v>1</v>
      </c>
    </row>
    <row r="140" customFormat="false" ht="15" hidden="false" customHeight="false" outlineLevel="0" collapsed="false">
      <c r="A140" s="15" t="n">
        <v>139</v>
      </c>
      <c r="B140" s="15" t="n">
        <f aca="false">INT((A140-1)/12)+1</f>
        <v>12</v>
      </c>
      <c r="C140" s="15" t="n">
        <f aca="false">MIN(Inputs!$C$4+B140-1,99)</f>
        <v>85</v>
      </c>
      <c r="D140" s="55" t="n">
        <f aca="false">Inputs!$C$25</f>
        <v>0.02</v>
      </c>
      <c r="E140" s="15" t="n">
        <f aca="false">R139</f>
        <v>0</v>
      </c>
      <c r="F140" s="56" t="n">
        <f aca="false">Q139</f>
        <v>33390.6350560629</v>
      </c>
      <c r="G140" s="56" t="n">
        <f aca="false">IF(AND(MOD(A140-1,12)=0,B140&lt;=Inputs!$C$7,E140=0),Inputs!$C$6,0)</f>
        <v>0</v>
      </c>
      <c r="H140" s="56" t="n">
        <f aca="false">IF(B140=1,G140*Inputs!$C$9,0)</f>
        <v>0</v>
      </c>
      <c r="I140" s="56" t="n">
        <f aca="false">I139+G140</f>
        <v>120000</v>
      </c>
      <c r="J140" s="56" t="n">
        <f aca="false">(F140+G140+H140)*((1+D140)^(1/12)-1)</f>
        <v>55.1473485178354</v>
      </c>
      <c r="K140" s="56" t="n">
        <f aca="false">(F140+G140+H140+J140)*(Inputs!$C$14+IF(B140&lt;=10,Inputs!$C$12,Inputs!$C$13))/12</f>
        <v>16.7228912022904</v>
      </c>
      <c r="L140" s="56" t="n">
        <f aca="false">IF(OR(E140=1,A140&lt;=Inputs!$C$15),0,MAX(Inputs!$C$8*I140-(F140+G140+H140+J140-K140),0))</f>
        <v>87770.9404866216</v>
      </c>
      <c r="M140" s="56" t="n">
        <f aca="false">L140*INDEX(Rates!$B$2:$C$101,C140+1,IF(Inputs!$C$5="Male",1,2))/1000/12*Inputs!$C$16</f>
        <v>655.356355633441</v>
      </c>
      <c r="N140" s="56" t="n">
        <f aca="false">IF($V$1=1,MAX(F140+G140+H140+J140-K140-M140,0)*Inputs!$C$22/12,0)</f>
        <v>218.491354384967</v>
      </c>
      <c r="O140" s="56" t="n">
        <f aca="false">IF(AND(MOD(A140,12)=0,B140&gt;=Inputs!$C$18),MAX(F140+G140+H140+J140-K140-M140-N140,0)*Inputs!$C$17,0)</f>
        <v>0</v>
      </c>
      <c r="P140" s="56" t="n">
        <f aca="false">F140+G140+H140+J140-K140-M140-N140+O140</f>
        <v>32555.21180336</v>
      </c>
      <c r="Q140" s="56" t="n">
        <f aca="false">IF(OR(E140=1,P140&lt;=0),0,P140)</f>
        <v>32555.21180336</v>
      </c>
      <c r="R140" s="15" t="n">
        <f aca="false">IF(OR(E140=1,AND(P140&lt;=0,I140&gt;0)),1,0)</f>
        <v>0</v>
      </c>
      <c r="S140" s="15" t="n">
        <f aca="false">IF(L140&gt;0,1,0)</f>
        <v>1</v>
      </c>
    </row>
    <row r="141" customFormat="false" ht="15" hidden="false" customHeight="false" outlineLevel="0" collapsed="false">
      <c r="A141" s="15" t="n">
        <v>140</v>
      </c>
      <c r="B141" s="15" t="n">
        <f aca="false">INT((A141-1)/12)+1</f>
        <v>12</v>
      </c>
      <c r="C141" s="15" t="n">
        <f aca="false">MIN(Inputs!$C$4+B141-1,99)</f>
        <v>85</v>
      </c>
      <c r="D141" s="55" t="n">
        <f aca="false">Inputs!$C$25</f>
        <v>0.02</v>
      </c>
      <c r="E141" s="15" t="n">
        <f aca="false">R140</f>
        <v>0</v>
      </c>
      <c r="F141" s="56" t="n">
        <f aca="false">Q140</f>
        <v>32555.21180336</v>
      </c>
      <c r="G141" s="56" t="n">
        <f aca="false">IF(AND(MOD(A141-1,12)=0,B141&lt;=Inputs!$C$7,E141=0),Inputs!$C$6,0)</f>
        <v>0</v>
      </c>
      <c r="H141" s="56" t="n">
        <f aca="false">IF(B141=1,G141*Inputs!$C$9,0)</f>
        <v>0</v>
      </c>
      <c r="I141" s="56" t="n">
        <f aca="false">I140+G141</f>
        <v>120000</v>
      </c>
      <c r="J141" s="56" t="n">
        <f aca="false">(F141+G141+H141)*((1+D141)^(1/12)-1)</f>
        <v>53.767579094482</v>
      </c>
      <c r="K141" s="56" t="n">
        <f aca="false">(F141+G141+H141+J141)*(Inputs!$C$14+IF(B141&lt;=10,Inputs!$C$12,Inputs!$C$13))/12</f>
        <v>16.3044896912273</v>
      </c>
      <c r="L141" s="56" t="n">
        <f aca="false">IF(OR(E141=1,A141&lt;=Inputs!$C$15),0,MAX(Inputs!$C$8*I141-(F141+G141+H141+J141-K141),0))</f>
        <v>88607.3251072367</v>
      </c>
      <c r="M141" s="56" t="n">
        <f aca="false">L141*INDEX(Rates!$B$2:$C$101,C141+1,IF(Inputs!$C$5="Male",1,2))/1000/12*Inputs!$C$16</f>
        <v>661.601360800701</v>
      </c>
      <c r="N141" s="56" t="n">
        <f aca="false">IF($V$1=1,MAX(F141+G141+H141+J141-K141-M141,0)*Inputs!$C$22/12,0)</f>
        <v>212.873823546417</v>
      </c>
      <c r="O141" s="56" t="n">
        <f aca="false">IF(AND(MOD(A141,12)=0,B141&gt;=Inputs!$C$18),MAX(F141+G141+H141+J141-K141-M141-N141,0)*Inputs!$C$17,0)</f>
        <v>0</v>
      </c>
      <c r="P141" s="56" t="n">
        <f aca="false">F141+G141+H141+J141-K141-M141-N141+O141</f>
        <v>31718.1997084162</v>
      </c>
      <c r="Q141" s="56" t="n">
        <f aca="false">IF(OR(E141=1,P141&lt;=0),0,P141)</f>
        <v>31718.1997084162</v>
      </c>
      <c r="R141" s="15" t="n">
        <f aca="false">IF(OR(E141=1,AND(P141&lt;=0,I141&gt;0)),1,0)</f>
        <v>0</v>
      </c>
      <c r="S141" s="15" t="n">
        <f aca="false">IF(L141&gt;0,1,0)</f>
        <v>1</v>
      </c>
    </row>
    <row r="142" customFormat="false" ht="15" hidden="false" customHeight="false" outlineLevel="0" collapsed="false">
      <c r="A142" s="15" t="n">
        <v>141</v>
      </c>
      <c r="B142" s="15" t="n">
        <f aca="false">INT((A142-1)/12)+1</f>
        <v>12</v>
      </c>
      <c r="C142" s="15" t="n">
        <f aca="false">MIN(Inputs!$C$4+B142-1,99)</f>
        <v>85</v>
      </c>
      <c r="D142" s="55" t="n">
        <f aca="false">Inputs!$C$25</f>
        <v>0.02</v>
      </c>
      <c r="E142" s="15" t="n">
        <f aca="false">R141</f>
        <v>0</v>
      </c>
      <c r="F142" s="56" t="n">
        <f aca="false">Q141</f>
        <v>31718.1997084162</v>
      </c>
      <c r="G142" s="56" t="n">
        <f aca="false">IF(AND(MOD(A142-1,12)=0,B142&lt;=Inputs!$C$7,E142=0),Inputs!$C$6,0)</f>
        <v>0</v>
      </c>
      <c r="H142" s="56" t="n">
        <f aca="false">IF(B142=1,G142*Inputs!$C$9,0)</f>
        <v>0</v>
      </c>
      <c r="I142" s="56" t="n">
        <f aca="false">I141+G142</f>
        <v>120000</v>
      </c>
      <c r="J142" s="56" t="n">
        <f aca="false">(F142+G142+H142)*((1+D142)^(1/12)-1)</f>
        <v>52.3851855689916</v>
      </c>
      <c r="K142" s="56" t="n">
        <f aca="false">(F142+G142+H142+J142)*(Inputs!$C$14+IF(B142&lt;=10,Inputs!$C$12,Inputs!$C$13))/12</f>
        <v>15.8852924469926</v>
      </c>
      <c r="L142" s="56" t="n">
        <f aca="false">IF(OR(E142=1,A142&lt;=Inputs!$C$15),0,MAX(Inputs!$C$8*I142-(F142+G142+H142+J142-K142),0))</f>
        <v>89445.3003984618</v>
      </c>
      <c r="M142" s="56" t="n">
        <f aca="false">L142*INDEX(Rates!$B$2:$C$101,C142+1,IF(Inputs!$C$5="Male",1,2))/1000/12*Inputs!$C$16</f>
        <v>667.858242975182</v>
      </c>
      <c r="N142" s="56" t="n">
        <f aca="false">IF($V$1=1,MAX(F142+G142+H142+J142-K142-M142,0)*Inputs!$C$22/12,0)</f>
        <v>207.245609057087</v>
      </c>
      <c r="O142" s="56" t="n">
        <f aca="false">IF(AND(MOD(A142,12)=0,B142&gt;=Inputs!$C$18),MAX(F142+G142+H142+J142-K142-M142-N142,0)*Inputs!$C$17,0)</f>
        <v>0</v>
      </c>
      <c r="P142" s="56" t="n">
        <f aca="false">F142+G142+H142+J142-K142-M142-N142+O142</f>
        <v>30879.5957495059</v>
      </c>
      <c r="Q142" s="56" t="n">
        <f aca="false">IF(OR(E142=1,P142&lt;=0),0,P142)</f>
        <v>30879.5957495059</v>
      </c>
      <c r="R142" s="15" t="n">
        <f aca="false">IF(OR(E142=1,AND(P142&lt;=0,I142&gt;0)),1,0)</f>
        <v>0</v>
      </c>
      <c r="S142" s="15" t="n">
        <f aca="false">IF(L142&gt;0,1,0)</f>
        <v>1</v>
      </c>
    </row>
    <row r="143" customFormat="false" ht="15" hidden="false" customHeight="false" outlineLevel="0" collapsed="false">
      <c r="A143" s="15" t="n">
        <v>142</v>
      </c>
      <c r="B143" s="15" t="n">
        <f aca="false">INT((A143-1)/12)+1</f>
        <v>12</v>
      </c>
      <c r="C143" s="15" t="n">
        <f aca="false">MIN(Inputs!$C$4+B143-1,99)</f>
        <v>85</v>
      </c>
      <c r="D143" s="55" t="n">
        <f aca="false">Inputs!$C$25</f>
        <v>0.02</v>
      </c>
      <c r="E143" s="15" t="n">
        <f aca="false">R142</f>
        <v>0</v>
      </c>
      <c r="F143" s="56" t="n">
        <f aca="false">Q142</f>
        <v>30879.5957495059</v>
      </c>
      <c r="G143" s="56" t="n">
        <f aca="false">IF(AND(MOD(A143-1,12)=0,B143&lt;=Inputs!$C$7,E143=0),Inputs!$C$6,0)</f>
        <v>0</v>
      </c>
      <c r="H143" s="56" t="n">
        <f aca="false">IF(B143=1,G143*Inputs!$C$9,0)</f>
        <v>0</v>
      </c>
      <c r="I143" s="56" t="n">
        <f aca="false">I142+G143</f>
        <v>120000</v>
      </c>
      <c r="J143" s="56" t="n">
        <f aca="false">(F143+G143+H143)*((1+D143)^(1/12)-1)</f>
        <v>51.0001629507392</v>
      </c>
      <c r="K143" s="56" t="n">
        <f aca="false">(F143+G143+H143+J143)*(Inputs!$C$14+IF(B143&lt;=10,Inputs!$C$12,Inputs!$C$13))/12</f>
        <v>15.4652979562283</v>
      </c>
      <c r="L143" s="56" t="n">
        <f aca="false">IF(OR(E143=1,A143&lt;=Inputs!$C$15),0,MAX(Inputs!$C$8*I143-(F143+G143+H143+J143-K143),0))</f>
        <v>90284.8693854996</v>
      </c>
      <c r="M143" s="56" t="n">
        <f aca="false">L143*INDEX(Rates!$B$2:$C$101,C143+1,IF(Inputs!$C$5="Male",1,2))/1000/12*Inputs!$C$16</f>
        <v>674.127024745064</v>
      </c>
      <c r="N143" s="56" t="n">
        <f aca="false">IF($V$1=1,MAX(F143+G143+H143+J143-K143-M143,0)*Inputs!$C$22/12,0)</f>
        <v>201.606690598369</v>
      </c>
      <c r="O143" s="56" t="n">
        <f aca="false">IF(AND(MOD(A143,12)=0,B143&gt;=Inputs!$C$18),MAX(F143+G143+H143+J143-K143-M143-N143,0)*Inputs!$C$17,0)</f>
        <v>0</v>
      </c>
      <c r="P143" s="56" t="n">
        <f aca="false">F143+G143+H143+J143-K143-M143-N143+O143</f>
        <v>30039.396899157</v>
      </c>
      <c r="Q143" s="56" t="n">
        <f aca="false">IF(OR(E143=1,P143&lt;=0),0,P143)</f>
        <v>30039.396899157</v>
      </c>
      <c r="R143" s="15" t="n">
        <f aca="false">IF(OR(E143=1,AND(P143&lt;=0,I143&gt;0)),1,0)</f>
        <v>0</v>
      </c>
      <c r="S143" s="15" t="n">
        <f aca="false">IF(L143&gt;0,1,0)</f>
        <v>1</v>
      </c>
    </row>
    <row r="144" customFormat="false" ht="15" hidden="false" customHeight="false" outlineLevel="0" collapsed="false">
      <c r="A144" s="15" t="n">
        <v>143</v>
      </c>
      <c r="B144" s="15" t="n">
        <f aca="false">INT((A144-1)/12)+1</f>
        <v>12</v>
      </c>
      <c r="C144" s="15" t="n">
        <f aca="false">MIN(Inputs!$C$4+B144-1,99)</f>
        <v>85</v>
      </c>
      <c r="D144" s="55" t="n">
        <f aca="false">Inputs!$C$25</f>
        <v>0.02</v>
      </c>
      <c r="E144" s="15" t="n">
        <f aca="false">R143</f>
        <v>0</v>
      </c>
      <c r="F144" s="56" t="n">
        <f aca="false">Q143</f>
        <v>30039.396899157</v>
      </c>
      <c r="G144" s="56" t="n">
        <f aca="false">IF(AND(MOD(A144-1,12)=0,B144&lt;=Inputs!$C$7,E144=0),Inputs!$C$6,0)</f>
        <v>0</v>
      </c>
      <c r="H144" s="56" t="n">
        <f aca="false">IF(B144=1,G144*Inputs!$C$9,0)</f>
        <v>0</v>
      </c>
      <c r="I144" s="56" t="n">
        <f aca="false">I143+G144</f>
        <v>120000</v>
      </c>
      <c r="J144" s="56" t="n">
        <f aca="false">(F144+G144+H144)*((1+D144)^(1/12)-1)</f>
        <v>49.612506239608</v>
      </c>
      <c r="K144" s="56" t="n">
        <f aca="false">(F144+G144+H144+J144)*(Inputs!$C$14+IF(B144&lt;=10,Inputs!$C$12,Inputs!$C$13))/12</f>
        <v>15.0445047026983</v>
      </c>
      <c r="L144" s="56" t="n">
        <f aca="false">IF(OR(E144=1,A144&lt;=Inputs!$C$15),0,MAX(Inputs!$C$8*I144-(F144+G144+H144+J144-K144),0))</f>
        <v>91126.0350993061</v>
      </c>
      <c r="M144" s="56" t="n">
        <f aca="false">L144*INDEX(Rates!$B$2:$C$101,C144+1,IF(Inputs!$C$5="Male",1,2))/1000/12*Inputs!$C$16</f>
        <v>680.407728741486</v>
      </c>
      <c r="N144" s="56" t="n">
        <f aca="false">IF($V$1=1,MAX(F144+G144+H144+J144-K144-M144,0)*Inputs!$C$22/12,0)</f>
        <v>195.957047813016</v>
      </c>
      <c r="O144" s="56" t="n">
        <f aca="false">IF(AND(MOD(A144,12)=0,B144&gt;=Inputs!$C$18),MAX(F144+G144+H144+J144-K144-M144-N144,0)*Inputs!$C$17,0)</f>
        <v>0</v>
      </c>
      <c r="P144" s="56" t="n">
        <f aca="false">F144+G144+H144+J144-K144-M144-N144+O144</f>
        <v>29197.6001241394</v>
      </c>
      <c r="Q144" s="56" t="n">
        <f aca="false">IF(OR(E144=1,P144&lt;=0),0,P144)</f>
        <v>29197.6001241394</v>
      </c>
      <c r="R144" s="15" t="n">
        <f aca="false">IF(OR(E144=1,AND(P144&lt;=0,I144&gt;0)),1,0)</f>
        <v>0</v>
      </c>
      <c r="S144" s="15" t="n">
        <f aca="false">IF(L144&gt;0,1,0)</f>
        <v>1</v>
      </c>
    </row>
    <row r="145" customFormat="false" ht="15" hidden="false" customHeight="false" outlineLevel="0" collapsed="false">
      <c r="A145" s="15" t="n">
        <v>144</v>
      </c>
      <c r="B145" s="15" t="n">
        <f aca="false">INT((A145-1)/12)+1</f>
        <v>12</v>
      </c>
      <c r="C145" s="15" t="n">
        <f aca="false">MIN(Inputs!$C$4+B145-1,99)</f>
        <v>85</v>
      </c>
      <c r="D145" s="55" t="n">
        <f aca="false">Inputs!$C$25</f>
        <v>0.02</v>
      </c>
      <c r="E145" s="15" t="n">
        <f aca="false">R144</f>
        <v>0</v>
      </c>
      <c r="F145" s="56" t="n">
        <f aca="false">Q144</f>
        <v>29197.6001241394</v>
      </c>
      <c r="G145" s="56" t="n">
        <f aca="false">IF(AND(MOD(A145-1,12)=0,B145&lt;=Inputs!$C$7,E145=0),Inputs!$C$6,0)</f>
        <v>0</v>
      </c>
      <c r="H145" s="56" t="n">
        <f aca="false">IF(B145=1,G145*Inputs!$C$9,0)</f>
        <v>0</v>
      </c>
      <c r="I145" s="56" t="n">
        <f aca="false">I144+G145</f>
        <v>120000</v>
      </c>
      <c r="J145" s="56" t="n">
        <f aca="false">(F145+G145+H145)*((1+D145)^(1/12)-1)</f>
        <v>48.2222104259722</v>
      </c>
      <c r="K145" s="56" t="n">
        <f aca="false">(F145+G145+H145+J145)*(Inputs!$C$14+IF(B145&lt;=10,Inputs!$C$12,Inputs!$C$13))/12</f>
        <v>14.6229111672827</v>
      </c>
      <c r="L145" s="56" t="n">
        <f aca="false">IF(OR(E145=1,A145&lt;=Inputs!$C$15),0,MAX(Inputs!$C$8*I145-(F145+G145+H145+J145-K145),0))</f>
        <v>91968.8005766019</v>
      </c>
      <c r="M145" s="56" t="n">
        <f aca="false">L145*INDEX(Rates!$B$2:$C$101,C145+1,IF(Inputs!$C$5="Male",1,2))/1000/12*Inputs!$C$16</f>
        <v>686.700377638628</v>
      </c>
      <c r="N145" s="56" t="n">
        <f aca="false">IF($V$1=1,MAX(F145+G145+H145+J145-K145-M145,0)*Inputs!$C$22/12,0)</f>
        <v>190.296660305063</v>
      </c>
      <c r="O145" s="56" t="n">
        <f aca="false">IF(AND(MOD(A145,12)=0,B145&gt;=Inputs!$C$18),MAX(F145+G145+H145+J145-K145-M145-N145,0)*Inputs!$C$17,0)</f>
        <v>141.771011927272</v>
      </c>
      <c r="P145" s="56" t="n">
        <f aca="false">F145+G145+H145+J145-K145-M145-N145+O145</f>
        <v>28495.9733973817</v>
      </c>
      <c r="Q145" s="56" t="n">
        <f aca="false">IF(OR(E145=1,P145&lt;=0),0,P145)</f>
        <v>28495.9733973817</v>
      </c>
      <c r="R145" s="15" t="n">
        <f aca="false">IF(OR(E145=1,AND(P145&lt;=0,I145&gt;0)),1,0)</f>
        <v>0</v>
      </c>
      <c r="S145" s="15" t="n">
        <f aca="false">IF(L145&gt;0,1,0)</f>
        <v>1</v>
      </c>
    </row>
    <row r="146" customFormat="false" ht="15" hidden="false" customHeight="false" outlineLevel="0" collapsed="false">
      <c r="A146" s="15" t="n">
        <v>145</v>
      </c>
      <c r="B146" s="15" t="n">
        <f aca="false">INT((A146-1)/12)+1</f>
        <v>13</v>
      </c>
      <c r="C146" s="15" t="n">
        <f aca="false">MIN(Inputs!$C$4+B146-1,99)</f>
        <v>86</v>
      </c>
      <c r="D146" s="55" t="n">
        <f aca="false">Inputs!$C$25</f>
        <v>0.02</v>
      </c>
      <c r="E146" s="15" t="n">
        <f aca="false">R145</f>
        <v>0</v>
      </c>
      <c r="F146" s="56" t="n">
        <f aca="false">Q145</f>
        <v>28495.9733973817</v>
      </c>
      <c r="G146" s="56" t="n">
        <f aca="false">IF(AND(MOD(A146-1,12)=0,B146&lt;=Inputs!$C$7,E146=0),Inputs!$C$6,0)</f>
        <v>0</v>
      </c>
      <c r="H146" s="56" t="n">
        <f aca="false">IF(B146=1,G146*Inputs!$C$9,0)</f>
        <v>0</v>
      </c>
      <c r="I146" s="56" t="n">
        <f aca="false">I145+G146</f>
        <v>120000</v>
      </c>
      <c r="J146" s="56" t="n">
        <f aca="false">(F146+G146+H146)*((1+D146)^(1/12)-1)</f>
        <v>47.0634168431317</v>
      </c>
      <c r="K146" s="56" t="n">
        <f aca="false">(F146+G146+H146+J146)*(Inputs!$C$14+IF(B146&lt;=10,Inputs!$C$12,Inputs!$C$13))/12</f>
        <v>14.2715184071124</v>
      </c>
      <c r="L146" s="56" t="n">
        <f aca="false">IF(OR(E146=1,A146&lt;=Inputs!$C$15),0,MAX(Inputs!$C$8*I146-(F146+G146+H146+J146-K146),0))</f>
        <v>92671.2347041823</v>
      </c>
      <c r="M146" s="56" t="n">
        <f aca="false">L146*INDEX(Rates!$B$2:$C$101,C146+1,IF(Inputs!$C$5="Male",1,2))/1000/12*Inputs!$C$16</f>
        <v>796.432036253527</v>
      </c>
      <c r="N146" s="56" t="n">
        <f aca="false">IF($V$1=1,MAX(F146+G146+H146+J146-K146-M146,0)*Inputs!$C$22/12,0)</f>
        <v>184.882221730428</v>
      </c>
      <c r="O146" s="56" t="n">
        <f aca="false">IF(AND(MOD(A146,12)=0,B146&gt;=Inputs!$C$18),MAX(F146+G146+H146+J146-K146-M146-N146,0)*Inputs!$C$17,0)</f>
        <v>0</v>
      </c>
      <c r="P146" s="56" t="n">
        <f aca="false">F146+G146+H146+J146-K146-M146-N146+O146</f>
        <v>27547.4510378337</v>
      </c>
      <c r="Q146" s="56" t="n">
        <f aca="false">IF(OR(E146=1,P146&lt;=0),0,P146)</f>
        <v>27547.4510378337</v>
      </c>
      <c r="R146" s="15" t="n">
        <f aca="false">IF(OR(E146=1,AND(P146&lt;=0,I146&gt;0)),1,0)</f>
        <v>0</v>
      </c>
      <c r="S146" s="15" t="n">
        <f aca="false">IF(L146&gt;0,1,0)</f>
        <v>1</v>
      </c>
    </row>
    <row r="147" customFormat="false" ht="15" hidden="false" customHeight="false" outlineLevel="0" collapsed="false">
      <c r="A147" s="15" t="n">
        <v>146</v>
      </c>
      <c r="B147" s="15" t="n">
        <f aca="false">INT((A147-1)/12)+1</f>
        <v>13</v>
      </c>
      <c r="C147" s="15" t="n">
        <f aca="false">MIN(Inputs!$C$4+B147-1,99)</f>
        <v>86</v>
      </c>
      <c r="D147" s="55" t="n">
        <f aca="false">Inputs!$C$25</f>
        <v>0.02</v>
      </c>
      <c r="E147" s="15" t="n">
        <f aca="false">R146</f>
        <v>0</v>
      </c>
      <c r="F147" s="56" t="n">
        <f aca="false">Q146</f>
        <v>27547.4510378337</v>
      </c>
      <c r="G147" s="56" t="n">
        <f aca="false">IF(AND(MOD(A147-1,12)=0,B147&lt;=Inputs!$C$7,E147=0),Inputs!$C$6,0)</f>
        <v>0</v>
      </c>
      <c r="H147" s="56" t="n">
        <f aca="false">IF(B147=1,G147*Inputs!$C$9,0)</f>
        <v>0</v>
      </c>
      <c r="I147" s="56" t="n">
        <f aca="false">I146+G147</f>
        <v>120000</v>
      </c>
      <c r="J147" s="56" t="n">
        <f aca="false">(F147+G147+H147)*((1+D147)^(1/12)-1)</f>
        <v>45.4968550496491</v>
      </c>
      <c r="K147" s="56" t="n">
        <f aca="false">(F147+G147+H147+J147)*(Inputs!$C$14+IF(B147&lt;=10,Inputs!$C$12,Inputs!$C$13))/12</f>
        <v>13.7964739464417</v>
      </c>
      <c r="L147" s="56" t="n">
        <f aca="false">IF(OR(E147=1,A147&lt;=Inputs!$C$15),0,MAX(Inputs!$C$8*I147-(F147+G147+H147+J147-K147),0))</f>
        <v>93620.8485810631</v>
      </c>
      <c r="M147" s="56" t="n">
        <f aca="false">L147*INDEX(Rates!$B$2:$C$101,C147+1,IF(Inputs!$C$5="Male",1,2))/1000/12*Inputs!$C$16</f>
        <v>804.59317618042</v>
      </c>
      <c r="N147" s="56" t="n">
        <f aca="false">IF($V$1=1,MAX(F147+G147+H147+J147-K147-M147,0)*Inputs!$C$22/12,0)</f>
        <v>178.49705495171</v>
      </c>
      <c r="O147" s="56" t="n">
        <f aca="false">IF(AND(MOD(A147,12)=0,B147&gt;=Inputs!$C$18),MAX(F147+G147+H147+J147-K147-M147-N147,0)*Inputs!$C$17,0)</f>
        <v>0</v>
      </c>
      <c r="P147" s="56" t="n">
        <f aca="false">F147+G147+H147+J147-K147-M147-N147+O147</f>
        <v>26596.0611878048</v>
      </c>
      <c r="Q147" s="56" t="n">
        <f aca="false">IF(OR(E147=1,P147&lt;=0),0,P147)</f>
        <v>26596.0611878048</v>
      </c>
      <c r="R147" s="15" t="n">
        <f aca="false">IF(OR(E147=1,AND(P147&lt;=0,I147&gt;0)),1,0)</f>
        <v>0</v>
      </c>
      <c r="S147" s="15" t="n">
        <f aca="false">IF(L147&gt;0,1,0)</f>
        <v>1</v>
      </c>
    </row>
    <row r="148" customFormat="false" ht="15" hidden="false" customHeight="false" outlineLevel="0" collapsed="false">
      <c r="A148" s="15" t="n">
        <v>147</v>
      </c>
      <c r="B148" s="15" t="n">
        <f aca="false">INT((A148-1)/12)+1</f>
        <v>13</v>
      </c>
      <c r="C148" s="15" t="n">
        <f aca="false">MIN(Inputs!$C$4+B148-1,99)</f>
        <v>86</v>
      </c>
      <c r="D148" s="55" t="n">
        <f aca="false">Inputs!$C$25</f>
        <v>0.02</v>
      </c>
      <c r="E148" s="15" t="n">
        <f aca="false">R147</f>
        <v>0</v>
      </c>
      <c r="F148" s="56" t="n">
        <f aca="false">Q147</f>
        <v>26596.0611878048</v>
      </c>
      <c r="G148" s="56" t="n">
        <f aca="false">IF(AND(MOD(A148-1,12)=0,B148&lt;=Inputs!$C$7,E148=0),Inputs!$C$6,0)</f>
        <v>0</v>
      </c>
      <c r="H148" s="56" t="n">
        <f aca="false">IF(B148=1,G148*Inputs!$C$9,0)</f>
        <v>0</v>
      </c>
      <c r="I148" s="56" t="n">
        <f aca="false">I147+G148</f>
        <v>120000</v>
      </c>
      <c r="J148" s="56" t="n">
        <f aca="false">(F148+G148+H148)*((1+D148)^(1/12)-1)</f>
        <v>43.9255573625046</v>
      </c>
      <c r="K148" s="56" t="n">
        <f aca="false">(F148+G148+H148+J148)*(Inputs!$C$14+IF(B148&lt;=10,Inputs!$C$12,Inputs!$C$13))/12</f>
        <v>13.3199933725837</v>
      </c>
      <c r="L148" s="56" t="n">
        <f aca="false">IF(OR(E148=1,A148&lt;=Inputs!$C$15),0,MAX(Inputs!$C$8*I148-(F148+G148+H148+J148-K148),0))</f>
        <v>94573.3332482053</v>
      </c>
      <c r="M148" s="56" t="n">
        <f aca="false">L148*INDEX(Rates!$B$2:$C$101,C148+1,IF(Inputs!$C$5="Male",1,2))/1000/12*Inputs!$C$16</f>
        <v>812.778988157284</v>
      </c>
      <c r="N148" s="56" t="n">
        <f aca="false">IF($V$1=1,MAX(F148+G148+H148+J148-K148-M148,0)*Inputs!$C$22/12,0)</f>
        <v>172.092585090916</v>
      </c>
      <c r="O148" s="56" t="n">
        <f aca="false">IF(AND(MOD(A148,12)=0,B148&gt;=Inputs!$C$18),MAX(F148+G148+H148+J148-K148-M148-N148,0)*Inputs!$C$17,0)</f>
        <v>0</v>
      </c>
      <c r="P148" s="56" t="n">
        <f aca="false">F148+G148+H148+J148-K148-M148-N148+O148</f>
        <v>25641.7951785465</v>
      </c>
      <c r="Q148" s="56" t="n">
        <f aca="false">IF(OR(E148=1,P148&lt;=0),0,P148)</f>
        <v>25641.7951785465</v>
      </c>
      <c r="R148" s="15" t="n">
        <f aca="false">IF(OR(E148=1,AND(P148&lt;=0,I148&gt;0)),1,0)</f>
        <v>0</v>
      </c>
      <c r="S148" s="15" t="n">
        <f aca="false">IF(L148&gt;0,1,0)</f>
        <v>1</v>
      </c>
    </row>
    <row r="149" customFormat="false" ht="15" hidden="false" customHeight="false" outlineLevel="0" collapsed="false">
      <c r="A149" s="15" t="n">
        <v>148</v>
      </c>
      <c r="B149" s="15" t="n">
        <f aca="false">INT((A149-1)/12)+1</f>
        <v>13</v>
      </c>
      <c r="C149" s="15" t="n">
        <f aca="false">MIN(Inputs!$C$4+B149-1,99)</f>
        <v>86</v>
      </c>
      <c r="D149" s="55" t="n">
        <f aca="false">Inputs!$C$25</f>
        <v>0.02</v>
      </c>
      <c r="E149" s="15" t="n">
        <f aca="false">R148</f>
        <v>0</v>
      </c>
      <c r="F149" s="56" t="n">
        <f aca="false">Q148</f>
        <v>25641.7951785465</v>
      </c>
      <c r="G149" s="56" t="n">
        <f aca="false">IF(AND(MOD(A149-1,12)=0,B149&lt;=Inputs!$C$7,E149=0),Inputs!$C$6,0)</f>
        <v>0</v>
      </c>
      <c r="H149" s="56" t="n">
        <f aca="false">IF(B149=1,G149*Inputs!$C$9,0)</f>
        <v>0</v>
      </c>
      <c r="I149" s="56" t="n">
        <f aca="false">I148+G149</f>
        <v>120000</v>
      </c>
      <c r="J149" s="56" t="n">
        <f aca="false">(F149+G149+H149)*((1+D149)^(1/12)-1)</f>
        <v>42.3495094645556</v>
      </c>
      <c r="K149" s="56" t="n">
        <f aca="false">(F149+G149+H149+J149)*(Inputs!$C$14+IF(B149&lt;=10,Inputs!$C$12,Inputs!$C$13))/12</f>
        <v>12.8420723440055</v>
      </c>
      <c r="L149" s="56" t="n">
        <f aca="false">IF(OR(E149=1,A149&lt;=Inputs!$C$15),0,MAX(Inputs!$C$8*I149-(F149+G149+H149+J149-K149),0))</f>
        <v>95528.6973843329</v>
      </c>
      <c r="M149" s="56" t="n">
        <f aca="false">L149*INDEX(Rates!$B$2:$C$101,C149+1,IF(Inputs!$C$5="Male",1,2))/1000/12*Inputs!$C$16</f>
        <v>820.989546770521</v>
      </c>
      <c r="N149" s="56" t="n">
        <f aca="false">IF($V$1=1,MAX(F149+G149+H149+J149-K149-M149,0)*Inputs!$C$22/12,0)</f>
        <v>165.668753792644</v>
      </c>
      <c r="O149" s="56" t="n">
        <f aca="false">IF(AND(MOD(A149,12)=0,B149&gt;=Inputs!$C$18),MAX(F149+G149+H149+J149-K149-M149-N149,0)*Inputs!$C$17,0)</f>
        <v>0</v>
      </c>
      <c r="P149" s="56" t="n">
        <f aca="false">F149+G149+H149+J149-K149-M149-N149+O149</f>
        <v>24684.6443151039</v>
      </c>
      <c r="Q149" s="56" t="n">
        <f aca="false">IF(OR(E149=1,P149&lt;=0),0,P149)</f>
        <v>24684.6443151039</v>
      </c>
      <c r="R149" s="15" t="n">
        <f aca="false">IF(OR(E149=1,AND(P149&lt;=0,I149&gt;0)),1,0)</f>
        <v>0</v>
      </c>
      <c r="S149" s="15" t="n">
        <f aca="false">IF(L149&gt;0,1,0)</f>
        <v>1</v>
      </c>
    </row>
    <row r="150" customFormat="false" ht="15" hidden="false" customHeight="false" outlineLevel="0" collapsed="false">
      <c r="A150" s="15" t="n">
        <v>149</v>
      </c>
      <c r="B150" s="15" t="n">
        <f aca="false">INT((A150-1)/12)+1</f>
        <v>13</v>
      </c>
      <c r="C150" s="15" t="n">
        <f aca="false">MIN(Inputs!$C$4+B150-1,99)</f>
        <v>86</v>
      </c>
      <c r="D150" s="55" t="n">
        <f aca="false">Inputs!$C$25</f>
        <v>0.02</v>
      </c>
      <c r="E150" s="15" t="n">
        <f aca="false">R149</f>
        <v>0</v>
      </c>
      <c r="F150" s="56" t="n">
        <f aca="false">Q149</f>
        <v>24684.6443151039</v>
      </c>
      <c r="G150" s="56" t="n">
        <f aca="false">IF(AND(MOD(A150-1,12)=0,B150&lt;=Inputs!$C$7,E150=0),Inputs!$C$6,0)</f>
        <v>0</v>
      </c>
      <c r="H150" s="56" t="n">
        <f aca="false">IF(B150=1,G150*Inputs!$C$9,0)</f>
        <v>0</v>
      </c>
      <c r="I150" s="56" t="n">
        <f aca="false">I149+G150</f>
        <v>120000</v>
      </c>
      <c r="J150" s="56" t="n">
        <f aca="false">(F150+G150+H150)*((1+D150)^(1/12)-1)</f>
        <v>40.768696995377</v>
      </c>
      <c r="K150" s="56" t="n">
        <f aca="false">(F150+G150+H150+J150)*(Inputs!$C$14+IF(B150&lt;=10,Inputs!$C$12,Inputs!$C$13))/12</f>
        <v>12.3627065060496</v>
      </c>
      <c r="L150" s="56" t="n">
        <f aca="false">IF(OR(E150=1,A150&lt;=Inputs!$C$15),0,MAX(Inputs!$C$8*I150-(F150+G150+H150+J150-K150),0))</f>
        <v>96486.9496944068</v>
      </c>
      <c r="M150" s="56" t="n">
        <f aca="false">L150*INDEX(Rates!$B$2:$C$101,C150+1,IF(Inputs!$C$5="Male",1,2))/1000/12*Inputs!$C$16</f>
        <v>829.224926832014</v>
      </c>
      <c r="N150" s="56" t="n">
        <f aca="false">IF($V$1=1,MAX(F150+G150+H150+J150-K150-M150,0)*Inputs!$C$22/12,0)</f>
        <v>159.225502525075</v>
      </c>
      <c r="O150" s="56" t="n">
        <f aca="false">IF(AND(MOD(A150,12)=0,B150&gt;=Inputs!$C$18),MAX(F150+G150+H150+J150-K150-M150-N150,0)*Inputs!$C$17,0)</f>
        <v>0</v>
      </c>
      <c r="P150" s="56" t="n">
        <f aca="false">F150+G150+H150+J150-K150-M150-N150+O150</f>
        <v>23724.5998762361</v>
      </c>
      <c r="Q150" s="56" t="n">
        <f aca="false">IF(OR(E150=1,P150&lt;=0),0,P150)</f>
        <v>23724.5998762361</v>
      </c>
      <c r="R150" s="15" t="n">
        <f aca="false">IF(OR(E150=1,AND(P150&lt;=0,I150&gt;0)),1,0)</f>
        <v>0</v>
      </c>
      <c r="S150" s="15" t="n">
        <f aca="false">IF(L150&gt;0,1,0)</f>
        <v>1</v>
      </c>
    </row>
    <row r="151" customFormat="false" ht="15" hidden="false" customHeight="false" outlineLevel="0" collapsed="false">
      <c r="A151" s="15" t="n">
        <v>150</v>
      </c>
      <c r="B151" s="15" t="n">
        <f aca="false">INT((A151-1)/12)+1</f>
        <v>13</v>
      </c>
      <c r="C151" s="15" t="n">
        <f aca="false">MIN(Inputs!$C$4+B151-1,99)</f>
        <v>86</v>
      </c>
      <c r="D151" s="55" t="n">
        <f aca="false">Inputs!$C$25</f>
        <v>0.02</v>
      </c>
      <c r="E151" s="15" t="n">
        <f aca="false">R150</f>
        <v>0</v>
      </c>
      <c r="F151" s="56" t="n">
        <f aca="false">Q150</f>
        <v>23724.5998762361</v>
      </c>
      <c r="G151" s="56" t="n">
        <f aca="false">IF(AND(MOD(A151-1,12)=0,B151&lt;=Inputs!$C$7,E151=0),Inputs!$C$6,0)</f>
        <v>0</v>
      </c>
      <c r="H151" s="56" t="n">
        <f aca="false">IF(B151=1,G151*Inputs!$C$9,0)</f>
        <v>0</v>
      </c>
      <c r="I151" s="56" t="n">
        <f aca="false">I150+G151</f>
        <v>120000</v>
      </c>
      <c r="J151" s="56" t="n">
        <f aca="false">(F151+G151+H151)*((1+D151)^(1/12)-1)</f>
        <v>39.1831055511305</v>
      </c>
      <c r="K151" s="56" t="n">
        <f aca="false">(F151+G151+H151+J151)*(Inputs!$C$14+IF(B151&lt;=10,Inputs!$C$12,Inputs!$C$13))/12</f>
        <v>11.8818914908936</v>
      </c>
      <c r="L151" s="56" t="n">
        <f aca="false">IF(OR(E151=1,A151&lt;=Inputs!$C$15),0,MAX(Inputs!$C$8*I151-(F151+G151+H151+J151-K151),0))</f>
        <v>97448.0989097036</v>
      </c>
      <c r="M151" s="56" t="n">
        <f aca="false">L151*INDEX(Rates!$B$2:$C$101,C151+1,IF(Inputs!$C$5="Male",1,2))/1000/12*Inputs!$C$16</f>
        <v>837.485203379811</v>
      </c>
      <c r="N151" s="56" t="n">
        <f aca="false">IF($V$1=1,MAX(F151+G151+H151+J151-K151-M151,0)*Inputs!$C$22/12,0)</f>
        <v>152.762772579444</v>
      </c>
      <c r="O151" s="56" t="n">
        <f aca="false">IF(AND(MOD(A151,12)=0,B151&gt;=Inputs!$C$18),MAX(F151+G151+H151+J151-K151-M151-N151,0)*Inputs!$C$17,0)</f>
        <v>0</v>
      </c>
      <c r="P151" s="56" t="n">
        <f aca="false">F151+G151+H151+J151-K151-M151-N151+O151</f>
        <v>22761.6531143371</v>
      </c>
      <c r="Q151" s="56" t="n">
        <f aca="false">IF(OR(E151=1,P151&lt;=0),0,P151)</f>
        <v>22761.6531143371</v>
      </c>
      <c r="R151" s="15" t="n">
        <f aca="false">IF(OR(E151=1,AND(P151&lt;=0,I151&gt;0)),1,0)</f>
        <v>0</v>
      </c>
      <c r="S151" s="15" t="n">
        <f aca="false">IF(L151&gt;0,1,0)</f>
        <v>1</v>
      </c>
    </row>
    <row r="152" customFormat="false" ht="15" hidden="false" customHeight="false" outlineLevel="0" collapsed="false">
      <c r="A152" s="15" t="n">
        <v>151</v>
      </c>
      <c r="B152" s="15" t="n">
        <f aca="false">INT((A152-1)/12)+1</f>
        <v>13</v>
      </c>
      <c r="C152" s="15" t="n">
        <f aca="false">MIN(Inputs!$C$4+B152-1,99)</f>
        <v>86</v>
      </c>
      <c r="D152" s="55" t="n">
        <f aca="false">Inputs!$C$25</f>
        <v>0.02</v>
      </c>
      <c r="E152" s="15" t="n">
        <f aca="false">R151</f>
        <v>0</v>
      </c>
      <c r="F152" s="56" t="n">
        <f aca="false">Q151</f>
        <v>22761.6531143371</v>
      </c>
      <c r="G152" s="56" t="n">
        <f aca="false">IF(AND(MOD(A152-1,12)=0,B152&lt;=Inputs!$C$7,E152=0),Inputs!$C$6,0)</f>
        <v>0</v>
      </c>
      <c r="H152" s="56" t="n">
        <f aca="false">IF(B152=1,G152*Inputs!$C$9,0)</f>
        <v>0</v>
      </c>
      <c r="I152" s="56" t="n">
        <f aca="false">I151+G152</f>
        <v>120000</v>
      </c>
      <c r="J152" s="56" t="n">
        <f aca="false">(F152+G152+H152)*((1+D152)^(1/12)-1)</f>
        <v>37.5927206844334</v>
      </c>
      <c r="K152" s="56" t="n">
        <f aca="false">(F152+G152+H152+J152)*(Inputs!$C$14+IF(B152&lt;=10,Inputs!$C$12,Inputs!$C$13))/12</f>
        <v>11.3996229175108</v>
      </c>
      <c r="L152" s="56" t="n">
        <f aca="false">IF(OR(E152=1,A152&lt;=Inputs!$C$15),0,MAX(Inputs!$C$8*I152-(F152+G152+H152+J152-K152),0))</f>
        <v>98412.153787896</v>
      </c>
      <c r="M152" s="56" t="n">
        <f aca="false">L152*INDEX(Rates!$B$2:$C$101,C152+1,IF(Inputs!$C$5="Male",1,2))/1000/12*Inputs!$C$16</f>
        <v>845.770451678809</v>
      </c>
      <c r="N152" s="56" t="n">
        <f aca="false">IF($V$1=1,MAX(F152+G152+H152+J152-K152-M152,0)*Inputs!$C$22/12,0)</f>
        <v>146.280505069502</v>
      </c>
      <c r="O152" s="56" t="n">
        <f aca="false">IF(AND(MOD(A152,12)=0,B152&gt;=Inputs!$C$18),MAX(F152+G152+H152+J152-K152-M152-N152,0)*Inputs!$C$17,0)</f>
        <v>0</v>
      </c>
      <c r="P152" s="56" t="n">
        <f aca="false">F152+G152+H152+J152-K152-M152-N152+O152</f>
        <v>21795.7952553557</v>
      </c>
      <c r="Q152" s="56" t="n">
        <f aca="false">IF(OR(E152=1,P152&lt;=0),0,P152)</f>
        <v>21795.7952553557</v>
      </c>
      <c r="R152" s="15" t="n">
        <f aca="false">IF(OR(E152=1,AND(P152&lt;=0,I152&gt;0)),1,0)</f>
        <v>0</v>
      </c>
      <c r="S152" s="15" t="n">
        <f aca="false">IF(L152&gt;0,1,0)</f>
        <v>1</v>
      </c>
    </row>
    <row r="153" customFormat="false" ht="15" hidden="false" customHeight="false" outlineLevel="0" collapsed="false">
      <c r="A153" s="15" t="n">
        <v>152</v>
      </c>
      <c r="B153" s="15" t="n">
        <f aca="false">INT((A153-1)/12)+1</f>
        <v>13</v>
      </c>
      <c r="C153" s="15" t="n">
        <f aca="false">MIN(Inputs!$C$4+B153-1,99)</f>
        <v>86</v>
      </c>
      <c r="D153" s="55" t="n">
        <f aca="false">Inputs!$C$25</f>
        <v>0.02</v>
      </c>
      <c r="E153" s="15" t="n">
        <f aca="false">R152</f>
        <v>0</v>
      </c>
      <c r="F153" s="56" t="n">
        <f aca="false">Q152</f>
        <v>21795.7952553557</v>
      </c>
      <c r="G153" s="56" t="n">
        <f aca="false">IF(AND(MOD(A153-1,12)=0,B153&lt;=Inputs!$C$7,E153=0),Inputs!$C$6,0)</f>
        <v>0</v>
      </c>
      <c r="H153" s="56" t="n">
        <f aca="false">IF(B153=1,G153*Inputs!$C$9,0)</f>
        <v>0</v>
      </c>
      <c r="I153" s="56" t="n">
        <f aca="false">I152+G153</f>
        <v>120000</v>
      </c>
      <c r="J153" s="56" t="n">
        <f aca="false">(F153+G153+H153)*((1+D153)^(1/12)-1)</f>
        <v>35.9975279042271</v>
      </c>
      <c r="K153" s="56" t="n">
        <f aca="false">(F153+G153+H153+J153)*(Inputs!$C$14+IF(B153&lt;=10,Inputs!$C$12,Inputs!$C$13))/12</f>
        <v>10.91589639163</v>
      </c>
      <c r="L153" s="56" t="n">
        <f aca="false">IF(OR(E153=1,A153&lt;=Inputs!$C$15),0,MAX(Inputs!$C$8*I153-(F153+G153+H153+J153-K153),0))</f>
        <v>99379.1231131317</v>
      </c>
      <c r="M153" s="56" t="n">
        <f aca="false">L153*INDEX(Rates!$B$2:$C$101,C153+1,IF(Inputs!$C$5="Male",1,2))/1000/12*Inputs!$C$16</f>
        <v>854.080747221439</v>
      </c>
      <c r="N153" s="56" t="n">
        <f aca="false">IF($V$1=1,MAX(F153+G153+H153+J153-K153-M153,0)*Inputs!$C$22/12,0)</f>
        <v>139.778640930979</v>
      </c>
      <c r="O153" s="56" t="n">
        <f aca="false">IF(AND(MOD(A153,12)=0,B153&gt;=Inputs!$C$18),MAX(F153+G153+H153+J153-K153-M153-N153,0)*Inputs!$C$17,0)</f>
        <v>0</v>
      </c>
      <c r="P153" s="56" t="n">
        <f aca="false">F153+G153+H153+J153-K153-M153-N153+O153</f>
        <v>20827.0174987159</v>
      </c>
      <c r="Q153" s="56" t="n">
        <f aca="false">IF(OR(E153=1,P153&lt;=0),0,P153)</f>
        <v>20827.0174987159</v>
      </c>
      <c r="R153" s="15" t="n">
        <f aca="false">IF(OR(E153=1,AND(P153&lt;=0,I153&gt;0)),1,0)</f>
        <v>0</v>
      </c>
      <c r="S153" s="15" t="n">
        <f aca="false">IF(L153&gt;0,1,0)</f>
        <v>1</v>
      </c>
    </row>
    <row r="154" customFormat="false" ht="15" hidden="false" customHeight="false" outlineLevel="0" collapsed="false">
      <c r="A154" s="15" t="n">
        <v>153</v>
      </c>
      <c r="B154" s="15" t="n">
        <f aca="false">INT((A154-1)/12)+1</f>
        <v>13</v>
      </c>
      <c r="C154" s="15" t="n">
        <f aca="false">MIN(Inputs!$C$4+B154-1,99)</f>
        <v>86</v>
      </c>
      <c r="D154" s="55" t="n">
        <f aca="false">Inputs!$C$25</f>
        <v>0.02</v>
      </c>
      <c r="E154" s="15" t="n">
        <f aca="false">R153</f>
        <v>0</v>
      </c>
      <c r="F154" s="56" t="n">
        <f aca="false">Q153</f>
        <v>20827.0174987159</v>
      </c>
      <c r="G154" s="56" t="n">
        <f aca="false">IF(AND(MOD(A154-1,12)=0,B154&lt;=Inputs!$C$7,E154=0),Inputs!$C$6,0)</f>
        <v>0</v>
      </c>
      <c r="H154" s="56" t="n">
        <f aca="false">IF(B154=1,G154*Inputs!$C$9,0)</f>
        <v>0</v>
      </c>
      <c r="I154" s="56" t="n">
        <f aca="false">I153+G154</f>
        <v>120000</v>
      </c>
      <c r="J154" s="56" t="n">
        <f aca="false">(F154+G154+H154)*((1+D154)^(1/12)-1)</f>
        <v>34.3975126756445</v>
      </c>
      <c r="K154" s="56" t="n">
        <f aca="false">(F154+G154+H154+J154)*(Inputs!$C$14+IF(B154&lt;=10,Inputs!$C$12,Inputs!$C$13))/12</f>
        <v>10.4307075056958</v>
      </c>
      <c r="L154" s="56" t="n">
        <f aca="false">IF(OR(E154=1,A154&lt;=Inputs!$C$15),0,MAX(Inputs!$C$8*I154-(F154+G154+H154+J154-K154),0))</f>
        <v>100349.015696114</v>
      </c>
      <c r="M154" s="56" t="n">
        <f aca="false">L154*INDEX(Rates!$B$2:$C$101,C154+1,IF(Inputs!$C$5="Male",1,2))/1000/12*Inputs!$C$16</f>
        <v>862.416165728354</v>
      </c>
      <c r="N154" s="56" t="n">
        <f aca="false">IF($V$1=1,MAX(F154+G154+H154+J154-K154-M154,0)*Inputs!$C$22/12,0)</f>
        <v>133.25712092105</v>
      </c>
      <c r="O154" s="56" t="n">
        <f aca="false">IF(AND(MOD(A154,12)=0,B154&gt;=Inputs!$C$18),MAX(F154+G154+H154+J154-K154-M154-N154,0)*Inputs!$C$17,0)</f>
        <v>0</v>
      </c>
      <c r="P154" s="56" t="n">
        <f aca="false">F154+G154+H154+J154-K154-M154-N154+O154</f>
        <v>19855.3110172364</v>
      </c>
      <c r="Q154" s="56" t="n">
        <f aca="false">IF(OR(E154=1,P154&lt;=0),0,P154)</f>
        <v>19855.3110172364</v>
      </c>
      <c r="R154" s="15" t="n">
        <f aca="false">IF(OR(E154=1,AND(P154&lt;=0,I154&gt;0)),1,0)</f>
        <v>0</v>
      </c>
      <c r="S154" s="15" t="n">
        <f aca="false">IF(L154&gt;0,1,0)</f>
        <v>1</v>
      </c>
    </row>
    <row r="155" customFormat="false" ht="15" hidden="false" customHeight="false" outlineLevel="0" collapsed="false">
      <c r="A155" s="15" t="n">
        <v>154</v>
      </c>
      <c r="B155" s="15" t="n">
        <f aca="false">INT((A155-1)/12)+1</f>
        <v>13</v>
      </c>
      <c r="C155" s="15" t="n">
        <f aca="false">MIN(Inputs!$C$4+B155-1,99)</f>
        <v>86</v>
      </c>
      <c r="D155" s="55" t="n">
        <f aca="false">Inputs!$C$25</f>
        <v>0.02</v>
      </c>
      <c r="E155" s="15" t="n">
        <f aca="false">R154</f>
        <v>0</v>
      </c>
      <c r="F155" s="56" t="n">
        <f aca="false">Q154</f>
        <v>19855.3110172364</v>
      </c>
      <c r="G155" s="56" t="n">
        <f aca="false">IF(AND(MOD(A155-1,12)=0,B155&lt;=Inputs!$C$7,E155=0),Inputs!$C$6,0)</f>
        <v>0</v>
      </c>
      <c r="H155" s="56" t="n">
        <f aca="false">IF(B155=1,G155*Inputs!$C$9,0)</f>
        <v>0</v>
      </c>
      <c r="I155" s="56" t="n">
        <f aca="false">I154+G155</f>
        <v>120000</v>
      </c>
      <c r="J155" s="56" t="n">
        <f aca="false">(F155+G155+H155)*((1+D155)^(1/12)-1)</f>
        <v>32.7926604198783</v>
      </c>
      <c r="K155" s="56" t="n">
        <f aca="false">(F155+G155+H155+J155)*(Inputs!$C$14+IF(B155&lt;=10,Inputs!$C$12,Inputs!$C$13))/12</f>
        <v>9.94405183882816</v>
      </c>
      <c r="L155" s="56" t="n">
        <f aca="false">IF(OR(E155=1,A155&lt;=Inputs!$C$15),0,MAX(Inputs!$C$8*I155-(F155+G155+H155+J155-K155),0))</f>
        <v>101321.840374183</v>
      </c>
      <c r="M155" s="56" t="n">
        <f aca="false">L155*INDEX(Rates!$B$2:$C$101,C155+1,IF(Inputs!$C$5="Male",1,2))/1000/12*Inputs!$C$16</f>
        <v>870.77678314912</v>
      </c>
      <c r="N155" s="56" t="n">
        <f aca="false">IF($V$1=1,MAX(F155+G155+H155+J155-K155-M155,0)*Inputs!$C$22/12,0)</f>
        <v>126.715885617789</v>
      </c>
      <c r="O155" s="56" t="n">
        <f aca="false">IF(AND(MOD(A155,12)=0,B155&gt;=Inputs!$C$18),MAX(F155+G155+H155+J155-K155-M155-N155,0)*Inputs!$C$17,0)</f>
        <v>0</v>
      </c>
      <c r="P155" s="56" t="n">
        <f aca="false">F155+G155+H155+J155-K155-M155-N155+O155</f>
        <v>18880.6669570506</v>
      </c>
      <c r="Q155" s="56" t="n">
        <f aca="false">IF(OR(E155=1,P155&lt;=0),0,P155)</f>
        <v>18880.6669570506</v>
      </c>
      <c r="R155" s="15" t="n">
        <f aca="false">IF(OR(E155=1,AND(P155&lt;=0,I155&gt;0)),1,0)</f>
        <v>0</v>
      </c>
      <c r="S155" s="15" t="n">
        <f aca="false">IF(L155&gt;0,1,0)</f>
        <v>1</v>
      </c>
    </row>
    <row r="156" customFormat="false" ht="15" hidden="false" customHeight="false" outlineLevel="0" collapsed="false">
      <c r="A156" s="15" t="n">
        <v>155</v>
      </c>
      <c r="B156" s="15" t="n">
        <f aca="false">INT((A156-1)/12)+1</f>
        <v>13</v>
      </c>
      <c r="C156" s="15" t="n">
        <f aca="false">MIN(Inputs!$C$4+B156-1,99)</f>
        <v>86</v>
      </c>
      <c r="D156" s="55" t="n">
        <f aca="false">Inputs!$C$25</f>
        <v>0.02</v>
      </c>
      <c r="E156" s="15" t="n">
        <f aca="false">R155</f>
        <v>0</v>
      </c>
      <c r="F156" s="56" t="n">
        <f aca="false">Q155</f>
        <v>18880.6669570506</v>
      </c>
      <c r="G156" s="56" t="n">
        <f aca="false">IF(AND(MOD(A156-1,12)=0,B156&lt;=Inputs!$C$7,E156=0),Inputs!$C$6,0)</f>
        <v>0</v>
      </c>
      <c r="H156" s="56" t="n">
        <f aca="false">IF(B156=1,G156*Inputs!$C$9,0)</f>
        <v>0</v>
      </c>
      <c r="I156" s="56" t="n">
        <f aca="false">I155+G156</f>
        <v>120000</v>
      </c>
      <c r="J156" s="56" t="n">
        <f aca="false">(F156+G156+H156)*((1+D156)^(1/12)-1)</f>
        <v>31.1829565140478</v>
      </c>
      <c r="K156" s="56" t="n">
        <f aca="false">(F156+G156+H156+J156)*(Inputs!$C$14+IF(B156&lt;=10,Inputs!$C$12,Inputs!$C$13))/12</f>
        <v>9.45592495678232</v>
      </c>
      <c r="L156" s="56" t="n">
        <f aca="false">IF(OR(E156=1,A156&lt;=Inputs!$C$15),0,MAX(Inputs!$C$8*I156-(F156+G156+H156+J156-K156),0))</f>
        <v>102297.606011392</v>
      </c>
      <c r="M156" s="56" t="n">
        <f aca="false">L156*INDEX(Rates!$B$2:$C$101,C156+1,IF(Inputs!$C$5="Male",1,2))/1000/12*Inputs!$C$16</f>
        <v>879.162675662906</v>
      </c>
      <c r="N156" s="56" t="n">
        <f aca="false">IF($V$1=1,MAX(F156+G156+H156+J156-K156-M156,0)*Inputs!$C$22/12,0)</f>
        <v>120.154875419633</v>
      </c>
      <c r="O156" s="56" t="n">
        <f aca="false">IF(AND(MOD(A156,12)=0,B156&gt;=Inputs!$C$18),MAX(F156+G156+H156+J156-K156-M156-N156,0)*Inputs!$C$17,0)</f>
        <v>0</v>
      </c>
      <c r="P156" s="56" t="n">
        <f aca="false">F156+G156+H156+J156-K156-M156-N156+O156</f>
        <v>17903.0764375253</v>
      </c>
      <c r="Q156" s="56" t="n">
        <f aca="false">IF(OR(E156=1,P156&lt;=0),0,P156)</f>
        <v>17903.0764375253</v>
      </c>
      <c r="R156" s="15" t="n">
        <f aca="false">IF(OR(E156=1,AND(P156&lt;=0,I156&gt;0)),1,0)</f>
        <v>0</v>
      </c>
      <c r="S156" s="15" t="n">
        <f aca="false">IF(L156&gt;0,1,0)</f>
        <v>1</v>
      </c>
    </row>
    <row r="157" customFormat="false" ht="15" hidden="false" customHeight="false" outlineLevel="0" collapsed="false">
      <c r="A157" s="15" t="n">
        <v>156</v>
      </c>
      <c r="B157" s="15" t="n">
        <f aca="false">INT((A157-1)/12)+1</f>
        <v>13</v>
      </c>
      <c r="C157" s="15" t="n">
        <f aca="false">MIN(Inputs!$C$4+B157-1,99)</f>
        <v>86</v>
      </c>
      <c r="D157" s="55" t="n">
        <f aca="false">Inputs!$C$25</f>
        <v>0.02</v>
      </c>
      <c r="E157" s="15" t="n">
        <f aca="false">R156</f>
        <v>0</v>
      </c>
      <c r="F157" s="56" t="n">
        <f aca="false">Q156</f>
        <v>17903.0764375253</v>
      </c>
      <c r="G157" s="56" t="n">
        <f aca="false">IF(AND(MOD(A157-1,12)=0,B157&lt;=Inputs!$C$7,E157=0),Inputs!$C$6,0)</f>
        <v>0</v>
      </c>
      <c r="H157" s="56" t="n">
        <f aca="false">IF(B157=1,G157*Inputs!$C$9,0)</f>
        <v>0</v>
      </c>
      <c r="I157" s="56" t="n">
        <f aca="false">I156+G157</f>
        <v>120000</v>
      </c>
      <c r="J157" s="56" t="n">
        <f aca="false">(F157+G157+H157)*((1+D157)^(1/12)-1)</f>
        <v>29.5683862910653</v>
      </c>
      <c r="K157" s="56" t="n">
        <f aca="false">(F157+G157+H157+J157)*(Inputs!$C$14+IF(B157&lt;=10,Inputs!$C$12,Inputs!$C$13))/12</f>
        <v>8.96632241190819</v>
      </c>
      <c r="L157" s="56" t="n">
        <f aca="false">IF(OR(E157=1,A157&lt;=Inputs!$C$15),0,MAX(Inputs!$C$8*I157-(F157+G157+H157+J157-K157),0))</f>
        <v>103276.321498596</v>
      </c>
      <c r="M157" s="56" t="n">
        <f aca="false">L157*INDEX(Rates!$B$2:$C$101,C157+1,IF(Inputs!$C$5="Male",1,2))/1000/12*Inputs!$C$16</f>
        <v>887.57391967918</v>
      </c>
      <c r="N157" s="56" t="n">
        <f aca="false">IF($V$1=1,MAX(F157+G157+H157+J157-K157-M157,0)*Inputs!$C$22/12,0)</f>
        <v>113.574030544835</v>
      </c>
      <c r="O157" s="56" t="n">
        <f aca="false">IF(AND(MOD(A157,12)=0,B157&gt;=Inputs!$C$18),MAX(F157+G157+H157+J157-K157-M157-N157,0)*Inputs!$C$17,0)</f>
        <v>84.6126527559023</v>
      </c>
      <c r="P157" s="56" t="n">
        <f aca="false">F157+G157+H157+J157-K157-M157-N157+O157</f>
        <v>17007.1432039364</v>
      </c>
      <c r="Q157" s="56" t="n">
        <f aca="false">IF(OR(E157=1,P157&lt;=0),0,P157)</f>
        <v>17007.1432039364</v>
      </c>
      <c r="R157" s="15" t="n">
        <f aca="false">IF(OR(E157=1,AND(P157&lt;=0,I157&gt;0)),1,0)</f>
        <v>0</v>
      </c>
      <c r="S157" s="15" t="n">
        <f aca="false">IF(L157&gt;0,1,0)</f>
        <v>1</v>
      </c>
    </row>
    <row r="158" customFormat="false" ht="15" hidden="false" customHeight="false" outlineLevel="0" collapsed="false">
      <c r="A158" s="15" t="n">
        <v>157</v>
      </c>
      <c r="B158" s="15" t="n">
        <f aca="false">INT((A158-1)/12)+1</f>
        <v>14</v>
      </c>
      <c r="C158" s="15" t="n">
        <f aca="false">MIN(Inputs!$C$4+B158-1,99)</f>
        <v>87</v>
      </c>
      <c r="D158" s="55" t="n">
        <f aca="false">Inputs!$C$25</f>
        <v>0.02</v>
      </c>
      <c r="E158" s="15" t="n">
        <f aca="false">R157</f>
        <v>0</v>
      </c>
      <c r="F158" s="56" t="n">
        <f aca="false">Q157</f>
        <v>17007.1432039364</v>
      </c>
      <c r="G158" s="56" t="n">
        <f aca="false">IF(AND(MOD(A158-1,12)=0,B158&lt;=Inputs!$C$7,E158=0),Inputs!$C$6,0)</f>
        <v>0</v>
      </c>
      <c r="H158" s="56" t="n">
        <f aca="false">IF(B158=1,G158*Inputs!$C$9,0)</f>
        <v>0</v>
      </c>
      <c r="I158" s="56" t="n">
        <f aca="false">I157+G158</f>
        <v>120000</v>
      </c>
      <c r="J158" s="56" t="n">
        <f aca="false">(F158+G158+H158)*((1+D158)^(1/12)-1)</f>
        <v>28.0886797147009</v>
      </c>
      <c r="K158" s="56" t="n">
        <f aca="false">(F158+G158+H158+J158)*(Inputs!$C$14+IF(B158&lt;=10,Inputs!$C$12,Inputs!$C$13))/12</f>
        <v>8.51761594182553</v>
      </c>
      <c r="L158" s="56" t="n">
        <f aca="false">IF(OR(E158=1,A158&lt;=Inputs!$C$15),0,MAX(Inputs!$C$8*I158-(F158+G158+H158+J158-K158),0))</f>
        <v>104173.285732291</v>
      </c>
      <c r="M158" s="56" t="n">
        <f aca="false">L158*INDEX(Rates!$B$2:$C$101,C158+1,IF(Inputs!$C$5="Male",1,2))/1000/12*Inputs!$C$16</f>
        <v>1012.73795946075</v>
      </c>
      <c r="N158" s="56" t="n">
        <f aca="false">IF($V$1=1,MAX(F158+G158+H158+J158-K158-M158,0)*Inputs!$C$22/12,0)</f>
        <v>106.75984205499</v>
      </c>
      <c r="O158" s="56" t="n">
        <f aca="false">IF(AND(MOD(A158,12)=0,B158&gt;=Inputs!$C$18),MAX(F158+G158+H158+J158-K158-M158-N158,0)*Inputs!$C$17,0)</f>
        <v>0</v>
      </c>
      <c r="P158" s="56" t="n">
        <f aca="false">F158+G158+H158+J158-K158-M158-N158+O158</f>
        <v>15907.2164661935</v>
      </c>
      <c r="Q158" s="56" t="n">
        <f aca="false">IF(OR(E158=1,P158&lt;=0),0,P158)</f>
        <v>15907.2164661935</v>
      </c>
      <c r="R158" s="15" t="n">
        <f aca="false">IF(OR(E158=1,AND(P158&lt;=0,I158&gt;0)),1,0)</f>
        <v>0</v>
      </c>
      <c r="S158" s="15" t="n">
        <f aca="false">IF(L158&gt;0,1,0)</f>
        <v>1</v>
      </c>
    </row>
    <row r="159" customFormat="false" ht="15" hidden="false" customHeight="false" outlineLevel="0" collapsed="false">
      <c r="A159" s="15" t="n">
        <v>158</v>
      </c>
      <c r="B159" s="15" t="n">
        <f aca="false">INT((A159-1)/12)+1</f>
        <v>14</v>
      </c>
      <c r="C159" s="15" t="n">
        <f aca="false">MIN(Inputs!$C$4+B159-1,99)</f>
        <v>87</v>
      </c>
      <c r="D159" s="55" t="n">
        <f aca="false">Inputs!$C$25</f>
        <v>0.02</v>
      </c>
      <c r="E159" s="15" t="n">
        <f aca="false">R158</f>
        <v>0</v>
      </c>
      <c r="F159" s="56" t="n">
        <f aca="false">Q158</f>
        <v>15907.2164661935</v>
      </c>
      <c r="G159" s="56" t="n">
        <f aca="false">IF(AND(MOD(A159-1,12)=0,B159&lt;=Inputs!$C$7,E159=0),Inputs!$C$6,0)</f>
        <v>0</v>
      </c>
      <c r="H159" s="56" t="n">
        <f aca="false">IF(B159=1,G159*Inputs!$C$9,0)</f>
        <v>0</v>
      </c>
      <c r="I159" s="56" t="n">
        <f aca="false">I158+G159</f>
        <v>120000</v>
      </c>
      <c r="J159" s="56" t="n">
        <f aca="false">(F159+G159+H159)*((1+D159)^(1/12)-1)</f>
        <v>26.2720612811627</v>
      </c>
      <c r="K159" s="56" t="n">
        <f aca="false">(F159+G159+H159+J159)*(Inputs!$C$14+IF(B159&lt;=10,Inputs!$C$12,Inputs!$C$13))/12</f>
        <v>7.96674426373733</v>
      </c>
      <c r="L159" s="56" t="n">
        <f aca="false">IF(OR(E159=1,A159&lt;=Inputs!$C$15),0,MAX(Inputs!$C$8*I159-(F159+G159+H159+J159-K159),0))</f>
        <v>105274.478216789</v>
      </c>
      <c r="M159" s="56" t="n">
        <f aca="false">L159*INDEX(Rates!$B$2:$C$101,C159+1,IF(Inputs!$C$5="Male",1,2))/1000/12*Inputs!$C$16</f>
        <v>1023.44338573088</v>
      </c>
      <c r="N159" s="56" t="n">
        <f aca="false">IF($V$1=1,MAX(F159+G159+H159+J159-K159-M159,0)*Inputs!$C$22/12,0)</f>
        <v>99.3471893165336</v>
      </c>
      <c r="O159" s="56" t="n">
        <f aca="false">IF(AND(MOD(A159,12)=0,B159&gt;=Inputs!$C$18),MAX(F159+G159+H159+J159-K159-M159-N159,0)*Inputs!$C$17,0)</f>
        <v>0</v>
      </c>
      <c r="P159" s="56" t="n">
        <f aca="false">F159+G159+H159+J159-K159-M159-N159+O159</f>
        <v>14802.7312081635</v>
      </c>
      <c r="Q159" s="56" t="n">
        <f aca="false">IF(OR(E159=1,P159&lt;=0),0,P159)</f>
        <v>14802.7312081635</v>
      </c>
      <c r="R159" s="15" t="n">
        <f aca="false">IF(OR(E159=1,AND(P159&lt;=0,I159&gt;0)),1,0)</f>
        <v>0</v>
      </c>
      <c r="S159" s="15" t="n">
        <f aca="false">IF(L159&gt;0,1,0)</f>
        <v>1</v>
      </c>
    </row>
    <row r="160" customFormat="false" ht="15" hidden="false" customHeight="false" outlineLevel="0" collapsed="false">
      <c r="A160" s="15" t="n">
        <v>159</v>
      </c>
      <c r="B160" s="15" t="n">
        <f aca="false">INT((A160-1)/12)+1</f>
        <v>14</v>
      </c>
      <c r="C160" s="15" t="n">
        <f aca="false">MIN(Inputs!$C$4+B160-1,99)</f>
        <v>87</v>
      </c>
      <c r="D160" s="55" t="n">
        <f aca="false">Inputs!$C$25</f>
        <v>0.02</v>
      </c>
      <c r="E160" s="15" t="n">
        <f aca="false">R159</f>
        <v>0</v>
      </c>
      <c r="F160" s="56" t="n">
        <f aca="false">Q159</f>
        <v>14802.7312081635</v>
      </c>
      <c r="G160" s="56" t="n">
        <f aca="false">IF(AND(MOD(A160-1,12)=0,B160&lt;=Inputs!$C$7,E160=0),Inputs!$C$6,0)</f>
        <v>0</v>
      </c>
      <c r="H160" s="56" t="n">
        <f aca="false">IF(B160=1,G160*Inputs!$C$9,0)</f>
        <v>0</v>
      </c>
      <c r="I160" s="56" t="n">
        <f aca="false">I159+G160</f>
        <v>120000</v>
      </c>
      <c r="J160" s="56" t="n">
        <f aca="false">(F160+G160+H160)*((1+D160)^(1/12)-1)</f>
        <v>24.4479140807538</v>
      </c>
      <c r="K160" s="56" t="n">
        <f aca="false">(F160+G160+H160+J160)*(Inputs!$C$14+IF(B160&lt;=10,Inputs!$C$12,Inputs!$C$13))/12</f>
        <v>7.41358956112213</v>
      </c>
      <c r="L160" s="56" t="n">
        <f aca="false">IF(OR(E160=1,A160&lt;=Inputs!$C$15),0,MAX(Inputs!$C$8*I160-(F160+G160+H160+J160-K160),0))</f>
        <v>106380.234467317</v>
      </c>
      <c r="M160" s="56" t="n">
        <f aca="false">L160*INDEX(Rates!$B$2:$C$101,C160+1,IF(Inputs!$C$5="Male",1,2))/1000/12*Inputs!$C$16</f>
        <v>1034.1931794131</v>
      </c>
      <c r="N160" s="56" t="n">
        <f aca="false">IF($V$1=1,MAX(F160+G160+H160+J160-K160-M160,0)*Inputs!$C$22/12,0)</f>
        <v>91.9038156884669</v>
      </c>
      <c r="O160" s="56" t="n">
        <f aca="false">IF(AND(MOD(A160,12)=0,B160&gt;=Inputs!$C$18),MAX(F160+G160+H160+J160-K160-M160-N160,0)*Inputs!$C$17,0)</f>
        <v>0</v>
      </c>
      <c r="P160" s="56" t="n">
        <f aca="false">F160+G160+H160+J160-K160-M160-N160+O160</f>
        <v>13693.6685375816</v>
      </c>
      <c r="Q160" s="56" t="n">
        <f aca="false">IF(OR(E160=1,P160&lt;=0),0,P160)</f>
        <v>13693.6685375816</v>
      </c>
      <c r="R160" s="15" t="n">
        <f aca="false">IF(OR(E160=1,AND(P160&lt;=0,I160&gt;0)),1,0)</f>
        <v>0</v>
      </c>
      <c r="S160" s="15" t="n">
        <f aca="false">IF(L160&gt;0,1,0)</f>
        <v>1</v>
      </c>
    </row>
    <row r="161" customFormat="false" ht="15" hidden="false" customHeight="false" outlineLevel="0" collapsed="false">
      <c r="A161" s="15" t="n">
        <v>160</v>
      </c>
      <c r="B161" s="15" t="n">
        <f aca="false">INT((A161-1)/12)+1</f>
        <v>14</v>
      </c>
      <c r="C161" s="15" t="n">
        <f aca="false">MIN(Inputs!$C$4+B161-1,99)</f>
        <v>87</v>
      </c>
      <c r="D161" s="55" t="n">
        <f aca="false">Inputs!$C$25</f>
        <v>0.02</v>
      </c>
      <c r="E161" s="15" t="n">
        <f aca="false">R160</f>
        <v>0</v>
      </c>
      <c r="F161" s="56" t="n">
        <f aca="false">Q160</f>
        <v>13693.6685375816</v>
      </c>
      <c r="G161" s="56" t="n">
        <f aca="false">IF(AND(MOD(A161-1,12)=0,B161&lt;=Inputs!$C$7,E161=0),Inputs!$C$6,0)</f>
        <v>0</v>
      </c>
      <c r="H161" s="56" t="n">
        <f aca="false">IF(B161=1,G161*Inputs!$C$9,0)</f>
        <v>0</v>
      </c>
      <c r="I161" s="56" t="n">
        <f aca="false">I160+G161</f>
        <v>120000</v>
      </c>
      <c r="J161" s="56" t="n">
        <f aca="false">(F161+G161+H161)*((1+D161)^(1/12)-1)</f>
        <v>22.616206911363</v>
      </c>
      <c r="K161" s="56" t="n">
        <f aca="false">(F161+G161+H161+J161)*(Inputs!$C$14+IF(B161&lt;=10,Inputs!$C$12,Inputs!$C$13))/12</f>
        <v>6.85814237224647</v>
      </c>
      <c r="L161" s="56" t="n">
        <f aca="false">IF(OR(E161=1,A161&lt;=Inputs!$C$15),0,MAX(Inputs!$C$8*I161-(F161+G161+H161+J161-K161),0))</f>
        <v>107490.573397879</v>
      </c>
      <c r="M161" s="56" t="n">
        <f aca="false">L161*INDEX(Rates!$B$2:$C$101,C161+1,IF(Inputs!$C$5="Male",1,2))/1000/12*Inputs!$C$16</f>
        <v>1044.98752438305</v>
      </c>
      <c r="N161" s="56" t="n">
        <f aca="false">IF($V$1=1,MAX(F161+G161+H161+J161-K161-M161,0)*Inputs!$C$22/12,0)</f>
        <v>84.4295938515842</v>
      </c>
      <c r="O161" s="56" t="n">
        <f aca="false">IF(AND(MOD(A161,12)=0,B161&gt;=Inputs!$C$18),MAX(F161+G161+H161+J161-K161-M161-N161,0)*Inputs!$C$17,0)</f>
        <v>0</v>
      </c>
      <c r="P161" s="56" t="n">
        <f aca="false">F161+G161+H161+J161-K161-M161-N161+O161</f>
        <v>12580.009483886</v>
      </c>
      <c r="Q161" s="56" t="n">
        <f aca="false">IF(OR(E161=1,P161&lt;=0),0,P161)</f>
        <v>12580.009483886</v>
      </c>
      <c r="R161" s="15" t="n">
        <f aca="false">IF(OR(E161=1,AND(P161&lt;=0,I161&gt;0)),1,0)</f>
        <v>0</v>
      </c>
      <c r="S161" s="15" t="n">
        <f aca="false">IF(L161&gt;0,1,0)</f>
        <v>1</v>
      </c>
    </row>
    <row r="162" customFormat="false" ht="15" hidden="false" customHeight="false" outlineLevel="0" collapsed="false">
      <c r="A162" s="15" t="n">
        <v>161</v>
      </c>
      <c r="B162" s="15" t="n">
        <f aca="false">INT((A162-1)/12)+1</f>
        <v>14</v>
      </c>
      <c r="C162" s="15" t="n">
        <f aca="false">MIN(Inputs!$C$4+B162-1,99)</f>
        <v>87</v>
      </c>
      <c r="D162" s="55" t="n">
        <f aca="false">Inputs!$C$25</f>
        <v>0.02</v>
      </c>
      <c r="E162" s="15" t="n">
        <f aca="false">R161</f>
        <v>0</v>
      </c>
      <c r="F162" s="56" t="n">
        <f aca="false">Q161</f>
        <v>12580.009483886</v>
      </c>
      <c r="G162" s="56" t="n">
        <f aca="false">IF(AND(MOD(A162-1,12)=0,B162&lt;=Inputs!$C$7,E162=0),Inputs!$C$6,0)</f>
        <v>0</v>
      </c>
      <c r="H162" s="56" t="n">
        <f aca="false">IF(B162=1,G162*Inputs!$C$9,0)</f>
        <v>0</v>
      </c>
      <c r="I162" s="56" t="n">
        <f aca="false">I161+G162</f>
        <v>120000</v>
      </c>
      <c r="J162" s="56" t="n">
        <f aca="false">(F162+G162+H162)*((1+D162)^(1/12)-1)</f>
        <v>20.7769084415653</v>
      </c>
      <c r="K162" s="56" t="n">
        <f aca="false">(F162+G162+H162+J162)*(Inputs!$C$14+IF(B162&lt;=10,Inputs!$C$12,Inputs!$C$13))/12</f>
        <v>6.30039319616381</v>
      </c>
      <c r="L162" s="56" t="n">
        <f aca="false">IF(OR(E162=1,A162&lt;=Inputs!$C$15),0,MAX(Inputs!$C$8*I162-(F162+G162+H162+J162-K162),0))</f>
        <v>108605.514000869</v>
      </c>
      <c r="M162" s="56" t="n">
        <f aca="false">L162*INDEX(Rates!$B$2:$C$101,C162+1,IF(Inputs!$C$5="Male",1,2))/1000/12*Inputs!$C$16</f>
        <v>1055.82660527844</v>
      </c>
      <c r="N162" s="56" t="n">
        <f aca="false">IF($V$1=1,MAX(F162+G162+H162+J162-K162-M162,0)*Inputs!$C$22/12,0)</f>
        <v>76.92439595902</v>
      </c>
      <c r="O162" s="56" t="n">
        <f aca="false">IF(AND(MOD(A162,12)=0,B162&gt;=Inputs!$C$18),MAX(F162+G162+H162+J162-K162-M162-N162,0)*Inputs!$C$17,0)</f>
        <v>0</v>
      </c>
      <c r="P162" s="56" t="n">
        <f aca="false">F162+G162+H162+J162-K162-M162-N162+O162</f>
        <v>11461.734997894</v>
      </c>
      <c r="Q162" s="56" t="n">
        <f aca="false">IF(OR(E162=1,P162&lt;=0),0,P162)</f>
        <v>11461.734997894</v>
      </c>
      <c r="R162" s="15" t="n">
        <f aca="false">IF(OR(E162=1,AND(P162&lt;=0,I162&gt;0)),1,0)</f>
        <v>0</v>
      </c>
      <c r="S162" s="15" t="n">
        <f aca="false">IF(L162&gt;0,1,0)</f>
        <v>1</v>
      </c>
    </row>
    <row r="163" customFormat="false" ht="15" hidden="false" customHeight="false" outlineLevel="0" collapsed="false">
      <c r="A163" s="15" t="n">
        <v>162</v>
      </c>
      <c r="B163" s="15" t="n">
        <f aca="false">INT((A163-1)/12)+1</f>
        <v>14</v>
      </c>
      <c r="C163" s="15" t="n">
        <f aca="false">MIN(Inputs!$C$4+B163-1,99)</f>
        <v>87</v>
      </c>
      <c r="D163" s="55" t="n">
        <f aca="false">Inputs!$C$25</f>
        <v>0.02</v>
      </c>
      <c r="E163" s="15" t="n">
        <f aca="false">R162</f>
        <v>0</v>
      </c>
      <c r="F163" s="56" t="n">
        <f aca="false">Q162</f>
        <v>11461.734997894</v>
      </c>
      <c r="G163" s="56" t="n">
        <f aca="false">IF(AND(MOD(A163-1,12)=0,B163&lt;=Inputs!$C$7,E163=0),Inputs!$C$6,0)</f>
        <v>0</v>
      </c>
      <c r="H163" s="56" t="n">
        <f aca="false">IF(B163=1,G163*Inputs!$C$9,0)</f>
        <v>0</v>
      </c>
      <c r="I163" s="56" t="n">
        <f aca="false">I162+G163</f>
        <v>120000</v>
      </c>
      <c r="J163" s="56" t="n">
        <f aca="false">(F163+G163+H163)*((1+D163)^(1/12)-1)</f>
        <v>18.9299872100863</v>
      </c>
      <c r="K163" s="56" t="n">
        <f aca="false">(F163+G163+H163+J163)*(Inputs!$C$14+IF(B163&lt;=10,Inputs!$C$12,Inputs!$C$13))/12</f>
        <v>5.74033249255204</v>
      </c>
      <c r="L163" s="56" t="n">
        <f aca="false">IF(OR(E163=1,A163&lt;=Inputs!$C$15),0,MAX(Inputs!$C$8*I163-(F163+G163+H163+J163-K163),0))</f>
        <v>109725.075347388</v>
      </c>
      <c r="M163" s="56" t="n">
        <f aca="false">L163*INDEX(Rates!$B$2:$C$101,C163+1,IF(Inputs!$C$5="Male",1,2))/1000/12*Inputs!$C$16</f>
        <v>1066.7106075022</v>
      </c>
      <c r="N163" s="56" t="n">
        <f aca="false">IF($V$1=1,MAX(F163+G163+H163+J163-K163-M163,0)*Inputs!$C$22/12,0)</f>
        <v>69.3880936340622</v>
      </c>
      <c r="O163" s="56" t="n">
        <f aca="false">IF(AND(MOD(A163,12)=0,B163&gt;=Inputs!$C$18),MAX(F163+G163+H163+J163-K163-M163-N163,0)*Inputs!$C$17,0)</f>
        <v>0</v>
      </c>
      <c r="P163" s="56" t="n">
        <f aca="false">F163+G163+H163+J163-K163-M163-N163+O163</f>
        <v>10338.8259514753</v>
      </c>
      <c r="Q163" s="56" t="n">
        <f aca="false">IF(OR(E163=1,P163&lt;=0),0,P163)</f>
        <v>10338.8259514753</v>
      </c>
      <c r="R163" s="15" t="n">
        <f aca="false">IF(OR(E163=1,AND(P163&lt;=0,I163&gt;0)),1,0)</f>
        <v>0</v>
      </c>
      <c r="S163" s="15" t="n">
        <f aca="false">IF(L163&gt;0,1,0)</f>
        <v>1</v>
      </c>
    </row>
    <row r="164" customFormat="false" ht="15" hidden="false" customHeight="false" outlineLevel="0" collapsed="false">
      <c r="A164" s="15" t="n">
        <v>163</v>
      </c>
      <c r="B164" s="15" t="n">
        <f aca="false">INT((A164-1)/12)+1</f>
        <v>14</v>
      </c>
      <c r="C164" s="15" t="n">
        <f aca="false">MIN(Inputs!$C$4+B164-1,99)</f>
        <v>87</v>
      </c>
      <c r="D164" s="55" t="n">
        <f aca="false">Inputs!$C$25</f>
        <v>0.02</v>
      </c>
      <c r="E164" s="15" t="n">
        <f aca="false">R163</f>
        <v>0</v>
      </c>
      <c r="F164" s="56" t="n">
        <f aca="false">Q163</f>
        <v>10338.8259514753</v>
      </c>
      <c r="G164" s="56" t="n">
        <f aca="false">IF(AND(MOD(A164-1,12)=0,B164&lt;=Inputs!$C$7,E164=0),Inputs!$C$6,0)</f>
        <v>0</v>
      </c>
      <c r="H164" s="56" t="n">
        <f aca="false">IF(B164=1,G164*Inputs!$C$9,0)</f>
        <v>0</v>
      </c>
      <c r="I164" s="56" t="n">
        <f aca="false">I163+G164</f>
        <v>120000</v>
      </c>
      <c r="J164" s="56" t="n">
        <f aca="false">(F164+G164+H164)*((1+D164)^(1/12)-1)</f>
        <v>17.0754116252641</v>
      </c>
      <c r="K164" s="56" t="n">
        <f aca="false">(F164+G164+H164+J164)*(Inputs!$C$14+IF(B164&lt;=10,Inputs!$C$12,Inputs!$C$13))/12</f>
        <v>5.17795068155026</v>
      </c>
      <c r="L164" s="56" t="n">
        <f aca="false">IF(OR(E164=1,A164&lt;=Inputs!$C$15),0,MAX(Inputs!$C$8*I164-(F164+G164+H164+J164-K164),0))</f>
        <v>110849.276587581</v>
      </c>
      <c r="M164" s="56" t="n">
        <f aca="false">L164*INDEX(Rates!$B$2:$C$101,C164+1,IF(Inputs!$C$5="Male",1,2))/1000/12*Inputs!$C$16</f>
        <v>1077.6397172256</v>
      </c>
      <c r="N164" s="56" t="n">
        <f aca="false">IF($V$1=1,MAX(F164+G164+H164+J164-K164-M164,0)*Inputs!$C$22/12,0)</f>
        <v>61.8205579679558</v>
      </c>
      <c r="O164" s="56" t="n">
        <f aca="false">IF(AND(MOD(A164,12)=0,B164&gt;=Inputs!$C$18),MAX(F164+G164+H164+J164-K164-M164-N164,0)*Inputs!$C$17,0)</f>
        <v>0</v>
      </c>
      <c r="P164" s="56" t="n">
        <f aca="false">F164+G164+H164+J164-K164-M164-N164+O164</f>
        <v>9211.26313722542</v>
      </c>
      <c r="Q164" s="56" t="n">
        <f aca="false">IF(OR(E164=1,P164&lt;=0),0,P164)</f>
        <v>9211.26313722542</v>
      </c>
      <c r="R164" s="15" t="n">
        <f aca="false">IF(OR(E164=1,AND(P164&lt;=0,I164&gt;0)),1,0)</f>
        <v>0</v>
      </c>
      <c r="S164" s="15" t="n">
        <f aca="false">IF(L164&gt;0,1,0)</f>
        <v>1</v>
      </c>
    </row>
    <row r="165" customFormat="false" ht="15" hidden="false" customHeight="false" outlineLevel="0" collapsed="false">
      <c r="A165" s="15" t="n">
        <v>164</v>
      </c>
      <c r="B165" s="15" t="n">
        <f aca="false">INT((A165-1)/12)+1</f>
        <v>14</v>
      </c>
      <c r="C165" s="15" t="n">
        <f aca="false">MIN(Inputs!$C$4+B165-1,99)</f>
        <v>87</v>
      </c>
      <c r="D165" s="55" t="n">
        <f aca="false">Inputs!$C$25</f>
        <v>0.02</v>
      </c>
      <c r="E165" s="15" t="n">
        <f aca="false">R164</f>
        <v>0</v>
      </c>
      <c r="F165" s="56" t="n">
        <f aca="false">Q164</f>
        <v>9211.26313722542</v>
      </c>
      <c r="G165" s="56" t="n">
        <f aca="false">IF(AND(MOD(A165-1,12)=0,B165&lt;=Inputs!$C$7,E165=0),Inputs!$C$6,0)</f>
        <v>0</v>
      </c>
      <c r="H165" s="56" t="n">
        <f aca="false">IF(B165=1,G165*Inputs!$C$9,0)</f>
        <v>0</v>
      </c>
      <c r="I165" s="56" t="n">
        <f aca="false">I164+G165</f>
        <v>120000</v>
      </c>
      <c r="J165" s="56" t="n">
        <f aca="false">(F165+G165+H165)*((1+D165)^(1/12)-1)</f>
        <v>15.2131499645085</v>
      </c>
      <c r="K165" s="56" t="n">
        <f aca="false">(F165+G165+H165+J165)*(Inputs!$C$14+IF(B165&lt;=10,Inputs!$C$12,Inputs!$C$13))/12</f>
        <v>4.61323814359496</v>
      </c>
      <c r="L165" s="56" t="n">
        <f aca="false">IF(OR(E165=1,A165&lt;=Inputs!$C$15),0,MAX(Inputs!$C$8*I165-(F165+G165+H165+J165-K165),0))</f>
        <v>111978.136950954</v>
      </c>
      <c r="M165" s="56" t="n">
        <f aca="false">L165*INDEX(Rates!$B$2:$C$101,C165+1,IF(Inputs!$C$5="Male",1,2))/1000/12*Inputs!$C$16</f>
        <v>1088.61412139152</v>
      </c>
      <c r="N165" s="56" t="n">
        <f aca="false">IF($V$1=1,MAX(F165+G165+H165+J165-K165-M165,0)*Inputs!$C$22/12,0)</f>
        <v>54.2216595176988</v>
      </c>
      <c r="O165" s="56" t="n">
        <f aca="false">IF(AND(MOD(A165,12)=0,B165&gt;=Inputs!$C$18),MAX(F165+G165+H165+J165-K165-M165-N165,0)*Inputs!$C$17,0)</f>
        <v>0</v>
      </c>
      <c r="P165" s="56" t="n">
        <f aca="false">F165+G165+H165+J165-K165-M165-N165+O165</f>
        <v>8079.02726813711</v>
      </c>
      <c r="Q165" s="56" t="n">
        <f aca="false">IF(OR(E165=1,P165&lt;=0),0,P165)</f>
        <v>8079.02726813711</v>
      </c>
      <c r="R165" s="15" t="n">
        <f aca="false">IF(OR(E165=1,AND(P165&lt;=0,I165&gt;0)),1,0)</f>
        <v>0</v>
      </c>
      <c r="S165" s="15" t="n">
        <f aca="false">IF(L165&gt;0,1,0)</f>
        <v>1</v>
      </c>
    </row>
    <row r="166" customFormat="false" ht="15" hidden="false" customHeight="false" outlineLevel="0" collapsed="false">
      <c r="A166" s="15" t="n">
        <v>165</v>
      </c>
      <c r="B166" s="15" t="n">
        <f aca="false">INT((A166-1)/12)+1</f>
        <v>14</v>
      </c>
      <c r="C166" s="15" t="n">
        <f aca="false">MIN(Inputs!$C$4+B166-1,99)</f>
        <v>87</v>
      </c>
      <c r="D166" s="55" t="n">
        <f aca="false">Inputs!$C$25</f>
        <v>0.02</v>
      </c>
      <c r="E166" s="15" t="n">
        <f aca="false">R165</f>
        <v>0</v>
      </c>
      <c r="F166" s="56" t="n">
        <f aca="false">Q165</f>
        <v>8079.02726813711</v>
      </c>
      <c r="G166" s="56" t="n">
        <f aca="false">IF(AND(MOD(A166-1,12)=0,B166&lt;=Inputs!$C$7,E166=0),Inputs!$C$6,0)</f>
        <v>0</v>
      </c>
      <c r="H166" s="56" t="n">
        <f aca="false">IF(B166=1,G166*Inputs!$C$9,0)</f>
        <v>0</v>
      </c>
      <c r="I166" s="56" t="n">
        <f aca="false">I165+G166</f>
        <v>120000</v>
      </c>
      <c r="J166" s="56" t="n">
        <f aca="false">(F166+G166+H166)*((1+D166)^(1/12)-1)</f>
        <v>13.3431703737589</v>
      </c>
      <c r="K166" s="56" t="n">
        <f aca="false">(F166+G166+H166+J166)*(Inputs!$C$14+IF(B166&lt;=10,Inputs!$C$12,Inputs!$C$13))/12</f>
        <v>4.04618521925544</v>
      </c>
      <c r="L166" s="56" t="n">
        <f aca="false">IF(OR(E166=1,A166&lt;=Inputs!$C$15),0,MAX(Inputs!$C$8*I166-(F166+G166+H166+J166-K166),0))</f>
        <v>113111.675746708</v>
      </c>
      <c r="M166" s="56" t="n">
        <f aca="false">L166*INDEX(Rates!$B$2:$C$101,C166+1,IF(Inputs!$C$5="Male",1,2))/1000/12*Inputs!$C$16</f>
        <v>1099.63400771758</v>
      </c>
      <c r="N166" s="56" t="n">
        <f aca="false">IF($V$1=1,MAX(F166+G166+H166+J166-K166-M166,0)*Inputs!$C$22/12,0)</f>
        <v>46.5912683038269</v>
      </c>
      <c r="O166" s="56" t="n">
        <f aca="false">IF(AND(MOD(A166,12)=0,B166&gt;=Inputs!$C$18),MAX(F166+G166+H166+J166-K166-M166-N166,0)*Inputs!$C$17,0)</f>
        <v>0</v>
      </c>
      <c r="P166" s="56" t="n">
        <f aca="false">F166+G166+H166+J166-K166-M166-N166+O166</f>
        <v>6942.09897727021</v>
      </c>
      <c r="Q166" s="56" t="n">
        <f aca="false">IF(OR(E166=1,P166&lt;=0),0,P166)</f>
        <v>6942.09897727021</v>
      </c>
      <c r="R166" s="15" t="n">
        <f aca="false">IF(OR(E166=1,AND(P166&lt;=0,I166&gt;0)),1,0)</f>
        <v>0</v>
      </c>
      <c r="S166" s="15" t="n">
        <f aca="false">IF(L166&gt;0,1,0)</f>
        <v>1</v>
      </c>
    </row>
    <row r="167" customFormat="false" ht="15" hidden="false" customHeight="false" outlineLevel="0" collapsed="false">
      <c r="A167" s="15" t="n">
        <v>166</v>
      </c>
      <c r="B167" s="15" t="n">
        <f aca="false">INT((A167-1)/12)+1</f>
        <v>14</v>
      </c>
      <c r="C167" s="15" t="n">
        <f aca="false">MIN(Inputs!$C$4+B167-1,99)</f>
        <v>87</v>
      </c>
      <c r="D167" s="55" t="n">
        <f aca="false">Inputs!$C$25</f>
        <v>0.02</v>
      </c>
      <c r="E167" s="15" t="n">
        <f aca="false">R166</f>
        <v>0</v>
      </c>
      <c r="F167" s="56" t="n">
        <f aca="false">Q166</f>
        <v>6942.09897727021</v>
      </c>
      <c r="G167" s="56" t="n">
        <f aca="false">IF(AND(MOD(A167-1,12)=0,B167&lt;=Inputs!$C$7,E167=0),Inputs!$C$6,0)</f>
        <v>0</v>
      </c>
      <c r="H167" s="56" t="n">
        <f aca="false">IF(B167=1,G167*Inputs!$C$9,0)</f>
        <v>0</v>
      </c>
      <c r="I167" s="56" t="n">
        <f aca="false">I166+G167</f>
        <v>120000</v>
      </c>
      <c r="J167" s="56" t="n">
        <f aca="false">(F167+G167+H167)*((1+D167)^(1/12)-1)</f>
        <v>11.465440866939</v>
      </c>
      <c r="K167" s="56" t="n">
        <f aca="false">(F167+G167+H167+J167)*(Inputs!$C$14+IF(B167&lt;=10,Inputs!$C$12,Inputs!$C$13))/12</f>
        <v>3.47678220906857</v>
      </c>
      <c r="L167" s="56" t="n">
        <f aca="false">IF(OR(E167=1,A167&lt;=Inputs!$C$15),0,MAX(Inputs!$C$8*I167-(F167+G167+H167+J167-K167),0))</f>
        <v>114249.912364072</v>
      </c>
      <c r="M167" s="56" t="n">
        <f aca="false">L167*INDEX(Rates!$B$2:$C$101,C167+1,IF(Inputs!$C$5="Male",1,2))/1000/12*Inputs!$C$16</f>
        <v>1110.69956469939</v>
      </c>
      <c r="N167" s="56" t="n">
        <f aca="false">IF($V$1=1,MAX(F167+G167+H167+J167-K167-M167,0)*Inputs!$C$22/12,0)</f>
        <v>38.9292538081913</v>
      </c>
      <c r="O167" s="56" t="n">
        <f aca="false">IF(AND(MOD(A167,12)=0,B167&gt;=Inputs!$C$18),MAX(F167+G167+H167+J167-K167-M167-N167,0)*Inputs!$C$17,0)</f>
        <v>0</v>
      </c>
      <c r="P167" s="56" t="n">
        <f aca="false">F167+G167+H167+J167-K167-M167-N167+O167</f>
        <v>5800.4588174205</v>
      </c>
      <c r="Q167" s="56" t="n">
        <f aca="false">IF(OR(E167=1,P167&lt;=0),0,P167)</f>
        <v>5800.4588174205</v>
      </c>
      <c r="R167" s="15" t="n">
        <f aca="false">IF(OR(E167=1,AND(P167&lt;=0,I167&gt;0)),1,0)</f>
        <v>0</v>
      </c>
      <c r="S167" s="15" t="n">
        <f aca="false">IF(L167&gt;0,1,0)</f>
        <v>1</v>
      </c>
    </row>
    <row r="168" customFormat="false" ht="15" hidden="false" customHeight="false" outlineLevel="0" collapsed="false">
      <c r="A168" s="15" t="n">
        <v>167</v>
      </c>
      <c r="B168" s="15" t="n">
        <f aca="false">INT((A168-1)/12)+1</f>
        <v>14</v>
      </c>
      <c r="C168" s="15" t="n">
        <f aca="false">MIN(Inputs!$C$4+B168-1,99)</f>
        <v>87</v>
      </c>
      <c r="D168" s="55" t="n">
        <f aca="false">Inputs!$C$25</f>
        <v>0.02</v>
      </c>
      <c r="E168" s="15" t="n">
        <f aca="false">R167</f>
        <v>0</v>
      </c>
      <c r="F168" s="56" t="n">
        <f aca="false">Q167</f>
        <v>5800.4588174205</v>
      </c>
      <c r="G168" s="56" t="n">
        <f aca="false">IF(AND(MOD(A168-1,12)=0,B168&lt;=Inputs!$C$7,E168=0),Inputs!$C$6,0)</f>
        <v>0</v>
      </c>
      <c r="H168" s="56" t="n">
        <f aca="false">IF(B168=1,G168*Inputs!$C$9,0)</f>
        <v>0</v>
      </c>
      <c r="I168" s="56" t="n">
        <f aca="false">I167+G168</f>
        <v>120000</v>
      </c>
      <c r="J168" s="56" t="n">
        <f aca="false">(F168+G168+H168)*((1+D168)^(1/12)-1)</f>
        <v>9.57992932540999</v>
      </c>
      <c r="K168" s="56" t="n">
        <f aca="false">(F168+G168+H168+J168)*(Inputs!$C$14+IF(B168&lt;=10,Inputs!$C$12,Inputs!$C$13))/12</f>
        <v>2.90501937337296</v>
      </c>
      <c r="L168" s="56" t="n">
        <f aca="false">IF(OR(E168=1,A168&lt;=Inputs!$C$15),0,MAX(Inputs!$C$8*I168-(F168+G168+H168+J168-K168),0))</f>
        <v>115392.866272627</v>
      </c>
      <c r="M168" s="56" t="n">
        <f aca="false">L168*INDEX(Rates!$B$2:$C$101,C168+1,IF(Inputs!$C$5="Male",1,2))/1000/12*Inputs!$C$16</f>
        <v>1121.81098161373</v>
      </c>
      <c r="N168" s="56" t="n">
        <f aca="false">IF($V$1=1,MAX(F168+G168+H168+J168-K168-M168,0)*Inputs!$C$22/12,0)</f>
        <v>31.2354849717254</v>
      </c>
      <c r="O168" s="56" t="n">
        <f aca="false">IF(AND(MOD(A168,12)=0,B168&gt;=Inputs!$C$18),MAX(F168+G168+H168+J168-K168-M168-N168,0)*Inputs!$C$17,0)</f>
        <v>0</v>
      </c>
      <c r="P168" s="56" t="n">
        <f aca="false">F168+G168+H168+J168-K168-M168-N168+O168</f>
        <v>4654.08726078708</v>
      </c>
      <c r="Q168" s="56" t="n">
        <f aca="false">IF(OR(E168=1,P168&lt;=0),0,P168)</f>
        <v>4654.08726078708</v>
      </c>
      <c r="R168" s="15" t="n">
        <f aca="false">IF(OR(E168=1,AND(P168&lt;=0,I168&gt;0)),1,0)</f>
        <v>0</v>
      </c>
      <c r="S168" s="15" t="n">
        <f aca="false">IF(L168&gt;0,1,0)</f>
        <v>1</v>
      </c>
    </row>
    <row r="169" customFormat="false" ht="15" hidden="false" customHeight="false" outlineLevel="0" collapsed="false">
      <c r="A169" s="15" t="n">
        <v>168</v>
      </c>
      <c r="B169" s="15" t="n">
        <f aca="false">INT((A169-1)/12)+1</f>
        <v>14</v>
      </c>
      <c r="C169" s="15" t="n">
        <f aca="false">MIN(Inputs!$C$4+B169-1,99)</f>
        <v>87</v>
      </c>
      <c r="D169" s="55" t="n">
        <f aca="false">Inputs!$C$25</f>
        <v>0.02</v>
      </c>
      <c r="E169" s="15" t="n">
        <f aca="false">R168</f>
        <v>0</v>
      </c>
      <c r="F169" s="56" t="n">
        <f aca="false">Q168</f>
        <v>4654.08726078708</v>
      </c>
      <c r="G169" s="56" t="n">
        <f aca="false">IF(AND(MOD(A169-1,12)=0,B169&lt;=Inputs!$C$7,E169=0),Inputs!$C$6,0)</f>
        <v>0</v>
      </c>
      <c r="H169" s="56" t="n">
        <f aca="false">IF(B169=1,G169*Inputs!$C$9,0)</f>
        <v>0</v>
      </c>
      <c r="I169" s="56" t="n">
        <f aca="false">I168+G169</f>
        <v>120000</v>
      </c>
      <c r="J169" s="56" t="n">
        <f aca="false">(F169+G169+H169)*((1+D169)^(1/12)-1)</f>
        <v>7.68660349742106</v>
      </c>
      <c r="K169" s="56" t="n">
        <f aca="false">(F169+G169+H169+J169)*(Inputs!$C$14+IF(B169&lt;=10,Inputs!$C$12,Inputs!$C$13))/12</f>
        <v>2.33088693214225</v>
      </c>
      <c r="L169" s="56" t="n">
        <f aca="false">IF(OR(E169=1,A169&lt;=Inputs!$C$15),0,MAX(Inputs!$C$8*I169-(F169+G169+H169+J169-K169),0))</f>
        <v>116540.557022648</v>
      </c>
      <c r="M169" s="56" t="n">
        <f aca="false">L169*INDEX(Rates!$B$2:$C$101,C169+1,IF(Inputs!$C$5="Male",1,2))/1000/12*Inputs!$C$16</f>
        <v>1132.96844852184</v>
      </c>
      <c r="N169" s="56" t="n">
        <f aca="false">IF($V$1=1,MAX(F169+G169+H169+J169-K169-M169,0)*Inputs!$C$22/12,0)</f>
        <v>23.5098301922035</v>
      </c>
      <c r="O169" s="56" t="n">
        <f aca="false">IF(AND(MOD(A169,12)=0,B169&gt;=Inputs!$C$18),MAX(F169+G169+H169+J169-K169-M169-N169,0)*Inputs!$C$17,0)</f>
        <v>17.5148234931916</v>
      </c>
      <c r="P169" s="56" t="n">
        <f aca="false">F169+G169+H169+J169-K169-M169-N169+O169</f>
        <v>3520.47952213151</v>
      </c>
      <c r="Q169" s="56" t="n">
        <f aca="false">IF(OR(E169=1,P169&lt;=0),0,P169)</f>
        <v>3520.47952213151</v>
      </c>
      <c r="R169" s="15" t="n">
        <f aca="false">IF(OR(E169=1,AND(P169&lt;=0,I169&gt;0)),1,0)</f>
        <v>0</v>
      </c>
      <c r="S169" s="15" t="n">
        <f aca="false">IF(L169&gt;0,1,0)</f>
        <v>1</v>
      </c>
    </row>
    <row r="170" customFormat="false" ht="15" hidden="false" customHeight="false" outlineLevel="0" collapsed="false">
      <c r="A170" s="15" t="n">
        <v>169</v>
      </c>
      <c r="B170" s="15" t="n">
        <f aca="false">INT((A170-1)/12)+1</f>
        <v>15</v>
      </c>
      <c r="C170" s="15" t="n">
        <f aca="false">MIN(Inputs!$C$4+B170-1,99)</f>
        <v>88</v>
      </c>
      <c r="D170" s="55" t="n">
        <f aca="false">Inputs!$C$25</f>
        <v>0.02</v>
      </c>
      <c r="E170" s="15" t="n">
        <f aca="false">R169</f>
        <v>0</v>
      </c>
      <c r="F170" s="56" t="n">
        <f aca="false">Q169</f>
        <v>3520.47952213151</v>
      </c>
      <c r="G170" s="56" t="n">
        <f aca="false">IF(AND(MOD(A170-1,12)=0,B170&lt;=Inputs!$C$7,E170=0),Inputs!$C$6,0)</f>
        <v>0</v>
      </c>
      <c r="H170" s="56" t="n">
        <f aca="false">IF(B170=1,G170*Inputs!$C$9,0)</f>
        <v>0</v>
      </c>
      <c r="I170" s="56" t="n">
        <f aca="false">I169+G170</f>
        <v>120000</v>
      </c>
      <c r="J170" s="56" t="n">
        <f aca="false">(F170+G170+H170)*((1+D170)^(1/12)-1)</f>
        <v>5.81435815254545</v>
      </c>
      <c r="K170" s="56" t="n">
        <f aca="false">(F170+G170+H170+J170)*(Inputs!$C$14+IF(B170&lt;=10,Inputs!$C$12,Inputs!$C$13))/12</f>
        <v>1.76314694014203</v>
      </c>
      <c r="L170" s="56" t="n">
        <f aca="false">IF(OR(E170=1,A170&lt;=Inputs!$C$15),0,MAX(Inputs!$C$8*I170-(F170+G170+H170+J170-K170),0))</f>
        <v>117675.469266656</v>
      </c>
      <c r="M170" s="56" t="n">
        <f aca="false">L170*INDEX(Rates!$B$2:$C$101,C170+1,IF(Inputs!$C$5="Male",1,2))/1000/12*Inputs!$C$16</f>
        <v>1276.68077865216</v>
      </c>
      <c r="N170" s="56" t="n">
        <f aca="false">IF($V$1=1,MAX(F170+G170+H170+J170-K170-M170,0)*Inputs!$C$22/12,0)</f>
        <v>14.9856663646117</v>
      </c>
      <c r="O170" s="56" t="n">
        <f aca="false">IF(AND(MOD(A170,12)=0,B170&gt;=Inputs!$C$18),MAX(F170+G170+H170+J170-K170-M170-N170,0)*Inputs!$C$17,0)</f>
        <v>0</v>
      </c>
      <c r="P170" s="56" t="n">
        <f aca="false">F170+G170+H170+J170-K170-M170-N170+O170</f>
        <v>2232.86428832714</v>
      </c>
      <c r="Q170" s="56" t="n">
        <f aca="false">IF(OR(E170=1,P170&lt;=0),0,P170)</f>
        <v>2232.86428832714</v>
      </c>
      <c r="R170" s="15" t="n">
        <f aca="false">IF(OR(E170=1,AND(P170&lt;=0,I170&gt;0)),1,0)</f>
        <v>0</v>
      </c>
      <c r="S170" s="15" t="n">
        <f aca="false">IF(L170&gt;0,1,0)</f>
        <v>1</v>
      </c>
    </row>
    <row r="171" customFormat="false" ht="15" hidden="false" customHeight="false" outlineLevel="0" collapsed="false">
      <c r="A171" s="15" t="n">
        <v>170</v>
      </c>
      <c r="B171" s="15" t="n">
        <f aca="false">INT((A171-1)/12)+1</f>
        <v>15</v>
      </c>
      <c r="C171" s="15" t="n">
        <f aca="false">MIN(Inputs!$C$4+B171-1,99)</f>
        <v>88</v>
      </c>
      <c r="D171" s="55" t="n">
        <f aca="false">Inputs!$C$25</f>
        <v>0.02</v>
      </c>
      <c r="E171" s="15" t="n">
        <f aca="false">R170</f>
        <v>0</v>
      </c>
      <c r="F171" s="56" t="n">
        <f aca="false">Q170</f>
        <v>2232.86428832714</v>
      </c>
      <c r="G171" s="56" t="n">
        <f aca="false">IF(AND(MOD(A171-1,12)=0,B171&lt;=Inputs!$C$7,E171=0),Inputs!$C$6,0)</f>
        <v>0</v>
      </c>
      <c r="H171" s="56" t="n">
        <f aca="false">IF(B171=1,G171*Inputs!$C$9,0)</f>
        <v>0</v>
      </c>
      <c r="I171" s="56" t="n">
        <f aca="false">I170+G171</f>
        <v>120000</v>
      </c>
      <c r="J171" s="56" t="n">
        <f aca="false">(F171+G171+H171)*((1+D171)^(1/12)-1)</f>
        <v>3.68775690832651</v>
      </c>
      <c r="K171" s="56" t="n">
        <f aca="false">(F171+G171+H171+J171)*(Inputs!$C$14+IF(B171&lt;=10,Inputs!$C$12,Inputs!$C$13))/12</f>
        <v>1.11827602261773</v>
      </c>
      <c r="L171" s="56" t="n">
        <f aca="false">IF(OR(E171=1,A171&lt;=Inputs!$C$15),0,MAX(Inputs!$C$8*I171-(F171+G171+H171+J171-K171),0))</f>
        <v>118964.566230787</v>
      </c>
      <c r="M171" s="56" t="n">
        <f aca="false">L171*INDEX(Rates!$B$2:$C$101,C171+1,IF(Inputs!$C$5="Male",1,2))/1000/12*Inputs!$C$16</f>
        <v>1290.66640646552</v>
      </c>
      <c r="N171" s="56" t="n">
        <f aca="false">IF($V$1=1,MAX(F171+G171+H171+J171-K171-M171,0)*Inputs!$C$22/12,0)</f>
        <v>6.29844908498223</v>
      </c>
      <c r="O171" s="56" t="n">
        <f aca="false">IF(AND(MOD(A171,12)=0,B171&gt;=Inputs!$C$18),MAX(F171+G171+H171+J171-K171-M171-N171,0)*Inputs!$C$17,0)</f>
        <v>0</v>
      </c>
      <c r="P171" s="56" t="n">
        <f aca="false">F171+G171+H171+J171-K171-M171-N171+O171</f>
        <v>938.468913662352</v>
      </c>
      <c r="Q171" s="56" t="n">
        <f aca="false">IF(OR(E171=1,P171&lt;=0),0,P171)</f>
        <v>938.468913662352</v>
      </c>
      <c r="R171" s="15" t="n">
        <f aca="false">IF(OR(E171=1,AND(P171&lt;=0,I171&gt;0)),1,0)</f>
        <v>0</v>
      </c>
      <c r="S171" s="15" t="n">
        <f aca="false">IF(L171&gt;0,1,0)</f>
        <v>1</v>
      </c>
    </row>
    <row r="172" customFormat="false" ht="15" hidden="false" customHeight="false" outlineLevel="0" collapsed="false">
      <c r="A172" s="15" t="n">
        <v>171</v>
      </c>
      <c r="B172" s="15" t="n">
        <f aca="false">INT((A172-1)/12)+1</f>
        <v>15</v>
      </c>
      <c r="C172" s="15" t="n">
        <f aca="false">MIN(Inputs!$C$4+B172-1,99)</f>
        <v>88</v>
      </c>
      <c r="D172" s="55" t="n">
        <f aca="false">Inputs!$C$25</f>
        <v>0.02</v>
      </c>
      <c r="E172" s="15" t="n">
        <f aca="false">R171</f>
        <v>0</v>
      </c>
      <c r="F172" s="56" t="n">
        <f aca="false">Q171</f>
        <v>938.468913662352</v>
      </c>
      <c r="G172" s="56" t="n">
        <f aca="false">IF(AND(MOD(A172-1,12)=0,B172&lt;=Inputs!$C$7,E172=0),Inputs!$C$6,0)</f>
        <v>0</v>
      </c>
      <c r="H172" s="56" t="n">
        <f aca="false">IF(B172=1,G172*Inputs!$C$9,0)</f>
        <v>0</v>
      </c>
      <c r="I172" s="56" t="n">
        <f aca="false">I171+G172</f>
        <v>120000</v>
      </c>
      <c r="J172" s="56" t="n">
        <f aca="false">(F172+G172+H172)*((1+D172)^(1/12)-1)</f>
        <v>1.54995771023813</v>
      </c>
      <c r="K172" s="56" t="n">
        <f aca="false">(F172+G172+H172+J172)*(Inputs!$C$14+IF(B172&lt;=10,Inputs!$C$12,Inputs!$C$13))/12</f>
        <v>0.470009435686295</v>
      </c>
      <c r="L172" s="56" t="n">
        <f aca="false">IF(OR(E172=1,A172&lt;=Inputs!$C$15),0,MAX(Inputs!$C$8*I172-(F172+G172+H172+J172-K172),0))</f>
        <v>120260.451138063</v>
      </c>
      <c r="M172" s="56" t="n">
        <f aca="false">L172*INDEX(Rates!$B$2:$C$101,C172+1,IF(Inputs!$C$5="Male",1,2))/1000/12*Inputs!$C$16</f>
        <v>1304.72567780537</v>
      </c>
      <c r="N172" s="56" t="n">
        <f aca="false">IF($V$1=1,MAX(F172+G172+H172+J172-K172-M172,0)*Inputs!$C$22/12,0)</f>
        <v>0</v>
      </c>
      <c r="O172" s="56" t="n">
        <f aca="false">IF(AND(MOD(A172,12)=0,B172&gt;=Inputs!$C$18),MAX(F172+G172+H172+J172-K172-M172-N172,0)*Inputs!$C$17,0)</f>
        <v>0</v>
      </c>
      <c r="P172" s="56" t="n">
        <f aca="false">F172+G172+H172+J172-K172-M172-N172+O172</f>
        <v>-365.176815868466</v>
      </c>
      <c r="Q172" s="56" t="n">
        <f aca="false">IF(OR(E172=1,P172&lt;=0),0,P172)</f>
        <v>0</v>
      </c>
      <c r="R172" s="15" t="n">
        <f aca="false">IF(OR(E172=1,AND(P172&lt;=0,I172&gt;0)),1,0)</f>
        <v>1</v>
      </c>
      <c r="S172" s="15" t="n">
        <f aca="false">IF(L172&gt;0,1,0)</f>
        <v>1</v>
      </c>
    </row>
    <row r="173" customFormat="false" ht="15" hidden="false" customHeight="false" outlineLevel="0" collapsed="false">
      <c r="A173" s="15" t="n">
        <v>172</v>
      </c>
      <c r="B173" s="15" t="n">
        <f aca="false">INT((A173-1)/12)+1</f>
        <v>15</v>
      </c>
      <c r="C173" s="15" t="n">
        <f aca="false">MIN(Inputs!$C$4+B173-1,99)</f>
        <v>88</v>
      </c>
      <c r="D173" s="55" t="n">
        <f aca="false">Inputs!$C$25</f>
        <v>0.02</v>
      </c>
      <c r="E173" s="15" t="n">
        <f aca="false">R172</f>
        <v>1</v>
      </c>
      <c r="F173" s="56" t="n">
        <f aca="false">Q172</f>
        <v>0</v>
      </c>
      <c r="G173" s="56" t="n">
        <f aca="false">IF(AND(MOD(A173-1,12)=0,B173&lt;=Inputs!$C$7,E173=0),Inputs!$C$6,0)</f>
        <v>0</v>
      </c>
      <c r="H173" s="56" t="n">
        <f aca="false">IF(B173=1,G173*Inputs!$C$9,0)</f>
        <v>0</v>
      </c>
      <c r="I173" s="56" t="n">
        <f aca="false">I172+G173</f>
        <v>120000</v>
      </c>
      <c r="J173" s="56" t="n">
        <f aca="false">(F173+G173+H173)*((1+D173)^(1/12)-1)</f>
        <v>0</v>
      </c>
      <c r="K173" s="56" t="n">
        <f aca="false">(F173+G173+H173+J173)*(Inputs!$C$14+IF(B173&lt;=10,Inputs!$C$12,Inputs!$C$13))/12</f>
        <v>0</v>
      </c>
      <c r="L173" s="56" t="n">
        <f aca="false">IF(OR(E173=1,A173&lt;=Inputs!$C$15),0,MAX(Inputs!$C$8*I173-(F173+G173+H173+J173-K173),0))</f>
        <v>0</v>
      </c>
      <c r="M173" s="56" t="n">
        <f aca="false">L173*INDEX(Rates!$B$2:$C$101,C173+1,IF(Inputs!$C$5="Male",1,2))/1000/12*Inputs!$C$16</f>
        <v>0</v>
      </c>
      <c r="N173" s="56" t="n">
        <f aca="false">IF($V$1=1,MAX(F173+G173+H173+J173-K173-M173,0)*Inputs!$C$22/12,0)</f>
        <v>0</v>
      </c>
      <c r="O173" s="56" t="n">
        <f aca="false">IF(AND(MOD(A173,12)=0,B173&gt;=Inputs!$C$18),MAX(F173+G173+H173+J173-K173-M173-N173,0)*Inputs!$C$17,0)</f>
        <v>0</v>
      </c>
      <c r="P173" s="56" t="n">
        <f aca="false">F173+G173+H173+J173-K173-M173-N173+O173</f>
        <v>0</v>
      </c>
      <c r="Q173" s="56" t="n">
        <f aca="false">IF(OR(E173=1,P173&lt;=0),0,P173)</f>
        <v>0</v>
      </c>
      <c r="R173" s="15" t="n">
        <f aca="false">IF(OR(E173=1,AND(P173&lt;=0,I173&gt;0)),1,0)</f>
        <v>1</v>
      </c>
      <c r="S173" s="15" t="n">
        <f aca="false">IF(L173&gt;0,1,0)</f>
        <v>0</v>
      </c>
    </row>
    <row r="174" customFormat="false" ht="15" hidden="false" customHeight="false" outlineLevel="0" collapsed="false">
      <c r="A174" s="15" t="n">
        <v>173</v>
      </c>
      <c r="B174" s="15" t="n">
        <f aca="false">INT((A174-1)/12)+1</f>
        <v>15</v>
      </c>
      <c r="C174" s="15" t="n">
        <f aca="false">MIN(Inputs!$C$4+B174-1,99)</f>
        <v>88</v>
      </c>
      <c r="D174" s="55" t="n">
        <f aca="false">Inputs!$C$25</f>
        <v>0.02</v>
      </c>
      <c r="E174" s="15" t="n">
        <f aca="false">R173</f>
        <v>1</v>
      </c>
      <c r="F174" s="56" t="n">
        <f aca="false">Q173</f>
        <v>0</v>
      </c>
      <c r="G174" s="56" t="n">
        <f aca="false">IF(AND(MOD(A174-1,12)=0,B174&lt;=Inputs!$C$7,E174=0),Inputs!$C$6,0)</f>
        <v>0</v>
      </c>
      <c r="H174" s="56" t="n">
        <f aca="false">IF(B174=1,G174*Inputs!$C$9,0)</f>
        <v>0</v>
      </c>
      <c r="I174" s="56" t="n">
        <f aca="false">I173+G174</f>
        <v>120000</v>
      </c>
      <c r="J174" s="56" t="n">
        <f aca="false">(F174+G174+H174)*((1+D174)^(1/12)-1)</f>
        <v>0</v>
      </c>
      <c r="K174" s="56" t="n">
        <f aca="false">(F174+G174+H174+J174)*(Inputs!$C$14+IF(B174&lt;=10,Inputs!$C$12,Inputs!$C$13))/12</f>
        <v>0</v>
      </c>
      <c r="L174" s="56" t="n">
        <f aca="false">IF(OR(E174=1,A174&lt;=Inputs!$C$15),0,MAX(Inputs!$C$8*I174-(F174+G174+H174+J174-K174),0))</f>
        <v>0</v>
      </c>
      <c r="M174" s="56" t="n">
        <f aca="false">L174*INDEX(Rates!$B$2:$C$101,C174+1,IF(Inputs!$C$5="Male",1,2))/1000/12*Inputs!$C$16</f>
        <v>0</v>
      </c>
      <c r="N174" s="56" t="n">
        <f aca="false">IF($V$1=1,MAX(F174+G174+H174+J174-K174-M174,0)*Inputs!$C$22/12,0)</f>
        <v>0</v>
      </c>
      <c r="O174" s="56" t="n">
        <f aca="false">IF(AND(MOD(A174,12)=0,B174&gt;=Inputs!$C$18),MAX(F174+G174+H174+J174-K174-M174-N174,0)*Inputs!$C$17,0)</f>
        <v>0</v>
      </c>
      <c r="P174" s="56" t="n">
        <f aca="false">F174+G174+H174+J174-K174-M174-N174+O174</f>
        <v>0</v>
      </c>
      <c r="Q174" s="56" t="n">
        <f aca="false">IF(OR(E174=1,P174&lt;=0),0,P174)</f>
        <v>0</v>
      </c>
      <c r="R174" s="15" t="n">
        <f aca="false">IF(OR(E174=1,AND(P174&lt;=0,I174&gt;0)),1,0)</f>
        <v>1</v>
      </c>
      <c r="S174" s="15" t="n">
        <f aca="false">IF(L174&gt;0,1,0)</f>
        <v>0</v>
      </c>
    </row>
    <row r="175" customFormat="false" ht="15" hidden="false" customHeight="false" outlineLevel="0" collapsed="false">
      <c r="A175" s="15" t="n">
        <v>174</v>
      </c>
      <c r="B175" s="15" t="n">
        <f aca="false">INT((A175-1)/12)+1</f>
        <v>15</v>
      </c>
      <c r="C175" s="15" t="n">
        <f aca="false">MIN(Inputs!$C$4+B175-1,99)</f>
        <v>88</v>
      </c>
      <c r="D175" s="55" t="n">
        <f aca="false">Inputs!$C$25</f>
        <v>0.02</v>
      </c>
      <c r="E175" s="15" t="n">
        <f aca="false">R174</f>
        <v>1</v>
      </c>
      <c r="F175" s="56" t="n">
        <f aca="false">Q174</f>
        <v>0</v>
      </c>
      <c r="G175" s="56" t="n">
        <f aca="false">IF(AND(MOD(A175-1,12)=0,B175&lt;=Inputs!$C$7,E175=0),Inputs!$C$6,0)</f>
        <v>0</v>
      </c>
      <c r="H175" s="56" t="n">
        <f aca="false">IF(B175=1,G175*Inputs!$C$9,0)</f>
        <v>0</v>
      </c>
      <c r="I175" s="56" t="n">
        <f aca="false">I174+G175</f>
        <v>120000</v>
      </c>
      <c r="J175" s="56" t="n">
        <f aca="false">(F175+G175+H175)*((1+D175)^(1/12)-1)</f>
        <v>0</v>
      </c>
      <c r="K175" s="56" t="n">
        <f aca="false">(F175+G175+H175+J175)*(Inputs!$C$14+IF(B175&lt;=10,Inputs!$C$12,Inputs!$C$13))/12</f>
        <v>0</v>
      </c>
      <c r="L175" s="56" t="n">
        <f aca="false">IF(OR(E175=1,A175&lt;=Inputs!$C$15),0,MAX(Inputs!$C$8*I175-(F175+G175+H175+J175-K175),0))</f>
        <v>0</v>
      </c>
      <c r="M175" s="56" t="n">
        <f aca="false">L175*INDEX(Rates!$B$2:$C$101,C175+1,IF(Inputs!$C$5="Male",1,2))/1000/12*Inputs!$C$16</f>
        <v>0</v>
      </c>
      <c r="N175" s="56" t="n">
        <f aca="false">IF($V$1=1,MAX(F175+G175+H175+J175-K175-M175,0)*Inputs!$C$22/12,0)</f>
        <v>0</v>
      </c>
      <c r="O175" s="56" t="n">
        <f aca="false">IF(AND(MOD(A175,12)=0,B175&gt;=Inputs!$C$18),MAX(F175+G175+H175+J175-K175-M175-N175,0)*Inputs!$C$17,0)</f>
        <v>0</v>
      </c>
      <c r="P175" s="56" t="n">
        <f aca="false">F175+G175+H175+J175-K175-M175-N175+O175</f>
        <v>0</v>
      </c>
      <c r="Q175" s="56" t="n">
        <f aca="false">IF(OR(E175=1,P175&lt;=0),0,P175)</f>
        <v>0</v>
      </c>
      <c r="R175" s="15" t="n">
        <f aca="false">IF(OR(E175=1,AND(P175&lt;=0,I175&gt;0)),1,0)</f>
        <v>1</v>
      </c>
      <c r="S175" s="15" t="n">
        <f aca="false">IF(L175&gt;0,1,0)</f>
        <v>0</v>
      </c>
    </row>
    <row r="176" customFormat="false" ht="15" hidden="false" customHeight="false" outlineLevel="0" collapsed="false">
      <c r="A176" s="15" t="n">
        <v>175</v>
      </c>
      <c r="B176" s="15" t="n">
        <f aca="false">INT((A176-1)/12)+1</f>
        <v>15</v>
      </c>
      <c r="C176" s="15" t="n">
        <f aca="false">MIN(Inputs!$C$4+B176-1,99)</f>
        <v>88</v>
      </c>
      <c r="D176" s="55" t="n">
        <f aca="false">Inputs!$C$25</f>
        <v>0.02</v>
      </c>
      <c r="E176" s="15" t="n">
        <f aca="false">R175</f>
        <v>1</v>
      </c>
      <c r="F176" s="56" t="n">
        <f aca="false">Q175</f>
        <v>0</v>
      </c>
      <c r="G176" s="56" t="n">
        <f aca="false">IF(AND(MOD(A176-1,12)=0,B176&lt;=Inputs!$C$7,E176=0),Inputs!$C$6,0)</f>
        <v>0</v>
      </c>
      <c r="H176" s="56" t="n">
        <f aca="false">IF(B176=1,G176*Inputs!$C$9,0)</f>
        <v>0</v>
      </c>
      <c r="I176" s="56" t="n">
        <f aca="false">I175+G176</f>
        <v>120000</v>
      </c>
      <c r="J176" s="56" t="n">
        <f aca="false">(F176+G176+H176)*((1+D176)^(1/12)-1)</f>
        <v>0</v>
      </c>
      <c r="K176" s="56" t="n">
        <f aca="false">(F176+G176+H176+J176)*(Inputs!$C$14+IF(B176&lt;=10,Inputs!$C$12,Inputs!$C$13))/12</f>
        <v>0</v>
      </c>
      <c r="L176" s="56" t="n">
        <f aca="false">IF(OR(E176=1,A176&lt;=Inputs!$C$15),0,MAX(Inputs!$C$8*I176-(F176+G176+H176+J176-K176),0))</f>
        <v>0</v>
      </c>
      <c r="M176" s="56" t="n">
        <f aca="false">L176*INDEX(Rates!$B$2:$C$101,C176+1,IF(Inputs!$C$5="Male",1,2))/1000/12*Inputs!$C$16</f>
        <v>0</v>
      </c>
      <c r="N176" s="56" t="n">
        <f aca="false">IF($V$1=1,MAX(F176+G176+H176+J176-K176-M176,0)*Inputs!$C$22/12,0)</f>
        <v>0</v>
      </c>
      <c r="O176" s="56" t="n">
        <f aca="false">IF(AND(MOD(A176,12)=0,B176&gt;=Inputs!$C$18),MAX(F176+G176+H176+J176-K176-M176-N176,0)*Inputs!$C$17,0)</f>
        <v>0</v>
      </c>
      <c r="P176" s="56" t="n">
        <f aca="false">F176+G176+H176+J176-K176-M176-N176+O176</f>
        <v>0</v>
      </c>
      <c r="Q176" s="56" t="n">
        <f aca="false">IF(OR(E176=1,P176&lt;=0),0,P176)</f>
        <v>0</v>
      </c>
      <c r="R176" s="15" t="n">
        <f aca="false">IF(OR(E176=1,AND(P176&lt;=0,I176&gt;0)),1,0)</f>
        <v>1</v>
      </c>
      <c r="S176" s="15" t="n">
        <f aca="false">IF(L176&gt;0,1,0)</f>
        <v>0</v>
      </c>
    </row>
    <row r="177" customFormat="false" ht="15" hidden="false" customHeight="false" outlineLevel="0" collapsed="false">
      <c r="A177" s="15" t="n">
        <v>176</v>
      </c>
      <c r="B177" s="15" t="n">
        <f aca="false">INT((A177-1)/12)+1</f>
        <v>15</v>
      </c>
      <c r="C177" s="15" t="n">
        <f aca="false">MIN(Inputs!$C$4+B177-1,99)</f>
        <v>88</v>
      </c>
      <c r="D177" s="55" t="n">
        <f aca="false">Inputs!$C$25</f>
        <v>0.02</v>
      </c>
      <c r="E177" s="15" t="n">
        <f aca="false">R176</f>
        <v>1</v>
      </c>
      <c r="F177" s="56" t="n">
        <f aca="false">Q176</f>
        <v>0</v>
      </c>
      <c r="G177" s="56" t="n">
        <f aca="false">IF(AND(MOD(A177-1,12)=0,B177&lt;=Inputs!$C$7,E177=0),Inputs!$C$6,0)</f>
        <v>0</v>
      </c>
      <c r="H177" s="56" t="n">
        <f aca="false">IF(B177=1,G177*Inputs!$C$9,0)</f>
        <v>0</v>
      </c>
      <c r="I177" s="56" t="n">
        <f aca="false">I176+G177</f>
        <v>120000</v>
      </c>
      <c r="J177" s="56" t="n">
        <f aca="false">(F177+G177+H177)*((1+D177)^(1/12)-1)</f>
        <v>0</v>
      </c>
      <c r="K177" s="56" t="n">
        <f aca="false">(F177+G177+H177+J177)*(Inputs!$C$14+IF(B177&lt;=10,Inputs!$C$12,Inputs!$C$13))/12</f>
        <v>0</v>
      </c>
      <c r="L177" s="56" t="n">
        <f aca="false">IF(OR(E177=1,A177&lt;=Inputs!$C$15),0,MAX(Inputs!$C$8*I177-(F177+G177+H177+J177-K177),0))</f>
        <v>0</v>
      </c>
      <c r="M177" s="56" t="n">
        <f aca="false">L177*INDEX(Rates!$B$2:$C$101,C177+1,IF(Inputs!$C$5="Male",1,2))/1000/12*Inputs!$C$16</f>
        <v>0</v>
      </c>
      <c r="N177" s="56" t="n">
        <f aca="false">IF($V$1=1,MAX(F177+G177+H177+J177-K177-M177,0)*Inputs!$C$22/12,0)</f>
        <v>0</v>
      </c>
      <c r="O177" s="56" t="n">
        <f aca="false">IF(AND(MOD(A177,12)=0,B177&gt;=Inputs!$C$18),MAX(F177+G177+H177+J177-K177-M177-N177,0)*Inputs!$C$17,0)</f>
        <v>0</v>
      </c>
      <c r="P177" s="56" t="n">
        <f aca="false">F177+G177+H177+J177-K177-M177-N177+O177</f>
        <v>0</v>
      </c>
      <c r="Q177" s="56" t="n">
        <f aca="false">IF(OR(E177=1,P177&lt;=0),0,P177)</f>
        <v>0</v>
      </c>
      <c r="R177" s="15" t="n">
        <f aca="false">IF(OR(E177=1,AND(P177&lt;=0,I177&gt;0)),1,0)</f>
        <v>1</v>
      </c>
      <c r="S177" s="15" t="n">
        <f aca="false">IF(L177&gt;0,1,0)</f>
        <v>0</v>
      </c>
    </row>
    <row r="178" customFormat="false" ht="15" hidden="false" customHeight="false" outlineLevel="0" collapsed="false">
      <c r="A178" s="15" t="n">
        <v>177</v>
      </c>
      <c r="B178" s="15" t="n">
        <f aca="false">INT((A178-1)/12)+1</f>
        <v>15</v>
      </c>
      <c r="C178" s="15" t="n">
        <f aca="false">MIN(Inputs!$C$4+B178-1,99)</f>
        <v>88</v>
      </c>
      <c r="D178" s="55" t="n">
        <f aca="false">Inputs!$C$25</f>
        <v>0.02</v>
      </c>
      <c r="E178" s="15" t="n">
        <f aca="false">R177</f>
        <v>1</v>
      </c>
      <c r="F178" s="56" t="n">
        <f aca="false">Q177</f>
        <v>0</v>
      </c>
      <c r="G178" s="56" t="n">
        <f aca="false">IF(AND(MOD(A178-1,12)=0,B178&lt;=Inputs!$C$7,E178=0),Inputs!$C$6,0)</f>
        <v>0</v>
      </c>
      <c r="H178" s="56" t="n">
        <f aca="false">IF(B178=1,G178*Inputs!$C$9,0)</f>
        <v>0</v>
      </c>
      <c r="I178" s="56" t="n">
        <f aca="false">I177+G178</f>
        <v>120000</v>
      </c>
      <c r="J178" s="56" t="n">
        <f aca="false">(F178+G178+H178)*((1+D178)^(1/12)-1)</f>
        <v>0</v>
      </c>
      <c r="K178" s="56" t="n">
        <f aca="false">(F178+G178+H178+J178)*(Inputs!$C$14+IF(B178&lt;=10,Inputs!$C$12,Inputs!$C$13))/12</f>
        <v>0</v>
      </c>
      <c r="L178" s="56" t="n">
        <f aca="false">IF(OR(E178=1,A178&lt;=Inputs!$C$15),0,MAX(Inputs!$C$8*I178-(F178+G178+H178+J178-K178),0))</f>
        <v>0</v>
      </c>
      <c r="M178" s="56" t="n">
        <f aca="false">L178*INDEX(Rates!$B$2:$C$101,C178+1,IF(Inputs!$C$5="Male",1,2))/1000/12*Inputs!$C$16</f>
        <v>0</v>
      </c>
      <c r="N178" s="56" t="n">
        <f aca="false">IF($V$1=1,MAX(F178+G178+H178+J178-K178-M178,0)*Inputs!$C$22/12,0)</f>
        <v>0</v>
      </c>
      <c r="O178" s="56" t="n">
        <f aca="false">IF(AND(MOD(A178,12)=0,B178&gt;=Inputs!$C$18),MAX(F178+G178+H178+J178-K178-M178-N178,0)*Inputs!$C$17,0)</f>
        <v>0</v>
      </c>
      <c r="P178" s="56" t="n">
        <f aca="false">F178+G178+H178+J178-K178-M178-N178+O178</f>
        <v>0</v>
      </c>
      <c r="Q178" s="56" t="n">
        <f aca="false">IF(OR(E178=1,P178&lt;=0),0,P178)</f>
        <v>0</v>
      </c>
      <c r="R178" s="15" t="n">
        <f aca="false">IF(OR(E178=1,AND(P178&lt;=0,I178&gt;0)),1,0)</f>
        <v>1</v>
      </c>
      <c r="S178" s="15" t="n">
        <f aca="false">IF(L178&gt;0,1,0)</f>
        <v>0</v>
      </c>
    </row>
    <row r="179" customFormat="false" ht="15" hidden="false" customHeight="false" outlineLevel="0" collapsed="false">
      <c r="A179" s="15" t="n">
        <v>178</v>
      </c>
      <c r="B179" s="15" t="n">
        <f aca="false">INT((A179-1)/12)+1</f>
        <v>15</v>
      </c>
      <c r="C179" s="15" t="n">
        <f aca="false">MIN(Inputs!$C$4+B179-1,99)</f>
        <v>88</v>
      </c>
      <c r="D179" s="55" t="n">
        <f aca="false">Inputs!$C$25</f>
        <v>0.02</v>
      </c>
      <c r="E179" s="15" t="n">
        <f aca="false">R178</f>
        <v>1</v>
      </c>
      <c r="F179" s="56" t="n">
        <f aca="false">Q178</f>
        <v>0</v>
      </c>
      <c r="G179" s="56" t="n">
        <f aca="false">IF(AND(MOD(A179-1,12)=0,B179&lt;=Inputs!$C$7,E179=0),Inputs!$C$6,0)</f>
        <v>0</v>
      </c>
      <c r="H179" s="56" t="n">
        <f aca="false">IF(B179=1,G179*Inputs!$C$9,0)</f>
        <v>0</v>
      </c>
      <c r="I179" s="56" t="n">
        <f aca="false">I178+G179</f>
        <v>120000</v>
      </c>
      <c r="J179" s="56" t="n">
        <f aca="false">(F179+G179+H179)*((1+D179)^(1/12)-1)</f>
        <v>0</v>
      </c>
      <c r="K179" s="56" t="n">
        <f aca="false">(F179+G179+H179+J179)*(Inputs!$C$14+IF(B179&lt;=10,Inputs!$C$12,Inputs!$C$13))/12</f>
        <v>0</v>
      </c>
      <c r="L179" s="56" t="n">
        <f aca="false">IF(OR(E179=1,A179&lt;=Inputs!$C$15),0,MAX(Inputs!$C$8*I179-(F179+G179+H179+J179-K179),0))</f>
        <v>0</v>
      </c>
      <c r="M179" s="56" t="n">
        <f aca="false">L179*INDEX(Rates!$B$2:$C$101,C179+1,IF(Inputs!$C$5="Male",1,2))/1000/12*Inputs!$C$16</f>
        <v>0</v>
      </c>
      <c r="N179" s="56" t="n">
        <f aca="false">IF($V$1=1,MAX(F179+G179+H179+J179-K179-M179,0)*Inputs!$C$22/12,0)</f>
        <v>0</v>
      </c>
      <c r="O179" s="56" t="n">
        <f aca="false">IF(AND(MOD(A179,12)=0,B179&gt;=Inputs!$C$18),MAX(F179+G179+H179+J179-K179-M179-N179,0)*Inputs!$C$17,0)</f>
        <v>0</v>
      </c>
      <c r="P179" s="56" t="n">
        <f aca="false">F179+G179+H179+J179-K179-M179-N179+O179</f>
        <v>0</v>
      </c>
      <c r="Q179" s="56" t="n">
        <f aca="false">IF(OR(E179=1,P179&lt;=0),0,P179)</f>
        <v>0</v>
      </c>
      <c r="R179" s="15" t="n">
        <f aca="false">IF(OR(E179=1,AND(P179&lt;=0,I179&gt;0)),1,0)</f>
        <v>1</v>
      </c>
      <c r="S179" s="15" t="n">
        <f aca="false">IF(L179&gt;0,1,0)</f>
        <v>0</v>
      </c>
    </row>
    <row r="180" customFormat="false" ht="15" hidden="false" customHeight="false" outlineLevel="0" collapsed="false">
      <c r="A180" s="15" t="n">
        <v>179</v>
      </c>
      <c r="B180" s="15" t="n">
        <f aca="false">INT((A180-1)/12)+1</f>
        <v>15</v>
      </c>
      <c r="C180" s="15" t="n">
        <f aca="false">MIN(Inputs!$C$4+B180-1,99)</f>
        <v>88</v>
      </c>
      <c r="D180" s="55" t="n">
        <f aca="false">Inputs!$C$25</f>
        <v>0.02</v>
      </c>
      <c r="E180" s="15" t="n">
        <f aca="false">R179</f>
        <v>1</v>
      </c>
      <c r="F180" s="56" t="n">
        <f aca="false">Q179</f>
        <v>0</v>
      </c>
      <c r="G180" s="56" t="n">
        <f aca="false">IF(AND(MOD(A180-1,12)=0,B180&lt;=Inputs!$C$7,E180=0),Inputs!$C$6,0)</f>
        <v>0</v>
      </c>
      <c r="H180" s="56" t="n">
        <f aca="false">IF(B180=1,G180*Inputs!$C$9,0)</f>
        <v>0</v>
      </c>
      <c r="I180" s="56" t="n">
        <f aca="false">I179+G180</f>
        <v>120000</v>
      </c>
      <c r="J180" s="56" t="n">
        <f aca="false">(F180+G180+H180)*((1+D180)^(1/12)-1)</f>
        <v>0</v>
      </c>
      <c r="K180" s="56" t="n">
        <f aca="false">(F180+G180+H180+J180)*(Inputs!$C$14+IF(B180&lt;=10,Inputs!$C$12,Inputs!$C$13))/12</f>
        <v>0</v>
      </c>
      <c r="L180" s="56" t="n">
        <f aca="false">IF(OR(E180=1,A180&lt;=Inputs!$C$15),0,MAX(Inputs!$C$8*I180-(F180+G180+H180+J180-K180),0))</f>
        <v>0</v>
      </c>
      <c r="M180" s="56" t="n">
        <f aca="false">L180*INDEX(Rates!$B$2:$C$101,C180+1,IF(Inputs!$C$5="Male",1,2))/1000/12*Inputs!$C$16</f>
        <v>0</v>
      </c>
      <c r="N180" s="56" t="n">
        <f aca="false">IF($V$1=1,MAX(F180+G180+H180+J180-K180-M180,0)*Inputs!$C$22/12,0)</f>
        <v>0</v>
      </c>
      <c r="O180" s="56" t="n">
        <f aca="false">IF(AND(MOD(A180,12)=0,B180&gt;=Inputs!$C$18),MAX(F180+G180+H180+J180-K180-M180-N180,0)*Inputs!$C$17,0)</f>
        <v>0</v>
      </c>
      <c r="P180" s="56" t="n">
        <f aca="false">F180+G180+H180+J180-K180-M180-N180+O180</f>
        <v>0</v>
      </c>
      <c r="Q180" s="56" t="n">
        <f aca="false">IF(OR(E180=1,P180&lt;=0),0,P180)</f>
        <v>0</v>
      </c>
      <c r="R180" s="15" t="n">
        <f aca="false">IF(OR(E180=1,AND(P180&lt;=0,I180&gt;0)),1,0)</f>
        <v>1</v>
      </c>
      <c r="S180" s="15" t="n">
        <f aca="false">IF(L180&gt;0,1,0)</f>
        <v>0</v>
      </c>
    </row>
    <row r="181" customFormat="false" ht="15" hidden="false" customHeight="false" outlineLevel="0" collapsed="false">
      <c r="A181" s="15" t="n">
        <v>180</v>
      </c>
      <c r="B181" s="15" t="n">
        <f aca="false">INT((A181-1)/12)+1</f>
        <v>15</v>
      </c>
      <c r="C181" s="15" t="n">
        <f aca="false">MIN(Inputs!$C$4+B181-1,99)</f>
        <v>88</v>
      </c>
      <c r="D181" s="55" t="n">
        <f aca="false">Inputs!$C$25</f>
        <v>0.02</v>
      </c>
      <c r="E181" s="15" t="n">
        <f aca="false">R180</f>
        <v>1</v>
      </c>
      <c r="F181" s="56" t="n">
        <f aca="false">Q180</f>
        <v>0</v>
      </c>
      <c r="G181" s="56" t="n">
        <f aca="false">IF(AND(MOD(A181-1,12)=0,B181&lt;=Inputs!$C$7,E181=0),Inputs!$C$6,0)</f>
        <v>0</v>
      </c>
      <c r="H181" s="56" t="n">
        <f aca="false">IF(B181=1,G181*Inputs!$C$9,0)</f>
        <v>0</v>
      </c>
      <c r="I181" s="56" t="n">
        <f aca="false">I180+G181</f>
        <v>120000</v>
      </c>
      <c r="J181" s="56" t="n">
        <f aca="false">(F181+G181+H181)*((1+D181)^(1/12)-1)</f>
        <v>0</v>
      </c>
      <c r="K181" s="56" t="n">
        <f aca="false">(F181+G181+H181+J181)*(Inputs!$C$14+IF(B181&lt;=10,Inputs!$C$12,Inputs!$C$13))/12</f>
        <v>0</v>
      </c>
      <c r="L181" s="56" t="n">
        <f aca="false">IF(OR(E181=1,A181&lt;=Inputs!$C$15),0,MAX(Inputs!$C$8*I181-(F181+G181+H181+J181-K181),0))</f>
        <v>0</v>
      </c>
      <c r="M181" s="56" t="n">
        <f aca="false">L181*INDEX(Rates!$B$2:$C$101,C181+1,IF(Inputs!$C$5="Male",1,2))/1000/12*Inputs!$C$16</f>
        <v>0</v>
      </c>
      <c r="N181" s="56" t="n">
        <f aca="false">IF($V$1=1,MAX(F181+G181+H181+J181-K181-M181,0)*Inputs!$C$22/12,0)</f>
        <v>0</v>
      </c>
      <c r="O181" s="56" t="n">
        <f aca="false">IF(AND(MOD(A181,12)=0,B181&gt;=Inputs!$C$18),MAX(F181+G181+H181+J181-K181-M181-N181,0)*Inputs!$C$17,0)</f>
        <v>0</v>
      </c>
      <c r="P181" s="56" t="n">
        <f aca="false">F181+G181+H181+J181-K181-M181-N181+O181</f>
        <v>0</v>
      </c>
      <c r="Q181" s="56" t="n">
        <f aca="false">IF(OR(E181=1,P181&lt;=0),0,P181)</f>
        <v>0</v>
      </c>
      <c r="R181" s="15" t="n">
        <f aca="false">IF(OR(E181=1,AND(P181&lt;=0,I181&gt;0)),1,0)</f>
        <v>1</v>
      </c>
      <c r="S181" s="15" t="n">
        <f aca="false">IF(L181&gt;0,1,0)</f>
        <v>0</v>
      </c>
    </row>
    <row r="182" customFormat="false" ht="15" hidden="false" customHeight="false" outlineLevel="0" collapsed="false">
      <c r="A182" s="15" t="n">
        <v>181</v>
      </c>
      <c r="B182" s="15" t="n">
        <f aca="false">INT((A182-1)/12)+1</f>
        <v>16</v>
      </c>
      <c r="C182" s="15" t="n">
        <f aca="false">MIN(Inputs!$C$4+B182-1,99)</f>
        <v>89</v>
      </c>
      <c r="D182" s="55" t="n">
        <f aca="false">Inputs!$C$25</f>
        <v>0.02</v>
      </c>
      <c r="E182" s="15" t="n">
        <f aca="false">R181</f>
        <v>1</v>
      </c>
      <c r="F182" s="56" t="n">
        <f aca="false">Q181</f>
        <v>0</v>
      </c>
      <c r="G182" s="56" t="n">
        <f aca="false">IF(AND(MOD(A182-1,12)=0,B182&lt;=Inputs!$C$7,E182=0),Inputs!$C$6,0)</f>
        <v>0</v>
      </c>
      <c r="H182" s="56" t="n">
        <f aca="false">IF(B182=1,G182*Inputs!$C$9,0)</f>
        <v>0</v>
      </c>
      <c r="I182" s="56" t="n">
        <f aca="false">I181+G182</f>
        <v>120000</v>
      </c>
      <c r="J182" s="56" t="n">
        <f aca="false">(F182+G182+H182)*((1+D182)^(1/12)-1)</f>
        <v>0</v>
      </c>
      <c r="K182" s="56" t="n">
        <f aca="false">(F182+G182+H182+J182)*(Inputs!$C$14+IF(B182&lt;=10,Inputs!$C$12,Inputs!$C$13))/12</f>
        <v>0</v>
      </c>
      <c r="L182" s="56" t="n">
        <f aca="false">IF(OR(E182=1,A182&lt;=Inputs!$C$15),0,MAX(Inputs!$C$8*I182-(F182+G182+H182+J182-K182),0))</f>
        <v>0</v>
      </c>
      <c r="M182" s="56" t="n">
        <f aca="false">L182*INDEX(Rates!$B$2:$C$101,C182+1,IF(Inputs!$C$5="Male",1,2))/1000/12*Inputs!$C$16</f>
        <v>0</v>
      </c>
      <c r="N182" s="56" t="n">
        <f aca="false">IF($V$1=1,MAX(F182+G182+H182+J182-K182-M182,0)*Inputs!$C$22/12,0)</f>
        <v>0</v>
      </c>
      <c r="O182" s="56" t="n">
        <f aca="false">IF(AND(MOD(A182,12)=0,B182&gt;=Inputs!$C$18),MAX(F182+G182+H182+J182-K182-M182-N182,0)*Inputs!$C$17,0)</f>
        <v>0</v>
      </c>
      <c r="P182" s="56" t="n">
        <f aca="false">F182+G182+H182+J182-K182-M182-N182+O182</f>
        <v>0</v>
      </c>
      <c r="Q182" s="56" t="n">
        <f aca="false">IF(OR(E182=1,P182&lt;=0),0,P182)</f>
        <v>0</v>
      </c>
      <c r="R182" s="15" t="n">
        <f aca="false">IF(OR(E182=1,AND(P182&lt;=0,I182&gt;0)),1,0)</f>
        <v>1</v>
      </c>
      <c r="S182" s="15" t="n">
        <f aca="false">IF(L182&gt;0,1,0)</f>
        <v>0</v>
      </c>
    </row>
    <row r="183" customFormat="false" ht="15" hidden="false" customHeight="false" outlineLevel="0" collapsed="false">
      <c r="A183" s="15" t="n">
        <v>182</v>
      </c>
      <c r="B183" s="15" t="n">
        <f aca="false">INT((A183-1)/12)+1</f>
        <v>16</v>
      </c>
      <c r="C183" s="15" t="n">
        <f aca="false">MIN(Inputs!$C$4+B183-1,99)</f>
        <v>89</v>
      </c>
      <c r="D183" s="55" t="n">
        <f aca="false">Inputs!$C$25</f>
        <v>0.02</v>
      </c>
      <c r="E183" s="15" t="n">
        <f aca="false">R182</f>
        <v>1</v>
      </c>
      <c r="F183" s="56" t="n">
        <f aca="false">Q182</f>
        <v>0</v>
      </c>
      <c r="G183" s="56" t="n">
        <f aca="false">IF(AND(MOD(A183-1,12)=0,B183&lt;=Inputs!$C$7,E183=0),Inputs!$C$6,0)</f>
        <v>0</v>
      </c>
      <c r="H183" s="56" t="n">
        <f aca="false">IF(B183=1,G183*Inputs!$C$9,0)</f>
        <v>0</v>
      </c>
      <c r="I183" s="56" t="n">
        <f aca="false">I182+G183</f>
        <v>120000</v>
      </c>
      <c r="J183" s="56" t="n">
        <f aca="false">(F183+G183+H183)*((1+D183)^(1/12)-1)</f>
        <v>0</v>
      </c>
      <c r="K183" s="56" t="n">
        <f aca="false">(F183+G183+H183+J183)*(Inputs!$C$14+IF(B183&lt;=10,Inputs!$C$12,Inputs!$C$13))/12</f>
        <v>0</v>
      </c>
      <c r="L183" s="56" t="n">
        <f aca="false">IF(OR(E183=1,A183&lt;=Inputs!$C$15),0,MAX(Inputs!$C$8*I183-(F183+G183+H183+J183-K183),0))</f>
        <v>0</v>
      </c>
      <c r="M183" s="56" t="n">
        <f aca="false">L183*INDEX(Rates!$B$2:$C$101,C183+1,IF(Inputs!$C$5="Male",1,2))/1000/12*Inputs!$C$16</f>
        <v>0</v>
      </c>
      <c r="N183" s="56" t="n">
        <f aca="false">IF($V$1=1,MAX(F183+G183+H183+J183-K183-M183,0)*Inputs!$C$22/12,0)</f>
        <v>0</v>
      </c>
      <c r="O183" s="56" t="n">
        <f aca="false">IF(AND(MOD(A183,12)=0,B183&gt;=Inputs!$C$18),MAX(F183+G183+H183+J183-K183-M183-N183,0)*Inputs!$C$17,0)</f>
        <v>0</v>
      </c>
      <c r="P183" s="56" t="n">
        <f aca="false">F183+G183+H183+J183-K183-M183-N183+O183</f>
        <v>0</v>
      </c>
      <c r="Q183" s="56" t="n">
        <f aca="false">IF(OR(E183=1,P183&lt;=0),0,P183)</f>
        <v>0</v>
      </c>
      <c r="R183" s="15" t="n">
        <f aca="false">IF(OR(E183=1,AND(P183&lt;=0,I183&gt;0)),1,0)</f>
        <v>1</v>
      </c>
      <c r="S183" s="15" t="n">
        <f aca="false">IF(L183&gt;0,1,0)</f>
        <v>0</v>
      </c>
    </row>
    <row r="184" customFormat="false" ht="15" hidden="false" customHeight="false" outlineLevel="0" collapsed="false">
      <c r="A184" s="15" t="n">
        <v>183</v>
      </c>
      <c r="B184" s="15" t="n">
        <f aca="false">INT((A184-1)/12)+1</f>
        <v>16</v>
      </c>
      <c r="C184" s="15" t="n">
        <f aca="false">MIN(Inputs!$C$4+B184-1,99)</f>
        <v>89</v>
      </c>
      <c r="D184" s="55" t="n">
        <f aca="false">Inputs!$C$25</f>
        <v>0.02</v>
      </c>
      <c r="E184" s="15" t="n">
        <f aca="false">R183</f>
        <v>1</v>
      </c>
      <c r="F184" s="56" t="n">
        <f aca="false">Q183</f>
        <v>0</v>
      </c>
      <c r="G184" s="56" t="n">
        <f aca="false">IF(AND(MOD(A184-1,12)=0,B184&lt;=Inputs!$C$7,E184=0),Inputs!$C$6,0)</f>
        <v>0</v>
      </c>
      <c r="H184" s="56" t="n">
        <f aca="false">IF(B184=1,G184*Inputs!$C$9,0)</f>
        <v>0</v>
      </c>
      <c r="I184" s="56" t="n">
        <f aca="false">I183+G184</f>
        <v>120000</v>
      </c>
      <c r="J184" s="56" t="n">
        <f aca="false">(F184+G184+H184)*((1+D184)^(1/12)-1)</f>
        <v>0</v>
      </c>
      <c r="K184" s="56" t="n">
        <f aca="false">(F184+G184+H184+J184)*(Inputs!$C$14+IF(B184&lt;=10,Inputs!$C$12,Inputs!$C$13))/12</f>
        <v>0</v>
      </c>
      <c r="L184" s="56" t="n">
        <f aca="false">IF(OR(E184=1,A184&lt;=Inputs!$C$15),0,MAX(Inputs!$C$8*I184-(F184+G184+H184+J184-K184),0))</f>
        <v>0</v>
      </c>
      <c r="M184" s="56" t="n">
        <f aca="false">L184*INDEX(Rates!$B$2:$C$101,C184+1,IF(Inputs!$C$5="Male",1,2))/1000/12*Inputs!$C$16</f>
        <v>0</v>
      </c>
      <c r="N184" s="56" t="n">
        <f aca="false">IF($V$1=1,MAX(F184+G184+H184+J184-K184-M184,0)*Inputs!$C$22/12,0)</f>
        <v>0</v>
      </c>
      <c r="O184" s="56" t="n">
        <f aca="false">IF(AND(MOD(A184,12)=0,B184&gt;=Inputs!$C$18),MAX(F184+G184+H184+J184-K184-M184-N184,0)*Inputs!$C$17,0)</f>
        <v>0</v>
      </c>
      <c r="P184" s="56" t="n">
        <f aca="false">F184+G184+H184+J184-K184-M184-N184+O184</f>
        <v>0</v>
      </c>
      <c r="Q184" s="56" t="n">
        <f aca="false">IF(OR(E184=1,P184&lt;=0),0,P184)</f>
        <v>0</v>
      </c>
      <c r="R184" s="15" t="n">
        <f aca="false">IF(OR(E184=1,AND(P184&lt;=0,I184&gt;0)),1,0)</f>
        <v>1</v>
      </c>
      <c r="S184" s="15" t="n">
        <f aca="false">IF(L184&gt;0,1,0)</f>
        <v>0</v>
      </c>
    </row>
    <row r="185" customFormat="false" ht="15" hidden="false" customHeight="false" outlineLevel="0" collapsed="false">
      <c r="A185" s="15" t="n">
        <v>184</v>
      </c>
      <c r="B185" s="15" t="n">
        <f aca="false">INT((A185-1)/12)+1</f>
        <v>16</v>
      </c>
      <c r="C185" s="15" t="n">
        <f aca="false">MIN(Inputs!$C$4+B185-1,99)</f>
        <v>89</v>
      </c>
      <c r="D185" s="55" t="n">
        <f aca="false">Inputs!$C$25</f>
        <v>0.02</v>
      </c>
      <c r="E185" s="15" t="n">
        <f aca="false">R184</f>
        <v>1</v>
      </c>
      <c r="F185" s="56" t="n">
        <f aca="false">Q184</f>
        <v>0</v>
      </c>
      <c r="G185" s="56" t="n">
        <f aca="false">IF(AND(MOD(A185-1,12)=0,B185&lt;=Inputs!$C$7,E185=0),Inputs!$C$6,0)</f>
        <v>0</v>
      </c>
      <c r="H185" s="56" t="n">
        <f aca="false">IF(B185=1,G185*Inputs!$C$9,0)</f>
        <v>0</v>
      </c>
      <c r="I185" s="56" t="n">
        <f aca="false">I184+G185</f>
        <v>120000</v>
      </c>
      <c r="J185" s="56" t="n">
        <f aca="false">(F185+G185+H185)*((1+D185)^(1/12)-1)</f>
        <v>0</v>
      </c>
      <c r="K185" s="56" t="n">
        <f aca="false">(F185+G185+H185+J185)*(Inputs!$C$14+IF(B185&lt;=10,Inputs!$C$12,Inputs!$C$13))/12</f>
        <v>0</v>
      </c>
      <c r="L185" s="56" t="n">
        <f aca="false">IF(OR(E185=1,A185&lt;=Inputs!$C$15),0,MAX(Inputs!$C$8*I185-(F185+G185+H185+J185-K185),0))</f>
        <v>0</v>
      </c>
      <c r="M185" s="56" t="n">
        <f aca="false">L185*INDEX(Rates!$B$2:$C$101,C185+1,IF(Inputs!$C$5="Male",1,2))/1000/12*Inputs!$C$16</f>
        <v>0</v>
      </c>
      <c r="N185" s="56" t="n">
        <f aca="false">IF($V$1=1,MAX(F185+G185+H185+J185-K185-M185,0)*Inputs!$C$22/12,0)</f>
        <v>0</v>
      </c>
      <c r="O185" s="56" t="n">
        <f aca="false">IF(AND(MOD(A185,12)=0,B185&gt;=Inputs!$C$18),MAX(F185+G185+H185+J185-K185-M185-N185,0)*Inputs!$C$17,0)</f>
        <v>0</v>
      </c>
      <c r="P185" s="56" t="n">
        <f aca="false">F185+G185+H185+J185-K185-M185-N185+O185</f>
        <v>0</v>
      </c>
      <c r="Q185" s="56" t="n">
        <f aca="false">IF(OR(E185=1,P185&lt;=0),0,P185)</f>
        <v>0</v>
      </c>
      <c r="R185" s="15" t="n">
        <f aca="false">IF(OR(E185=1,AND(P185&lt;=0,I185&gt;0)),1,0)</f>
        <v>1</v>
      </c>
      <c r="S185" s="15" t="n">
        <f aca="false">IF(L185&gt;0,1,0)</f>
        <v>0</v>
      </c>
    </row>
    <row r="186" customFormat="false" ht="15" hidden="false" customHeight="false" outlineLevel="0" collapsed="false">
      <c r="A186" s="15" t="n">
        <v>185</v>
      </c>
      <c r="B186" s="15" t="n">
        <f aca="false">INT((A186-1)/12)+1</f>
        <v>16</v>
      </c>
      <c r="C186" s="15" t="n">
        <f aca="false">MIN(Inputs!$C$4+B186-1,99)</f>
        <v>89</v>
      </c>
      <c r="D186" s="55" t="n">
        <f aca="false">Inputs!$C$25</f>
        <v>0.02</v>
      </c>
      <c r="E186" s="15" t="n">
        <f aca="false">R185</f>
        <v>1</v>
      </c>
      <c r="F186" s="56" t="n">
        <f aca="false">Q185</f>
        <v>0</v>
      </c>
      <c r="G186" s="56" t="n">
        <f aca="false">IF(AND(MOD(A186-1,12)=0,B186&lt;=Inputs!$C$7,E186=0),Inputs!$C$6,0)</f>
        <v>0</v>
      </c>
      <c r="H186" s="56" t="n">
        <f aca="false">IF(B186=1,G186*Inputs!$C$9,0)</f>
        <v>0</v>
      </c>
      <c r="I186" s="56" t="n">
        <f aca="false">I185+G186</f>
        <v>120000</v>
      </c>
      <c r="J186" s="56" t="n">
        <f aca="false">(F186+G186+H186)*((1+D186)^(1/12)-1)</f>
        <v>0</v>
      </c>
      <c r="K186" s="56" t="n">
        <f aca="false">(F186+G186+H186+J186)*(Inputs!$C$14+IF(B186&lt;=10,Inputs!$C$12,Inputs!$C$13))/12</f>
        <v>0</v>
      </c>
      <c r="L186" s="56" t="n">
        <f aca="false">IF(OR(E186=1,A186&lt;=Inputs!$C$15),0,MAX(Inputs!$C$8*I186-(F186+G186+H186+J186-K186),0))</f>
        <v>0</v>
      </c>
      <c r="M186" s="56" t="n">
        <f aca="false">L186*INDEX(Rates!$B$2:$C$101,C186+1,IF(Inputs!$C$5="Male",1,2))/1000/12*Inputs!$C$16</f>
        <v>0</v>
      </c>
      <c r="N186" s="56" t="n">
        <f aca="false">IF($V$1=1,MAX(F186+G186+H186+J186-K186-M186,0)*Inputs!$C$22/12,0)</f>
        <v>0</v>
      </c>
      <c r="O186" s="56" t="n">
        <f aca="false">IF(AND(MOD(A186,12)=0,B186&gt;=Inputs!$C$18),MAX(F186+G186+H186+J186-K186-M186-N186,0)*Inputs!$C$17,0)</f>
        <v>0</v>
      </c>
      <c r="P186" s="56" t="n">
        <f aca="false">F186+G186+H186+J186-K186-M186-N186+O186</f>
        <v>0</v>
      </c>
      <c r="Q186" s="56" t="n">
        <f aca="false">IF(OR(E186=1,P186&lt;=0),0,P186)</f>
        <v>0</v>
      </c>
      <c r="R186" s="15" t="n">
        <f aca="false">IF(OR(E186=1,AND(P186&lt;=0,I186&gt;0)),1,0)</f>
        <v>1</v>
      </c>
      <c r="S186" s="15" t="n">
        <f aca="false">IF(L186&gt;0,1,0)</f>
        <v>0</v>
      </c>
    </row>
    <row r="187" customFormat="false" ht="15" hidden="false" customHeight="false" outlineLevel="0" collapsed="false">
      <c r="A187" s="15" t="n">
        <v>186</v>
      </c>
      <c r="B187" s="15" t="n">
        <f aca="false">INT((A187-1)/12)+1</f>
        <v>16</v>
      </c>
      <c r="C187" s="15" t="n">
        <f aca="false">MIN(Inputs!$C$4+B187-1,99)</f>
        <v>89</v>
      </c>
      <c r="D187" s="55" t="n">
        <f aca="false">Inputs!$C$25</f>
        <v>0.02</v>
      </c>
      <c r="E187" s="15" t="n">
        <f aca="false">R186</f>
        <v>1</v>
      </c>
      <c r="F187" s="56" t="n">
        <f aca="false">Q186</f>
        <v>0</v>
      </c>
      <c r="G187" s="56" t="n">
        <f aca="false">IF(AND(MOD(A187-1,12)=0,B187&lt;=Inputs!$C$7,E187=0),Inputs!$C$6,0)</f>
        <v>0</v>
      </c>
      <c r="H187" s="56" t="n">
        <f aca="false">IF(B187=1,G187*Inputs!$C$9,0)</f>
        <v>0</v>
      </c>
      <c r="I187" s="56" t="n">
        <f aca="false">I186+G187</f>
        <v>120000</v>
      </c>
      <c r="J187" s="56" t="n">
        <f aca="false">(F187+G187+H187)*((1+D187)^(1/12)-1)</f>
        <v>0</v>
      </c>
      <c r="K187" s="56" t="n">
        <f aca="false">(F187+G187+H187+J187)*(Inputs!$C$14+IF(B187&lt;=10,Inputs!$C$12,Inputs!$C$13))/12</f>
        <v>0</v>
      </c>
      <c r="L187" s="56" t="n">
        <f aca="false">IF(OR(E187=1,A187&lt;=Inputs!$C$15),0,MAX(Inputs!$C$8*I187-(F187+G187+H187+J187-K187),0))</f>
        <v>0</v>
      </c>
      <c r="M187" s="56" t="n">
        <f aca="false">L187*INDEX(Rates!$B$2:$C$101,C187+1,IF(Inputs!$C$5="Male",1,2))/1000/12*Inputs!$C$16</f>
        <v>0</v>
      </c>
      <c r="N187" s="56" t="n">
        <f aca="false">IF($V$1=1,MAX(F187+G187+H187+J187-K187-M187,0)*Inputs!$C$22/12,0)</f>
        <v>0</v>
      </c>
      <c r="O187" s="56" t="n">
        <f aca="false">IF(AND(MOD(A187,12)=0,B187&gt;=Inputs!$C$18),MAX(F187+G187+H187+J187-K187-M187-N187,0)*Inputs!$C$17,0)</f>
        <v>0</v>
      </c>
      <c r="P187" s="56" t="n">
        <f aca="false">F187+G187+H187+J187-K187-M187-N187+O187</f>
        <v>0</v>
      </c>
      <c r="Q187" s="56" t="n">
        <f aca="false">IF(OR(E187=1,P187&lt;=0),0,P187)</f>
        <v>0</v>
      </c>
      <c r="R187" s="15" t="n">
        <f aca="false">IF(OR(E187=1,AND(P187&lt;=0,I187&gt;0)),1,0)</f>
        <v>1</v>
      </c>
      <c r="S187" s="15" t="n">
        <f aca="false">IF(L187&gt;0,1,0)</f>
        <v>0</v>
      </c>
    </row>
    <row r="188" customFormat="false" ht="15" hidden="false" customHeight="false" outlineLevel="0" collapsed="false">
      <c r="A188" s="15" t="n">
        <v>187</v>
      </c>
      <c r="B188" s="15" t="n">
        <f aca="false">INT((A188-1)/12)+1</f>
        <v>16</v>
      </c>
      <c r="C188" s="15" t="n">
        <f aca="false">MIN(Inputs!$C$4+B188-1,99)</f>
        <v>89</v>
      </c>
      <c r="D188" s="55" t="n">
        <f aca="false">Inputs!$C$25</f>
        <v>0.02</v>
      </c>
      <c r="E188" s="15" t="n">
        <f aca="false">R187</f>
        <v>1</v>
      </c>
      <c r="F188" s="56" t="n">
        <f aca="false">Q187</f>
        <v>0</v>
      </c>
      <c r="G188" s="56" t="n">
        <f aca="false">IF(AND(MOD(A188-1,12)=0,B188&lt;=Inputs!$C$7,E188=0),Inputs!$C$6,0)</f>
        <v>0</v>
      </c>
      <c r="H188" s="56" t="n">
        <f aca="false">IF(B188=1,G188*Inputs!$C$9,0)</f>
        <v>0</v>
      </c>
      <c r="I188" s="56" t="n">
        <f aca="false">I187+G188</f>
        <v>120000</v>
      </c>
      <c r="J188" s="56" t="n">
        <f aca="false">(F188+G188+H188)*((1+D188)^(1/12)-1)</f>
        <v>0</v>
      </c>
      <c r="K188" s="56" t="n">
        <f aca="false">(F188+G188+H188+J188)*(Inputs!$C$14+IF(B188&lt;=10,Inputs!$C$12,Inputs!$C$13))/12</f>
        <v>0</v>
      </c>
      <c r="L188" s="56" t="n">
        <f aca="false">IF(OR(E188=1,A188&lt;=Inputs!$C$15),0,MAX(Inputs!$C$8*I188-(F188+G188+H188+J188-K188),0))</f>
        <v>0</v>
      </c>
      <c r="M188" s="56" t="n">
        <f aca="false">L188*INDEX(Rates!$B$2:$C$101,C188+1,IF(Inputs!$C$5="Male",1,2))/1000/12*Inputs!$C$16</f>
        <v>0</v>
      </c>
      <c r="N188" s="56" t="n">
        <f aca="false">IF($V$1=1,MAX(F188+G188+H188+J188-K188-M188,0)*Inputs!$C$22/12,0)</f>
        <v>0</v>
      </c>
      <c r="O188" s="56" t="n">
        <f aca="false">IF(AND(MOD(A188,12)=0,B188&gt;=Inputs!$C$18),MAX(F188+G188+H188+J188-K188-M188-N188,0)*Inputs!$C$17,0)</f>
        <v>0</v>
      </c>
      <c r="P188" s="56" t="n">
        <f aca="false">F188+G188+H188+J188-K188-M188-N188+O188</f>
        <v>0</v>
      </c>
      <c r="Q188" s="56" t="n">
        <f aca="false">IF(OR(E188=1,P188&lt;=0),0,P188)</f>
        <v>0</v>
      </c>
      <c r="R188" s="15" t="n">
        <f aca="false">IF(OR(E188=1,AND(P188&lt;=0,I188&gt;0)),1,0)</f>
        <v>1</v>
      </c>
      <c r="S188" s="15" t="n">
        <f aca="false">IF(L188&gt;0,1,0)</f>
        <v>0</v>
      </c>
    </row>
    <row r="189" customFormat="false" ht="15" hidden="false" customHeight="false" outlineLevel="0" collapsed="false">
      <c r="A189" s="15" t="n">
        <v>188</v>
      </c>
      <c r="B189" s="15" t="n">
        <f aca="false">INT((A189-1)/12)+1</f>
        <v>16</v>
      </c>
      <c r="C189" s="15" t="n">
        <f aca="false">MIN(Inputs!$C$4+B189-1,99)</f>
        <v>89</v>
      </c>
      <c r="D189" s="55" t="n">
        <f aca="false">Inputs!$C$25</f>
        <v>0.02</v>
      </c>
      <c r="E189" s="15" t="n">
        <f aca="false">R188</f>
        <v>1</v>
      </c>
      <c r="F189" s="56" t="n">
        <f aca="false">Q188</f>
        <v>0</v>
      </c>
      <c r="G189" s="56" t="n">
        <f aca="false">IF(AND(MOD(A189-1,12)=0,B189&lt;=Inputs!$C$7,E189=0),Inputs!$C$6,0)</f>
        <v>0</v>
      </c>
      <c r="H189" s="56" t="n">
        <f aca="false">IF(B189=1,G189*Inputs!$C$9,0)</f>
        <v>0</v>
      </c>
      <c r="I189" s="56" t="n">
        <f aca="false">I188+G189</f>
        <v>120000</v>
      </c>
      <c r="J189" s="56" t="n">
        <f aca="false">(F189+G189+H189)*((1+D189)^(1/12)-1)</f>
        <v>0</v>
      </c>
      <c r="K189" s="56" t="n">
        <f aca="false">(F189+G189+H189+J189)*(Inputs!$C$14+IF(B189&lt;=10,Inputs!$C$12,Inputs!$C$13))/12</f>
        <v>0</v>
      </c>
      <c r="L189" s="56" t="n">
        <f aca="false">IF(OR(E189=1,A189&lt;=Inputs!$C$15),0,MAX(Inputs!$C$8*I189-(F189+G189+H189+J189-K189),0))</f>
        <v>0</v>
      </c>
      <c r="M189" s="56" t="n">
        <f aca="false">L189*INDEX(Rates!$B$2:$C$101,C189+1,IF(Inputs!$C$5="Male",1,2))/1000/12*Inputs!$C$16</f>
        <v>0</v>
      </c>
      <c r="N189" s="56" t="n">
        <f aca="false">IF($V$1=1,MAX(F189+G189+H189+J189-K189-M189,0)*Inputs!$C$22/12,0)</f>
        <v>0</v>
      </c>
      <c r="O189" s="56" t="n">
        <f aca="false">IF(AND(MOD(A189,12)=0,B189&gt;=Inputs!$C$18),MAX(F189+G189+H189+J189-K189-M189-N189,0)*Inputs!$C$17,0)</f>
        <v>0</v>
      </c>
      <c r="P189" s="56" t="n">
        <f aca="false">F189+G189+H189+J189-K189-M189-N189+O189</f>
        <v>0</v>
      </c>
      <c r="Q189" s="56" t="n">
        <f aca="false">IF(OR(E189=1,P189&lt;=0),0,P189)</f>
        <v>0</v>
      </c>
      <c r="R189" s="15" t="n">
        <f aca="false">IF(OR(E189=1,AND(P189&lt;=0,I189&gt;0)),1,0)</f>
        <v>1</v>
      </c>
      <c r="S189" s="15" t="n">
        <f aca="false">IF(L189&gt;0,1,0)</f>
        <v>0</v>
      </c>
    </row>
    <row r="190" customFormat="false" ht="15" hidden="false" customHeight="false" outlineLevel="0" collapsed="false">
      <c r="A190" s="15" t="n">
        <v>189</v>
      </c>
      <c r="B190" s="15" t="n">
        <f aca="false">INT((A190-1)/12)+1</f>
        <v>16</v>
      </c>
      <c r="C190" s="15" t="n">
        <f aca="false">MIN(Inputs!$C$4+B190-1,99)</f>
        <v>89</v>
      </c>
      <c r="D190" s="55" t="n">
        <f aca="false">Inputs!$C$25</f>
        <v>0.02</v>
      </c>
      <c r="E190" s="15" t="n">
        <f aca="false">R189</f>
        <v>1</v>
      </c>
      <c r="F190" s="56" t="n">
        <f aca="false">Q189</f>
        <v>0</v>
      </c>
      <c r="G190" s="56" t="n">
        <f aca="false">IF(AND(MOD(A190-1,12)=0,B190&lt;=Inputs!$C$7,E190=0),Inputs!$C$6,0)</f>
        <v>0</v>
      </c>
      <c r="H190" s="56" t="n">
        <f aca="false">IF(B190=1,G190*Inputs!$C$9,0)</f>
        <v>0</v>
      </c>
      <c r="I190" s="56" t="n">
        <f aca="false">I189+G190</f>
        <v>120000</v>
      </c>
      <c r="J190" s="56" t="n">
        <f aca="false">(F190+G190+H190)*((1+D190)^(1/12)-1)</f>
        <v>0</v>
      </c>
      <c r="K190" s="56" t="n">
        <f aca="false">(F190+G190+H190+J190)*(Inputs!$C$14+IF(B190&lt;=10,Inputs!$C$12,Inputs!$C$13))/12</f>
        <v>0</v>
      </c>
      <c r="L190" s="56" t="n">
        <f aca="false">IF(OR(E190=1,A190&lt;=Inputs!$C$15),0,MAX(Inputs!$C$8*I190-(F190+G190+H190+J190-K190),0))</f>
        <v>0</v>
      </c>
      <c r="M190" s="56" t="n">
        <f aca="false">L190*INDEX(Rates!$B$2:$C$101,C190+1,IF(Inputs!$C$5="Male",1,2))/1000/12*Inputs!$C$16</f>
        <v>0</v>
      </c>
      <c r="N190" s="56" t="n">
        <f aca="false">IF($V$1=1,MAX(F190+G190+H190+J190-K190-M190,0)*Inputs!$C$22/12,0)</f>
        <v>0</v>
      </c>
      <c r="O190" s="56" t="n">
        <f aca="false">IF(AND(MOD(A190,12)=0,B190&gt;=Inputs!$C$18),MAX(F190+G190+H190+J190-K190-M190-N190,0)*Inputs!$C$17,0)</f>
        <v>0</v>
      </c>
      <c r="P190" s="56" t="n">
        <f aca="false">F190+G190+H190+J190-K190-M190-N190+O190</f>
        <v>0</v>
      </c>
      <c r="Q190" s="56" t="n">
        <f aca="false">IF(OR(E190=1,P190&lt;=0),0,P190)</f>
        <v>0</v>
      </c>
      <c r="R190" s="15" t="n">
        <f aca="false">IF(OR(E190=1,AND(P190&lt;=0,I190&gt;0)),1,0)</f>
        <v>1</v>
      </c>
      <c r="S190" s="15" t="n">
        <f aca="false">IF(L190&gt;0,1,0)</f>
        <v>0</v>
      </c>
    </row>
    <row r="191" customFormat="false" ht="15" hidden="false" customHeight="false" outlineLevel="0" collapsed="false">
      <c r="A191" s="15" t="n">
        <v>190</v>
      </c>
      <c r="B191" s="15" t="n">
        <f aca="false">INT((A191-1)/12)+1</f>
        <v>16</v>
      </c>
      <c r="C191" s="15" t="n">
        <f aca="false">MIN(Inputs!$C$4+B191-1,99)</f>
        <v>89</v>
      </c>
      <c r="D191" s="55" t="n">
        <f aca="false">Inputs!$C$25</f>
        <v>0.02</v>
      </c>
      <c r="E191" s="15" t="n">
        <f aca="false">R190</f>
        <v>1</v>
      </c>
      <c r="F191" s="56" t="n">
        <f aca="false">Q190</f>
        <v>0</v>
      </c>
      <c r="G191" s="56" t="n">
        <f aca="false">IF(AND(MOD(A191-1,12)=0,B191&lt;=Inputs!$C$7,E191=0),Inputs!$C$6,0)</f>
        <v>0</v>
      </c>
      <c r="H191" s="56" t="n">
        <f aca="false">IF(B191=1,G191*Inputs!$C$9,0)</f>
        <v>0</v>
      </c>
      <c r="I191" s="56" t="n">
        <f aca="false">I190+G191</f>
        <v>120000</v>
      </c>
      <c r="J191" s="56" t="n">
        <f aca="false">(F191+G191+H191)*((1+D191)^(1/12)-1)</f>
        <v>0</v>
      </c>
      <c r="K191" s="56" t="n">
        <f aca="false">(F191+G191+H191+J191)*(Inputs!$C$14+IF(B191&lt;=10,Inputs!$C$12,Inputs!$C$13))/12</f>
        <v>0</v>
      </c>
      <c r="L191" s="56" t="n">
        <f aca="false">IF(OR(E191=1,A191&lt;=Inputs!$C$15),0,MAX(Inputs!$C$8*I191-(F191+G191+H191+J191-K191),0))</f>
        <v>0</v>
      </c>
      <c r="M191" s="56" t="n">
        <f aca="false">L191*INDEX(Rates!$B$2:$C$101,C191+1,IF(Inputs!$C$5="Male",1,2))/1000/12*Inputs!$C$16</f>
        <v>0</v>
      </c>
      <c r="N191" s="56" t="n">
        <f aca="false">IF($V$1=1,MAX(F191+G191+H191+J191-K191-M191,0)*Inputs!$C$22/12,0)</f>
        <v>0</v>
      </c>
      <c r="O191" s="56" t="n">
        <f aca="false">IF(AND(MOD(A191,12)=0,B191&gt;=Inputs!$C$18),MAX(F191+G191+H191+J191-K191-M191-N191,0)*Inputs!$C$17,0)</f>
        <v>0</v>
      </c>
      <c r="P191" s="56" t="n">
        <f aca="false">F191+G191+H191+J191-K191-M191-N191+O191</f>
        <v>0</v>
      </c>
      <c r="Q191" s="56" t="n">
        <f aca="false">IF(OR(E191=1,P191&lt;=0),0,P191)</f>
        <v>0</v>
      </c>
      <c r="R191" s="15" t="n">
        <f aca="false">IF(OR(E191=1,AND(P191&lt;=0,I191&gt;0)),1,0)</f>
        <v>1</v>
      </c>
      <c r="S191" s="15" t="n">
        <f aca="false">IF(L191&gt;0,1,0)</f>
        <v>0</v>
      </c>
    </row>
    <row r="192" customFormat="false" ht="15" hidden="false" customHeight="false" outlineLevel="0" collapsed="false">
      <c r="A192" s="15" t="n">
        <v>191</v>
      </c>
      <c r="B192" s="15" t="n">
        <f aca="false">INT((A192-1)/12)+1</f>
        <v>16</v>
      </c>
      <c r="C192" s="15" t="n">
        <f aca="false">MIN(Inputs!$C$4+B192-1,99)</f>
        <v>89</v>
      </c>
      <c r="D192" s="55" t="n">
        <f aca="false">Inputs!$C$25</f>
        <v>0.02</v>
      </c>
      <c r="E192" s="15" t="n">
        <f aca="false">R191</f>
        <v>1</v>
      </c>
      <c r="F192" s="56" t="n">
        <f aca="false">Q191</f>
        <v>0</v>
      </c>
      <c r="G192" s="56" t="n">
        <f aca="false">IF(AND(MOD(A192-1,12)=0,B192&lt;=Inputs!$C$7,E192=0),Inputs!$C$6,0)</f>
        <v>0</v>
      </c>
      <c r="H192" s="56" t="n">
        <f aca="false">IF(B192=1,G192*Inputs!$C$9,0)</f>
        <v>0</v>
      </c>
      <c r="I192" s="56" t="n">
        <f aca="false">I191+G192</f>
        <v>120000</v>
      </c>
      <c r="J192" s="56" t="n">
        <f aca="false">(F192+G192+H192)*((1+D192)^(1/12)-1)</f>
        <v>0</v>
      </c>
      <c r="K192" s="56" t="n">
        <f aca="false">(F192+G192+H192+J192)*(Inputs!$C$14+IF(B192&lt;=10,Inputs!$C$12,Inputs!$C$13))/12</f>
        <v>0</v>
      </c>
      <c r="L192" s="56" t="n">
        <f aca="false">IF(OR(E192=1,A192&lt;=Inputs!$C$15),0,MAX(Inputs!$C$8*I192-(F192+G192+H192+J192-K192),0))</f>
        <v>0</v>
      </c>
      <c r="M192" s="56" t="n">
        <f aca="false">L192*INDEX(Rates!$B$2:$C$101,C192+1,IF(Inputs!$C$5="Male",1,2))/1000/12*Inputs!$C$16</f>
        <v>0</v>
      </c>
      <c r="N192" s="56" t="n">
        <f aca="false">IF($V$1=1,MAX(F192+G192+H192+J192-K192-M192,0)*Inputs!$C$22/12,0)</f>
        <v>0</v>
      </c>
      <c r="O192" s="56" t="n">
        <f aca="false">IF(AND(MOD(A192,12)=0,B192&gt;=Inputs!$C$18),MAX(F192+G192+H192+J192-K192-M192-N192,0)*Inputs!$C$17,0)</f>
        <v>0</v>
      </c>
      <c r="P192" s="56" t="n">
        <f aca="false">F192+G192+H192+J192-K192-M192-N192+O192</f>
        <v>0</v>
      </c>
      <c r="Q192" s="56" t="n">
        <f aca="false">IF(OR(E192=1,P192&lt;=0),0,P192)</f>
        <v>0</v>
      </c>
      <c r="R192" s="15" t="n">
        <f aca="false">IF(OR(E192=1,AND(P192&lt;=0,I192&gt;0)),1,0)</f>
        <v>1</v>
      </c>
      <c r="S192" s="15" t="n">
        <f aca="false">IF(L192&gt;0,1,0)</f>
        <v>0</v>
      </c>
    </row>
    <row r="193" customFormat="false" ht="15" hidden="false" customHeight="false" outlineLevel="0" collapsed="false">
      <c r="A193" s="15" t="n">
        <v>192</v>
      </c>
      <c r="B193" s="15" t="n">
        <f aca="false">INT((A193-1)/12)+1</f>
        <v>16</v>
      </c>
      <c r="C193" s="15" t="n">
        <f aca="false">MIN(Inputs!$C$4+B193-1,99)</f>
        <v>89</v>
      </c>
      <c r="D193" s="55" t="n">
        <f aca="false">Inputs!$C$25</f>
        <v>0.02</v>
      </c>
      <c r="E193" s="15" t="n">
        <f aca="false">R192</f>
        <v>1</v>
      </c>
      <c r="F193" s="56" t="n">
        <f aca="false">Q192</f>
        <v>0</v>
      </c>
      <c r="G193" s="56" t="n">
        <f aca="false">IF(AND(MOD(A193-1,12)=0,B193&lt;=Inputs!$C$7,E193=0),Inputs!$C$6,0)</f>
        <v>0</v>
      </c>
      <c r="H193" s="56" t="n">
        <f aca="false">IF(B193=1,G193*Inputs!$C$9,0)</f>
        <v>0</v>
      </c>
      <c r="I193" s="56" t="n">
        <f aca="false">I192+G193</f>
        <v>120000</v>
      </c>
      <c r="J193" s="56" t="n">
        <f aca="false">(F193+G193+H193)*((1+D193)^(1/12)-1)</f>
        <v>0</v>
      </c>
      <c r="K193" s="56" t="n">
        <f aca="false">(F193+G193+H193+J193)*(Inputs!$C$14+IF(B193&lt;=10,Inputs!$C$12,Inputs!$C$13))/12</f>
        <v>0</v>
      </c>
      <c r="L193" s="56" t="n">
        <f aca="false">IF(OR(E193=1,A193&lt;=Inputs!$C$15),0,MAX(Inputs!$C$8*I193-(F193+G193+H193+J193-K193),0))</f>
        <v>0</v>
      </c>
      <c r="M193" s="56" t="n">
        <f aca="false">L193*INDEX(Rates!$B$2:$C$101,C193+1,IF(Inputs!$C$5="Male",1,2))/1000/12*Inputs!$C$16</f>
        <v>0</v>
      </c>
      <c r="N193" s="56" t="n">
        <f aca="false">IF($V$1=1,MAX(F193+G193+H193+J193-K193-M193,0)*Inputs!$C$22/12,0)</f>
        <v>0</v>
      </c>
      <c r="O193" s="56" t="n">
        <f aca="false">IF(AND(MOD(A193,12)=0,B193&gt;=Inputs!$C$18),MAX(F193+G193+H193+J193-K193-M193-N193,0)*Inputs!$C$17,0)</f>
        <v>0</v>
      </c>
      <c r="P193" s="56" t="n">
        <f aca="false">F193+G193+H193+J193-K193-M193-N193+O193</f>
        <v>0</v>
      </c>
      <c r="Q193" s="56" t="n">
        <f aca="false">IF(OR(E193=1,P193&lt;=0),0,P193)</f>
        <v>0</v>
      </c>
      <c r="R193" s="15" t="n">
        <f aca="false">IF(OR(E193=1,AND(P193&lt;=0,I193&gt;0)),1,0)</f>
        <v>1</v>
      </c>
      <c r="S193" s="15" t="n">
        <f aca="false">IF(L193&gt;0,1,0)</f>
        <v>0</v>
      </c>
    </row>
    <row r="194" customFormat="false" ht="15" hidden="false" customHeight="false" outlineLevel="0" collapsed="false">
      <c r="A194" s="15" t="n">
        <v>193</v>
      </c>
      <c r="B194" s="15" t="n">
        <f aca="false">INT((A194-1)/12)+1</f>
        <v>17</v>
      </c>
      <c r="C194" s="15" t="n">
        <f aca="false">MIN(Inputs!$C$4+B194-1,99)</f>
        <v>90</v>
      </c>
      <c r="D194" s="55" t="n">
        <f aca="false">Inputs!$C$25</f>
        <v>0.02</v>
      </c>
      <c r="E194" s="15" t="n">
        <f aca="false">R193</f>
        <v>1</v>
      </c>
      <c r="F194" s="56" t="n">
        <f aca="false">Q193</f>
        <v>0</v>
      </c>
      <c r="G194" s="56" t="n">
        <f aca="false">IF(AND(MOD(A194-1,12)=0,B194&lt;=Inputs!$C$7,E194=0),Inputs!$C$6,0)</f>
        <v>0</v>
      </c>
      <c r="H194" s="56" t="n">
        <f aca="false">IF(B194=1,G194*Inputs!$C$9,0)</f>
        <v>0</v>
      </c>
      <c r="I194" s="56" t="n">
        <f aca="false">I193+G194</f>
        <v>120000</v>
      </c>
      <c r="J194" s="56" t="n">
        <f aca="false">(F194+G194+H194)*((1+D194)^(1/12)-1)</f>
        <v>0</v>
      </c>
      <c r="K194" s="56" t="n">
        <f aca="false">(F194+G194+H194+J194)*(Inputs!$C$14+IF(B194&lt;=10,Inputs!$C$12,Inputs!$C$13))/12</f>
        <v>0</v>
      </c>
      <c r="L194" s="56" t="n">
        <f aca="false">IF(OR(E194=1,A194&lt;=Inputs!$C$15),0,MAX(Inputs!$C$8*I194-(F194+G194+H194+J194-K194),0))</f>
        <v>0</v>
      </c>
      <c r="M194" s="56" t="n">
        <f aca="false">L194*INDEX(Rates!$B$2:$C$101,C194+1,IF(Inputs!$C$5="Male",1,2))/1000/12*Inputs!$C$16</f>
        <v>0</v>
      </c>
      <c r="N194" s="56" t="n">
        <f aca="false">IF($V$1=1,MAX(F194+G194+H194+J194-K194-M194,0)*Inputs!$C$22/12,0)</f>
        <v>0</v>
      </c>
      <c r="O194" s="56" t="n">
        <f aca="false">IF(AND(MOD(A194,12)=0,B194&gt;=Inputs!$C$18),MAX(F194+G194+H194+J194-K194-M194-N194,0)*Inputs!$C$17,0)</f>
        <v>0</v>
      </c>
      <c r="P194" s="56" t="n">
        <f aca="false">F194+G194+H194+J194-K194-M194-N194+O194</f>
        <v>0</v>
      </c>
      <c r="Q194" s="56" t="n">
        <f aca="false">IF(OR(E194=1,P194&lt;=0),0,P194)</f>
        <v>0</v>
      </c>
      <c r="R194" s="15" t="n">
        <f aca="false">IF(OR(E194=1,AND(P194&lt;=0,I194&gt;0)),1,0)</f>
        <v>1</v>
      </c>
      <c r="S194" s="15" t="n">
        <f aca="false">IF(L194&gt;0,1,0)</f>
        <v>0</v>
      </c>
    </row>
    <row r="195" customFormat="false" ht="15" hidden="false" customHeight="false" outlineLevel="0" collapsed="false">
      <c r="A195" s="15" t="n">
        <v>194</v>
      </c>
      <c r="B195" s="15" t="n">
        <f aca="false">INT((A195-1)/12)+1</f>
        <v>17</v>
      </c>
      <c r="C195" s="15" t="n">
        <f aca="false">MIN(Inputs!$C$4+B195-1,99)</f>
        <v>90</v>
      </c>
      <c r="D195" s="55" t="n">
        <f aca="false">Inputs!$C$25</f>
        <v>0.02</v>
      </c>
      <c r="E195" s="15" t="n">
        <f aca="false">R194</f>
        <v>1</v>
      </c>
      <c r="F195" s="56" t="n">
        <f aca="false">Q194</f>
        <v>0</v>
      </c>
      <c r="G195" s="56" t="n">
        <f aca="false">IF(AND(MOD(A195-1,12)=0,B195&lt;=Inputs!$C$7,E195=0),Inputs!$C$6,0)</f>
        <v>0</v>
      </c>
      <c r="H195" s="56" t="n">
        <f aca="false">IF(B195=1,G195*Inputs!$C$9,0)</f>
        <v>0</v>
      </c>
      <c r="I195" s="56" t="n">
        <f aca="false">I194+G195</f>
        <v>120000</v>
      </c>
      <c r="J195" s="56" t="n">
        <f aca="false">(F195+G195+H195)*((1+D195)^(1/12)-1)</f>
        <v>0</v>
      </c>
      <c r="K195" s="56" t="n">
        <f aca="false">(F195+G195+H195+J195)*(Inputs!$C$14+IF(B195&lt;=10,Inputs!$C$12,Inputs!$C$13))/12</f>
        <v>0</v>
      </c>
      <c r="L195" s="56" t="n">
        <f aca="false">IF(OR(E195=1,A195&lt;=Inputs!$C$15),0,MAX(Inputs!$C$8*I195-(F195+G195+H195+J195-K195),0))</f>
        <v>0</v>
      </c>
      <c r="M195" s="56" t="n">
        <f aca="false">L195*INDEX(Rates!$B$2:$C$101,C195+1,IF(Inputs!$C$5="Male",1,2))/1000/12*Inputs!$C$16</f>
        <v>0</v>
      </c>
      <c r="N195" s="56" t="n">
        <f aca="false">IF($V$1=1,MAX(F195+G195+H195+J195-K195-M195,0)*Inputs!$C$22/12,0)</f>
        <v>0</v>
      </c>
      <c r="O195" s="56" t="n">
        <f aca="false">IF(AND(MOD(A195,12)=0,B195&gt;=Inputs!$C$18),MAX(F195+G195+H195+J195-K195-M195-N195,0)*Inputs!$C$17,0)</f>
        <v>0</v>
      </c>
      <c r="P195" s="56" t="n">
        <f aca="false">F195+G195+H195+J195-K195-M195-N195+O195</f>
        <v>0</v>
      </c>
      <c r="Q195" s="56" t="n">
        <f aca="false">IF(OR(E195=1,P195&lt;=0),0,P195)</f>
        <v>0</v>
      </c>
      <c r="R195" s="15" t="n">
        <f aca="false">IF(OR(E195=1,AND(P195&lt;=0,I195&gt;0)),1,0)</f>
        <v>1</v>
      </c>
      <c r="S195" s="15" t="n">
        <f aca="false">IF(L195&gt;0,1,0)</f>
        <v>0</v>
      </c>
    </row>
    <row r="196" customFormat="false" ht="15" hidden="false" customHeight="false" outlineLevel="0" collapsed="false">
      <c r="A196" s="15" t="n">
        <v>195</v>
      </c>
      <c r="B196" s="15" t="n">
        <f aca="false">INT((A196-1)/12)+1</f>
        <v>17</v>
      </c>
      <c r="C196" s="15" t="n">
        <f aca="false">MIN(Inputs!$C$4+B196-1,99)</f>
        <v>90</v>
      </c>
      <c r="D196" s="55" t="n">
        <f aca="false">Inputs!$C$25</f>
        <v>0.02</v>
      </c>
      <c r="E196" s="15" t="n">
        <f aca="false">R195</f>
        <v>1</v>
      </c>
      <c r="F196" s="56" t="n">
        <f aca="false">Q195</f>
        <v>0</v>
      </c>
      <c r="G196" s="56" t="n">
        <f aca="false">IF(AND(MOD(A196-1,12)=0,B196&lt;=Inputs!$C$7,E196=0),Inputs!$C$6,0)</f>
        <v>0</v>
      </c>
      <c r="H196" s="56" t="n">
        <f aca="false">IF(B196=1,G196*Inputs!$C$9,0)</f>
        <v>0</v>
      </c>
      <c r="I196" s="56" t="n">
        <f aca="false">I195+G196</f>
        <v>120000</v>
      </c>
      <c r="J196" s="56" t="n">
        <f aca="false">(F196+G196+H196)*((1+D196)^(1/12)-1)</f>
        <v>0</v>
      </c>
      <c r="K196" s="56" t="n">
        <f aca="false">(F196+G196+H196+J196)*(Inputs!$C$14+IF(B196&lt;=10,Inputs!$C$12,Inputs!$C$13))/12</f>
        <v>0</v>
      </c>
      <c r="L196" s="56" t="n">
        <f aca="false">IF(OR(E196=1,A196&lt;=Inputs!$C$15),0,MAX(Inputs!$C$8*I196-(F196+G196+H196+J196-K196),0))</f>
        <v>0</v>
      </c>
      <c r="M196" s="56" t="n">
        <f aca="false">L196*INDEX(Rates!$B$2:$C$101,C196+1,IF(Inputs!$C$5="Male",1,2))/1000/12*Inputs!$C$16</f>
        <v>0</v>
      </c>
      <c r="N196" s="56" t="n">
        <f aca="false">IF($V$1=1,MAX(F196+G196+H196+J196-K196-M196,0)*Inputs!$C$22/12,0)</f>
        <v>0</v>
      </c>
      <c r="O196" s="56" t="n">
        <f aca="false">IF(AND(MOD(A196,12)=0,B196&gt;=Inputs!$C$18),MAX(F196+G196+H196+J196-K196-M196-N196,0)*Inputs!$C$17,0)</f>
        <v>0</v>
      </c>
      <c r="P196" s="56" t="n">
        <f aca="false">F196+G196+H196+J196-K196-M196-N196+O196</f>
        <v>0</v>
      </c>
      <c r="Q196" s="56" t="n">
        <f aca="false">IF(OR(E196=1,P196&lt;=0),0,P196)</f>
        <v>0</v>
      </c>
      <c r="R196" s="15" t="n">
        <f aca="false">IF(OR(E196=1,AND(P196&lt;=0,I196&gt;0)),1,0)</f>
        <v>1</v>
      </c>
      <c r="S196" s="15" t="n">
        <f aca="false">IF(L196&gt;0,1,0)</f>
        <v>0</v>
      </c>
    </row>
    <row r="197" customFormat="false" ht="15" hidden="false" customHeight="false" outlineLevel="0" collapsed="false">
      <c r="A197" s="15" t="n">
        <v>196</v>
      </c>
      <c r="B197" s="15" t="n">
        <f aca="false">INT((A197-1)/12)+1</f>
        <v>17</v>
      </c>
      <c r="C197" s="15" t="n">
        <f aca="false">MIN(Inputs!$C$4+B197-1,99)</f>
        <v>90</v>
      </c>
      <c r="D197" s="55" t="n">
        <f aca="false">Inputs!$C$25</f>
        <v>0.02</v>
      </c>
      <c r="E197" s="15" t="n">
        <f aca="false">R196</f>
        <v>1</v>
      </c>
      <c r="F197" s="56" t="n">
        <f aca="false">Q196</f>
        <v>0</v>
      </c>
      <c r="G197" s="56" t="n">
        <f aca="false">IF(AND(MOD(A197-1,12)=0,B197&lt;=Inputs!$C$7,E197=0),Inputs!$C$6,0)</f>
        <v>0</v>
      </c>
      <c r="H197" s="56" t="n">
        <f aca="false">IF(B197=1,G197*Inputs!$C$9,0)</f>
        <v>0</v>
      </c>
      <c r="I197" s="56" t="n">
        <f aca="false">I196+G197</f>
        <v>120000</v>
      </c>
      <c r="J197" s="56" t="n">
        <f aca="false">(F197+G197+H197)*((1+D197)^(1/12)-1)</f>
        <v>0</v>
      </c>
      <c r="K197" s="56" t="n">
        <f aca="false">(F197+G197+H197+J197)*(Inputs!$C$14+IF(B197&lt;=10,Inputs!$C$12,Inputs!$C$13))/12</f>
        <v>0</v>
      </c>
      <c r="L197" s="56" t="n">
        <f aca="false">IF(OR(E197=1,A197&lt;=Inputs!$C$15),0,MAX(Inputs!$C$8*I197-(F197+G197+H197+J197-K197),0))</f>
        <v>0</v>
      </c>
      <c r="M197" s="56" t="n">
        <f aca="false">L197*INDEX(Rates!$B$2:$C$101,C197+1,IF(Inputs!$C$5="Male",1,2))/1000/12*Inputs!$C$16</f>
        <v>0</v>
      </c>
      <c r="N197" s="56" t="n">
        <f aca="false">IF($V$1=1,MAX(F197+G197+H197+J197-K197-M197,0)*Inputs!$C$22/12,0)</f>
        <v>0</v>
      </c>
      <c r="O197" s="56" t="n">
        <f aca="false">IF(AND(MOD(A197,12)=0,B197&gt;=Inputs!$C$18),MAX(F197+G197+H197+J197-K197-M197-N197,0)*Inputs!$C$17,0)</f>
        <v>0</v>
      </c>
      <c r="P197" s="56" t="n">
        <f aca="false">F197+G197+H197+J197-K197-M197-N197+O197</f>
        <v>0</v>
      </c>
      <c r="Q197" s="56" t="n">
        <f aca="false">IF(OR(E197=1,P197&lt;=0),0,P197)</f>
        <v>0</v>
      </c>
      <c r="R197" s="15" t="n">
        <f aca="false">IF(OR(E197=1,AND(P197&lt;=0,I197&gt;0)),1,0)</f>
        <v>1</v>
      </c>
      <c r="S197" s="15" t="n">
        <f aca="false">IF(L197&gt;0,1,0)</f>
        <v>0</v>
      </c>
    </row>
    <row r="198" customFormat="false" ht="15" hidden="false" customHeight="false" outlineLevel="0" collapsed="false">
      <c r="A198" s="15" t="n">
        <v>197</v>
      </c>
      <c r="B198" s="15" t="n">
        <f aca="false">INT((A198-1)/12)+1</f>
        <v>17</v>
      </c>
      <c r="C198" s="15" t="n">
        <f aca="false">MIN(Inputs!$C$4+B198-1,99)</f>
        <v>90</v>
      </c>
      <c r="D198" s="55" t="n">
        <f aca="false">Inputs!$C$25</f>
        <v>0.02</v>
      </c>
      <c r="E198" s="15" t="n">
        <f aca="false">R197</f>
        <v>1</v>
      </c>
      <c r="F198" s="56" t="n">
        <f aca="false">Q197</f>
        <v>0</v>
      </c>
      <c r="G198" s="56" t="n">
        <f aca="false">IF(AND(MOD(A198-1,12)=0,B198&lt;=Inputs!$C$7,E198=0),Inputs!$C$6,0)</f>
        <v>0</v>
      </c>
      <c r="H198" s="56" t="n">
        <f aca="false">IF(B198=1,G198*Inputs!$C$9,0)</f>
        <v>0</v>
      </c>
      <c r="I198" s="56" t="n">
        <f aca="false">I197+G198</f>
        <v>120000</v>
      </c>
      <c r="J198" s="56" t="n">
        <f aca="false">(F198+G198+H198)*((1+D198)^(1/12)-1)</f>
        <v>0</v>
      </c>
      <c r="K198" s="56" t="n">
        <f aca="false">(F198+G198+H198+J198)*(Inputs!$C$14+IF(B198&lt;=10,Inputs!$C$12,Inputs!$C$13))/12</f>
        <v>0</v>
      </c>
      <c r="L198" s="56" t="n">
        <f aca="false">IF(OR(E198=1,A198&lt;=Inputs!$C$15),0,MAX(Inputs!$C$8*I198-(F198+G198+H198+J198-K198),0))</f>
        <v>0</v>
      </c>
      <c r="M198" s="56" t="n">
        <f aca="false">L198*INDEX(Rates!$B$2:$C$101,C198+1,IF(Inputs!$C$5="Male",1,2))/1000/12*Inputs!$C$16</f>
        <v>0</v>
      </c>
      <c r="N198" s="56" t="n">
        <f aca="false">IF($V$1=1,MAX(F198+G198+H198+J198-K198-M198,0)*Inputs!$C$22/12,0)</f>
        <v>0</v>
      </c>
      <c r="O198" s="56" t="n">
        <f aca="false">IF(AND(MOD(A198,12)=0,B198&gt;=Inputs!$C$18),MAX(F198+G198+H198+J198-K198-M198-N198,0)*Inputs!$C$17,0)</f>
        <v>0</v>
      </c>
      <c r="P198" s="56" t="n">
        <f aca="false">F198+G198+H198+J198-K198-M198-N198+O198</f>
        <v>0</v>
      </c>
      <c r="Q198" s="56" t="n">
        <f aca="false">IF(OR(E198=1,P198&lt;=0),0,P198)</f>
        <v>0</v>
      </c>
      <c r="R198" s="15" t="n">
        <f aca="false">IF(OR(E198=1,AND(P198&lt;=0,I198&gt;0)),1,0)</f>
        <v>1</v>
      </c>
      <c r="S198" s="15" t="n">
        <f aca="false">IF(L198&gt;0,1,0)</f>
        <v>0</v>
      </c>
    </row>
    <row r="199" customFormat="false" ht="15" hidden="false" customHeight="false" outlineLevel="0" collapsed="false">
      <c r="A199" s="15" t="n">
        <v>198</v>
      </c>
      <c r="B199" s="15" t="n">
        <f aca="false">INT((A199-1)/12)+1</f>
        <v>17</v>
      </c>
      <c r="C199" s="15" t="n">
        <f aca="false">MIN(Inputs!$C$4+B199-1,99)</f>
        <v>90</v>
      </c>
      <c r="D199" s="55" t="n">
        <f aca="false">Inputs!$C$25</f>
        <v>0.02</v>
      </c>
      <c r="E199" s="15" t="n">
        <f aca="false">R198</f>
        <v>1</v>
      </c>
      <c r="F199" s="56" t="n">
        <f aca="false">Q198</f>
        <v>0</v>
      </c>
      <c r="G199" s="56" t="n">
        <f aca="false">IF(AND(MOD(A199-1,12)=0,B199&lt;=Inputs!$C$7,E199=0),Inputs!$C$6,0)</f>
        <v>0</v>
      </c>
      <c r="H199" s="56" t="n">
        <f aca="false">IF(B199=1,G199*Inputs!$C$9,0)</f>
        <v>0</v>
      </c>
      <c r="I199" s="56" t="n">
        <f aca="false">I198+G199</f>
        <v>120000</v>
      </c>
      <c r="J199" s="56" t="n">
        <f aca="false">(F199+G199+H199)*((1+D199)^(1/12)-1)</f>
        <v>0</v>
      </c>
      <c r="K199" s="56" t="n">
        <f aca="false">(F199+G199+H199+J199)*(Inputs!$C$14+IF(B199&lt;=10,Inputs!$C$12,Inputs!$C$13))/12</f>
        <v>0</v>
      </c>
      <c r="L199" s="56" t="n">
        <f aca="false">IF(OR(E199=1,A199&lt;=Inputs!$C$15),0,MAX(Inputs!$C$8*I199-(F199+G199+H199+J199-K199),0))</f>
        <v>0</v>
      </c>
      <c r="M199" s="56" t="n">
        <f aca="false">L199*INDEX(Rates!$B$2:$C$101,C199+1,IF(Inputs!$C$5="Male",1,2))/1000/12*Inputs!$C$16</f>
        <v>0</v>
      </c>
      <c r="N199" s="56" t="n">
        <f aca="false">IF($V$1=1,MAX(F199+G199+H199+J199-K199-M199,0)*Inputs!$C$22/12,0)</f>
        <v>0</v>
      </c>
      <c r="O199" s="56" t="n">
        <f aca="false">IF(AND(MOD(A199,12)=0,B199&gt;=Inputs!$C$18),MAX(F199+G199+H199+J199-K199-M199-N199,0)*Inputs!$C$17,0)</f>
        <v>0</v>
      </c>
      <c r="P199" s="56" t="n">
        <f aca="false">F199+G199+H199+J199-K199-M199-N199+O199</f>
        <v>0</v>
      </c>
      <c r="Q199" s="56" t="n">
        <f aca="false">IF(OR(E199=1,P199&lt;=0),0,P199)</f>
        <v>0</v>
      </c>
      <c r="R199" s="15" t="n">
        <f aca="false">IF(OR(E199=1,AND(P199&lt;=0,I199&gt;0)),1,0)</f>
        <v>1</v>
      </c>
      <c r="S199" s="15" t="n">
        <f aca="false">IF(L199&gt;0,1,0)</f>
        <v>0</v>
      </c>
    </row>
    <row r="200" customFormat="false" ht="15" hidden="false" customHeight="false" outlineLevel="0" collapsed="false">
      <c r="A200" s="15" t="n">
        <v>199</v>
      </c>
      <c r="B200" s="15" t="n">
        <f aca="false">INT((A200-1)/12)+1</f>
        <v>17</v>
      </c>
      <c r="C200" s="15" t="n">
        <f aca="false">MIN(Inputs!$C$4+B200-1,99)</f>
        <v>90</v>
      </c>
      <c r="D200" s="55" t="n">
        <f aca="false">Inputs!$C$25</f>
        <v>0.02</v>
      </c>
      <c r="E200" s="15" t="n">
        <f aca="false">R199</f>
        <v>1</v>
      </c>
      <c r="F200" s="56" t="n">
        <f aca="false">Q199</f>
        <v>0</v>
      </c>
      <c r="G200" s="56" t="n">
        <f aca="false">IF(AND(MOD(A200-1,12)=0,B200&lt;=Inputs!$C$7,E200=0),Inputs!$C$6,0)</f>
        <v>0</v>
      </c>
      <c r="H200" s="56" t="n">
        <f aca="false">IF(B200=1,G200*Inputs!$C$9,0)</f>
        <v>0</v>
      </c>
      <c r="I200" s="56" t="n">
        <f aca="false">I199+G200</f>
        <v>120000</v>
      </c>
      <c r="J200" s="56" t="n">
        <f aca="false">(F200+G200+H200)*((1+D200)^(1/12)-1)</f>
        <v>0</v>
      </c>
      <c r="K200" s="56" t="n">
        <f aca="false">(F200+G200+H200+J200)*(Inputs!$C$14+IF(B200&lt;=10,Inputs!$C$12,Inputs!$C$13))/12</f>
        <v>0</v>
      </c>
      <c r="L200" s="56" t="n">
        <f aca="false">IF(OR(E200=1,A200&lt;=Inputs!$C$15),0,MAX(Inputs!$C$8*I200-(F200+G200+H200+J200-K200),0))</f>
        <v>0</v>
      </c>
      <c r="M200" s="56" t="n">
        <f aca="false">L200*INDEX(Rates!$B$2:$C$101,C200+1,IF(Inputs!$C$5="Male",1,2))/1000/12*Inputs!$C$16</f>
        <v>0</v>
      </c>
      <c r="N200" s="56" t="n">
        <f aca="false">IF($V$1=1,MAX(F200+G200+H200+J200-K200-M200,0)*Inputs!$C$22/12,0)</f>
        <v>0</v>
      </c>
      <c r="O200" s="56" t="n">
        <f aca="false">IF(AND(MOD(A200,12)=0,B200&gt;=Inputs!$C$18),MAX(F200+G200+H200+J200-K200-M200-N200,0)*Inputs!$C$17,0)</f>
        <v>0</v>
      </c>
      <c r="P200" s="56" t="n">
        <f aca="false">F200+G200+H200+J200-K200-M200-N200+O200</f>
        <v>0</v>
      </c>
      <c r="Q200" s="56" t="n">
        <f aca="false">IF(OR(E200=1,P200&lt;=0),0,P200)</f>
        <v>0</v>
      </c>
      <c r="R200" s="15" t="n">
        <f aca="false">IF(OR(E200=1,AND(P200&lt;=0,I200&gt;0)),1,0)</f>
        <v>1</v>
      </c>
      <c r="S200" s="15" t="n">
        <f aca="false">IF(L200&gt;0,1,0)</f>
        <v>0</v>
      </c>
    </row>
    <row r="201" customFormat="false" ht="15" hidden="false" customHeight="false" outlineLevel="0" collapsed="false">
      <c r="A201" s="15" t="n">
        <v>200</v>
      </c>
      <c r="B201" s="15" t="n">
        <f aca="false">INT((A201-1)/12)+1</f>
        <v>17</v>
      </c>
      <c r="C201" s="15" t="n">
        <f aca="false">MIN(Inputs!$C$4+B201-1,99)</f>
        <v>90</v>
      </c>
      <c r="D201" s="55" t="n">
        <f aca="false">Inputs!$C$25</f>
        <v>0.02</v>
      </c>
      <c r="E201" s="15" t="n">
        <f aca="false">R200</f>
        <v>1</v>
      </c>
      <c r="F201" s="56" t="n">
        <f aca="false">Q200</f>
        <v>0</v>
      </c>
      <c r="G201" s="56" t="n">
        <f aca="false">IF(AND(MOD(A201-1,12)=0,B201&lt;=Inputs!$C$7,E201=0),Inputs!$C$6,0)</f>
        <v>0</v>
      </c>
      <c r="H201" s="56" t="n">
        <f aca="false">IF(B201=1,G201*Inputs!$C$9,0)</f>
        <v>0</v>
      </c>
      <c r="I201" s="56" t="n">
        <f aca="false">I200+G201</f>
        <v>120000</v>
      </c>
      <c r="J201" s="56" t="n">
        <f aca="false">(F201+G201+H201)*((1+D201)^(1/12)-1)</f>
        <v>0</v>
      </c>
      <c r="K201" s="56" t="n">
        <f aca="false">(F201+G201+H201+J201)*(Inputs!$C$14+IF(B201&lt;=10,Inputs!$C$12,Inputs!$C$13))/12</f>
        <v>0</v>
      </c>
      <c r="L201" s="56" t="n">
        <f aca="false">IF(OR(E201=1,A201&lt;=Inputs!$C$15),0,MAX(Inputs!$C$8*I201-(F201+G201+H201+J201-K201),0))</f>
        <v>0</v>
      </c>
      <c r="M201" s="56" t="n">
        <f aca="false">L201*INDEX(Rates!$B$2:$C$101,C201+1,IF(Inputs!$C$5="Male",1,2))/1000/12*Inputs!$C$16</f>
        <v>0</v>
      </c>
      <c r="N201" s="56" t="n">
        <f aca="false">IF($V$1=1,MAX(F201+G201+H201+J201-K201-M201,0)*Inputs!$C$22/12,0)</f>
        <v>0</v>
      </c>
      <c r="O201" s="56" t="n">
        <f aca="false">IF(AND(MOD(A201,12)=0,B201&gt;=Inputs!$C$18),MAX(F201+G201+H201+J201-K201-M201-N201,0)*Inputs!$C$17,0)</f>
        <v>0</v>
      </c>
      <c r="P201" s="56" t="n">
        <f aca="false">F201+G201+H201+J201-K201-M201-N201+O201</f>
        <v>0</v>
      </c>
      <c r="Q201" s="56" t="n">
        <f aca="false">IF(OR(E201=1,P201&lt;=0),0,P201)</f>
        <v>0</v>
      </c>
      <c r="R201" s="15" t="n">
        <f aca="false">IF(OR(E201=1,AND(P201&lt;=0,I201&gt;0)),1,0)</f>
        <v>1</v>
      </c>
      <c r="S201" s="15" t="n">
        <f aca="false">IF(L201&gt;0,1,0)</f>
        <v>0</v>
      </c>
    </row>
    <row r="202" customFormat="false" ht="15" hidden="false" customHeight="false" outlineLevel="0" collapsed="false">
      <c r="A202" s="15" t="n">
        <v>201</v>
      </c>
      <c r="B202" s="15" t="n">
        <f aca="false">INT((A202-1)/12)+1</f>
        <v>17</v>
      </c>
      <c r="C202" s="15" t="n">
        <f aca="false">MIN(Inputs!$C$4+B202-1,99)</f>
        <v>90</v>
      </c>
      <c r="D202" s="55" t="n">
        <f aca="false">Inputs!$C$25</f>
        <v>0.02</v>
      </c>
      <c r="E202" s="15" t="n">
        <f aca="false">R201</f>
        <v>1</v>
      </c>
      <c r="F202" s="56" t="n">
        <f aca="false">Q201</f>
        <v>0</v>
      </c>
      <c r="G202" s="56" t="n">
        <f aca="false">IF(AND(MOD(A202-1,12)=0,B202&lt;=Inputs!$C$7,E202=0),Inputs!$C$6,0)</f>
        <v>0</v>
      </c>
      <c r="H202" s="56" t="n">
        <f aca="false">IF(B202=1,G202*Inputs!$C$9,0)</f>
        <v>0</v>
      </c>
      <c r="I202" s="56" t="n">
        <f aca="false">I201+G202</f>
        <v>120000</v>
      </c>
      <c r="J202" s="56" t="n">
        <f aca="false">(F202+G202+H202)*((1+D202)^(1/12)-1)</f>
        <v>0</v>
      </c>
      <c r="K202" s="56" t="n">
        <f aca="false">(F202+G202+H202+J202)*(Inputs!$C$14+IF(B202&lt;=10,Inputs!$C$12,Inputs!$C$13))/12</f>
        <v>0</v>
      </c>
      <c r="L202" s="56" t="n">
        <f aca="false">IF(OR(E202=1,A202&lt;=Inputs!$C$15),0,MAX(Inputs!$C$8*I202-(F202+G202+H202+J202-K202),0))</f>
        <v>0</v>
      </c>
      <c r="M202" s="56" t="n">
        <f aca="false">L202*INDEX(Rates!$B$2:$C$101,C202+1,IF(Inputs!$C$5="Male",1,2))/1000/12*Inputs!$C$16</f>
        <v>0</v>
      </c>
      <c r="N202" s="56" t="n">
        <f aca="false">IF($V$1=1,MAX(F202+G202+H202+J202-K202-M202,0)*Inputs!$C$22/12,0)</f>
        <v>0</v>
      </c>
      <c r="O202" s="56" t="n">
        <f aca="false">IF(AND(MOD(A202,12)=0,B202&gt;=Inputs!$C$18),MAX(F202+G202+H202+J202-K202-M202-N202,0)*Inputs!$C$17,0)</f>
        <v>0</v>
      </c>
      <c r="P202" s="56" t="n">
        <f aca="false">F202+G202+H202+J202-K202-M202-N202+O202</f>
        <v>0</v>
      </c>
      <c r="Q202" s="56" t="n">
        <f aca="false">IF(OR(E202=1,P202&lt;=0),0,P202)</f>
        <v>0</v>
      </c>
      <c r="R202" s="15" t="n">
        <f aca="false">IF(OR(E202=1,AND(P202&lt;=0,I202&gt;0)),1,0)</f>
        <v>1</v>
      </c>
      <c r="S202" s="15" t="n">
        <f aca="false">IF(L202&gt;0,1,0)</f>
        <v>0</v>
      </c>
    </row>
    <row r="203" customFormat="false" ht="15" hidden="false" customHeight="false" outlineLevel="0" collapsed="false">
      <c r="A203" s="15" t="n">
        <v>202</v>
      </c>
      <c r="B203" s="15" t="n">
        <f aca="false">INT((A203-1)/12)+1</f>
        <v>17</v>
      </c>
      <c r="C203" s="15" t="n">
        <f aca="false">MIN(Inputs!$C$4+B203-1,99)</f>
        <v>90</v>
      </c>
      <c r="D203" s="55" t="n">
        <f aca="false">Inputs!$C$25</f>
        <v>0.02</v>
      </c>
      <c r="E203" s="15" t="n">
        <f aca="false">R202</f>
        <v>1</v>
      </c>
      <c r="F203" s="56" t="n">
        <f aca="false">Q202</f>
        <v>0</v>
      </c>
      <c r="G203" s="56" t="n">
        <f aca="false">IF(AND(MOD(A203-1,12)=0,B203&lt;=Inputs!$C$7,E203=0),Inputs!$C$6,0)</f>
        <v>0</v>
      </c>
      <c r="H203" s="56" t="n">
        <f aca="false">IF(B203=1,G203*Inputs!$C$9,0)</f>
        <v>0</v>
      </c>
      <c r="I203" s="56" t="n">
        <f aca="false">I202+G203</f>
        <v>120000</v>
      </c>
      <c r="J203" s="56" t="n">
        <f aca="false">(F203+G203+H203)*((1+D203)^(1/12)-1)</f>
        <v>0</v>
      </c>
      <c r="K203" s="56" t="n">
        <f aca="false">(F203+G203+H203+J203)*(Inputs!$C$14+IF(B203&lt;=10,Inputs!$C$12,Inputs!$C$13))/12</f>
        <v>0</v>
      </c>
      <c r="L203" s="56" t="n">
        <f aca="false">IF(OR(E203=1,A203&lt;=Inputs!$C$15),0,MAX(Inputs!$C$8*I203-(F203+G203+H203+J203-K203),0))</f>
        <v>0</v>
      </c>
      <c r="M203" s="56" t="n">
        <f aca="false">L203*INDEX(Rates!$B$2:$C$101,C203+1,IF(Inputs!$C$5="Male",1,2))/1000/12*Inputs!$C$16</f>
        <v>0</v>
      </c>
      <c r="N203" s="56" t="n">
        <f aca="false">IF($V$1=1,MAX(F203+G203+H203+J203-K203-M203,0)*Inputs!$C$22/12,0)</f>
        <v>0</v>
      </c>
      <c r="O203" s="56" t="n">
        <f aca="false">IF(AND(MOD(A203,12)=0,B203&gt;=Inputs!$C$18),MAX(F203+G203+H203+J203-K203-M203-N203,0)*Inputs!$C$17,0)</f>
        <v>0</v>
      </c>
      <c r="P203" s="56" t="n">
        <f aca="false">F203+G203+H203+J203-K203-M203-N203+O203</f>
        <v>0</v>
      </c>
      <c r="Q203" s="56" t="n">
        <f aca="false">IF(OR(E203=1,P203&lt;=0),0,P203)</f>
        <v>0</v>
      </c>
      <c r="R203" s="15" t="n">
        <f aca="false">IF(OR(E203=1,AND(P203&lt;=0,I203&gt;0)),1,0)</f>
        <v>1</v>
      </c>
      <c r="S203" s="15" t="n">
        <f aca="false">IF(L203&gt;0,1,0)</f>
        <v>0</v>
      </c>
    </row>
    <row r="204" customFormat="false" ht="15" hidden="false" customHeight="false" outlineLevel="0" collapsed="false">
      <c r="A204" s="15" t="n">
        <v>203</v>
      </c>
      <c r="B204" s="15" t="n">
        <f aca="false">INT((A204-1)/12)+1</f>
        <v>17</v>
      </c>
      <c r="C204" s="15" t="n">
        <f aca="false">MIN(Inputs!$C$4+B204-1,99)</f>
        <v>90</v>
      </c>
      <c r="D204" s="55" t="n">
        <f aca="false">Inputs!$C$25</f>
        <v>0.02</v>
      </c>
      <c r="E204" s="15" t="n">
        <f aca="false">R203</f>
        <v>1</v>
      </c>
      <c r="F204" s="56" t="n">
        <f aca="false">Q203</f>
        <v>0</v>
      </c>
      <c r="G204" s="56" t="n">
        <f aca="false">IF(AND(MOD(A204-1,12)=0,B204&lt;=Inputs!$C$7,E204=0),Inputs!$C$6,0)</f>
        <v>0</v>
      </c>
      <c r="H204" s="56" t="n">
        <f aca="false">IF(B204=1,G204*Inputs!$C$9,0)</f>
        <v>0</v>
      </c>
      <c r="I204" s="56" t="n">
        <f aca="false">I203+G204</f>
        <v>120000</v>
      </c>
      <c r="J204" s="56" t="n">
        <f aca="false">(F204+G204+H204)*((1+D204)^(1/12)-1)</f>
        <v>0</v>
      </c>
      <c r="K204" s="56" t="n">
        <f aca="false">(F204+G204+H204+J204)*(Inputs!$C$14+IF(B204&lt;=10,Inputs!$C$12,Inputs!$C$13))/12</f>
        <v>0</v>
      </c>
      <c r="L204" s="56" t="n">
        <f aca="false">IF(OR(E204=1,A204&lt;=Inputs!$C$15),0,MAX(Inputs!$C$8*I204-(F204+G204+H204+J204-K204),0))</f>
        <v>0</v>
      </c>
      <c r="M204" s="56" t="n">
        <f aca="false">L204*INDEX(Rates!$B$2:$C$101,C204+1,IF(Inputs!$C$5="Male",1,2))/1000/12*Inputs!$C$16</f>
        <v>0</v>
      </c>
      <c r="N204" s="56" t="n">
        <f aca="false">IF($V$1=1,MAX(F204+G204+H204+J204-K204-M204,0)*Inputs!$C$22/12,0)</f>
        <v>0</v>
      </c>
      <c r="O204" s="56" t="n">
        <f aca="false">IF(AND(MOD(A204,12)=0,B204&gt;=Inputs!$C$18),MAX(F204+G204+H204+J204-K204-M204-N204,0)*Inputs!$C$17,0)</f>
        <v>0</v>
      </c>
      <c r="P204" s="56" t="n">
        <f aca="false">F204+G204+H204+J204-K204-M204-N204+O204</f>
        <v>0</v>
      </c>
      <c r="Q204" s="56" t="n">
        <f aca="false">IF(OR(E204=1,P204&lt;=0),0,P204)</f>
        <v>0</v>
      </c>
      <c r="R204" s="15" t="n">
        <f aca="false">IF(OR(E204=1,AND(P204&lt;=0,I204&gt;0)),1,0)</f>
        <v>1</v>
      </c>
      <c r="S204" s="15" t="n">
        <f aca="false">IF(L204&gt;0,1,0)</f>
        <v>0</v>
      </c>
    </row>
    <row r="205" customFormat="false" ht="15" hidden="false" customHeight="false" outlineLevel="0" collapsed="false">
      <c r="A205" s="15" t="n">
        <v>204</v>
      </c>
      <c r="B205" s="15" t="n">
        <f aca="false">INT((A205-1)/12)+1</f>
        <v>17</v>
      </c>
      <c r="C205" s="15" t="n">
        <f aca="false">MIN(Inputs!$C$4+B205-1,99)</f>
        <v>90</v>
      </c>
      <c r="D205" s="55" t="n">
        <f aca="false">Inputs!$C$25</f>
        <v>0.02</v>
      </c>
      <c r="E205" s="15" t="n">
        <f aca="false">R204</f>
        <v>1</v>
      </c>
      <c r="F205" s="56" t="n">
        <f aca="false">Q204</f>
        <v>0</v>
      </c>
      <c r="G205" s="56" t="n">
        <f aca="false">IF(AND(MOD(A205-1,12)=0,B205&lt;=Inputs!$C$7,E205=0),Inputs!$C$6,0)</f>
        <v>0</v>
      </c>
      <c r="H205" s="56" t="n">
        <f aca="false">IF(B205=1,G205*Inputs!$C$9,0)</f>
        <v>0</v>
      </c>
      <c r="I205" s="56" t="n">
        <f aca="false">I204+G205</f>
        <v>120000</v>
      </c>
      <c r="J205" s="56" t="n">
        <f aca="false">(F205+G205+H205)*((1+D205)^(1/12)-1)</f>
        <v>0</v>
      </c>
      <c r="K205" s="56" t="n">
        <f aca="false">(F205+G205+H205+J205)*(Inputs!$C$14+IF(B205&lt;=10,Inputs!$C$12,Inputs!$C$13))/12</f>
        <v>0</v>
      </c>
      <c r="L205" s="56" t="n">
        <f aca="false">IF(OR(E205=1,A205&lt;=Inputs!$C$15),0,MAX(Inputs!$C$8*I205-(F205+G205+H205+J205-K205),0))</f>
        <v>0</v>
      </c>
      <c r="M205" s="56" t="n">
        <f aca="false">L205*INDEX(Rates!$B$2:$C$101,C205+1,IF(Inputs!$C$5="Male",1,2))/1000/12*Inputs!$C$16</f>
        <v>0</v>
      </c>
      <c r="N205" s="56" t="n">
        <f aca="false">IF($V$1=1,MAX(F205+G205+H205+J205-K205-M205,0)*Inputs!$C$22/12,0)</f>
        <v>0</v>
      </c>
      <c r="O205" s="56" t="n">
        <f aca="false">IF(AND(MOD(A205,12)=0,B205&gt;=Inputs!$C$18),MAX(F205+G205+H205+J205-K205-M205-N205,0)*Inputs!$C$17,0)</f>
        <v>0</v>
      </c>
      <c r="P205" s="56" t="n">
        <f aca="false">F205+G205+H205+J205-K205-M205-N205+O205</f>
        <v>0</v>
      </c>
      <c r="Q205" s="56" t="n">
        <f aca="false">IF(OR(E205=1,P205&lt;=0),0,P205)</f>
        <v>0</v>
      </c>
      <c r="R205" s="15" t="n">
        <f aca="false">IF(OR(E205=1,AND(P205&lt;=0,I205&gt;0)),1,0)</f>
        <v>1</v>
      </c>
      <c r="S205" s="15" t="n">
        <f aca="false">IF(L205&gt;0,1,0)</f>
        <v>0</v>
      </c>
    </row>
    <row r="206" customFormat="false" ht="15" hidden="false" customHeight="false" outlineLevel="0" collapsed="false">
      <c r="A206" s="15" t="n">
        <v>205</v>
      </c>
      <c r="B206" s="15" t="n">
        <f aca="false">INT((A206-1)/12)+1</f>
        <v>18</v>
      </c>
      <c r="C206" s="15" t="n">
        <f aca="false">MIN(Inputs!$C$4+B206-1,99)</f>
        <v>91</v>
      </c>
      <c r="D206" s="55" t="n">
        <f aca="false">Inputs!$C$25</f>
        <v>0.02</v>
      </c>
      <c r="E206" s="15" t="n">
        <f aca="false">R205</f>
        <v>1</v>
      </c>
      <c r="F206" s="56" t="n">
        <f aca="false">Q205</f>
        <v>0</v>
      </c>
      <c r="G206" s="56" t="n">
        <f aca="false">IF(AND(MOD(A206-1,12)=0,B206&lt;=Inputs!$C$7,E206=0),Inputs!$C$6,0)</f>
        <v>0</v>
      </c>
      <c r="H206" s="56" t="n">
        <f aca="false">IF(B206=1,G206*Inputs!$C$9,0)</f>
        <v>0</v>
      </c>
      <c r="I206" s="56" t="n">
        <f aca="false">I205+G206</f>
        <v>120000</v>
      </c>
      <c r="J206" s="56" t="n">
        <f aca="false">(F206+G206+H206)*((1+D206)^(1/12)-1)</f>
        <v>0</v>
      </c>
      <c r="K206" s="56" t="n">
        <f aca="false">(F206+G206+H206+J206)*(Inputs!$C$14+IF(B206&lt;=10,Inputs!$C$12,Inputs!$C$13))/12</f>
        <v>0</v>
      </c>
      <c r="L206" s="56" t="n">
        <f aca="false">IF(OR(E206=1,A206&lt;=Inputs!$C$15),0,MAX(Inputs!$C$8*I206-(F206+G206+H206+J206-K206),0))</f>
        <v>0</v>
      </c>
      <c r="M206" s="56" t="n">
        <f aca="false">L206*INDEX(Rates!$B$2:$C$101,C206+1,IF(Inputs!$C$5="Male",1,2))/1000/12*Inputs!$C$16</f>
        <v>0</v>
      </c>
      <c r="N206" s="56" t="n">
        <f aca="false">IF($V$1=1,MAX(F206+G206+H206+J206-K206-M206,0)*Inputs!$C$22/12,0)</f>
        <v>0</v>
      </c>
      <c r="O206" s="56" t="n">
        <f aca="false">IF(AND(MOD(A206,12)=0,B206&gt;=Inputs!$C$18),MAX(F206+G206+H206+J206-K206-M206-N206,0)*Inputs!$C$17,0)</f>
        <v>0</v>
      </c>
      <c r="P206" s="56" t="n">
        <f aca="false">F206+G206+H206+J206-K206-M206-N206+O206</f>
        <v>0</v>
      </c>
      <c r="Q206" s="56" t="n">
        <f aca="false">IF(OR(E206=1,P206&lt;=0),0,P206)</f>
        <v>0</v>
      </c>
      <c r="R206" s="15" t="n">
        <f aca="false">IF(OR(E206=1,AND(P206&lt;=0,I206&gt;0)),1,0)</f>
        <v>1</v>
      </c>
      <c r="S206" s="15" t="n">
        <f aca="false">IF(L206&gt;0,1,0)</f>
        <v>0</v>
      </c>
    </row>
    <row r="207" customFormat="false" ht="15" hidden="false" customHeight="false" outlineLevel="0" collapsed="false">
      <c r="A207" s="15" t="n">
        <v>206</v>
      </c>
      <c r="B207" s="15" t="n">
        <f aca="false">INT((A207-1)/12)+1</f>
        <v>18</v>
      </c>
      <c r="C207" s="15" t="n">
        <f aca="false">MIN(Inputs!$C$4+B207-1,99)</f>
        <v>91</v>
      </c>
      <c r="D207" s="55" t="n">
        <f aca="false">Inputs!$C$25</f>
        <v>0.02</v>
      </c>
      <c r="E207" s="15" t="n">
        <f aca="false">R206</f>
        <v>1</v>
      </c>
      <c r="F207" s="56" t="n">
        <f aca="false">Q206</f>
        <v>0</v>
      </c>
      <c r="G207" s="56" t="n">
        <f aca="false">IF(AND(MOD(A207-1,12)=0,B207&lt;=Inputs!$C$7,E207=0),Inputs!$C$6,0)</f>
        <v>0</v>
      </c>
      <c r="H207" s="56" t="n">
        <f aca="false">IF(B207=1,G207*Inputs!$C$9,0)</f>
        <v>0</v>
      </c>
      <c r="I207" s="56" t="n">
        <f aca="false">I206+G207</f>
        <v>120000</v>
      </c>
      <c r="J207" s="56" t="n">
        <f aca="false">(F207+G207+H207)*((1+D207)^(1/12)-1)</f>
        <v>0</v>
      </c>
      <c r="K207" s="56" t="n">
        <f aca="false">(F207+G207+H207+J207)*(Inputs!$C$14+IF(B207&lt;=10,Inputs!$C$12,Inputs!$C$13))/12</f>
        <v>0</v>
      </c>
      <c r="L207" s="56" t="n">
        <f aca="false">IF(OR(E207=1,A207&lt;=Inputs!$C$15),0,MAX(Inputs!$C$8*I207-(F207+G207+H207+J207-K207),0))</f>
        <v>0</v>
      </c>
      <c r="M207" s="56" t="n">
        <f aca="false">L207*INDEX(Rates!$B$2:$C$101,C207+1,IF(Inputs!$C$5="Male",1,2))/1000/12*Inputs!$C$16</f>
        <v>0</v>
      </c>
      <c r="N207" s="56" t="n">
        <f aca="false">IF($V$1=1,MAX(F207+G207+H207+J207-K207-M207,0)*Inputs!$C$22/12,0)</f>
        <v>0</v>
      </c>
      <c r="O207" s="56" t="n">
        <f aca="false">IF(AND(MOD(A207,12)=0,B207&gt;=Inputs!$C$18),MAX(F207+G207+H207+J207-K207-M207-N207,0)*Inputs!$C$17,0)</f>
        <v>0</v>
      </c>
      <c r="P207" s="56" t="n">
        <f aca="false">F207+G207+H207+J207-K207-M207-N207+O207</f>
        <v>0</v>
      </c>
      <c r="Q207" s="56" t="n">
        <f aca="false">IF(OR(E207=1,P207&lt;=0),0,P207)</f>
        <v>0</v>
      </c>
      <c r="R207" s="15" t="n">
        <f aca="false">IF(OR(E207=1,AND(P207&lt;=0,I207&gt;0)),1,0)</f>
        <v>1</v>
      </c>
      <c r="S207" s="15" t="n">
        <f aca="false">IF(L207&gt;0,1,0)</f>
        <v>0</v>
      </c>
    </row>
    <row r="208" customFormat="false" ht="15" hidden="false" customHeight="false" outlineLevel="0" collapsed="false">
      <c r="A208" s="15" t="n">
        <v>207</v>
      </c>
      <c r="B208" s="15" t="n">
        <f aca="false">INT((A208-1)/12)+1</f>
        <v>18</v>
      </c>
      <c r="C208" s="15" t="n">
        <f aca="false">MIN(Inputs!$C$4+B208-1,99)</f>
        <v>91</v>
      </c>
      <c r="D208" s="55" t="n">
        <f aca="false">Inputs!$C$25</f>
        <v>0.02</v>
      </c>
      <c r="E208" s="15" t="n">
        <f aca="false">R207</f>
        <v>1</v>
      </c>
      <c r="F208" s="56" t="n">
        <f aca="false">Q207</f>
        <v>0</v>
      </c>
      <c r="G208" s="56" t="n">
        <f aca="false">IF(AND(MOD(A208-1,12)=0,B208&lt;=Inputs!$C$7,E208=0),Inputs!$C$6,0)</f>
        <v>0</v>
      </c>
      <c r="H208" s="56" t="n">
        <f aca="false">IF(B208=1,G208*Inputs!$C$9,0)</f>
        <v>0</v>
      </c>
      <c r="I208" s="56" t="n">
        <f aca="false">I207+G208</f>
        <v>120000</v>
      </c>
      <c r="J208" s="56" t="n">
        <f aca="false">(F208+G208+H208)*((1+D208)^(1/12)-1)</f>
        <v>0</v>
      </c>
      <c r="K208" s="56" t="n">
        <f aca="false">(F208+G208+H208+J208)*(Inputs!$C$14+IF(B208&lt;=10,Inputs!$C$12,Inputs!$C$13))/12</f>
        <v>0</v>
      </c>
      <c r="L208" s="56" t="n">
        <f aca="false">IF(OR(E208=1,A208&lt;=Inputs!$C$15),0,MAX(Inputs!$C$8*I208-(F208+G208+H208+J208-K208),0))</f>
        <v>0</v>
      </c>
      <c r="M208" s="56" t="n">
        <f aca="false">L208*INDEX(Rates!$B$2:$C$101,C208+1,IF(Inputs!$C$5="Male",1,2))/1000/12*Inputs!$C$16</f>
        <v>0</v>
      </c>
      <c r="N208" s="56" t="n">
        <f aca="false">IF($V$1=1,MAX(F208+G208+H208+J208-K208-M208,0)*Inputs!$C$22/12,0)</f>
        <v>0</v>
      </c>
      <c r="O208" s="56" t="n">
        <f aca="false">IF(AND(MOD(A208,12)=0,B208&gt;=Inputs!$C$18),MAX(F208+G208+H208+J208-K208-M208-N208,0)*Inputs!$C$17,0)</f>
        <v>0</v>
      </c>
      <c r="P208" s="56" t="n">
        <f aca="false">F208+G208+H208+J208-K208-M208-N208+O208</f>
        <v>0</v>
      </c>
      <c r="Q208" s="56" t="n">
        <f aca="false">IF(OR(E208=1,P208&lt;=0),0,P208)</f>
        <v>0</v>
      </c>
      <c r="R208" s="15" t="n">
        <f aca="false">IF(OR(E208=1,AND(P208&lt;=0,I208&gt;0)),1,0)</f>
        <v>1</v>
      </c>
      <c r="S208" s="15" t="n">
        <f aca="false">IF(L208&gt;0,1,0)</f>
        <v>0</v>
      </c>
    </row>
    <row r="209" customFormat="false" ht="15" hidden="false" customHeight="false" outlineLevel="0" collapsed="false">
      <c r="A209" s="15" t="n">
        <v>208</v>
      </c>
      <c r="B209" s="15" t="n">
        <f aca="false">INT((A209-1)/12)+1</f>
        <v>18</v>
      </c>
      <c r="C209" s="15" t="n">
        <f aca="false">MIN(Inputs!$C$4+B209-1,99)</f>
        <v>91</v>
      </c>
      <c r="D209" s="55" t="n">
        <f aca="false">Inputs!$C$25</f>
        <v>0.02</v>
      </c>
      <c r="E209" s="15" t="n">
        <f aca="false">R208</f>
        <v>1</v>
      </c>
      <c r="F209" s="56" t="n">
        <f aca="false">Q208</f>
        <v>0</v>
      </c>
      <c r="G209" s="56" t="n">
        <f aca="false">IF(AND(MOD(A209-1,12)=0,B209&lt;=Inputs!$C$7,E209=0),Inputs!$C$6,0)</f>
        <v>0</v>
      </c>
      <c r="H209" s="56" t="n">
        <f aca="false">IF(B209=1,G209*Inputs!$C$9,0)</f>
        <v>0</v>
      </c>
      <c r="I209" s="56" t="n">
        <f aca="false">I208+G209</f>
        <v>120000</v>
      </c>
      <c r="J209" s="56" t="n">
        <f aca="false">(F209+G209+H209)*((1+D209)^(1/12)-1)</f>
        <v>0</v>
      </c>
      <c r="K209" s="56" t="n">
        <f aca="false">(F209+G209+H209+J209)*(Inputs!$C$14+IF(B209&lt;=10,Inputs!$C$12,Inputs!$C$13))/12</f>
        <v>0</v>
      </c>
      <c r="L209" s="56" t="n">
        <f aca="false">IF(OR(E209=1,A209&lt;=Inputs!$C$15),0,MAX(Inputs!$C$8*I209-(F209+G209+H209+J209-K209),0))</f>
        <v>0</v>
      </c>
      <c r="M209" s="56" t="n">
        <f aca="false">L209*INDEX(Rates!$B$2:$C$101,C209+1,IF(Inputs!$C$5="Male",1,2))/1000/12*Inputs!$C$16</f>
        <v>0</v>
      </c>
      <c r="N209" s="56" t="n">
        <f aca="false">IF($V$1=1,MAX(F209+G209+H209+J209-K209-M209,0)*Inputs!$C$22/12,0)</f>
        <v>0</v>
      </c>
      <c r="O209" s="56" t="n">
        <f aca="false">IF(AND(MOD(A209,12)=0,B209&gt;=Inputs!$C$18),MAX(F209+G209+H209+J209-K209-M209-N209,0)*Inputs!$C$17,0)</f>
        <v>0</v>
      </c>
      <c r="P209" s="56" t="n">
        <f aca="false">F209+G209+H209+J209-K209-M209-N209+O209</f>
        <v>0</v>
      </c>
      <c r="Q209" s="56" t="n">
        <f aca="false">IF(OR(E209=1,P209&lt;=0),0,P209)</f>
        <v>0</v>
      </c>
      <c r="R209" s="15" t="n">
        <f aca="false">IF(OR(E209=1,AND(P209&lt;=0,I209&gt;0)),1,0)</f>
        <v>1</v>
      </c>
      <c r="S209" s="15" t="n">
        <f aca="false">IF(L209&gt;0,1,0)</f>
        <v>0</v>
      </c>
    </row>
    <row r="210" customFormat="false" ht="15" hidden="false" customHeight="false" outlineLevel="0" collapsed="false">
      <c r="A210" s="15" t="n">
        <v>209</v>
      </c>
      <c r="B210" s="15" t="n">
        <f aca="false">INT((A210-1)/12)+1</f>
        <v>18</v>
      </c>
      <c r="C210" s="15" t="n">
        <f aca="false">MIN(Inputs!$C$4+B210-1,99)</f>
        <v>91</v>
      </c>
      <c r="D210" s="55" t="n">
        <f aca="false">Inputs!$C$25</f>
        <v>0.02</v>
      </c>
      <c r="E210" s="15" t="n">
        <f aca="false">R209</f>
        <v>1</v>
      </c>
      <c r="F210" s="56" t="n">
        <f aca="false">Q209</f>
        <v>0</v>
      </c>
      <c r="G210" s="56" t="n">
        <f aca="false">IF(AND(MOD(A210-1,12)=0,B210&lt;=Inputs!$C$7,E210=0),Inputs!$C$6,0)</f>
        <v>0</v>
      </c>
      <c r="H210" s="56" t="n">
        <f aca="false">IF(B210=1,G210*Inputs!$C$9,0)</f>
        <v>0</v>
      </c>
      <c r="I210" s="56" t="n">
        <f aca="false">I209+G210</f>
        <v>120000</v>
      </c>
      <c r="J210" s="56" t="n">
        <f aca="false">(F210+G210+H210)*((1+D210)^(1/12)-1)</f>
        <v>0</v>
      </c>
      <c r="K210" s="56" t="n">
        <f aca="false">(F210+G210+H210+J210)*(Inputs!$C$14+IF(B210&lt;=10,Inputs!$C$12,Inputs!$C$13))/12</f>
        <v>0</v>
      </c>
      <c r="L210" s="56" t="n">
        <f aca="false">IF(OR(E210=1,A210&lt;=Inputs!$C$15),0,MAX(Inputs!$C$8*I210-(F210+G210+H210+J210-K210),0))</f>
        <v>0</v>
      </c>
      <c r="M210" s="56" t="n">
        <f aca="false">L210*INDEX(Rates!$B$2:$C$101,C210+1,IF(Inputs!$C$5="Male",1,2))/1000/12*Inputs!$C$16</f>
        <v>0</v>
      </c>
      <c r="N210" s="56" t="n">
        <f aca="false">IF($V$1=1,MAX(F210+G210+H210+J210-K210-M210,0)*Inputs!$C$22/12,0)</f>
        <v>0</v>
      </c>
      <c r="O210" s="56" t="n">
        <f aca="false">IF(AND(MOD(A210,12)=0,B210&gt;=Inputs!$C$18),MAX(F210+G210+H210+J210-K210-M210-N210,0)*Inputs!$C$17,0)</f>
        <v>0</v>
      </c>
      <c r="P210" s="56" t="n">
        <f aca="false">F210+G210+H210+J210-K210-M210-N210+O210</f>
        <v>0</v>
      </c>
      <c r="Q210" s="56" t="n">
        <f aca="false">IF(OR(E210=1,P210&lt;=0),0,P210)</f>
        <v>0</v>
      </c>
      <c r="R210" s="15" t="n">
        <f aca="false">IF(OR(E210=1,AND(P210&lt;=0,I210&gt;0)),1,0)</f>
        <v>1</v>
      </c>
      <c r="S210" s="15" t="n">
        <f aca="false">IF(L210&gt;0,1,0)</f>
        <v>0</v>
      </c>
    </row>
    <row r="211" customFormat="false" ht="15" hidden="false" customHeight="false" outlineLevel="0" collapsed="false">
      <c r="A211" s="15" t="n">
        <v>210</v>
      </c>
      <c r="B211" s="15" t="n">
        <f aca="false">INT((A211-1)/12)+1</f>
        <v>18</v>
      </c>
      <c r="C211" s="15" t="n">
        <f aca="false">MIN(Inputs!$C$4+B211-1,99)</f>
        <v>91</v>
      </c>
      <c r="D211" s="55" t="n">
        <f aca="false">Inputs!$C$25</f>
        <v>0.02</v>
      </c>
      <c r="E211" s="15" t="n">
        <f aca="false">R210</f>
        <v>1</v>
      </c>
      <c r="F211" s="56" t="n">
        <f aca="false">Q210</f>
        <v>0</v>
      </c>
      <c r="G211" s="56" t="n">
        <f aca="false">IF(AND(MOD(A211-1,12)=0,B211&lt;=Inputs!$C$7,E211=0),Inputs!$C$6,0)</f>
        <v>0</v>
      </c>
      <c r="H211" s="56" t="n">
        <f aca="false">IF(B211=1,G211*Inputs!$C$9,0)</f>
        <v>0</v>
      </c>
      <c r="I211" s="56" t="n">
        <f aca="false">I210+G211</f>
        <v>120000</v>
      </c>
      <c r="J211" s="56" t="n">
        <f aca="false">(F211+G211+H211)*((1+D211)^(1/12)-1)</f>
        <v>0</v>
      </c>
      <c r="K211" s="56" t="n">
        <f aca="false">(F211+G211+H211+J211)*(Inputs!$C$14+IF(B211&lt;=10,Inputs!$C$12,Inputs!$C$13))/12</f>
        <v>0</v>
      </c>
      <c r="L211" s="56" t="n">
        <f aca="false">IF(OR(E211=1,A211&lt;=Inputs!$C$15),0,MAX(Inputs!$C$8*I211-(F211+G211+H211+J211-K211),0))</f>
        <v>0</v>
      </c>
      <c r="M211" s="56" t="n">
        <f aca="false">L211*INDEX(Rates!$B$2:$C$101,C211+1,IF(Inputs!$C$5="Male",1,2))/1000/12*Inputs!$C$16</f>
        <v>0</v>
      </c>
      <c r="N211" s="56" t="n">
        <f aca="false">IF($V$1=1,MAX(F211+G211+H211+J211-K211-M211,0)*Inputs!$C$22/12,0)</f>
        <v>0</v>
      </c>
      <c r="O211" s="56" t="n">
        <f aca="false">IF(AND(MOD(A211,12)=0,B211&gt;=Inputs!$C$18),MAX(F211+G211+H211+J211-K211-M211-N211,0)*Inputs!$C$17,0)</f>
        <v>0</v>
      </c>
      <c r="P211" s="56" t="n">
        <f aca="false">F211+G211+H211+J211-K211-M211-N211+O211</f>
        <v>0</v>
      </c>
      <c r="Q211" s="56" t="n">
        <f aca="false">IF(OR(E211=1,P211&lt;=0),0,P211)</f>
        <v>0</v>
      </c>
      <c r="R211" s="15" t="n">
        <f aca="false">IF(OR(E211=1,AND(P211&lt;=0,I211&gt;0)),1,0)</f>
        <v>1</v>
      </c>
      <c r="S211" s="15" t="n">
        <f aca="false">IF(L211&gt;0,1,0)</f>
        <v>0</v>
      </c>
    </row>
    <row r="212" customFormat="false" ht="15" hidden="false" customHeight="false" outlineLevel="0" collapsed="false">
      <c r="A212" s="15" t="n">
        <v>211</v>
      </c>
      <c r="B212" s="15" t="n">
        <f aca="false">INT((A212-1)/12)+1</f>
        <v>18</v>
      </c>
      <c r="C212" s="15" t="n">
        <f aca="false">MIN(Inputs!$C$4+B212-1,99)</f>
        <v>91</v>
      </c>
      <c r="D212" s="55" t="n">
        <f aca="false">Inputs!$C$25</f>
        <v>0.02</v>
      </c>
      <c r="E212" s="15" t="n">
        <f aca="false">R211</f>
        <v>1</v>
      </c>
      <c r="F212" s="56" t="n">
        <f aca="false">Q211</f>
        <v>0</v>
      </c>
      <c r="G212" s="56" t="n">
        <f aca="false">IF(AND(MOD(A212-1,12)=0,B212&lt;=Inputs!$C$7,E212=0),Inputs!$C$6,0)</f>
        <v>0</v>
      </c>
      <c r="H212" s="56" t="n">
        <f aca="false">IF(B212=1,G212*Inputs!$C$9,0)</f>
        <v>0</v>
      </c>
      <c r="I212" s="56" t="n">
        <f aca="false">I211+G212</f>
        <v>120000</v>
      </c>
      <c r="J212" s="56" t="n">
        <f aca="false">(F212+G212+H212)*((1+D212)^(1/12)-1)</f>
        <v>0</v>
      </c>
      <c r="K212" s="56" t="n">
        <f aca="false">(F212+G212+H212+J212)*(Inputs!$C$14+IF(B212&lt;=10,Inputs!$C$12,Inputs!$C$13))/12</f>
        <v>0</v>
      </c>
      <c r="L212" s="56" t="n">
        <f aca="false">IF(OR(E212=1,A212&lt;=Inputs!$C$15),0,MAX(Inputs!$C$8*I212-(F212+G212+H212+J212-K212),0))</f>
        <v>0</v>
      </c>
      <c r="M212" s="56" t="n">
        <f aca="false">L212*INDEX(Rates!$B$2:$C$101,C212+1,IF(Inputs!$C$5="Male",1,2))/1000/12*Inputs!$C$16</f>
        <v>0</v>
      </c>
      <c r="N212" s="56" t="n">
        <f aca="false">IF($V$1=1,MAX(F212+G212+H212+J212-K212-M212,0)*Inputs!$C$22/12,0)</f>
        <v>0</v>
      </c>
      <c r="O212" s="56" t="n">
        <f aca="false">IF(AND(MOD(A212,12)=0,B212&gt;=Inputs!$C$18),MAX(F212+G212+H212+J212-K212-M212-N212,0)*Inputs!$C$17,0)</f>
        <v>0</v>
      </c>
      <c r="P212" s="56" t="n">
        <f aca="false">F212+G212+H212+J212-K212-M212-N212+O212</f>
        <v>0</v>
      </c>
      <c r="Q212" s="56" t="n">
        <f aca="false">IF(OR(E212=1,P212&lt;=0),0,P212)</f>
        <v>0</v>
      </c>
      <c r="R212" s="15" t="n">
        <f aca="false">IF(OR(E212=1,AND(P212&lt;=0,I212&gt;0)),1,0)</f>
        <v>1</v>
      </c>
      <c r="S212" s="15" t="n">
        <f aca="false">IF(L212&gt;0,1,0)</f>
        <v>0</v>
      </c>
    </row>
    <row r="213" customFormat="false" ht="15" hidden="false" customHeight="false" outlineLevel="0" collapsed="false">
      <c r="A213" s="15" t="n">
        <v>212</v>
      </c>
      <c r="B213" s="15" t="n">
        <f aca="false">INT((A213-1)/12)+1</f>
        <v>18</v>
      </c>
      <c r="C213" s="15" t="n">
        <f aca="false">MIN(Inputs!$C$4+B213-1,99)</f>
        <v>91</v>
      </c>
      <c r="D213" s="55" t="n">
        <f aca="false">Inputs!$C$25</f>
        <v>0.02</v>
      </c>
      <c r="E213" s="15" t="n">
        <f aca="false">R212</f>
        <v>1</v>
      </c>
      <c r="F213" s="56" t="n">
        <f aca="false">Q212</f>
        <v>0</v>
      </c>
      <c r="G213" s="56" t="n">
        <f aca="false">IF(AND(MOD(A213-1,12)=0,B213&lt;=Inputs!$C$7,E213=0),Inputs!$C$6,0)</f>
        <v>0</v>
      </c>
      <c r="H213" s="56" t="n">
        <f aca="false">IF(B213=1,G213*Inputs!$C$9,0)</f>
        <v>0</v>
      </c>
      <c r="I213" s="56" t="n">
        <f aca="false">I212+G213</f>
        <v>120000</v>
      </c>
      <c r="J213" s="56" t="n">
        <f aca="false">(F213+G213+H213)*((1+D213)^(1/12)-1)</f>
        <v>0</v>
      </c>
      <c r="K213" s="56" t="n">
        <f aca="false">(F213+G213+H213+J213)*(Inputs!$C$14+IF(B213&lt;=10,Inputs!$C$12,Inputs!$C$13))/12</f>
        <v>0</v>
      </c>
      <c r="L213" s="56" t="n">
        <f aca="false">IF(OR(E213=1,A213&lt;=Inputs!$C$15),0,MAX(Inputs!$C$8*I213-(F213+G213+H213+J213-K213),0))</f>
        <v>0</v>
      </c>
      <c r="M213" s="56" t="n">
        <f aca="false">L213*INDEX(Rates!$B$2:$C$101,C213+1,IF(Inputs!$C$5="Male",1,2))/1000/12*Inputs!$C$16</f>
        <v>0</v>
      </c>
      <c r="N213" s="56" t="n">
        <f aca="false">IF($V$1=1,MAX(F213+G213+H213+J213-K213-M213,0)*Inputs!$C$22/12,0)</f>
        <v>0</v>
      </c>
      <c r="O213" s="56" t="n">
        <f aca="false">IF(AND(MOD(A213,12)=0,B213&gt;=Inputs!$C$18),MAX(F213+G213+H213+J213-K213-M213-N213,0)*Inputs!$C$17,0)</f>
        <v>0</v>
      </c>
      <c r="P213" s="56" t="n">
        <f aca="false">F213+G213+H213+J213-K213-M213-N213+O213</f>
        <v>0</v>
      </c>
      <c r="Q213" s="56" t="n">
        <f aca="false">IF(OR(E213=1,P213&lt;=0),0,P213)</f>
        <v>0</v>
      </c>
      <c r="R213" s="15" t="n">
        <f aca="false">IF(OR(E213=1,AND(P213&lt;=0,I213&gt;0)),1,0)</f>
        <v>1</v>
      </c>
      <c r="S213" s="15" t="n">
        <f aca="false">IF(L213&gt;0,1,0)</f>
        <v>0</v>
      </c>
    </row>
    <row r="214" customFormat="false" ht="15" hidden="false" customHeight="false" outlineLevel="0" collapsed="false">
      <c r="A214" s="15" t="n">
        <v>213</v>
      </c>
      <c r="B214" s="15" t="n">
        <f aca="false">INT((A214-1)/12)+1</f>
        <v>18</v>
      </c>
      <c r="C214" s="15" t="n">
        <f aca="false">MIN(Inputs!$C$4+B214-1,99)</f>
        <v>91</v>
      </c>
      <c r="D214" s="55" t="n">
        <f aca="false">Inputs!$C$25</f>
        <v>0.02</v>
      </c>
      <c r="E214" s="15" t="n">
        <f aca="false">R213</f>
        <v>1</v>
      </c>
      <c r="F214" s="56" t="n">
        <f aca="false">Q213</f>
        <v>0</v>
      </c>
      <c r="G214" s="56" t="n">
        <f aca="false">IF(AND(MOD(A214-1,12)=0,B214&lt;=Inputs!$C$7,E214=0),Inputs!$C$6,0)</f>
        <v>0</v>
      </c>
      <c r="H214" s="56" t="n">
        <f aca="false">IF(B214=1,G214*Inputs!$C$9,0)</f>
        <v>0</v>
      </c>
      <c r="I214" s="56" t="n">
        <f aca="false">I213+G214</f>
        <v>120000</v>
      </c>
      <c r="J214" s="56" t="n">
        <f aca="false">(F214+G214+H214)*((1+D214)^(1/12)-1)</f>
        <v>0</v>
      </c>
      <c r="K214" s="56" t="n">
        <f aca="false">(F214+G214+H214+J214)*(Inputs!$C$14+IF(B214&lt;=10,Inputs!$C$12,Inputs!$C$13))/12</f>
        <v>0</v>
      </c>
      <c r="L214" s="56" t="n">
        <f aca="false">IF(OR(E214=1,A214&lt;=Inputs!$C$15),0,MAX(Inputs!$C$8*I214-(F214+G214+H214+J214-K214),0))</f>
        <v>0</v>
      </c>
      <c r="M214" s="56" t="n">
        <f aca="false">L214*INDEX(Rates!$B$2:$C$101,C214+1,IF(Inputs!$C$5="Male",1,2))/1000/12*Inputs!$C$16</f>
        <v>0</v>
      </c>
      <c r="N214" s="56" t="n">
        <f aca="false">IF($V$1=1,MAX(F214+G214+H214+J214-K214-M214,0)*Inputs!$C$22/12,0)</f>
        <v>0</v>
      </c>
      <c r="O214" s="56" t="n">
        <f aca="false">IF(AND(MOD(A214,12)=0,B214&gt;=Inputs!$C$18),MAX(F214+G214+H214+J214-K214-M214-N214,0)*Inputs!$C$17,0)</f>
        <v>0</v>
      </c>
      <c r="P214" s="56" t="n">
        <f aca="false">F214+G214+H214+J214-K214-M214-N214+O214</f>
        <v>0</v>
      </c>
      <c r="Q214" s="56" t="n">
        <f aca="false">IF(OR(E214=1,P214&lt;=0),0,P214)</f>
        <v>0</v>
      </c>
      <c r="R214" s="15" t="n">
        <f aca="false">IF(OR(E214=1,AND(P214&lt;=0,I214&gt;0)),1,0)</f>
        <v>1</v>
      </c>
      <c r="S214" s="15" t="n">
        <f aca="false">IF(L214&gt;0,1,0)</f>
        <v>0</v>
      </c>
    </row>
    <row r="215" customFormat="false" ht="15" hidden="false" customHeight="false" outlineLevel="0" collapsed="false">
      <c r="A215" s="15" t="n">
        <v>214</v>
      </c>
      <c r="B215" s="15" t="n">
        <f aca="false">INT((A215-1)/12)+1</f>
        <v>18</v>
      </c>
      <c r="C215" s="15" t="n">
        <f aca="false">MIN(Inputs!$C$4+B215-1,99)</f>
        <v>91</v>
      </c>
      <c r="D215" s="55" t="n">
        <f aca="false">Inputs!$C$25</f>
        <v>0.02</v>
      </c>
      <c r="E215" s="15" t="n">
        <f aca="false">R214</f>
        <v>1</v>
      </c>
      <c r="F215" s="56" t="n">
        <f aca="false">Q214</f>
        <v>0</v>
      </c>
      <c r="G215" s="56" t="n">
        <f aca="false">IF(AND(MOD(A215-1,12)=0,B215&lt;=Inputs!$C$7,E215=0),Inputs!$C$6,0)</f>
        <v>0</v>
      </c>
      <c r="H215" s="56" t="n">
        <f aca="false">IF(B215=1,G215*Inputs!$C$9,0)</f>
        <v>0</v>
      </c>
      <c r="I215" s="56" t="n">
        <f aca="false">I214+G215</f>
        <v>120000</v>
      </c>
      <c r="J215" s="56" t="n">
        <f aca="false">(F215+G215+H215)*((1+D215)^(1/12)-1)</f>
        <v>0</v>
      </c>
      <c r="K215" s="56" t="n">
        <f aca="false">(F215+G215+H215+J215)*(Inputs!$C$14+IF(B215&lt;=10,Inputs!$C$12,Inputs!$C$13))/12</f>
        <v>0</v>
      </c>
      <c r="L215" s="56" t="n">
        <f aca="false">IF(OR(E215=1,A215&lt;=Inputs!$C$15),0,MAX(Inputs!$C$8*I215-(F215+G215+H215+J215-K215),0))</f>
        <v>0</v>
      </c>
      <c r="M215" s="56" t="n">
        <f aca="false">L215*INDEX(Rates!$B$2:$C$101,C215+1,IF(Inputs!$C$5="Male",1,2))/1000/12*Inputs!$C$16</f>
        <v>0</v>
      </c>
      <c r="N215" s="56" t="n">
        <f aca="false">IF($V$1=1,MAX(F215+G215+H215+J215-K215-M215,0)*Inputs!$C$22/12,0)</f>
        <v>0</v>
      </c>
      <c r="O215" s="56" t="n">
        <f aca="false">IF(AND(MOD(A215,12)=0,B215&gt;=Inputs!$C$18),MAX(F215+G215+H215+J215-K215-M215-N215,0)*Inputs!$C$17,0)</f>
        <v>0</v>
      </c>
      <c r="P215" s="56" t="n">
        <f aca="false">F215+G215+H215+J215-K215-M215-N215+O215</f>
        <v>0</v>
      </c>
      <c r="Q215" s="56" t="n">
        <f aca="false">IF(OR(E215=1,P215&lt;=0),0,P215)</f>
        <v>0</v>
      </c>
      <c r="R215" s="15" t="n">
        <f aca="false">IF(OR(E215=1,AND(P215&lt;=0,I215&gt;0)),1,0)</f>
        <v>1</v>
      </c>
      <c r="S215" s="15" t="n">
        <f aca="false">IF(L215&gt;0,1,0)</f>
        <v>0</v>
      </c>
    </row>
    <row r="216" customFormat="false" ht="15" hidden="false" customHeight="false" outlineLevel="0" collapsed="false">
      <c r="A216" s="15" t="n">
        <v>215</v>
      </c>
      <c r="B216" s="15" t="n">
        <f aca="false">INT((A216-1)/12)+1</f>
        <v>18</v>
      </c>
      <c r="C216" s="15" t="n">
        <f aca="false">MIN(Inputs!$C$4+B216-1,99)</f>
        <v>91</v>
      </c>
      <c r="D216" s="55" t="n">
        <f aca="false">Inputs!$C$25</f>
        <v>0.02</v>
      </c>
      <c r="E216" s="15" t="n">
        <f aca="false">R215</f>
        <v>1</v>
      </c>
      <c r="F216" s="56" t="n">
        <f aca="false">Q215</f>
        <v>0</v>
      </c>
      <c r="G216" s="56" t="n">
        <f aca="false">IF(AND(MOD(A216-1,12)=0,B216&lt;=Inputs!$C$7,E216=0),Inputs!$C$6,0)</f>
        <v>0</v>
      </c>
      <c r="H216" s="56" t="n">
        <f aca="false">IF(B216=1,G216*Inputs!$C$9,0)</f>
        <v>0</v>
      </c>
      <c r="I216" s="56" t="n">
        <f aca="false">I215+G216</f>
        <v>120000</v>
      </c>
      <c r="J216" s="56" t="n">
        <f aca="false">(F216+G216+H216)*((1+D216)^(1/12)-1)</f>
        <v>0</v>
      </c>
      <c r="K216" s="56" t="n">
        <f aca="false">(F216+G216+H216+J216)*(Inputs!$C$14+IF(B216&lt;=10,Inputs!$C$12,Inputs!$C$13))/12</f>
        <v>0</v>
      </c>
      <c r="L216" s="56" t="n">
        <f aca="false">IF(OR(E216=1,A216&lt;=Inputs!$C$15),0,MAX(Inputs!$C$8*I216-(F216+G216+H216+J216-K216),0))</f>
        <v>0</v>
      </c>
      <c r="M216" s="56" t="n">
        <f aca="false">L216*INDEX(Rates!$B$2:$C$101,C216+1,IF(Inputs!$C$5="Male",1,2))/1000/12*Inputs!$C$16</f>
        <v>0</v>
      </c>
      <c r="N216" s="56" t="n">
        <f aca="false">IF($V$1=1,MAX(F216+G216+H216+J216-K216-M216,0)*Inputs!$C$22/12,0)</f>
        <v>0</v>
      </c>
      <c r="O216" s="56" t="n">
        <f aca="false">IF(AND(MOD(A216,12)=0,B216&gt;=Inputs!$C$18),MAX(F216+G216+H216+J216-K216-M216-N216,0)*Inputs!$C$17,0)</f>
        <v>0</v>
      </c>
      <c r="P216" s="56" t="n">
        <f aca="false">F216+G216+H216+J216-K216-M216-N216+O216</f>
        <v>0</v>
      </c>
      <c r="Q216" s="56" t="n">
        <f aca="false">IF(OR(E216=1,P216&lt;=0),0,P216)</f>
        <v>0</v>
      </c>
      <c r="R216" s="15" t="n">
        <f aca="false">IF(OR(E216=1,AND(P216&lt;=0,I216&gt;0)),1,0)</f>
        <v>1</v>
      </c>
      <c r="S216" s="15" t="n">
        <f aca="false">IF(L216&gt;0,1,0)</f>
        <v>0</v>
      </c>
    </row>
    <row r="217" customFormat="false" ht="15" hidden="false" customHeight="false" outlineLevel="0" collapsed="false">
      <c r="A217" s="15" t="n">
        <v>216</v>
      </c>
      <c r="B217" s="15" t="n">
        <f aca="false">INT((A217-1)/12)+1</f>
        <v>18</v>
      </c>
      <c r="C217" s="15" t="n">
        <f aca="false">MIN(Inputs!$C$4+B217-1,99)</f>
        <v>91</v>
      </c>
      <c r="D217" s="55" t="n">
        <f aca="false">Inputs!$C$25</f>
        <v>0.02</v>
      </c>
      <c r="E217" s="15" t="n">
        <f aca="false">R216</f>
        <v>1</v>
      </c>
      <c r="F217" s="56" t="n">
        <f aca="false">Q216</f>
        <v>0</v>
      </c>
      <c r="G217" s="56" t="n">
        <f aca="false">IF(AND(MOD(A217-1,12)=0,B217&lt;=Inputs!$C$7,E217=0),Inputs!$C$6,0)</f>
        <v>0</v>
      </c>
      <c r="H217" s="56" t="n">
        <f aca="false">IF(B217=1,G217*Inputs!$C$9,0)</f>
        <v>0</v>
      </c>
      <c r="I217" s="56" t="n">
        <f aca="false">I216+G217</f>
        <v>120000</v>
      </c>
      <c r="J217" s="56" t="n">
        <f aca="false">(F217+G217+H217)*((1+D217)^(1/12)-1)</f>
        <v>0</v>
      </c>
      <c r="K217" s="56" t="n">
        <f aca="false">(F217+G217+H217+J217)*(Inputs!$C$14+IF(B217&lt;=10,Inputs!$C$12,Inputs!$C$13))/12</f>
        <v>0</v>
      </c>
      <c r="L217" s="56" t="n">
        <f aca="false">IF(OR(E217=1,A217&lt;=Inputs!$C$15),0,MAX(Inputs!$C$8*I217-(F217+G217+H217+J217-K217),0))</f>
        <v>0</v>
      </c>
      <c r="M217" s="56" t="n">
        <f aca="false">L217*INDEX(Rates!$B$2:$C$101,C217+1,IF(Inputs!$C$5="Male",1,2))/1000/12*Inputs!$C$16</f>
        <v>0</v>
      </c>
      <c r="N217" s="56" t="n">
        <f aca="false">IF($V$1=1,MAX(F217+G217+H217+J217-K217-M217,0)*Inputs!$C$22/12,0)</f>
        <v>0</v>
      </c>
      <c r="O217" s="56" t="n">
        <f aca="false">IF(AND(MOD(A217,12)=0,B217&gt;=Inputs!$C$18),MAX(F217+G217+H217+J217-K217-M217-N217,0)*Inputs!$C$17,0)</f>
        <v>0</v>
      </c>
      <c r="P217" s="56" t="n">
        <f aca="false">F217+G217+H217+J217-K217-M217-N217+O217</f>
        <v>0</v>
      </c>
      <c r="Q217" s="56" t="n">
        <f aca="false">IF(OR(E217=1,P217&lt;=0),0,P217)</f>
        <v>0</v>
      </c>
      <c r="R217" s="15" t="n">
        <f aca="false">IF(OR(E217=1,AND(P217&lt;=0,I217&gt;0)),1,0)</f>
        <v>1</v>
      </c>
      <c r="S217" s="15" t="n">
        <f aca="false">IF(L217&gt;0,1,0)</f>
        <v>0</v>
      </c>
    </row>
    <row r="218" customFormat="false" ht="15" hidden="false" customHeight="false" outlineLevel="0" collapsed="false">
      <c r="A218" s="15" t="n">
        <v>217</v>
      </c>
      <c r="B218" s="15" t="n">
        <f aca="false">INT((A218-1)/12)+1</f>
        <v>19</v>
      </c>
      <c r="C218" s="15" t="n">
        <f aca="false">MIN(Inputs!$C$4+B218-1,99)</f>
        <v>92</v>
      </c>
      <c r="D218" s="55" t="n">
        <f aca="false">Inputs!$C$25</f>
        <v>0.02</v>
      </c>
      <c r="E218" s="15" t="n">
        <f aca="false">R217</f>
        <v>1</v>
      </c>
      <c r="F218" s="56" t="n">
        <f aca="false">Q217</f>
        <v>0</v>
      </c>
      <c r="G218" s="56" t="n">
        <f aca="false">IF(AND(MOD(A218-1,12)=0,B218&lt;=Inputs!$C$7,E218=0),Inputs!$C$6,0)</f>
        <v>0</v>
      </c>
      <c r="H218" s="56" t="n">
        <f aca="false">IF(B218=1,G218*Inputs!$C$9,0)</f>
        <v>0</v>
      </c>
      <c r="I218" s="56" t="n">
        <f aca="false">I217+G218</f>
        <v>120000</v>
      </c>
      <c r="J218" s="56" t="n">
        <f aca="false">(F218+G218+H218)*((1+D218)^(1/12)-1)</f>
        <v>0</v>
      </c>
      <c r="K218" s="56" t="n">
        <f aca="false">(F218+G218+H218+J218)*(Inputs!$C$14+IF(B218&lt;=10,Inputs!$C$12,Inputs!$C$13))/12</f>
        <v>0</v>
      </c>
      <c r="L218" s="56" t="n">
        <f aca="false">IF(OR(E218=1,A218&lt;=Inputs!$C$15),0,MAX(Inputs!$C$8*I218-(F218+G218+H218+J218-K218),0))</f>
        <v>0</v>
      </c>
      <c r="M218" s="56" t="n">
        <f aca="false">L218*INDEX(Rates!$B$2:$C$101,C218+1,IF(Inputs!$C$5="Male",1,2))/1000/12*Inputs!$C$16</f>
        <v>0</v>
      </c>
      <c r="N218" s="56" t="n">
        <f aca="false">IF($V$1=1,MAX(F218+G218+H218+J218-K218-M218,0)*Inputs!$C$22/12,0)</f>
        <v>0</v>
      </c>
      <c r="O218" s="56" t="n">
        <f aca="false">IF(AND(MOD(A218,12)=0,B218&gt;=Inputs!$C$18),MAX(F218+G218+H218+J218-K218-M218-N218,0)*Inputs!$C$17,0)</f>
        <v>0</v>
      </c>
      <c r="P218" s="56" t="n">
        <f aca="false">F218+G218+H218+J218-K218-M218-N218+O218</f>
        <v>0</v>
      </c>
      <c r="Q218" s="56" t="n">
        <f aca="false">IF(OR(E218=1,P218&lt;=0),0,P218)</f>
        <v>0</v>
      </c>
      <c r="R218" s="15" t="n">
        <f aca="false">IF(OR(E218=1,AND(P218&lt;=0,I218&gt;0)),1,0)</f>
        <v>1</v>
      </c>
      <c r="S218" s="15" t="n">
        <f aca="false">IF(L218&gt;0,1,0)</f>
        <v>0</v>
      </c>
    </row>
    <row r="219" customFormat="false" ht="15" hidden="false" customHeight="false" outlineLevel="0" collapsed="false">
      <c r="A219" s="15" t="n">
        <v>218</v>
      </c>
      <c r="B219" s="15" t="n">
        <f aca="false">INT((A219-1)/12)+1</f>
        <v>19</v>
      </c>
      <c r="C219" s="15" t="n">
        <f aca="false">MIN(Inputs!$C$4+B219-1,99)</f>
        <v>92</v>
      </c>
      <c r="D219" s="55" t="n">
        <f aca="false">Inputs!$C$25</f>
        <v>0.02</v>
      </c>
      <c r="E219" s="15" t="n">
        <f aca="false">R218</f>
        <v>1</v>
      </c>
      <c r="F219" s="56" t="n">
        <f aca="false">Q218</f>
        <v>0</v>
      </c>
      <c r="G219" s="56" t="n">
        <f aca="false">IF(AND(MOD(A219-1,12)=0,B219&lt;=Inputs!$C$7,E219=0),Inputs!$C$6,0)</f>
        <v>0</v>
      </c>
      <c r="H219" s="56" t="n">
        <f aca="false">IF(B219=1,G219*Inputs!$C$9,0)</f>
        <v>0</v>
      </c>
      <c r="I219" s="56" t="n">
        <f aca="false">I218+G219</f>
        <v>120000</v>
      </c>
      <c r="J219" s="56" t="n">
        <f aca="false">(F219+G219+H219)*((1+D219)^(1/12)-1)</f>
        <v>0</v>
      </c>
      <c r="K219" s="56" t="n">
        <f aca="false">(F219+G219+H219+J219)*(Inputs!$C$14+IF(B219&lt;=10,Inputs!$C$12,Inputs!$C$13))/12</f>
        <v>0</v>
      </c>
      <c r="L219" s="56" t="n">
        <f aca="false">IF(OR(E219=1,A219&lt;=Inputs!$C$15),0,MAX(Inputs!$C$8*I219-(F219+G219+H219+J219-K219),0))</f>
        <v>0</v>
      </c>
      <c r="M219" s="56" t="n">
        <f aca="false">L219*INDEX(Rates!$B$2:$C$101,C219+1,IF(Inputs!$C$5="Male",1,2))/1000/12*Inputs!$C$16</f>
        <v>0</v>
      </c>
      <c r="N219" s="56" t="n">
        <f aca="false">IF($V$1=1,MAX(F219+G219+H219+J219-K219-M219,0)*Inputs!$C$22/12,0)</f>
        <v>0</v>
      </c>
      <c r="O219" s="56" t="n">
        <f aca="false">IF(AND(MOD(A219,12)=0,B219&gt;=Inputs!$C$18),MAX(F219+G219+H219+J219-K219-M219-N219,0)*Inputs!$C$17,0)</f>
        <v>0</v>
      </c>
      <c r="P219" s="56" t="n">
        <f aca="false">F219+G219+H219+J219-K219-M219-N219+O219</f>
        <v>0</v>
      </c>
      <c r="Q219" s="56" t="n">
        <f aca="false">IF(OR(E219=1,P219&lt;=0),0,P219)</f>
        <v>0</v>
      </c>
      <c r="R219" s="15" t="n">
        <f aca="false">IF(OR(E219=1,AND(P219&lt;=0,I219&gt;0)),1,0)</f>
        <v>1</v>
      </c>
      <c r="S219" s="15" t="n">
        <f aca="false">IF(L219&gt;0,1,0)</f>
        <v>0</v>
      </c>
    </row>
    <row r="220" customFormat="false" ht="15" hidden="false" customHeight="false" outlineLevel="0" collapsed="false">
      <c r="A220" s="15" t="n">
        <v>219</v>
      </c>
      <c r="B220" s="15" t="n">
        <f aca="false">INT((A220-1)/12)+1</f>
        <v>19</v>
      </c>
      <c r="C220" s="15" t="n">
        <f aca="false">MIN(Inputs!$C$4+B220-1,99)</f>
        <v>92</v>
      </c>
      <c r="D220" s="55" t="n">
        <f aca="false">Inputs!$C$25</f>
        <v>0.02</v>
      </c>
      <c r="E220" s="15" t="n">
        <f aca="false">R219</f>
        <v>1</v>
      </c>
      <c r="F220" s="56" t="n">
        <f aca="false">Q219</f>
        <v>0</v>
      </c>
      <c r="G220" s="56" t="n">
        <f aca="false">IF(AND(MOD(A220-1,12)=0,B220&lt;=Inputs!$C$7,E220=0),Inputs!$C$6,0)</f>
        <v>0</v>
      </c>
      <c r="H220" s="56" t="n">
        <f aca="false">IF(B220=1,G220*Inputs!$C$9,0)</f>
        <v>0</v>
      </c>
      <c r="I220" s="56" t="n">
        <f aca="false">I219+G220</f>
        <v>120000</v>
      </c>
      <c r="J220" s="56" t="n">
        <f aca="false">(F220+G220+H220)*((1+D220)^(1/12)-1)</f>
        <v>0</v>
      </c>
      <c r="K220" s="56" t="n">
        <f aca="false">(F220+G220+H220+J220)*(Inputs!$C$14+IF(B220&lt;=10,Inputs!$C$12,Inputs!$C$13))/12</f>
        <v>0</v>
      </c>
      <c r="L220" s="56" t="n">
        <f aca="false">IF(OR(E220=1,A220&lt;=Inputs!$C$15),0,MAX(Inputs!$C$8*I220-(F220+G220+H220+J220-K220),0))</f>
        <v>0</v>
      </c>
      <c r="M220" s="56" t="n">
        <f aca="false">L220*INDEX(Rates!$B$2:$C$101,C220+1,IF(Inputs!$C$5="Male",1,2))/1000/12*Inputs!$C$16</f>
        <v>0</v>
      </c>
      <c r="N220" s="56" t="n">
        <f aca="false">IF($V$1=1,MAX(F220+G220+H220+J220-K220-M220,0)*Inputs!$C$22/12,0)</f>
        <v>0</v>
      </c>
      <c r="O220" s="56" t="n">
        <f aca="false">IF(AND(MOD(A220,12)=0,B220&gt;=Inputs!$C$18),MAX(F220+G220+H220+J220-K220-M220-N220,0)*Inputs!$C$17,0)</f>
        <v>0</v>
      </c>
      <c r="P220" s="56" t="n">
        <f aca="false">F220+G220+H220+J220-K220-M220-N220+O220</f>
        <v>0</v>
      </c>
      <c r="Q220" s="56" t="n">
        <f aca="false">IF(OR(E220=1,P220&lt;=0),0,P220)</f>
        <v>0</v>
      </c>
      <c r="R220" s="15" t="n">
        <f aca="false">IF(OR(E220=1,AND(P220&lt;=0,I220&gt;0)),1,0)</f>
        <v>1</v>
      </c>
      <c r="S220" s="15" t="n">
        <f aca="false">IF(L220&gt;0,1,0)</f>
        <v>0</v>
      </c>
    </row>
    <row r="221" customFormat="false" ht="15" hidden="false" customHeight="false" outlineLevel="0" collapsed="false">
      <c r="A221" s="15" t="n">
        <v>220</v>
      </c>
      <c r="B221" s="15" t="n">
        <f aca="false">INT((A221-1)/12)+1</f>
        <v>19</v>
      </c>
      <c r="C221" s="15" t="n">
        <f aca="false">MIN(Inputs!$C$4+B221-1,99)</f>
        <v>92</v>
      </c>
      <c r="D221" s="55" t="n">
        <f aca="false">Inputs!$C$25</f>
        <v>0.02</v>
      </c>
      <c r="E221" s="15" t="n">
        <f aca="false">R220</f>
        <v>1</v>
      </c>
      <c r="F221" s="56" t="n">
        <f aca="false">Q220</f>
        <v>0</v>
      </c>
      <c r="G221" s="56" t="n">
        <f aca="false">IF(AND(MOD(A221-1,12)=0,B221&lt;=Inputs!$C$7,E221=0),Inputs!$C$6,0)</f>
        <v>0</v>
      </c>
      <c r="H221" s="56" t="n">
        <f aca="false">IF(B221=1,G221*Inputs!$C$9,0)</f>
        <v>0</v>
      </c>
      <c r="I221" s="56" t="n">
        <f aca="false">I220+G221</f>
        <v>120000</v>
      </c>
      <c r="J221" s="56" t="n">
        <f aca="false">(F221+G221+H221)*((1+D221)^(1/12)-1)</f>
        <v>0</v>
      </c>
      <c r="K221" s="56" t="n">
        <f aca="false">(F221+G221+H221+J221)*(Inputs!$C$14+IF(B221&lt;=10,Inputs!$C$12,Inputs!$C$13))/12</f>
        <v>0</v>
      </c>
      <c r="L221" s="56" t="n">
        <f aca="false">IF(OR(E221=1,A221&lt;=Inputs!$C$15),0,MAX(Inputs!$C$8*I221-(F221+G221+H221+J221-K221),0))</f>
        <v>0</v>
      </c>
      <c r="M221" s="56" t="n">
        <f aca="false">L221*INDEX(Rates!$B$2:$C$101,C221+1,IF(Inputs!$C$5="Male",1,2))/1000/12*Inputs!$C$16</f>
        <v>0</v>
      </c>
      <c r="N221" s="56" t="n">
        <f aca="false">IF($V$1=1,MAX(F221+G221+H221+J221-K221-M221,0)*Inputs!$C$22/12,0)</f>
        <v>0</v>
      </c>
      <c r="O221" s="56" t="n">
        <f aca="false">IF(AND(MOD(A221,12)=0,B221&gt;=Inputs!$C$18),MAX(F221+G221+H221+J221-K221-M221-N221,0)*Inputs!$C$17,0)</f>
        <v>0</v>
      </c>
      <c r="P221" s="56" t="n">
        <f aca="false">F221+G221+H221+J221-K221-M221-N221+O221</f>
        <v>0</v>
      </c>
      <c r="Q221" s="56" t="n">
        <f aca="false">IF(OR(E221=1,P221&lt;=0),0,P221)</f>
        <v>0</v>
      </c>
      <c r="R221" s="15" t="n">
        <f aca="false">IF(OR(E221=1,AND(P221&lt;=0,I221&gt;0)),1,0)</f>
        <v>1</v>
      </c>
      <c r="S221" s="15" t="n">
        <f aca="false">IF(L221&gt;0,1,0)</f>
        <v>0</v>
      </c>
    </row>
    <row r="222" customFormat="false" ht="15" hidden="false" customHeight="false" outlineLevel="0" collapsed="false">
      <c r="A222" s="15" t="n">
        <v>221</v>
      </c>
      <c r="B222" s="15" t="n">
        <f aca="false">INT((A222-1)/12)+1</f>
        <v>19</v>
      </c>
      <c r="C222" s="15" t="n">
        <f aca="false">MIN(Inputs!$C$4+B222-1,99)</f>
        <v>92</v>
      </c>
      <c r="D222" s="55" t="n">
        <f aca="false">Inputs!$C$25</f>
        <v>0.02</v>
      </c>
      <c r="E222" s="15" t="n">
        <f aca="false">R221</f>
        <v>1</v>
      </c>
      <c r="F222" s="56" t="n">
        <f aca="false">Q221</f>
        <v>0</v>
      </c>
      <c r="G222" s="56" t="n">
        <f aca="false">IF(AND(MOD(A222-1,12)=0,B222&lt;=Inputs!$C$7,E222=0),Inputs!$C$6,0)</f>
        <v>0</v>
      </c>
      <c r="H222" s="56" t="n">
        <f aca="false">IF(B222=1,G222*Inputs!$C$9,0)</f>
        <v>0</v>
      </c>
      <c r="I222" s="56" t="n">
        <f aca="false">I221+G222</f>
        <v>120000</v>
      </c>
      <c r="J222" s="56" t="n">
        <f aca="false">(F222+G222+H222)*((1+D222)^(1/12)-1)</f>
        <v>0</v>
      </c>
      <c r="K222" s="56" t="n">
        <f aca="false">(F222+G222+H222+J222)*(Inputs!$C$14+IF(B222&lt;=10,Inputs!$C$12,Inputs!$C$13))/12</f>
        <v>0</v>
      </c>
      <c r="L222" s="56" t="n">
        <f aca="false">IF(OR(E222=1,A222&lt;=Inputs!$C$15),0,MAX(Inputs!$C$8*I222-(F222+G222+H222+J222-K222),0))</f>
        <v>0</v>
      </c>
      <c r="M222" s="56" t="n">
        <f aca="false">L222*INDEX(Rates!$B$2:$C$101,C222+1,IF(Inputs!$C$5="Male",1,2))/1000/12*Inputs!$C$16</f>
        <v>0</v>
      </c>
      <c r="N222" s="56" t="n">
        <f aca="false">IF($V$1=1,MAX(F222+G222+H222+J222-K222-M222,0)*Inputs!$C$22/12,0)</f>
        <v>0</v>
      </c>
      <c r="O222" s="56" t="n">
        <f aca="false">IF(AND(MOD(A222,12)=0,B222&gt;=Inputs!$C$18),MAX(F222+G222+H222+J222-K222-M222-N222,0)*Inputs!$C$17,0)</f>
        <v>0</v>
      </c>
      <c r="P222" s="56" t="n">
        <f aca="false">F222+G222+H222+J222-K222-M222-N222+O222</f>
        <v>0</v>
      </c>
      <c r="Q222" s="56" t="n">
        <f aca="false">IF(OR(E222=1,P222&lt;=0),0,P222)</f>
        <v>0</v>
      </c>
      <c r="R222" s="15" t="n">
        <f aca="false">IF(OR(E222=1,AND(P222&lt;=0,I222&gt;0)),1,0)</f>
        <v>1</v>
      </c>
      <c r="S222" s="15" t="n">
        <f aca="false">IF(L222&gt;0,1,0)</f>
        <v>0</v>
      </c>
    </row>
    <row r="223" customFormat="false" ht="15" hidden="false" customHeight="false" outlineLevel="0" collapsed="false">
      <c r="A223" s="15" t="n">
        <v>222</v>
      </c>
      <c r="B223" s="15" t="n">
        <f aca="false">INT((A223-1)/12)+1</f>
        <v>19</v>
      </c>
      <c r="C223" s="15" t="n">
        <f aca="false">MIN(Inputs!$C$4+B223-1,99)</f>
        <v>92</v>
      </c>
      <c r="D223" s="55" t="n">
        <f aca="false">Inputs!$C$25</f>
        <v>0.02</v>
      </c>
      <c r="E223" s="15" t="n">
        <f aca="false">R222</f>
        <v>1</v>
      </c>
      <c r="F223" s="56" t="n">
        <f aca="false">Q222</f>
        <v>0</v>
      </c>
      <c r="G223" s="56" t="n">
        <f aca="false">IF(AND(MOD(A223-1,12)=0,B223&lt;=Inputs!$C$7,E223=0),Inputs!$C$6,0)</f>
        <v>0</v>
      </c>
      <c r="H223" s="56" t="n">
        <f aca="false">IF(B223=1,G223*Inputs!$C$9,0)</f>
        <v>0</v>
      </c>
      <c r="I223" s="56" t="n">
        <f aca="false">I222+G223</f>
        <v>120000</v>
      </c>
      <c r="J223" s="56" t="n">
        <f aca="false">(F223+G223+H223)*((1+D223)^(1/12)-1)</f>
        <v>0</v>
      </c>
      <c r="K223" s="56" t="n">
        <f aca="false">(F223+G223+H223+J223)*(Inputs!$C$14+IF(B223&lt;=10,Inputs!$C$12,Inputs!$C$13))/12</f>
        <v>0</v>
      </c>
      <c r="L223" s="56" t="n">
        <f aca="false">IF(OR(E223=1,A223&lt;=Inputs!$C$15),0,MAX(Inputs!$C$8*I223-(F223+G223+H223+J223-K223),0))</f>
        <v>0</v>
      </c>
      <c r="M223" s="56" t="n">
        <f aca="false">L223*INDEX(Rates!$B$2:$C$101,C223+1,IF(Inputs!$C$5="Male",1,2))/1000/12*Inputs!$C$16</f>
        <v>0</v>
      </c>
      <c r="N223" s="56" t="n">
        <f aca="false">IF($V$1=1,MAX(F223+G223+H223+J223-K223-M223,0)*Inputs!$C$22/12,0)</f>
        <v>0</v>
      </c>
      <c r="O223" s="56" t="n">
        <f aca="false">IF(AND(MOD(A223,12)=0,B223&gt;=Inputs!$C$18),MAX(F223+G223+H223+J223-K223-M223-N223,0)*Inputs!$C$17,0)</f>
        <v>0</v>
      </c>
      <c r="P223" s="56" t="n">
        <f aca="false">F223+G223+H223+J223-K223-M223-N223+O223</f>
        <v>0</v>
      </c>
      <c r="Q223" s="56" t="n">
        <f aca="false">IF(OR(E223=1,P223&lt;=0),0,P223)</f>
        <v>0</v>
      </c>
      <c r="R223" s="15" t="n">
        <f aca="false">IF(OR(E223=1,AND(P223&lt;=0,I223&gt;0)),1,0)</f>
        <v>1</v>
      </c>
      <c r="S223" s="15" t="n">
        <f aca="false">IF(L223&gt;0,1,0)</f>
        <v>0</v>
      </c>
    </row>
    <row r="224" customFormat="false" ht="15" hidden="false" customHeight="false" outlineLevel="0" collapsed="false">
      <c r="A224" s="15" t="n">
        <v>223</v>
      </c>
      <c r="B224" s="15" t="n">
        <f aca="false">INT((A224-1)/12)+1</f>
        <v>19</v>
      </c>
      <c r="C224" s="15" t="n">
        <f aca="false">MIN(Inputs!$C$4+B224-1,99)</f>
        <v>92</v>
      </c>
      <c r="D224" s="55" t="n">
        <f aca="false">Inputs!$C$25</f>
        <v>0.02</v>
      </c>
      <c r="E224" s="15" t="n">
        <f aca="false">R223</f>
        <v>1</v>
      </c>
      <c r="F224" s="56" t="n">
        <f aca="false">Q223</f>
        <v>0</v>
      </c>
      <c r="G224" s="56" t="n">
        <f aca="false">IF(AND(MOD(A224-1,12)=0,B224&lt;=Inputs!$C$7,E224=0),Inputs!$C$6,0)</f>
        <v>0</v>
      </c>
      <c r="H224" s="56" t="n">
        <f aca="false">IF(B224=1,G224*Inputs!$C$9,0)</f>
        <v>0</v>
      </c>
      <c r="I224" s="56" t="n">
        <f aca="false">I223+G224</f>
        <v>120000</v>
      </c>
      <c r="J224" s="56" t="n">
        <f aca="false">(F224+G224+H224)*((1+D224)^(1/12)-1)</f>
        <v>0</v>
      </c>
      <c r="K224" s="56" t="n">
        <f aca="false">(F224+G224+H224+J224)*(Inputs!$C$14+IF(B224&lt;=10,Inputs!$C$12,Inputs!$C$13))/12</f>
        <v>0</v>
      </c>
      <c r="L224" s="56" t="n">
        <f aca="false">IF(OR(E224=1,A224&lt;=Inputs!$C$15),0,MAX(Inputs!$C$8*I224-(F224+G224+H224+J224-K224),0))</f>
        <v>0</v>
      </c>
      <c r="M224" s="56" t="n">
        <f aca="false">L224*INDEX(Rates!$B$2:$C$101,C224+1,IF(Inputs!$C$5="Male",1,2))/1000/12*Inputs!$C$16</f>
        <v>0</v>
      </c>
      <c r="N224" s="56" t="n">
        <f aca="false">IF($V$1=1,MAX(F224+G224+H224+J224-K224-M224,0)*Inputs!$C$22/12,0)</f>
        <v>0</v>
      </c>
      <c r="O224" s="56" t="n">
        <f aca="false">IF(AND(MOD(A224,12)=0,B224&gt;=Inputs!$C$18),MAX(F224+G224+H224+J224-K224-M224-N224,0)*Inputs!$C$17,0)</f>
        <v>0</v>
      </c>
      <c r="P224" s="56" t="n">
        <f aca="false">F224+G224+H224+J224-K224-M224-N224+O224</f>
        <v>0</v>
      </c>
      <c r="Q224" s="56" t="n">
        <f aca="false">IF(OR(E224=1,P224&lt;=0),0,P224)</f>
        <v>0</v>
      </c>
      <c r="R224" s="15" t="n">
        <f aca="false">IF(OR(E224=1,AND(P224&lt;=0,I224&gt;0)),1,0)</f>
        <v>1</v>
      </c>
      <c r="S224" s="15" t="n">
        <f aca="false">IF(L224&gt;0,1,0)</f>
        <v>0</v>
      </c>
    </row>
    <row r="225" customFormat="false" ht="15" hidden="false" customHeight="false" outlineLevel="0" collapsed="false">
      <c r="A225" s="15" t="n">
        <v>224</v>
      </c>
      <c r="B225" s="15" t="n">
        <f aca="false">INT((A225-1)/12)+1</f>
        <v>19</v>
      </c>
      <c r="C225" s="15" t="n">
        <f aca="false">MIN(Inputs!$C$4+B225-1,99)</f>
        <v>92</v>
      </c>
      <c r="D225" s="55" t="n">
        <f aca="false">Inputs!$C$25</f>
        <v>0.02</v>
      </c>
      <c r="E225" s="15" t="n">
        <f aca="false">R224</f>
        <v>1</v>
      </c>
      <c r="F225" s="56" t="n">
        <f aca="false">Q224</f>
        <v>0</v>
      </c>
      <c r="G225" s="56" t="n">
        <f aca="false">IF(AND(MOD(A225-1,12)=0,B225&lt;=Inputs!$C$7,E225=0),Inputs!$C$6,0)</f>
        <v>0</v>
      </c>
      <c r="H225" s="56" t="n">
        <f aca="false">IF(B225=1,G225*Inputs!$C$9,0)</f>
        <v>0</v>
      </c>
      <c r="I225" s="56" t="n">
        <f aca="false">I224+G225</f>
        <v>120000</v>
      </c>
      <c r="J225" s="56" t="n">
        <f aca="false">(F225+G225+H225)*((1+D225)^(1/12)-1)</f>
        <v>0</v>
      </c>
      <c r="K225" s="56" t="n">
        <f aca="false">(F225+G225+H225+J225)*(Inputs!$C$14+IF(B225&lt;=10,Inputs!$C$12,Inputs!$C$13))/12</f>
        <v>0</v>
      </c>
      <c r="L225" s="56" t="n">
        <f aca="false">IF(OR(E225=1,A225&lt;=Inputs!$C$15),0,MAX(Inputs!$C$8*I225-(F225+G225+H225+J225-K225),0))</f>
        <v>0</v>
      </c>
      <c r="M225" s="56" t="n">
        <f aca="false">L225*INDEX(Rates!$B$2:$C$101,C225+1,IF(Inputs!$C$5="Male",1,2))/1000/12*Inputs!$C$16</f>
        <v>0</v>
      </c>
      <c r="N225" s="56" t="n">
        <f aca="false">IF($V$1=1,MAX(F225+G225+H225+J225-K225-M225,0)*Inputs!$C$22/12,0)</f>
        <v>0</v>
      </c>
      <c r="O225" s="56" t="n">
        <f aca="false">IF(AND(MOD(A225,12)=0,B225&gt;=Inputs!$C$18),MAX(F225+G225+H225+J225-K225-M225-N225,0)*Inputs!$C$17,0)</f>
        <v>0</v>
      </c>
      <c r="P225" s="56" t="n">
        <f aca="false">F225+G225+H225+J225-K225-M225-N225+O225</f>
        <v>0</v>
      </c>
      <c r="Q225" s="56" t="n">
        <f aca="false">IF(OR(E225=1,P225&lt;=0),0,P225)</f>
        <v>0</v>
      </c>
      <c r="R225" s="15" t="n">
        <f aca="false">IF(OR(E225=1,AND(P225&lt;=0,I225&gt;0)),1,0)</f>
        <v>1</v>
      </c>
      <c r="S225" s="15" t="n">
        <f aca="false">IF(L225&gt;0,1,0)</f>
        <v>0</v>
      </c>
    </row>
    <row r="226" customFormat="false" ht="15" hidden="false" customHeight="false" outlineLevel="0" collapsed="false">
      <c r="A226" s="15" t="n">
        <v>225</v>
      </c>
      <c r="B226" s="15" t="n">
        <f aca="false">INT((A226-1)/12)+1</f>
        <v>19</v>
      </c>
      <c r="C226" s="15" t="n">
        <f aca="false">MIN(Inputs!$C$4+B226-1,99)</f>
        <v>92</v>
      </c>
      <c r="D226" s="55" t="n">
        <f aca="false">Inputs!$C$25</f>
        <v>0.02</v>
      </c>
      <c r="E226" s="15" t="n">
        <f aca="false">R225</f>
        <v>1</v>
      </c>
      <c r="F226" s="56" t="n">
        <f aca="false">Q225</f>
        <v>0</v>
      </c>
      <c r="G226" s="56" t="n">
        <f aca="false">IF(AND(MOD(A226-1,12)=0,B226&lt;=Inputs!$C$7,E226=0),Inputs!$C$6,0)</f>
        <v>0</v>
      </c>
      <c r="H226" s="56" t="n">
        <f aca="false">IF(B226=1,G226*Inputs!$C$9,0)</f>
        <v>0</v>
      </c>
      <c r="I226" s="56" t="n">
        <f aca="false">I225+G226</f>
        <v>120000</v>
      </c>
      <c r="J226" s="56" t="n">
        <f aca="false">(F226+G226+H226)*((1+D226)^(1/12)-1)</f>
        <v>0</v>
      </c>
      <c r="K226" s="56" t="n">
        <f aca="false">(F226+G226+H226+J226)*(Inputs!$C$14+IF(B226&lt;=10,Inputs!$C$12,Inputs!$C$13))/12</f>
        <v>0</v>
      </c>
      <c r="L226" s="56" t="n">
        <f aca="false">IF(OR(E226=1,A226&lt;=Inputs!$C$15),0,MAX(Inputs!$C$8*I226-(F226+G226+H226+J226-K226),0))</f>
        <v>0</v>
      </c>
      <c r="M226" s="56" t="n">
        <f aca="false">L226*INDEX(Rates!$B$2:$C$101,C226+1,IF(Inputs!$C$5="Male",1,2))/1000/12*Inputs!$C$16</f>
        <v>0</v>
      </c>
      <c r="N226" s="56" t="n">
        <f aca="false">IF($V$1=1,MAX(F226+G226+H226+J226-K226-M226,0)*Inputs!$C$22/12,0)</f>
        <v>0</v>
      </c>
      <c r="O226" s="56" t="n">
        <f aca="false">IF(AND(MOD(A226,12)=0,B226&gt;=Inputs!$C$18),MAX(F226+G226+H226+J226-K226-M226-N226,0)*Inputs!$C$17,0)</f>
        <v>0</v>
      </c>
      <c r="P226" s="56" t="n">
        <f aca="false">F226+G226+H226+J226-K226-M226-N226+O226</f>
        <v>0</v>
      </c>
      <c r="Q226" s="56" t="n">
        <f aca="false">IF(OR(E226=1,P226&lt;=0),0,P226)</f>
        <v>0</v>
      </c>
      <c r="R226" s="15" t="n">
        <f aca="false">IF(OR(E226=1,AND(P226&lt;=0,I226&gt;0)),1,0)</f>
        <v>1</v>
      </c>
      <c r="S226" s="15" t="n">
        <f aca="false">IF(L226&gt;0,1,0)</f>
        <v>0</v>
      </c>
    </row>
    <row r="227" customFormat="false" ht="15" hidden="false" customHeight="false" outlineLevel="0" collapsed="false">
      <c r="A227" s="15" t="n">
        <v>226</v>
      </c>
      <c r="B227" s="15" t="n">
        <f aca="false">INT((A227-1)/12)+1</f>
        <v>19</v>
      </c>
      <c r="C227" s="15" t="n">
        <f aca="false">MIN(Inputs!$C$4+B227-1,99)</f>
        <v>92</v>
      </c>
      <c r="D227" s="55" t="n">
        <f aca="false">Inputs!$C$25</f>
        <v>0.02</v>
      </c>
      <c r="E227" s="15" t="n">
        <f aca="false">R226</f>
        <v>1</v>
      </c>
      <c r="F227" s="56" t="n">
        <f aca="false">Q226</f>
        <v>0</v>
      </c>
      <c r="G227" s="56" t="n">
        <f aca="false">IF(AND(MOD(A227-1,12)=0,B227&lt;=Inputs!$C$7,E227=0),Inputs!$C$6,0)</f>
        <v>0</v>
      </c>
      <c r="H227" s="56" t="n">
        <f aca="false">IF(B227=1,G227*Inputs!$C$9,0)</f>
        <v>0</v>
      </c>
      <c r="I227" s="56" t="n">
        <f aca="false">I226+G227</f>
        <v>120000</v>
      </c>
      <c r="J227" s="56" t="n">
        <f aca="false">(F227+G227+H227)*((1+D227)^(1/12)-1)</f>
        <v>0</v>
      </c>
      <c r="K227" s="56" t="n">
        <f aca="false">(F227+G227+H227+J227)*(Inputs!$C$14+IF(B227&lt;=10,Inputs!$C$12,Inputs!$C$13))/12</f>
        <v>0</v>
      </c>
      <c r="L227" s="56" t="n">
        <f aca="false">IF(OR(E227=1,A227&lt;=Inputs!$C$15),0,MAX(Inputs!$C$8*I227-(F227+G227+H227+J227-K227),0))</f>
        <v>0</v>
      </c>
      <c r="M227" s="56" t="n">
        <f aca="false">L227*INDEX(Rates!$B$2:$C$101,C227+1,IF(Inputs!$C$5="Male",1,2))/1000/12*Inputs!$C$16</f>
        <v>0</v>
      </c>
      <c r="N227" s="56" t="n">
        <f aca="false">IF($V$1=1,MAX(F227+G227+H227+J227-K227-M227,0)*Inputs!$C$22/12,0)</f>
        <v>0</v>
      </c>
      <c r="O227" s="56" t="n">
        <f aca="false">IF(AND(MOD(A227,12)=0,B227&gt;=Inputs!$C$18),MAX(F227+G227+H227+J227-K227-M227-N227,0)*Inputs!$C$17,0)</f>
        <v>0</v>
      </c>
      <c r="P227" s="56" t="n">
        <f aca="false">F227+G227+H227+J227-K227-M227-N227+O227</f>
        <v>0</v>
      </c>
      <c r="Q227" s="56" t="n">
        <f aca="false">IF(OR(E227=1,P227&lt;=0),0,P227)</f>
        <v>0</v>
      </c>
      <c r="R227" s="15" t="n">
        <f aca="false">IF(OR(E227=1,AND(P227&lt;=0,I227&gt;0)),1,0)</f>
        <v>1</v>
      </c>
      <c r="S227" s="15" t="n">
        <f aca="false">IF(L227&gt;0,1,0)</f>
        <v>0</v>
      </c>
    </row>
    <row r="228" customFormat="false" ht="15" hidden="false" customHeight="false" outlineLevel="0" collapsed="false">
      <c r="A228" s="15" t="n">
        <v>227</v>
      </c>
      <c r="B228" s="15" t="n">
        <f aca="false">INT((A228-1)/12)+1</f>
        <v>19</v>
      </c>
      <c r="C228" s="15" t="n">
        <f aca="false">MIN(Inputs!$C$4+B228-1,99)</f>
        <v>92</v>
      </c>
      <c r="D228" s="55" t="n">
        <f aca="false">Inputs!$C$25</f>
        <v>0.02</v>
      </c>
      <c r="E228" s="15" t="n">
        <f aca="false">R227</f>
        <v>1</v>
      </c>
      <c r="F228" s="56" t="n">
        <f aca="false">Q227</f>
        <v>0</v>
      </c>
      <c r="G228" s="56" t="n">
        <f aca="false">IF(AND(MOD(A228-1,12)=0,B228&lt;=Inputs!$C$7,E228=0),Inputs!$C$6,0)</f>
        <v>0</v>
      </c>
      <c r="H228" s="56" t="n">
        <f aca="false">IF(B228=1,G228*Inputs!$C$9,0)</f>
        <v>0</v>
      </c>
      <c r="I228" s="56" t="n">
        <f aca="false">I227+G228</f>
        <v>120000</v>
      </c>
      <c r="J228" s="56" t="n">
        <f aca="false">(F228+G228+H228)*((1+D228)^(1/12)-1)</f>
        <v>0</v>
      </c>
      <c r="K228" s="56" t="n">
        <f aca="false">(F228+G228+H228+J228)*(Inputs!$C$14+IF(B228&lt;=10,Inputs!$C$12,Inputs!$C$13))/12</f>
        <v>0</v>
      </c>
      <c r="L228" s="56" t="n">
        <f aca="false">IF(OR(E228=1,A228&lt;=Inputs!$C$15),0,MAX(Inputs!$C$8*I228-(F228+G228+H228+J228-K228),0))</f>
        <v>0</v>
      </c>
      <c r="M228" s="56" t="n">
        <f aca="false">L228*INDEX(Rates!$B$2:$C$101,C228+1,IF(Inputs!$C$5="Male",1,2))/1000/12*Inputs!$C$16</f>
        <v>0</v>
      </c>
      <c r="N228" s="56" t="n">
        <f aca="false">IF($V$1=1,MAX(F228+G228+H228+J228-K228-M228,0)*Inputs!$C$22/12,0)</f>
        <v>0</v>
      </c>
      <c r="O228" s="56" t="n">
        <f aca="false">IF(AND(MOD(A228,12)=0,B228&gt;=Inputs!$C$18),MAX(F228+G228+H228+J228-K228-M228-N228,0)*Inputs!$C$17,0)</f>
        <v>0</v>
      </c>
      <c r="P228" s="56" t="n">
        <f aca="false">F228+G228+H228+J228-K228-M228-N228+O228</f>
        <v>0</v>
      </c>
      <c r="Q228" s="56" t="n">
        <f aca="false">IF(OR(E228=1,P228&lt;=0),0,P228)</f>
        <v>0</v>
      </c>
      <c r="R228" s="15" t="n">
        <f aca="false">IF(OR(E228=1,AND(P228&lt;=0,I228&gt;0)),1,0)</f>
        <v>1</v>
      </c>
      <c r="S228" s="15" t="n">
        <f aca="false">IF(L228&gt;0,1,0)</f>
        <v>0</v>
      </c>
    </row>
    <row r="229" customFormat="false" ht="15" hidden="false" customHeight="false" outlineLevel="0" collapsed="false">
      <c r="A229" s="15" t="n">
        <v>228</v>
      </c>
      <c r="B229" s="15" t="n">
        <f aca="false">INT((A229-1)/12)+1</f>
        <v>19</v>
      </c>
      <c r="C229" s="15" t="n">
        <f aca="false">MIN(Inputs!$C$4+B229-1,99)</f>
        <v>92</v>
      </c>
      <c r="D229" s="55" t="n">
        <f aca="false">Inputs!$C$25</f>
        <v>0.02</v>
      </c>
      <c r="E229" s="15" t="n">
        <f aca="false">R228</f>
        <v>1</v>
      </c>
      <c r="F229" s="56" t="n">
        <f aca="false">Q228</f>
        <v>0</v>
      </c>
      <c r="G229" s="56" t="n">
        <f aca="false">IF(AND(MOD(A229-1,12)=0,B229&lt;=Inputs!$C$7,E229=0),Inputs!$C$6,0)</f>
        <v>0</v>
      </c>
      <c r="H229" s="56" t="n">
        <f aca="false">IF(B229=1,G229*Inputs!$C$9,0)</f>
        <v>0</v>
      </c>
      <c r="I229" s="56" t="n">
        <f aca="false">I228+G229</f>
        <v>120000</v>
      </c>
      <c r="J229" s="56" t="n">
        <f aca="false">(F229+G229+H229)*((1+D229)^(1/12)-1)</f>
        <v>0</v>
      </c>
      <c r="K229" s="56" t="n">
        <f aca="false">(F229+G229+H229+J229)*(Inputs!$C$14+IF(B229&lt;=10,Inputs!$C$12,Inputs!$C$13))/12</f>
        <v>0</v>
      </c>
      <c r="L229" s="56" t="n">
        <f aca="false">IF(OR(E229=1,A229&lt;=Inputs!$C$15),0,MAX(Inputs!$C$8*I229-(F229+G229+H229+J229-K229),0))</f>
        <v>0</v>
      </c>
      <c r="M229" s="56" t="n">
        <f aca="false">L229*INDEX(Rates!$B$2:$C$101,C229+1,IF(Inputs!$C$5="Male",1,2))/1000/12*Inputs!$C$16</f>
        <v>0</v>
      </c>
      <c r="N229" s="56" t="n">
        <f aca="false">IF($V$1=1,MAX(F229+G229+H229+J229-K229-M229,0)*Inputs!$C$22/12,0)</f>
        <v>0</v>
      </c>
      <c r="O229" s="56" t="n">
        <f aca="false">IF(AND(MOD(A229,12)=0,B229&gt;=Inputs!$C$18),MAX(F229+G229+H229+J229-K229-M229-N229,0)*Inputs!$C$17,0)</f>
        <v>0</v>
      </c>
      <c r="P229" s="56" t="n">
        <f aca="false">F229+G229+H229+J229-K229-M229-N229+O229</f>
        <v>0</v>
      </c>
      <c r="Q229" s="56" t="n">
        <f aca="false">IF(OR(E229=1,P229&lt;=0),0,P229)</f>
        <v>0</v>
      </c>
      <c r="R229" s="15" t="n">
        <f aca="false">IF(OR(E229=1,AND(P229&lt;=0,I229&gt;0)),1,0)</f>
        <v>1</v>
      </c>
      <c r="S229" s="15" t="n">
        <f aca="false">IF(L229&gt;0,1,0)</f>
        <v>0</v>
      </c>
    </row>
    <row r="230" customFormat="false" ht="15" hidden="false" customHeight="false" outlineLevel="0" collapsed="false">
      <c r="A230" s="15" t="n">
        <v>229</v>
      </c>
      <c r="B230" s="15" t="n">
        <f aca="false">INT((A230-1)/12)+1</f>
        <v>20</v>
      </c>
      <c r="C230" s="15" t="n">
        <f aca="false">MIN(Inputs!$C$4+B230-1,99)</f>
        <v>93</v>
      </c>
      <c r="D230" s="55" t="n">
        <f aca="false">Inputs!$C$25</f>
        <v>0.02</v>
      </c>
      <c r="E230" s="15" t="n">
        <f aca="false">R229</f>
        <v>1</v>
      </c>
      <c r="F230" s="56" t="n">
        <f aca="false">Q229</f>
        <v>0</v>
      </c>
      <c r="G230" s="56" t="n">
        <f aca="false">IF(AND(MOD(A230-1,12)=0,B230&lt;=Inputs!$C$7,E230=0),Inputs!$C$6,0)</f>
        <v>0</v>
      </c>
      <c r="H230" s="56" t="n">
        <f aca="false">IF(B230=1,G230*Inputs!$C$9,0)</f>
        <v>0</v>
      </c>
      <c r="I230" s="56" t="n">
        <f aca="false">I229+G230</f>
        <v>120000</v>
      </c>
      <c r="J230" s="56" t="n">
        <f aca="false">(F230+G230+H230)*((1+D230)^(1/12)-1)</f>
        <v>0</v>
      </c>
      <c r="K230" s="56" t="n">
        <f aca="false">(F230+G230+H230+J230)*(Inputs!$C$14+IF(B230&lt;=10,Inputs!$C$12,Inputs!$C$13))/12</f>
        <v>0</v>
      </c>
      <c r="L230" s="56" t="n">
        <f aca="false">IF(OR(E230=1,A230&lt;=Inputs!$C$15),0,MAX(Inputs!$C$8*I230-(F230+G230+H230+J230-K230),0))</f>
        <v>0</v>
      </c>
      <c r="M230" s="56" t="n">
        <f aca="false">L230*INDEX(Rates!$B$2:$C$101,C230+1,IF(Inputs!$C$5="Male",1,2))/1000/12*Inputs!$C$16</f>
        <v>0</v>
      </c>
      <c r="N230" s="56" t="n">
        <f aca="false">IF($V$1=1,MAX(F230+G230+H230+J230-K230-M230,0)*Inputs!$C$22/12,0)</f>
        <v>0</v>
      </c>
      <c r="O230" s="56" t="n">
        <f aca="false">IF(AND(MOD(A230,12)=0,B230&gt;=Inputs!$C$18),MAX(F230+G230+H230+J230-K230-M230-N230,0)*Inputs!$C$17,0)</f>
        <v>0</v>
      </c>
      <c r="P230" s="56" t="n">
        <f aca="false">F230+G230+H230+J230-K230-M230-N230+O230</f>
        <v>0</v>
      </c>
      <c r="Q230" s="56" t="n">
        <f aca="false">IF(OR(E230=1,P230&lt;=0),0,P230)</f>
        <v>0</v>
      </c>
      <c r="R230" s="15" t="n">
        <f aca="false">IF(OR(E230=1,AND(P230&lt;=0,I230&gt;0)),1,0)</f>
        <v>1</v>
      </c>
      <c r="S230" s="15" t="n">
        <f aca="false">IF(L230&gt;0,1,0)</f>
        <v>0</v>
      </c>
    </row>
    <row r="231" customFormat="false" ht="15" hidden="false" customHeight="false" outlineLevel="0" collapsed="false">
      <c r="A231" s="15" t="n">
        <v>230</v>
      </c>
      <c r="B231" s="15" t="n">
        <f aca="false">INT((A231-1)/12)+1</f>
        <v>20</v>
      </c>
      <c r="C231" s="15" t="n">
        <f aca="false">MIN(Inputs!$C$4+B231-1,99)</f>
        <v>93</v>
      </c>
      <c r="D231" s="55" t="n">
        <f aca="false">Inputs!$C$25</f>
        <v>0.02</v>
      </c>
      <c r="E231" s="15" t="n">
        <f aca="false">R230</f>
        <v>1</v>
      </c>
      <c r="F231" s="56" t="n">
        <f aca="false">Q230</f>
        <v>0</v>
      </c>
      <c r="G231" s="56" t="n">
        <f aca="false">IF(AND(MOD(A231-1,12)=0,B231&lt;=Inputs!$C$7,E231=0),Inputs!$C$6,0)</f>
        <v>0</v>
      </c>
      <c r="H231" s="56" t="n">
        <f aca="false">IF(B231=1,G231*Inputs!$C$9,0)</f>
        <v>0</v>
      </c>
      <c r="I231" s="56" t="n">
        <f aca="false">I230+G231</f>
        <v>120000</v>
      </c>
      <c r="J231" s="56" t="n">
        <f aca="false">(F231+G231+H231)*((1+D231)^(1/12)-1)</f>
        <v>0</v>
      </c>
      <c r="K231" s="56" t="n">
        <f aca="false">(F231+G231+H231+J231)*(Inputs!$C$14+IF(B231&lt;=10,Inputs!$C$12,Inputs!$C$13))/12</f>
        <v>0</v>
      </c>
      <c r="L231" s="56" t="n">
        <f aca="false">IF(OR(E231=1,A231&lt;=Inputs!$C$15),0,MAX(Inputs!$C$8*I231-(F231+G231+H231+J231-K231),0))</f>
        <v>0</v>
      </c>
      <c r="M231" s="56" t="n">
        <f aca="false">L231*INDEX(Rates!$B$2:$C$101,C231+1,IF(Inputs!$C$5="Male",1,2))/1000/12*Inputs!$C$16</f>
        <v>0</v>
      </c>
      <c r="N231" s="56" t="n">
        <f aca="false">IF($V$1=1,MAX(F231+G231+H231+J231-K231-M231,0)*Inputs!$C$22/12,0)</f>
        <v>0</v>
      </c>
      <c r="O231" s="56" t="n">
        <f aca="false">IF(AND(MOD(A231,12)=0,B231&gt;=Inputs!$C$18),MAX(F231+G231+H231+J231-K231-M231-N231,0)*Inputs!$C$17,0)</f>
        <v>0</v>
      </c>
      <c r="P231" s="56" t="n">
        <f aca="false">F231+G231+H231+J231-K231-M231-N231+O231</f>
        <v>0</v>
      </c>
      <c r="Q231" s="56" t="n">
        <f aca="false">IF(OR(E231=1,P231&lt;=0),0,P231)</f>
        <v>0</v>
      </c>
      <c r="R231" s="15" t="n">
        <f aca="false">IF(OR(E231=1,AND(P231&lt;=0,I231&gt;0)),1,0)</f>
        <v>1</v>
      </c>
      <c r="S231" s="15" t="n">
        <f aca="false">IF(L231&gt;0,1,0)</f>
        <v>0</v>
      </c>
    </row>
    <row r="232" customFormat="false" ht="15" hidden="false" customHeight="false" outlineLevel="0" collapsed="false">
      <c r="A232" s="15" t="n">
        <v>231</v>
      </c>
      <c r="B232" s="15" t="n">
        <f aca="false">INT((A232-1)/12)+1</f>
        <v>20</v>
      </c>
      <c r="C232" s="15" t="n">
        <f aca="false">MIN(Inputs!$C$4+B232-1,99)</f>
        <v>93</v>
      </c>
      <c r="D232" s="55" t="n">
        <f aca="false">Inputs!$C$25</f>
        <v>0.02</v>
      </c>
      <c r="E232" s="15" t="n">
        <f aca="false">R231</f>
        <v>1</v>
      </c>
      <c r="F232" s="56" t="n">
        <f aca="false">Q231</f>
        <v>0</v>
      </c>
      <c r="G232" s="56" t="n">
        <f aca="false">IF(AND(MOD(A232-1,12)=0,B232&lt;=Inputs!$C$7,E232=0),Inputs!$C$6,0)</f>
        <v>0</v>
      </c>
      <c r="H232" s="56" t="n">
        <f aca="false">IF(B232=1,G232*Inputs!$C$9,0)</f>
        <v>0</v>
      </c>
      <c r="I232" s="56" t="n">
        <f aca="false">I231+G232</f>
        <v>120000</v>
      </c>
      <c r="J232" s="56" t="n">
        <f aca="false">(F232+G232+H232)*((1+D232)^(1/12)-1)</f>
        <v>0</v>
      </c>
      <c r="K232" s="56" t="n">
        <f aca="false">(F232+G232+H232+J232)*(Inputs!$C$14+IF(B232&lt;=10,Inputs!$C$12,Inputs!$C$13))/12</f>
        <v>0</v>
      </c>
      <c r="L232" s="56" t="n">
        <f aca="false">IF(OR(E232=1,A232&lt;=Inputs!$C$15),0,MAX(Inputs!$C$8*I232-(F232+G232+H232+J232-K232),0))</f>
        <v>0</v>
      </c>
      <c r="M232" s="56" t="n">
        <f aca="false">L232*INDEX(Rates!$B$2:$C$101,C232+1,IF(Inputs!$C$5="Male",1,2))/1000/12*Inputs!$C$16</f>
        <v>0</v>
      </c>
      <c r="N232" s="56" t="n">
        <f aca="false">IF($V$1=1,MAX(F232+G232+H232+J232-K232-M232,0)*Inputs!$C$22/12,0)</f>
        <v>0</v>
      </c>
      <c r="O232" s="56" t="n">
        <f aca="false">IF(AND(MOD(A232,12)=0,B232&gt;=Inputs!$C$18),MAX(F232+G232+H232+J232-K232-M232-N232,0)*Inputs!$C$17,0)</f>
        <v>0</v>
      </c>
      <c r="P232" s="56" t="n">
        <f aca="false">F232+G232+H232+J232-K232-M232-N232+O232</f>
        <v>0</v>
      </c>
      <c r="Q232" s="56" t="n">
        <f aca="false">IF(OR(E232=1,P232&lt;=0),0,P232)</f>
        <v>0</v>
      </c>
      <c r="R232" s="15" t="n">
        <f aca="false">IF(OR(E232=1,AND(P232&lt;=0,I232&gt;0)),1,0)</f>
        <v>1</v>
      </c>
      <c r="S232" s="15" t="n">
        <f aca="false">IF(L232&gt;0,1,0)</f>
        <v>0</v>
      </c>
    </row>
    <row r="233" customFormat="false" ht="15" hidden="false" customHeight="false" outlineLevel="0" collapsed="false">
      <c r="A233" s="15" t="n">
        <v>232</v>
      </c>
      <c r="B233" s="15" t="n">
        <f aca="false">INT((A233-1)/12)+1</f>
        <v>20</v>
      </c>
      <c r="C233" s="15" t="n">
        <f aca="false">MIN(Inputs!$C$4+B233-1,99)</f>
        <v>93</v>
      </c>
      <c r="D233" s="55" t="n">
        <f aca="false">Inputs!$C$25</f>
        <v>0.02</v>
      </c>
      <c r="E233" s="15" t="n">
        <f aca="false">R232</f>
        <v>1</v>
      </c>
      <c r="F233" s="56" t="n">
        <f aca="false">Q232</f>
        <v>0</v>
      </c>
      <c r="G233" s="56" t="n">
        <f aca="false">IF(AND(MOD(A233-1,12)=0,B233&lt;=Inputs!$C$7,E233=0),Inputs!$C$6,0)</f>
        <v>0</v>
      </c>
      <c r="H233" s="56" t="n">
        <f aca="false">IF(B233=1,G233*Inputs!$C$9,0)</f>
        <v>0</v>
      </c>
      <c r="I233" s="56" t="n">
        <f aca="false">I232+G233</f>
        <v>120000</v>
      </c>
      <c r="J233" s="56" t="n">
        <f aca="false">(F233+G233+H233)*((1+D233)^(1/12)-1)</f>
        <v>0</v>
      </c>
      <c r="K233" s="56" t="n">
        <f aca="false">(F233+G233+H233+J233)*(Inputs!$C$14+IF(B233&lt;=10,Inputs!$C$12,Inputs!$C$13))/12</f>
        <v>0</v>
      </c>
      <c r="L233" s="56" t="n">
        <f aca="false">IF(OR(E233=1,A233&lt;=Inputs!$C$15),0,MAX(Inputs!$C$8*I233-(F233+G233+H233+J233-K233),0))</f>
        <v>0</v>
      </c>
      <c r="M233" s="56" t="n">
        <f aca="false">L233*INDEX(Rates!$B$2:$C$101,C233+1,IF(Inputs!$C$5="Male",1,2))/1000/12*Inputs!$C$16</f>
        <v>0</v>
      </c>
      <c r="N233" s="56" t="n">
        <f aca="false">IF($V$1=1,MAX(F233+G233+H233+J233-K233-M233,0)*Inputs!$C$22/12,0)</f>
        <v>0</v>
      </c>
      <c r="O233" s="56" t="n">
        <f aca="false">IF(AND(MOD(A233,12)=0,B233&gt;=Inputs!$C$18),MAX(F233+G233+H233+J233-K233-M233-N233,0)*Inputs!$C$17,0)</f>
        <v>0</v>
      </c>
      <c r="P233" s="56" t="n">
        <f aca="false">F233+G233+H233+J233-K233-M233-N233+O233</f>
        <v>0</v>
      </c>
      <c r="Q233" s="56" t="n">
        <f aca="false">IF(OR(E233=1,P233&lt;=0),0,P233)</f>
        <v>0</v>
      </c>
      <c r="R233" s="15" t="n">
        <f aca="false">IF(OR(E233=1,AND(P233&lt;=0,I233&gt;0)),1,0)</f>
        <v>1</v>
      </c>
      <c r="S233" s="15" t="n">
        <f aca="false">IF(L233&gt;0,1,0)</f>
        <v>0</v>
      </c>
    </row>
    <row r="234" customFormat="false" ht="15" hidden="false" customHeight="false" outlineLevel="0" collapsed="false">
      <c r="A234" s="15" t="n">
        <v>233</v>
      </c>
      <c r="B234" s="15" t="n">
        <f aca="false">INT((A234-1)/12)+1</f>
        <v>20</v>
      </c>
      <c r="C234" s="15" t="n">
        <f aca="false">MIN(Inputs!$C$4+B234-1,99)</f>
        <v>93</v>
      </c>
      <c r="D234" s="55" t="n">
        <f aca="false">Inputs!$C$25</f>
        <v>0.02</v>
      </c>
      <c r="E234" s="15" t="n">
        <f aca="false">R233</f>
        <v>1</v>
      </c>
      <c r="F234" s="56" t="n">
        <f aca="false">Q233</f>
        <v>0</v>
      </c>
      <c r="G234" s="56" t="n">
        <f aca="false">IF(AND(MOD(A234-1,12)=0,B234&lt;=Inputs!$C$7,E234=0),Inputs!$C$6,0)</f>
        <v>0</v>
      </c>
      <c r="H234" s="56" t="n">
        <f aca="false">IF(B234=1,G234*Inputs!$C$9,0)</f>
        <v>0</v>
      </c>
      <c r="I234" s="56" t="n">
        <f aca="false">I233+G234</f>
        <v>120000</v>
      </c>
      <c r="J234" s="56" t="n">
        <f aca="false">(F234+G234+H234)*((1+D234)^(1/12)-1)</f>
        <v>0</v>
      </c>
      <c r="K234" s="56" t="n">
        <f aca="false">(F234+G234+H234+J234)*(Inputs!$C$14+IF(B234&lt;=10,Inputs!$C$12,Inputs!$C$13))/12</f>
        <v>0</v>
      </c>
      <c r="L234" s="56" t="n">
        <f aca="false">IF(OR(E234=1,A234&lt;=Inputs!$C$15),0,MAX(Inputs!$C$8*I234-(F234+G234+H234+J234-K234),0))</f>
        <v>0</v>
      </c>
      <c r="M234" s="56" t="n">
        <f aca="false">L234*INDEX(Rates!$B$2:$C$101,C234+1,IF(Inputs!$C$5="Male",1,2))/1000/12*Inputs!$C$16</f>
        <v>0</v>
      </c>
      <c r="N234" s="56" t="n">
        <f aca="false">IF($V$1=1,MAX(F234+G234+H234+J234-K234-M234,0)*Inputs!$C$22/12,0)</f>
        <v>0</v>
      </c>
      <c r="O234" s="56" t="n">
        <f aca="false">IF(AND(MOD(A234,12)=0,B234&gt;=Inputs!$C$18),MAX(F234+G234+H234+J234-K234-M234-N234,0)*Inputs!$C$17,0)</f>
        <v>0</v>
      </c>
      <c r="P234" s="56" t="n">
        <f aca="false">F234+G234+H234+J234-K234-M234-N234+O234</f>
        <v>0</v>
      </c>
      <c r="Q234" s="56" t="n">
        <f aca="false">IF(OR(E234=1,P234&lt;=0),0,P234)</f>
        <v>0</v>
      </c>
      <c r="R234" s="15" t="n">
        <f aca="false">IF(OR(E234=1,AND(P234&lt;=0,I234&gt;0)),1,0)</f>
        <v>1</v>
      </c>
      <c r="S234" s="15" t="n">
        <f aca="false">IF(L234&gt;0,1,0)</f>
        <v>0</v>
      </c>
    </row>
    <row r="235" customFormat="false" ht="15" hidden="false" customHeight="false" outlineLevel="0" collapsed="false">
      <c r="A235" s="15" t="n">
        <v>234</v>
      </c>
      <c r="B235" s="15" t="n">
        <f aca="false">INT((A235-1)/12)+1</f>
        <v>20</v>
      </c>
      <c r="C235" s="15" t="n">
        <f aca="false">MIN(Inputs!$C$4+B235-1,99)</f>
        <v>93</v>
      </c>
      <c r="D235" s="55" t="n">
        <f aca="false">Inputs!$C$25</f>
        <v>0.02</v>
      </c>
      <c r="E235" s="15" t="n">
        <f aca="false">R234</f>
        <v>1</v>
      </c>
      <c r="F235" s="56" t="n">
        <f aca="false">Q234</f>
        <v>0</v>
      </c>
      <c r="G235" s="56" t="n">
        <f aca="false">IF(AND(MOD(A235-1,12)=0,B235&lt;=Inputs!$C$7,E235=0),Inputs!$C$6,0)</f>
        <v>0</v>
      </c>
      <c r="H235" s="56" t="n">
        <f aca="false">IF(B235=1,G235*Inputs!$C$9,0)</f>
        <v>0</v>
      </c>
      <c r="I235" s="56" t="n">
        <f aca="false">I234+G235</f>
        <v>120000</v>
      </c>
      <c r="J235" s="56" t="n">
        <f aca="false">(F235+G235+H235)*((1+D235)^(1/12)-1)</f>
        <v>0</v>
      </c>
      <c r="K235" s="56" t="n">
        <f aca="false">(F235+G235+H235+J235)*(Inputs!$C$14+IF(B235&lt;=10,Inputs!$C$12,Inputs!$C$13))/12</f>
        <v>0</v>
      </c>
      <c r="L235" s="56" t="n">
        <f aca="false">IF(OR(E235=1,A235&lt;=Inputs!$C$15),0,MAX(Inputs!$C$8*I235-(F235+G235+H235+J235-K235),0))</f>
        <v>0</v>
      </c>
      <c r="M235" s="56" t="n">
        <f aca="false">L235*INDEX(Rates!$B$2:$C$101,C235+1,IF(Inputs!$C$5="Male",1,2))/1000/12*Inputs!$C$16</f>
        <v>0</v>
      </c>
      <c r="N235" s="56" t="n">
        <f aca="false">IF($V$1=1,MAX(F235+G235+H235+J235-K235-M235,0)*Inputs!$C$22/12,0)</f>
        <v>0</v>
      </c>
      <c r="O235" s="56" t="n">
        <f aca="false">IF(AND(MOD(A235,12)=0,B235&gt;=Inputs!$C$18),MAX(F235+G235+H235+J235-K235-M235-N235,0)*Inputs!$C$17,0)</f>
        <v>0</v>
      </c>
      <c r="P235" s="56" t="n">
        <f aca="false">F235+G235+H235+J235-K235-M235-N235+O235</f>
        <v>0</v>
      </c>
      <c r="Q235" s="56" t="n">
        <f aca="false">IF(OR(E235=1,P235&lt;=0),0,P235)</f>
        <v>0</v>
      </c>
      <c r="R235" s="15" t="n">
        <f aca="false">IF(OR(E235=1,AND(P235&lt;=0,I235&gt;0)),1,0)</f>
        <v>1</v>
      </c>
      <c r="S235" s="15" t="n">
        <f aca="false">IF(L235&gt;0,1,0)</f>
        <v>0</v>
      </c>
    </row>
    <row r="236" customFormat="false" ht="15" hidden="false" customHeight="false" outlineLevel="0" collapsed="false">
      <c r="A236" s="15" t="n">
        <v>235</v>
      </c>
      <c r="B236" s="15" t="n">
        <f aca="false">INT((A236-1)/12)+1</f>
        <v>20</v>
      </c>
      <c r="C236" s="15" t="n">
        <f aca="false">MIN(Inputs!$C$4+B236-1,99)</f>
        <v>93</v>
      </c>
      <c r="D236" s="55" t="n">
        <f aca="false">Inputs!$C$25</f>
        <v>0.02</v>
      </c>
      <c r="E236" s="15" t="n">
        <f aca="false">R235</f>
        <v>1</v>
      </c>
      <c r="F236" s="56" t="n">
        <f aca="false">Q235</f>
        <v>0</v>
      </c>
      <c r="G236" s="56" t="n">
        <f aca="false">IF(AND(MOD(A236-1,12)=0,B236&lt;=Inputs!$C$7,E236=0),Inputs!$C$6,0)</f>
        <v>0</v>
      </c>
      <c r="H236" s="56" t="n">
        <f aca="false">IF(B236=1,G236*Inputs!$C$9,0)</f>
        <v>0</v>
      </c>
      <c r="I236" s="56" t="n">
        <f aca="false">I235+G236</f>
        <v>120000</v>
      </c>
      <c r="J236" s="56" t="n">
        <f aca="false">(F236+G236+H236)*((1+D236)^(1/12)-1)</f>
        <v>0</v>
      </c>
      <c r="K236" s="56" t="n">
        <f aca="false">(F236+G236+H236+J236)*(Inputs!$C$14+IF(B236&lt;=10,Inputs!$C$12,Inputs!$C$13))/12</f>
        <v>0</v>
      </c>
      <c r="L236" s="56" t="n">
        <f aca="false">IF(OR(E236=1,A236&lt;=Inputs!$C$15),0,MAX(Inputs!$C$8*I236-(F236+G236+H236+J236-K236),0))</f>
        <v>0</v>
      </c>
      <c r="M236" s="56" t="n">
        <f aca="false">L236*INDEX(Rates!$B$2:$C$101,C236+1,IF(Inputs!$C$5="Male",1,2))/1000/12*Inputs!$C$16</f>
        <v>0</v>
      </c>
      <c r="N236" s="56" t="n">
        <f aca="false">IF($V$1=1,MAX(F236+G236+H236+J236-K236-M236,0)*Inputs!$C$22/12,0)</f>
        <v>0</v>
      </c>
      <c r="O236" s="56" t="n">
        <f aca="false">IF(AND(MOD(A236,12)=0,B236&gt;=Inputs!$C$18),MAX(F236+G236+H236+J236-K236-M236-N236,0)*Inputs!$C$17,0)</f>
        <v>0</v>
      </c>
      <c r="P236" s="56" t="n">
        <f aca="false">F236+G236+H236+J236-K236-M236-N236+O236</f>
        <v>0</v>
      </c>
      <c r="Q236" s="56" t="n">
        <f aca="false">IF(OR(E236=1,P236&lt;=0),0,P236)</f>
        <v>0</v>
      </c>
      <c r="R236" s="15" t="n">
        <f aca="false">IF(OR(E236=1,AND(P236&lt;=0,I236&gt;0)),1,0)</f>
        <v>1</v>
      </c>
      <c r="S236" s="15" t="n">
        <f aca="false">IF(L236&gt;0,1,0)</f>
        <v>0</v>
      </c>
    </row>
    <row r="237" customFormat="false" ht="15" hidden="false" customHeight="false" outlineLevel="0" collapsed="false">
      <c r="A237" s="15" t="n">
        <v>236</v>
      </c>
      <c r="B237" s="15" t="n">
        <f aca="false">INT((A237-1)/12)+1</f>
        <v>20</v>
      </c>
      <c r="C237" s="15" t="n">
        <f aca="false">MIN(Inputs!$C$4+B237-1,99)</f>
        <v>93</v>
      </c>
      <c r="D237" s="55" t="n">
        <f aca="false">Inputs!$C$25</f>
        <v>0.02</v>
      </c>
      <c r="E237" s="15" t="n">
        <f aca="false">R236</f>
        <v>1</v>
      </c>
      <c r="F237" s="56" t="n">
        <f aca="false">Q236</f>
        <v>0</v>
      </c>
      <c r="G237" s="56" t="n">
        <f aca="false">IF(AND(MOD(A237-1,12)=0,B237&lt;=Inputs!$C$7,E237=0),Inputs!$C$6,0)</f>
        <v>0</v>
      </c>
      <c r="H237" s="56" t="n">
        <f aca="false">IF(B237=1,G237*Inputs!$C$9,0)</f>
        <v>0</v>
      </c>
      <c r="I237" s="56" t="n">
        <f aca="false">I236+G237</f>
        <v>120000</v>
      </c>
      <c r="J237" s="56" t="n">
        <f aca="false">(F237+G237+H237)*((1+D237)^(1/12)-1)</f>
        <v>0</v>
      </c>
      <c r="K237" s="56" t="n">
        <f aca="false">(F237+G237+H237+J237)*(Inputs!$C$14+IF(B237&lt;=10,Inputs!$C$12,Inputs!$C$13))/12</f>
        <v>0</v>
      </c>
      <c r="L237" s="56" t="n">
        <f aca="false">IF(OR(E237=1,A237&lt;=Inputs!$C$15),0,MAX(Inputs!$C$8*I237-(F237+G237+H237+J237-K237),0))</f>
        <v>0</v>
      </c>
      <c r="M237" s="56" t="n">
        <f aca="false">L237*INDEX(Rates!$B$2:$C$101,C237+1,IF(Inputs!$C$5="Male",1,2))/1000/12*Inputs!$C$16</f>
        <v>0</v>
      </c>
      <c r="N237" s="56" t="n">
        <f aca="false">IF($V$1=1,MAX(F237+G237+H237+J237-K237-M237,0)*Inputs!$C$22/12,0)</f>
        <v>0</v>
      </c>
      <c r="O237" s="56" t="n">
        <f aca="false">IF(AND(MOD(A237,12)=0,B237&gt;=Inputs!$C$18),MAX(F237+G237+H237+J237-K237-M237-N237,0)*Inputs!$C$17,0)</f>
        <v>0</v>
      </c>
      <c r="P237" s="56" t="n">
        <f aca="false">F237+G237+H237+J237-K237-M237-N237+O237</f>
        <v>0</v>
      </c>
      <c r="Q237" s="56" t="n">
        <f aca="false">IF(OR(E237=1,P237&lt;=0),0,P237)</f>
        <v>0</v>
      </c>
      <c r="R237" s="15" t="n">
        <f aca="false">IF(OR(E237=1,AND(P237&lt;=0,I237&gt;0)),1,0)</f>
        <v>1</v>
      </c>
      <c r="S237" s="15" t="n">
        <f aca="false">IF(L237&gt;0,1,0)</f>
        <v>0</v>
      </c>
    </row>
    <row r="238" customFormat="false" ht="15" hidden="false" customHeight="false" outlineLevel="0" collapsed="false">
      <c r="A238" s="15" t="n">
        <v>237</v>
      </c>
      <c r="B238" s="15" t="n">
        <f aca="false">INT((A238-1)/12)+1</f>
        <v>20</v>
      </c>
      <c r="C238" s="15" t="n">
        <f aca="false">MIN(Inputs!$C$4+B238-1,99)</f>
        <v>93</v>
      </c>
      <c r="D238" s="55" t="n">
        <f aca="false">Inputs!$C$25</f>
        <v>0.02</v>
      </c>
      <c r="E238" s="15" t="n">
        <f aca="false">R237</f>
        <v>1</v>
      </c>
      <c r="F238" s="56" t="n">
        <f aca="false">Q237</f>
        <v>0</v>
      </c>
      <c r="G238" s="56" t="n">
        <f aca="false">IF(AND(MOD(A238-1,12)=0,B238&lt;=Inputs!$C$7,E238=0),Inputs!$C$6,0)</f>
        <v>0</v>
      </c>
      <c r="H238" s="56" t="n">
        <f aca="false">IF(B238=1,G238*Inputs!$C$9,0)</f>
        <v>0</v>
      </c>
      <c r="I238" s="56" t="n">
        <f aca="false">I237+G238</f>
        <v>120000</v>
      </c>
      <c r="J238" s="56" t="n">
        <f aca="false">(F238+G238+H238)*((1+D238)^(1/12)-1)</f>
        <v>0</v>
      </c>
      <c r="K238" s="56" t="n">
        <f aca="false">(F238+G238+H238+J238)*(Inputs!$C$14+IF(B238&lt;=10,Inputs!$C$12,Inputs!$C$13))/12</f>
        <v>0</v>
      </c>
      <c r="L238" s="56" t="n">
        <f aca="false">IF(OR(E238=1,A238&lt;=Inputs!$C$15),0,MAX(Inputs!$C$8*I238-(F238+G238+H238+J238-K238),0))</f>
        <v>0</v>
      </c>
      <c r="M238" s="56" t="n">
        <f aca="false">L238*INDEX(Rates!$B$2:$C$101,C238+1,IF(Inputs!$C$5="Male",1,2))/1000/12*Inputs!$C$16</f>
        <v>0</v>
      </c>
      <c r="N238" s="56" t="n">
        <f aca="false">IF($V$1=1,MAX(F238+G238+H238+J238-K238-M238,0)*Inputs!$C$22/12,0)</f>
        <v>0</v>
      </c>
      <c r="O238" s="56" t="n">
        <f aca="false">IF(AND(MOD(A238,12)=0,B238&gt;=Inputs!$C$18),MAX(F238+G238+H238+J238-K238-M238-N238,0)*Inputs!$C$17,0)</f>
        <v>0</v>
      </c>
      <c r="P238" s="56" t="n">
        <f aca="false">F238+G238+H238+J238-K238-M238-N238+O238</f>
        <v>0</v>
      </c>
      <c r="Q238" s="56" t="n">
        <f aca="false">IF(OR(E238=1,P238&lt;=0),0,P238)</f>
        <v>0</v>
      </c>
      <c r="R238" s="15" t="n">
        <f aca="false">IF(OR(E238=1,AND(P238&lt;=0,I238&gt;0)),1,0)</f>
        <v>1</v>
      </c>
      <c r="S238" s="15" t="n">
        <f aca="false">IF(L238&gt;0,1,0)</f>
        <v>0</v>
      </c>
    </row>
    <row r="239" customFormat="false" ht="15" hidden="false" customHeight="false" outlineLevel="0" collapsed="false">
      <c r="A239" s="15" t="n">
        <v>238</v>
      </c>
      <c r="B239" s="15" t="n">
        <f aca="false">INT((A239-1)/12)+1</f>
        <v>20</v>
      </c>
      <c r="C239" s="15" t="n">
        <f aca="false">MIN(Inputs!$C$4+B239-1,99)</f>
        <v>93</v>
      </c>
      <c r="D239" s="55" t="n">
        <f aca="false">Inputs!$C$25</f>
        <v>0.02</v>
      </c>
      <c r="E239" s="15" t="n">
        <f aca="false">R238</f>
        <v>1</v>
      </c>
      <c r="F239" s="56" t="n">
        <f aca="false">Q238</f>
        <v>0</v>
      </c>
      <c r="G239" s="56" t="n">
        <f aca="false">IF(AND(MOD(A239-1,12)=0,B239&lt;=Inputs!$C$7,E239=0),Inputs!$C$6,0)</f>
        <v>0</v>
      </c>
      <c r="H239" s="56" t="n">
        <f aca="false">IF(B239=1,G239*Inputs!$C$9,0)</f>
        <v>0</v>
      </c>
      <c r="I239" s="56" t="n">
        <f aca="false">I238+G239</f>
        <v>120000</v>
      </c>
      <c r="J239" s="56" t="n">
        <f aca="false">(F239+G239+H239)*((1+D239)^(1/12)-1)</f>
        <v>0</v>
      </c>
      <c r="K239" s="56" t="n">
        <f aca="false">(F239+G239+H239+J239)*(Inputs!$C$14+IF(B239&lt;=10,Inputs!$C$12,Inputs!$C$13))/12</f>
        <v>0</v>
      </c>
      <c r="L239" s="56" t="n">
        <f aca="false">IF(OR(E239=1,A239&lt;=Inputs!$C$15),0,MAX(Inputs!$C$8*I239-(F239+G239+H239+J239-K239),0))</f>
        <v>0</v>
      </c>
      <c r="M239" s="56" t="n">
        <f aca="false">L239*INDEX(Rates!$B$2:$C$101,C239+1,IF(Inputs!$C$5="Male",1,2))/1000/12*Inputs!$C$16</f>
        <v>0</v>
      </c>
      <c r="N239" s="56" t="n">
        <f aca="false">IF($V$1=1,MAX(F239+G239+H239+J239-K239-M239,0)*Inputs!$C$22/12,0)</f>
        <v>0</v>
      </c>
      <c r="O239" s="56" t="n">
        <f aca="false">IF(AND(MOD(A239,12)=0,B239&gt;=Inputs!$C$18),MAX(F239+G239+H239+J239-K239-M239-N239,0)*Inputs!$C$17,0)</f>
        <v>0</v>
      </c>
      <c r="P239" s="56" t="n">
        <f aca="false">F239+G239+H239+J239-K239-M239-N239+O239</f>
        <v>0</v>
      </c>
      <c r="Q239" s="56" t="n">
        <f aca="false">IF(OR(E239=1,P239&lt;=0),0,P239)</f>
        <v>0</v>
      </c>
      <c r="R239" s="15" t="n">
        <f aca="false">IF(OR(E239=1,AND(P239&lt;=0,I239&gt;0)),1,0)</f>
        <v>1</v>
      </c>
      <c r="S239" s="15" t="n">
        <f aca="false">IF(L239&gt;0,1,0)</f>
        <v>0</v>
      </c>
    </row>
    <row r="240" customFormat="false" ht="15" hidden="false" customHeight="false" outlineLevel="0" collapsed="false">
      <c r="A240" s="15" t="n">
        <v>239</v>
      </c>
      <c r="B240" s="15" t="n">
        <f aca="false">INT((A240-1)/12)+1</f>
        <v>20</v>
      </c>
      <c r="C240" s="15" t="n">
        <f aca="false">MIN(Inputs!$C$4+B240-1,99)</f>
        <v>93</v>
      </c>
      <c r="D240" s="55" t="n">
        <f aca="false">Inputs!$C$25</f>
        <v>0.02</v>
      </c>
      <c r="E240" s="15" t="n">
        <f aca="false">R239</f>
        <v>1</v>
      </c>
      <c r="F240" s="56" t="n">
        <f aca="false">Q239</f>
        <v>0</v>
      </c>
      <c r="G240" s="56" t="n">
        <f aca="false">IF(AND(MOD(A240-1,12)=0,B240&lt;=Inputs!$C$7,E240=0),Inputs!$C$6,0)</f>
        <v>0</v>
      </c>
      <c r="H240" s="56" t="n">
        <f aca="false">IF(B240=1,G240*Inputs!$C$9,0)</f>
        <v>0</v>
      </c>
      <c r="I240" s="56" t="n">
        <f aca="false">I239+G240</f>
        <v>120000</v>
      </c>
      <c r="J240" s="56" t="n">
        <f aca="false">(F240+G240+H240)*((1+D240)^(1/12)-1)</f>
        <v>0</v>
      </c>
      <c r="K240" s="56" t="n">
        <f aca="false">(F240+G240+H240+J240)*(Inputs!$C$14+IF(B240&lt;=10,Inputs!$C$12,Inputs!$C$13))/12</f>
        <v>0</v>
      </c>
      <c r="L240" s="56" t="n">
        <f aca="false">IF(OR(E240=1,A240&lt;=Inputs!$C$15),0,MAX(Inputs!$C$8*I240-(F240+G240+H240+J240-K240),0))</f>
        <v>0</v>
      </c>
      <c r="M240" s="56" t="n">
        <f aca="false">L240*INDEX(Rates!$B$2:$C$101,C240+1,IF(Inputs!$C$5="Male",1,2))/1000/12*Inputs!$C$16</f>
        <v>0</v>
      </c>
      <c r="N240" s="56" t="n">
        <f aca="false">IF($V$1=1,MAX(F240+G240+H240+J240-K240-M240,0)*Inputs!$C$22/12,0)</f>
        <v>0</v>
      </c>
      <c r="O240" s="56" t="n">
        <f aca="false">IF(AND(MOD(A240,12)=0,B240&gt;=Inputs!$C$18),MAX(F240+G240+H240+J240-K240-M240-N240,0)*Inputs!$C$17,0)</f>
        <v>0</v>
      </c>
      <c r="P240" s="56" t="n">
        <f aca="false">F240+G240+H240+J240-K240-M240-N240+O240</f>
        <v>0</v>
      </c>
      <c r="Q240" s="56" t="n">
        <f aca="false">IF(OR(E240=1,P240&lt;=0),0,P240)</f>
        <v>0</v>
      </c>
      <c r="R240" s="15" t="n">
        <f aca="false">IF(OR(E240=1,AND(P240&lt;=0,I240&gt;0)),1,0)</f>
        <v>1</v>
      </c>
      <c r="S240" s="15" t="n">
        <f aca="false">IF(L240&gt;0,1,0)</f>
        <v>0</v>
      </c>
    </row>
    <row r="241" customFormat="false" ht="15" hidden="false" customHeight="false" outlineLevel="0" collapsed="false">
      <c r="A241" s="15" t="n">
        <v>240</v>
      </c>
      <c r="B241" s="15" t="n">
        <f aca="false">INT((A241-1)/12)+1</f>
        <v>20</v>
      </c>
      <c r="C241" s="15" t="n">
        <f aca="false">MIN(Inputs!$C$4+B241-1,99)</f>
        <v>93</v>
      </c>
      <c r="D241" s="55" t="n">
        <f aca="false">Inputs!$C$25</f>
        <v>0.02</v>
      </c>
      <c r="E241" s="15" t="n">
        <f aca="false">R240</f>
        <v>1</v>
      </c>
      <c r="F241" s="56" t="n">
        <f aca="false">Q240</f>
        <v>0</v>
      </c>
      <c r="G241" s="56" t="n">
        <f aca="false">IF(AND(MOD(A241-1,12)=0,B241&lt;=Inputs!$C$7,E241=0),Inputs!$C$6,0)</f>
        <v>0</v>
      </c>
      <c r="H241" s="56" t="n">
        <f aca="false">IF(B241=1,G241*Inputs!$C$9,0)</f>
        <v>0</v>
      </c>
      <c r="I241" s="56" t="n">
        <f aca="false">I240+G241</f>
        <v>120000</v>
      </c>
      <c r="J241" s="56" t="n">
        <f aca="false">(F241+G241+H241)*((1+D241)^(1/12)-1)</f>
        <v>0</v>
      </c>
      <c r="K241" s="56" t="n">
        <f aca="false">(F241+G241+H241+J241)*(Inputs!$C$14+IF(B241&lt;=10,Inputs!$C$12,Inputs!$C$13))/12</f>
        <v>0</v>
      </c>
      <c r="L241" s="56" t="n">
        <f aca="false">IF(OR(E241=1,A241&lt;=Inputs!$C$15),0,MAX(Inputs!$C$8*I241-(F241+G241+H241+J241-K241),0))</f>
        <v>0</v>
      </c>
      <c r="M241" s="56" t="n">
        <f aca="false">L241*INDEX(Rates!$B$2:$C$101,C241+1,IF(Inputs!$C$5="Male",1,2))/1000/12*Inputs!$C$16</f>
        <v>0</v>
      </c>
      <c r="N241" s="56" t="n">
        <f aca="false">IF($V$1=1,MAX(F241+G241+H241+J241-K241-M241,0)*Inputs!$C$22/12,0)</f>
        <v>0</v>
      </c>
      <c r="O241" s="56" t="n">
        <f aca="false">IF(AND(MOD(A241,12)=0,B241&gt;=Inputs!$C$18),MAX(F241+G241+H241+J241-K241-M241-N241,0)*Inputs!$C$17,0)</f>
        <v>0</v>
      </c>
      <c r="P241" s="56" t="n">
        <f aca="false">F241+G241+H241+J241-K241-M241-N241+O241</f>
        <v>0</v>
      </c>
      <c r="Q241" s="56" t="n">
        <f aca="false">IF(OR(E241=1,P241&lt;=0),0,P241)</f>
        <v>0</v>
      </c>
      <c r="R241" s="15" t="n">
        <f aca="false">IF(OR(E241=1,AND(P241&lt;=0,I241&gt;0)),1,0)</f>
        <v>1</v>
      </c>
      <c r="S241" s="15" t="n">
        <f aca="false">IF(L241&gt;0,1,0)</f>
        <v>0</v>
      </c>
    </row>
    <row r="242" customFormat="false" ht="15" hidden="false" customHeight="false" outlineLevel="0" collapsed="false">
      <c r="A242" s="15" t="n">
        <v>241</v>
      </c>
      <c r="B242" s="15" t="n">
        <f aca="false">INT((A242-1)/12)+1</f>
        <v>21</v>
      </c>
      <c r="C242" s="15" t="n">
        <f aca="false">MIN(Inputs!$C$4+B242-1,99)</f>
        <v>94</v>
      </c>
      <c r="D242" s="55" t="n">
        <f aca="false">Inputs!$C$25</f>
        <v>0.02</v>
      </c>
      <c r="E242" s="15" t="n">
        <f aca="false">R241</f>
        <v>1</v>
      </c>
      <c r="F242" s="56" t="n">
        <f aca="false">Q241</f>
        <v>0</v>
      </c>
      <c r="G242" s="56" t="n">
        <f aca="false">IF(AND(MOD(A242-1,12)=0,B242&lt;=Inputs!$C$7,E242=0),Inputs!$C$6,0)</f>
        <v>0</v>
      </c>
      <c r="H242" s="56" t="n">
        <f aca="false">IF(B242=1,G242*Inputs!$C$9,0)</f>
        <v>0</v>
      </c>
      <c r="I242" s="56" t="n">
        <f aca="false">I241+G242</f>
        <v>120000</v>
      </c>
      <c r="J242" s="56" t="n">
        <f aca="false">(F242+G242+H242)*((1+D242)^(1/12)-1)</f>
        <v>0</v>
      </c>
      <c r="K242" s="56" t="n">
        <f aca="false">(F242+G242+H242+J242)*(Inputs!$C$14+IF(B242&lt;=10,Inputs!$C$12,Inputs!$C$13))/12</f>
        <v>0</v>
      </c>
      <c r="L242" s="56" t="n">
        <f aca="false">IF(OR(E242=1,A242&lt;=Inputs!$C$15),0,MAX(Inputs!$C$8*I242-(F242+G242+H242+J242-K242),0))</f>
        <v>0</v>
      </c>
      <c r="M242" s="56" t="n">
        <f aca="false">L242*INDEX(Rates!$B$2:$C$101,C242+1,IF(Inputs!$C$5="Male",1,2))/1000/12*Inputs!$C$16</f>
        <v>0</v>
      </c>
      <c r="N242" s="56" t="n">
        <f aca="false">IF($V$1=1,MAX(F242+G242+H242+J242-K242-M242,0)*Inputs!$C$22/12,0)</f>
        <v>0</v>
      </c>
      <c r="O242" s="56" t="n">
        <f aca="false">IF(AND(MOD(A242,12)=0,B242&gt;=Inputs!$C$18),MAX(F242+G242+H242+J242-K242-M242-N242,0)*Inputs!$C$17,0)</f>
        <v>0</v>
      </c>
      <c r="P242" s="56" t="n">
        <f aca="false">F242+G242+H242+J242-K242-M242-N242+O242</f>
        <v>0</v>
      </c>
      <c r="Q242" s="56" t="n">
        <f aca="false">IF(OR(E242=1,P242&lt;=0),0,P242)</f>
        <v>0</v>
      </c>
      <c r="R242" s="15" t="n">
        <f aca="false">IF(OR(E242=1,AND(P242&lt;=0,I242&gt;0)),1,0)</f>
        <v>1</v>
      </c>
      <c r="S242" s="15" t="n">
        <f aca="false">IF(L242&gt;0,1,0)</f>
        <v>0</v>
      </c>
    </row>
    <row r="243" customFormat="false" ht="15" hidden="false" customHeight="false" outlineLevel="0" collapsed="false">
      <c r="A243" s="15" t="n">
        <v>242</v>
      </c>
      <c r="B243" s="15" t="n">
        <f aca="false">INT((A243-1)/12)+1</f>
        <v>21</v>
      </c>
      <c r="C243" s="15" t="n">
        <f aca="false">MIN(Inputs!$C$4+B243-1,99)</f>
        <v>94</v>
      </c>
      <c r="D243" s="55" t="n">
        <f aca="false">Inputs!$C$25</f>
        <v>0.02</v>
      </c>
      <c r="E243" s="15" t="n">
        <f aca="false">R242</f>
        <v>1</v>
      </c>
      <c r="F243" s="56" t="n">
        <f aca="false">Q242</f>
        <v>0</v>
      </c>
      <c r="G243" s="56" t="n">
        <f aca="false">IF(AND(MOD(A243-1,12)=0,B243&lt;=Inputs!$C$7,E243=0),Inputs!$C$6,0)</f>
        <v>0</v>
      </c>
      <c r="H243" s="56" t="n">
        <f aca="false">IF(B243=1,G243*Inputs!$C$9,0)</f>
        <v>0</v>
      </c>
      <c r="I243" s="56" t="n">
        <f aca="false">I242+G243</f>
        <v>120000</v>
      </c>
      <c r="J243" s="56" t="n">
        <f aca="false">(F243+G243+H243)*((1+D243)^(1/12)-1)</f>
        <v>0</v>
      </c>
      <c r="K243" s="56" t="n">
        <f aca="false">(F243+G243+H243+J243)*(Inputs!$C$14+IF(B243&lt;=10,Inputs!$C$12,Inputs!$C$13))/12</f>
        <v>0</v>
      </c>
      <c r="L243" s="56" t="n">
        <f aca="false">IF(OR(E243=1,A243&lt;=Inputs!$C$15),0,MAX(Inputs!$C$8*I243-(F243+G243+H243+J243-K243),0))</f>
        <v>0</v>
      </c>
      <c r="M243" s="56" t="n">
        <f aca="false">L243*INDEX(Rates!$B$2:$C$101,C243+1,IF(Inputs!$C$5="Male",1,2))/1000/12*Inputs!$C$16</f>
        <v>0</v>
      </c>
      <c r="N243" s="56" t="n">
        <f aca="false">IF($V$1=1,MAX(F243+G243+H243+J243-K243-M243,0)*Inputs!$C$22/12,0)</f>
        <v>0</v>
      </c>
      <c r="O243" s="56" t="n">
        <f aca="false">IF(AND(MOD(A243,12)=0,B243&gt;=Inputs!$C$18),MAX(F243+G243+H243+J243-K243-M243-N243,0)*Inputs!$C$17,0)</f>
        <v>0</v>
      </c>
      <c r="P243" s="56" t="n">
        <f aca="false">F243+G243+H243+J243-K243-M243-N243+O243</f>
        <v>0</v>
      </c>
      <c r="Q243" s="56" t="n">
        <f aca="false">IF(OR(E243=1,P243&lt;=0),0,P243)</f>
        <v>0</v>
      </c>
      <c r="R243" s="15" t="n">
        <f aca="false">IF(OR(E243=1,AND(P243&lt;=0,I243&gt;0)),1,0)</f>
        <v>1</v>
      </c>
      <c r="S243" s="15" t="n">
        <f aca="false">IF(L243&gt;0,1,0)</f>
        <v>0</v>
      </c>
    </row>
    <row r="244" customFormat="false" ht="15" hidden="false" customHeight="false" outlineLevel="0" collapsed="false">
      <c r="A244" s="15" t="n">
        <v>243</v>
      </c>
      <c r="B244" s="15" t="n">
        <f aca="false">INT((A244-1)/12)+1</f>
        <v>21</v>
      </c>
      <c r="C244" s="15" t="n">
        <f aca="false">MIN(Inputs!$C$4+B244-1,99)</f>
        <v>94</v>
      </c>
      <c r="D244" s="55" t="n">
        <f aca="false">Inputs!$C$25</f>
        <v>0.02</v>
      </c>
      <c r="E244" s="15" t="n">
        <f aca="false">R243</f>
        <v>1</v>
      </c>
      <c r="F244" s="56" t="n">
        <f aca="false">Q243</f>
        <v>0</v>
      </c>
      <c r="G244" s="56" t="n">
        <f aca="false">IF(AND(MOD(A244-1,12)=0,B244&lt;=Inputs!$C$7,E244=0),Inputs!$C$6,0)</f>
        <v>0</v>
      </c>
      <c r="H244" s="56" t="n">
        <f aca="false">IF(B244=1,G244*Inputs!$C$9,0)</f>
        <v>0</v>
      </c>
      <c r="I244" s="56" t="n">
        <f aca="false">I243+G244</f>
        <v>120000</v>
      </c>
      <c r="J244" s="56" t="n">
        <f aca="false">(F244+G244+H244)*((1+D244)^(1/12)-1)</f>
        <v>0</v>
      </c>
      <c r="K244" s="56" t="n">
        <f aca="false">(F244+G244+H244+J244)*(Inputs!$C$14+IF(B244&lt;=10,Inputs!$C$12,Inputs!$C$13))/12</f>
        <v>0</v>
      </c>
      <c r="L244" s="56" t="n">
        <f aca="false">IF(OR(E244=1,A244&lt;=Inputs!$C$15),0,MAX(Inputs!$C$8*I244-(F244+G244+H244+J244-K244),0))</f>
        <v>0</v>
      </c>
      <c r="M244" s="56" t="n">
        <f aca="false">L244*INDEX(Rates!$B$2:$C$101,C244+1,IF(Inputs!$C$5="Male",1,2))/1000/12*Inputs!$C$16</f>
        <v>0</v>
      </c>
      <c r="N244" s="56" t="n">
        <f aca="false">IF($V$1=1,MAX(F244+G244+H244+J244-K244-M244,0)*Inputs!$C$22/12,0)</f>
        <v>0</v>
      </c>
      <c r="O244" s="56" t="n">
        <f aca="false">IF(AND(MOD(A244,12)=0,B244&gt;=Inputs!$C$18),MAX(F244+G244+H244+J244-K244-M244-N244,0)*Inputs!$C$17,0)</f>
        <v>0</v>
      </c>
      <c r="P244" s="56" t="n">
        <f aca="false">F244+G244+H244+J244-K244-M244-N244+O244</f>
        <v>0</v>
      </c>
      <c r="Q244" s="56" t="n">
        <f aca="false">IF(OR(E244=1,P244&lt;=0),0,P244)</f>
        <v>0</v>
      </c>
      <c r="R244" s="15" t="n">
        <f aca="false">IF(OR(E244=1,AND(P244&lt;=0,I244&gt;0)),1,0)</f>
        <v>1</v>
      </c>
      <c r="S244" s="15" t="n">
        <f aca="false">IF(L244&gt;0,1,0)</f>
        <v>0</v>
      </c>
    </row>
    <row r="245" customFormat="false" ht="15" hidden="false" customHeight="false" outlineLevel="0" collapsed="false">
      <c r="A245" s="15" t="n">
        <v>244</v>
      </c>
      <c r="B245" s="15" t="n">
        <f aca="false">INT((A245-1)/12)+1</f>
        <v>21</v>
      </c>
      <c r="C245" s="15" t="n">
        <f aca="false">MIN(Inputs!$C$4+B245-1,99)</f>
        <v>94</v>
      </c>
      <c r="D245" s="55" t="n">
        <f aca="false">Inputs!$C$25</f>
        <v>0.02</v>
      </c>
      <c r="E245" s="15" t="n">
        <f aca="false">R244</f>
        <v>1</v>
      </c>
      <c r="F245" s="56" t="n">
        <f aca="false">Q244</f>
        <v>0</v>
      </c>
      <c r="G245" s="56" t="n">
        <f aca="false">IF(AND(MOD(A245-1,12)=0,B245&lt;=Inputs!$C$7,E245=0),Inputs!$C$6,0)</f>
        <v>0</v>
      </c>
      <c r="H245" s="56" t="n">
        <f aca="false">IF(B245=1,G245*Inputs!$C$9,0)</f>
        <v>0</v>
      </c>
      <c r="I245" s="56" t="n">
        <f aca="false">I244+G245</f>
        <v>120000</v>
      </c>
      <c r="J245" s="56" t="n">
        <f aca="false">(F245+G245+H245)*((1+D245)^(1/12)-1)</f>
        <v>0</v>
      </c>
      <c r="K245" s="56" t="n">
        <f aca="false">(F245+G245+H245+J245)*(Inputs!$C$14+IF(B245&lt;=10,Inputs!$C$12,Inputs!$C$13))/12</f>
        <v>0</v>
      </c>
      <c r="L245" s="56" t="n">
        <f aca="false">IF(OR(E245=1,A245&lt;=Inputs!$C$15),0,MAX(Inputs!$C$8*I245-(F245+G245+H245+J245-K245),0))</f>
        <v>0</v>
      </c>
      <c r="M245" s="56" t="n">
        <f aca="false">L245*INDEX(Rates!$B$2:$C$101,C245+1,IF(Inputs!$C$5="Male",1,2))/1000/12*Inputs!$C$16</f>
        <v>0</v>
      </c>
      <c r="N245" s="56" t="n">
        <f aca="false">IF($V$1=1,MAX(F245+G245+H245+J245-K245-M245,0)*Inputs!$C$22/12,0)</f>
        <v>0</v>
      </c>
      <c r="O245" s="56" t="n">
        <f aca="false">IF(AND(MOD(A245,12)=0,B245&gt;=Inputs!$C$18),MAX(F245+G245+H245+J245-K245-M245-N245,0)*Inputs!$C$17,0)</f>
        <v>0</v>
      </c>
      <c r="P245" s="56" t="n">
        <f aca="false">F245+G245+H245+J245-K245-M245-N245+O245</f>
        <v>0</v>
      </c>
      <c r="Q245" s="56" t="n">
        <f aca="false">IF(OR(E245=1,P245&lt;=0),0,P245)</f>
        <v>0</v>
      </c>
      <c r="R245" s="15" t="n">
        <f aca="false">IF(OR(E245=1,AND(P245&lt;=0,I245&gt;0)),1,0)</f>
        <v>1</v>
      </c>
      <c r="S245" s="15" t="n">
        <f aca="false">IF(L245&gt;0,1,0)</f>
        <v>0</v>
      </c>
    </row>
    <row r="246" customFormat="false" ht="15" hidden="false" customHeight="false" outlineLevel="0" collapsed="false">
      <c r="A246" s="15" t="n">
        <v>245</v>
      </c>
      <c r="B246" s="15" t="n">
        <f aca="false">INT((A246-1)/12)+1</f>
        <v>21</v>
      </c>
      <c r="C246" s="15" t="n">
        <f aca="false">MIN(Inputs!$C$4+B246-1,99)</f>
        <v>94</v>
      </c>
      <c r="D246" s="55" t="n">
        <f aca="false">Inputs!$C$25</f>
        <v>0.02</v>
      </c>
      <c r="E246" s="15" t="n">
        <f aca="false">R245</f>
        <v>1</v>
      </c>
      <c r="F246" s="56" t="n">
        <f aca="false">Q245</f>
        <v>0</v>
      </c>
      <c r="G246" s="56" t="n">
        <f aca="false">IF(AND(MOD(A246-1,12)=0,B246&lt;=Inputs!$C$7,E246=0),Inputs!$C$6,0)</f>
        <v>0</v>
      </c>
      <c r="H246" s="56" t="n">
        <f aca="false">IF(B246=1,G246*Inputs!$C$9,0)</f>
        <v>0</v>
      </c>
      <c r="I246" s="56" t="n">
        <f aca="false">I245+G246</f>
        <v>120000</v>
      </c>
      <c r="J246" s="56" t="n">
        <f aca="false">(F246+G246+H246)*((1+D246)^(1/12)-1)</f>
        <v>0</v>
      </c>
      <c r="K246" s="56" t="n">
        <f aca="false">(F246+G246+H246+J246)*(Inputs!$C$14+IF(B246&lt;=10,Inputs!$C$12,Inputs!$C$13))/12</f>
        <v>0</v>
      </c>
      <c r="L246" s="56" t="n">
        <f aca="false">IF(OR(E246=1,A246&lt;=Inputs!$C$15),0,MAX(Inputs!$C$8*I246-(F246+G246+H246+J246-K246),0))</f>
        <v>0</v>
      </c>
      <c r="M246" s="56" t="n">
        <f aca="false">L246*INDEX(Rates!$B$2:$C$101,C246+1,IF(Inputs!$C$5="Male",1,2))/1000/12*Inputs!$C$16</f>
        <v>0</v>
      </c>
      <c r="N246" s="56" t="n">
        <f aca="false">IF($V$1=1,MAX(F246+G246+H246+J246-K246-M246,0)*Inputs!$C$22/12,0)</f>
        <v>0</v>
      </c>
      <c r="O246" s="56" t="n">
        <f aca="false">IF(AND(MOD(A246,12)=0,B246&gt;=Inputs!$C$18),MAX(F246+G246+H246+J246-K246-M246-N246,0)*Inputs!$C$17,0)</f>
        <v>0</v>
      </c>
      <c r="P246" s="56" t="n">
        <f aca="false">F246+G246+H246+J246-K246-M246-N246+O246</f>
        <v>0</v>
      </c>
      <c r="Q246" s="56" t="n">
        <f aca="false">IF(OR(E246=1,P246&lt;=0),0,P246)</f>
        <v>0</v>
      </c>
      <c r="R246" s="15" t="n">
        <f aca="false">IF(OR(E246=1,AND(P246&lt;=0,I246&gt;0)),1,0)</f>
        <v>1</v>
      </c>
      <c r="S246" s="15" t="n">
        <f aca="false">IF(L246&gt;0,1,0)</f>
        <v>0</v>
      </c>
    </row>
    <row r="247" customFormat="false" ht="15" hidden="false" customHeight="false" outlineLevel="0" collapsed="false">
      <c r="A247" s="15" t="n">
        <v>246</v>
      </c>
      <c r="B247" s="15" t="n">
        <f aca="false">INT((A247-1)/12)+1</f>
        <v>21</v>
      </c>
      <c r="C247" s="15" t="n">
        <f aca="false">MIN(Inputs!$C$4+B247-1,99)</f>
        <v>94</v>
      </c>
      <c r="D247" s="55" t="n">
        <f aca="false">Inputs!$C$25</f>
        <v>0.02</v>
      </c>
      <c r="E247" s="15" t="n">
        <f aca="false">R246</f>
        <v>1</v>
      </c>
      <c r="F247" s="56" t="n">
        <f aca="false">Q246</f>
        <v>0</v>
      </c>
      <c r="G247" s="56" t="n">
        <f aca="false">IF(AND(MOD(A247-1,12)=0,B247&lt;=Inputs!$C$7,E247=0),Inputs!$C$6,0)</f>
        <v>0</v>
      </c>
      <c r="H247" s="56" t="n">
        <f aca="false">IF(B247=1,G247*Inputs!$C$9,0)</f>
        <v>0</v>
      </c>
      <c r="I247" s="56" t="n">
        <f aca="false">I246+G247</f>
        <v>120000</v>
      </c>
      <c r="J247" s="56" t="n">
        <f aca="false">(F247+G247+H247)*((1+D247)^(1/12)-1)</f>
        <v>0</v>
      </c>
      <c r="K247" s="56" t="n">
        <f aca="false">(F247+G247+H247+J247)*(Inputs!$C$14+IF(B247&lt;=10,Inputs!$C$12,Inputs!$C$13))/12</f>
        <v>0</v>
      </c>
      <c r="L247" s="56" t="n">
        <f aca="false">IF(OR(E247=1,A247&lt;=Inputs!$C$15),0,MAX(Inputs!$C$8*I247-(F247+G247+H247+J247-K247),0))</f>
        <v>0</v>
      </c>
      <c r="M247" s="56" t="n">
        <f aca="false">L247*INDEX(Rates!$B$2:$C$101,C247+1,IF(Inputs!$C$5="Male",1,2))/1000/12*Inputs!$C$16</f>
        <v>0</v>
      </c>
      <c r="N247" s="56" t="n">
        <f aca="false">IF($V$1=1,MAX(F247+G247+H247+J247-K247-M247,0)*Inputs!$C$22/12,0)</f>
        <v>0</v>
      </c>
      <c r="O247" s="56" t="n">
        <f aca="false">IF(AND(MOD(A247,12)=0,B247&gt;=Inputs!$C$18),MAX(F247+G247+H247+J247-K247-M247-N247,0)*Inputs!$C$17,0)</f>
        <v>0</v>
      </c>
      <c r="P247" s="56" t="n">
        <f aca="false">F247+G247+H247+J247-K247-M247-N247+O247</f>
        <v>0</v>
      </c>
      <c r="Q247" s="56" t="n">
        <f aca="false">IF(OR(E247=1,P247&lt;=0),0,P247)</f>
        <v>0</v>
      </c>
      <c r="R247" s="15" t="n">
        <f aca="false">IF(OR(E247=1,AND(P247&lt;=0,I247&gt;0)),1,0)</f>
        <v>1</v>
      </c>
      <c r="S247" s="15" t="n">
        <f aca="false">IF(L247&gt;0,1,0)</f>
        <v>0</v>
      </c>
    </row>
    <row r="248" customFormat="false" ht="15" hidden="false" customHeight="false" outlineLevel="0" collapsed="false">
      <c r="A248" s="15" t="n">
        <v>247</v>
      </c>
      <c r="B248" s="15" t="n">
        <f aca="false">INT((A248-1)/12)+1</f>
        <v>21</v>
      </c>
      <c r="C248" s="15" t="n">
        <f aca="false">MIN(Inputs!$C$4+B248-1,99)</f>
        <v>94</v>
      </c>
      <c r="D248" s="55" t="n">
        <f aca="false">Inputs!$C$25</f>
        <v>0.02</v>
      </c>
      <c r="E248" s="15" t="n">
        <f aca="false">R247</f>
        <v>1</v>
      </c>
      <c r="F248" s="56" t="n">
        <f aca="false">Q247</f>
        <v>0</v>
      </c>
      <c r="G248" s="56" t="n">
        <f aca="false">IF(AND(MOD(A248-1,12)=0,B248&lt;=Inputs!$C$7,E248=0),Inputs!$C$6,0)</f>
        <v>0</v>
      </c>
      <c r="H248" s="56" t="n">
        <f aca="false">IF(B248=1,G248*Inputs!$C$9,0)</f>
        <v>0</v>
      </c>
      <c r="I248" s="56" t="n">
        <f aca="false">I247+G248</f>
        <v>120000</v>
      </c>
      <c r="J248" s="56" t="n">
        <f aca="false">(F248+G248+H248)*((1+D248)^(1/12)-1)</f>
        <v>0</v>
      </c>
      <c r="K248" s="56" t="n">
        <f aca="false">(F248+G248+H248+J248)*(Inputs!$C$14+IF(B248&lt;=10,Inputs!$C$12,Inputs!$C$13))/12</f>
        <v>0</v>
      </c>
      <c r="L248" s="56" t="n">
        <f aca="false">IF(OR(E248=1,A248&lt;=Inputs!$C$15),0,MAX(Inputs!$C$8*I248-(F248+G248+H248+J248-K248),0))</f>
        <v>0</v>
      </c>
      <c r="M248" s="56" t="n">
        <f aca="false">L248*INDEX(Rates!$B$2:$C$101,C248+1,IF(Inputs!$C$5="Male",1,2))/1000/12*Inputs!$C$16</f>
        <v>0</v>
      </c>
      <c r="N248" s="56" t="n">
        <f aca="false">IF($V$1=1,MAX(F248+G248+H248+J248-K248-M248,0)*Inputs!$C$22/12,0)</f>
        <v>0</v>
      </c>
      <c r="O248" s="56" t="n">
        <f aca="false">IF(AND(MOD(A248,12)=0,B248&gt;=Inputs!$C$18),MAX(F248+G248+H248+J248-K248-M248-N248,0)*Inputs!$C$17,0)</f>
        <v>0</v>
      </c>
      <c r="P248" s="56" t="n">
        <f aca="false">F248+G248+H248+J248-K248-M248-N248+O248</f>
        <v>0</v>
      </c>
      <c r="Q248" s="56" t="n">
        <f aca="false">IF(OR(E248=1,P248&lt;=0),0,P248)</f>
        <v>0</v>
      </c>
      <c r="R248" s="15" t="n">
        <f aca="false">IF(OR(E248=1,AND(P248&lt;=0,I248&gt;0)),1,0)</f>
        <v>1</v>
      </c>
      <c r="S248" s="15" t="n">
        <f aca="false">IF(L248&gt;0,1,0)</f>
        <v>0</v>
      </c>
    </row>
    <row r="249" customFormat="false" ht="15" hidden="false" customHeight="false" outlineLevel="0" collapsed="false">
      <c r="A249" s="15" t="n">
        <v>248</v>
      </c>
      <c r="B249" s="15" t="n">
        <f aca="false">INT((A249-1)/12)+1</f>
        <v>21</v>
      </c>
      <c r="C249" s="15" t="n">
        <f aca="false">MIN(Inputs!$C$4+B249-1,99)</f>
        <v>94</v>
      </c>
      <c r="D249" s="55" t="n">
        <f aca="false">Inputs!$C$25</f>
        <v>0.02</v>
      </c>
      <c r="E249" s="15" t="n">
        <f aca="false">R248</f>
        <v>1</v>
      </c>
      <c r="F249" s="56" t="n">
        <f aca="false">Q248</f>
        <v>0</v>
      </c>
      <c r="G249" s="56" t="n">
        <f aca="false">IF(AND(MOD(A249-1,12)=0,B249&lt;=Inputs!$C$7,E249=0),Inputs!$C$6,0)</f>
        <v>0</v>
      </c>
      <c r="H249" s="56" t="n">
        <f aca="false">IF(B249=1,G249*Inputs!$C$9,0)</f>
        <v>0</v>
      </c>
      <c r="I249" s="56" t="n">
        <f aca="false">I248+G249</f>
        <v>120000</v>
      </c>
      <c r="J249" s="56" t="n">
        <f aca="false">(F249+G249+H249)*((1+D249)^(1/12)-1)</f>
        <v>0</v>
      </c>
      <c r="K249" s="56" t="n">
        <f aca="false">(F249+G249+H249+J249)*(Inputs!$C$14+IF(B249&lt;=10,Inputs!$C$12,Inputs!$C$13))/12</f>
        <v>0</v>
      </c>
      <c r="L249" s="56" t="n">
        <f aca="false">IF(OR(E249=1,A249&lt;=Inputs!$C$15),0,MAX(Inputs!$C$8*I249-(F249+G249+H249+J249-K249),0))</f>
        <v>0</v>
      </c>
      <c r="M249" s="56" t="n">
        <f aca="false">L249*INDEX(Rates!$B$2:$C$101,C249+1,IF(Inputs!$C$5="Male",1,2))/1000/12*Inputs!$C$16</f>
        <v>0</v>
      </c>
      <c r="N249" s="56" t="n">
        <f aca="false">IF($V$1=1,MAX(F249+G249+H249+J249-K249-M249,0)*Inputs!$C$22/12,0)</f>
        <v>0</v>
      </c>
      <c r="O249" s="56" t="n">
        <f aca="false">IF(AND(MOD(A249,12)=0,B249&gt;=Inputs!$C$18),MAX(F249+G249+H249+J249-K249-M249-N249,0)*Inputs!$C$17,0)</f>
        <v>0</v>
      </c>
      <c r="P249" s="56" t="n">
        <f aca="false">F249+G249+H249+J249-K249-M249-N249+O249</f>
        <v>0</v>
      </c>
      <c r="Q249" s="56" t="n">
        <f aca="false">IF(OR(E249=1,P249&lt;=0),0,P249)</f>
        <v>0</v>
      </c>
      <c r="R249" s="15" t="n">
        <f aca="false">IF(OR(E249=1,AND(P249&lt;=0,I249&gt;0)),1,0)</f>
        <v>1</v>
      </c>
      <c r="S249" s="15" t="n">
        <f aca="false">IF(L249&gt;0,1,0)</f>
        <v>0</v>
      </c>
    </row>
    <row r="250" customFormat="false" ht="15" hidden="false" customHeight="false" outlineLevel="0" collapsed="false">
      <c r="A250" s="15" t="n">
        <v>249</v>
      </c>
      <c r="B250" s="15" t="n">
        <f aca="false">INT((A250-1)/12)+1</f>
        <v>21</v>
      </c>
      <c r="C250" s="15" t="n">
        <f aca="false">MIN(Inputs!$C$4+B250-1,99)</f>
        <v>94</v>
      </c>
      <c r="D250" s="55" t="n">
        <f aca="false">Inputs!$C$25</f>
        <v>0.02</v>
      </c>
      <c r="E250" s="15" t="n">
        <f aca="false">R249</f>
        <v>1</v>
      </c>
      <c r="F250" s="56" t="n">
        <f aca="false">Q249</f>
        <v>0</v>
      </c>
      <c r="G250" s="56" t="n">
        <f aca="false">IF(AND(MOD(A250-1,12)=0,B250&lt;=Inputs!$C$7,E250=0),Inputs!$C$6,0)</f>
        <v>0</v>
      </c>
      <c r="H250" s="56" t="n">
        <f aca="false">IF(B250=1,G250*Inputs!$C$9,0)</f>
        <v>0</v>
      </c>
      <c r="I250" s="56" t="n">
        <f aca="false">I249+G250</f>
        <v>120000</v>
      </c>
      <c r="J250" s="56" t="n">
        <f aca="false">(F250+G250+H250)*((1+D250)^(1/12)-1)</f>
        <v>0</v>
      </c>
      <c r="K250" s="56" t="n">
        <f aca="false">(F250+G250+H250+J250)*(Inputs!$C$14+IF(B250&lt;=10,Inputs!$C$12,Inputs!$C$13))/12</f>
        <v>0</v>
      </c>
      <c r="L250" s="56" t="n">
        <f aca="false">IF(OR(E250=1,A250&lt;=Inputs!$C$15),0,MAX(Inputs!$C$8*I250-(F250+G250+H250+J250-K250),0))</f>
        <v>0</v>
      </c>
      <c r="M250" s="56" t="n">
        <f aca="false">L250*INDEX(Rates!$B$2:$C$101,C250+1,IF(Inputs!$C$5="Male",1,2))/1000/12*Inputs!$C$16</f>
        <v>0</v>
      </c>
      <c r="N250" s="56" t="n">
        <f aca="false">IF($V$1=1,MAX(F250+G250+H250+J250-K250-M250,0)*Inputs!$C$22/12,0)</f>
        <v>0</v>
      </c>
      <c r="O250" s="56" t="n">
        <f aca="false">IF(AND(MOD(A250,12)=0,B250&gt;=Inputs!$C$18),MAX(F250+G250+H250+J250-K250-M250-N250,0)*Inputs!$C$17,0)</f>
        <v>0</v>
      </c>
      <c r="P250" s="56" t="n">
        <f aca="false">F250+G250+H250+J250-K250-M250-N250+O250</f>
        <v>0</v>
      </c>
      <c r="Q250" s="56" t="n">
        <f aca="false">IF(OR(E250=1,P250&lt;=0),0,P250)</f>
        <v>0</v>
      </c>
      <c r="R250" s="15" t="n">
        <f aca="false">IF(OR(E250=1,AND(P250&lt;=0,I250&gt;0)),1,0)</f>
        <v>1</v>
      </c>
      <c r="S250" s="15" t="n">
        <f aca="false">IF(L250&gt;0,1,0)</f>
        <v>0</v>
      </c>
    </row>
    <row r="251" customFormat="false" ht="15" hidden="false" customHeight="false" outlineLevel="0" collapsed="false">
      <c r="A251" s="15" t="n">
        <v>250</v>
      </c>
      <c r="B251" s="15" t="n">
        <f aca="false">INT((A251-1)/12)+1</f>
        <v>21</v>
      </c>
      <c r="C251" s="15" t="n">
        <f aca="false">MIN(Inputs!$C$4+B251-1,99)</f>
        <v>94</v>
      </c>
      <c r="D251" s="55" t="n">
        <f aca="false">Inputs!$C$25</f>
        <v>0.02</v>
      </c>
      <c r="E251" s="15" t="n">
        <f aca="false">R250</f>
        <v>1</v>
      </c>
      <c r="F251" s="56" t="n">
        <f aca="false">Q250</f>
        <v>0</v>
      </c>
      <c r="G251" s="56" t="n">
        <f aca="false">IF(AND(MOD(A251-1,12)=0,B251&lt;=Inputs!$C$7,E251=0),Inputs!$C$6,0)</f>
        <v>0</v>
      </c>
      <c r="H251" s="56" t="n">
        <f aca="false">IF(B251=1,G251*Inputs!$C$9,0)</f>
        <v>0</v>
      </c>
      <c r="I251" s="56" t="n">
        <f aca="false">I250+G251</f>
        <v>120000</v>
      </c>
      <c r="J251" s="56" t="n">
        <f aca="false">(F251+G251+H251)*((1+D251)^(1/12)-1)</f>
        <v>0</v>
      </c>
      <c r="K251" s="56" t="n">
        <f aca="false">(F251+G251+H251+J251)*(Inputs!$C$14+IF(B251&lt;=10,Inputs!$C$12,Inputs!$C$13))/12</f>
        <v>0</v>
      </c>
      <c r="L251" s="56" t="n">
        <f aca="false">IF(OR(E251=1,A251&lt;=Inputs!$C$15),0,MAX(Inputs!$C$8*I251-(F251+G251+H251+J251-K251),0))</f>
        <v>0</v>
      </c>
      <c r="M251" s="56" t="n">
        <f aca="false">L251*INDEX(Rates!$B$2:$C$101,C251+1,IF(Inputs!$C$5="Male",1,2))/1000/12*Inputs!$C$16</f>
        <v>0</v>
      </c>
      <c r="N251" s="56" t="n">
        <f aca="false">IF($V$1=1,MAX(F251+G251+H251+J251-K251-M251,0)*Inputs!$C$22/12,0)</f>
        <v>0</v>
      </c>
      <c r="O251" s="56" t="n">
        <f aca="false">IF(AND(MOD(A251,12)=0,B251&gt;=Inputs!$C$18),MAX(F251+G251+H251+J251-K251-M251-N251,0)*Inputs!$C$17,0)</f>
        <v>0</v>
      </c>
      <c r="P251" s="56" t="n">
        <f aca="false">F251+G251+H251+J251-K251-M251-N251+O251</f>
        <v>0</v>
      </c>
      <c r="Q251" s="56" t="n">
        <f aca="false">IF(OR(E251=1,P251&lt;=0),0,P251)</f>
        <v>0</v>
      </c>
      <c r="R251" s="15" t="n">
        <f aca="false">IF(OR(E251=1,AND(P251&lt;=0,I251&gt;0)),1,0)</f>
        <v>1</v>
      </c>
      <c r="S251" s="15" t="n">
        <f aca="false">IF(L251&gt;0,1,0)</f>
        <v>0</v>
      </c>
    </row>
    <row r="252" customFormat="false" ht="15" hidden="false" customHeight="false" outlineLevel="0" collapsed="false">
      <c r="A252" s="15" t="n">
        <v>251</v>
      </c>
      <c r="B252" s="15" t="n">
        <f aca="false">INT((A252-1)/12)+1</f>
        <v>21</v>
      </c>
      <c r="C252" s="15" t="n">
        <f aca="false">MIN(Inputs!$C$4+B252-1,99)</f>
        <v>94</v>
      </c>
      <c r="D252" s="55" t="n">
        <f aca="false">Inputs!$C$25</f>
        <v>0.02</v>
      </c>
      <c r="E252" s="15" t="n">
        <f aca="false">R251</f>
        <v>1</v>
      </c>
      <c r="F252" s="56" t="n">
        <f aca="false">Q251</f>
        <v>0</v>
      </c>
      <c r="G252" s="56" t="n">
        <f aca="false">IF(AND(MOD(A252-1,12)=0,B252&lt;=Inputs!$C$7,E252=0),Inputs!$C$6,0)</f>
        <v>0</v>
      </c>
      <c r="H252" s="56" t="n">
        <f aca="false">IF(B252=1,G252*Inputs!$C$9,0)</f>
        <v>0</v>
      </c>
      <c r="I252" s="56" t="n">
        <f aca="false">I251+G252</f>
        <v>120000</v>
      </c>
      <c r="J252" s="56" t="n">
        <f aca="false">(F252+G252+H252)*((1+D252)^(1/12)-1)</f>
        <v>0</v>
      </c>
      <c r="K252" s="56" t="n">
        <f aca="false">(F252+G252+H252+J252)*(Inputs!$C$14+IF(B252&lt;=10,Inputs!$C$12,Inputs!$C$13))/12</f>
        <v>0</v>
      </c>
      <c r="L252" s="56" t="n">
        <f aca="false">IF(OR(E252=1,A252&lt;=Inputs!$C$15),0,MAX(Inputs!$C$8*I252-(F252+G252+H252+J252-K252),0))</f>
        <v>0</v>
      </c>
      <c r="M252" s="56" t="n">
        <f aca="false">L252*INDEX(Rates!$B$2:$C$101,C252+1,IF(Inputs!$C$5="Male",1,2))/1000/12*Inputs!$C$16</f>
        <v>0</v>
      </c>
      <c r="N252" s="56" t="n">
        <f aca="false">IF($V$1=1,MAX(F252+G252+H252+J252-K252-M252,0)*Inputs!$C$22/12,0)</f>
        <v>0</v>
      </c>
      <c r="O252" s="56" t="n">
        <f aca="false">IF(AND(MOD(A252,12)=0,B252&gt;=Inputs!$C$18),MAX(F252+G252+H252+J252-K252-M252-N252,0)*Inputs!$C$17,0)</f>
        <v>0</v>
      </c>
      <c r="P252" s="56" t="n">
        <f aca="false">F252+G252+H252+J252-K252-M252-N252+O252</f>
        <v>0</v>
      </c>
      <c r="Q252" s="56" t="n">
        <f aca="false">IF(OR(E252=1,P252&lt;=0),0,P252)</f>
        <v>0</v>
      </c>
      <c r="R252" s="15" t="n">
        <f aca="false">IF(OR(E252=1,AND(P252&lt;=0,I252&gt;0)),1,0)</f>
        <v>1</v>
      </c>
      <c r="S252" s="15" t="n">
        <f aca="false">IF(L252&gt;0,1,0)</f>
        <v>0</v>
      </c>
    </row>
    <row r="253" customFormat="false" ht="15" hidden="false" customHeight="false" outlineLevel="0" collapsed="false">
      <c r="A253" s="15" t="n">
        <v>252</v>
      </c>
      <c r="B253" s="15" t="n">
        <f aca="false">INT((A253-1)/12)+1</f>
        <v>21</v>
      </c>
      <c r="C253" s="15" t="n">
        <f aca="false">MIN(Inputs!$C$4+B253-1,99)</f>
        <v>94</v>
      </c>
      <c r="D253" s="55" t="n">
        <f aca="false">Inputs!$C$25</f>
        <v>0.02</v>
      </c>
      <c r="E253" s="15" t="n">
        <f aca="false">R252</f>
        <v>1</v>
      </c>
      <c r="F253" s="56" t="n">
        <f aca="false">Q252</f>
        <v>0</v>
      </c>
      <c r="G253" s="56" t="n">
        <f aca="false">IF(AND(MOD(A253-1,12)=0,B253&lt;=Inputs!$C$7,E253=0),Inputs!$C$6,0)</f>
        <v>0</v>
      </c>
      <c r="H253" s="56" t="n">
        <f aca="false">IF(B253=1,G253*Inputs!$C$9,0)</f>
        <v>0</v>
      </c>
      <c r="I253" s="56" t="n">
        <f aca="false">I252+G253</f>
        <v>120000</v>
      </c>
      <c r="J253" s="56" t="n">
        <f aca="false">(F253+G253+H253)*((1+D253)^(1/12)-1)</f>
        <v>0</v>
      </c>
      <c r="K253" s="56" t="n">
        <f aca="false">(F253+G253+H253+J253)*(Inputs!$C$14+IF(B253&lt;=10,Inputs!$C$12,Inputs!$C$13))/12</f>
        <v>0</v>
      </c>
      <c r="L253" s="56" t="n">
        <f aca="false">IF(OR(E253=1,A253&lt;=Inputs!$C$15),0,MAX(Inputs!$C$8*I253-(F253+G253+H253+J253-K253),0))</f>
        <v>0</v>
      </c>
      <c r="M253" s="56" t="n">
        <f aca="false">L253*INDEX(Rates!$B$2:$C$101,C253+1,IF(Inputs!$C$5="Male",1,2))/1000/12*Inputs!$C$16</f>
        <v>0</v>
      </c>
      <c r="N253" s="56" t="n">
        <f aca="false">IF($V$1=1,MAX(F253+G253+H253+J253-K253-M253,0)*Inputs!$C$22/12,0)</f>
        <v>0</v>
      </c>
      <c r="O253" s="56" t="n">
        <f aca="false">IF(AND(MOD(A253,12)=0,B253&gt;=Inputs!$C$18),MAX(F253+G253+H253+J253-K253-M253-N253,0)*Inputs!$C$17,0)</f>
        <v>0</v>
      </c>
      <c r="P253" s="56" t="n">
        <f aca="false">F253+G253+H253+J253-K253-M253-N253+O253</f>
        <v>0</v>
      </c>
      <c r="Q253" s="56" t="n">
        <f aca="false">IF(OR(E253=1,P253&lt;=0),0,P253)</f>
        <v>0</v>
      </c>
      <c r="R253" s="15" t="n">
        <f aca="false">IF(OR(E253=1,AND(P253&lt;=0,I253&gt;0)),1,0)</f>
        <v>1</v>
      </c>
      <c r="S253" s="15" t="n">
        <f aca="false">IF(L253&gt;0,1,0)</f>
        <v>0</v>
      </c>
    </row>
    <row r="254" customFormat="false" ht="15" hidden="false" customHeight="false" outlineLevel="0" collapsed="false">
      <c r="A254" s="15" t="n">
        <v>253</v>
      </c>
      <c r="B254" s="15" t="n">
        <f aca="false">INT((A254-1)/12)+1</f>
        <v>22</v>
      </c>
      <c r="C254" s="15" t="n">
        <f aca="false">MIN(Inputs!$C$4+B254-1,99)</f>
        <v>95</v>
      </c>
      <c r="D254" s="55" t="n">
        <f aca="false">Inputs!$C$25</f>
        <v>0.02</v>
      </c>
      <c r="E254" s="15" t="n">
        <f aca="false">R253</f>
        <v>1</v>
      </c>
      <c r="F254" s="56" t="n">
        <f aca="false">Q253</f>
        <v>0</v>
      </c>
      <c r="G254" s="56" t="n">
        <f aca="false">IF(AND(MOD(A254-1,12)=0,B254&lt;=Inputs!$C$7,E254=0),Inputs!$C$6,0)</f>
        <v>0</v>
      </c>
      <c r="H254" s="56" t="n">
        <f aca="false">IF(B254=1,G254*Inputs!$C$9,0)</f>
        <v>0</v>
      </c>
      <c r="I254" s="56" t="n">
        <f aca="false">I253+G254</f>
        <v>120000</v>
      </c>
      <c r="J254" s="56" t="n">
        <f aca="false">(F254+G254+H254)*((1+D254)^(1/12)-1)</f>
        <v>0</v>
      </c>
      <c r="K254" s="56" t="n">
        <f aca="false">(F254+G254+H254+J254)*(Inputs!$C$14+IF(B254&lt;=10,Inputs!$C$12,Inputs!$C$13))/12</f>
        <v>0</v>
      </c>
      <c r="L254" s="56" t="n">
        <f aca="false">IF(OR(E254=1,A254&lt;=Inputs!$C$15),0,MAX(Inputs!$C$8*I254-(F254+G254+H254+J254-K254),0))</f>
        <v>0</v>
      </c>
      <c r="M254" s="56" t="n">
        <f aca="false">L254*INDEX(Rates!$B$2:$C$101,C254+1,IF(Inputs!$C$5="Male",1,2))/1000/12*Inputs!$C$16</f>
        <v>0</v>
      </c>
      <c r="N254" s="56" t="n">
        <f aca="false">IF($V$1=1,MAX(F254+G254+H254+J254-K254-M254,0)*Inputs!$C$22/12,0)</f>
        <v>0</v>
      </c>
      <c r="O254" s="56" t="n">
        <f aca="false">IF(AND(MOD(A254,12)=0,B254&gt;=Inputs!$C$18),MAX(F254+G254+H254+J254-K254-M254-N254,0)*Inputs!$C$17,0)</f>
        <v>0</v>
      </c>
      <c r="P254" s="56" t="n">
        <f aca="false">F254+G254+H254+J254-K254-M254-N254+O254</f>
        <v>0</v>
      </c>
      <c r="Q254" s="56" t="n">
        <f aca="false">IF(OR(E254=1,P254&lt;=0),0,P254)</f>
        <v>0</v>
      </c>
      <c r="R254" s="15" t="n">
        <f aca="false">IF(OR(E254=1,AND(P254&lt;=0,I254&gt;0)),1,0)</f>
        <v>1</v>
      </c>
      <c r="S254" s="15" t="n">
        <f aca="false">IF(L254&gt;0,1,0)</f>
        <v>0</v>
      </c>
    </row>
    <row r="255" customFormat="false" ht="15" hidden="false" customHeight="false" outlineLevel="0" collapsed="false">
      <c r="A255" s="15" t="n">
        <v>254</v>
      </c>
      <c r="B255" s="15" t="n">
        <f aca="false">INT((A255-1)/12)+1</f>
        <v>22</v>
      </c>
      <c r="C255" s="15" t="n">
        <f aca="false">MIN(Inputs!$C$4+B255-1,99)</f>
        <v>95</v>
      </c>
      <c r="D255" s="55" t="n">
        <f aca="false">Inputs!$C$25</f>
        <v>0.02</v>
      </c>
      <c r="E255" s="15" t="n">
        <f aca="false">R254</f>
        <v>1</v>
      </c>
      <c r="F255" s="56" t="n">
        <f aca="false">Q254</f>
        <v>0</v>
      </c>
      <c r="G255" s="56" t="n">
        <f aca="false">IF(AND(MOD(A255-1,12)=0,B255&lt;=Inputs!$C$7,E255=0),Inputs!$C$6,0)</f>
        <v>0</v>
      </c>
      <c r="H255" s="56" t="n">
        <f aca="false">IF(B255=1,G255*Inputs!$C$9,0)</f>
        <v>0</v>
      </c>
      <c r="I255" s="56" t="n">
        <f aca="false">I254+G255</f>
        <v>120000</v>
      </c>
      <c r="J255" s="56" t="n">
        <f aca="false">(F255+G255+H255)*((1+D255)^(1/12)-1)</f>
        <v>0</v>
      </c>
      <c r="K255" s="56" t="n">
        <f aca="false">(F255+G255+H255+J255)*(Inputs!$C$14+IF(B255&lt;=10,Inputs!$C$12,Inputs!$C$13))/12</f>
        <v>0</v>
      </c>
      <c r="L255" s="56" t="n">
        <f aca="false">IF(OR(E255=1,A255&lt;=Inputs!$C$15),0,MAX(Inputs!$C$8*I255-(F255+G255+H255+J255-K255),0))</f>
        <v>0</v>
      </c>
      <c r="M255" s="56" t="n">
        <f aca="false">L255*INDEX(Rates!$B$2:$C$101,C255+1,IF(Inputs!$C$5="Male",1,2))/1000/12*Inputs!$C$16</f>
        <v>0</v>
      </c>
      <c r="N255" s="56" t="n">
        <f aca="false">IF($V$1=1,MAX(F255+G255+H255+J255-K255-M255,0)*Inputs!$C$22/12,0)</f>
        <v>0</v>
      </c>
      <c r="O255" s="56" t="n">
        <f aca="false">IF(AND(MOD(A255,12)=0,B255&gt;=Inputs!$C$18),MAX(F255+G255+H255+J255-K255-M255-N255,0)*Inputs!$C$17,0)</f>
        <v>0</v>
      </c>
      <c r="P255" s="56" t="n">
        <f aca="false">F255+G255+H255+J255-K255-M255-N255+O255</f>
        <v>0</v>
      </c>
      <c r="Q255" s="56" t="n">
        <f aca="false">IF(OR(E255=1,P255&lt;=0),0,P255)</f>
        <v>0</v>
      </c>
      <c r="R255" s="15" t="n">
        <f aca="false">IF(OR(E255=1,AND(P255&lt;=0,I255&gt;0)),1,0)</f>
        <v>1</v>
      </c>
      <c r="S255" s="15" t="n">
        <f aca="false">IF(L255&gt;0,1,0)</f>
        <v>0</v>
      </c>
    </row>
    <row r="256" customFormat="false" ht="15" hidden="false" customHeight="false" outlineLevel="0" collapsed="false">
      <c r="A256" s="15" t="n">
        <v>255</v>
      </c>
      <c r="B256" s="15" t="n">
        <f aca="false">INT((A256-1)/12)+1</f>
        <v>22</v>
      </c>
      <c r="C256" s="15" t="n">
        <f aca="false">MIN(Inputs!$C$4+B256-1,99)</f>
        <v>95</v>
      </c>
      <c r="D256" s="55" t="n">
        <f aca="false">Inputs!$C$25</f>
        <v>0.02</v>
      </c>
      <c r="E256" s="15" t="n">
        <f aca="false">R255</f>
        <v>1</v>
      </c>
      <c r="F256" s="56" t="n">
        <f aca="false">Q255</f>
        <v>0</v>
      </c>
      <c r="G256" s="56" t="n">
        <f aca="false">IF(AND(MOD(A256-1,12)=0,B256&lt;=Inputs!$C$7,E256=0),Inputs!$C$6,0)</f>
        <v>0</v>
      </c>
      <c r="H256" s="56" t="n">
        <f aca="false">IF(B256=1,G256*Inputs!$C$9,0)</f>
        <v>0</v>
      </c>
      <c r="I256" s="56" t="n">
        <f aca="false">I255+G256</f>
        <v>120000</v>
      </c>
      <c r="J256" s="56" t="n">
        <f aca="false">(F256+G256+H256)*((1+D256)^(1/12)-1)</f>
        <v>0</v>
      </c>
      <c r="K256" s="56" t="n">
        <f aca="false">(F256+G256+H256+J256)*(Inputs!$C$14+IF(B256&lt;=10,Inputs!$C$12,Inputs!$C$13))/12</f>
        <v>0</v>
      </c>
      <c r="L256" s="56" t="n">
        <f aca="false">IF(OR(E256=1,A256&lt;=Inputs!$C$15),0,MAX(Inputs!$C$8*I256-(F256+G256+H256+J256-K256),0))</f>
        <v>0</v>
      </c>
      <c r="M256" s="56" t="n">
        <f aca="false">L256*INDEX(Rates!$B$2:$C$101,C256+1,IF(Inputs!$C$5="Male",1,2))/1000/12*Inputs!$C$16</f>
        <v>0</v>
      </c>
      <c r="N256" s="56" t="n">
        <f aca="false">IF($V$1=1,MAX(F256+G256+H256+J256-K256-M256,0)*Inputs!$C$22/12,0)</f>
        <v>0</v>
      </c>
      <c r="O256" s="56" t="n">
        <f aca="false">IF(AND(MOD(A256,12)=0,B256&gt;=Inputs!$C$18),MAX(F256+G256+H256+J256-K256-M256-N256,0)*Inputs!$C$17,0)</f>
        <v>0</v>
      </c>
      <c r="P256" s="56" t="n">
        <f aca="false">F256+G256+H256+J256-K256-M256-N256+O256</f>
        <v>0</v>
      </c>
      <c r="Q256" s="56" t="n">
        <f aca="false">IF(OR(E256=1,P256&lt;=0),0,P256)</f>
        <v>0</v>
      </c>
      <c r="R256" s="15" t="n">
        <f aca="false">IF(OR(E256=1,AND(P256&lt;=0,I256&gt;0)),1,0)</f>
        <v>1</v>
      </c>
      <c r="S256" s="15" t="n">
        <f aca="false">IF(L256&gt;0,1,0)</f>
        <v>0</v>
      </c>
    </row>
    <row r="257" customFormat="false" ht="15" hidden="false" customHeight="false" outlineLevel="0" collapsed="false">
      <c r="A257" s="15" t="n">
        <v>256</v>
      </c>
      <c r="B257" s="15" t="n">
        <f aca="false">INT((A257-1)/12)+1</f>
        <v>22</v>
      </c>
      <c r="C257" s="15" t="n">
        <f aca="false">MIN(Inputs!$C$4+B257-1,99)</f>
        <v>95</v>
      </c>
      <c r="D257" s="55" t="n">
        <f aca="false">Inputs!$C$25</f>
        <v>0.02</v>
      </c>
      <c r="E257" s="15" t="n">
        <f aca="false">R256</f>
        <v>1</v>
      </c>
      <c r="F257" s="56" t="n">
        <f aca="false">Q256</f>
        <v>0</v>
      </c>
      <c r="G257" s="56" t="n">
        <f aca="false">IF(AND(MOD(A257-1,12)=0,B257&lt;=Inputs!$C$7,E257=0),Inputs!$C$6,0)</f>
        <v>0</v>
      </c>
      <c r="H257" s="56" t="n">
        <f aca="false">IF(B257=1,G257*Inputs!$C$9,0)</f>
        <v>0</v>
      </c>
      <c r="I257" s="56" t="n">
        <f aca="false">I256+G257</f>
        <v>120000</v>
      </c>
      <c r="J257" s="56" t="n">
        <f aca="false">(F257+G257+H257)*((1+D257)^(1/12)-1)</f>
        <v>0</v>
      </c>
      <c r="K257" s="56" t="n">
        <f aca="false">(F257+G257+H257+J257)*(Inputs!$C$14+IF(B257&lt;=10,Inputs!$C$12,Inputs!$C$13))/12</f>
        <v>0</v>
      </c>
      <c r="L257" s="56" t="n">
        <f aca="false">IF(OR(E257=1,A257&lt;=Inputs!$C$15),0,MAX(Inputs!$C$8*I257-(F257+G257+H257+J257-K257),0))</f>
        <v>0</v>
      </c>
      <c r="M257" s="56" t="n">
        <f aca="false">L257*INDEX(Rates!$B$2:$C$101,C257+1,IF(Inputs!$C$5="Male",1,2))/1000/12*Inputs!$C$16</f>
        <v>0</v>
      </c>
      <c r="N257" s="56" t="n">
        <f aca="false">IF($V$1=1,MAX(F257+G257+H257+J257-K257-M257,0)*Inputs!$C$22/12,0)</f>
        <v>0</v>
      </c>
      <c r="O257" s="56" t="n">
        <f aca="false">IF(AND(MOD(A257,12)=0,B257&gt;=Inputs!$C$18),MAX(F257+G257+H257+J257-K257-M257-N257,0)*Inputs!$C$17,0)</f>
        <v>0</v>
      </c>
      <c r="P257" s="56" t="n">
        <f aca="false">F257+G257+H257+J257-K257-M257-N257+O257</f>
        <v>0</v>
      </c>
      <c r="Q257" s="56" t="n">
        <f aca="false">IF(OR(E257=1,P257&lt;=0),0,P257)</f>
        <v>0</v>
      </c>
      <c r="R257" s="15" t="n">
        <f aca="false">IF(OR(E257=1,AND(P257&lt;=0,I257&gt;0)),1,0)</f>
        <v>1</v>
      </c>
      <c r="S257" s="15" t="n">
        <f aca="false">IF(L257&gt;0,1,0)</f>
        <v>0</v>
      </c>
    </row>
    <row r="258" customFormat="false" ht="15" hidden="false" customHeight="false" outlineLevel="0" collapsed="false">
      <c r="A258" s="15" t="n">
        <v>257</v>
      </c>
      <c r="B258" s="15" t="n">
        <f aca="false">INT((A258-1)/12)+1</f>
        <v>22</v>
      </c>
      <c r="C258" s="15" t="n">
        <f aca="false">MIN(Inputs!$C$4+B258-1,99)</f>
        <v>95</v>
      </c>
      <c r="D258" s="55" t="n">
        <f aca="false">Inputs!$C$25</f>
        <v>0.02</v>
      </c>
      <c r="E258" s="15" t="n">
        <f aca="false">R257</f>
        <v>1</v>
      </c>
      <c r="F258" s="56" t="n">
        <f aca="false">Q257</f>
        <v>0</v>
      </c>
      <c r="G258" s="56" t="n">
        <f aca="false">IF(AND(MOD(A258-1,12)=0,B258&lt;=Inputs!$C$7,E258=0),Inputs!$C$6,0)</f>
        <v>0</v>
      </c>
      <c r="H258" s="56" t="n">
        <f aca="false">IF(B258=1,G258*Inputs!$C$9,0)</f>
        <v>0</v>
      </c>
      <c r="I258" s="56" t="n">
        <f aca="false">I257+G258</f>
        <v>120000</v>
      </c>
      <c r="J258" s="56" t="n">
        <f aca="false">(F258+G258+H258)*((1+D258)^(1/12)-1)</f>
        <v>0</v>
      </c>
      <c r="K258" s="56" t="n">
        <f aca="false">(F258+G258+H258+J258)*(Inputs!$C$14+IF(B258&lt;=10,Inputs!$C$12,Inputs!$C$13))/12</f>
        <v>0</v>
      </c>
      <c r="L258" s="56" t="n">
        <f aca="false">IF(OR(E258=1,A258&lt;=Inputs!$C$15),0,MAX(Inputs!$C$8*I258-(F258+G258+H258+J258-K258),0))</f>
        <v>0</v>
      </c>
      <c r="M258" s="56" t="n">
        <f aca="false">L258*INDEX(Rates!$B$2:$C$101,C258+1,IF(Inputs!$C$5="Male",1,2))/1000/12*Inputs!$C$16</f>
        <v>0</v>
      </c>
      <c r="N258" s="56" t="n">
        <f aca="false">IF($V$1=1,MAX(F258+G258+H258+J258-K258-M258,0)*Inputs!$C$22/12,0)</f>
        <v>0</v>
      </c>
      <c r="O258" s="56" t="n">
        <f aca="false">IF(AND(MOD(A258,12)=0,B258&gt;=Inputs!$C$18),MAX(F258+G258+H258+J258-K258-M258-N258,0)*Inputs!$C$17,0)</f>
        <v>0</v>
      </c>
      <c r="P258" s="56" t="n">
        <f aca="false">F258+G258+H258+J258-K258-M258-N258+O258</f>
        <v>0</v>
      </c>
      <c r="Q258" s="56" t="n">
        <f aca="false">IF(OR(E258=1,P258&lt;=0),0,P258)</f>
        <v>0</v>
      </c>
      <c r="R258" s="15" t="n">
        <f aca="false">IF(OR(E258=1,AND(P258&lt;=0,I258&gt;0)),1,0)</f>
        <v>1</v>
      </c>
      <c r="S258" s="15" t="n">
        <f aca="false">IF(L258&gt;0,1,0)</f>
        <v>0</v>
      </c>
    </row>
    <row r="259" customFormat="false" ht="15" hidden="false" customHeight="false" outlineLevel="0" collapsed="false">
      <c r="A259" s="15" t="n">
        <v>258</v>
      </c>
      <c r="B259" s="15" t="n">
        <f aca="false">INT((A259-1)/12)+1</f>
        <v>22</v>
      </c>
      <c r="C259" s="15" t="n">
        <f aca="false">MIN(Inputs!$C$4+B259-1,99)</f>
        <v>95</v>
      </c>
      <c r="D259" s="55" t="n">
        <f aca="false">Inputs!$C$25</f>
        <v>0.02</v>
      </c>
      <c r="E259" s="15" t="n">
        <f aca="false">R258</f>
        <v>1</v>
      </c>
      <c r="F259" s="56" t="n">
        <f aca="false">Q258</f>
        <v>0</v>
      </c>
      <c r="G259" s="56" t="n">
        <f aca="false">IF(AND(MOD(A259-1,12)=0,B259&lt;=Inputs!$C$7,E259=0),Inputs!$C$6,0)</f>
        <v>0</v>
      </c>
      <c r="H259" s="56" t="n">
        <f aca="false">IF(B259=1,G259*Inputs!$C$9,0)</f>
        <v>0</v>
      </c>
      <c r="I259" s="56" t="n">
        <f aca="false">I258+G259</f>
        <v>120000</v>
      </c>
      <c r="J259" s="56" t="n">
        <f aca="false">(F259+G259+H259)*((1+D259)^(1/12)-1)</f>
        <v>0</v>
      </c>
      <c r="K259" s="56" t="n">
        <f aca="false">(F259+G259+H259+J259)*(Inputs!$C$14+IF(B259&lt;=10,Inputs!$C$12,Inputs!$C$13))/12</f>
        <v>0</v>
      </c>
      <c r="L259" s="56" t="n">
        <f aca="false">IF(OR(E259=1,A259&lt;=Inputs!$C$15),0,MAX(Inputs!$C$8*I259-(F259+G259+H259+J259-K259),0))</f>
        <v>0</v>
      </c>
      <c r="M259" s="56" t="n">
        <f aca="false">L259*INDEX(Rates!$B$2:$C$101,C259+1,IF(Inputs!$C$5="Male",1,2))/1000/12*Inputs!$C$16</f>
        <v>0</v>
      </c>
      <c r="N259" s="56" t="n">
        <f aca="false">IF($V$1=1,MAX(F259+G259+H259+J259-K259-M259,0)*Inputs!$C$22/12,0)</f>
        <v>0</v>
      </c>
      <c r="O259" s="56" t="n">
        <f aca="false">IF(AND(MOD(A259,12)=0,B259&gt;=Inputs!$C$18),MAX(F259+G259+H259+J259-K259-M259-N259,0)*Inputs!$C$17,0)</f>
        <v>0</v>
      </c>
      <c r="P259" s="56" t="n">
        <f aca="false">F259+G259+H259+J259-K259-M259-N259+O259</f>
        <v>0</v>
      </c>
      <c r="Q259" s="56" t="n">
        <f aca="false">IF(OR(E259=1,P259&lt;=0),0,P259)</f>
        <v>0</v>
      </c>
      <c r="R259" s="15" t="n">
        <f aca="false">IF(OR(E259=1,AND(P259&lt;=0,I259&gt;0)),1,0)</f>
        <v>1</v>
      </c>
      <c r="S259" s="15" t="n">
        <f aca="false">IF(L259&gt;0,1,0)</f>
        <v>0</v>
      </c>
    </row>
    <row r="260" customFormat="false" ht="15" hidden="false" customHeight="false" outlineLevel="0" collapsed="false">
      <c r="A260" s="15" t="n">
        <v>259</v>
      </c>
      <c r="B260" s="15" t="n">
        <f aca="false">INT((A260-1)/12)+1</f>
        <v>22</v>
      </c>
      <c r="C260" s="15" t="n">
        <f aca="false">MIN(Inputs!$C$4+B260-1,99)</f>
        <v>95</v>
      </c>
      <c r="D260" s="55" t="n">
        <f aca="false">Inputs!$C$25</f>
        <v>0.02</v>
      </c>
      <c r="E260" s="15" t="n">
        <f aca="false">R259</f>
        <v>1</v>
      </c>
      <c r="F260" s="56" t="n">
        <f aca="false">Q259</f>
        <v>0</v>
      </c>
      <c r="G260" s="56" t="n">
        <f aca="false">IF(AND(MOD(A260-1,12)=0,B260&lt;=Inputs!$C$7,E260=0),Inputs!$C$6,0)</f>
        <v>0</v>
      </c>
      <c r="H260" s="56" t="n">
        <f aca="false">IF(B260=1,G260*Inputs!$C$9,0)</f>
        <v>0</v>
      </c>
      <c r="I260" s="56" t="n">
        <f aca="false">I259+G260</f>
        <v>120000</v>
      </c>
      <c r="J260" s="56" t="n">
        <f aca="false">(F260+G260+H260)*((1+D260)^(1/12)-1)</f>
        <v>0</v>
      </c>
      <c r="K260" s="56" t="n">
        <f aca="false">(F260+G260+H260+J260)*(Inputs!$C$14+IF(B260&lt;=10,Inputs!$C$12,Inputs!$C$13))/12</f>
        <v>0</v>
      </c>
      <c r="L260" s="56" t="n">
        <f aca="false">IF(OR(E260=1,A260&lt;=Inputs!$C$15),0,MAX(Inputs!$C$8*I260-(F260+G260+H260+J260-K260),0))</f>
        <v>0</v>
      </c>
      <c r="M260" s="56" t="n">
        <f aca="false">L260*INDEX(Rates!$B$2:$C$101,C260+1,IF(Inputs!$C$5="Male",1,2))/1000/12*Inputs!$C$16</f>
        <v>0</v>
      </c>
      <c r="N260" s="56" t="n">
        <f aca="false">IF($V$1=1,MAX(F260+G260+H260+J260-K260-M260,0)*Inputs!$C$22/12,0)</f>
        <v>0</v>
      </c>
      <c r="O260" s="56" t="n">
        <f aca="false">IF(AND(MOD(A260,12)=0,B260&gt;=Inputs!$C$18),MAX(F260+G260+H260+J260-K260-M260-N260,0)*Inputs!$C$17,0)</f>
        <v>0</v>
      </c>
      <c r="P260" s="56" t="n">
        <f aca="false">F260+G260+H260+J260-K260-M260-N260+O260</f>
        <v>0</v>
      </c>
      <c r="Q260" s="56" t="n">
        <f aca="false">IF(OR(E260=1,P260&lt;=0),0,P260)</f>
        <v>0</v>
      </c>
      <c r="R260" s="15" t="n">
        <f aca="false">IF(OR(E260=1,AND(P260&lt;=0,I260&gt;0)),1,0)</f>
        <v>1</v>
      </c>
      <c r="S260" s="15" t="n">
        <f aca="false">IF(L260&gt;0,1,0)</f>
        <v>0</v>
      </c>
    </row>
    <row r="261" customFormat="false" ht="15" hidden="false" customHeight="false" outlineLevel="0" collapsed="false">
      <c r="A261" s="15" t="n">
        <v>260</v>
      </c>
      <c r="B261" s="15" t="n">
        <f aca="false">INT((A261-1)/12)+1</f>
        <v>22</v>
      </c>
      <c r="C261" s="15" t="n">
        <f aca="false">MIN(Inputs!$C$4+B261-1,99)</f>
        <v>95</v>
      </c>
      <c r="D261" s="55" t="n">
        <f aca="false">Inputs!$C$25</f>
        <v>0.02</v>
      </c>
      <c r="E261" s="15" t="n">
        <f aca="false">R260</f>
        <v>1</v>
      </c>
      <c r="F261" s="56" t="n">
        <f aca="false">Q260</f>
        <v>0</v>
      </c>
      <c r="G261" s="56" t="n">
        <f aca="false">IF(AND(MOD(A261-1,12)=0,B261&lt;=Inputs!$C$7,E261=0),Inputs!$C$6,0)</f>
        <v>0</v>
      </c>
      <c r="H261" s="56" t="n">
        <f aca="false">IF(B261=1,G261*Inputs!$C$9,0)</f>
        <v>0</v>
      </c>
      <c r="I261" s="56" t="n">
        <f aca="false">I260+G261</f>
        <v>120000</v>
      </c>
      <c r="J261" s="56" t="n">
        <f aca="false">(F261+G261+H261)*((1+D261)^(1/12)-1)</f>
        <v>0</v>
      </c>
      <c r="K261" s="56" t="n">
        <f aca="false">(F261+G261+H261+J261)*(Inputs!$C$14+IF(B261&lt;=10,Inputs!$C$12,Inputs!$C$13))/12</f>
        <v>0</v>
      </c>
      <c r="L261" s="56" t="n">
        <f aca="false">IF(OR(E261=1,A261&lt;=Inputs!$C$15),0,MAX(Inputs!$C$8*I261-(F261+G261+H261+J261-K261),0))</f>
        <v>0</v>
      </c>
      <c r="M261" s="56" t="n">
        <f aca="false">L261*INDEX(Rates!$B$2:$C$101,C261+1,IF(Inputs!$C$5="Male",1,2))/1000/12*Inputs!$C$16</f>
        <v>0</v>
      </c>
      <c r="N261" s="56" t="n">
        <f aca="false">IF($V$1=1,MAX(F261+G261+H261+J261-K261-M261,0)*Inputs!$C$22/12,0)</f>
        <v>0</v>
      </c>
      <c r="O261" s="56" t="n">
        <f aca="false">IF(AND(MOD(A261,12)=0,B261&gt;=Inputs!$C$18),MAX(F261+G261+H261+J261-K261-M261-N261,0)*Inputs!$C$17,0)</f>
        <v>0</v>
      </c>
      <c r="P261" s="56" t="n">
        <f aca="false">F261+G261+H261+J261-K261-M261-N261+O261</f>
        <v>0</v>
      </c>
      <c r="Q261" s="56" t="n">
        <f aca="false">IF(OR(E261=1,P261&lt;=0),0,P261)</f>
        <v>0</v>
      </c>
      <c r="R261" s="15" t="n">
        <f aca="false">IF(OR(E261=1,AND(P261&lt;=0,I261&gt;0)),1,0)</f>
        <v>1</v>
      </c>
      <c r="S261" s="15" t="n">
        <f aca="false">IF(L261&gt;0,1,0)</f>
        <v>0</v>
      </c>
    </row>
    <row r="262" customFormat="false" ht="15" hidden="false" customHeight="false" outlineLevel="0" collapsed="false">
      <c r="A262" s="15" t="n">
        <v>261</v>
      </c>
      <c r="B262" s="15" t="n">
        <f aca="false">INT((A262-1)/12)+1</f>
        <v>22</v>
      </c>
      <c r="C262" s="15" t="n">
        <f aca="false">MIN(Inputs!$C$4+B262-1,99)</f>
        <v>95</v>
      </c>
      <c r="D262" s="55" t="n">
        <f aca="false">Inputs!$C$25</f>
        <v>0.02</v>
      </c>
      <c r="E262" s="15" t="n">
        <f aca="false">R261</f>
        <v>1</v>
      </c>
      <c r="F262" s="56" t="n">
        <f aca="false">Q261</f>
        <v>0</v>
      </c>
      <c r="G262" s="56" t="n">
        <f aca="false">IF(AND(MOD(A262-1,12)=0,B262&lt;=Inputs!$C$7,E262=0),Inputs!$C$6,0)</f>
        <v>0</v>
      </c>
      <c r="H262" s="56" t="n">
        <f aca="false">IF(B262=1,G262*Inputs!$C$9,0)</f>
        <v>0</v>
      </c>
      <c r="I262" s="56" t="n">
        <f aca="false">I261+G262</f>
        <v>120000</v>
      </c>
      <c r="J262" s="56" t="n">
        <f aca="false">(F262+G262+H262)*((1+D262)^(1/12)-1)</f>
        <v>0</v>
      </c>
      <c r="K262" s="56" t="n">
        <f aca="false">(F262+G262+H262+J262)*(Inputs!$C$14+IF(B262&lt;=10,Inputs!$C$12,Inputs!$C$13))/12</f>
        <v>0</v>
      </c>
      <c r="L262" s="56" t="n">
        <f aca="false">IF(OR(E262=1,A262&lt;=Inputs!$C$15),0,MAX(Inputs!$C$8*I262-(F262+G262+H262+J262-K262),0))</f>
        <v>0</v>
      </c>
      <c r="M262" s="56" t="n">
        <f aca="false">L262*INDEX(Rates!$B$2:$C$101,C262+1,IF(Inputs!$C$5="Male",1,2))/1000/12*Inputs!$C$16</f>
        <v>0</v>
      </c>
      <c r="N262" s="56" t="n">
        <f aca="false">IF($V$1=1,MAX(F262+G262+H262+J262-K262-M262,0)*Inputs!$C$22/12,0)</f>
        <v>0</v>
      </c>
      <c r="O262" s="56" t="n">
        <f aca="false">IF(AND(MOD(A262,12)=0,B262&gt;=Inputs!$C$18),MAX(F262+G262+H262+J262-K262-M262-N262,0)*Inputs!$C$17,0)</f>
        <v>0</v>
      </c>
      <c r="P262" s="56" t="n">
        <f aca="false">F262+G262+H262+J262-K262-M262-N262+O262</f>
        <v>0</v>
      </c>
      <c r="Q262" s="56" t="n">
        <f aca="false">IF(OR(E262=1,P262&lt;=0),0,P262)</f>
        <v>0</v>
      </c>
      <c r="R262" s="15" t="n">
        <f aca="false">IF(OR(E262=1,AND(P262&lt;=0,I262&gt;0)),1,0)</f>
        <v>1</v>
      </c>
      <c r="S262" s="15" t="n">
        <f aca="false">IF(L262&gt;0,1,0)</f>
        <v>0</v>
      </c>
    </row>
    <row r="263" customFormat="false" ht="15" hidden="false" customHeight="false" outlineLevel="0" collapsed="false">
      <c r="A263" s="15" t="n">
        <v>262</v>
      </c>
      <c r="B263" s="15" t="n">
        <f aca="false">INT((A263-1)/12)+1</f>
        <v>22</v>
      </c>
      <c r="C263" s="15" t="n">
        <f aca="false">MIN(Inputs!$C$4+B263-1,99)</f>
        <v>95</v>
      </c>
      <c r="D263" s="55" t="n">
        <f aca="false">Inputs!$C$25</f>
        <v>0.02</v>
      </c>
      <c r="E263" s="15" t="n">
        <f aca="false">R262</f>
        <v>1</v>
      </c>
      <c r="F263" s="56" t="n">
        <f aca="false">Q262</f>
        <v>0</v>
      </c>
      <c r="G263" s="56" t="n">
        <f aca="false">IF(AND(MOD(A263-1,12)=0,B263&lt;=Inputs!$C$7,E263=0),Inputs!$C$6,0)</f>
        <v>0</v>
      </c>
      <c r="H263" s="56" t="n">
        <f aca="false">IF(B263=1,G263*Inputs!$C$9,0)</f>
        <v>0</v>
      </c>
      <c r="I263" s="56" t="n">
        <f aca="false">I262+G263</f>
        <v>120000</v>
      </c>
      <c r="J263" s="56" t="n">
        <f aca="false">(F263+G263+H263)*((1+D263)^(1/12)-1)</f>
        <v>0</v>
      </c>
      <c r="K263" s="56" t="n">
        <f aca="false">(F263+G263+H263+J263)*(Inputs!$C$14+IF(B263&lt;=10,Inputs!$C$12,Inputs!$C$13))/12</f>
        <v>0</v>
      </c>
      <c r="L263" s="56" t="n">
        <f aca="false">IF(OR(E263=1,A263&lt;=Inputs!$C$15),0,MAX(Inputs!$C$8*I263-(F263+G263+H263+J263-K263),0))</f>
        <v>0</v>
      </c>
      <c r="M263" s="56" t="n">
        <f aca="false">L263*INDEX(Rates!$B$2:$C$101,C263+1,IF(Inputs!$C$5="Male",1,2))/1000/12*Inputs!$C$16</f>
        <v>0</v>
      </c>
      <c r="N263" s="56" t="n">
        <f aca="false">IF($V$1=1,MAX(F263+G263+H263+J263-K263-M263,0)*Inputs!$C$22/12,0)</f>
        <v>0</v>
      </c>
      <c r="O263" s="56" t="n">
        <f aca="false">IF(AND(MOD(A263,12)=0,B263&gt;=Inputs!$C$18),MAX(F263+G263+H263+J263-K263-M263-N263,0)*Inputs!$C$17,0)</f>
        <v>0</v>
      </c>
      <c r="P263" s="56" t="n">
        <f aca="false">F263+G263+H263+J263-K263-M263-N263+O263</f>
        <v>0</v>
      </c>
      <c r="Q263" s="56" t="n">
        <f aca="false">IF(OR(E263=1,P263&lt;=0),0,P263)</f>
        <v>0</v>
      </c>
      <c r="R263" s="15" t="n">
        <f aca="false">IF(OR(E263=1,AND(P263&lt;=0,I263&gt;0)),1,0)</f>
        <v>1</v>
      </c>
      <c r="S263" s="15" t="n">
        <f aca="false">IF(L263&gt;0,1,0)</f>
        <v>0</v>
      </c>
    </row>
    <row r="264" customFormat="false" ht="15" hidden="false" customHeight="false" outlineLevel="0" collapsed="false">
      <c r="A264" s="15" t="n">
        <v>263</v>
      </c>
      <c r="B264" s="15" t="n">
        <f aca="false">INT((A264-1)/12)+1</f>
        <v>22</v>
      </c>
      <c r="C264" s="15" t="n">
        <f aca="false">MIN(Inputs!$C$4+B264-1,99)</f>
        <v>95</v>
      </c>
      <c r="D264" s="55" t="n">
        <f aca="false">Inputs!$C$25</f>
        <v>0.02</v>
      </c>
      <c r="E264" s="15" t="n">
        <f aca="false">R263</f>
        <v>1</v>
      </c>
      <c r="F264" s="56" t="n">
        <f aca="false">Q263</f>
        <v>0</v>
      </c>
      <c r="G264" s="56" t="n">
        <f aca="false">IF(AND(MOD(A264-1,12)=0,B264&lt;=Inputs!$C$7,E264=0),Inputs!$C$6,0)</f>
        <v>0</v>
      </c>
      <c r="H264" s="56" t="n">
        <f aca="false">IF(B264=1,G264*Inputs!$C$9,0)</f>
        <v>0</v>
      </c>
      <c r="I264" s="56" t="n">
        <f aca="false">I263+G264</f>
        <v>120000</v>
      </c>
      <c r="J264" s="56" t="n">
        <f aca="false">(F264+G264+H264)*((1+D264)^(1/12)-1)</f>
        <v>0</v>
      </c>
      <c r="K264" s="56" t="n">
        <f aca="false">(F264+G264+H264+J264)*(Inputs!$C$14+IF(B264&lt;=10,Inputs!$C$12,Inputs!$C$13))/12</f>
        <v>0</v>
      </c>
      <c r="L264" s="56" t="n">
        <f aca="false">IF(OR(E264=1,A264&lt;=Inputs!$C$15),0,MAX(Inputs!$C$8*I264-(F264+G264+H264+J264-K264),0))</f>
        <v>0</v>
      </c>
      <c r="M264" s="56" t="n">
        <f aca="false">L264*INDEX(Rates!$B$2:$C$101,C264+1,IF(Inputs!$C$5="Male",1,2))/1000/12*Inputs!$C$16</f>
        <v>0</v>
      </c>
      <c r="N264" s="56" t="n">
        <f aca="false">IF($V$1=1,MAX(F264+G264+H264+J264-K264-M264,0)*Inputs!$C$22/12,0)</f>
        <v>0</v>
      </c>
      <c r="O264" s="56" t="n">
        <f aca="false">IF(AND(MOD(A264,12)=0,B264&gt;=Inputs!$C$18),MAX(F264+G264+H264+J264-K264-M264-N264,0)*Inputs!$C$17,0)</f>
        <v>0</v>
      </c>
      <c r="P264" s="56" t="n">
        <f aca="false">F264+G264+H264+J264-K264-M264-N264+O264</f>
        <v>0</v>
      </c>
      <c r="Q264" s="56" t="n">
        <f aca="false">IF(OR(E264=1,P264&lt;=0),0,P264)</f>
        <v>0</v>
      </c>
      <c r="R264" s="15" t="n">
        <f aca="false">IF(OR(E264=1,AND(P264&lt;=0,I264&gt;0)),1,0)</f>
        <v>1</v>
      </c>
      <c r="S264" s="15" t="n">
        <f aca="false">IF(L264&gt;0,1,0)</f>
        <v>0</v>
      </c>
    </row>
    <row r="265" customFormat="false" ht="15" hidden="false" customHeight="false" outlineLevel="0" collapsed="false">
      <c r="A265" s="15" t="n">
        <v>264</v>
      </c>
      <c r="B265" s="15" t="n">
        <f aca="false">INT((A265-1)/12)+1</f>
        <v>22</v>
      </c>
      <c r="C265" s="15" t="n">
        <f aca="false">MIN(Inputs!$C$4+B265-1,99)</f>
        <v>95</v>
      </c>
      <c r="D265" s="55" t="n">
        <f aca="false">Inputs!$C$25</f>
        <v>0.02</v>
      </c>
      <c r="E265" s="15" t="n">
        <f aca="false">R264</f>
        <v>1</v>
      </c>
      <c r="F265" s="56" t="n">
        <f aca="false">Q264</f>
        <v>0</v>
      </c>
      <c r="G265" s="56" t="n">
        <f aca="false">IF(AND(MOD(A265-1,12)=0,B265&lt;=Inputs!$C$7,E265=0),Inputs!$C$6,0)</f>
        <v>0</v>
      </c>
      <c r="H265" s="56" t="n">
        <f aca="false">IF(B265=1,G265*Inputs!$C$9,0)</f>
        <v>0</v>
      </c>
      <c r="I265" s="56" t="n">
        <f aca="false">I264+G265</f>
        <v>120000</v>
      </c>
      <c r="J265" s="56" t="n">
        <f aca="false">(F265+G265+H265)*((1+D265)^(1/12)-1)</f>
        <v>0</v>
      </c>
      <c r="K265" s="56" t="n">
        <f aca="false">(F265+G265+H265+J265)*(Inputs!$C$14+IF(B265&lt;=10,Inputs!$C$12,Inputs!$C$13))/12</f>
        <v>0</v>
      </c>
      <c r="L265" s="56" t="n">
        <f aca="false">IF(OR(E265=1,A265&lt;=Inputs!$C$15),0,MAX(Inputs!$C$8*I265-(F265+G265+H265+J265-K265),0))</f>
        <v>0</v>
      </c>
      <c r="M265" s="56" t="n">
        <f aca="false">L265*INDEX(Rates!$B$2:$C$101,C265+1,IF(Inputs!$C$5="Male",1,2))/1000/12*Inputs!$C$16</f>
        <v>0</v>
      </c>
      <c r="N265" s="56" t="n">
        <f aca="false">IF($V$1=1,MAX(F265+G265+H265+J265-K265-M265,0)*Inputs!$C$22/12,0)</f>
        <v>0</v>
      </c>
      <c r="O265" s="56" t="n">
        <f aca="false">IF(AND(MOD(A265,12)=0,B265&gt;=Inputs!$C$18),MAX(F265+G265+H265+J265-K265-M265-N265,0)*Inputs!$C$17,0)</f>
        <v>0</v>
      </c>
      <c r="P265" s="56" t="n">
        <f aca="false">F265+G265+H265+J265-K265-M265-N265+O265</f>
        <v>0</v>
      </c>
      <c r="Q265" s="56" t="n">
        <f aca="false">IF(OR(E265=1,P265&lt;=0),0,P265)</f>
        <v>0</v>
      </c>
      <c r="R265" s="15" t="n">
        <f aca="false">IF(OR(E265=1,AND(P265&lt;=0,I265&gt;0)),1,0)</f>
        <v>1</v>
      </c>
      <c r="S265" s="15" t="n">
        <f aca="false">IF(L265&gt;0,1,0)</f>
        <v>0</v>
      </c>
    </row>
    <row r="266" customFormat="false" ht="15" hidden="false" customHeight="false" outlineLevel="0" collapsed="false">
      <c r="A266" s="15" t="n">
        <v>265</v>
      </c>
      <c r="B266" s="15" t="n">
        <f aca="false">INT((A266-1)/12)+1</f>
        <v>23</v>
      </c>
      <c r="C266" s="15" t="n">
        <f aca="false">MIN(Inputs!$C$4+B266-1,99)</f>
        <v>96</v>
      </c>
      <c r="D266" s="55" t="n">
        <f aca="false">Inputs!$C$25</f>
        <v>0.02</v>
      </c>
      <c r="E266" s="15" t="n">
        <f aca="false">R265</f>
        <v>1</v>
      </c>
      <c r="F266" s="56" t="n">
        <f aca="false">Q265</f>
        <v>0</v>
      </c>
      <c r="G266" s="56" t="n">
        <f aca="false">IF(AND(MOD(A266-1,12)=0,B266&lt;=Inputs!$C$7,E266=0),Inputs!$C$6,0)</f>
        <v>0</v>
      </c>
      <c r="H266" s="56" t="n">
        <f aca="false">IF(B266=1,G266*Inputs!$C$9,0)</f>
        <v>0</v>
      </c>
      <c r="I266" s="56" t="n">
        <f aca="false">I265+G266</f>
        <v>120000</v>
      </c>
      <c r="J266" s="56" t="n">
        <f aca="false">(F266+G266+H266)*((1+D266)^(1/12)-1)</f>
        <v>0</v>
      </c>
      <c r="K266" s="56" t="n">
        <f aca="false">(F266+G266+H266+J266)*(Inputs!$C$14+IF(B266&lt;=10,Inputs!$C$12,Inputs!$C$13))/12</f>
        <v>0</v>
      </c>
      <c r="L266" s="56" t="n">
        <f aca="false">IF(OR(E266=1,A266&lt;=Inputs!$C$15),0,MAX(Inputs!$C$8*I266-(F266+G266+H266+J266-K266),0))</f>
        <v>0</v>
      </c>
      <c r="M266" s="56" t="n">
        <f aca="false">L266*INDEX(Rates!$B$2:$C$101,C266+1,IF(Inputs!$C$5="Male",1,2))/1000/12*Inputs!$C$16</f>
        <v>0</v>
      </c>
      <c r="N266" s="56" t="n">
        <f aca="false">IF($V$1=1,MAX(F266+G266+H266+J266-K266-M266,0)*Inputs!$C$22/12,0)</f>
        <v>0</v>
      </c>
      <c r="O266" s="56" t="n">
        <f aca="false">IF(AND(MOD(A266,12)=0,B266&gt;=Inputs!$C$18),MAX(F266+G266+H266+J266-K266-M266-N266,0)*Inputs!$C$17,0)</f>
        <v>0</v>
      </c>
      <c r="P266" s="56" t="n">
        <f aca="false">F266+G266+H266+J266-K266-M266-N266+O266</f>
        <v>0</v>
      </c>
      <c r="Q266" s="56" t="n">
        <f aca="false">IF(OR(E266=1,P266&lt;=0),0,P266)</f>
        <v>0</v>
      </c>
      <c r="R266" s="15" t="n">
        <f aca="false">IF(OR(E266=1,AND(P266&lt;=0,I266&gt;0)),1,0)</f>
        <v>1</v>
      </c>
      <c r="S266" s="15" t="n">
        <f aca="false">IF(L266&gt;0,1,0)</f>
        <v>0</v>
      </c>
    </row>
    <row r="267" customFormat="false" ht="15" hidden="false" customHeight="false" outlineLevel="0" collapsed="false">
      <c r="A267" s="15" t="n">
        <v>266</v>
      </c>
      <c r="B267" s="15" t="n">
        <f aca="false">INT((A267-1)/12)+1</f>
        <v>23</v>
      </c>
      <c r="C267" s="15" t="n">
        <f aca="false">MIN(Inputs!$C$4+B267-1,99)</f>
        <v>96</v>
      </c>
      <c r="D267" s="55" t="n">
        <f aca="false">Inputs!$C$25</f>
        <v>0.02</v>
      </c>
      <c r="E267" s="15" t="n">
        <f aca="false">R266</f>
        <v>1</v>
      </c>
      <c r="F267" s="56" t="n">
        <f aca="false">Q266</f>
        <v>0</v>
      </c>
      <c r="G267" s="56" t="n">
        <f aca="false">IF(AND(MOD(A267-1,12)=0,B267&lt;=Inputs!$C$7,E267=0),Inputs!$C$6,0)</f>
        <v>0</v>
      </c>
      <c r="H267" s="56" t="n">
        <f aca="false">IF(B267=1,G267*Inputs!$C$9,0)</f>
        <v>0</v>
      </c>
      <c r="I267" s="56" t="n">
        <f aca="false">I266+G267</f>
        <v>120000</v>
      </c>
      <c r="J267" s="56" t="n">
        <f aca="false">(F267+G267+H267)*((1+D267)^(1/12)-1)</f>
        <v>0</v>
      </c>
      <c r="K267" s="56" t="n">
        <f aca="false">(F267+G267+H267+J267)*(Inputs!$C$14+IF(B267&lt;=10,Inputs!$C$12,Inputs!$C$13))/12</f>
        <v>0</v>
      </c>
      <c r="L267" s="56" t="n">
        <f aca="false">IF(OR(E267=1,A267&lt;=Inputs!$C$15),0,MAX(Inputs!$C$8*I267-(F267+G267+H267+J267-K267),0))</f>
        <v>0</v>
      </c>
      <c r="M267" s="56" t="n">
        <f aca="false">L267*INDEX(Rates!$B$2:$C$101,C267+1,IF(Inputs!$C$5="Male",1,2))/1000/12*Inputs!$C$16</f>
        <v>0</v>
      </c>
      <c r="N267" s="56" t="n">
        <f aca="false">IF($V$1=1,MAX(F267+G267+H267+J267-K267-M267,0)*Inputs!$C$22/12,0)</f>
        <v>0</v>
      </c>
      <c r="O267" s="56" t="n">
        <f aca="false">IF(AND(MOD(A267,12)=0,B267&gt;=Inputs!$C$18),MAX(F267+G267+H267+J267-K267-M267-N267,0)*Inputs!$C$17,0)</f>
        <v>0</v>
      </c>
      <c r="P267" s="56" t="n">
        <f aca="false">F267+G267+H267+J267-K267-M267-N267+O267</f>
        <v>0</v>
      </c>
      <c r="Q267" s="56" t="n">
        <f aca="false">IF(OR(E267=1,P267&lt;=0),0,P267)</f>
        <v>0</v>
      </c>
      <c r="R267" s="15" t="n">
        <f aca="false">IF(OR(E267=1,AND(P267&lt;=0,I267&gt;0)),1,0)</f>
        <v>1</v>
      </c>
      <c r="S267" s="15" t="n">
        <f aca="false">IF(L267&gt;0,1,0)</f>
        <v>0</v>
      </c>
    </row>
    <row r="268" customFormat="false" ht="15" hidden="false" customHeight="false" outlineLevel="0" collapsed="false">
      <c r="A268" s="15" t="n">
        <v>267</v>
      </c>
      <c r="B268" s="15" t="n">
        <f aca="false">INT((A268-1)/12)+1</f>
        <v>23</v>
      </c>
      <c r="C268" s="15" t="n">
        <f aca="false">MIN(Inputs!$C$4+B268-1,99)</f>
        <v>96</v>
      </c>
      <c r="D268" s="55" t="n">
        <f aca="false">Inputs!$C$25</f>
        <v>0.02</v>
      </c>
      <c r="E268" s="15" t="n">
        <f aca="false">R267</f>
        <v>1</v>
      </c>
      <c r="F268" s="56" t="n">
        <f aca="false">Q267</f>
        <v>0</v>
      </c>
      <c r="G268" s="56" t="n">
        <f aca="false">IF(AND(MOD(A268-1,12)=0,B268&lt;=Inputs!$C$7,E268=0),Inputs!$C$6,0)</f>
        <v>0</v>
      </c>
      <c r="H268" s="56" t="n">
        <f aca="false">IF(B268=1,G268*Inputs!$C$9,0)</f>
        <v>0</v>
      </c>
      <c r="I268" s="56" t="n">
        <f aca="false">I267+G268</f>
        <v>120000</v>
      </c>
      <c r="J268" s="56" t="n">
        <f aca="false">(F268+G268+H268)*((1+D268)^(1/12)-1)</f>
        <v>0</v>
      </c>
      <c r="K268" s="56" t="n">
        <f aca="false">(F268+G268+H268+J268)*(Inputs!$C$14+IF(B268&lt;=10,Inputs!$C$12,Inputs!$C$13))/12</f>
        <v>0</v>
      </c>
      <c r="L268" s="56" t="n">
        <f aca="false">IF(OR(E268=1,A268&lt;=Inputs!$C$15),0,MAX(Inputs!$C$8*I268-(F268+G268+H268+J268-K268),0))</f>
        <v>0</v>
      </c>
      <c r="M268" s="56" t="n">
        <f aca="false">L268*INDEX(Rates!$B$2:$C$101,C268+1,IF(Inputs!$C$5="Male",1,2))/1000/12*Inputs!$C$16</f>
        <v>0</v>
      </c>
      <c r="N268" s="56" t="n">
        <f aca="false">IF($V$1=1,MAX(F268+G268+H268+J268-K268-M268,0)*Inputs!$C$22/12,0)</f>
        <v>0</v>
      </c>
      <c r="O268" s="56" t="n">
        <f aca="false">IF(AND(MOD(A268,12)=0,B268&gt;=Inputs!$C$18),MAX(F268+G268+H268+J268-K268-M268-N268,0)*Inputs!$C$17,0)</f>
        <v>0</v>
      </c>
      <c r="P268" s="56" t="n">
        <f aca="false">F268+G268+H268+J268-K268-M268-N268+O268</f>
        <v>0</v>
      </c>
      <c r="Q268" s="56" t="n">
        <f aca="false">IF(OR(E268=1,P268&lt;=0),0,P268)</f>
        <v>0</v>
      </c>
      <c r="R268" s="15" t="n">
        <f aca="false">IF(OR(E268=1,AND(P268&lt;=0,I268&gt;0)),1,0)</f>
        <v>1</v>
      </c>
      <c r="S268" s="15" t="n">
        <f aca="false">IF(L268&gt;0,1,0)</f>
        <v>0</v>
      </c>
    </row>
    <row r="269" customFormat="false" ht="15" hidden="false" customHeight="false" outlineLevel="0" collapsed="false">
      <c r="A269" s="15" t="n">
        <v>268</v>
      </c>
      <c r="B269" s="15" t="n">
        <f aca="false">INT((A269-1)/12)+1</f>
        <v>23</v>
      </c>
      <c r="C269" s="15" t="n">
        <f aca="false">MIN(Inputs!$C$4+B269-1,99)</f>
        <v>96</v>
      </c>
      <c r="D269" s="55" t="n">
        <f aca="false">Inputs!$C$25</f>
        <v>0.02</v>
      </c>
      <c r="E269" s="15" t="n">
        <f aca="false">R268</f>
        <v>1</v>
      </c>
      <c r="F269" s="56" t="n">
        <f aca="false">Q268</f>
        <v>0</v>
      </c>
      <c r="G269" s="56" t="n">
        <f aca="false">IF(AND(MOD(A269-1,12)=0,B269&lt;=Inputs!$C$7,E269=0),Inputs!$C$6,0)</f>
        <v>0</v>
      </c>
      <c r="H269" s="56" t="n">
        <f aca="false">IF(B269=1,G269*Inputs!$C$9,0)</f>
        <v>0</v>
      </c>
      <c r="I269" s="56" t="n">
        <f aca="false">I268+G269</f>
        <v>120000</v>
      </c>
      <c r="J269" s="56" t="n">
        <f aca="false">(F269+G269+H269)*((1+D269)^(1/12)-1)</f>
        <v>0</v>
      </c>
      <c r="K269" s="56" t="n">
        <f aca="false">(F269+G269+H269+J269)*(Inputs!$C$14+IF(B269&lt;=10,Inputs!$C$12,Inputs!$C$13))/12</f>
        <v>0</v>
      </c>
      <c r="L269" s="56" t="n">
        <f aca="false">IF(OR(E269=1,A269&lt;=Inputs!$C$15),0,MAX(Inputs!$C$8*I269-(F269+G269+H269+J269-K269),0))</f>
        <v>0</v>
      </c>
      <c r="M269" s="56" t="n">
        <f aca="false">L269*INDEX(Rates!$B$2:$C$101,C269+1,IF(Inputs!$C$5="Male",1,2))/1000/12*Inputs!$C$16</f>
        <v>0</v>
      </c>
      <c r="N269" s="56" t="n">
        <f aca="false">IF($V$1=1,MAX(F269+G269+H269+J269-K269-M269,0)*Inputs!$C$22/12,0)</f>
        <v>0</v>
      </c>
      <c r="O269" s="56" t="n">
        <f aca="false">IF(AND(MOD(A269,12)=0,B269&gt;=Inputs!$C$18),MAX(F269+G269+H269+J269-K269-M269-N269,0)*Inputs!$C$17,0)</f>
        <v>0</v>
      </c>
      <c r="P269" s="56" t="n">
        <f aca="false">F269+G269+H269+J269-K269-M269-N269+O269</f>
        <v>0</v>
      </c>
      <c r="Q269" s="56" t="n">
        <f aca="false">IF(OR(E269=1,P269&lt;=0),0,P269)</f>
        <v>0</v>
      </c>
      <c r="R269" s="15" t="n">
        <f aca="false">IF(OR(E269=1,AND(P269&lt;=0,I269&gt;0)),1,0)</f>
        <v>1</v>
      </c>
      <c r="S269" s="15" t="n">
        <f aca="false">IF(L269&gt;0,1,0)</f>
        <v>0</v>
      </c>
    </row>
    <row r="270" customFormat="false" ht="15" hidden="false" customHeight="false" outlineLevel="0" collapsed="false">
      <c r="A270" s="15" t="n">
        <v>269</v>
      </c>
      <c r="B270" s="15" t="n">
        <f aca="false">INT((A270-1)/12)+1</f>
        <v>23</v>
      </c>
      <c r="C270" s="15" t="n">
        <f aca="false">MIN(Inputs!$C$4+B270-1,99)</f>
        <v>96</v>
      </c>
      <c r="D270" s="55" t="n">
        <f aca="false">Inputs!$C$25</f>
        <v>0.02</v>
      </c>
      <c r="E270" s="15" t="n">
        <f aca="false">R269</f>
        <v>1</v>
      </c>
      <c r="F270" s="56" t="n">
        <f aca="false">Q269</f>
        <v>0</v>
      </c>
      <c r="G270" s="56" t="n">
        <f aca="false">IF(AND(MOD(A270-1,12)=0,B270&lt;=Inputs!$C$7,E270=0),Inputs!$C$6,0)</f>
        <v>0</v>
      </c>
      <c r="H270" s="56" t="n">
        <f aca="false">IF(B270=1,G270*Inputs!$C$9,0)</f>
        <v>0</v>
      </c>
      <c r="I270" s="56" t="n">
        <f aca="false">I269+G270</f>
        <v>120000</v>
      </c>
      <c r="J270" s="56" t="n">
        <f aca="false">(F270+G270+H270)*((1+D270)^(1/12)-1)</f>
        <v>0</v>
      </c>
      <c r="K270" s="56" t="n">
        <f aca="false">(F270+G270+H270+J270)*(Inputs!$C$14+IF(B270&lt;=10,Inputs!$C$12,Inputs!$C$13))/12</f>
        <v>0</v>
      </c>
      <c r="L270" s="56" t="n">
        <f aca="false">IF(OR(E270=1,A270&lt;=Inputs!$C$15),0,MAX(Inputs!$C$8*I270-(F270+G270+H270+J270-K270),0))</f>
        <v>0</v>
      </c>
      <c r="M270" s="56" t="n">
        <f aca="false">L270*INDEX(Rates!$B$2:$C$101,C270+1,IF(Inputs!$C$5="Male",1,2))/1000/12*Inputs!$C$16</f>
        <v>0</v>
      </c>
      <c r="N270" s="56" t="n">
        <f aca="false">IF($V$1=1,MAX(F270+G270+H270+J270-K270-M270,0)*Inputs!$C$22/12,0)</f>
        <v>0</v>
      </c>
      <c r="O270" s="56" t="n">
        <f aca="false">IF(AND(MOD(A270,12)=0,B270&gt;=Inputs!$C$18),MAX(F270+G270+H270+J270-K270-M270-N270,0)*Inputs!$C$17,0)</f>
        <v>0</v>
      </c>
      <c r="P270" s="56" t="n">
        <f aca="false">F270+G270+H270+J270-K270-M270-N270+O270</f>
        <v>0</v>
      </c>
      <c r="Q270" s="56" t="n">
        <f aca="false">IF(OR(E270=1,P270&lt;=0),0,P270)</f>
        <v>0</v>
      </c>
      <c r="R270" s="15" t="n">
        <f aca="false">IF(OR(E270=1,AND(P270&lt;=0,I270&gt;0)),1,0)</f>
        <v>1</v>
      </c>
      <c r="S270" s="15" t="n">
        <f aca="false">IF(L270&gt;0,1,0)</f>
        <v>0</v>
      </c>
    </row>
    <row r="271" customFormat="false" ht="15" hidden="false" customHeight="false" outlineLevel="0" collapsed="false">
      <c r="A271" s="15" t="n">
        <v>270</v>
      </c>
      <c r="B271" s="15" t="n">
        <f aca="false">INT((A271-1)/12)+1</f>
        <v>23</v>
      </c>
      <c r="C271" s="15" t="n">
        <f aca="false">MIN(Inputs!$C$4+B271-1,99)</f>
        <v>96</v>
      </c>
      <c r="D271" s="55" t="n">
        <f aca="false">Inputs!$C$25</f>
        <v>0.02</v>
      </c>
      <c r="E271" s="15" t="n">
        <f aca="false">R270</f>
        <v>1</v>
      </c>
      <c r="F271" s="56" t="n">
        <f aca="false">Q270</f>
        <v>0</v>
      </c>
      <c r="G271" s="56" t="n">
        <f aca="false">IF(AND(MOD(A271-1,12)=0,B271&lt;=Inputs!$C$7,E271=0),Inputs!$C$6,0)</f>
        <v>0</v>
      </c>
      <c r="H271" s="56" t="n">
        <f aca="false">IF(B271=1,G271*Inputs!$C$9,0)</f>
        <v>0</v>
      </c>
      <c r="I271" s="56" t="n">
        <f aca="false">I270+G271</f>
        <v>120000</v>
      </c>
      <c r="J271" s="56" t="n">
        <f aca="false">(F271+G271+H271)*((1+D271)^(1/12)-1)</f>
        <v>0</v>
      </c>
      <c r="K271" s="56" t="n">
        <f aca="false">(F271+G271+H271+J271)*(Inputs!$C$14+IF(B271&lt;=10,Inputs!$C$12,Inputs!$C$13))/12</f>
        <v>0</v>
      </c>
      <c r="L271" s="56" t="n">
        <f aca="false">IF(OR(E271=1,A271&lt;=Inputs!$C$15),0,MAX(Inputs!$C$8*I271-(F271+G271+H271+J271-K271),0))</f>
        <v>0</v>
      </c>
      <c r="M271" s="56" t="n">
        <f aca="false">L271*INDEX(Rates!$B$2:$C$101,C271+1,IF(Inputs!$C$5="Male",1,2))/1000/12*Inputs!$C$16</f>
        <v>0</v>
      </c>
      <c r="N271" s="56" t="n">
        <f aca="false">IF($V$1=1,MAX(F271+G271+H271+J271-K271-M271,0)*Inputs!$C$22/12,0)</f>
        <v>0</v>
      </c>
      <c r="O271" s="56" t="n">
        <f aca="false">IF(AND(MOD(A271,12)=0,B271&gt;=Inputs!$C$18),MAX(F271+G271+H271+J271-K271-M271-N271,0)*Inputs!$C$17,0)</f>
        <v>0</v>
      </c>
      <c r="P271" s="56" t="n">
        <f aca="false">F271+G271+H271+J271-K271-M271-N271+O271</f>
        <v>0</v>
      </c>
      <c r="Q271" s="56" t="n">
        <f aca="false">IF(OR(E271=1,P271&lt;=0),0,P271)</f>
        <v>0</v>
      </c>
      <c r="R271" s="15" t="n">
        <f aca="false">IF(OR(E271=1,AND(P271&lt;=0,I271&gt;0)),1,0)</f>
        <v>1</v>
      </c>
      <c r="S271" s="15" t="n">
        <f aca="false">IF(L271&gt;0,1,0)</f>
        <v>0</v>
      </c>
    </row>
    <row r="272" customFormat="false" ht="15" hidden="false" customHeight="false" outlineLevel="0" collapsed="false">
      <c r="A272" s="15" t="n">
        <v>271</v>
      </c>
      <c r="B272" s="15" t="n">
        <f aca="false">INT((A272-1)/12)+1</f>
        <v>23</v>
      </c>
      <c r="C272" s="15" t="n">
        <f aca="false">MIN(Inputs!$C$4+B272-1,99)</f>
        <v>96</v>
      </c>
      <c r="D272" s="55" t="n">
        <f aca="false">Inputs!$C$25</f>
        <v>0.02</v>
      </c>
      <c r="E272" s="15" t="n">
        <f aca="false">R271</f>
        <v>1</v>
      </c>
      <c r="F272" s="56" t="n">
        <f aca="false">Q271</f>
        <v>0</v>
      </c>
      <c r="G272" s="56" t="n">
        <f aca="false">IF(AND(MOD(A272-1,12)=0,B272&lt;=Inputs!$C$7,E272=0),Inputs!$C$6,0)</f>
        <v>0</v>
      </c>
      <c r="H272" s="56" t="n">
        <f aca="false">IF(B272=1,G272*Inputs!$C$9,0)</f>
        <v>0</v>
      </c>
      <c r="I272" s="56" t="n">
        <f aca="false">I271+G272</f>
        <v>120000</v>
      </c>
      <c r="J272" s="56" t="n">
        <f aca="false">(F272+G272+H272)*((1+D272)^(1/12)-1)</f>
        <v>0</v>
      </c>
      <c r="K272" s="56" t="n">
        <f aca="false">(F272+G272+H272+J272)*(Inputs!$C$14+IF(B272&lt;=10,Inputs!$C$12,Inputs!$C$13))/12</f>
        <v>0</v>
      </c>
      <c r="L272" s="56" t="n">
        <f aca="false">IF(OR(E272=1,A272&lt;=Inputs!$C$15),0,MAX(Inputs!$C$8*I272-(F272+G272+H272+J272-K272),0))</f>
        <v>0</v>
      </c>
      <c r="M272" s="56" t="n">
        <f aca="false">L272*INDEX(Rates!$B$2:$C$101,C272+1,IF(Inputs!$C$5="Male",1,2))/1000/12*Inputs!$C$16</f>
        <v>0</v>
      </c>
      <c r="N272" s="56" t="n">
        <f aca="false">IF($V$1=1,MAX(F272+G272+H272+J272-K272-M272,0)*Inputs!$C$22/12,0)</f>
        <v>0</v>
      </c>
      <c r="O272" s="56" t="n">
        <f aca="false">IF(AND(MOD(A272,12)=0,B272&gt;=Inputs!$C$18),MAX(F272+G272+H272+J272-K272-M272-N272,0)*Inputs!$C$17,0)</f>
        <v>0</v>
      </c>
      <c r="P272" s="56" t="n">
        <f aca="false">F272+G272+H272+J272-K272-M272-N272+O272</f>
        <v>0</v>
      </c>
      <c r="Q272" s="56" t="n">
        <f aca="false">IF(OR(E272=1,P272&lt;=0),0,P272)</f>
        <v>0</v>
      </c>
      <c r="R272" s="15" t="n">
        <f aca="false">IF(OR(E272=1,AND(P272&lt;=0,I272&gt;0)),1,0)</f>
        <v>1</v>
      </c>
      <c r="S272" s="15" t="n">
        <f aca="false">IF(L272&gt;0,1,0)</f>
        <v>0</v>
      </c>
    </row>
    <row r="273" customFormat="false" ht="15" hidden="false" customHeight="false" outlineLevel="0" collapsed="false">
      <c r="A273" s="15" t="n">
        <v>272</v>
      </c>
      <c r="B273" s="15" t="n">
        <f aca="false">INT((A273-1)/12)+1</f>
        <v>23</v>
      </c>
      <c r="C273" s="15" t="n">
        <f aca="false">MIN(Inputs!$C$4+B273-1,99)</f>
        <v>96</v>
      </c>
      <c r="D273" s="55" t="n">
        <f aca="false">Inputs!$C$25</f>
        <v>0.02</v>
      </c>
      <c r="E273" s="15" t="n">
        <f aca="false">R272</f>
        <v>1</v>
      </c>
      <c r="F273" s="56" t="n">
        <f aca="false">Q272</f>
        <v>0</v>
      </c>
      <c r="G273" s="56" t="n">
        <f aca="false">IF(AND(MOD(A273-1,12)=0,B273&lt;=Inputs!$C$7,E273=0),Inputs!$C$6,0)</f>
        <v>0</v>
      </c>
      <c r="H273" s="56" t="n">
        <f aca="false">IF(B273=1,G273*Inputs!$C$9,0)</f>
        <v>0</v>
      </c>
      <c r="I273" s="56" t="n">
        <f aca="false">I272+G273</f>
        <v>120000</v>
      </c>
      <c r="J273" s="56" t="n">
        <f aca="false">(F273+G273+H273)*((1+D273)^(1/12)-1)</f>
        <v>0</v>
      </c>
      <c r="K273" s="56" t="n">
        <f aca="false">(F273+G273+H273+J273)*(Inputs!$C$14+IF(B273&lt;=10,Inputs!$C$12,Inputs!$C$13))/12</f>
        <v>0</v>
      </c>
      <c r="L273" s="56" t="n">
        <f aca="false">IF(OR(E273=1,A273&lt;=Inputs!$C$15),0,MAX(Inputs!$C$8*I273-(F273+G273+H273+J273-K273),0))</f>
        <v>0</v>
      </c>
      <c r="M273" s="56" t="n">
        <f aca="false">L273*INDEX(Rates!$B$2:$C$101,C273+1,IF(Inputs!$C$5="Male",1,2))/1000/12*Inputs!$C$16</f>
        <v>0</v>
      </c>
      <c r="N273" s="56" t="n">
        <f aca="false">IF($V$1=1,MAX(F273+G273+H273+J273-K273-M273,0)*Inputs!$C$22/12,0)</f>
        <v>0</v>
      </c>
      <c r="O273" s="56" t="n">
        <f aca="false">IF(AND(MOD(A273,12)=0,B273&gt;=Inputs!$C$18),MAX(F273+G273+H273+J273-K273-M273-N273,0)*Inputs!$C$17,0)</f>
        <v>0</v>
      </c>
      <c r="P273" s="56" t="n">
        <f aca="false">F273+G273+H273+J273-K273-M273-N273+O273</f>
        <v>0</v>
      </c>
      <c r="Q273" s="56" t="n">
        <f aca="false">IF(OR(E273=1,P273&lt;=0),0,P273)</f>
        <v>0</v>
      </c>
      <c r="R273" s="15" t="n">
        <f aca="false">IF(OR(E273=1,AND(P273&lt;=0,I273&gt;0)),1,0)</f>
        <v>1</v>
      </c>
      <c r="S273" s="15" t="n">
        <f aca="false">IF(L273&gt;0,1,0)</f>
        <v>0</v>
      </c>
    </row>
    <row r="274" customFormat="false" ht="15" hidden="false" customHeight="false" outlineLevel="0" collapsed="false">
      <c r="A274" s="15" t="n">
        <v>273</v>
      </c>
      <c r="B274" s="15" t="n">
        <f aca="false">INT((A274-1)/12)+1</f>
        <v>23</v>
      </c>
      <c r="C274" s="15" t="n">
        <f aca="false">MIN(Inputs!$C$4+B274-1,99)</f>
        <v>96</v>
      </c>
      <c r="D274" s="55" t="n">
        <f aca="false">Inputs!$C$25</f>
        <v>0.02</v>
      </c>
      <c r="E274" s="15" t="n">
        <f aca="false">R273</f>
        <v>1</v>
      </c>
      <c r="F274" s="56" t="n">
        <f aca="false">Q273</f>
        <v>0</v>
      </c>
      <c r="G274" s="56" t="n">
        <f aca="false">IF(AND(MOD(A274-1,12)=0,B274&lt;=Inputs!$C$7,E274=0),Inputs!$C$6,0)</f>
        <v>0</v>
      </c>
      <c r="H274" s="56" t="n">
        <f aca="false">IF(B274=1,G274*Inputs!$C$9,0)</f>
        <v>0</v>
      </c>
      <c r="I274" s="56" t="n">
        <f aca="false">I273+G274</f>
        <v>120000</v>
      </c>
      <c r="J274" s="56" t="n">
        <f aca="false">(F274+G274+H274)*((1+D274)^(1/12)-1)</f>
        <v>0</v>
      </c>
      <c r="K274" s="56" t="n">
        <f aca="false">(F274+G274+H274+J274)*(Inputs!$C$14+IF(B274&lt;=10,Inputs!$C$12,Inputs!$C$13))/12</f>
        <v>0</v>
      </c>
      <c r="L274" s="56" t="n">
        <f aca="false">IF(OR(E274=1,A274&lt;=Inputs!$C$15),0,MAX(Inputs!$C$8*I274-(F274+G274+H274+J274-K274),0))</f>
        <v>0</v>
      </c>
      <c r="M274" s="56" t="n">
        <f aca="false">L274*INDEX(Rates!$B$2:$C$101,C274+1,IF(Inputs!$C$5="Male",1,2))/1000/12*Inputs!$C$16</f>
        <v>0</v>
      </c>
      <c r="N274" s="56" t="n">
        <f aca="false">IF($V$1=1,MAX(F274+G274+H274+J274-K274-M274,0)*Inputs!$C$22/12,0)</f>
        <v>0</v>
      </c>
      <c r="O274" s="56" t="n">
        <f aca="false">IF(AND(MOD(A274,12)=0,B274&gt;=Inputs!$C$18),MAX(F274+G274+H274+J274-K274-M274-N274,0)*Inputs!$C$17,0)</f>
        <v>0</v>
      </c>
      <c r="P274" s="56" t="n">
        <f aca="false">F274+G274+H274+J274-K274-M274-N274+O274</f>
        <v>0</v>
      </c>
      <c r="Q274" s="56" t="n">
        <f aca="false">IF(OR(E274=1,P274&lt;=0),0,P274)</f>
        <v>0</v>
      </c>
      <c r="R274" s="15" t="n">
        <f aca="false">IF(OR(E274=1,AND(P274&lt;=0,I274&gt;0)),1,0)</f>
        <v>1</v>
      </c>
      <c r="S274" s="15" t="n">
        <f aca="false">IF(L274&gt;0,1,0)</f>
        <v>0</v>
      </c>
    </row>
    <row r="275" customFormat="false" ht="15" hidden="false" customHeight="false" outlineLevel="0" collapsed="false">
      <c r="A275" s="15" t="n">
        <v>274</v>
      </c>
      <c r="B275" s="15" t="n">
        <f aca="false">INT((A275-1)/12)+1</f>
        <v>23</v>
      </c>
      <c r="C275" s="15" t="n">
        <f aca="false">MIN(Inputs!$C$4+B275-1,99)</f>
        <v>96</v>
      </c>
      <c r="D275" s="55" t="n">
        <f aca="false">Inputs!$C$25</f>
        <v>0.02</v>
      </c>
      <c r="E275" s="15" t="n">
        <f aca="false">R274</f>
        <v>1</v>
      </c>
      <c r="F275" s="56" t="n">
        <f aca="false">Q274</f>
        <v>0</v>
      </c>
      <c r="G275" s="56" t="n">
        <f aca="false">IF(AND(MOD(A275-1,12)=0,B275&lt;=Inputs!$C$7,E275=0),Inputs!$C$6,0)</f>
        <v>0</v>
      </c>
      <c r="H275" s="56" t="n">
        <f aca="false">IF(B275=1,G275*Inputs!$C$9,0)</f>
        <v>0</v>
      </c>
      <c r="I275" s="56" t="n">
        <f aca="false">I274+G275</f>
        <v>120000</v>
      </c>
      <c r="J275" s="56" t="n">
        <f aca="false">(F275+G275+H275)*((1+D275)^(1/12)-1)</f>
        <v>0</v>
      </c>
      <c r="K275" s="56" t="n">
        <f aca="false">(F275+G275+H275+J275)*(Inputs!$C$14+IF(B275&lt;=10,Inputs!$C$12,Inputs!$C$13))/12</f>
        <v>0</v>
      </c>
      <c r="L275" s="56" t="n">
        <f aca="false">IF(OR(E275=1,A275&lt;=Inputs!$C$15),0,MAX(Inputs!$C$8*I275-(F275+G275+H275+J275-K275),0))</f>
        <v>0</v>
      </c>
      <c r="M275" s="56" t="n">
        <f aca="false">L275*INDEX(Rates!$B$2:$C$101,C275+1,IF(Inputs!$C$5="Male",1,2))/1000/12*Inputs!$C$16</f>
        <v>0</v>
      </c>
      <c r="N275" s="56" t="n">
        <f aca="false">IF($V$1=1,MAX(F275+G275+H275+J275-K275-M275,0)*Inputs!$C$22/12,0)</f>
        <v>0</v>
      </c>
      <c r="O275" s="56" t="n">
        <f aca="false">IF(AND(MOD(A275,12)=0,B275&gt;=Inputs!$C$18),MAX(F275+G275+H275+J275-K275-M275-N275,0)*Inputs!$C$17,0)</f>
        <v>0</v>
      </c>
      <c r="P275" s="56" t="n">
        <f aca="false">F275+G275+H275+J275-K275-M275-N275+O275</f>
        <v>0</v>
      </c>
      <c r="Q275" s="56" t="n">
        <f aca="false">IF(OR(E275=1,P275&lt;=0),0,P275)</f>
        <v>0</v>
      </c>
      <c r="R275" s="15" t="n">
        <f aca="false">IF(OR(E275=1,AND(P275&lt;=0,I275&gt;0)),1,0)</f>
        <v>1</v>
      </c>
      <c r="S275" s="15" t="n">
        <f aca="false">IF(L275&gt;0,1,0)</f>
        <v>0</v>
      </c>
    </row>
    <row r="276" customFormat="false" ht="15" hidden="false" customHeight="false" outlineLevel="0" collapsed="false">
      <c r="A276" s="15" t="n">
        <v>275</v>
      </c>
      <c r="B276" s="15" t="n">
        <f aca="false">INT((A276-1)/12)+1</f>
        <v>23</v>
      </c>
      <c r="C276" s="15" t="n">
        <f aca="false">MIN(Inputs!$C$4+B276-1,99)</f>
        <v>96</v>
      </c>
      <c r="D276" s="55" t="n">
        <f aca="false">Inputs!$C$25</f>
        <v>0.02</v>
      </c>
      <c r="E276" s="15" t="n">
        <f aca="false">R275</f>
        <v>1</v>
      </c>
      <c r="F276" s="56" t="n">
        <f aca="false">Q275</f>
        <v>0</v>
      </c>
      <c r="G276" s="56" t="n">
        <f aca="false">IF(AND(MOD(A276-1,12)=0,B276&lt;=Inputs!$C$7,E276=0),Inputs!$C$6,0)</f>
        <v>0</v>
      </c>
      <c r="H276" s="56" t="n">
        <f aca="false">IF(B276=1,G276*Inputs!$C$9,0)</f>
        <v>0</v>
      </c>
      <c r="I276" s="56" t="n">
        <f aca="false">I275+G276</f>
        <v>120000</v>
      </c>
      <c r="J276" s="56" t="n">
        <f aca="false">(F276+G276+H276)*((1+D276)^(1/12)-1)</f>
        <v>0</v>
      </c>
      <c r="K276" s="56" t="n">
        <f aca="false">(F276+G276+H276+J276)*(Inputs!$C$14+IF(B276&lt;=10,Inputs!$C$12,Inputs!$C$13))/12</f>
        <v>0</v>
      </c>
      <c r="L276" s="56" t="n">
        <f aca="false">IF(OR(E276=1,A276&lt;=Inputs!$C$15),0,MAX(Inputs!$C$8*I276-(F276+G276+H276+J276-K276),0))</f>
        <v>0</v>
      </c>
      <c r="M276" s="56" t="n">
        <f aca="false">L276*INDEX(Rates!$B$2:$C$101,C276+1,IF(Inputs!$C$5="Male",1,2))/1000/12*Inputs!$C$16</f>
        <v>0</v>
      </c>
      <c r="N276" s="56" t="n">
        <f aca="false">IF($V$1=1,MAX(F276+G276+H276+J276-K276-M276,0)*Inputs!$C$22/12,0)</f>
        <v>0</v>
      </c>
      <c r="O276" s="56" t="n">
        <f aca="false">IF(AND(MOD(A276,12)=0,B276&gt;=Inputs!$C$18),MAX(F276+G276+H276+J276-K276-M276-N276,0)*Inputs!$C$17,0)</f>
        <v>0</v>
      </c>
      <c r="P276" s="56" t="n">
        <f aca="false">F276+G276+H276+J276-K276-M276-N276+O276</f>
        <v>0</v>
      </c>
      <c r="Q276" s="56" t="n">
        <f aca="false">IF(OR(E276=1,P276&lt;=0),0,P276)</f>
        <v>0</v>
      </c>
      <c r="R276" s="15" t="n">
        <f aca="false">IF(OR(E276=1,AND(P276&lt;=0,I276&gt;0)),1,0)</f>
        <v>1</v>
      </c>
      <c r="S276" s="15" t="n">
        <f aca="false">IF(L276&gt;0,1,0)</f>
        <v>0</v>
      </c>
    </row>
    <row r="277" customFormat="false" ht="15" hidden="false" customHeight="false" outlineLevel="0" collapsed="false">
      <c r="A277" s="15" t="n">
        <v>276</v>
      </c>
      <c r="B277" s="15" t="n">
        <f aca="false">INT((A277-1)/12)+1</f>
        <v>23</v>
      </c>
      <c r="C277" s="15" t="n">
        <f aca="false">MIN(Inputs!$C$4+B277-1,99)</f>
        <v>96</v>
      </c>
      <c r="D277" s="55" t="n">
        <f aca="false">Inputs!$C$25</f>
        <v>0.02</v>
      </c>
      <c r="E277" s="15" t="n">
        <f aca="false">R276</f>
        <v>1</v>
      </c>
      <c r="F277" s="56" t="n">
        <f aca="false">Q276</f>
        <v>0</v>
      </c>
      <c r="G277" s="56" t="n">
        <f aca="false">IF(AND(MOD(A277-1,12)=0,B277&lt;=Inputs!$C$7,E277=0),Inputs!$C$6,0)</f>
        <v>0</v>
      </c>
      <c r="H277" s="56" t="n">
        <f aca="false">IF(B277=1,G277*Inputs!$C$9,0)</f>
        <v>0</v>
      </c>
      <c r="I277" s="56" t="n">
        <f aca="false">I276+G277</f>
        <v>120000</v>
      </c>
      <c r="J277" s="56" t="n">
        <f aca="false">(F277+G277+H277)*((1+D277)^(1/12)-1)</f>
        <v>0</v>
      </c>
      <c r="K277" s="56" t="n">
        <f aca="false">(F277+G277+H277+J277)*(Inputs!$C$14+IF(B277&lt;=10,Inputs!$C$12,Inputs!$C$13))/12</f>
        <v>0</v>
      </c>
      <c r="L277" s="56" t="n">
        <f aca="false">IF(OR(E277=1,A277&lt;=Inputs!$C$15),0,MAX(Inputs!$C$8*I277-(F277+G277+H277+J277-K277),0))</f>
        <v>0</v>
      </c>
      <c r="M277" s="56" t="n">
        <f aca="false">L277*INDEX(Rates!$B$2:$C$101,C277+1,IF(Inputs!$C$5="Male",1,2))/1000/12*Inputs!$C$16</f>
        <v>0</v>
      </c>
      <c r="N277" s="56" t="n">
        <f aca="false">IF($V$1=1,MAX(F277+G277+H277+J277-K277-M277,0)*Inputs!$C$22/12,0)</f>
        <v>0</v>
      </c>
      <c r="O277" s="56" t="n">
        <f aca="false">IF(AND(MOD(A277,12)=0,B277&gt;=Inputs!$C$18),MAX(F277+G277+H277+J277-K277-M277-N277,0)*Inputs!$C$17,0)</f>
        <v>0</v>
      </c>
      <c r="P277" s="56" t="n">
        <f aca="false">F277+G277+H277+J277-K277-M277-N277+O277</f>
        <v>0</v>
      </c>
      <c r="Q277" s="56" t="n">
        <f aca="false">IF(OR(E277=1,P277&lt;=0),0,P277)</f>
        <v>0</v>
      </c>
      <c r="R277" s="15" t="n">
        <f aca="false">IF(OR(E277=1,AND(P277&lt;=0,I277&gt;0)),1,0)</f>
        <v>1</v>
      </c>
      <c r="S277" s="15" t="n">
        <f aca="false">IF(L277&gt;0,1,0)</f>
        <v>0</v>
      </c>
    </row>
    <row r="278" customFormat="false" ht="15" hidden="false" customHeight="false" outlineLevel="0" collapsed="false">
      <c r="A278" s="15" t="n">
        <v>277</v>
      </c>
      <c r="B278" s="15" t="n">
        <f aca="false">INT((A278-1)/12)+1</f>
        <v>24</v>
      </c>
      <c r="C278" s="15" t="n">
        <f aca="false">MIN(Inputs!$C$4+B278-1,99)</f>
        <v>97</v>
      </c>
      <c r="D278" s="55" t="n">
        <f aca="false">Inputs!$C$25</f>
        <v>0.02</v>
      </c>
      <c r="E278" s="15" t="n">
        <f aca="false">R277</f>
        <v>1</v>
      </c>
      <c r="F278" s="56" t="n">
        <f aca="false">Q277</f>
        <v>0</v>
      </c>
      <c r="G278" s="56" t="n">
        <f aca="false">IF(AND(MOD(A278-1,12)=0,B278&lt;=Inputs!$C$7,E278=0),Inputs!$C$6,0)</f>
        <v>0</v>
      </c>
      <c r="H278" s="56" t="n">
        <f aca="false">IF(B278=1,G278*Inputs!$C$9,0)</f>
        <v>0</v>
      </c>
      <c r="I278" s="56" t="n">
        <f aca="false">I277+G278</f>
        <v>120000</v>
      </c>
      <c r="J278" s="56" t="n">
        <f aca="false">(F278+G278+H278)*((1+D278)^(1/12)-1)</f>
        <v>0</v>
      </c>
      <c r="K278" s="56" t="n">
        <f aca="false">(F278+G278+H278+J278)*(Inputs!$C$14+IF(B278&lt;=10,Inputs!$C$12,Inputs!$C$13))/12</f>
        <v>0</v>
      </c>
      <c r="L278" s="56" t="n">
        <f aca="false">IF(OR(E278=1,A278&lt;=Inputs!$C$15),0,MAX(Inputs!$C$8*I278-(F278+G278+H278+J278-K278),0))</f>
        <v>0</v>
      </c>
      <c r="M278" s="56" t="n">
        <f aca="false">L278*INDEX(Rates!$B$2:$C$101,C278+1,IF(Inputs!$C$5="Male",1,2))/1000/12*Inputs!$C$16</f>
        <v>0</v>
      </c>
      <c r="N278" s="56" t="n">
        <f aca="false">IF($V$1=1,MAX(F278+G278+H278+J278-K278-M278,0)*Inputs!$C$22/12,0)</f>
        <v>0</v>
      </c>
      <c r="O278" s="56" t="n">
        <f aca="false">IF(AND(MOD(A278,12)=0,B278&gt;=Inputs!$C$18),MAX(F278+G278+H278+J278-K278-M278-N278,0)*Inputs!$C$17,0)</f>
        <v>0</v>
      </c>
      <c r="P278" s="56" t="n">
        <f aca="false">F278+G278+H278+J278-K278-M278-N278+O278</f>
        <v>0</v>
      </c>
      <c r="Q278" s="56" t="n">
        <f aca="false">IF(OR(E278=1,P278&lt;=0),0,P278)</f>
        <v>0</v>
      </c>
      <c r="R278" s="15" t="n">
        <f aca="false">IF(OR(E278=1,AND(P278&lt;=0,I278&gt;0)),1,0)</f>
        <v>1</v>
      </c>
      <c r="S278" s="15" t="n">
        <f aca="false">IF(L278&gt;0,1,0)</f>
        <v>0</v>
      </c>
    </row>
    <row r="279" customFormat="false" ht="15" hidden="false" customHeight="false" outlineLevel="0" collapsed="false">
      <c r="A279" s="15" t="n">
        <v>278</v>
      </c>
      <c r="B279" s="15" t="n">
        <f aca="false">INT((A279-1)/12)+1</f>
        <v>24</v>
      </c>
      <c r="C279" s="15" t="n">
        <f aca="false">MIN(Inputs!$C$4+B279-1,99)</f>
        <v>97</v>
      </c>
      <c r="D279" s="55" t="n">
        <f aca="false">Inputs!$C$25</f>
        <v>0.02</v>
      </c>
      <c r="E279" s="15" t="n">
        <f aca="false">R278</f>
        <v>1</v>
      </c>
      <c r="F279" s="56" t="n">
        <f aca="false">Q278</f>
        <v>0</v>
      </c>
      <c r="G279" s="56" t="n">
        <f aca="false">IF(AND(MOD(A279-1,12)=0,B279&lt;=Inputs!$C$7,E279=0),Inputs!$C$6,0)</f>
        <v>0</v>
      </c>
      <c r="H279" s="56" t="n">
        <f aca="false">IF(B279=1,G279*Inputs!$C$9,0)</f>
        <v>0</v>
      </c>
      <c r="I279" s="56" t="n">
        <f aca="false">I278+G279</f>
        <v>120000</v>
      </c>
      <c r="J279" s="56" t="n">
        <f aca="false">(F279+G279+H279)*((1+D279)^(1/12)-1)</f>
        <v>0</v>
      </c>
      <c r="K279" s="56" t="n">
        <f aca="false">(F279+G279+H279+J279)*(Inputs!$C$14+IF(B279&lt;=10,Inputs!$C$12,Inputs!$C$13))/12</f>
        <v>0</v>
      </c>
      <c r="L279" s="56" t="n">
        <f aca="false">IF(OR(E279=1,A279&lt;=Inputs!$C$15),0,MAX(Inputs!$C$8*I279-(F279+G279+H279+J279-K279),0))</f>
        <v>0</v>
      </c>
      <c r="M279" s="56" t="n">
        <f aca="false">L279*INDEX(Rates!$B$2:$C$101,C279+1,IF(Inputs!$C$5="Male",1,2))/1000/12*Inputs!$C$16</f>
        <v>0</v>
      </c>
      <c r="N279" s="56" t="n">
        <f aca="false">IF($V$1=1,MAX(F279+G279+H279+J279-K279-M279,0)*Inputs!$C$22/12,0)</f>
        <v>0</v>
      </c>
      <c r="O279" s="56" t="n">
        <f aca="false">IF(AND(MOD(A279,12)=0,B279&gt;=Inputs!$C$18),MAX(F279+G279+H279+J279-K279-M279-N279,0)*Inputs!$C$17,0)</f>
        <v>0</v>
      </c>
      <c r="P279" s="56" t="n">
        <f aca="false">F279+G279+H279+J279-K279-M279-N279+O279</f>
        <v>0</v>
      </c>
      <c r="Q279" s="56" t="n">
        <f aca="false">IF(OR(E279=1,P279&lt;=0),0,P279)</f>
        <v>0</v>
      </c>
      <c r="R279" s="15" t="n">
        <f aca="false">IF(OR(E279=1,AND(P279&lt;=0,I279&gt;0)),1,0)</f>
        <v>1</v>
      </c>
      <c r="S279" s="15" t="n">
        <f aca="false">IF(L279&gt;0,1,0)</f>
        <v>0</v>
      </c>
    </row>
    <row r="280" customFormat="false" ht="15" hidden="false" customHeight="false" outlineLevel="0" collapsed="false">
      <c r="A280" s="15" t="n">
        <v>279</v>
      </c>
      <c r="B280" s="15" t="n">
        <f aca="false">INT((A280-1)/12)+1</f>
        <v>24</v>
      </c>
      <c r="C280" s="15" t="n">
        <f aca="false">MIN(Inputs!$C$4+B280-1,99)</f>
        <v>97</v>
      </c>
      <c r="D280" s="55" t="n">
        <f aca="false">Inputs!$C$25</f>
        <v>0.02</v>
      </c>
      <c r="E280" s="15" t="n">
        <f aca="false">R279</f>
        <v>1</v>
      </c>
      <c r="F280" s="56" t="n">
        <f aca="false">Q279</f>
        <v>0</v>
      </c>
      <c r="G280" s="56" t="n">
        <f aca="false">IF(AND(MOD(A280-1,12)=0,B280&lt;=Inputs!$C$7,E280=0),Inputs!$C$6,0)</f>
        <v>0</v>
      </c>
      <c r="H280" s="56" t="n">
        <f aca="false">IF(B280=1,G280*Inputs!$C$9,0)</f>
        <v>0</v>
      </c>
      <c r="I280" s="56" t="n">
        <f aca="false">I279+G280</f>
        <v>120000</v>
      </c>
      <c r="J280" s="56" t="n">
        <f aca="false">(F280+G280+H280)*((1+D280)^(1/12)-1)</f>
        <v>0</v>
      </c>
      <c r="K280" s="56" t="n">
        <f aca="false">(F280+G280+H280+J280)*(Inputs!$C$14+IF(B280&lt;=10,Inputs!$C$12,Inputs!$C$13))/12</f>
        <v>0</v>
      </c>
      <c r="L280" s="56" t="n">
        <f aca="false">IF(OR(E280=1,A280&lt;=Inputs!$C$15),0,MAX(Inputs!$C$8*I280-(F280+G280+H280+J280-K280),0))</f>
        <v>0</v>
      </c>
      <c r="M280" s="56" t="n">
        <f aca="false">L280*INDEX(Rates!$B$2:$C$101,C280+1,IF(Inputs!$C$5="Male",1,2))/1000/12*Inputs!$C$16</f>
        <v>0</v>
      </c>
      <c r="N280" s="56" t="n">
        <f aca="false">IF($V$1=1,MAX(F280+G280+H280+J280-K280-M280,0)*Inputs!$C$22/12,0)</f>
        <v>0</v>
      </c>
      <c r="O280" s="56" t="n">
        <f aca="false">IF(AND(MOD(A280,12)=0,B280&gt;=Inputs!$C$18),MAX(F280+G280+H280+J280-K280-M280-N280,0)*Inputs!$C$17,0)</f>
        <v>0</v>
      </c>
      <c r="P280" s="56" t="n">
        <f aca="false">F280+G280+H280+J280-K280-M280-N280+O280</f>
        <v>0</v>
      </c>
      <c r="Q280" s="56" t="n">
        <f aca="false">IF(OR(E280=1,P280&lt;=0),0,P280)</f>
        <v>0</v>
      </c>
      <c r="R280" s="15" t="n">
        <f aca="false">IF(OR(E280=1,AND(P280&lt;=0,I280&gt;0)),1,0)</f>
        <v>1</v>
      </c>
      <c r="S280" s="15" t="n">
        <f aca="false">IF(L280&gt;0,1,0)</f>
        <v>0</v>
      </c>
    </row>
    <row r="281" customFormat="false" ht="15" hidden="false" customHeight="false" outlineLevel="0" collapsed="false">
      <c r="A281" s="15" t="n">
        <v>280</v>
      </c>
      <c r="B281" s="15" t="n">
        <f aca="false">INT((A281-1)/12)+1</f>
        <v>24</v>
      </c>
      <c r="C281" s="15" t="n">
        <f aca="false">MIN(Inputs!$C$4+B281-1,99)</f>
        <v>97</v>
      </c>
      <c r="D281" s="55" t="n">
        <f aca="false">Inputs!$C$25</f>
        <v>0.02</v>
      </c>
      <c r="E281" s="15" t="n">
        <f aca="false">R280</f>
        <v>1</v>
      </c>
      <c r="F281" s="56" t="n">
        <f aca="false">Q280</f>
        <v>0</v>
      </c>
      <c r="G281" s="56" t="n">
        <f aca="false">IF(AND(MOD(A281-1,12)=0,B281&lt;=Inputs!$C$7,E281=0),Inputs!$C$6,0)</f>
        <v>0</v>
      </c>
      <c r="H281" s="56" t="n">
        <f aca="false">IF(B281=1,G281*Inputs!$C$9,0)</f>
        <v>0</v>
      </c>
      <c r="I281" s="56" t="n">
        <f aca="false">I280+G281</f>
        <v>120000</v>
      </c>
      <c r="J281" s="56" t="n">
        <f aca="false">(F281+G281+H281)*((1+D281)^(1/12)-1)</f>
        <v>0</v>
      </c>
      <c r="K281" s="56" t="n">
        <f aca="false">(F281+G281+H281+J281)*(Inputs!$C$14+IF(B281&lt;=10,Inputs!$C$12,Inputs!$C$13))/12</f>
        <v>0</v>
      </c>
      <c r="L281" s="56" t="n">
        <f aca="false">IF(OR(E281=1,A281&lt;=Inputs!$C$15),0,MAX(Inputs!$C$8*I281-(F281+G281+H281+J281-K281),0))</f>
        <v>0</v>
      </c>
      <c r="M281" s="56" t="n">
        <f aca="false">L281*INDEX(Rates!$B$2:$C$101,C281+1,IF(Inputs!$C$5="Male",1,2))/1000/12*Inputs!$C$16</f>
        <v>0</v>
      </c>
      <c r="N281" s="56" t="n">
        <f aca="false">IF($V$1=1,MAX(F281+G281+H281+J281-K281-M281,0)*Inputs!$C$22/12,0)</f>
        <v>0</v>
      </c>
      <c r="O281" s="56" t="n">
        <f aca="false">IF(AND(MOD(A281,12)=0,B281&gt;=Inputs!$C$18),MAX(F281+G281+H281+J281-K281-M281-N281,0)*Inputs!$C$17,0)</f>
        <v>0</v>
      </c>
      <c r="P281" s="56" t="n">
        <f aca="false">F281+G281+H281+J281-K281-M281-N281+O281</f>
        <v>0</v>
      </c>
      <c r="Q281" s="56" t="n">
        <f aca="false">IF(OR(E281=1,P281&lt;=0),0,P281)</f>
        <v>0</v>
      </c>
      <c r="R281" s="15" t="n">
        <f aca="false">IF(OR(E281=1,AND(P281&lt;=0,I281&gt;0)),1,0)</f>
        <v>1</v>
      </c>
      <c r="S281" s="15" t="n">
        <f aca="false">IF(L281&gt;0,1,0)</f>
        <v>0</v>
      </c>
    </row>
    <row r="282" customFormat="false" ht="15" hidden="false" customHeight="false" outlineLevel="0" collapsed="false">
      <c r="A282" s="15" t="n">
        <v>281</v>
      </c>
      <c r="B282" s="15" t="n">
        <f aca="false">INT((A282-1)/12)+1</f>
        <v>24</v>
      </c>
      <c r="C282" s="15" t="n">
        <f aca="false">MIN(Inputs!$C$4+B282-1,99)</f>
        <v>97</v>
      </c>
      <c r="D282" s="55" t="n">
        <f aca="false">Inputs!$C$25</f>
        <v>0.02</v>
      </c>
      <c r="E282" s="15" t="n">
        <f aca="false">R281</f>
        <v>1</v>
      </c>
      <c r="F282" s="56" t="n">
        <f aca="false">Q281</f>
        <v>0</v>
      </c>
      <c r="G282" s="56" t="n">
        <f aca="false">IF(AND(MOD(A282-1,12)=0,B282&lt;=Inputs!$C$7,E282=0),Inputs!$C$6,0)</f>
        <v>0</v>
      </c>
      <c r="H282" s="56" t="n">
        <f aca="false">IF(B282=1,G282*Inputs!$C$9,0)</f>
        <v>0</v>
      </c>
      <c r="I282" s="56" t="n">
        <f aca="false">I281+G282</f>
        <v>120000</v>
      </c>
      <c r="J282" s="56" t="n">
        <f aca="false">(F282+G282+H282)*((1+D282)^(1/12)-1)</f>
        <v>0</v>
      </c>
      <c r="K282" s="56" t="n">
        <f aca="false">(F282+G282+H282+J282)*(Inputs!$C$14+IF(B282&lt;=10,Inputs!$C$12,Inputs!$C$13))/12</f>
        <v>0</v>
      </c>
      <c r="L282" s="56" t="n">
        <f aca="false">IF(OR(E282=1,A282&lt;=Inputs!$C$15),0,MAX(Inputs!$C$8*I282-(F282+G282+H282+J282-K282),0))</f>
        <v>0</v>
      </c>
      <c r="M282" s="56" t="n">
        <f aca="false">L282*INDEX(Rates!$B$2:$C$101,C282+1,IF(Inputs!$C$5="Male",1,2))/1000/12*Inputs!$C$16</f>
        <v>0</v>
      </c>
      <c r="N282" s="56" t="n">
        <f aca="false">IF($V$1=1,MAX(F282+G282+H282+J282-K282-M282,0)*Inputs!$C$22/12,0)</f>
        <v>0</v>
      </c>
      <c r="O282" s="56" t="n">
        <f aca="false">IF(AND(MOD(A282,12)=0,B282&gt;=Inputs!$C$18),MAX(F282+G282+H282+J282-K282-M282-N282,0)*Inputs!$C$17,0)</f>
        <v>0</v>
      </c>
      <c r="P282" s="56" t="n">
        <f aca="false">F282+G282+H282+J282-K282-M282-N282+O282</f>
        <v>0</v>
      </c>
      <c r="Q282" s="56" t="n">
        <f aca="false">IF(OR(E282=1,P282&lt;=0),0,P282)</f>
        <v>0</v>
      </c>
      <c r="R282" s="15" t="n">
        <f aca="false">IF(OR(E282=1,AND(P282&lt;=0,I282&gt;0)),1,0)</f>
        <v>1</v>
      </c>
      <c r="S282" s="15" t="n">
        <f aca="false">IF(L282&gt;0,1,0)</f>
        <v>0</v>
      </c>
    </row>
    <row r="283" customFormat="false" ht="15" hidden="false" customHeight="false" outlineLevel="0" collapsed="false">
      <c r="A283" s="15" t="n">
        <v>282</v>
      </c>
      <c r="B283" s="15" t="n">
        <f aca="false">INT((A283-1)/12)+1</f>
        <v>24</v>
      </c>
      <c r="C283" s="15" t="n">
        <f aca="false">MIN(Inputs!$C$4+B283-1,99)</f>
        <v>97</v>
      </c>
      <c r="D283" s="55" t="n">
        <f aca="false">Inputs!$C$25</f>
        <v>0.02</v>
      </c>
      <c r="E283" s="15" t="n">
        <f aca="false">R282</f>
        <v>1</v>
      </c>
      <c r="F283" s="56" t="n">
        <f aca="false">Q282</f>
        <v>0</v>
      </c>
      <c r="G283" s="56" t="n">
        <f aca="false">IF(AND(MOD(A283-1,12)=0,B283&lt;=Inputs!$C$7,E283=0),Inputs!$C$6,0)</f>
        <v>0</v>
      </c>
      <c r="H283" s="56" t="n">
        <f aca="false">IF(B283=1,G283*Inputs!$C$9,0)</f>
        <v>0</v>
      </c>
      <c r="I283" s="56" t="n">
        <f aca="false">I282+G283</f>
        <v>120000</v>
      </c>
      <c r="J283" s="56" t="n">
        <f aca="false">(F283+G283+H283)*((1+D283)^(1/12)-1)</f>
        <v>0</v>
      </c>
      <c r="K283" s="56" t="n">
        <f aca="false">(F283+G283+H283+J283)*(Inputs!$C$14+IF(B283&lt;=10,Inputs!$C$12,Inputs!$C$13))/12</f>
        <v>0</v>
      </c>
      <c r="L283" s="56" t="n">
        <f aca="false">IF(OR(E283=1,A283&lt;=Inputs!$C$15),0,MAX(Inputs!$C$8*I283-(F283+G283+H283+J283-K283),0))</f>
        <v>0</v>
      </c>
      <c r="M283" s="56" t="n">
        <f aca="false">L283*INDEX(Rates!$B$2:$C$101,C283+1,IF(Inputs!$C$5="Male",1,2))/1000/12*Inputs!$C$16</f>
        <v>0</v>
      </c>
      <c r="N283" s="56" t="n">
        <f aca="false">IF($V$1=1,MAX(F283+G283+H283+J283-K283-M283,0)*Inputs!$C$22/12,0)</f>
        <v>0</v>
      </c>
      <c r="O283" s="56" t="n">
        <f aca="false">IF(AND(MOD(A283,12)=0,B283&gt;=Inputs!$C$18),MAX(F283+G283+H283+J283-K283-M283-N283,0)*Inputs!$C$17,0)</f>
        <v>0</v>
      </c>
      <c r="P283" s="56" t="n">
        <f aca="false">F283+G283+H283+J283-K283-M283-N283+O283</f>
        <v>0</v>
      </c>
      <c r="Q283" s="56" t="n">
        <f aca="false">IF(OR(E283=1,P283&lt;=0),0,P283)</f>
        <v>0</v>
      </c>
      <c r="R283" s="15" t="n">
        <f aca="false">IF(OR(E283=1,AND(P283&lt;=0,I283&gt;0)),1,0)</f>
        <v>1</v>
      </c>
      <c r="S283" s="15" t="n">
        <f aca="false">IF(L283&gt;0,1,0)</f>
        <v>0</v>
      </c>
    </row>
    <row r="284" customFormat="false" ht="15" hidden="false" customHeight="false" outlineLevel="0" collapsed="false">
      <c r="A284" s="15" t="n">
        <v>283</v>
      </c>
      <c r="B284" s="15" t="n">
        <f aca="false">INT((A284-1)/12)+1</f>
        <v>24</v>
      </c>
      <c r="C284" s="15" t="n">
        <f aca="false">MIN(Inputs!$C$4+B284-1,99)</f>
        <v>97</v>
      </c>
      <c r="D284" s="55" t="n">
        <f aca="false">Inputs!$C$25</f>
        <v>0.02</v>
      </c>
      <c r="E284" s="15" t="n">
        <f aca="false">R283</f>
        <v>1</v>
      </c>
      <c r="F284" s="56" t="n">
        <f aca="false">Q283</f>
        <v>0</v>
      </c>
      <c r="G284" s="56" t="n">
        <f aca="false">IF(AND(MOD(A284-1,12)=0,B284&lt;=Inputs!$C$7,E284=0),Inputs!$C$6,0)</f>
        <v>0</v>
      </c>
      <c r="H284" s="56" t="n">
        <f aca="false">IF(B284=1,G284*Inputs!$C$9,0)</f>
        <v>0</v>
      </c>
      <c r="I284" s="56" t="n">
        <f aca="false">I283+G284</f>
        <v>120000</v>
      </c>
      <c r="J284" s="56" t="n">
        <f aca="false">(F284+G284+H284)*((1+D284)^(1/12)-1)</f>
        <v>0</v>
      </c>
      <c r="K284" s="56" t="n">
        <f aca="false">(F284+G284+H284+J284)*(Inputs!$C$14+IF(B284&lt;=10,Inputs!$C$12,Inputs!$C$13))/12</f>
        <v>0</v>
      </c>
      <c r="L284" s="56" t="n">
        <f aca="false">IF(OR(E284=1,A284&lt;=Inputs!$C$15),0,MAX(Inputs!$C$8*I284-(F284+G284+H284+J284-K284),0))</f>
        <v>0</v>
      </c>
      <c r="M284" s="56" t="n">
        <f aca="false">L284*INDEX(Rates!$B$2:$C$101,C284+1,IF(Inputs!$C$5="Male",1,2))/1000/12*Inputs!$C$16</f>
        <v>0</v>
      </c>
      <c r="N284" s="56" t="n">
        <f aca="false">IF($V$1=1,MAX(F284+G284+H284+J284-K284-M284,0)*Inputs!$C$22/12,0)</f>
        <v>0</v>
      </c>
      <c r="O284" s="56" t="n">
        <f aca="false">IF(AND(MOD(A284,12)=0,B284&gt;=Inputs!$C$18),MAX(F284+G284+H284+J284-K284-M284-N284,0)*Inputs!$C$17,0)</f>
        <v>0</v>
      </c>
      <c r="P284" s="56" t="n">
        <f aca="false">F284+G284+H284+J284-K284-M284-N284+O284</f>
        <v>0</v>
      </c>
      <c r="Q284" s="56" t="n">
        <f aca="false">IF(OR(E284=1,P284&lt;=0),0,P284)</f>
        <v>0</v>
      </c>
      <c r="R284" s="15" t="n">
        <f aca="false">IF(OR(E284=1,AND(P284&lt;=0,I284&gt;0)),1,0)</f>
        <v>1</v>
      </c>
      <c r="S284" s="15" t="n">
        <f aca="false">IF(L284&gt;0,1,0)</f>
        <v>0</v>
      </c>
    </row>
    <row r="285" customFormat="false" ht="15" hidden="false" customHeight="false" outlineLevel="0" collapsed="false">
      <c r="A285" s="15" t="n">
        <v>284</v>
      </c>
      <c r="B285" s="15" t="n">
        <f aca="false">INT((A285-1)/12)+1</f>
        <v>24</v>
      </c>
      <c r="C285" s="15" t="n">
        <f aca="false">MIN(Inputs!$C$4+B285-1,99)</f>
        <v>97</v>
      </c>
      <c r="D285" s="55" t="n">
        <f aca="false">Inputs!$C$25</f>
        <v>0.02</v>
      </c>
      <c r="E285" s="15" t="n">
        <f aca="false">R284</f>
        <v>1</v>
      </c>
      <c r="F285" s="56" t="n">
        <f aca="false">Q284</f>
        <v>0</v>
      </c>
      <c r="G285" s="56" t="n">
        <f aca="false">IF(AND(MOD(A285-1,12)=0,B285&lt;=Inputs!$C$7,E285=0),Inputs!$C$6,0)</f>
        <v>0</v>
      </c>
      <c r="H285" s="56" t="n">
        <f aca="false">IF(B285=1,G285*Inputs!$C$9,0)</f>
        <v>0</v>
      </c>
      <c r="I285" s="56" t="n">
        <f aca="false">I284+G285</f>
        <v>120000</v>
      </c>
      <c r="J285" s="56" t="n">
        <f aca="false">(F285+G285+H285)*((1+D285)^(1/12)-1)</f>
        <v>0</v>
      </c>
      <c r="K285" s="56" t="n">
        <f aca="false">(F285+G285+H285+J285)*(Inputs!$C$14+IF(B285&lt;=10,Inputs!$C$12,Inputs!$C$13))/12</f>
        <v>0</v>
      </c>
      <c r="L285" s="56" t="n">
        <f aca="false">IF(OR(E285=1,A285&lt;=Inputs!$C$15),0,MAX(Inputs!$C$8*I285-(F285+G285+H285+J285-K285),0))</f>
        <v>0</v>
      </c>
      <c r="M285" s="56" t="n">
        <f aca="false">L285*INDEX(Rates!$B$2:$C$101,C285+1,IF(Inputs!$C$5="Male",1,2))/1000/12*Inputs!$C$16</f>
        <v>0</v>
      </c>
      <c r="N285" s="56" t="n">
        <f aca="false">IF($V$1=1,MAX(F285+G285+H285+J285-K285-M285,0)*Inputs!$C$22/12,0)</f>
        <v>0</v>
      </c>
      <c r="O285" s="56" t="n">
        <f aca="false">IF(AND(MOD(A285,12)=0,B285&gt;=Inputs!$C$18),MAX(F285+G285+H285+J285-K285-M285-N285,0)*Inputs!$C$17,0)</f>
        <v>0</v>
      </c>
      <c r="P285" s="56" t="n">
        <f aca="false">F285+G285+H285+J285-K285-M285-N285+O285</f>
        <v>0</v>
      </c>
      <c r="Q285" s="56" t="n">
        <f aca="false">IF(OR(E285=1,P285&lt;=0),0,P285)</f>
        <v>0</v>
      </c>
      <c r="R285" s="15" t="n">
        <f aca="false">IF(OR(E285=1,AND(P285&lt;=0,I285&gt;0)),1,0)</f>
        <v>1</v>
      </c>
      <c r="S285" s="15" t="n">
        <f aca="false">IF(L285&gt;0,1,0)</f>
        <v>0</v>
      </c>
    </row>
    <row r="286" customFormat="false" ht="15" hidden="false" customHeight="false" outlineLevel="0" collapsed="false">
      <c r="A286" s="15" t="n">
        <v>285</v>
      </c>
      <c r="B286" s="15" t="n">
        <f aca="false">INT((A286-1)/12)+1</f>
        <v>24</v>
      </c>
      <c r="C286" s="15" t="n">
        <f aca="false">MIN(Inputs!$C$4+B286-1,99)</f>
        <v>97</v>
      </c>
      <c r="D286" s="55" t="n">
        <f aca="false">Inputs!$C$25</f>
        <v>0.02</v>
      </c>
      <c r="E286" s="15" t="n">
        <f aca="false">R285</f>
        <v>1</v>
      </c>
      <c r="F286" s="56" t="n">
        <f aca="false">Q285</f>
        <v>0</v>
      </c>
      <c r="G286" s="56" t="n">
        <f aca="false">IF(AND(MOD(A286-1,12)=0,B286&lt;=Inputs!$C$7,E286=0),Inputs!$C$6,0)</f>
        <v>0</v>
      </c>
      <c r="H286" s="56" t="n">
        <f aca="false">IF(B286=1,G286*Inputs!$C$9,0)</f>
        <v>0</v>
      </c>
      <c r="I286" s="56" t="n">
        <f aca="false">I285+G286</f>
        <v>120000</v>
      </c>
      <c r="J286" s="56" t="n">
        <f aca="false">(F286+G286+H286)*((1+D286)^(1/12)-1)</f>
        <v>0</v>
      </c>
      <c r="K286" s="56" t="n">
        <f aca="false">(F286+G286+H286+J286)*(Inputs!$C$14+IF(B286&lt;=10,Inputs!$C$12,Inputs!$C$13))/12</f>
        <v>0</v>
      </c>
      <c r="L286" s="56" t="n">
        <f aca="false">IF(OR(E286=1,A286&lt;=Inputs!$C$15),0,MAX(Inputs!$C$8*I286-(F286+G286+H286+J286-K286),0))</f>
        <v>0</v>
      </c>
      <c r="M286" s="56" t="n">
        <f aca="false">L286*INDEX(Rates!$B$2:$C$101,C286+1,IF(Inputs!$C$5="Male",1,2))/1000/12*Inputs!$C$16</f>
        <v>0</v>
      </c>
      <c r="N286" s="56" t="n">
        <f aca="false">IF($V$1=1,MAX(F286+G286+H286+J286-K286-M286,0)*Inputs!$C$22/12,0)</f>
        <v>0</v>
      </c>
      <c r="O286" s="56" t="n">
        <f aca="false">IF(AND(MOD(A286,12)=0,B286&gt;=Inputs!$C$18),MAX(F286+G286+H286+J286-K286-M286-N286,0)*Inputs!$C$17,0)</f>
        <v>0</v>
      </c>
      <c r="P286" s="56" t="n">
        <f aca="false">F286+G286+H286+J286-K286-M286-N286+O286</f>
        <v>0</v>
      </c>
      <c r="Q286" s="56" t="n">
        <f aca="false">IF(OR(E286=1,P286&lt;=0),0,P286)</f>
        <v>0</v>
      </c>
      <c r="R286" s="15" t="n">
        <f aca="false">IF(OR(E286=1,AND(P286&lt;=0,I286&gt;0)),1,0)</f>
        <v>1</v>
      </c>
      <c r="S286" s="15" t="n">
        <f aca="false">IF(L286&gt;0,1,0)</f>
        <v>0</v>
      </c>
    </row>
    <row r="287" customFormat="false" ht="15" hidden="false" customHeight="false" outlineLevel="0" collapsed="false">
      <c r="A287" s="15" t="n">
        <v>286</v>
      </c>
      <c r="B287" s="15" t="n">
        <f aca="false">INT((A287-1)/12)+1</f>
        <v>24</v>
      </c>
      <c r="C287" s="15" t="n">
        <f aca="false">MIN(Inputs!$C$4+B287-1,99)</f>
        <v>97</v>
      </c>
      <c r="D287" s="55" t="n">
        <f aca="false">Inputs!$C$25</f>
        <v>0.02</v>
      </c>
      <c r="E287" s="15" t="n">
        <f aca="false">R286</f>
        <v>1</v>
      </c>
      <c r="F287" s="56" t="n">
        <f aca="false">Q286</f>
        <v>0</v>
      </c>
      <c r="G287" s="56" t="n">
        <f aca="false">IF(AND(MOD(A287-1,12)=0,B287&lt;=Inputs!$C$7,E287=0),Inputs!$C$6,0)</f>
        <v>0</v>
      </c>
      <c r="H287" s="56" t="n">
        <f aca="false">IF(B287=1,G287*Inputs!$C$9,0)</f>
        <v>0</v>
      </c>
      <c r="I287" s="56" t="n">
        <f aca="false">I286+G287</f>
        <v>120000</v>
      </c>
      <c r="J287" s="56" t="n">
        <f aca="false">(F287+G287+H287)*((1+D287)^(1/12)-1)</f>
        <v>0</v>
      </c>
      <c r="K287" s="56" t="n">
        <f aca="false">(F287+G287+H287+J287)*(Inputs!$C$14+IF(B287&lt;=10,Inputs!$C$12,Inputs!$C$13))/12</f>
        <v>0</v>
      </c>
      <c r="L287" s="56" t="n">
        <f aca="false">IF(OR(E287=1,A287&lt;=Inputs!$C$15),0,MAX(Inputs!$C$8*I287-(F287+G287+H287+J287-K287),0))</f>
        <v>0</v>
      </c>
      <c r="M287" s="56" t="n">
        <f aca="false">L287*INDEX(Rates!$B$2:$C$101,C287+1,IF(Inputs!$C$5="Male",1,2))/1000/12*Inputs!$C$16</f>
        <v>0</v>
      </c>
      <c r="N287" s="56" t="n">
        <f aca="false">IF($V$1=1,MAX(F287+G287+H287+J287-K287-M287,0)*Inputs!$C$22/12,0)</f>
        <v>0</v>
      </c>
      <c r="O287" s="56" t="n">
        <f aca="false">IF(AND(MOD(A287,12)=0,B287&gt;=Inputs!$C$18),MAX(F287+G287+H287+J287-K287-M287-N287,0)*Inputs!$C$17,0)</f>
        <v>0</v>
      </c>
      <c r="P287" s="56" t="n">
        <f aca="false">F287+G287+H287+J287-K287-M287-N287+O287</f>
        <v>0</v>
      </c>
      <c r="Q287" s="56" t="n">
        <f aca="false">IF(OR(E287=1,P287&lt;=0),0,P287)</f>
        <v>0</v>
      </c>
      <c r="R287" s="15" t="n">
        <f aca="false">IF(OR(E287=1,AND(P287&lt;=0,I287&gt;0)),1,0)</f>
        <v>1</v>
      </c>
      <c r="S287" s="15" t="n">
        <f aca="false">IF(L287&gt;0,1,0)</f>
        <v>0</v>
      </c>
    </row>
    <row r="288" customFormat="false" ht="15" hidden="false" customHeight="false" outlineLevel="0" collapsed="false">
      <c r="A288" s="15" t="n">
        <v>287</v>
      </c>
      <c r="B288" s="15" t="n">
        <f aca="false">INT((A288-1)/12)+1</f>
        <v>24</v>
      </c>
      <c r="C288" s="15" t="n">
        <f aca="false">MIN(Inputs!$C$4+B288-1,99)</f>
        <v>97</v>
      </c>
      <c r="D288" s="55" t="n">
        <f aca="false">Inputs!$C$25</f>
        <v>0.02</v>
      </c>
      <c r="E288" s="15" t="n">
        <f aca="false">R287</f>
        <v>1</v>
      </c>
      <c r="F288" s="56" t="n">
        <f aca="false">Q287</f>
        <v>0</v>
      </c>
      <c r="G288" s="56" t="n">
        <f aca="false">IF(AND(MOD(A288-1,12)=0,B288&lt;=Inputs!$C$7,E288=0),Inputs!$C$6,0)</f>
        <v>0</v>
      </c>
      <c r="H288" s="56" t="n">
        <f aca="false">IF(B288=1,G288*Inputs!$C$9,0)</f>
        <v>0</v>
      </c>
      <c r="I288" s="56" t="n">
        <f aca="false">I287+G288</f>
        <v>120000</v>
      </c>
      <c r="J288" s="56" t="n">
        <f aca="false">(F288+G288+H288)*((1+D288)^(1/12)-1)</f>
        <v>0</v>
      </c>
      <c r="K288" s="56" t="n">
        <f aca="false">(F288+G288+H288+J288)*(Inputs!$C$14+IF(B288&lt;=10,Inputs!$C$12,Inputs!$C$13))/12</f>
        <v>0</v>
      </c>
      <c r="L288" s="56" t="n">
        <f aca="false">IF(OR(E288=1,A288&lt;=Inputs!$C$15),0,MAX(Inputs!$C$8*I288-(F288+G288+H288+J288-K288),0))</f>
        <v>0</v>
      </c>
      <c r="M288" s="56" t="n">
        <f aca="false">L288*INDEX(Rates!$B$2:$C$101,C288+1,IF(Inputs!$C$5="Male",1,2))/1000/12*Inputs!$C$16</f>
        <v>0</v>
      </c>
      <c r="N288" s="56" t="n">
        <f aca="false">IF($V$1=1,MAX(F288+G288+H288+J288-K288-M288,0)*Inputs!$C$22/12,0)</f>
        <v>0</v>
      </c>
      <c r="O288" s="56" t="n">
        <f aca="false">IF(AND(MOD(A288,12)=0,B288&gt;=Inputs!$C$18),MAX(F288+G288+H288+J288-K288-M288-N288,0)*Inputs!$C$17,0)</f>
        <v>0</v>
      </c>
      <c r="P288" s="56" t="n">
        <f aca="false">F288+G288+H288+J288-K288-M288-N288+O288</f>
        <v>0</v>
      </c>
      <c r="Q288" s="56" t="n">
        <f aca="false">IF(OR(E288=1,P288&lt;=0),0,P288)</f>
        <v>0</v>
      </c>
      <c r="R288" s="15" t="n">
        <f aca="false">IF(OR(E288=1,AND(P288&lt;=0,I288&gt;0)),1,0)</f>
        <v>1</v>
      </c>
      <c r="S288" s="15" t="n">
        <f aca="false">IF(L288&gt;0,1,0)</f>
        <v>0</v>
      </c>
    </row>
    <row r="289" customFormat="false" ht="15" hidden="false" customHeight="false" outlineLevel="0" collapsed="false">
      <c r="A289" s="15" t="n">
        <v>288</v>
      </c>
      <c r="B289" s="15" t="n">
        <f aca="false">INT((A289-1)/12)+1</f>
        <v>24</v>
      </c>
      <c r="C289" s="15" t="n">
        <f aca="false">MIN(Inputs!$C$4+B289-1,99)</f>
        <v>97</v>
      </c>
      <c r="D289" s="55" t="n">
        <f aca="false">Inputs!$C$25</f>
        <v>0.02</v>
      </c>
      <c r="E289" s="15" t="n">
        <f aca="false">R288</f>
        <v>1</v>
      </c>
      <c r="F289" s="56" t="n">
        <f aca="false">Q288</f>
        <v>0</v>
      </c>
      <c r="G289" s="56" t="n">
        <f aca="false">IF(AND(MOD(A289-1,12)=0,B289&lt;=Inputs!$C$7,E289=0),Inputs!$C$6,0)</f>
        <v>0</v>
      </c>
      <c r="H289" s="56" t="n">
        <f aca="false">IF(B289=1,G289*Inputs!$C$9,0)</f>
        <v>0</v>
      </c>
      <c r="I289" s="56" t="n">
        <f aca="false">I288+G289</f>
        <v>120000</v>
      </c>
      <c r="J289" s="56" t="n">
        <f aca="false">(F289+G289+H289)*((1+D289)^(1/12)-1)</f>
        <v>0</v>
      </c>
      <c r="K289" s="56" t="n">
        <f aca="false">(F289+G289+H289+J289)*(Inputs!$C$14+IF(B289&lt;=10,Inputs!$C$12,Inputs!$C$13))/12</f>
        <v>0</v>
      </c>
      <c r="L289" s="56" t="n">
        <f aca="false">IF(OR(E289=1,A289&lt;=Inputs!$C$15),0,MAX(Inputs!$C$8*I289-(F289+G289+H289+J289-K289),0))</f>
        <v>0</v>
      </c>
      <c r="M289" s="56" t="n">
        <f aca="false">L289*INDEX(Rates!$B$2:$C$101,C289+1,IF(Inputs!$C$5="Male",1,2))/1000/12*Inputs!$C$16</f>
        <v>0</v>
      </c>
      <c r="N289" s="56" t="n">
        <f aca="false">IF($V$1=1,MAX(F289+G289+H289+J289-K289-M289,0)*Inputs!$C$22/12,0)</f>
        <v>0</v>
      </c>
      <c r="O289" s="56" t="n">
        <f aca="false">IF(AND(MOD(A289,12)=0,B289&gt;=Inputs!$C$18),MAX(F289+G289+H289+J289-K289-M289-N289,0)*Inputs!$C$17,0)</f>
        <v>0</v>
      </c>
      <c r="P289" s="56" t="n">
        <f aca="false">F289+G289+H289+J289-K289-M289-N289+O289</f>
        <v>0</v>
      </c>
      <c r="Q289" s="56" t="n">
        <f aca="false">IF(OR(E289=1,P289&lt;=0),0,P289)</f>
        <v>0</v>
      </c>
      <c r="R289" s="15" t="n">
        <f aca="false">IF(OR(E289=1,AND(P289&lt;=0,I289&gt;0)),1,0)</f>
        <v>1</v>
      </c>
      <c r="S289" s="15" t="n">
        <f aca="false">IF(L289&gt;0,1,0)</f>
        <v>0</v>
      </c>
    </row>
    <row r="290" customFormat="false" ht="15" hidden="false" customHeight="false" outlineLevel="0" collapsed="false">
      <c r="A290" s="15" t="n">
        <v>289</v>
      </c>
      <c r="B290" s="15" t="n">
        <f aca="false">INT((A290-1)/12)+1</f>
        <v>25</v>
      </c>
      <c r="C290" s="15" t="n">
        <f aca="false">MIN(Inputs!$C$4+B290-1,99)</f>
        <v>98</v>
      </c>
      <c r="D290" s="55" t="n">
        <f aca="false">Inputs!$C$25</f>
        <v>0.02</v>
      </c>
      <c r="E290" s="15" t="n">
        <f aca="false">R289</f>
        <v>1</v>
      </c>
      <c r="F290" s="56" t="n">
        <f aca="false">Q289</f>
        <v>0</v>
      </c>
      <c r="G290" s="56" t="n">
        <f aca="false">IF(AND(MOD(A290-1,12)=0,B290&lt;=Inputs!$C$7,E290=0),Inputs!$C$6,0)</f>
        <v>0</v>
      </c>
      <c r="H290" s="56" t="n">
        <f aca="false">IF(B290=1,G290*Inputs!$C$9,0)</f>
        <v>0</v>
      </c>
      <c r="I290" s="56" t="n">
        <f aca="false">I289+G290</f>
        <v>120000</v>
      </c>
      <c r="J290" s="56" t="n">
        <f aca="false">(F290+G290+H290)*((1+D290)^(1/12)-1)</f>
        <v>0</v>
      </c>
      <c r="K290" s="56" t="n">
        <f aca="false">(F290+G290+H290+J290)*(Inputs!$C$14+IF(B290&lt;=10,Inputs!$C$12,Inputs!$C$13))/12</f>
        <v>0</v>
      </c>
      <c r="L290" s="56" t="n">
        <f aca="false">IF(OR(E290=1,A290&lt;=Inputs!$C$15),0,MAX(Inputs!$C$8*I290-(F290+G290+H290+J290-K290),0))</f>
        <v>0</v>
      </c>
      <c r="M290" s="56" t="n">
        <f aca="false">L290*INDEX(Rates!$B$2:$C$101,C290+1,IF(Inputs!$C$5="Male",1,2))/1000/12*Inputs!$C$16</f>
        <v>0</v>
      </c>
      <c r="N290" s="56" t="n">
        <f aca="false">IF($V$1=1,MAX(F290+G290+H290+J290-K290-M290,0)*Inputs!$C$22/12,0)</f>
        <v>0</v>
      </c>
      <c r="O290" s="56" t="n">
        <f aca="false">IF(AND(MOD(A290,12)=0,B290&gt;=Inputs!$C$18),MAX(F290+G290+H290+J290-K290-M290-N290,0)*Inputs!$C$17,0)</f>
        <v>0</v>
      </c>
      <c r="P290" s="56" t="n">
        <f aca="false">F290+G290+H290+J290-K290-M290-N290+O290</f>
        <v>0</v>
      </c>
      <c r="Q290" s="56" t="n">
        <f aca="false">IF(OR(E290=1,P290&lt;=0),0,P290)</f>
        <v>0</v>
      </c>
      <c r="R290" s="15" t="n">
        <f aca="false">IF(OR(E290=1,AND(P290&lt;=0,I290&gt;0)),1,0)</f>
        <v>1</v>
      </c>
      <c r="S290" s="15" t="n">
        <f aca="false">IF(L290&gt;0,1,0)</f>
        <v>0</v>
      </c>
    </row>
    <row r="291" customFormat="false" ht="15" hidden="false" customHeight="false" outlineLevel="0" collapsed="false">
      <c r="A291" s="15" t="n">
        <v>290</v>
      </c>
      <c r="B291" s="15" t="n">
        <f aca="false">INT((A291-1)/12)+1</f>
        <v>25</v>
      </c>
      <c r="C291" s="15" t="n">
        <f aca="false">MIN(Inputs!$C$4+B291-1,99)</f>
        <v>98</v>
      </c>
      <c r="D291" s="55" t="n">
        <f aca="false">Inputs!$C$25</f>
        <v>0.02</v>
      </c>
      <c r="E291" s="15" t="n">
        <f aca="false">R290</f>
        <v>1</v>
      </c>
      <c r="F291" s="56" t="n">
        <f aca="false">Q290</f>
        <v>0</v>
      </c>
      <c r="G291" s="56" t="n">
        <f aca="false">IF(AND(MOD(A291-1,12)=0,B291&lt;=Inputs!$C$7,E291=0),Inputs!$C$6,0)</f>
        <v>0</v>
      </c>
      <c r="H291" s="56" t="n">
        <f aca="false">IF(B291=1,G291*Inputs!$C$9,0)</f>
        <v>0</v>
      </c>
      <c r="I291" s="56" t="n">
        <f aca="false">I290+G291</f>
        <v>120000</v>
      </c>
      <c r="J291" s="56" t="n">
        <f aca="false">(F291+G291+H291)*((1+D291)^(1/12)-1)</f>
        <v>0</v>
      </c>
      <c r="K291" s="56" t="n">
        <f aca="false">(F291+G291+H291+J291)*(Inputs!$C$14+IF(B291&lt;=10,Inputs!$C$12,Inputs!$C$13))/12</f>
        <v>0</v>
      </c>
      <c r="L291" s="56" t="n">
        <f aca="false">IF(OR(E291=1,A291&lt;=Inputs!$C$15),0,MAX(Inputs!$C$8*I291-(F291+G291+H291+J291-K291),0))</f>
        <v>0</v>
      </c>
      <c r="M291" s="56" t="n">
        <f aca="false">L291*INDEX(Rates!$B$2:$C$101,C291+1,IF(Inputs!$C$5="Male",1,2))/1000/12*Inputs!$C$16</f>
        <v>0</v>
      </c>
      <c r="N291" s="56" t="n">
        <f aca="false">IF($V$1=1,MAX(F291+G291+H291+J291-K291-M291,0)*Inputs!$C$22/12,0)</f>
        <v>0</v>
      </c>
      <c r="O291" s="56" t="n">
        <f aca="false">IF(AND(MOD(A291,12)=0,B291&gt;=Inputs!$C$18),MAX(F291+G291+H291+J291-K291-M291-N291,0)*Inputs!$C$17,0)</f>
        <v>0</v>
      </c>
      <c r="P291" s="56" t="n">
        <f aca="false">F291+G291+H291+J291-K291-M291-N291+O291</f>
        <v>0</v>
      </c>
      <c r="Q291" s="56" t="n">
        <f aca="false">IF(OR(E291=1,P291&lt;=0),0,P291)</f>
        <v>0</v>
      </c>
      <c r="R291" s="15" t="n">
        <f aca="false">IF(OR(E291=1,AND(P291&lt;=0,I291&gt;0)),1,0)</f>
        <v>1</v>
      </c>
      <c r="S291" s="15" t="n">
        <f aca="false">IF(L291&gt;0,1,0)</f>
        <v>0</v>
      </c>
    </row>
    <row r="292" customFormat="false" ht="15" hidden="false" customHeight="false" outlineLevel="0" collapsed="false">
      <c r="A292" s="15" t="n">
        <v>291</v>
      </c>
      <c r="B292" s="15" t="n">
        <f aca="false">INT((A292-1)/12)+1</f>
        <v>25</v>
      </c>
      <c r="C292" s="15" t="n">
        <f aca="false">MIN(Inputs!$C$4+B292-1,99)</f>
        <v>98</v>
      </c>
      <c r="D292" s="55" t="n">
        <f aca="false">Inputs!$C$25</f>
        <v>0.02</v>
      </c>
      <c r="E292" s="15" t="n">
        <f aca="false">R291</f>
        <v>1</v>
      </c>
      <c r="F292" s="56" t="n">
        <f aca="false">Q291</f>
        <v>0</v>
      </c>
      <c r="G292" s="56" t="n">
        <f aca="false">IF(AND(MOD(A292-1,12)=0,B292&lt;=Inputs!$C$7,E292=0),Inputs!$C$6,0)</f>
        <v>0</v>
      </c>
      <c r="H292" s="56" t="n">
        <f aca="false">IF(B292=1,G292*Inputs!$C$9,0)</f>
        <v>0</v>
      </c>
      <c r="I292" s="56" t="n">
        <f aca="false">I291+G292</f>
        <v>120000</v>
      </c>
      <c r="J292" s="56" t="n">
        <f aca="false">(F292+G292+H292)*((1+D292)^(1/12)-1)</f>
        <v>0</v>
      </c>
      <c r="K292" s="56" t="n">
        <f aca="false">(F292+G292+H292+J292)*(Inputs!$C$14+IF(B292&lt;=10,Inputs!$C$12,Inputs!$C$13))/12</f>
        <v>0</v>
      </c>
      <c r="L292" s="56" t="n">
        <f aca="false">IF(OR(E292=1,A292&lt;=Inputs!$C$15),0,MAX(Inputs!$C$8*I292-(F292+G292+H292+J292-K292),0))</f>
        <v>0</v>
      </c>
      <c r="M292" s="56" t="n">
        <f aca="false">L292*INDEX(Rates!$B$2:$C$101,C292+1,IF(Inputs!$C$5="Male",1,2))/1000/12*Inputs!$C$16</f>
        <v>0</v>
      </c>
      <c r="N292" s="56" t="n">
        <f aca="false">IF($V$1=1,MAX(F292+G292+H292+J292-K292-M292,0)*Inputs!$C$22/12,0)</f>
        <v>0</v>
      </c>
      <c r="O292" s="56" t="n">
        <f aca="false">IF(AND(MOD(A292,12)=0,B292&gt;=Inputs!$C$18),MAX(F292+G292+H292+J292-K292-M292-N292,0)*Inputs!$C$17,0)</f>
        <v>0</v>
      </c>
      <c r="P292" s="56" t="n">
        <f aca="false">F292+G292+H292+J292-K292-M292-N292+O292</f>
        <v>0</v>
      </c>
      <c r="Q292" s="56" t="n">
        <f aca="false">IF(OR(E292=1,P292&lt;=0),0,P292)</f>
        <v>0</v>
      </c>
      <c r="R292" s="15" t="n">
        <f aca="false">IF(OR(E292=1,AND(P292&lt;=0,I292&gt;0)),1,0)</f>
        <v>1</v>
      </c>
      <c r="S292" s="15" t="n">
        <f aca="false">IF(L292&gt;0,1,0)</f>
        <v>0</v>
      </c>
    </row>
    <row r="293" customFormat="false" ht="15" hidden="false" customHeight="false" outlineLevel="0" collapsed="false">
      <c r="A293" s="15" t="n">
        <v>292</v>
      </c>
      <c r="B293" s="15" t="n">
        <f aca="false">INT((A293-1)/12)+1</f>
        <v>25</v>
      </c>
      <c r="C293" s="15" t="n">
        <f aca="false">MIN(Inputs!$C$4+B293-1,99)</f>
        <v>98</v>
      </c>
      <c r="D293" s="55" t="n">
        <f aca="false">Inputs!$C$25</f>
        <v>0.02</v>
      </c>
      <c r="E293" s="15" t="n">
        <f aca="false">R292</f>
        <v>1</v>
      </c>
      <c r="F293" s="56" t="n">
        <f aca="false">Q292</f>
        <v>0</v>
      </c>
      <c r="G293" s="56" t="n">
        <f aca="false">IF(AND(MOD(A293-1,12)=0,B293&lt;=Inputs!$C$7,E293=0),Inputs!$C$6,0)</f>
        <v>0</v>
      </c>
      <c r="H293" s="56" t="n">
        <f aca="false">IF(B293=1,G293*Inputs!$C$9,0)</f>
        <v>0</v>
      </c>
      <c r="I293" s="56" t="n">
        <f aca="false">I292+G293</f>
        <v>120000</v>
      </c>
      <c r="J293" s="56" t="n">
        <f aca="false">(F293+G293+H293)*((1+D293)^(1/12)-1)</f>
        <v>0</v>
      </c>
      <c r="K293" s="56" t="n">
        <f aca="false">(F293+G293+H293+J293)*(Inputs!$C$14+IF(B293&lt;=10,Inputs!$C$12,Inputs!$C$13))/12</f>
        <v>0</v>
      </c>
      <c r="L293" s="56" t="n">
        <f aca="false">IF(OR(E293=1,A293&lt;=Inputs!$C$15),0,MAX(Inputs!$C$8*I293-(F293+G293+H293+J293-K293),0))</f>
        <v>0</v>
      </c>
      <c r="M293" s="56" t="n">
        <f aca="false">L293*INDEX(Rates!$B$2:$C$101,C293+1,IF(Inputs!$C$5="Male",1,2))/1000/12*Inputs!$C$16</f>
        <v>0</v>
      </c>
      <c r="N293" s="56" t="n">
        <f aca="false">IF($V$1=1,MAX(F293+G293+H293+J293-K293-M293,0)*Inputs!$C$22/12,0)</f>
        <v>0</v>
      </c>
      <c r="O293" s="56" t="n">
        <f aca="false">IF(AND(MOD(A293,12)=0,B293&gt;=Inputs!$C$18),MAX(F293+G293+H293+J293-K293-M293-N293,0)*Inputs!$C$17,0)</f>
        <v>0</v>
      </c>
      <c r="P293" s="56" t="n">
        <f aca="false">F293+G293+H293+J293-K293-M293-N293+O293</f>
        <v>0</v>
      </c>
      <c r="Q293" s="56" t="n">
        <f aca="false">IF(OR(E293=1,P293&lt;=0),0,P293)</f>
        <v>0</v>
      </c>
      <c r="R293" s="15" t="n">
        <f aca="false">IF(OR(E293=1,AND(P293&lt;=0,I293&gt;0)),1,0)</f>
        <v>1</v>
      </c>
      <c r="S293" s="15" t="n">
        <f aca="false">IF(L293&gt;0,1,0)</f>
        <v>0</v>
      </c>
    </row>
    <row r="294" customFormat="false" ht="15" hidden="false" customHeight="false" outlineLevel="0" collapsed="false">
      <c r="A294" s="15" t="n">
        <v>293</v>
      </c>
      <c r="B294" s="15" t="n">
        <f aca="false">INT((A294-1)/12)+1</f>
        <v>25</v>
      </c>
      <c r="C294" s="15" t="n">
        <f aca="false">MIN(Inputs!$C$4+B294-1,99)</f>
        <v>98</v>
      </c>
      <c r="D294" s="55" t="n">
        <f aca="false">Inputs!$C$25</f>
        <v>0.02</v>
      </c>
      <c r="E294" s="15" t="n">
        <f aca="false">R293</f>
        <v>1</v>
      </c>
      <c r="F294" s="56" t="n">
        <f aca="false">Q293</f>
        <v>0</v>
      </c>
      <c r="G294" s="56" t="n">
        <f aca="false">IF(AND(MOD(A294-1,12)=0,B294&lt;=Inputs!$C$7,E294=0),Inputs!$C$6,0)</f>
        <v>0</v>
      </c>
      <c r="H294" s="56" t="n">
        <f aca="false">IF(B294=1,G294*Inputs!$C$9,0)</f>
        <v>0</v>
      </c>
      <c r="I294" s="56" t="n">
        <f aca="false">I293+G294</f>
        <v>120000</v>
      </c>
      <c r="J294" s="56" t="n">
        <f aca="false">(F294+G294+H294)*((1+D294)^(1/12)-1)</f>
        <v>0</v>
      </c>
      <c r="K294" s="56" t="n">
        <f aca="false">(F294+G294+H294+J294)*(Inputs!$C$14+IF(B294&lt;=10,Inputs!$C$12,Inputs!$C$13))/12</f>
        <v>0</v>
      </c>
      <c r="L294" s="56" t="n">
        <f aca="false">IF(OR(E294=1,A294&lt;=Inputs!$C$15),0,MAX(Inputs!$C$8*I294-(F294+G294+H294+J294-K294),0))</f>
        <v>0</v>
      </c>
      <c r="M294" s="56" t="n">
        <f aca="false">L294*INDEX(Rates!$B$2:$C$101,C294+1,IF(Inputs!$C$5="Male",1,2))/1000/12*Inputs!$C$16</f>
        <v>0</v>
      </c>
      <c r="N294" s="56" t="n">
        <f aca="false">IF($V$1=1,MAX(F294+G294+H294+J294-K294-M294,0)*Inputs!$C$22/12,0)</f>
        <v>0</v>
      </c>
      <c r="O294" s="56" t="n">
        <f aca="false">IF(AND(MOD(A294,12)=0,B294&gt;=Inputs!$C$18),MAX(F294+G294+H294+J294-K294-M294-N294,0)*Inputs!$C$17,0)</f>
        <v>0</v>
      </c>
      <c r="P294" s="56" t="n">
        <f aca="false">F294+G294+H294+J294-K294-M294-N294+O294</f>
        <v>0</v>
      </c>
      <c r="Q294" s="56" t="n">
        <f aca="false">IF(OR(E294=1,P294&lt;=0),0,P294)</f>
        <v>0</v>
      </c>
      <c r="R294" s="15" t="n">
        <f aca="false">IF(OR(E294=1,AND(P294&lt;=0,I294&gt;0)),1,0)</f>
        <v>1</v>
      </c>
      <c r="S294" s="15" t="n">
        <f aca="false">IF(L294&gt;0,1,0)</f>
        <v>0</v>
      </c>
    </row>
    <row r="295" customFormat="false" ht="15" hidden="false" customHeight="false" outlineLevel="0" collapsed="false">
      <c r="A295" s="15" t="n">
        <v>294</v>
      </c>
      <c r="B295" s="15" t="n">
        <f aca="false">INT((A295-1)/12)+1</f>
        <v>25</v>
      </c>
      <c r="C295" s="15" t="n">
        <f aca="false">MIN(Inputs!$C$4+B295-1,99)</f>
        <v>98</v>
      </c>
      <c r="D295" s="55" t="n">
        <f aca="false">Inputs!$C$25</f>
        <v>0.02</v>
      </c>
      <c r="E295" s="15" t="n">
        <f aca="false">R294</f>
        <v>1</v>
      </c>
      <c r="F295" s="56" t="n">
        <f aca="false">Q294</f>
        <v>0</v>
      </c>
      <c r="G295" s="56" t="n">
        <f aca="false">IF(AND(MOD(A295-1,12)=0,B295&lt;=Inputs!$C$7,E295=0),Inputs!$C$6,0)</f>
        <v>0</v>
      </c>
      <c r="H295" s="56" t="n">
        <f aca="false">IF(B295=1,G295*Inputs!$C$9,0)</f>
        <v>0</v>
      </c>
      <c r="I295" s="56" t="n">
        <f aca="false">I294+G295</f>
        <v>120000</v>
      </c>
      <c r="J295" s="56" t="n">
        <f aca="false">(F295+G295+H295)*((1+D295)^(1/12)-1)</f>
        <v>0</v>
      </c>
      <c r="K295" s="56" t="n">
        <f aca="false">(F295+G295+H295+J295)*(Inputs!$C$14+IF(B295&lt;=10,Inputs!$C$12,Inputs!$C$13))/12</f>
        <v>0</v>
      </c>
      <c r="L295" s="56" t="n">
        <f aca="false">IF(OR(E295=1,A295&lt;=Inputs!$C$15),0,MAX(Inputs!$C$8*I295-(F295+G295+H295+J295-K295),0))</f>
        <v>0</v>
      </c>
      <c r="M295" s="56" t="n">
        <f aca="false">L295*INDEX(Rates!$B$2:$C$101,C295+1,IF(Inputs!$C$5="Male",1,2))/1000/12*Inputs!$C$16</f>
        <v>0</v>
      </c>
      <c r="N295" s="56" t="n">
        <f aca="false">IF($V$1=1,MAX(F295+G295+H295+J295-K295-M295,0)*Inputs!$C$22/12,0)</f>
        <v>0</v>
      </c>
      <c r="O295" s="56" t="n">
        <f aca="false">IF(AND(MOD(A295,12)=0,B295&gt;=Inputs!$C$18),MAX(F295+G295+H295+J295-K295-M295-N295,0)*Inputs!$C$17,0)</f>
        <v>0</v>
      </c>
      <c r="P295" s="56" t="n">
        <f aca="false">F295+G295+H295+J295-K295-M295-N295+O295</f>
        <v>0</v>
      </c>
      <c r="Q295" s="56" t="n">
        <f aca="false">IF(OR(E295=1,P295&lt;=0),0,P295)</f>
        <v>0</v>
      </c>
      <c r="R295" s="15" t="n">
        <f aca="false">IF(OR(E295=1,AND(P295&lt;=0,I295&gt;0)),1,0)</f>
        <v>1</v>
      </c>
      <c r="S295" s="15" t="n">
        <f aca="false">IF(L295&gt;0,1,0)</f>
        <v>0</v>
      </c>
    </row>
    <row r="296" customFormat="false" ht="15" hidden="false" customHeight="false" outlineLevel="0" collapsed="false">
      <c r="A296" s="15" t="n">
        <v>295</v>
      </c>
      <c r="B296" s="15" t="n">
        <f aca="false">INT((A296-1)/12)+1</f>
        <v>25</v>
      </c>
      <c r="C296" s="15" t="n">
        <f aca="false">MIN(Inputs!$C$4+B296-1,99)</f>
        <v>98</v>
      </c>
      <c r="D296" s="55" t="n">
        <f aca="false">Inputs!$C$25</f>
        <v>0.02</v>
      </c>
      <c r="E296" s="15" t="n">
        <f aca="false">R295</f>
        <v>1</v>
      </c>
      <c r="F296" s="56" t="n">
        <f aca="false">Q295</f>
        <v>0</v>
      </c>
      <c r="G296" s="56" t="n">
        <f aca="false">IF(AND(MOD(A296-1,12)=0,B296&lt;=Inputs!$C$7,E296=0),Inputs!$C$6,0)</f>
        <v>0</v>
      </c>
      <c r="H296" s="56" t="n">
        <f aca="false">IF(B296=1,G296*Inputs!$C$9,0)</f>
        <v>0</v>
      </c>
      <c r="I296" s="56" t="n">
        <f aca="false">I295+G296</f>
        <v>120000</v>
      </c>
      <c r="J296" s="56" t="n">
        <f aca="false">(F296+G296+H296)*((1+D296)^(1/12)-1)</f>
        <v>0</v>
      </c>
      <c r="K296" s="56" t="n">
        <f aca="false">(F296+G296+H296+J296)*(Inputs!$C$14+IF(B296&lt;=10,Inputs!$C$12,Inputs!$C$13))/12</f>
        <v>0</v>
      </c>
      <c r="L296" s="56" t="n">
        <f aca="false">IF(OR(E296=1,A296&lt;=Inputs!$C$15),0,MAX(Inputs!$C$8*I296-(F296+G296+H296+J296-K296),0))</f>
        <v>0</v>
      </c>
      <c r="M296" s="56" t="n">
        <f aca="false">L296*INDEX(Rates!$B$2:$C$101,C296+1,IF(Inputs!$C$5="Male",1,2))/1000/12*Inputs!$C$16</f>
        <v>0</v>
      </c>
      <c r="N296" s="56" t="n">
        <f aca="false">IF($V$1=1,MAX(F296+G296+H296+J296-K296-M296,0)*Inputs!$C$22/12,0)</f>
        <v>0</v>
      </c>
      <c r="O296" s="56" t="n">
        <f aca="false">IF(AND(MOD(A296,12)=0,B296&gt;=Inputs!$C$18),MAX(F296+G296+H296+J296-K296-M296-N296,0)*Inputs!$C$17,0)</f>
        <v>0</v>
      </c>
      <c r="P296" s="56" t="n">
        <f aca="false">F296+G296+H296+J296-K296-M296-N296+O296</f>
        <v>0</v>
      </c>
      <c r="Q296" s="56" t="n">
        <f aca="false">IF(OR(E296=1,P296&lt;=0),0,P296)</f>
        <v>0</v>
      </c>
      <c r="R296" s="15" t="n">
        <f aca="false">IF(OR(E296=1,AND(P296&lt;=0,I296&gt;0)),1,0)</f>
        <v>1</v>
      </c>
      <c r="S296" s="15" t="n">
        <f aca="false">IF(L296&gt;0,1,0)</f>
        <v>0</v>
      </c>
    </row>
    <row r="297" customFormat="false" ht="15" hidden="false" customHeight="false" outlineLevel="0" collapsed="false">
      <c r="A297" s="15" t="n">
        <v>296</v>
      </c>
      <c r="B297" s="15" t="n">
        <f aca="false">INT((A297-1)/12)+1</f>
        <v>25</v>
      </c>
      <c r="C297" s="15" t="n">
        <f aca="false">MIN(Inputs!$C$4+B297-1,99)</f>
        <v>98</v>
      </c>
      <c r="D297" s="55" t="n">
        <f aca="false">Inputs!$C$25</f>
        <v>0.02</v>
      </c>
      <c r="E297" s="15" t="n">
        <f aca="false">R296</f>
        <v>1</v>
      </c>
      <c r="F297" s="56" t="n">
        <f aca="false">Q296</f>
        <v>0</v>
      </c>
      <c r="G297" s="56" t="n">
        <f aca="false">IF(AND(MOD(A297-1,12)=0,B297&lt;=Inputs!$C$7,E297=0),Inputs!$C$6,0)</f>
        <v>0</v>
      </c>
      <c r="H297" s="56" t="n">
        <f aca="false">IF(B297=1,G297*Inputs!$C$9,0)</f>
        <v>0</v>
      </c>
      <c r="I297" s="56" t="n">
        <f aca="false">I296+G297</f>
        <v>120000</v>
      </c>
      <c r="J297" s="56" t="n">
        <f aca="false">(F297+G297+H297)*((1+D297)^(1/12)-1)</f>
        <v>0</v>
      </c>
      <c r="K297" s="56" t="n">
        <f aca="false">(F297+G297+H297+J297)*(Inputs!$C$14+IF(B297&lt;=10,Inputs!$C$12,Inputs!$C$13))/12</f>
        <v>0</v>
      </c>
      <c r="L297" s="56" t="n">
        <f aca="false">IF(OR(E297=1,A297&lt;=Inputs!$C$15),0,MAX(Inputs!$C$8*I297-(F297+G297+H297+J297-K297),0))</f>
        <v>0</v>
      </c>
      <c r="M297" s="56" t="n">
        <f aca="false">L297*INDEX(Rates!$B$2:$C$101,C297+1,IF(Inputs!$C$5="Male",1,2))/1000/12*Inputs!$C$16</f>
        <v>0</v>
      </c>
      <c r="N297" s="56" t="n">
        <f aca="false">IF($V$1=1,MAX(F297+G297+H297+J297-K297-M297,0)*Inputs!$C$22/12,0)</f>
        <v>0</v>
      </c>
      <c r="O297" s="56" t="n">
        <f aca="false">IF(AND(MOD(A297,12)=0,B297&gt;=Inputs!$C$18),MAX(F297+G297+H297+J297-K297-M297-N297,0)*Inputs!$C$17,0)</f>
        <v>0</v>
      </c>
      <c r="P297" s="56" t="n">
        <f aca="false">F297+G297+H297+J297-K297-M297-N297+O297</f>
        <v>0</v>
      </c>
      <c r="Q297" s="56" t="n">
        <f aca="false">IF(OR(E297=1,P297&lt;=0),0,P297)</f>
        <v>0</v>
      </c>
      <c r="R297" s="15" t="n">
        <f aca="false">IF(OR(E297=1,AND(P297&lt;=0,I297&gt;0)),1,0)</f>
        <v>1</v>
      </c>
      <c r="S297" s="15" t="n">
        <f aca="false">IF(L297&gt;0,1,0)</f>
        <v>0</v>
      </c>
    </row>
    <row r="298" customFormat="false" ht="15" hidden="false" customHeight="false" outlineLevel="0" collapsed="false">
      <c r="A298" s="15" t="n">
        <v>297</v>
      </c>
      <c r="B298" s="15" t="n">
        <f aca="false">INT((A298-1)/12)+1</f>
        <v>25</v>
      </c>
      <c r="C298" s="15" t="n">
        <f aca="false">MIN(Inputs!$C$4+B298-1,99)</f>
        <v>98</v>
      </c>
      <c r="D298" s="55" t="n">
        <f aca="false">Inputs!$C$25</f>
        <v>0.02</v>
      </c>
      <c r="E298" s="15" t="n">
        <f aca="false">R297</f>
        <v>1</v>
      </c>
      <c r="F298" s="56" t="n">
        <f aca="false">Q297</f>
        <v>0</v>
      </c>
      <c r="G298" s="56" t="n">
        <f aca="false">IF(AND(MOD(A298-1,12)=0,B298&lt;=Inputs!$C$7,E298=0),Inputs!$C$6,0)</f>
        <v>0</v>
      </c>
      <c r="H298" s="56" t="n">
        <f aca="false">IF(B298=1,G298*Inputs!$C$9,0)</f>
        <v>0</v>
      </c>
      <c r="I298" s="56" t="n">
        <f aca="false">I297+G298</f>
        <v>120000</v>
      </c>
      <c r="J298" s="56" t="n">
        <f aca="false">(F298+G298+H298)*((1+D298)^(1/12)-1)</f>
        <v>0</v>
      </c>
      <c r="K298" s="56" t="n">
        <f aca="false">(F298+G298+H298+J298)*(Inputs!$C$14+IF(B298&lt;=10,Inputs!$C$12,Inputs!$C$13))/12</f>
        <v>0</v>
      </c>
      <c r="L298" s="56" t="n">
        <f aca="false">IF(OR(E298=1,A298&lt;=Inputs!$C$15),0,MAX(Inputs!$C$8*I298-(F298+G298+H298+J298-K298),0))</f>
        <v>0</v>
      </c>
      <c r="M298" s="56" t="n">
        <f aca="false">L298*INDEX(Rates!$B$2:$C$101,C298+1,IF(Inputs!$C$5="Male",1,2))/1000/12*Inputs!$C$16</f>
        <v>0</v>
      </c>
      <c r="N298" s="56" t="n">
        <f aca="false">IF($V$1=1,MAX(F298+G298+H298+J298-K298-M298,0)*Inputs!$C$22/12,0)</f>
        <v>0</v>
      </c>
      <c r="O298" s="56" t="n">
        <f aca="false">IF(AND(MOD(A298,12)=0,B298&gt;=Inputs!$C$18),MAX(F298+G298+H298+J298-K298-M298-N298,0)*Inputs!$C$17,0)</f>
        <v>0</v>
      </c>
      <c r="P298" s="56" t="n">
        <f aca="false">F298+G298+H298+J298-K298-M298-N298+O298</f>
        <v>0</v>
      </c>
      <c r="Q298" s="56" t="n">
        <f aca="false">IF(OR(E298=1,P298&lt;=0),0,P298)</f>
        <v>0</v>
      </c>
      <c r="R298" s="15" t="n">
        <f aca="false">IF(OR(E298=1,AND(P298&lt;=0,I298&gt;0)),1,0)</f>
        <v>1</v>
      </c>
      <c r="S298" s="15" t="n">
        <f aca="false">IF(L298&gt;0,1,0)</f>
        <v>0</v>
      </c>
    </row>
    <row r="299" customFormat="false" ht="15" hidden="false" customHeight="false" outlineLevel="0" collapsed="false">
      <c r="A299" s="15" t="n">
        <v>298</v>
      </c>
      <c r="B299" s="15" t="n">
        <f aca="false">INT((A299-1)/12)+1</f>
        <v>25</v>
      </c>
      <c r="C299" s="15" t="n">
        <f aca="false">MIN(Inputs!$C$4+B299-1,99)</f>
        <v>98</v>
      </c>
      <c r="D299" s="55" t="n">
        <f aca="false">Inputs!$C$25</f>
        <v>0.02</v>
      </c>
      <c r="E299" s="15" t="n">
        <f aca="false">R298</f>
        <v>1</v>
      </c>
      <c r="F299" s="56" t="n">
        <f aca="false">Q298</f>
        <v>0</v>
      </c>
      <c r="G299" s="56" t="n">
        <f aca="false">IF(AND(MOD(A299-1,12)=0,B299&lt;=Inputs!$C$7,E299=0),Inputs!$C$6,0)</f>
        <v>0</v>
      </c>
      <c r="H299" s="56" t="n">
        <f aca="false">IF(B299=1,G299*Inputs!$C$9,0)</f>
        <v>0</v>
      </c>
      <c r="I299" s="56" t="n">
        <f aca="false">I298+G299</f>
        <v>120000</v>
      </c>
      <c r="J299" s="56" t="n">
        <f aca="false">(F299+G299+H299)*((1+D299)^(1/12)-1)</f>
        <v>0</v>
      </c>
      <c r="K299" s="56" t="n">
        <f aca="false">(F299+G299+H299+J299)*(Inputs!$C$14+IF(B299&lt;=10,Inputs!$C$12,Inputs!$C$13))/12</f>
        <v>0</v>
      </c>
      <c r="L299" s="56" t="n">
        <f aca="false">IF(OR(E299=1,A299&lt;=Inputs!$C$15),0,MAX(Inputs!$C$8*I299-(F299+G299+H299+J299-K299),0))</f>
        <v>0</v>
      </c>
      <c r="M299" s="56" t="n">
        <f aca="false">L299*INDEX(Rates!$B$2:$C$101,C299+1,IF(Inputs!$C$5="Male",1,2))/1000/12*Inputs!$C$16</f>
        <v>0</v>
      </c>
      <c r="N299" s="56" t="n">
        <f aca="false">IF($V$1=1,MAX(F299+G299+H299+J299-K299-M299,0)*Inputs!$C$22/12,0)</f>
        <v>0</v>
      </c>
      <c r="O299" s="56" t="n">
        <f aca="false">IF(AND(MOD(A299,12)=0,B299&gt;=Inputs!$C$18),MAX(F299+G299+H299+J299-K299-M299-N299,0)*Inputs!$C$17,0)</f>
        <v>0</v>
      </c>
      <c r="P299" s="56" t="n">
        <f aca="false">F299+G299+H299+J299-K299-M299-N299+O299</f>
        <v>0</v>
      </c>
      <c r="Q299" s="56" t="n">
        <f aca="false">IF(OR(E299=1,P299&lt;=0),0,P299)</f>
        <v>0</v>
      </c>
      <c r="R299" s="15" t="n">
        <f aca="false">IF(OR(E299=1,AND(P299&lt;=0,I299&gt;0)),1,0)</f>
        <v>1</v>
      </c>
      <c r="S299" s="15" t="n">
        <f aca="false">IF(L299&gt;0,1,0)</f>
        <v>0</v>
      </c>
    </row>
    <row r="300" customFormat="false" ht="15" hidden="false" customHeight="false" outlineLevel="0" collapsed="false">
      <c r="A300" s="15" t="n">
        <v>299</v>
      </c>
      <c r="B300" s="15" t="n">
        <f aca="false">INT((A300-1)/12)+1</f>
        <v>25</v>
      </c>
      <c r="C300" s="15" t="n">
        <f aca="false">MIN(Inputs!$C$4+B300-1,99)</f>
        <v>98</v>
      </c>
      <c r="D300" s="55" t="n">
        <f aca="false">Inputs!$C$25</f>
        <v>0.02</v>
      </c>
      <c r="E300" s="15" t="n">
        <f aca="false">R299</f>
        <v>1</v>
      </c>
      <c r="F300" s="56" t="n">
        <f aca="false">Q299</f>
        <v>0</v>
      </c>
      <c r="G300" s="56" t="n">
        <f aca="false">IF(AND(MOD(A300-1,12)=0,B300&lt;=Inputs!$C$7,E300=0),Inputs!$C$6,0)</f>
        <v>0</v>
      </c>
      <c r="H300" s="56" t="n">
        <f aca="false">IF(B300=1,G300*Inputs!$C$9,0)</f>
        <v>0</v>
      </c>
      <c r="I300" s="56" t="n">
        <f aca="false">I299+G300</f>
        <v>120000</v>
      </c>
      <c r="J300" s="56" t="n">
        <f aca="false">(F300+G300+H300)*((1+D300)^(1/12)-1)</f>
        <v>0</v>
      </c>
      <c r="K300" s="56" t="n">
        <f aca="false">(F300+G300+H300+J300)*(Inputs!$C$14+IF(B300&lt;=10,Inputs!$C$12,Inputs!$C$13))/12</f>
        <v>0</v>
      </c>
      <c r="L300" s="56" t="n">
        <f aca="false">IF(OR(E300=1,A300&lt;=Inputs!$C$15),0,MAX(Inputs!$C$8*I300-(F300+G300+H300+J300-K300),0))</f>
        <v>0</v>
      </c>
      <c r="M300" s="56" t="n">
        <f aca="false">L300*INDEX(Rates!$B$2:$C$101,C300+1,IF(Inputs!$C$5="Male",1,2))/1000/12*Inputs!$C$16</f>
        <v>0</v>
      </c>
      <c r="N300" s="56" t="n">
        <f aca="false">IF($V$1=1,MAX(F300+G300+H300+J300-K300-M300,0)*Inputs!$C$22/12,0)</f>
        <v>0</v>
      </c>
      <c r="O300" s="56" t="n">
        <f aca="false">IF(AND(MOD(A300,12)=0,B300&gt;=Inputs!$C$18),MAX(F300+G300+H300+J300-K300-M300-N300,0)*Inputs!$C$17,0)</f>
        <v>0</v>
      </c>
      <c r="P300" s="56" t="n">
        <f aca="false">F300+G300+H300+J300-K300-M300-N300+O300</f>
        <v>0</v>
      </c>
      <c r="Q300" s="56" t="n">
        <f aca="false">IF(OR(E300=1,P300&lt;=0),0,P300)</f>
        <v>0</v>
      </c>
      <c r="R300" s="15" t="n">
        <f aca="false">IF(OR(E300=1,AND(P300&lt;=0,I300&gt;0)),1,0)</f>
        <v>1</v>
      </c>
      <c r="S300" s="15" t="n">
        <f aca="false">IF(L300&gt;0,1,0)</f>
        <v>0</v>
      </c>
    </row>
    <row r="301" customFormat="false" ht="15" hidden="false" customHeight="false" outlineLevel="0" collapsed="false">
      <c r="A301" s="15" t="n">
        <v>300</v>
      </c>
      <c r="B301" s="15" t="n">
        <f aca="false">INT((A301-1)/12)+1</f>
        <v>25</v>
      </c>
      <c r="C301" s="15" t="n">
        <f aca="false">MIN(Inputs!$C$4+B301-1,99)</f>
        <v>98</v>
      </c>
      <c r="D301" s="55" t="n">
        <f aca="false">Inputs!$C$25</f>
        <v>0.02</v>
      </c>
      <c r="E301" s="15" t="n">
        <f aca="false">R300</f>
        <v>1</v>
      </c>
      <c r="F301" s="56" t="n">
        <f aca="false">Q300</f>
        <v>0</v>
      </c>
      <c r="G301" s="56" t="n">
        <f aca="false">IF(AND(MOD(A301-1,12)=0,B301&lt;=Inputs!$C$7,E301=0),Inputs!$C$6,0)</f>
        <v>0</v>
      </c>
      <c r="H301" s="56" t="n">
        <f aca="false">IF(B301=1,G301*Inputs!$C$9,0)</f>
        <v>0</v>
      </c>
      <c r="I301" s="56" t="n">
        <f aca="false">I300+G301</f>
        <v>120000</v>
      </c>
      <c r="J301" s="56" t="n">
        <f aca="false">(F301+G301+H301)*((1+D301)^(1/12)-1)</f>
        <v>0</v>
      </c>
      <c r="K301" s="56" t="n">
        <f aca="false">(F301+G301+H301+J301)*(Inputs!$C$14+IF(B301&lt;=10,Inputs!$C$12,Inputs!$C$13))/12</f>
        <v>0</v>
      </c>
      <c r="L301" s="56" t="n">
        <f aca="false">IF(OR(E301=1,A301&lt;=Inputs!$C$15),0,MAX(Inputs!$C$8*I301-(F301+G301+H301+J301-K301),0))</f>
        <v>0</v>
      </c>
      <c r="M301" s="56" t="n">
        <f aca="false">L301*INDEX(Rates!$B$2:$C$101,C301+1,IF(Inputs!$C$5="Male",1,2))/1000/12*Inputs!$C$16</f>
        <v>0</v>
      </c>
      <c r="N301" s="56" t="n">
        <f aca="false">IF($V$1=1,MAX(F301+G301+H301+J301-K301-M301,0)*Inputs!$C$22/12,0)</f>
        <v>0</v>
      </c>
      <c r="O301" s="56" t="n">
        <f aca="false">IF(AND(MOD(A301,12)=0,B301&gt;=Inputs!$C$18),MAX(F301+G301+H301+J301-K301-M301-N301,0)*Inputs!$C$17,0)</f>
        <v>0</v>
      </c>
      <c r="P301" s="56" t="n">
        <f aca="false">F301+G301+H301+J301-K301-M301-N301+O301</f>
        <v>0</v>
      </c>
      <c r="Q301" s="56" t="n">
        <f aca="false">IF(OR(E301=1,P301&lt;=0),0,P301)</f>
        <v>0</v>
      </c>
      <c r="R301" s="15" t="n">
        <f aca="false">IF(OR(E301=1,AND(P301&lt;=0,I301&gt;0)),1,0)</f>
        <v>1</v>
      </c>
      <c r="S301" s="15" t="n">
        <f aca="false">IF(L301&gt;0,1,0)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9" min="1" style="0" width="14"/>
  </cols>
  <sheetData>
    <row r="1" customFormat="false" ht="23.85" hidden="false" customHeight="false" outlineLevel="0" collapsed="false">
      <c r="A1" s="52" t="s">
        <v>152</v>
      </c>
      <c r="B1" s="52" t="s">
        <v>77</v>
      </c>
      <c r="C1" s="52" t="s">
        <v>122</v>
      </c>
      <c r="D1" s="52" t="s">
        <v>153</v>
      </c>
      <c r="E1" s="52" t="s">
        <v>154</v>
      </c>
      <c r="F1" s="52" t="s">
        <v>155</v>
      </c>
      <c r="G1" s="52" t="s">
        <v>156</v>
      </c>
      <c r="H1" s="52" t="s">
        <v>157</v>
      </c>
      <c r="I1" s="52" t="s">
        <v>158</v>
      </c>
      <c r="J1" s="52" t="s">
        <v>159</v>
      </c>
      <c r="K1" s="52" t="s">
        <v>160</v>
      </c>
      <c r="L1" s="52" t="s">
        <v>161</v>
      </c>
      <c r="M1" s="52" t="s">
        <v>162</v>
      </c>
      <c r="N1" s="52" t="s">
        <v>163</v>
      </c>
      <c r="O1" s="52" t="s">
        <v>164</v>
      </c>
      <c r="P1" s="52" t="s">
        <v>165</v>
      </c>
      <c r="Q1" s="52" t="s">
        <v>166</v>
      </c>
      <c r="R1" s="52" t="s">
        <v>167</v>
      </c>
      <c r="S1" s="52" t="s">
        <v>168</v>
      </c>
      <c r="U1" s="53" t="s">
        <v>169</v>
      </c>
      <c r="V1" s="54" t="n">
        <v>0</v>
      </c>
    </row>
    <row r="2" customFormat="false" ht="15" hidden="false" customHeight="false" outlineLevel="0" collapsed="false">
      <c r="A2" s="15" t="n">
        <v>1</v>
      </c>
      <c r="B2" s="15" t="n">
        <f aca="false">INT((A2-1)/12)+1</f>
        <v>1</v>
      </c>
      <c r="C2" s="15" t="n">
        <f aca="false">MIN(Inputs!$C$4+B2-1,99)</f>
        <v>74</v>
      </c>
      <c r="D2" s="55" t="n">
        <f aca="false">Inputs!$C$26</f>
        <v>0.03</v>
      </c>
      <c r="E2" s="15" t="n">
        <v>0</v>
      </c>
      <c r="F2" s="56" t="n">
        <v>0</v>
      </c>
      <c r="G2" s="56" t="n">
        <f aca="false">IF(AND(MOD(A2-1,12)=0,B2&lt;=Inputs!$C$7,E2=0),Inputs!$C$6,0)</f>
        <v>24000</v>
      </c>
      <c r="H2" s="56" t="n">
        <f aca="false">IF(B2=1,G2*Inputs!$C$9,0)</f>
        <v>960</v>
      </c>
      <c r="I2" s="56" t="n">
        <f aca="false">G2</f>
        <v>24000</v>
      </c>
      <c r="J2" s="56" t="n">
        <f aca="false">(F2+G2+H2)*((1+D2)^(1/12)-1)</f>
        <v>61.5580935167</v>
      </c>
      <c r="K2" s="56" t="n">
        <f aca="false">(F2+G2+H2+J2)*(Inputs!$C$14+IF(B2&lt;=10,Inputs!$C$12,Inputs!$C$13))/12</f>
        <v>52.1282460281598</v>
      </c>
      <c r="L2" s="56" t="n">
        <f aca="false">IF(OR(E2=1,A2&lt;=Inputs!$C$15),0,MAX(Inputs!$C$8*I2-(F2+G2+H2+J2-K2),0))</f>
        <v>0</v>
      </c>
      <c r="M2" s="56" t="n">
        <f aca="false">L2*INDEX(Rates!$B$2:$C$101,C2+1,IF(Inputs!$C$5="Male",1,2))/1000/12*Inputs!$C$16</f>
        <v>0</v>
      </c>
      <c r="N2" s="56" t="n">
        <f aca="false">IF($V$1=1,MAX(F2+G2+H2+J2-K2-M2,0)*Inputs!$C$22/12,0)</f>
        <v>0</v>
      </c>
      <c r="O2" s="56" t="n">
        <f aca="false">IF(AND(MOD(A2,12)=0,B2&gt;=Inputs!$C$18),MAX(F2+G2+H2+J2-K2-M2-N2,0)*Inputs!$C$17,0)</f>
        <v>0</v>
      </c>
      <c r="P2" s="56" t="n">
        <f aca="false">F2+G2+H2+J2-K2-M2-N2+O2</f>
        <v>24969.4298474885</v>
      </c>
      <c r="Q2" s="56" t="n">
        <f aca="false">IF(OR(E2=1,P2&lt;=0),0,P2)</f>
        <v>24969.4298474885</v>
      </c>
      <c r="R2" s="15" t="n">
        <f aca="false">IF(OR(E2=1,AND(P2&lt;=0,I2&gt;0)),1,0)</f>
        <v>0</v>
      </c>
      <c r="S2" s="15" t="n">
        <f aca="false">IF(L2&gt;0,1,0)</f>
        <v>0</v>
      </c>
      <c r="U2" s="36" t="s">
        <v>176</v>
      </c>
    </row>
    <row r="3" customFormat="false" ht="15" hidden="false" customHeight="false" outlineLevel="0" collapsed="false">
      <c r="A3" s="15" t="n">
        <v>2</v>
      </c>
      <c r="B3" s="15" t="n">
        <f aca="false">INT((A3-1)/12)+1</f>
        <v>1</v>
      </c>
      <c r="C3" s="15" t="n">
        <f aca="false">MIN(Inputs!$C$4+B3-1,99)</f>
        <v>74</v>
      </c>
      <c r="D3" s="55" t="n">
        <f aca="false">Inputs!$C$26</f>
        <v>0.03</v>
      </c>
      <c r="E3" s="15" t="n">
        <f aca="false">R2</f>
        <v>0</v>
      </c>
      <c r="F3" s="56" t="n">
        <f aca="false">Q2</f>
        <v>24969.4298474885</v>
      </c>
      <c r="G3" s="56" t="n">
        <f aca="false">IF(AND(MOD(A3-1,12)=0,B3&lt;=Inputs!$C$7,E3=0),Inputs!$C$6,0)</f>
        <v>0</v>
      </c>
      <c r="H3" s="56" t="n">
        <f aca="false">IF(B3=1,G3*Inputs!$C$9,0)</f>
        <v>0</v>
      </c>
      <c r="I3" s="56" t="n">
        <f aca="false">I2+G3</f>
        <v>24000</v>
      </c>
      <c r="J3" s="56" t="n">
        <f aca="false">(F3+G3+H3)*((1+D3)^(1/12)-1)</f>
        <v>61.5813500645184</v>
      </c>
      <c r="K3" s="56" t="n">
        <f aca="false">(F3+G3+H3+J3)*(Inputs!$C$14+IF(B3&lt;=10,Inputs!$C$12,Inputs!$C$13))/12</f>
        <v>52.1479399949022</v>
      </c>
      <c r="L3" s="56" t="n">
        <f aca="false">IF(OR(E3=1,A3&lt;=Inputs!$C$15),0,MAX(Inputs!$C$8*I3-(F3+G3+H3+J3-K3),0))</f>
        <v>0</v>
      </c>
      <c r="M3" s="56" t="n">
        <f aca="false">L3*INDEX(Rates!$B$2:$C$101,C3+1,IF(Inputs!$C$5="Male",1,2))/1000/12*Inputs!$C$16</f>
        <v>0</v>
      </c>
      <c r="N3" s="56" t="n">
        <f aca="false">IF($V$1=1,MAX(F3+G3+H3+J3-K3-M3,0)*Inputs!$C$22/12,0)</f>
        <v>0</v>
      </c>
      <c r="O3" s="56" t="n">
        <f aca="false">IF(AND(MOD(A3,12)=0,B3&gt;=Inputs!$C$18),MAX(F3+G3+H3+J3-K3-M3-N3,0)*Inputs!$C$17,0)</f>
        <v>0</v>
      </c>
      <c r="P3" s="56" t="n">
        <f aca="false">F3+G3+H3+J3-K3-M3-N3+O3</f>
        <v>24978.8632575582</v>
      </c>
      <c r="Q3" s="56" t="n">
        <f aca="false">IF(OR(E3=1,P3&lt;=0),0,P3)</f>
        <v>24978.8632575582</v>
      </c>
      <c r="R3" s="15" t="n">
        <f aca="false">IF(OR(E3=1,AND(P3&lt;=0,I3&gt;0)),1,0)</f>
        <v>0</v>
      </c>
      <c r="S3" s="15" t="n">
        <f aca="false">IF(L3&gt;0,1,0)</f>
        <v>0</v>
      </c>
    </row>
    <row r="4" customFormat="false" ht="15" hidden="false" customHeight="false" outlineLevel="0" collapsed="false">
      <c r="A4" s="15" t="n">
        <v>3</v>
      </c>
      <c r="B4" s="15" t="n">
        <f aca="false">INT((A4-1)/12)+1</f>
        <v>1</v>
      </c>
      <c r="C4" s="15" t="n">
        <f aca="false">MIN(Inputs!$C$4+B4-1,99)</f>
        <v>74</v>
      </c>
      <c r="D4" s="55" t="n">
        <f aca="false">Inputs!$C$26</f>
        <v>0.03</v>
      </c>
      <c r="E4" s="15" t="n">
        <f aca="false">R3</f>
        <v>0</v>
      </c>
      <c r="F4" s="56" t="n">
        <f aca="false">Q3</f>
        <v>24978.8632575582</v>
      </c>
      <c r="G4" s="56" t="n">
        <f aca="false">IF(AND(MOD(A4-1,12)=0,B4&lt;=Inputs!$C$7,E4=0),Inputs!$C$6,0)</f>
        <v>0</v>
      </c>
      <c r="H4" s="56" t="n">
        <f aca="false">IF(B4=1,G4*Inputs!$C$9,0)</f>
        <v>0</v>
      </c>
      <c r="I4" s="56" t="n">
        <f aca="false">I3+G4</f>
        <v>24000</v>
      </c>
      <c r="J4" s="56" t="n">
        <f aca="false">(F4+G4+H4)*((1+D4)^(1/12)-1)</f>
        <v>61.6046153986229</v>
      </c>
      <c r="K4" s="56" t="n">
        <f aca="false">(F4+G4+H4+J4)*(Inputs!$C$14+IF(B4&lt;=10,Inputs!$C$12,Inputs!$C$13))/12</f>
        <v>52.1676414019933</v>
      </c>
      <c r="L4" s="56" t="n">
        <f aca="false">IF(OR(E4=1,A4&lt;=Inputs!$C$15),0,MAX(Inputs!$C$8*I4-(F4+G4+H4+J4-K4),0))</f>
        <v>0</v>
      </c>
      <c r="M4" s="56" t="n">
        <f aca="false">L4*INDEX(Rates!$B$2:$C$101,C4+1,IF(Inputs!$C$5="Male",1,2))/1000/12*Inputs!$C$16</f>
        <v>0</v>
      </c>
      <c r="N4" s="56" t="n">
        <f aca="false">IF($V$1=1,MAX(F4+G4+H4+J4-K4-M4,0)*Inputs!$C$22/12,0)</f>
        <v>0</v>
      </c>
      <c r="O4" s="56" t="n">
        <f aca="false">IF(AND(MOD(A4,12)=0,B4&gt;=Inputs!$C$18),MAX(F4+G4+H4+J4-K4-M4-N4,0)*Inputs!$C$17,0)</f>
        <v>0</v>
      </c>
      <c r="P4" s="56" t="n">
        <f aca="false">F4+G4+H4+J4-K4-M4-N4+O4</f>
        <v>24988.3002315548</v>
      </c>
      <c r="Q4" s="56" t="n">
        <f aca="false">IF(OR(E4=1,P4&lt;=0),0,P4)</f>
        <v>24988.3002315548</v>
      </c>
      <c r="R4" s="15" t="n">
        <f aca="false">IF(OR(E4=1,AND(P4&lt;=0,I4&gt;0)),1,0)</f>
        <v>0</v>
      </c>
      <c r="S4" s="15" t="n">
        <f aca="false">IF(L4&gt;0,1,0)</f>
        <v>0</v>
      </c>
    </row>
    <row r="5" customFormat="false" ht="15" hidden="false" customHeight="false" outlineLevel="0" collapsed="false">
      <c r="A5" s="15" t="n">
        <v>4</v>
      </c>
      <c r="B5" s="15" t="n">
        <f aca="false">INT((A5-1)/12)+1</f>
        <v>1</v>
      </c>
      <c r="C5" s="15" t="n">
        <f aca="false">MIN(Inputs!$C$4+B5-1,99)</f>
        <v>74</v>
      </c>
      <c r="D5" s="55" t="n">
        <f aca="false">Inputs!$C$26</f>
        <v>0.03</v>
      </c>
      <c r="E5" s="15" t="n">
        <f aca="false">R4</f>
        <v>0</v>
      </c>
      <c r="F5" s="56" t="n">
        <f aca="false">Q4</f>
        <v>24988.3002315548</v>
      </c>
      <c r="G5" s="56" t="n">
        <f aca="false">IF(AND(MOD(A5-1,12)=0,B5&lt;=Inputs!$C$7,E5=0),Inputs!$C$6,0)</f>
        <v>0</v>
      </c>
      <c r="H5" s="56" t="n">
        <f aca="false">IF(B5=1,G5*Inputs!$C$9,0)</f>
        <v>0</v>
      </c>
      <c r="I5" s="56" t="n">
        <f aca="false">I4+G5</f>
        <v>24000</v>
      </c>
      <c r="J5" s="56" t="n">
        <f aca="false">(F5+G5+H5)*((1+D5)^(1/12)-1)</f>
        <v>61.6278895223328</v>
      </c>
      <c r="K5" s="56" t="n">
        <f aca="false">(F5+G5+H5+J5)*(Inputs!$C$14+IF(B5&lt;=10,Inputs!$C$12,Inputs!$C$13))/12</f>
        <v>52.187350252244</v>
      </c>
      <c r="L5" s="56" t="n">
        <f aca="false">IF(OR(E5=1,A5&lt;=Inputs!$C$15),0,MAX(Inputs!$C$8*I5-(F5+G5+H5+J5-K5),0))</f>
        <v>0</v>
      </c>
      <c r="M5" s="56" t="n">
        <f aca="false">L5*INDEX(Rates!$B$2:$C$101,C5+1,IF(Inputs!$C$5="Male",1,2))/1000/12*Inputs!$C$16</f>
        <v>0</v>
      </c>
      <c r="N5" s="56" t="n">
        <f aca="false">IF($V$1=1,MAX(F5+G5+H5+J5-K5-M5,0)*Inputs!$C$22/12,0)</f>
        <v>0</v>
      </c>
      <c r="O5" s="56" t="n">
        <f aca="false">IF(AND(MOD(A5,12)=0,B5&gt;=Inputs!$C$18),MAX(F5+G5+H5+J5-K5-M5-N5,0)*Inputs!$C$17,0)</f>
        <v>0</v>
      </c>
      <c r="P5" s="56" t="n">
        <f aca="false">F5+G5+H5+J5-K5-M5-N5+O5</f>
        <v>24997.7407708249</v>
      </c>
      <c r="Q5" s="56" t="n">
        <f aca="false">IF(OR(E5=1,P5&lt;=0),0,P5)</f>
        <v>24997.7407708249</v>
      </c>
      <c r="R5" s="15" t="n">
        <f aca="false">IF(OR(E5=1,AND(P5&lt;=0,I5&gt;0)),1,0)</f>
        <v>0</v>
      </c>
      <c r="S5" s="15" t="n">
        <f aca="false">IF(L5&gt;0,1,0)</f>
        <v>0</v>
      </c>
    </row>
    <row r="6" customFormat="false" ht="15" hidden="false" customHeight="false" outlineLevel="0" collapsed="false">
      <c r="A6" s="15" t="n">
        <v>5</v>
      </c>
      <c r="B6" s="15" t="n">
        <f aca="false">INT((A6-1)/12)+1</f>
        <v>1</v>
      </c>
      <c r="C6" s="15" t="n">
        <f aca="false">MIN(Inputs!$C$4+B6-1,99)</f>
        <v>74</v>
      </c>
      <c r="D6" s="55" t="n">
        <f aca="false">Inputs!$C$26</f>
        <v>0.03</v>
      </c>
      <c r="E6" s="15" t="n">
        <f aca="false">R5</f>
        <v>0</v>
      </c>
      <c r="F6" s="56" t="n">
        <f aca="false">Q5</f>
        <v>24997.7407708249</v>
      </c>
      <c r="G6" s="56" t="n">
        <f aca="false">IF(AND(MOD(A6-1,12)=0,B6&lt;=Inputs!$C$7,E6=0),Inputs!$C$6,0)</f>
        <v>0</v>
      </c>
      <c r="H6" s="56" t="n">
        <f aca="false">IF(B6=1,G6*Inputs!$C$9,0)</f>
        <v>0</v>
      </c>
      <c r="I6" s="56" t="n">
        <f aca="false">I5+G6</f>
        <v>24000</v>
      </c>
      <c r="J6" s="56" t="n">
        <f aca="false">(F6+G6+H6)*((1+D6)^(1/12)-1)</f>
        <v>61.6511724389689</v>
      </c>
      <c r="K6" s="56" t="n">
        <f aca="false">(F6+G6+H6+J6)*(Inputs!$C$14+IF(B6&lt;=10,Inputs!$C$12,Inputs!$C$13))/12</f>
        <v>52.2070665484664</v>
      </c>
      <c r="L6" s="56" t="n">
        <f aca="false">IF(OR(E6=1,A6&lt;=Inputs!$C$15),0,MAX(Inputs!$C$8*I6-(F6+G6+H6+J6-K6),0))</f>
        <v>0</v>
      </c>
      <c r="M6" s="56" t="n">
        <f aca="false">L6*INDEX(Rates!$B$2:$C$101,C6+1,IF(Inputs!$C$5="Male",1,2))/1000/12*Inputs!$C$16</f>
        <v>0</v>
      </c>
      <c r="N6" s="56" t="n">
        <f aca="false">IF($V$1=1,MAX(F6+G6+H6+J6-K6-M6,0)*Inputs!$C$22/12,0)</f>
        <v>0</v>
      </c>
      <c r="O6" s="56" t="n">
        <f aca="false">IF(AND(MOD(A6,12)=0,B6&gt;=Inputs!$C$18),MAX(F6+G6+H6+J6-K6-M6-N6,0)*Inputs!$C$17,0)</f>
        <v>0</v>
      </c>
      <c r="P6" s="56" t="n">
        <f aca="false">F6+G6+H6+J6-K6-M6-N6+O6</f>
        <v>25007.1848767154</v>
      </c>
      <c r="Q6" s="56" t="n">
        <f aca="false">IF(OR(E6=1,P6&lt;=0),0,P6)</f>
        <v>25007.1848767154</v>
      </c>
      <c r="R6" s="15" t="n">
        <f aca="false">IF(OR(E6=1,AND(P6&lt;=0,I6&gt;0)),1,0)</f>
        <v>0</v>
      </c>
      <c r="S6" s="15" t="n">
        <f aca="false">IF(L6&gt;0,1,0)</f>
        <v>0</v>
      </c>
    </row>
    <row r="7" customFormat="false" ht="15" hidden="false" customHeight="false" outlineLevel="0" collapsed="false">
      <c r="A7" s="15" t="n">
        <v>6</v>
      </c>
      <c r="B7" s="15" t="n">
        <f aca="false">INT((A7-1)/12)+1</f>
        <v>1</v>
      </c>
      <c r="C7" s="15" t="n">
        <f aca="false">MIN(Inputs!$C$4+B7-1,99)</f>
        <v>74</v>
      </c>
      <c r="D7" s="55" t="n">
        <f aca="false">Inputs!$C$26</f>
        <v>0.03</v>
      </c>
      <c r="E7" s="15" t="n">
        <f aca="false">R6</f>
        <v>0</v>
      </c>
      <c r="F7" s="56" t="n">
        <f aca="false">Q6</f>
        <v>25007.1848767154</v>
      </c>
      <c r="G7" s="56" t="n">
        <f aca="false">IF(AND(MOD(A7-1,12)=0,B7&lt;=Inputs!$C$7,E7=0),Inputs!$C$6,0)</f>
        <v>0</v>
      </c>
      <c r="H7" s="56" t="n">
        <f aca="false">IF(B7=1,G7*Inputs!$C$9,0)</f>
        <v>0</v>
      </c>
      <c r="I7" s="56" t="n">
        <f aca="false">I6+G7</f>
        <v>24000</v>
      </c>
      <c r="J7" s="56" t="n">
        <f aca="false">(F7+G7+H7)*((1+D7)^(1/12)-1)</f>
        <v>61.674464151853</v>
      </c>
      <c r="K7" s="56" t="n">
        <f aca="false">(F7+G7+H7+J7)*(Inputs!$C$14+IF(B7&lt;=10,Inputs!$C$12,Inputs!$C$13))/12</f>
        <v>52.2267902934734</v>
      </c>
      <c r="L7" s="56" t="n">
        <f aca="false">IF(OR(E7=1,A7&lt;=Inputs!$C$15),0,MAX(Inputs!$C$8*I7-(F7+G7+H7+J7-K7),0))</f>
        <v>0</v>
      </c>
      <c r="M7" s="56" t="n">
        <f aca="false">L7*INDEX(Rates!$B$2:$C$101,C7+1,IF(Inputs!$C$5="Male",1,2))/1000/12*Inputs!$C$16</f>
        <v>0</v>
      </c>
      <c r="N7" s="56" t="n">
        <f aca="false">IF($V$1=1,MAX(F7+G7+H7+J7-K7-M7,0)*Inputs!$C$22/12,0)</f>
        <v>0</v>
      </c>
      <c r="O7" s="56" t="n">
        <f aca="false">IF(AND(MOD(A7,12)=0,B7&gt;=Inputs!$C$18),MAX(F7+G7+H7+J7-K7-M7-N7,0)*Inputs!$C$17,0)</f>
        <v>0</v>
      </c>
      <c r="P7" s="56" t="n">
        <f aca="false">F7+G7+H7+J7-K7-M7-N7+O7</f>
        <v>25016.6325505738</v>
      </c>
      <c r="Q7" s="56" t="n">
        <f aca="false">IF(OR(E7=1,P7&lt;=0),0,P7)</f>
        <v>25016.6325505738</v>
      </c>
      <c r="R7" s="15" t="n">
        <f aca="false">IF(OR(E7=1,AND(P7&lt;=0,I7&gt;0)),1,0)</f>
        <v>0</v>
      </c>
      <c r="S7" s="15" t="n">
        <f aca="false">IF(L7&gt;0,1,0)</f>
        <v>0</v>
      </c>
    </row>
    <row r="8" customFormat="false" ht="15" hidden="false" customHeight="false" outlineLevel="0" collapsed="false">
      <c r="A8" s="15" t="n">
        <v>7</v>
      </c>
      <c r="B8" s="15" t="n">
        <f aca="false">INT((A8-1)/12)+1</f>
        <v>1</v>
      </c>
      <c r="C8" s="15" t="n">
        <f aca="false">MIN(Inputs!$C$4+B8-1,99)</f>
        <v>74</v>
      </c>
      <c r="D8" s="55" t="n">
        <f aca="false">Inputs!$C$26</f>
        <v>0.03</v>
      </c>
      <c r="E8" s="15" t="n">
        <f aca="false">R7</f>
        <v>0</v>
      </c>
      <c r="F8" s="56" t="n">
        <f aca="false">Q7</f>
        <v>25016.6325505738</v>
      </c>
      <c r="G8" s="56" t="n">
        <f aca="false">IF(AND(MOD(A8-1,12)=0,B8&lt;=Inputs!$C$7,E8=0),Inputs!$C$6,0)</f>
        <v>0</v>
      </c>
      <c r="H8" s="56" t="n">
        <f aca="false">IF(B8=1,G8*Inputs!$C$9,0)</f>
        <v>0</v>
      </c>
      <c r="I8" s="56" t="n">
        <f aca="false">I7+G8</f>
        <v>24000</v>
      </c>
      <c r="J8" s="56" t="n">
        <f aca="false">(F8+G8+H8)*((1+D8)^(1/12)-1)</f>
        <v>61.6977646643085</v>
      </c>
      <c r="K8" s="56" t="n">
        <f aca="false">(F8+G8+H8+J8)*(Inputs!$C$14+IF(B8&lt;=10,Inputs!$C$12,Inputs!$C$13))/12</f>
        <v>52.2465214900793</v>
      </c>
      <c r="L8" s="56" t="n">
        <f aca="false">IF(OR(E8=1,A8&lt;=Inputs!$C$15),0,MAX(Inputs!$C$8*I8-(F8+G8+H8+J8-K8),0))</f>
        <v>0</v>
      </c>
      <c r="M8" s="56" t="n">
        <f aca="false">L8*INDEX(Rates!$B$2:$C$101,C8+1,IF(Inputs!$C$5="Male",1,2))/1000/12*Inputs!$C$16</f>
        <v>0</v>
      </c>
      <c r="N8" s="56" t="n">
        <f aca="false">IF($V$1=1,MAX(F8+G8+H8+J8-K8-M8,0)*Inputs!$C$22/12,0)</f>
        <v>0</v>
      </c>
      <c r="O8" s="56" t="n">
        <f aca="false">IF(AND(MOD(A8,12)=0,B8&gt;=Inputs!$C$18),MAX(F8+G8+H8+J8-K8-M8-N8,0)*Inputs!$C$17,0)</f>
        <v>0</v>
      </c>
      <c r="P8" s="56" t="n">
        <f aca="false">F8+G8+H8+J8-K8-M8-N8+O8</f>
        <v>25026.083793748</v>
      </c>
      <c r="Q8" s="56" t="n">
        <f aca="false">IF(OR(E8=1,P8&lt;=0),0,P8)</f>
        <v>25026.083793748</v>
      </c>
      <c r="R8" s="15" t="n">
        <f aca="false">IF(OR(E8=1,AND(P8&lt;=0,I8&gt;0)),1,0)</f>
        <v>0</v>
      </c>
      <c r="S8" s="15" t="n">
        <f aca="false">IF(L8&gt;0,1,0)</f>
        <v>0</v>
      </c>
    </row>
    <row r="9" customFormat="false" ht="15" hidden="false" customHeight="false" outlineLevel="0" collapsed="false">
      <c r="A9" s="15" t="n">
        <v>8</v>
      </c>
      <c r="B9" s="15" t="n">
        <f aca="false">INT((A9-1)/12)+1</f>
        <v>1</v>
      </c>
      <c r="C9" s="15" t="n">
        <f aca="false">MIN(Inputs!$C$4+B9-1,99)</f>
        <v>74</v>
      </c>
      <c r="D9" s="55" t="n">
        <f aca="false">Inputs!$C$26</f>
        <v>0.03</v>
      </c>
      <c r="E9" s="15" t="n">
        <f aca="false">R8</f>
        <v>0</v>
      </c>
      <c r="F9" s="56" t="n">
        <f aca="false">Q8</f>
        <v>25026.083793748</v>
      </c>
      <c r="G9" s="56" t="n">
        <f aca="false">IF(AND(MOD(A9-1,12)=0,B9&lt;=Inputs!$C$7,E9=0),Inputs!$C$6,0)</f>
        <v>0</v>
      </c>
      <c r="H9" s="56" t="n">
        <f aca="false">IF(B9=1,G9*Inputs!$C$9,0)</f>
        <v>0</v>
      </c>
      <c r="I9" s="56" t="n">
        <f aca="false">I8+G9</f>
        <v>24000</v>
      </c>
      <c r="J9" s="56" t="n">
        <f aca="false">(F9+G9+H9)*((1+D9)^(1/12)-1)</f>
        <v>61.7210739796598</v>
      </c>
      <c r="K9" s="56" t="n">
        <f aca="false">(F9+G9+H9+J9)*(Inputs!$C$14+IF(B9&lt;=10,Inputs!$C$12,Inputs!$C$13))/12</f>
        <v>52.2662601410993</v>
      </c>
      <c r="L9" s="56" t="n">
        <f aca="false">IF(OR(E9=1,A9&lt;=Inputs!$C$15),0,MAX(Inputs!$C$8*I9-(F9+G9+H9+J9-K9),0))</f>
        <v>0</v>
      </c>
      <c r="M9" s="56" t="n">
        <f aca="false">L9*INDEX(Rates!$B$2:$C$101,C9+1,IF(Inputs!$C$5="Male",1,2))/1000/12*Inputs!$C$16</f>
        <v>0</v>
      </c>
      <c r="N9" s="56" t="n">
        <f aca="false">IF($V$1=1,MAX(F9+G9+H9+J9-K9-M9,0)*Inputs!$C$22/12,0)</f>
        <v>0</v>
      </c>
      <c r="O9" s="56" t="n">
        <f aca="false">IF(AND(MOD(A9,12)=0,B9&gt;=Inputs!$C$18),MAX(F9+G9+H9+J9-K9-M9-N9,0)*Inputs!$C$17,0)</f>
        <v>0</v>
      </c>
      <c r="P9" s="56" t="n">
        <f aca="false">F9+G9+H9+J9-K9-M9-N9+O9</f>
        <v>25035.5386075866</v>
      </c>
      <c r="Q9" s="56" t="n">
        <f aca="false">IF(OR(E9=1,P9&lt;=0),0,P9)</f>
        <v>25035.5386075866</v>
      </c>
      <c r="R9" s="15" t="n">
        <f aca="false">IF(OR(E9=1,AND(P9&lt;=0,I9&gt;0)),1,0)</f>
        <v>0</v>
      </c>
      <c r="S9" s="15" t="n">
        <f aca="false">IF(L9&gt;0,1,0)</f>
        <v>0</v>
      </c>
    </row>
    <row r="10" customFormat="false" ht="15" hidden="false" customHeight="false" outlineLevel="0" collapsed="false">
      <c r="A10" s="15" t="n">
        <v>9</v>
      </c>
      <c r="B10" s="15" t="n">
        <f aca="false">INT((A10-1)/12)+1</f>
        <v>1</v>
      </c>
      <c r="C10" s="15" t="n">
        <f aca="false">MIN(Inputs!$C$4+B10-1,99)</f>
        <v>74</v>
      </c>
      <c r="D10" s="55" t="n">
        <f aca="false">Inputs!$C$26</f>
        <v>0.03</v>
      </c>
      <c r="E10" s="15" t="n">
        <f aca="false">R9</f>
        <v>0</v>
      </c>
      <c r="F10" s="56" t="n">
        <f aca="false">Q9</f>
        <v>25035.5386075866</v>
      </c>
      <c r="G10" s="56" t="n">
        <f aca="false">IF(AND(MOD(A10-1,12)=0,B10&lt;=Inputs!$C$7,E10=0),Inputs!$C$6,0)</f>
        <v>0</v>
      </c>
      <c r="H10" s="56" t="n">
        <f aca="false">IF(B10=1,G10*Inputs!$C$9,0)</f>
        <v>0</v>
      </c>
      <c r="I10" s="56" t="n">
        <f aca="false">I9+G10</f>
        <v>24000</v>
      </c>
      <c r="J10" s="56" t="n">
        <f aca="false">(F10+G10+H10)*((1+D10)^(1/12)-1)</f>
        <v>61.7443921012326</v>
      </c>
      <c r="K10" s="56" t="n">
        <f aca="false">(F10+G10+H10+J10)*(Inputs!$C$14+IF(B10&lt;=10,Inputs!$C$12,Inputs!$C$13))/12</f>
        <v>52.2860062493496</v>
      </c>
      <c r="L10" s="56" t="n">
        <f aca="false">IF(OR(E10=1,A10&lt;=Inputs!$C$15),0,MAX(Inputs!$C$8*I10-(F10+G10+H10+J10-K10),0))</f>
        <v>0</v>
      </c>
      <c r="M10" s="56" t="n">
        <f aca="false">L10*INDEX(Rates!$B$2:$C$101,C10+1,IF(Inputs!$C$5="Male",1,2))/1000/12*Inputs!$C$16</f>
        <v>0</v>
      </c>
      <c r="N10" s="56" t="n">
        <f aca="false">IF($V$1=1,MAX(F10+G10+H10+J10-K10-M10,0)*Inputs!$C$22/12,0)</f>
        <v>0</v>
      </c>
      <c r="O10" s="56" t="n">
        <f aca="false">IF(AND(MOD(A10,12)=0,B10&gt;=Inputs!$C$18),MAX(F10+G10+H10+J10-K10-M10-N10,0)*Inputs!$C$17,0)</f>
        <v>0</v>
      </c>
      <c r="P10" s="56" t="n">
        <f aca="false">F10+G10+H10+J10-K10-M10-N10+O10</f>
        <v>25044.9969934384</v>
      </c>
      <c r="Q10" s="56" t="n">
        <f aca="false">IF(OR(E10=1,P10&lt;=0),0,P10)</f>
        <v>25044.9969934384</v>
      </c>
      <c r="R10" s="15" t="n">
        <f aca="false">IF(OR(E10=1,AND(P10&lt;=0,I10&gt;0)),1,0)</f>
        <v>0</v>
      </c>
      <c r="S10" s="15" t="n">
        <f aca="false">IF(L10&gt;0,1,0)</f>
        <v>0</v>
      </c>
    </row>
    <row r="11" customFormat="false" ht="15" hidden="false" customHeight="false" outlineLevel="0" collapsed="false">
      <c r="A11" s="15" t="n">
        <v>10</v>
      </c>
      <c r="B11" s="15" t="n">
        <f aca="false">INT((A11-1)/12)+1</f>
        <v>1</v>
      </c>
      <c r="C11" s="15" t="n">
        <f aca="false">MIN(Inputs!$C$4+B11-1,99)</f>
        <v>74</v>
      </c>
      <c r="D11" s="55" t="n">
        <f aca="false">Inputs!$C$26</f>
        <v>0.03</v>
      </c>
      <c r="E11" s="15" t="n">
        <f aca="false">R10</f>
        <v>0</v>
      </c>
      <c r="F11" s="56" t="n">
        <f aca="false">Q10</f>
        <v>25044.9969934384</v>
      </c>
      <c r="G11" s="56" t="n">
        <f aca="false">IF(AND(MOD(A11-1,12)=0,B11&lt;=Inputs!$C$7,E11=0),Inputs!$C$6,0)</f>
        <v>0</v>
      </c>
      <c r="H11" s="56" t="n">
        <f aca="false">IF(B11=1,G11*Inputs!$C$9,0)</f>
        <v>0</v>
      </c>
      <c r="I11" s="56" t="n">
        <f aca="false">I10+G11</f>
        <v>24000</v>
      </c>
      <c r="J11" s="56" t="n">
        <f aca="false">(F11+G11+H11)*((1+D11)^(1/12)-1)</f>
        <v>61.7677190323539</v>
      </c>
      <c r="K11" s="56" t="n">
        <f aca="false">(F11+G11+H11+J11)*(Inputs!$C$14+IF(B11&lt;=10,Inputs!$C$12,Inputs!$C$13))/12</f>
        <v>52.3057598176475</v>
      </c>
      <c r="L11" s="56" t="n">
        <f aca="false">IF(OR(E11=1,A11&lt;=Inputs!$C$15),0,MAX(Inputs!$C$8*I11-(F11+G11+H11+J11-K11),0))</f>
        <v>0</v>
      </c>
      <c r="M11" s="56" t="n">
        <f aca="false">L11*INDEX(Rates!$B$2:$C$101,C11+1,IF(Inputs!$C$5="Male",1,2))/1000/12*Inputs!$C$16</f>
        <v>0</v>
      </c>
      <c r="N11" s="56" t="n">
        <f aca="false">IF($V$1=1,MAX(F11+G11+H11+J11-K11-M11,0)*Inputs!$C$22/12,0)</f>
        <v>0</v>
      </c>
      <c r="O11" s="56" t="n">
        <f aca="false">IF(AND(MOD(A11,12)=0,B11&gt;=Inputs!$C$18),MAX(F11+G11+H11+J11-K11-M11-N11,0)*Inputs!$C$17,0)</f>
        <v>0</v>
      </c>
      <c r="P11" s="56" t="n">
        <f aca="false">F11+G11+H11+J11-K11-M11-N11+O11</f>
        <v>25054.4589526531</v>
      </c>
      <c r="Q11" s="56" t="n">
        <f aca="false">IF(OR(E11=1,P11&lt;=0),0,P11)</f>
        <v>25054.4589526531</v>
      </c>
      <c r="R11" s="15" t="n">
        <f aca="false">IF(OR(E11=1,AND(P11&lt;=0,I11&gt;0)),1,0)</f>
        <v>0</v>
      </c>
      <c r="S11" s="15" t="n">
        <f aca="false">IF(L11&gt;0,1,0)</f>
        <v>0</v>
      </c>
    </row>
    <row r="12" customFormat="false" ht="15" hidden="false" customHeight="false" outlineLevel="0" collapsed="false">
      <c r="A12" s="15" t="n">
        <v>11</v>
      </c>
      <c r="B12" s="15" t="n">
        <f aca="false">INT((A12-1)/12)+1</f>
        <v>1</v>
      </c>
      <c r="C12" s="15" t="n">
        <f aca="false">MIN(Inputs!$C$4+B12-1,99)</f>
        <v>74</v>
      </c>
      <c r="D12" s="55" t="n">
        <f aca="false">Inputs!$C$26</f>
        <v>0.03</v>
      </c>
      <c r="E12" s="15" t="n">
        <f aca="false">R11</f>
        <v>0</v>
      </c>
      <c r="F12" s="56" t="n">
        <f aca="false">Q11</f>
        <v>25054.4589526531</v>
      </c>
      <c r="G12" s="56" t="n">
        <f aca="false">IF(AND(MOD(A12-1,12)=0,B12&lt;=Inputs!$C$7,E12=0),Inputs!$C$6,0)</f>
        <v>0</v>
      </c>
      <c r="H12" s="56" t="n">
        <f aca="false">IF(B12=1,G12*Inputs!$C$9,0)</f>
        <v>0</v>
      </c>
      <c r="I12" s="56" t="n">
        <f aca="false">I11+G12</f>
        <v>24000</v>
      </c>
      <c r="J12" s="56" t="n">
        <f aca="false">(F12+G12+H12)*((1+D12)^(1/12)-1)</f>
        <v>61.7910547763519</v>
      </c>
      <c r="K12" s="56" t="n">
        <f aca="false">(F12+G12+H12+J12)*(Inputs!$C$14+IF(B12&lt;=10,Inputs!$C$12,Inputs!$C$13))/12</f>
        <v>52.3255208488115</v>
      </c>
      <c r="L12" s="56" t="n">
        <f aca="false">IF(OR(E12=1,A12&lt;=Inputs!$C$15),0,MAX(Inputs!$C$8*I12-(F12+G12+H12+J12-K12),0))</f>
        <v>0</v>
      </c>
      <c r="M12" s="56" t="n">
        <f aca="false">L12*INDEX(Rates!$B$2:$C$101,C12+1,IF(Inputs!$C$5="Male",1,2))/1000/12*Inputs!$C$16</f>
        <v>0</v>
      </c>
      <c r="N12" s="56" t="n">
        <f aca="false">IF($V$1=1,MAX(F12+G12+H12+J12-K12-M12,0)*Inputs!$C$22/12,0)</f>
        <v>0</v>
      </c>
      <c r="O12" s="56" t="n">
        <f aca="false">IF(AND(MOD(A12,12)=0,B12&gt;=Inputs!$C$18),MAX(F12+G12+H12+J12-K12-M12-N12,0)*Inputs!$C$17,0)</f>
        <v>0</v>
      </c>
      <c r="P12" s="56" t="n">
        <f aca="false">F12+G12+H12+J12-K12-M12-N12+O12</f>
        <v>25063.9244865807</v>
      </c>
      <c r="Q12" s="56" t="n">
        <f aca="false">IF(OR(E12=1,P12&lt;=0),0,P12)</f>
        <v>25063.9244865807</v>
      </c>
      <c r="R12" s="15" t="n">
        <f aca="false">IF(OR(E12=1,AND(P12&lt;=0,I12&gt;0)),1,0)</f>
        <v>0</v>
      </c>
      <c r="S12" s="15" t="n">
        <f aca="false">IF(L12&gt;0,1,0)</f>
        <v>0</v>
      </c>
    </row>
    <row r="13" customFormat="false" ht="15" hidden="false" customHeight="false" outlineLevel="0" collapsed="false">
      <c r="A13" s="15" t="n">
        <v>12</v>
      </c>
      <c r="B13" s="15" t="n">
        <f aca="false">INT((A13-1)/12)+1</f>
        <v>1</v>
      </c>
      <c r="C13" s="15" t="n">
        <f aca="false">MIN(Inputs!$C$4+B13-1,99)</f>
        <v>74</v>
      </c>
      <c r="D13" s="55" t="n">
        <f aca="false">Inputs!$C$26</f>
        <v>0.03</v>
      </c>
      <c r="E13" s="15" t="n">
        <f aca="false">R12</f>
        <v>0</v>
      </c>
      <c r="F13" s="56" t="n">
        <f aca="false">Q12</f>
        <v>25063.9244865807</v>
      </c>
      <c r="G13" s="56" t="n">
        <f aca="false">IF(AND(MOD(A13-1,12)=0,B13&lt;=Inputs!$C$7,E13=0),Inputs!$C$6,0)</f>
        <v>0</v>
      </c>
      <c r="H13" s="56" t="n">
        <f aca="false">IF(B13=1,G13*Inputs!$C$9,0)</f>
        <v>0</v>
      </c>
      <c r="I13" s="56" t="n">
        <f aca="false">I12+G13</f>
        <v>24000</v>
      </c>
      <c r="J13" s="56" t="n">
        <f aca="false">(F13+G13+H13)*((1+D13)^(1/12)-1)</f>
        <v>61.8143993365561</v>
      </c>
      <c r="K13" s="56" t="n">
        <f aca="false">(F13+G13+H13+J13)*(Inputs!$C$14+IF(B13&lt;=10,Inputs!$C$12,Inputs!$C$13))/12</f>
        <v>52.3452893456609</v>
      </c>
      <c r="L13" s="56" t="n">
        <f aca="false">IF(OR(E13=1,A13&lt;=Inputs!$C$15),0,MAX(Inputs!$C$8*I13-(F13+G13+H13+J13-K13),0))</f>
        <v>0</v>
      </c>
      <c r="M13" s="56" t="n">
        <f aca="false">L13*INDEX(Rates!$B$2:$C$101,C13+1,IF(Inputs!$C$5="Male",1,2))/1000/12*Inputs!$C$16</f>
        <v>0</v>
      </c>
      <c r="N13" s="56" t="n">
        <f aca="false">IF($V$1=1,MAX(F13+G13+H13+J13-K13-M13,0)*Inputs!$C$22/12,0)</f>
        <v>0</v>
      </c>
      <c r="O13" s="56" t="n">
        <f aca="false">IF(AND(MOD(A13,12)=0,B13&gt;=Inputs!$C$18),MAX(F13+G13+H13+J13-K13-M13-N13,0)*Inputs!$C$17,0)</f>
        <v>0</v>
      </c>
      <c r="P13" s="56" t="n">
        <f aca="false">F13+G13+H13+J13-K13-M13-N13+O13</f>
        <v>25073.3935965716</v>
      </c>
      <c r="Q13" s="56" t="n">
        <f aca="false">IF(OR(E13=1,P13&lt;=0),0,P13)</f>
        <v>25073.3935965716</v>
      </c>
      <c r="R13" s="15" t="n">
        <f aca="false">IF(OR(E13=1,AND(P13&lt;=0,I13&gt;0)),1,0)</f>
        <v>0</v>
      </c>
      <c r="S13" s="15" t="n">
        <f aca="false">IF(L13&gt;0,1,0)</f>
        <v>0</v>
      </c>
    </row>
    <row r="14" customFormat="false" ht="15" hidden="false" customHeight="false" outlineLevel="0" collapsed="false">
      <c r="A14" s="15" t="n">
        <v>13</v>
      </c>
      <c r="B14" s="15" t="n">
        <f aca="false">INT((A14-1)/12)+1</f>
        <v>2</v>
      </c>
      <c r="C14" s="15" t="n">
        <f aca="false">MIN(Inputs!$C$4+B14-1,99)</f>
        <v>75</v>
      </c>
      <c r="D14" s="55" t="n">
        <f aca="false">Inputs!$C$26</f>
        <v>0.03</v>
      </c>
      <c r="E14" s="15" t="n">
        <f aca="false">R13</f>
        <v>0</v>
      </c>
      <c r="F14" s="56" t="n">
        <f aca="false">Q13</f>
        <v>25073.3935965716</v>
      </c>
      <c r="G14" s="56" t="n">
        <f aca="false">IF(AND(MOD(A14-1,12)=0,B14&lt;=Inputs!$C$7,E14=0),Inputs!$C$6,0)</f>
        <v>24000</v>
      </c>
      <c r="H14" s="56" t="n">
        <f aca="false">IF(B14=1,G14*Inputs!$C$9,0)</f>
        <v>0</v>
      </c>
      <c r="I14" s="56" t="n">
        <f aca="false">I13+G14</f>
        <v>48000</v>
      </c>
      <c r="J14" s="56" t="n">
        <f aca="false">(F14+G14+H14)*((1+D14)^(1/12)-1)</f>
        <v>121.028227251586</v>
      </c>
      <c r="K14" s="56" t="n">
        <f aca="false">(F14+G14+H14+J14)*(Inputs!$C$14+IF(B14&lt;=10,Inputs!$C$12,Inputs!$C$13))/12</f>
        <v>102.488378799632</v>
      </c>
      <c r="L14" s="56" t="n">
        <f aca="false">IF(OR(E14=1,A14&lt;=Inputs!$C$15),0,MAX(Inputs!$C$8*I14-(F14+G14+H14+J14-K14),0))</f>
        <v>0</v>
      </c>
      <c r="M14" s="56" t="n">
        <f aca="false">L14*INDEX(Rates!$B$2:$C$101,C14+1,IF(Inputs!$C$5="Male",1,2))/1000/12*Inputs!$C$16</f>
        <v>0</v>
      </c>
      <c r="N14" s="56" t="n">
        <f aca="false">IF($V$1=1,MAX(F14+G14+H14+J14-K14-M14,0)*Inputs!$C$22/12,0)</f>
        <v>0</v>
      </c>
      <c r="O14" s="56" t="n">
        <f aca="false">IF(AND(MOD(A14,12)=0,B14&gt;=Inputs!$C$18),MAX(F14+G14+H14+J14-K14-M14-N14,0)*Inputs!$C$17,0)</f>
        <v>0</v>
      </c>
      <c r="P14" s="56" t="n">
        <f aca="false">F14+G14+H14+J14-K14-M14-N14+O14</f>
        <v>49091.9334450235</v>
      </c>
      <c r="Q14" s="56" t="n">
        <f aca="false">IF(OR(E14=1,P14&lt;=0),0,P14)</f>
        <v>49091.9334450235</v>
      </c>
      <c r="R14" s="15" t="n">
        <f aca="false">IF(OR(E14=1,AND(P14&lt;=0,I14&gt;0)),1,0)</f>
        <v>0</v>
      </c>
      <c r="S14" s="15" t="n">
        <f aca="false">IF(L14&gt;0,1,0)</f>
        <v>0</v>
      </c>
    </row>
    <row r="15" customFormat="false" ht="15" hidden="false" customHeight="false" outlineLevel="0" collapsed="false">
      <c r="A15" s="15" t="n">
        <v>14</v>
      </c>
      <c r="B15" s="15" t="n">
        <f aca="false">INT((A15-1)/12)+1</f>
        <v>2</v>
      </c>
      <c r="C15" s="15" t="n">
        <f aca="false">MIN(Inputs!$C$4+B15-1,99)</f>
        <v>75</v>
      </c>
      <c r="D15" s="55" t="n">
        <f aca="false">Inputs!$C$26</f>
        <v>0.03</v>
      </c>
      <c r="E15" s="15" t="n">
        <f aca="false">R14</f>
        <v>0</v>
      </c>
      <c r="F15" s="56" t="n">
        <f aca="false">Q14</f>
        <v>49091.9334450235</v>
      </c>
      <c r="G15" s="56" t="n">
        <f aca="false">IF(AND(MOD(A15-1,12)=0,B15&lt;=Inputs!$C$7,E15=0),Inputs!$C$6,0)</f>
        <v>0</v>
      </c>
      <c r="H15" s="56" t="n">
        <f aca="false">IF(B15=1,G15*Inputs!$C$9,0)</f>
        <v>0</v>
      </c>
      <c r="I15" s="56" t="n">
        <f aca="false">I14+G15</f>
        <v>48000</v>
      </c>
      <c r="J15" s="56" t="n">
        <f aca="false">(F15+G15+H15)*((1+D15)^(1/12)-1)</f>
        <v>121.073951519406</v>
      </c>
      <c r="K15" s="56" t="n">
        <f aca="false">(F15+G15+H15+J15)*(Inputs!$C$14+IF(B15&lt;=10,Inputs!$C$12,Inputs!$C$13))/12</f>
        <v>102.527098742798</v>
      </c>
      <c r="L15" s="56" t="n">
        <f aca="false">IF(OR(E15=1,A15&lt;=Inputs!$C$15),0,MAX(Inputs!$C$8*I15-(F15+G15+H15+J15-K15),0))</f>
        <v>0</v>
      </c>
      <c r="M15" s="56" t="n">
        <f aca="false">L15*INDEX(Rates!$B$2:$C$101,C15+1,IF(Inputs!$C$5="Male",1,2))/1000/12*Inputs!$C$16</f>
        <v>0</v>
      </c>
      <c r="N15" s="56" t="n">
        <f aca="false">IF($V$1=1,MAX(F15+G15+H15+J15-K15-M15,0)*Inputs!$C$22/12,0)</f>
        <v>0</v>
      </c>
      <c r="O15" s="56" t="n">
        <f aca="false">IF(AND(MOD(A15,12)=0,B15&gt;=Inputs!$C$18),MAX(F15+G15+H15+J15-K15-M15-N15,0)*Inputs!$C$17,0)</f>
        <v>0</v>
      </c>
      <c r="P15" s="56" t="n">
        <f aca="false">F15+G15+H15+J15-K15-M15-N15+O15</f>
        <v>49110.4802978001</v>
      </c>
      <c r="Q15" s="56" t="n">
        <f aca="false">IF(OR(E15=1,P15&lt;=0),0,P15)</f>
        <v>49110.4802978001</v>
      </c>
      <c r="R15" s="15" t="n">
        <f aca="false">IF(OR(E15=1,AND(P15&lt;=0,I15&gt;0)),1,0)</f>
        <v>0</v>
      </c>
      <c r="S15" s="15" t="n">
        <f aca="false">IF(L15&gt;0,1,0)</f>
        <v>0</v>
      </c>
    </row>
    <row r="16" customFormat="false" ht="15" hidden="false" customHeight="false" outlineLevel="0" collapsed="false">
      <c r="A16" s="15" t="n">
        <v>15</v>
      </c>
      <c r="B16" s="15" t="n">
        <f aca="false">INT((A16-1)/12)+1</f>
        <v>2</v>
      </c>
      <c r="C16" s="15" t="n">
        <f aca="false">MIN(Inputs!$C$4+B16-1,99)</f>
        <v>75</v>
      </c>
      <c r="D16" s="55" t="n">
        <f aca="false">Inputs!$C$26</f>
        <v>0.03</v>
      </c>
      <c r="E16" s="15" t="n">
        <f aca="false">R15</f>
        <v>0</v>
      </c>
      <c r="F16" s="56" t="n">
        <f aca="false">Q15</f>
        <v>49110.4802978001</v>
      </c>
      <c r="G16" s="56" t="n">
        <f aca="false">IF(AND(MOD(A16-1,12)=0,B16&lt;=Inputs!$C$7,E16=0),Inputs!$C$6,0)</f>
        <v>0</v>
      </c>
      <c r="H16" s="56" t="n">
        <f aca="false">IF(B16=1,G16*Inputs!$C$9,0)</f>
        <v>0</v>
      </c>
      <c r="I16" s="56" t="n">
        <f aca="false">I15+G16</f>
        <v>48000</v>
      </c>
      <c r="J16" s="56" t="n">
        <f aca="false">(F16+G16+H16)*((1+D16)^(1/12)-1)</f>
        <v>121.11969306178</v>
      </c>
      <c r="K16" s="56" t="n">
        <f aca="false">(F16+G16+H16+J16)*(Inputs!$C$14+IF(B16&lt;=10,Inputs!$C$12,Inputs!$C$13))/12</f>
        <v>102.565833314296</v>
      </c>
      <c r="L16" s="56" t="n">
        <f aca="false">IF(OR(E16=1,A16&lt;=Inputs!$C$15),0,MAX(Inputs!$C$8*I16-(F16+G16+H16+J16-K16),0))</f>
        <v>0</v>
      </c>
      <c r="M16" s="56" t="n">
        <f aca="false">L16*INDEX(Rates!$B$2:$C$101,C16+1,IF(Inputs!$C$5="Male",1,2))/1000/12*Inputs!$C$16</f>
        <v>0</v>
      </c>
      <c r="N16" s="56" t="n">
        <f aca="false">IF($V$1=1,MAX(F16+G16+H16+J16-K16-M16,0)*Inputs!$C$22/12,0)</f>
        <v>0</v>
      </c>
      <c r="O16" s="56" t="n">
        <f aca="false">IF(AND(MOD(A16,12)=0,B16&gt;=Inputs!$C$18),MAX(F16+G16+H16+J16-K16-M16-N16,0)*Inputs!$C$17,0)</f>
        <v>0</v>
      </c>
      <c r="P16" s="56" t="n">
        <f aca="false">F16+G16+H16+J16-K16-M16-N16+O16</f>
        <v>49129.0341575476</v>
      </c>
      <c r="Q16" s="56" t="n">
        <f aca="false">IF(OR(E16=1,P16&lt;=0),0,P16)</f>
        <v>49129.0341575476</v>
      </c>
      <c r="R16" s="15" t="n">
        <f aca="false">IF(OR(E16=1,AND(P16&lt;=0,I16&gt;0)),1,0)</f>
        <v>0</v>
      </c>
      <c r="S16" s="15" t="n">
        <f aca="false">IF(L16&gt;0,1,0)</f>
        <v>0</v>
      </c>
    </row>
    <row r="17" customFormat="false" ht="15" hidden="false" customHeight="false" outlineLevel="0" collapsed="false">
      <c r="A17" s="15" t="n">
        <v>16</v>
      </c>
      <c r="B17" s="15" t="n">
        <f aca="false">INT((A17-1)/12)+1</f>
        <v>2</v>
      </c>
      <c r="C17" s="15" t="n">
        <f aca="false">MIN(Inputs!$C$4+B17-1,99)</f>
        <v>75</v>
      </c>
      <c r="D17" s="55" t="n">
        <f aca="false">Inputs!$C$26</f>
        <v>0.03</v>
      </c>
      <c r="E17" s="15" t="n">
        <f aca="false">R16</f>
        <v>0</v>
      </c>
      <c r="F17" s="56" t="n">
        <f aca="false">Q16</f>
        <v>49129.0341575476</v>
      </c>
      <c r="G17" s="56" t="n">
        <f aca="false">IF(AND(MOD(A17-1,12)=0,B17&lt;=Inputs!$C$7,E17=0),Inputs!$C$6,0)</f>
        <v>0</v>
      </c>
      <c r="H17" s="56" t="n">
        <f aca="false">IF(B17=1,G17*Inputs!$C$9,0)</f>
        <v>0</v>
      </c>
      <c r="I17" s="56" t="n">
        <f aca="false">I16+G17</f>
        <v>48000</v>
      </c>
      <c r="J17" s="56" t="n">
        <f aca="false">(F17+G17+H17)*((1+D17)^(1/12)-1)</f>
        <v>121.165451885235</v>
      </c>
      <c r="K17" s="56" t="n">
        <f aca="false">(F17+G17+H17+J17)*(Inputs!$C$14+IF(B17&lt;=10,Inputs!$C$12,Inputs!$C$13))/12</f>
        <v>102.604582519652</v>
      </c>
      <c r="L17" s="56" t="n">
        <f aca="false">IF(OR(E17=1,A17&lt;=Inputs!$C$15),0,MAX(Inputs!$C$8*I17-(F17+G17+H17+J17-K17),0))</f>
        <v>0</v>
      </c>
      <c r="M17" s="56" t="n">
        <f aca="false">L17*INDEX(Rates!$B$2:$C$101,C17+1,IF(Inputs!$C$5="Male",1,2))/1000/12*Inputs!$C$16</f>
        <v>0</v>
      </c>
      <c r="N17" s="56" t="n">
        <f aca="false">IF($V$1=1,MAX(F17+G17+H17+J17-K17-M17,0)*Inputs!$C$22/12,0)</f>
        <v>0</v>
      </c>
      <c r="O17" s="56" t="n">
        <f aca="false">IF(AND(MOD(A17,12)=0,B17&gt;=Inputs!$C$18),MAX(F17+G17+H17+J17-K17-M17-N17,0)*Inputs!$C$17,0)</f>
        <v>0</v>
      </c>
      <c r="P17" s="56" t="n">
        <f aca="false">F17+G17+H17+J17-K17-M17-N17+O17</f>
        <v>49147.5950269132</v>
      </c>
      <c r="Q17" s="56" t="n">
        <f aca="false">IF(OR(E17=1,P17&lt;=0),0,P17)</f>
        <v>49147.5950269132</v>
      </c>
      <c r="R17" s="15" t="n">
        <f aca="false">IF(OR(E17=1,AND(P17&lt;=0,I17&gt;0)),1,0)</f>
        <v>0</v>
      </c>
      <c r="S17" s="15" t="n">
        <f aca="false">IF(L17&gt;0,1,0)</f>
        <v>0</v>
      </c>
    </row>
    <row r="18" customFormat="false" ht="15" hidden="false" customHeight="false" outlineLevel="0" collapsed="false">
      <c r="A18" s="15" t="n">
        <v>17</v>
      </c>
      <c r="B18" s="15" t="n">
        <f aca="false">INT((A18-1)/12)+1</f>
        <v>2</v>
      </c>
      <c r="C18" s="15" t="n">
        <f aca="false">MIN(Inputs!$C$4+B18-1,99)</f>
        <v>75</v>
      </c>
      <c r="D18" s="55" t="n">
        <f aca="false">Inputs!$C$26</f>
        <v>0.03</v>
      </c>
      <c r="E18" s="15" t="n">
        <f aca="false">R17</f>
        <v>0</v>
      </c>
      <c r="F18" s="56" t="n">
        <f aca="false">Q17</f>
        <v>49147.5950269132</v>
      </c>
      <c r="G18" s="56" t="n">
        <f aca="false">IF(AND(MOD(A18-1,12)=0,B18&lt;=Inputs!$C$7,E18=0),Inputs!$C$6,0)</f>
        <v>0</v>
      </c>
      <c r="H18" s="56" t="n">
        <f aca="false">IF(B18=1,G18*Inputs!$C$9,0)</f>
        <v>0</v>
      </c>
      <c r="I18" s="56" t="n">
        <f aca="false">I17+G18</f>
        <v>48000</v>
      </c>
      <c r="J18" s="56" t="n">
        <f aca="false">(F18+G18+H18)*((1+D18)^(1/12)-1)</f>
        <v>121.211227996299</v>
      </c>
      <c r="K18" s="56" t="n">
        <f aca="false">(F18+G18+H18+J18)*(Inputs!$C$14+IF(B18&lt;=10,Inputs!$C$12,Inputs!$C$13))/12</f>
        <v>102.643346364395</v>
      </c>
      <c r="L18" s="56" t="n">
        <f aca="false">IF(OR(E18=1,A18&lt;=Inputs!$C$15),0,MAX(Inputs!$C$8*I18-(F18+G18+H18+J18-K18),0))</f>
        <v>0</v>
      </c>
      <c r="M18" s="56" t="n">
        <f aca="false">L18*INDEX(Rates!$B$2:$C$101,C18+1,IF(Inputs!$C$5="Male",1,2))/1000/12*Inputs!$C$16</f>
        <v>0</v>
      </c>
      <c r="N18" s="56" t="n">
        <f aca="false">IF($V$1=1,MAX(F18+G18+H18+J18-K18-M18,0)*Inputs!$C$22/12,0)</f>
        <v>0</v>
      </c>
      <c r="O18" s="56" t="n">
        <f aca="false">IF(AND(MOD(A18,12)=0,B18&gt;=Inputs!$C$18),MAX(F18+G18+H18+J18-K18-M18-N18,0)*Inputs!$C$17,0)</f>
        <v>0</v>
      </c>
      <c r="P18" s="56" t="n">
        <f aca="false">F18+G18+H18+J18-K18-M18-N18+O18</f>
        <v>49166.1629085451</v>
      </c>
      <c r="Q18" s="56" t="n">
        <f aca="false">IF(OR(E18=1,P18&lt;=0),0,P18)</f>
        <v>49166.1629085451</v>
      </c>
      <c r="R18" s="15" t="n">
        <f aca="false">IF(OR(E18=1,AND(P18&lt;=0,I18&gt;0)),1,0)</f>
        <v>0</v>
      </c>
      <c r="S18" s="15" t="n">
        <f aca="false">IF(L18&gt;0,1,0)</f>
        <v>0</v>
      </c>
    </row>
    <row r="19" customFormat="false" ht="15" hidden="false" customHeight="false" outlineLevel="0" collapsed="false">
      <c r="A19" s="15" t="n">
        <v>18</v>
      </c>
      <c r="B19" s="15" t="n">
        <f aca="false">INT((A19-1)/12)+1</f>
        <v>2</v>
      </c>
      <c r="C19" s="15" t="n">
        <f aca="false">MIN(Inputs!$C$4+B19-1,99)</f>
        <v>75</v>
      </c>
      <c r="D19" s="55" t="n">
        <f aca="false">Inputs!$C$26</f>
        <v>0.03</v>
      </c>
      <c r="E19" s="15" t="n">
        <f aca="false">R18</f>
        <v>0</v>
      </c>
      <c r="F19" s="56" t="n">
        <f aca="false">Q18</f>
        <v>49166.1629085451</v>
      </c>
      <c r="G19" s="56" t="n">
        <f aca="false">IF(AND(MOD(A19-1,12)=0,B19&lt;=Inputs!$C$7,E19=0),Inputs!$C$6,0)</f>
        <v>0</v>
      </c>
      <c r="H19" s="56" t="n">
        <f aca="false">IF(B19=1,G19*Inputs!$C$9,0)</f>
        <v>0</v>
      </c>
      <c r="I19" s="56" t="n">
        <f aca="false">I18+G19</f>
        <v>48000</v>
      </c>
      <c r="J19" s="56" t="n">
        <f aca="false">(F19+G19+H19)*((1+D19)^(1/12)-1)</f>
        <v>121.257021401504</v>
      </c>
      <c r="K19" s="56" t="n">
        <f aca="false">(F19+G19+H19+J19)*(Inputs!$C$14+IF(B19&lt;=10,Inputs!$C$12,Inputs!$C$13))/12</f>
        <v>102.682124854055</v>
      </c>
      <c r="L19" s="56" t="n">
        <f aca="false">IF(OR(E19=1,A19&lt;=Inputs!$C$15),0,MAX(Inputs!$C$8*I19-(F19+G19+H19+J19-K19),0))</f>
        <v>0</v>
      </c>
      <c r="M19" s="56" t="n">
        <f aca="false">L19*INDEX(Rates!$B$2:$C$101,C19+1,IF(Inputs!$C$5="Male",1,2))/1000/12*Inputs!$C$16</f>
        <v>0</v>
      </c>
      <c r="N19" s="56" t="n">
        <f aca="false">IF($V$1=1,MAX(F19+G19+H19+J19-K19-M19,0)*Inputs!$C$22/12,0)</f>
        <v>0</v>
      </c>
      <c r="O19" s="56" t="n">
        <f aca="false">IF(AND(MOD(A19,12)=0,B19&gt;=Inputs!$C$18),MAX(F19+G19+H19+J19-K19-M19-N19,0)*Inputs!$C$17,0)</f>
        <v>0</v>
      </c>
      <c r="P19" s="56" t="n">
        <f aca="false">F19+G19+H19+J19-K19-M19-N19+O19</f>
        <v>49184.7378050926</v>
      </c>
      <c r="Q19" s="56" t="n">
        <f aca="false">IF(OR(E19=1,P19&lt;=0),0,P19)</f>
        <v>49184.7378050926</v>
      </c>
      <c r="R19" s="15" t="n">
        <f aca="false">IF(OR(E19=1,AND(P19&lt;=0,I19&gt;0)),1,0)</f>
        <v>0</v>
      </c>
      <c r="S19" s="15" t="n">
        <f aca="false">IF(L19&gt;0,1,0)</f>
        <v>0</v>
      </c>
    </row>
    <row r="20" customFormat="false" ht="15" hidden="false" customHeight="false" outlineLevel="0" collapsed="false">
      <c r="A20" s="15" t="n">
        <v>19</v>
      </c>
      <c r="B20" s="15" t="n">
        <f aca="false">INT((A20-1)/12)+1</f>
        <v>2</v>
      </c>
      <c r="C20" s="15" t="n">
        <f aca="false">MIN(Inputs!$C$4+B20-1,99)</f>
        <v>75</v>
      </c>
      <c r="D20" s="55" t="n">
        <f aca="false">Inputs!$C$26</f>
        <v>0.03</v>
      </c>
      <c r="E20" s="15" t="n">
        <f aca="false">R19</f>
        <v>0</v>
      </c>
      <c r="F20" s="56" t="n">
        <f aca="false">Q19</f>
        <v>49184.7378050926</v>
      </c>
      <c r="G20" s="56" t="n">
        <f aca="false">IF(AND(MOD(A20-1,12)=0,B20&lt;=Inputs!$C$7,E20=0),Inputs!$C$6,0)</f>
        <v>0</v>
      </c>
      <c r="H20" s="56" t="n">
        <f aca="false">IF(B20=1,G20*Inputs!$C$9,0)</f>
        <v>0</v>
      </c>
      <c r="I20" s="56" t="n">
        <f aca="false">I19+G20</f>
        <v>48000</v>
      </c>
      <c r="J20" s="56" t="n">
        <f aca="false">(F20+G20+H20)*((1+D20)^(1/12)-1)</f>
        <v>121.302832107382</v>
      </c>
      <c r="K20" s="56" t="n">
        <f aca="false">(F20+G20+H20+J20)*(Inputs!$C$14+IF(B20&lt;=10,Inputs!$C$12,Inputs!$C$13))/12</f>
        <v>102.720917994167</v>
      </c>
      <c r="L20" s="56" t="n">
        <f aca="false">IF(OR(E20=1,A20&lt;=Inputs!$C$15),0,MAX(Inputs!$C$8*I20-(F20+G20+H20+J20-K20),0))</f>
        <v>0</v>
      </c>
      <c r="M20" s="56" t="n">
        <f aca="false">L20*INDEX(Rates!$B$2:$C$101,C20+1,IF(Inputs!$C$5="Male",1,2))/1000/12*Inputs!$C$16</f>
        <v>0</v>
      </c>
      <c r="N20" s="56" t="n">
        <f aca="false">IF($V$1=1,MAX(F20+G20+H20+J20-K20-M20,0)*Inputs!$C$22/12,0)</f>
        <v>0</v>
      </c>
      <c r="O20" s="56" t="n">
        <f aca="false">IF(AND(MOD(A20,12)=0,B20&gt;=Inputs!$C$18),MAX(F20+G20+H20+J20-K20-M20-N20,0)*Inputs!$C$17,0)</f>
        <v>0</v>
      </c>
      <c r="P20" s="56" t="n">
        <f aca="false">F20+G20+H20+J20-K20-M20-N20+O20</f>
        <v>49203.3197192058</v>
      </c>
      <c r="Q20" s="56" t="n">
        <f aca="false">IF(OR(E20=1,P20&lt;=0),0,P20)</f>
        <v>49203.3197192058</v>
      </c>
      <c r="R20" s="15" t="n">
        <f aca="false">IF(OR(E20=1,AND(P20&lt;=0,I20&gt;0)),1,0)</f>
        <v>0</v>
      </c>
      <c r="S20" s="15" t="n">
        <f aca="false">IF(L20&gt;0,1,0)</f>
        <v>0</v>
      </c>
    </row>
    <row r="21" customFormat="false" ht="15" hidden="false" customHeight="false" outlineLevel="0" collapsed="false">
      <c r="A21" s="15" t="n">
        <v>20</v>
      </c>
      <c r="B21" s="15" t="n">
        <f aca="false">INT((A21-1)/12)+1</f>
        <v>2</v>
      </c>
      <c r="C21" s="15" t="n">
        <f aca="false">MIN(Inputs!$C$4+B21-1,99)</f>
        <v>75</v>
      </c>
      <c r="D21" s="55" t="n">
        <f aca="false">Inputs!$C$26</f>
        <v>0.03</v>
      </c>
      <c r="E21" s="15" t="n">
        <f aca="false">R20</f>
        <v>0</v>
      </c>
      <c r="F21" s="56" t="n">
        <f aca="false">Q20</f>
        <v>49203.3197192058</v>
      </c>
      <c r="G21" s="56" t="n">
        <f aca="false">IF(AND(MOD(A21-1,12)=0,B21&lt;=Inputs!$C$7,E21=0),Inputs!$C$6,0)</f>
        <v>0</v>
      </c>
      <c r="H21" s="56" t="n">
        <f aca="false">IF(B21=1,G21*Inputs!$C$9,0)</f>
        <v>0</v>
      </c>
      <c r="I21" s="56" t="n">
        <f aca="false">I20+G21</f>
        <v>48000</v>
      </c>
      <c r="J21" s="56" t="n">
        <f aca="false">(F21+G21+H21)*((1+D21)^(1/12)-1)</f>
        <v>121.348660120471</v>
      </c>
      <c r="K21" s="56" t="n">
        <f aca="false">(F21+G21+H21+J21)*(Inputs!$C$14+IF(B21&lt;=10,Inputs!$C$12,Inputs!$C$13))/12</f>
        <v>102.759725790263</v>
      </c>
      <c r="L21" s="56" t="n">
        <f aca="false">IF(OR(E21=1,A21&lt;=Inputs!$C$15),0,MAX(Inputs!$C$8*I21-(F21+G21+H21+J21-K21),0))</f>
        <v>0</v>
      </c>
      <c r="M21" s="56" t="n">
        <f aca="false">L21*INDEX(Rates!$B$2:$C$101,C21+1,IF(Inputs!$C$5="Male",1,2))/1000/12*Inputs!$C$16</f>
        <v>0</v>
      </c>
      <c r="N21" s="56" t="n">
        <f aca="false">IF($V$1=1,MAX(F21+G21+H21+J21-K21-M21,0)*Inputs!$C$22/12,0)</f>
        <v>0</v>
      </c>
      <c r="O21" s="56" t="n">
        <f aca="false">IF(AND(MOD(A21,12)=0,B21&gt;=Inputs!$C$18),MAX(F21+G21+H21+J21-K21-M21-N21,0)*Inputs!$C$17,0)</f>
        <v>0</v>
      </c>
      <c r="P21" s="56" t="n">
        <f aca="false">F21+G21+H21+J21-K21-M21-N21+O21</f>
        <v>49221.908653536</v>
      </c>
      <c r="Q21" s="56" t="n">
        <f aca="false">IF(OR(E21=1,P21&lt;=0),0,P21)</f>
        <v>49221.908653536</v>
      </c>
      <c r="R21" s="15" t="n">
        <f aca="false">IF(OR(E21=1,AND(P21&lt;=0,I21&gt;0)),1,0)</f>
        <v>0</v>
      </c>
      <c r="S21" s="15" t="n">
        <f aca="false">IF(L21&gt;0,1,0)</f>
        <v>0</v>
      </c>
    </row>
    <row r="22" customFormat="false" ht="15" hidden="false" customHeight="false" outlineLevel="0" collapsed="false">
      <c r="A22" s="15" t="n">
        <v>21</v>
      </c>
      <c r="B22" s="15" t="n">
        <f aca="false">INT((A22-1)/12)+1</f>
        <v>2</v>
      </c>
      <c r="C22" s="15" t="n">
        <f aca="false">MIN(Inputs!$C$4+B22-1,99)</f>
        <v>75</v>
      </c>
      <c r="D22" s="55" t="n">
        <f aca="false">Inputs!$C$26</f>
        <v>0.03</v>
      </c>
      <c r="E22" s="15" t="n">
        <f aca="false">R21</f>
        <v>0</v>
      </c>
      <c r="F22" s="56" t="n">
        <f aca="false">Q21</f>
        <v>49221.908653536</v>
      </c>
      <c r="G22" s="56" t="n">
        <f aca="false">IF(AND(MOD(A22-1,12)=0,B22&lt;=Inputs!$C$7,E22=0),Inputs!$C$6,0)</f>
        <v>0</v>
      </c>
      <c r="H22" s="56" t="n">
        <f aca="false">IF(B22=1,G22*Inputs!$C$9,0)</f>
        <v>0</v>
      </c>
      <c r="I22" s="56" t="n">
        <f aca="false">I21+G22</f>
        <v>48000</v>
      </c>
      <c r="J22" s="56" t="n">
        <f aca="false">(F22+G22+H22)*((1+D22)^(1/12)-1)</f>
        <v>121.394505447309</v>
      </c>
      <c r="K22" s="56" t="n">
        <f aca="false">(F22+G22+H22+J22)*(Inputs!$C$14+IF(B22&lt;=10,Inputs!$C$12,Inputs!$C$13))/12</f>
        <v>102.798548247882</v>
      </c>
      <c r="L22" s="56" t="n">
        <f aca="false">IF(OR(E22=1,A22&lt;=Inputs!$C$15),0,MAX(Inputs!$C$8*I22-(F22+G22+H22+J22-K22),0))</f>
        <v>0</v>
      </c>
      <c r="M22" s="56" t="n">
        <f aca="false">L22*INDEX(Rates!$B$2:$C$101,C22+1,IF(Inputs!$C$5="Male",1,2))/1000/12*Inputs!$C$16</f>
        <v>0</v>
      </c>
      <c r="N22" s="56" t="n">
        <f aca="false">IF($V$1=1,MAX(F22+G22+H22+J22-K22-M22,0)*Inputs!$C$22/12,0)</f>
        <v>0</v>
      </c>
      <c r="O22" s="56" t="n">
        <f aca="false">IF(AND(MOD(A22,12)=0,B22&gt;=Inputs!$C$18),MAX(F22+G22+H22+J22-K22-M22-N22,0)*Inputs!$C$17,0)</f>
        <v>0</v>
      </c>
      <c r="P22" s="56" t="n">
        <f aca="false">F22+G22+H22+J22-K22-M22-N22+O22</f>
        <v>49240.5046107354</v>
      </c>
      <c r="Q22" s="56" t="n">
        <f aca="false">IF(OR(E22=1,P22&lt;=0),0,P22)</f>
        <v>49240.5046107354</v>
      </c>
      <c r="R22" s="15" t="n">
        <f aca="false">IF(OR(E22=1,AND(P22&lt;=0,I22&gt;0)),1,0)</f>
        <v>0</v>
      </c>
      <c r="S22" s="15" t="n">
        <f aca="false">IF(L22&gt;0,1,0)</f>
        <v>0</v>
      </c>
    </row>
    <row r="23" customFormat="false" ht="15" hidden="false" customHeight="false" outlineLevel="0" collapsed="false">
      <c r="A23" s="15" t="n">
        <v>22</v>
      </c>
      <c r="B23" s="15" t="n">
        <f aca="false">INT((A23-1)/12)+1</f>
        <v>2</v>
      </c>
      <c r="C23" s="15" t="n">
        <f aca="false">MIN(Inputs!$C$4+B23-1,99)</f>
        <v>75</v>
      </c>
      <c r="D23" s="55" t="n">
        <f aca="false">Inputs!$C$26</f>
        <v>0.03</v>
      </c>
      <c r="E23" s="15" t="n">
        <f aca="false">R22</f>
        <v>0</v>
      </c>
      <c r="F23" s="56" t="n">
        <f aca="false">Q22</f>
        <v>49240.5046107354</v>
      </c>
      <c r="G23" s="56" t="n">
        <f aca="false">IF(AND(MOD(A23-1,12)=0,B23&lt;=Inputs!$C$7,E23=0),Inputs!$C$6,0)</f>
        <v>0</v>
      </c>
      <c r="H23" s="56" t="n">
        <f aca="false">IF(B23=1,G23*Inputs!$C$9,0)</f>
        <v>0</v>
      </c>
      <c r="I23" s="56" t="n">
        <f aca="false">I22+G23</f>
        <v>48000</v>
      </c>
      <c r="J23" s="56" t="n">
        <f aca="false">(F23+G23+H23)*((1+D23)^(1/12)-1)</f>
        <v>121.440368094437</v>
      </c>
      <c r="K23" s="56" t="n">
        <f aca="false">(F23+G23+H23+J23)*(Inputs!$C$14+IF(B23&lt;=10,Inputs!$C$12,Inputs!$C$13))/12</f>
        <v>102.837385372562</v>
      </c>
      <c r="L23" s="56" t="n">
        <f aca="false">IF(OR(E23=1,A23&lt;=Inputs!$C$15),0,MAX(Inputs!$C$8*I23-(F23+G23+H23+J23-K23),0))</f>
        <v>0</v>
      </c>
      <c r="M23" s="56" t="n">
        <f aca="false">L23*INDEX(Rates!$B$2:$C$101,C23+1,IF(Inputs!$C$5="Male",1,2))/1000/12*Inputs!$C$16</f>
        <v>0</v>
      </c>
      <c r="N23" s="56" t="n">
        <f aca="false">IF($V$1=1,MAX(F23+G23+H23+J23-K23-M23,0)*Inputs!$C$22/12,0)</f>
        <v>0</v>
      </c>
      <c r="O23" s="56" t="n">
        <f aca="false">IF(AND(MOD(A23,12)=0,B23&gt;=Inputs!$C$18),MAX(F23+G23+H23+J23-K23-M23-N23,0)*Inputs!$C$17,0)</f>
        <v>0</v>
      </c>
      <c r="P23" s="56" t="n">
        <f aca="false">F23+G23+H23+J23-K23-M23-N23+O23</f>
        <v>49259.1075934573</v>
      </c>
      <c r="Q23" s="56" t="n">
        <f aca="false">IF(OR(E23=1,P23&lt;=0),0,P23)</f>
        <v>49259.1075934573</v>
      </c>
      <c r="R23" s="15" t="n">
        <f aca="false">IF(OR(E23=1,AND(P23&lt;=0,I23&gt;0)),1,0)</f>
        <v>0</v>
      </c>
      <c r="S23" s="15" t="n">
        <f aca="false">IF(L23&gt;0,1,0)</f>
        <v>0</v>
      </c>
    </row>
    <row r="24" customFormat="false" ht="15" hidden="false" customHeight="false" outlineLevel="0" collapsed="false">
      <c r="A24" s="15" t="n">
        <v>23</v>
      </c>
      <c r="B24" s="15" t="n">
        <f aca="false">INT((A24-1)/12)+1</f>
        <v>2</v>
      </c>
      <c r="C24" s="15" t="n">
        <f aca="false">MIN(Inputs!$C$4+B24-1,99)</f>
        <v>75</v>
      </c>
      <c r="D24" s="55" t="n">
        <f aca="false">Inputs!$C$26</f>
        <v>0.03</v>
      </c>
      <c r="E24" s="15" t="n">
        <f aca="false">R23</f>
        <v>0</v>
      </c>
      <c r="F24" s="56" t="n">
        <f aca="false">Q23</f>
        <v>49259.1075934573</v>
      </c>
      <c r="G24" s="56" t="n">
        <f aca="false">IF(AND(MOD(A24-1,12)=0,B24&lt;=Inputs!$C$7,E24=0),Inputs!$C$6,0)</f>
        <v>0</v>
      </c>
      <c r="H24" s="56" t="n">
        <f aca="false">IF(B24=1,G24*Inputs!$C$9,0)</f>
        <v>0</v>
      </c>
      <c r="I24" s="56" t="n">
        <f aca="false">I23+G24</f>
        <v>48000</v>
      </c>
      <c r="J24" s="56" t="n">
        <f aca="false">(F24+G24+H24)*((1+D24)^(1/12)-1)</f>
        <v>121.486248068399</v>
      </c>
      <c r="K24" s="56" t="n">
        <f aca="false">(F24+G24+H24+J24)*(Inputs!$C$14+IF(B24&lt;=10,Inputs!$C$12,Inputs!$C$13))/12</f>
        <v>102.876237169845</v>
      </c>
      <c r="L24" s="56" t="n">
        <f aca="false">IF(OR(E24=1,A24&lt;=Inputs!$C$15),0,MAX(Inputs!$C$8*I24-(F24+G24+H24+J24-K24),0))</f>
        <v>0</v>
      </c>
      <c r="M24" s="56" t="n">
        <f aca="false">L24*INDEX(Rates!$B$2:$C$101,C24+1,IF(Inputs!$C$5="Male",1,2))/1000/12*Inputs!$C$16</f>
        <v>0</v>
      </c>
      <c r="N24" s="56" t="n">
        <f aca="false">IF($V$1=1,MAX(F24+G24+H24+J24-K24-M24,0)*Inputs!$C$22/12,0)</f>
        <v>0</v>
      </c>
      <c r="O24" s="56" t="n">
        <f aca="false">IF(AND(MOD(A24,12)=0,B24&gt;=Inputs!$C$18),MAX(F24+G24+H24+J24-K24-M24-N24,0)*Inputs!$C$17,0)</f>
        <v>0</v>
      </c>
      <c r="P24" s="56" t="n">
        <f aca="false">F24+G24+H24+J24-K24-M24-N24+O24</f>
        <v>49277.7176043559</v>
      </c>
      <c r="Q24" s="56" t="n">
        <f aca="false">IF(OR(E24=1,P24&lt;=0),0,P24)</f>
        <v>49277.7176043559</v>
      </c>
      <c r="R24" s="15" t="n">
        <f aca="false">IF(OR(E24=1,AND(P24&lt;=0,I24&gt;0)),1,0)</f>
        <v>0</v>
      </c>
      <c r="S24" s="15" t="n">
        <f aca="false">IF(L24&gt;0,1,0)</f>
        <v>0</v>
      </c>
    </row>
    <row r="25" customFormat="false" ht="15" hidden="false" customHeight="false" outlineLevel="0" collapsed="false">
      <c r="A25" s="15" t="n">
        <v>24</v>
      </c>
      <c r="B25" s="15" t="n">
        <f aca="false">INT((A25-1)/12)+1</f>
        <v>2</v>
      </c>
      <c r="C25" s="15" t="n">
        <f aca="false">MIN(Inputs!$C$4+B25-1,99)</f>
        <v>75</v>
      </c>
      <c r="D25" s="55" t="n">
        <f aca="false">Inputs!$C$26</f>
        <v>0.03</v>
      </c>
      <c r="E25" s="15" t="n">
        <f aca="false">R24</f>
        <v>0</v>
      </c>
      <c r="F25" s="56" t="n">
        <f aca="false">Q24</f>
        <v>49277.7176043559</v>
      </c>
      <c r="G25" s="56" t="n">
        <f aca="false">IF(AND(MOD(A25-1,12)=0,B25&lt;=Inputs!$C$7,E25=0),Inputs!$C$6,0)</f>
        <v>0</v>
      </c>
      <c r="H25" s="56" t="n">
        <f aca="false">IF(B25=1,G25*Inputs!$C$9,0)</f>
        <v>0</v>
      </c>
      <c r="I25" s="56" t="n">
        <f aca="false">I24+G25</f>
        <v>48000</v>
      </c>
      <c r="J25" s="56" t="n">
        <f aca="false">(F25+G25+H25)*((1+D25)^(1/12)-1)</f>
        <v>121.53214537574</v>
      </c>
      <c r="K25" s="56" t="n">
        <f aca="false">(F25+G25+H25+J25)*(Inputs!$C$14+IF(B25&lt;=10,Inputs!$C$12,Inputs!$C$13))/12</f>
        <v>102.915103645274</v>
      </c>
      <c r="L25" s="56" t="n">
        <f aca="false">IF(OR(E25=1,A25&lt;=Inputs!$C$15),0,MAX(Inputs!$C$8*I25-(F25+G25+H25+J25-K25),0))</f>
        <v>0</v>
      </c>
      <c r="M25" s="56" t="n">
        <f aca="false">L25*INDEX(Rates!$B$2:$C$101,C25+1,IF(Inputs!$C$5="Male",1,2))/1000/12*Inputs!$C$16</f>
        <v>0</v>
      </c>
      <c r="N25" s="56" t="n">
        <f aca="false">IF($V$1=1,MAX(F25+G25+H25+J25-K25-M25,0)*Inputs!$C$22/12,0)</f>
        <v>0</v>
      </c>
      <c r="O25" s="56" t="n">
        <f aca="false">IF(AND(MOD(A25,12)=0,B25&gt;=Inputs!$C$18),MAX(F25+G25+H25+J25-K25-M25-N25,0)*Inputs!$C$17,0)</f>
        <v>0</v>
      </c>
      <c r="P25" s="56" t="n">
        <f aca="false">F25+G25+H25+J25-K25-M25-N25+O25</f>
        <v>49296.3346460863</v>
      </c>
      <c r="Q25" s="56" t="n">
        <f aca="false">IF(OR(E25=1,P25&lt;=0),0,P25)</f>
        <v>49296.3346460863</v>
      </c>
      <c r="R25" s="15" t="n">
        <f aca="false">IF(OR(E25=1,AND(P25&lt;=0,I25&gt;0)),1,0)</f>
        <v>0</v>
      </c>
      <c r="S25" s="15" t="n">
        <f aca="false">IF(L25&gt;0,1,0)</f>
        <v>0</v>
      </c>
    </row>
    <row r="26" customFormat="false" ht="15" hidden="false" customHeight="false" outlineLevel="0" collapsed="false">
      <c r="A26" s="15" t="n">
        <v>25</v>
      </c>
      <c r="B26" s="15" t="n">
        <f aca="false">INT((A26-1)/12)+1</f>
        <v>3</v>
      </c>
      <c r="C26" s="15" t="n">
        <f aca="false">MIN(Inputs!$C$4+B26-1,99)</f>
        <v>76</v>
      </c>
      <c r="D26" s="55" t="n">
        <f aca="false">Inputs!$C$26</f>
        <v>0.03</v>
      </c>
      <c r="E26" s="15" t="n">
        <f aca="false">R25</f>
        <v>0</v>
      </c>
      <c r="F26" s="56" t="n">
        <f aca="false">Q25</f>
        <v>49296.3346460863</v>
      </c>
      <c r="G26" s="56" t="n">
        <f aca="false">IF(AND(MOD(A26-1,12)=0,B26&lt;=Inputs!$C$7,E26=0),Inputs!$C$6,0)</f>
        <v>24000</v>
      </c>
      <c r="H26" s="56" t="n">
        <f aca="false">IF(B26=1,G26*Inputs!$C$9,0)</f>
        <v>0</v>
      </c>
      <c r="I26" s="56" t="n">
        <f aca="false">I25+G26</f>
        <v>72000</v>
      </c>
      <c r="J26" s="56" t="n">
        <f aca="false">(F26+G26+H26)*((1+D26)^(1/12)-1)</f>
        <v>180.768534558298</v>
      </c>
      <c r="K26" s="56" t="n">
        <f aca="false">(F26+G26+H26+J26)*(Inputs!$C$14+IF(B26&lt;=10,Inputs!$C$12,Inputs!$C$13))/12</f>
        <v>153.07729829301</v>
      </c>
      <c r="L26" s="56" t="n">
        <f aca="false">IF(OR(E26=1,A26&lt;=Inputs!$C$15),0,MAX(Inputs!$C$8*I26-(F26+G26+H26+J26-K26),0))</f>
        <v>0</v>
      </c>
      <c r="M26" s="56" t="n">
        <f aca="false">L26*INDEX(Rates!$B$2:$C$101,C26+1,IF(Inputs!$C$5="Male",1,2))/1000/12*Inputs!$C$16</f>
        <v>0</v>
      </c>
      <c r="N26" s="56" t="n">
        <f aca="false">IF($V$1=1,MAX(F26+G26+H26+J26-K26-M26,0)*Inputs!$C$22/12,0)</f>
        <v>0</v>
      </c>
      <c r="O26" s="56" t="n">
        <f aca="false">IF(AND(MOD(A26,12)=0,B26&gt;=Inputs!$C$18),MAX(F26+G26+H26+J26-K26-M26-N26,0)*Inputs!$C$17,0)</f>
        <v>0</v>
      </c>
      <c r="P26" s="56" t="n">
        <f aca="false">F26+G26+H26+J26-K26-M26-N26+O26</f>
        <v>73324.0258823516</v>
      </c>
      <c r="Q26" s="56" t="n">
        <f aca="false">IF(OR(E26=1,P26&lt;=0),0,P26)</f>
        <v>73324.0258823516</v>
      </c>
      <c r="R26" s="15" t="n">
        <f aca="false">IF(OR(E26=1,AND(P26&lt;=0,I26&gt;0)),1,0)</f>
        <v>0</v>
      </c>
      <c r="S26" s="15" t="n">
        <f aca="false">IF(L26&gt;0,1,0)</f>
        <v>0</v>
      </c>
    </row>
    <row r="27" customFormat="false" ht="15" hidden="false" customHeight="false" outlineLevel="0" collapsed="false">
      <c r="A27" s="15" t="n">
        <v>26</v>
      </c>
      <c r="B27" s="15" t="n">
        <f aca="false">INT((A27-1)/12)+1</f>
        <v>3</v>
      </c>
      <c r="C27" s="15" t="n">
        <f aca="false">MIN(Inputs!$C$4+B27-1,99)</f>
        <v>76</v>
      </c>
      <c r="D27" s="55" t="n">
        <f aca="false">Inputs!$C$26</f>
        <v>0.03</v>
      </c>
      <c r="E27" s="15" t="n">
        <f aca="false">R26</f>
        <v>0</v>
      </c>
      <c r="F27" s="56" t="n">
        <f aca="false">Q26</f>
        <v>73324.0258823516</v>
      </c>
      <c r="G27" s="56" t="n">
        <f aca="false">IF(AND(MOD(A27-1,12)=0,B27&lt;=Inputs!$C$7,E27=0),Inputs!$C$6,0)</f>
        <v>0</v>
      </c>
      <c r="H27" s="56" t="n">
        <f aca="false">IF(B27=1,G27*Inputs!$C$9,0)</f>
        <v>0</v>
      </c>
      <c r="I27" s="56" t="n">
        <f aca="false">I26+G27</f>
        <v>72000</v>
      </c>
      <c r="J27" s="56" t="n">
        <f aca="false">(F27+G27+H27)*((1+D27)^(1/12)-1)</f>
        <v>180.836828617257</v>
      </c>
      <c r="K27" s="56" t="n">
        <f aca="false">(F27+G27+H27+J27)*(Inputs!$C$14+IF(B27&lt;=10,Inputs!$C$12,Inputs!$C$13))/12</f>
        <v>153.135130647852</v>
      </c>
      <c r="L27" s="56" t="n">
        <f aca="false">IF(OR(E27=1,A27&lt;=Inputs!$C$15),0,MAX(Inputs!$C$8*I27-(F27+G27+H27+J27-K27),0))</f>
        <v>0</v>
      </c>
      <c r="M27" s="56" t="n">
        <f aca="false">L27*INDEX(Rates!$B$2:$C$101,C27+1,IF(Inputs!$C$5="Male",1,2))/1000/12*Inputs!$C$16</f>
        <v>0</v>
      </c>
      <c r="N27" s="56" t="n">
        <f aca="false">IF($V$1=1,MAX(F27+G27+H27+J27-K27-M27,0)*Inputs!$C$22/12,0)</f>
        <v>0</v>
      </c>
      <c r="O27" s="56" t="n">
        <f aca="false">IF(AND(MOD(A27,12)=0,B27&gt;=Inputs!$C$18),MAX(F27+G27+H27+J27-K27-M27-N27,0)*Inputs!$C$17,0)</f>
        <v>0</v>
      </c>
      <c r="P27" s="56" t="n">
        <f aca="false">F27+G27+H27+J27-K27-M27-N27+O27</f>
        <v>73351.727580321</v>
      </c>
      <c r="Q27" s="56" t="n">
        <f aca="false">IF(OR(E27=1,P27&lt;=0),0,P27)</f>
        <v>73351.727580321</v>
      </c>
      <c r="R27" s="15" t="n">
        <f aca="false">IF(OR(E27=1,AND(P27&lt;=0,I27&gt;0)),1,0)</f>
        <v>0</v>
      </c>
      <c r="S27" s="15" t="n">
        <f aca="false">IF(L27&gt;0,1,0)</f>
        <v>0</v>
      </c>
    </row>
    <row r="28" customFormat="false" ht="15" hidden="false" customHeight="false" outlineLevel="0" collapsed="false">
      <c r="A28" s="15" t="n">
        <v>27</v>
      </c>
      <c r="B28" s="15" t="n">
        <f aca="false">INT((A28-1)/12)+1</f>
        <v>3</v>
      </c>
      <c r="C28" s="15" t="n">
        <f aca="false">MIN(Inputs!$C$4+B28-1,99)</f>
        <v>76</v>
      </c>
      <c r="D28" s="55" t="n">
        <f aca="false">Inputs!$C$26</f>
        <v>0.03</v>
      </c>
      <c r="E28" s="15" t="n">
        <f aca="false">R27</f>
        <v>0</v>
      </c>
      <c r="F28" s="56" t="n">
        <f aca="false">Q27</f>
        <v>73351.727580321</v>
      </c>
      <c r="G28" s="56" t="n">
        <f aca="false">IF(AND(MOD(A28-1,12)=0,B28&lt;=Inputs!$C$7,E28=0),Inputs!$C$6,0)</f>
        <v>0</v>
      </c>
      <c r="H28" s="56" t="n">
        <f aca="false">IF(B28=1,G28*Inputs!$C$9,0)</f>
        <v>0</v>
      </c>
      <c r="I28" s="56" t="n">
        <f aca="false">I27+G28</f>
        <v>72000</v>
      </c>
      <c r="J28" s="56" t="n">
        <f aca="false">(F28+G28+H28)*((1+D28)^(1/12)-1)</f>
        <v>180.9051484776</v>
      </c>
      <c r="K28" s="56" t="n">
        <f aca="false">(F28+G28+H28+J28)*(Inputs!$C$14+IF(B28&lt;=10,Inputs!$C$12,Inputs!$C$13))/12</f>
        <v>153.192984851664</v>
      </c>
      <c r="L28" s="56" t="n">
        <f aca="false">IF(OR(E28=1,A28&lt;=Inputs!$C$15),0,MAX(Inputs!$C$8*I28-(F28+G28+H28+J28-K28),0))</f>
        <v>0</v>
      </c>
      <c r="M28" s="56" t="n">
        <f aca="false">L28*INDEX(Rates!$B$2:$C$101,C28+1,IF(Inputs!$C$5="Male",1,2))/1000/12*Inputs!$C$16</f>
        <v>0</v>
      </c>
      <c r="N28" s="56" t="n">
        <f aca="false">IF($V$1=1,MAX(F28+G28+H28+J28-K28-M28,0)*Inputs!$C$22/12,0)</f>
        <v>0</v>
      </c>
      <c r="O28" s="56" t="n">
        <f aca="false">IF(AND(MOD(A28,12)=0,B28&gt;=Inputs!$C$18),MAX(F28+G28+H28+J28-K28-M28-N28,0)*Inputs!$C$17,0)</f>
        <v>0</v>
      </c>
      <c r="P28" s="56" t="n">
        <f aca="false">F28+G28+H28+J28-K28-M28-N28+O28</f>
        <v>73379.439743947</v>
      </c>
      <c r="Q28" s="56" t="n">
        <f aca="false">IF(OR(E28=1,P28&lt;=0),0,P28)</f>
        <v>73379.439743947</v>
      </c>
      <c r="R28" s="15" t="n">
        <f aca="false">IF(OR(E28=1,AND(P28&lt;=0,I28&gt;0)),1,0)</f>
        <v>0</v>
      </c>
      <c r="S28" s="15" t="n">
        <f aca="false">IF(L28&gt;0,1,0)</f>
        <v>0</v>
      </c>
    </row>
    <row r="29" customFormat="false" ht="15" hidden="false" customHeight="false" outlineLevel="0" collapsed="false">
      <c r="A29" s="15" t="n">
        <v>28</v>
      </c>
      <c r="B29" s="15" t="n">
        <f aca="false">INT((A29-1)/12)+1</f>
        <v>3</v>
      </c>
      <c r="C29" s="15" t="n">
        <f aca="false">MIN(Inputs!$C$4+B29-1,99)</f>
        <v>76</v>
      </c>
      <c r="D29" s="55" t="n">
        <f aca="false">Inputs!$C$26</f>
        <v>0.03</v>
      </c>
      <c r="E29" s="15" t="n">
        <f aca="false">R28</f>
        <v>0</v>
      </c>
      <c r="F29" s="56" t="n">
        <f aca="false">Q28</f>
        <v>73379.439743947</v>
      </c>
      <c r="G29" s="56" t="n">
        <f aca="false">IF(AND(MOD(A29-1,12)=0,B29&lt;=Inputs!$C$7,E29=0),Inputs!$C$6,0)</f>
        <v>0</v>
      </c>
      <c r="H29" s="56" t="n">
        <f aca="false">IF(B29=1,G29*Inputs!$C$9,0)</f>
        <v>0</v>
      </c>
      <c r="I29" s="56" t="n">
        <f aca="false">I28+G29</f>
        <v>72000</v>
      </c>
      <c r="J29" s="56" t="n">
        <f aca="false">(F29+G29+H29)*((1+D29)^(1/12)-1)</f>
        <v>180.973494149076</v>
      </c>
      <c r="K29" s="56" t="n">
        <f aca="false">(F29+G29+H29+J29)*(Inputs!$C$14+IF(B29&lt;=10,Inputs!$C$12,Inputs!$C$13))/12</f>
        <v>153.2508609127</v>
      </c>
      <c r="L29" s="56" t="n">
        <f aca="false">IF(OR(E29=1,A29&lt;=Inputs!$C$15),0,MAX(Inputs!$C$8*I29-(F29+G29+H29+J29-K29),0))</f>
        <v>0</v>
      </c>
      <c r="M29" s="56" t="n">
        <f aca="false">L29*INDEX(Rates!$B$2:$C$101,C29+1,IF(Inputs!$C$5="Male",1,2))/1000/12*Inputs!$C$16</f>
        <v>0</v>
      </c>
      <c r="N29" s="56" t="n">
        <f aca="false">IF($V$1=1,MAX(F29+G29+H29+J29-K29-M29,0)*Inputs!$C$22/12,0)</f>
        <v>0</v>
      </c>
      <c r="O29" s="56" t="n">
        <f aca="false">IF(AND(MOD(A29,12)=0,B29&gt;=Inputs!$C$18),MAX(F29+G29+H29+J29-K29-M29-N29,0)*Inputs!$C$17,0)</f>
        <v>0</v>
      </c>
      <c r="P29" s="56" t="n">
        <f aca="false">F29+G29+H29+J29-K29-M29-N29+O29</f>
        <v>73407.1623771834</v>
      </c>
      <c r="Q29" s="56" t="n">
        <f aca="false">IF(OR(E29=1,P29&lt;=0),0,P29)</f>
        <v>73407.1623771834</v>
      </c>
      <c r="R29" s="15" t="n">
        <f aca="false">IF(OR(E29=1,AND(P29&lt;=0,I29&gt;0)),1,0)</f>
        <v>0</v>
      </c>
      <c r="S29" s="15" t="n">
        <f aca="false">IF(L29&gt;0,1,0)</f>
        <v>0</v>
      </c>
    </row>
    <row r="30" customFormat="false" ht="15" hidden="false" customHeight="false" outlineLevel="0" collapsed="false">
      <c r="A30" s="15" t="n">
        <v>29</v>
      </c>
      <c r="B30" s="15" t="n">
        <f aca="false">INT((A30-1)/12)+1</f>
        <v>3</v>
      </c>
      <c r="C30" s="15" t="n">
        <f aca="false">MIN(Inputs!$C$4+B30-1,99)</f>
        <v>76</v>
      </c>
      <c r="D30" s="55" t="n">
        <f aca="false">Inputs!$C$26</f>
        <v>0.03</v>
      </c>
      <c r="E30" s="15" t="n">
        <f aca="false">R29</f>
        <v>0</v>
      </c>
      <c r="F30" s="56" t="n">
        <f aca="false">Q29</f>
        <v>73407.1623771834</v>
      </c>
      <c r="G30" s="56" t="n">
        <f aca="false">IF(AND(MOD(A30-1,12)=0,B30&lt;=Inputs!$C$7,E30=0),Inputs!$C$6,0)</f>
        <v>0</v>
      </c>
      <c r="H30" s="56" t="n">
        <f aca="false">IF(B30=1,G30*Inputs!$C$9,0)</f>
        <v>0</v>
      </c>
      <c r="I30" s="56" t="n">
        <f aca="false">I29+G30</f>
        <v>72000</v>
      </c>
      <c r="J30" s="56" t="n">
        <f aca="false">(F30+G30+H30)*((1+D30)^(1/12)-1)</f>
        <v>181.041865641436</v>
      </c>
      <c r="K30" s="56" t="n">
        <f aca="false">(F30+G30+H30+J30)*(Inputs!$C$14+IF(B30&lt;=10,Inputs!$C$12,Inputs!$C$13))/12</f>
        <v>153.308758839218</v>
      </c>
      <c r="L30" s="56" t="n">
        <f aca="false">IF(OR(E30=1,A30&lt;=Inputs!$C$15),0,MAX(Inputs!$C$8*I30-(F30+G30+H30+J30-K30),0))</f>
        <v>0</v>
      </c>
      <c r="M30" s="56" t="n">
        <f aca="false">L30*INDEX(Rates!$B$2:$C$101,C30+1,IF(Inputs!$C$5="Male",1,2))/1000/12*Inputs!$C$16</f>
        <v>0</v>
      </c>
      <c r="N30" s="56" t="n">
        <f aca="false">IF($V$1=1,MAX(F30+G30+H30+J30-K30-M30,0)*Inputs!$C$22/12,0)</f>
        <v>0</v>
      </c>
      <c r="O30" s="56" t="n">
        <f aca="false">IF(AND(MOD(A30,12)=0,B30&gt;=Inputs!$C$18),MAX(F30+G30+H30+J30-K30-M30-N30,0)*Inputs!$C$17,0)</f>
        <v>0</v>
      </c>
      <c r="P30" s="56" t="n">
        <f aca="false">F30+G30+H30+J30-K30-M30-N30+O30</f>
        <v>73434.8954839856</v>
      </c>
      <c r="Q30" s="56" t="n">
        <f aca="false">IF(OR(E30=1,P30&lt;=0),0,P30)</f>
        <v>73434.8954839856</v>
      </c>
      <c r="R30" s="15" t="n">
        <f aca="false">IF(OR(E30=1,AND(P30&lt;=0,I30&gt;0)),1,0)</f>
        <v>0</v>
      </c>
      <c r="S30" s="15" t="n">
        <f aca="false">IF(L30&gt;0,1,0)</f>
        <v>0</v>
      </c>
    </row>
    <row r="31" customFormat="false" ht="15" hidden="false" customHeight="false" outlineLevel="0" collapsed="false">
      <c r="A31" s="15" t="n">
        <v>30</v>
      </c>
      <c r="B31" s="15" t="n">
        <f aca="false">INT((A31-1)/12)+1</f>
        <v>3</v>
      </c>
      <c r="C31" s="15" t="n">
        <f aca="false">MIN(Inputs!$C$4+B31-1,99)</f>
        <v>76</v>
      </c>
      <c r="D31" s="55" t="n">
        <f aca="false">Inputs!$C$26</f>
        <v>0.03</v>
      </c>
      <c r="E31" s="15" t="n">
        <f aca="false">R30</f>
        <v>0</v>
      </c>
      <c r="F31" s="56" t="n">
        <f aca="false">Q30</f>
        <v>73434.8954839856</v>
      </c>
      <c r="G31" s="56" t="n">
        <f aca="false">IF(AND(MOD(A31-1,12)=0,B31&lt;=Inputs!$C$7,E31=0),Inputs!$C$6,0)</f>
        <v>0</v>
      </c>
      <c r="H31" s="56" t="n">
        <f aca="false">IF(B31=1,G31*Inputs!$C$9,0)</f>
        <v>0</v>
      </c>
      <c r="I31" s="56" t="n">
        <f aca="false">I30+G31</f>
        <v>72000</v>
      </c>
      <c r="J31" s="56" t="n">
        <f aca="false">(F31+G31+H31)*((1+D31)^(1/12)-1)</f>
        <v>181.110262964434</v>
      </c>
      <c r="K31" s="56" t="n">
        <f aca="false">(F31+G31+H31+J31)*(Inputs!$C$14+IF(B31&lt;=10,Inputs!$C$12,Inputs!$C$13))/12</f>
        <v>153.366678639479</v>
      </c>
      <c r="L31" s="56" t="n">
        <f aca="false">IF(OR(E31=1,A31&lt;=Inputs!$C$15),0,MAX(Inputs!$C$8*I31-(F31+G31+H31+J31-K31),0))</f>
        <v>0</v>
      </c>
      <c r="M31" s="56" t="n">
        <f aca="false">L31*INDEX(Rates!$B$2:$C$101,C31+1,IF(Inputs!$C$5="Male",1,2))/1000/12*Inputs!$C$16</f>
        <v>0</v>
      </c>
      <c r="N31" s="56" t="n">
        <f aca="false">IF($V$1=1,MAX(F31+G31+H31+J31-K31-M31,0)*Inputs!$C$22/12,0)</f>
        <v>0</v>
      </c>
      <c r="O31" s="56" t="n">
        <f aca="false">IF(AND(MOD(A31,12)=0,B31&gt;=Inputs!$C$18),MAX(F31+G31+H31+J31-K31-M31-N31,0)*Inputs!$C$17,0)</f>
        <v>0</v>
      </c>
      <c r="P31" s="56" t="n">
        <f aca="false">F31+G31+H31+J31-K31-M31-N31+O31</f>
        <v>73462.6390683105</v>
      </c>
      <c r="Q31" s="56" t="n">
        <f aca="false">IF(OR(E31=1,P31&lt;=0),0,P31)</f>
        <v>73462.6390683105</v>
      </c>
      <c r="R31" s="15" t="n">
        <f aca="false">IF(OR(E31=1,AND(P31&lt;=0,I31&gt;0)),1,0)</f>
        <v>0</v>
      </c>
      <c r="S31" s="15" t="n">
        <f aca="false">IF(L31&gt;0,1,0)</f>
        <v>0</v>
      </c>
    </row>
    <row r="32" customFormat="false" ht="15" hidden="false" customHeight="false" outlineLevel="0" collapsed="false">
      <c r="A32" s="15" t="n">
        <v>31</v>
      </c>
      <c r="B32" s="15" t="n">
        <f aca="false">INT((A32-1)/12)+1</f>
        <v>3</v>
      </c>
      <c r="C32" s="15" t="n">
        <f aca="false">MIN(Inputs!$C$4+B32-1,99)</f>
        <v>76</v>
      </c>
      <c r="D32" s="55" t="n">
        <f aca="false">Inputs!$C$26</f>
        <v>0.03</v>
      </c>
      <c r="E32" s="15" t="n">
        <f aca="false">R31</f>
        <v>0</v>
      </c>
      <c r="F32" s="56" t="n">
        <f aca="false">Q31</f>
        <v>73462.6390683105</v>
      </c>
      <c r="G32" s="56" t="n">
        <f aca="false">IF(AND(MOD(A32-1,12)=0,B32&lt;=Inputs!$C$7,E32=0),Inputs!$C$6,0)</f>
        <v>0</v>
      </c>
      <c r="H32" s="56" t="n">
        <f aca="false">IF(B32=1,G32*Inputs!$C$9,0)</f>
        <v>0</v>
      </c>
      <c r="I32" s="56" t="n">
        <f aca="false">I31+G32</f>
        <v>72000</v>
      </c>
      <c r="J32" s="56" t="n">
        <f aca="false">(F32+G32+H32)*((1+D32)^(1/12)-1)</f>
        <v>181.17868612783</v>
      </c>
      <c r="K32" s="56" t="n">
        <f aca="false">(F32+G32+H32+J32)*(Inputs!$C$14+IF(B32&lt;=10,Inputs!$C$12,Inputs!$C$13))/12</f>
        <v>153.424620321747</v>
      </c>
      <c r="L32" s="56" t="n">
        <f aca="false">IF(OR(E32=1,A32&lt;=Inputs!$C$15),0,MAX(Inputs!$C$8*I32-(F32+G32+H32+J32-K32),0))</f>
        <v>0</v>
      </c>
      <c r="M32" s="56" t="n">
        <f aca="false">L32*INDEX(Rates!$B$2:$C$101,C32+1,IF(Inputs!$C$5="Male",1,2))/1000/12*Inputs!$C$16</f>
        <v>0</v>
      </c>
      <c r="N32" s="56" t="n">
        <f aca="false">IF($V$1=1,MAX(F32+G32+H32+J32-K32-M32,0)*Inputs!$C$22/12,0)</f>
        <v>0</v>
      </c>
      <c r="O32" s="56" t="n">
        <f aca="false">IF(AND(MOD(A32,12)=0,B32&gt;=Inputs!$C$18),MAX(F32+G32+H32+J32-K32-M32-N32,0)*Inputs!$C$17,0)</f>
        <v>0</v>
      </c>
      <c r="P32" s="56" t="n">
        <f aca="false">F32+G32+H32+J32-K32-M32-N32+O32</f>
        <v>73490.3931341166</v>
      </c>
      <c r="Q32" s="56" t="n">
        <f aca="false">IF(OR(E32=1,P32&lt;=0),0,P32)</f>
        <v>73490.3931341166</v>
      </c>
      <c r="R32" s="15" t="n">
        <f aca="false">IF(OR(E32=1,AND(P32&lt;=0,I32&gt;0)),1,0)</f>
        <v>0</v>
      </c>
      <c r="S32" s="15" t="n">
        <f aca="false">IF(L32&gt;0,1,0)</f>
        <v>0</v>
      </c>
    </row>
    <row r="33" customFormat="false" ht="15" hidden="false" customHeight="false" outlineLevel="0" collapsed="false">
      <c r="A33" s="15" t="n">
        <v>32</v>
      </c>
      <c r="B33" s="15" t="n">
        <f aca="false">INT((A33-1)/12)+1</f>
        <v>3</v>
      </c>
      <c r="C33" s="15" t="n">
        <f aca="false">MIN(Inputs!$C$4+B33-1,99)</f>
        <v>76</v>
      </c>
      <c r="D33" s="55" t="n">
        <f aca="false">Inputs!$C$26</f>
        <v>0.03</v>
      </c>
      <c r="E33" s="15" t="n">
        <f aca="false">R32</f>
        <v>0</v>
      </c>
      <c r="F33" s="56" t="n">
        <f aca="false">Q32</f>
        <v>73490.3931341166</v>
      </c>
      <c r="G33" s="56" t="n">
        <f aca="false">IF(AND(MOD(A33-1,12)=0,B33&lt;=Inputs!$C$7,E33=0),Inputs!$C$6,0)</f>
        <v>0</v>
      </c>
      <c r="H33" s="56" t="n">
        <f aca="false">IF(B33=1,G33*Inputs!$C$9,0)</f>
        <v>0</v>
      </c>
      <c r="I33" s="56" t="n">
        <f aca="false">I32+G33</f>
        <v>72000</v>
      </c>
      <c r="J33" s="56" t="n">
        <f aca="false">(F33+G33+H33)*((1+D33)^(1/12)-1)</f>
        <v>181.247135141386</v>
      </c>
      <c r="K33" s="56" t="n">
        <f aca="false">(F33+G33+H33+J33)*(Inputs!$C$14+IF(B33&lt;=10,Inputs!$C$12,Inputs!$C$13))/12</f>
        <v>153.482583894287</v>
      </c>
      <c r="L33" s="56" t="n">
        <f aca="false">IF(OR(E33=1,A33&lt;=Inputs!$C$15),0,MAX(Inputs!$C$8*I33-(F33+G33+H33+J33-K33),0))</f>
        <v>0</v>
      </c>
      <c r="M33" s="56" t="n">
        <f aca="false">L33*INDEX(Rates!$B$2:$C$101,C33+1,IF(Inputs!$C$5="Male",1,2))/1000/12*Inputs!$C$16</f>
        <v>0</v>
      </c>
      <c r="N33" s="56" t="n">
        <f aca="false">IF($V$1=1,MAX(F33+G33+H33+J33-K33-M33,0)*Inputs!$C$22/12,0)</f>
        <v>0</v>
      </c>
      <c r="O33" s="56" t="n">
        <f aca="false">IF(AND(MOD(A33,12)=0,B33&gt;=Inputs!$C$18),MAX(F33+G33+H33+J33-K33-M33-N33,0)*Inputs!$C$17,0)</f>
        <v>0</v>
      </c>
      <c r="P33" s="56" t="n">
        <f aca="false">F33+G33+H33+J33-K33-M33-N33+O33</f>
        <v>73518.1576853637</v>
      </c>
      <c r="Q33" s="56" t="n">
        <f aca="false">IF(OR(E33=1,P33&lt;=0),0,P33)</f>
        <v>73518.1576853637</v>
      </c>
      <c r="R33" s="15" t="n">
        <f aca="false">IF(OR(E33=1,AND(P33&lt;=0,I33&gt;0)),1,0)</f>
        <v>0</v>
      </c>
      <c r="S33" s="15" t="n">
        <f aca="false">IF(L33&gt;0,1,0)</f>
        <v>0</v>
      </c>
    </row>
    <row r="34" customFormat="false" ht="15" hidden="false" customHeight="false" outlineLevel="0" collapsed="false">
      <c r="A34" s="15" t="n">
        <v>33</v>
      </c>
      <c r="B34" s="15" t="n">
        <f aca="false">INT((A34-1)/12)+1</f>
        <v>3</v>
      </c>
      <c r="C34" s="15" t="n">
        <f aca="false">MIN(Inputs!$C$4+B34-1,99)</f>
        <v>76</v>
      </c>
      <c r="D34" s="55" t="n">
        <f aca="false">Inputs!$C$26</f>
        <v>0.03</v>
      </c>
      <c r="E34" s="15" t="n">
        <f aca="false">R33</f>
        <v>0</v>
      </c>
      <c r="F34" s="56" t="n">
        <f aca="false">Q33</f>
        <v>73518.1576853637</v>
      </c>
      <c r="G34" s="56" t="n">
        <f aca="false">IF(AND(MOD(A34-1,12)=0,B34&lt;=Inputs!$C$7,E34=0),Inputs!$C$6,0)</f>
        <v>0</v>
      </c>
      <c r="H34" s="56" t="n">
        <f aca="false">IF(B34=1,G34*Inputs!$C$9,0)</f>
        <v>0</v>
      </c>
      <c r="I34" s="56" t="n">
        <f aca="false">I33+G34</f>
        <v>72000</v>
      </c>
      <c r="J34" s="56" t="n">
        <f aca="false">(F34+G34+H34)*((1+D34)^(1/12)-1)</f>
        <v>181.315610014868</v>
      </c>
      <c r="K34" s="56" t="n">
        <f aca="false">(F34+G34+H34+J34)*(Inputs!$C$14+IF(B34&lt;=10,Inputs!$C$12,Inputs!$C$13))/12</f>
        <v>153.540569365372</v>
      </c>
      <c r="L34" s="56" t="n">
        <f aca="false">IF(OR(E34=1,A34&lt;=Inputs!$C$15),0,MAX(Inputs!$C$8*I34-(F34+G34+H34+J34-K34),0))</f>
        <v>0</v>
      </c>
      <c r="M34" s="56" t="n">
        <f aca="false">L34*INDEX(Rates!$B$2:$C$101,C34+1,IF(Inputs!$C$5="Male",1,2))/1000/12*Inputs!$C$16</f>
        <v>0</v>
      </c>
      <c r="N34" s="56" t="n">
        <f aca="false">IF($V$1=1,MAX(F34+G34+H34+J34-K34-M34,0)*Inputs!$C$22/12,0)</f>
        <v>0</v>
      </c>
      <c r="O34" s="56" t="n">
        <f aca="false">IF(AND(MOD(A34,12)=0,B34&gt;=Inputs!$C$18),MAX(F34+G34+H34+J34-K34-M34-N34,0)*Inputs!$C$17,0)</f>
        <v>0</v>
      </c>
      <c r="P34" s="56" t="n">
        <f aca="false">F34+G34+H34+J34-K34-M34-N34+O34</f>
        <v>73545.9327260132</v>
      </c>
      <c r="Q34" s="56" t="n">
        <f aca="false">IF(OR(E34=1,P34&lt;=0),0,P34)</f>
        <v>73545.9327260132</v>
      </c>
      <c r="R34" s="15" t="n">
        <f aca="false">IF(OR(E34=1,AND(P34&lt;=0,I34&gt;0)),1,0)</f>
        <v>0</v>
      </c>
      <c r="S34" s="15" t="n">
        <f aca="false">IF(L34&gt;0,1,0)</f>
        <v>0</v>
      </c>
    </row>
    <row r="35" customFormat="false" ht="15" hidden="false" customHeight="false" outlineLevel="0" collapsed="false">
      <c r="A35" s="15" t="n">
        <v>34</v>
      </c>
      <c r="B35" s="15" t="n">
        <f aca="false">INT((A35-1)/12)+1</f>
        <v>3</v>
      </c>
      <c r="C35" s="15" t="n">
        <f aca="false">MIN(Inputs!$C$4+B35-1,99)</f>
        <v>76</v>
      </c>
      <c r="D35" s="55" t="n">
        <f aca="false">Inputs!$C$26</f>
        <v>0.03</v>
      </c>
      <c r="E35" s="15" t="n">
        <f aca="false">R34</f>
        <v>0</v>
      </c>
      <c r="F35" s="56" t="n">
        <f aca="false">Q34</f>
        <v>73545.9327260132</v>
      </c>
      <c r="G35" s="56" t="n">
        <f aca="false">IF(AND(MOD(A35-1,12)=0,B35&lt;=Inputs!$C$7,E35=0),Inputs!$C$6,0)</f>
        <v>0</v>
      </c>
      <c r="H35" s="56" t="n">
        <f aca="false">IF(B35=1,G35*Inputs!$C$9,0)</f>
        <v>0</v>
      </c>
      <c r="I35" s="56" t="n">
        <f aca="false">I34+G35</f>
        <v>72000</v>
      </c>
      <c r="J35" s="56" t="n">
        <f aca="false">(F35+G35+H35)*((1+D35)^(1/12)-1)</f>
        <v>181.384110758047</v>
      </c>
      <c r="K35" s="56" t="n">
        <f aca="false">(F35+G35+H35+J35)*(Inputs!$C$14+IF(B35&lt;=10,Inputs!$C$12,Inputs!$C$13))/12</f>
        <v>153.598576743273</v>
      </c>
      <c r="L35" s="56" t="n">
        <f aca="false">IF(OR(E35=1,A35&lt;=Inputs!$C$15),0,MAX(Inputs!$C$8*I35-(F35+G35+H35+J35-K35),0))</f>
        <v>0</v>
      </c>
      <c r="M35" s="56" t="n">
        <f aca="false">L35*INDEX(Rates!$B$2:$C$101,C35+1,IF(Inputs!$C$5="Male",1,2))/1000/12*Inputs!$C$16</f>
        <v>0</v>
      </c>
      <c r="N35" s="56" t="n">
        <f aca="false">IF($V$1=1,MAX(F35+G35+H35+J35-K35-M35,0)*Inputs!$C$22/12,0)</f>
        <v>0</v>
      </c>
      <c r="O35" s="56" t="n">
        <f aca="false">IF(AND(MOD(A35,12)=0,B35&gt;=Inputs!$C$18),MAX(F35+G35+H35+J35-K35-M35-N35,0)*Inputs!$C$17,0)</f>
        <v>0</v>
      </c>
      <c r="P35" s="56" t="n">
        <f aca="false">F35+G35+H35+J35-K35-M35-N35+O35</f>
        <v>73573.718260028</v>
      </c>
      <c r="Q35" s="56" t="n">
        <f aca="false">IF(OR(E35=1,P35&lt;=0),0,P35)</f>
        <v>73573.718260028</v>
      </c>
      <c r="R35" s="15" t="n">
        <f aca="false">IF(OR(E35=1,AND(P35&lt;=0,I35&gt;0)),1,0)</f>
        <v>0</v>
      </c>
      <c r="S35" s="15" t="n">
        <f aca="false">IF(L35&gt;0,1,0)</f>
        <v>0</v>
      </c>
    </row>
    <row r="36" customFormat="false" ht="15" hidden="false" customHeight="false" outlineLevel="0" collapsed="false">
      <c r="A36" s="15" t="n">
        <v>35</v>
      </c>
      <c r="B36" s="15" t="n">
        <f aca="false">INT((A36-1)/12)+1</f>
        <v>3</v>
      </c>
      <c r="C36" s="15" t="n">
        <f aca="false">MIN(Inputs!$C$4+B36-1,99)</f>
        <v>76</v>
      </c>
      <c r="D36" s="55" t="n">
        <f aca="false">Inputs!$C$26</f>
        <v>0.03</v>
      </c>
      <c r="E36" s="15" t="n">
        <f aca="false">R35</f>
        <v>0</v>
      </c>
      <c r="F36" s="56" t="n">
        <f aca="false">Q35</f>
        <v>73573.718260028</v>
      </c>
      <c r="G36" s="56" t="n">
        <f aca="false">IF(AND(MOD(A36-1,12)=0,B36&lt;=Inputs!$C$7,E36=0),Inputs!$C$6,0)</f>
        <v>0</v>
      </c>
      <c r="H36" s="56" t="n">
        <f aca="false">IF(B36=1,G36*Inputs!$C$9,0)</f>
        <v>0</v>
      </c>
      <c r="I36" s="56" t="n">
        <f aca="false">I35+G36</f>
        <v>72000</v>
      </c>
      <c r="J36" s="56" t="n">
        <f aca="false">(F36+G36+H36)*((1+D36)^(1/12)-1)</f>
        <v>181.452637380695</v>
      </c>
      <c r="K36" s="56" t="n">
        <f aca="false">(F36+G36+H36+J36)*(Inputs!$C$14+IF(B36&lt;=10,Inputs!$C$12,Inputs!$C$13))/12</f>
        <v>153.656606036268</v>
      </c>
      <c r="L36" s="56" t="n">
        <f aca="false">IF(OR(E36=1,A36&lt;=Inputs!$C$15),0,MAX(Inputs!$C$8*I36-(F36+G36+H36+J36-K36),0))</f>
        <v>0</v>
      </c>
      <c r="M36" s="56" t="n">
        <f aca="false">L36*INDEX(Rates!$B$2:$C$101,C36+1,IF(Inputs!$C$5="Male",1,2))/1000/12*Inputs!$C$16</f>
        <v>0</v>
      </c>
      <c r="N36" s="56" t="n">
        <f aca="false">IF($V$1=1,MAX(F36+G36+H36+J36-K36-M36,0)*Inputs!$C$22/12,0)</f>
        <v>0</v>
      </c>
      <c r="O36" s="56" t="n">
        <f aca="false">IF(AND(MOD(A36,12)=0,B36&gt;=Inputs!$C$18),MAX(F36+G36+H36+J36-K36-M36-N36,0)*Inputs!$C$17,0)</f>
        <v>0</v>
      </c>
      <c r="P36" s="56" t="n">
        <f aca="false">F36+G36+H36+J36-K36-M36-N36+O36</f>
        <v>73601.5142913724</v>
      </c>
      <c r="Q36" s="56" t="n">
        <f aca="false">IF(OR(E36=1,P36&lt;=0),0,P36)</f>
        <v>73601.5142913724</v>
      </c>
      <c r="R36" s="15" t="n">
        <f aca="false">IF(OR(E36=1,AND(P36&lt;=0,I36&gt;0)),1,0)</f>
        <v>0</v>
      </c>
      <c r="S36" s="15" t="n">
        <f aca="false">IF(L36&gt;0,1,0)</f>
        <v>0</v>
      </c>
    </row>
    <row r="37" customFormat="false" ht="15" hidden="false" customHeight="false" outlineLevel="0" collapsed="false">
      <c r="A37" s="15" t="n">
        <v>36</v>
      </c>
      <c r="B37" s="15" t="n">
        <f aca="false">INT((A37-1)/12)+1</f>
        <v>3</v>
      </c>
      <c r="C37" s="15" t="n">
        <f aca="false">MIN(Inputs!$C$4+B37-1,99)</f>
        <v>76</v>
      </c>
      <c r="D37" s="55" t="n">
        <f aca="false">Inputs!$C$26</f>
        <v>0.03</v>
      </c>
      <c r="E37" s="15" t="n">
        <f aca="false">R36</f>
        <v>0</v>
      </c>
      <c r="F37" s="56" t="n">
        <f aca="false">Q36</f>
        <v>73601.5142913724</v>
      </c>
      <c r="G37" s="56" t="n">
        <f aca="false">IF(AND(MOD(A37-1,12)=0,B37&lt;=Inputs!$C$7,E37=0),Inputs!$C$6,0)</f>
        <v>0</v>
      </c>
      <c r="H37" s="56" t="n">
        <f aca="false">IF(B37=1,G37*Inputs!$C$9,0)</f>
        <v>0</v>
      </c>
      <c r="I37" s="56" t="n">
        <f aca="false">I36+G37</f>
        <v>72000</v>
      </c>
      <c r="J37" s="56" t="n">
        <f aca="false">(F37+G37+H37)*((1+D37)^(1/12)-1)</f>
        <v>181.52118989259</v>
      </c>
      <c r="K37" s="56" t="n">
        <f aca="false">(F37+G37+H37+J37)*(Inputs!$C$14+IF(B37&lt;=10,Inputs!$C$12,Inputs!$C$13))/12</f>
        <v>153.714657252635</v>
      </c>
      <c r="L37" s="56" t="n">
        <f aca="false">IF(OR(E37=1,A37&lt;=Inputs!$C$15),0,MAX(Inputs!$C$8*I37-(F37+G37+H37+J37-K37),0))</f>
        <v>0</v>
      </c>
      <c r="M37" s="56" t="n">
        <f aca="false">L37*INDEX(Rates!$B$2:$C$101,C37+1,IF(Inputs!$C$5="Male",1,2))/1000/12*Inputs!$C$16</f>
        <v>0</v>
      </c>
      <c r="N37" s="56" t="n">
        <f aca="false">IF($V$1=1,MAX(F37+G37+H37+J37-K37-M37,0)*Inputs!$C$22/12,0)</f>
        <v>0</v>
      </c>
      <c r="O37" s="56" t="n">
        <f aca="false">IF(AND(MOD(A37,12)=0,B37&gt;=Inputs!$C$18),MAX(F37+G37+H37+J37-K37-M37-N37,0)*Inputs!$C$17,0)</f>
        <v>0</v>
      </c>
      <c r="P37" s="56" t="n">
        <f aca="false">F37+G37+H37+J37-K37-M37-N37+O37</f>
        <v>73629.3208240123</v>
      </c>
      <c r="Q37" s="56" t="n">
        <f aca="false">IF(OR(E37=1,P37&lt;=0),0,P37)</f>
        <v>73629.3208240123</v>
      </c>
      <c r="R37" s="15" t="n">
        <f aca="false">IF(OR(E37=1,AND(P37&lt;=0,I37&gt;0)),1,0)</f>
        <v>0</v>
      </c>
      <c r="S37" s="15" t="n">
        <f aca="false">IF(L37&gt;0,1,0)</f>
        <v>0</v>
      </c>
    </row>
    <row r="38" customFormat="false" ht="15" hidden="false" customHeight="false" outlineLevel="0" collapsed="false">
      <c r="A38" s="15" t="n">
        <v>37</v>
      </c>
      <c r="B38" s="15" t="n">
        <f aca="false">INT((A38-1)/12)+1</f>
        <v>4</v>
      </c>
      <c r="C38" s="15" t="n">
        <f aca="false">MIN(Inputs!$C$4+B38-1,99)</f>
        <v>77</v>
      </c>
      <c r="D38" s="55" t="n">
        <f aca="false">Inputs!$C$26</f>
        <v>0.03</v>
      </c>
      <c r="E38" s="15" t="n">
        <f aca="false">R37</f>
        <v>0</v>
      </c>
      <c r="F38" s="56" t="n">
        <f aca="false">Q37</f>
        <v>73629.3208240123</v>
      </c>
      <c r="G38" s="56" t="n">
        <f aca="false">IF(AND(MOD(A38-1,12)=0,B38&lt;=Inputs!$C$7,E38=0),Inputs!$C$6,0)</f>
        <v>24000</v>
      </c>
      <c r="H38" s="56" t="n">
        <f aca="false">IF(B38=1,G38*Inputs!$C$9,0)</f>
        <v>0</v>
      </c>
      <c r="I38" s="56" t="n">
        <f aca="false">I37+G38</f>
        <v>96000</v>
      </c>
      <c r="J38" s="56" t="n">
        <f aca="false">(F38+G38+H38)*((1+D38)^(1/12)-1)</f>
        <v>240.7802428388</v>
      </c>
      <c r="K38" s="56" t="n">
        <f aca="false">(F38+G38+H38+J38)*(Inputs!$C$14+IF(B38&lt;=10,Inputs!$C$12,Inputs!$C$13))/12</f>
        <v>203.896043889273</v>
      </c>
      <c r="L38" s="56" t="n">
        <f aca="false">IF(OR(E38=1,A38&lt;=Inputs!$C$15),0,MAX(Inputs!$C$8*I38-(F38+G38+H38+J38-K38),0))</f>
        <v>0</v>
      </c>
      <c r="M38" s="56" t="n">
        <f aca="false">L38*INDEX(Rates!$B$2:$C$101,C38+1,IF(Inputs!$C$5="Male",1,2))/1000/12*Inputs!$C$16</f>
        <v>0</v>
      </c>
      <c r="N38" s="56" t="n">
        <f aca="false">IF($V$1=1,MAX(F38+G38+H38+J38-K38-M38,0)*Inputs!$C$22/12,0)</f>
        <v>0</v>
      </c>
      <c r="O38" s="56" t="n">
        <f aca="false">IF(AND(MOD(A38,12)=0,B38&gt;=Inputs!$C$18),MAX(F38+G38+H38+J38-K38-M38-N38,0)*Inputs!$C$17,0)</f>
        <v>0</v>
      </c>
      <c r="P38" s="56" t="n">
        <f aca="false">F38+G38+H38+J38-K38-M38-N38+O38</f>
        <v>97666.2050229619</v>
      </c>
      <c r="Q38" s="56" t="n">
        <f aca="false">IF(OR(E38=1,P38&lt;=0),0,P38)</f>
        <v>97666.2050229619</v>
      </c>
      <c r="R38" s="15" t="n">
        <f aca="false">IF(OR(E38=1,AND(P38&lt;=0,I38&gt;0)),1,0)</f>
        <v>0</v>
      </c>
      <c r="S38" s="15" t="n">
        <f aca="false">IF(L38&gt;0,1,0)</f>
        <v>0</v>
      </c>
    </row>
    <row r="39" customFormat="false" ht="15" hidden="false" customHeight="false" outlineLevel="0" collapsed="false">
      <c r="A39" s="15" t="n">
        <v>38</v>
      </c>
      <c r="B39" s="15" t="n">
        <f aca="false">INT((A39-1)/12)+1</f>
        <v>4</v>
      </c>
      <c r="C39" s="15" t="n">
        <f aca="false">MIN(Inputs!$C$4+B39-1,99)</f>
        <v>77</v>
      </c>
      <c r="D39" s="55" t="n">
        <f aca="false">Inputs!$C$26</f>
        <v>0.03</v>
      </c>
      <c r="E39" s="15" t="n">
        <f aca="false">R38</f>
        <v>0</v>
      </c>
      <c r="F39" s="56" t="n">
        <f aca="false">Q38</f>
        <v>97666.2050229619</v>
      </c>
      <c r="G39" s="56" t="n">
        <f aca="false">IF(AND(MOD(A39-1,12)=0,B39&lt;=Inputs!$C$7,E39=0),Inputs!$C$6,0)</f>
        <v>0</v>
      </c>
      <c r="H39" s="56" t="n">
        <f aca="false">IF(B39=1,G39*Inputs!$C$9,0)</f>
        <v>0</v>
      </c>
      <c r="I39" s="56" t="n">
        <f aca="false">I38+G39</f>
        <v>96000</v>
      </c>
      <c r="J39" s="56" t="n">
        <f aca="false">(F39+G39+H39)*((1+D39)^(1/12)-1)</f>
        <v>240.871209223745</v>
      </c>
      <c r="K39" s="56" t="n">
        <f aca="false">(F39+G39+H39+J39)*(Inputs!$C$14+IF(B39&lt;=10,Inputs!$C$12,Inputs!$C$13))/12</f>
        <v>203.97307548372</v>
      </c>
      <c r="L39" s="56" t="n">
        <f aca="false">IF(OR(E39=1,A39&lt;=Inputs!$C$15),0,MAX(Inputs!$C$8*I39-(F39+G39+H39+J39-K39),0))</f>
        <v>0</v>
      </c>
      <c r="M39" s="56" t="n">
        <f aca="false">L39*INDEX(Rates!$B$2:$C$101,C39+1,IF(Inputs!$C$5="Male",1,2))/1000/12*Inputs!$C$16</f>
        <v>0</v>
      </c>
      <c r="N39" s="56" t="n">
        <f aca="false">IF($V$1=1,MAX(F39+G39+H39+J39-K39-M39,0)*Inputs!$C$22/12,0)</f>
        <v>0</v>
      </c>
      <c r="O39" s="56" t="n">
        <f aca="false">IF(AND(MOD(A39,12)=0,B39&gt;=Inputs!$C$18),MAX(F39+G39+H39+J39-K39-M39-N39,0)*Inputs!$C$17,0)</f>
        <v>0</v>
      </c>
      <c r="P39" s="56" t="n">
        <f aca="false">F39+G39+H39+J39-K39-M39-N39+O39</f>
        <v>97703.1031567019</v>
      </c>
      <c r="Q39" s="56" t="n">
        <f aca="false">IF(OR(E39=1,P39&lt;=0),0,P39)</f>
        <v>97703.1031567019</v>
      </c>
      <c r="R39" s="15" t="n">
        <f aca="false">IF(OR(E39=1,AND(P39&lt;=0,I39&gt;0)),1,0)</f>
        <v>0</v>
      </c>
      <c r="S39" s="15" t="n">
        <f aca="false">IF(L39&gt;0,1,0)</f>
        <v>0</v>
      </c>
    </row>
    <row r="40" customFormat="false" ht="15" hidden="false" customHeight="false" outlineLevel="0" collapsed="false">
      <c r="A40" s="15" t="n">
        <v>39</v>
      </c>
      <c r="B40" s="15" t="n">
        <f aca="false">INT((A40-1)/12)+1</f>
        <v>4</v>
      </c>
      <c r="C40" s="15" t="n">
        <f aca="false">MIN(Inputs!$C$4+B40-1,99)</f>
        <v>77</v>
      </c>
      <c r="D40" s="55" t="n">
        <f aca="false">Inputs!$C$26</f>
        <v>0.03</v>
      </c>
      <c r="E40" s="15" t="n">
        <f aca="false">R39</f>
        <v>0</v>
      </c>
      <c r="F40" s="56" t="n">
        <f aca="false">Q39</f>
        <v>97703.1031567019</v>
      </c>
      <c r="G40" s="56" t="n">
        <f aca="false">IF(AND(MOD(A40-1,12)=0,B40&lt;=Inputs!$C$7,E40=0),Inputs!$C$6,0)</f>
        <v>0</v>
      </c>
      <c r="H40" s="56" t="n">
        <f aca="false">IF(B40=1,G40*Inputs!$C$9,0)</f>
        <v>0</v>
      </c>
      <c r="I40" s="56" t="n">
        <f aca="false">I39+G40</f>
        <v>96000</v>
      </c>
      <c r="J40" s="56" t="n">
        <f aca="false">(F40+G40+H40)*((1+D40)^(1/12)-1)</f>
        <v>240.962209975643</v>
      </c>
      <c r="K40" s="56" t="n">
        <f aca="false">(F40+G40+H40+J40)*(Inputs!$C$14+IF(B40&lt;=10,Inputs!$C$12,Inputs!$C$13))/12</f>
        <v>204.050136180578</v>
      </c>
      <c r="L40" s="56" t="n">
        <f aca="false">IF(OR(E40=1,A40&lt;=Inputs!$C$15),0,MAX(Inputs!$C$8*I40-(F40+G40+H40+J40-K40),0))</f>
        <v>0</v>
      </c>
      <c r="M40" s="56" t="n">
        <f aca="false">L40*INDEX(Rates!$B$2:$C$101,C40+1,IF(Inputs!$C$5="Male",1,2))/1000/12*Inputs!$C$16</f>
        <v>0</v>
      </c>
      <c r="N40" s="56" t="n">
        <f aca="false">IF($V$1=1,MAX(F40+G40+H40+J40-K40-M40,0)*Inputs!$C$22/12,0)</f>
        <v>0</v>
      </c>
      <c r="O40" s="56" t="n">
        <f aca="false">IF(AND(MOD(A40,12)=0,B40&gt;=Inputs!$C$18),MAX(F40+G40+H40+J40-K40-M40-N40,0)*Inputs!$C$17,0)</f>
        <v>0</v>
      </c>
      <c r="P40" s="56" t="n">
        <f aca="false">F40+G40+H40+J40-K40-M40-N40+O40</f>
        <v>97740.0152304969</v>
      </c>
      <c r="Q40" s="56" t="n">
        <f aca="false">IF(OR(E40=1,P40&lt;=0),0,P40)</f>
        <v>97740.0152304969</v>
      </c>
      <c r="R40" s="15" t="n">
        <f aca="false">IF(OR(E40=1,AND(P40&lt;=0,I40&gt;0)),1,0)</f>
        <v>0</v>
      </c>
      <c r="S40" s="15" t="n">
        <f aca="false">IF(L40&gt;0,1,0)</f>
        <v>0</v>
      </c>
    </row>
    <row r="41" customFormat="false" ht="15" hidden="false" customHeight="false" outlineLevel="0" collapsed="false">
      <c r="A41" s="15" t="n">
        <v>40</v>
      </c>
      <c r="B41" s="15" t="n">
        <f aca="false">INT((A41-1)/12)+1</f>
        <v>4</v>
      </c>
      <c r="C41" s="15" t="n">
        <f aca="false">MIN(Inputs!$C$4+B41-1,99)</f>
        <v>77</v>
      </c>
      <c r="D41" s="55" t="n">
        <f aca="false">Inputs!$C$26</f>
        <v>0.03</v>
      </c>
      <c r="E41" s="15" t="n">
        <f aca="false">R40</f>
        <v>0</v>
      </c>
      <c r="F41" s="56" t="n">
        <f aca="false">Q40</f>
        <v>97740.0152304969</v>
      </c>
      <c r="G41" s="56" t="n">
        <f aca="false">IF(AND(MOD(A41-1,12)=0,B41&lt;=Inputs!$C$7,E41=0),Inputs!$C$6,0)</f>
        <v>0</v>
      </c>
      <c r="H41" s="56" t="n">
        <f aca="false">IF(B41=1,G41*Inputs!$C$9,0)</f>
        <v>0</v>
      </c>
      <c r="I41" s="56" t="n">
        <f aca="false">I40+G41</f>
        <v>96000</v>
      </c>
      <c r="J41" s="56" t="n">
        <f aca="false">(F41+G41+H41)*((1+D41)^(1/12)-1)</f>
        <v>241.053245107477</v>
      </c>
      <c r="K41" s="56" t="n">
        <f aca="false">(F41+G41+H41+J41)*(Inputs!$C$14+IF(B41&lt;=10,Inputs!$C$12,Inputs!$C$13))/12</f>
        <v>204.127225990843</v>
      </c>
      <c r="L41" s="56" t="n">
        <f aca="false">IF(OR(E41=1,A41&lt;=Inputs!$C$15),0,MAX(Inputs!$C$8*I41-(F41+G41+H41+J41-K41),0))</f>
        <v>0</v>
      </c>
      <c r="M41" s="56" t="n">
        <f aca="false">L41*INDEX(Rates!$B$2:$C$101,C41+1,IF(Inputs!$C$5="Male",1,2))/1000/12*Inputs!$C$16</f>
        <v>0</v>
      </c>
      <c r="N41" s="56" t="n">
        <f aca="false">IF($V$1=1,MAX(F41+G41+H41+J41-K41-M41,0)*Inputs!$C$22/12,0)</f>
        <v>0</v>
      </c>
      <c r="O41" s="56" t="n">
        <f aca="false">IF(AND(MOD(A41,12)=0,B41&gt;=Inputs!$C$18),MAX(F41+G41+H41+J41-K41-M41-N41,0)*Inputs!$C$17,0)</f>
        <v>0</v>
      </c>
      <c r="P41" s="56" t="n">
        <f aca="false">F41+G41+H41+J41-K41-M41-N41+O41</f>
        <v>97776.9412496136</v>
      </c>
      <c r="Q41" s="56" t="n">
        <f aca="false">IF(OR(E41=1,P41&lt;=0),0,P41)</f>
        <v>97776.9412496136</v>
      </c>
      <c r="R41" s="15" t="n">
        <f aca="false">IF(OR(E41=1,AND(P41&lt;=0,I41&gt;0)),1,0)</f>
        <v>0</v>
      </c>
      <c r="S41" s="15" t="n">
        <f aca="false">IF(L41&gt;0,1,0)</f>
        <v>0</v>
      </c>
    </row>
    <row r="42" customFormat="false" ht="15" hidden="false" customHeight="false" outlineLevel="0" collapsed="false">
      <c r="A42" s="15" t="n">
        <v>41</v>
      </c>
      <c r="B42" s="15" t="n">
        <f aca="false">INT((A42-1)/12)+1</f>
        <v>4</v>
      </c>
      <c r="C42" s="15" t="n">
        <f aca="false">MIN(Inputs!$C$4+B42-1,99)</f>
        <v>77</v>
      </c>
      <c r="D42" s="55" t="n">
        <f aca="false">Inputs!$C$26</f>
        <v>0.03</v>
      </c>
      <c r="E42" s="15" t="n">
        <f aca="false">R41</f>
        <v>0</v>
      </c>
      <c r="F42" s="56" t="n">
        <f aca="false">Q41</f>
        <v>97776.9412496136</v>
      </c>
      <c r="G42" s="56" t="n">
        <f aca="false">IF(AND(MOD(A42-1,12)=0,B42&lt;=Inputs!$C$7,E42=0),Inputs!$C$6,0)</f>
        <v>0</v>
      </c>
      <c r="H42" s="56" t="n">
        <f aca="false">IF(B42=1,G42*Inputs!$C$9,0)</f>
        <v>0</v>
      </c>
      <c r="I42" s="56" t="n">
        <f aca="false">I41+G42</f>
        <v>96000</v>
      </c>
      <c r="J42" s="56" t="n">
        <f aca="false">(F42+G42+H42)*((1+D42)^(1/12)-1)</f>
        <v>241.144314632235</v>
      </c>
      <c r="K42" s="56" t="n">
        <f aca="false">(F42+G42+H42+J42)*(Inputs!$C$14+IF(B42&lt;=10,Inputs!$C$12,Inputs!$C$13))/12</f>
        <v>204.204344925512</v>
      </c>
      <c r="L42" s="56" t="n">
        <f aca="false">IF(OR(E42=1,A42&lt;=Inputs!$C$15),0,MAX(Inputs!$C$8*I42-(F42+G42+H42+J42-K42),0))</f>
        <v>0</v>
      </c>
      <c r="M42" s="56" t="n">
        <f aca="false">L42*INDEX(Rates!$B$2:$C$101,C42+1,IF(Inputs!$C$5="Male",1,2))/1000/12*Inputs!$C$16</f>
        <v>0</v>
      </c>
      <c r="N42" s="56" t="n">
        <f aca="false">IF($V$1=1,MAX(F42+G42+H42+J42-K42-M42,0)*Inputs!$C$22/12,0)</f>
        <v>0</v>
      </c>
      <c r="O42" s="56" t="n">
        <f aca="false">IF(AND(MOD(A42,12)=0,B42&gt;=Inputs!$C$18),MAX(F42+G42+H42+J42-K42-M42-N42,0)*Inputs!$C$17,0)</f>
        <v>0</v>
      </c>
      <c r="P42" s="56" t="n">
        <f aca="false">F42+G42+H42+J42-K42-M42-N42+O42</f>
        <v>97813.8812193203</v>
      </c>
      <c r="Q42" s="56" t="n">
        <f aca="false">IF(OR(E42=1,P42&lt;=0),0,P42)</f>
        <v>97813.8812193203</v>
      </c>
      <c r="R42" s="15" t="n">
        <f aca="false">IF(OR(E42=1,AND(P42&lt;=0,I42&gt;0)),1,0)</f>
        <v>0</v>
      </c>
      <c r="S42" s="15" t="n">
        <f aca="false">IF(L42&gt;0,1,0)</f>
        <v>0</v>
      </c>
    </row>
    <row r="43" customFormat="false" ht="15" hidden="false" customHeight="false" outlineLevel="0" collapsed="false">
      <c r="A43" s="15" t="n">
        <v>42</v>
      </c>
      <c r="B43" s="15" t="n">
        <f aca="false">INT((A43-1)/12)+1</f>
        <v>4</v>
      </c>
      <c r="C43" s="15" t="n">
        <f aca="false">MIN(Inputs!$C$4+B43-1,99)</f>
        <v>77</v>
      </c>
      <c r="D43" s="55" t="n">
        <f aca="false">Inputs!$C$26</f>
        <v>0.03</v>
      </c>
      <c r="E43" s="15" t="n">
        <f aca="false">R42</f>
        <v>0</v>
      </c>
      <c r="F43" s="56" t="n">
        <f aca="false">Q42</f>
        <v>97813.8812193203</v>
      </c>
      <c r="G43" s="56" t="n">
        <f aca="false">IF(AND(MOD(A43-1,12)=0,B43&lt;=Inputs!$C$7,E43=0),Inputs!$C$6,0)</f>
        <v>0</v>
      </c>
      <c r="H43" s="56" t="n">
        <f aca="false">IF(B43=1,G43*Inputs!$C$9,0)</f>
        <v>0</v>
      </c>
      <c r="I43" s="56" t="n">
        <f aca="false">I42+G43</f>
        <v>96000</v>
      </c>
      <c r="J43" s="56" t="n">
        <f aca="false">(F43+G43+H43)*((1+D43)^(1/12)-1)</f>
        <v>241.235418562913</v>
      </c>
      <c r="K43" s="56" t="n">
        <f aca="false">(F43+G43+H43+J43)*(Inputs!$C$14+IF(B43&lt;=10,Inputs!$C$12,Inputs!$C$13))/12</f>
        <v>204.28149299559</v>
      </c>
      <c r="L43" s="56" t="n">
        <f aca="false">IF(OR(E43=1,A43&lt;=Inputs!$C$15),0,MAX(Inputs!$C$8*I43-(F43+G43+H43+J43-K43),0))</f>
        <v>0</v>
      </c>
      <c r="M43" s="56" t="n">
        <f aca="false">L43*INDEX(Rates!$B$2:$C$101,C43+1,IF(Inputs!$C$5="Male",1,2))/1000/12*Inputs!$C$16</f>
        <v>0</v>
      </c>
      <c r="N43" s="56" t="n">
        <f aca="false">IF($V$1=1,MAX(F43+G43+H43+J43-K43-M43,0)*Inputs!$C$22/12,0)</f>
        <v>0</v>
      </c>
      <c r="O43" s="56" t="n">
        <f aca="false">IF(AND(MOD(A43,12)=0,B43&gt;=Inputs!$C$18),MAX(F43+G43+H43+J43-K43-M43-N43,0)*Inputs!$C$17,0)</f>
        <v>0</v>
      </c>
      <c r="P43" s="56" t="n">
        <f aca="false">F43+G43+H43+J43-K43-M43-N43+O43</f>
        <v>97850.8351448876</v>
      </c>
      <c r="Q43" s="56" t="n">
        <f aca="false">IF(OR(E43=1,P43&lt;=0),0,P43)</f>
        <v>97850.8351448876</v>
      </c>
      <c r="R43" s="15" t="n">
        <f aca="false">IF(OR(E43=1,AND(P43&lt;=0,I43&gt;0)),1,0)</f>
        <v>0</v>
      </c>
      <c r="S43" s="15" t="n">
        <f aca="false">IF(L43&gt;0,1,0)</f>
        <v>0</v>
      </c>
    </row>
    <row r="44" customFormat="false" ht="15" hidden="false" customHeight="false" outlineLevel="0" collapsed="false">
      <c r="A44" s="15" t="n">
        <v>43</v>
      </c>
      <c r="B44" s="15" t="n">
        <f aca="false">INT((A44-1)/12)+1</f>
        <v>4</v>
      </c>
      <c r="C44" s="15" t="n">
        <f aca="false">MIN(Inputs!$C$4+B44-1,99)</f>
        <v>77</v>
      </c>
      <c r="D44" s="55" t="n">
        <f aca="false">Inputs!$C$26</f>
        <v>0.03</v>
      </c>
      <c r="E44" s="15" t="n">
        <f aca="false">R43</f>
        <v>0</v>
      </c>
      <c r="F44" s="56" t="n">
        <f aca="false">Q43</f>
        <v>97850.8351448876</v>
      </c>
      <c r="G44" s="56" t="n">
        <f aca="false">IF(AND(MOD(A44-1,12)=0,B44&lt;=Inputs!$C$7,E44=0),Inputs!$C$6,0)</f>
        <v>0</v>
      </c>
      <c r="H44" s="56" t="n">
        <f aca="false">IF(B44=1,G44*Inputs!$C$9,0)</f>
        <v>0</v>
      </c>
      <c r="I44" s="56" t="n">
        <f aca="false">I43+G44</f>
        <v>96000</v>
      </c>
      <c r="J44" s="56" t="n">
        <f aca="false">(F44+G44+H44)*((1+D44)^(1/12)-1)</f>
        <v>241.326556912508</v>
      </c>
      <c r="K44" s="56" t="n">
        <f aca="false">(F44+G44+H44+J44)*(Inputs!$C$14+IF(B44&lt;=10,Inputs!$C$12,Inputs!$C$13))/12</f>
        <v>204.358670212084</v>
      </c>
      <c r="L44" s="56" t="n">
        <f aca="false">IF(OR(E44=1,A44&lt;=Inputs!$C$15),0,MAX(Inputs!$C$8*I44-(F44+G44+H44+J44-K44),0))</f>
        <v>0</v>
      </c>
      <c r="M44" s="56" t="n">
        <f aca="false">L44*INDEX(Rates!$B$2:$C$101,C44+1,IF(Inputs!$C$5="Male",1,2))/1000/12*Inputs!$C$16</f>
        <v>0</v>
      </c>
      <c r="N44" s="56" t="n">
        <f aca="false">IF($V$1=1,MAX(F44+G44+H44+J44-K44-M44,0)*Inputs!$C$22/12,0)</f>
        <v>0</v>
      </c>
      <c r="O44" s="56" t="n">
        <f aca="false">IF(AND(MOD(A44,12)=0,B44&gt;=Inputs!$C$18),MAX(F44+G44+H44+J44-K44-M44-N44,0)*Inputs!$C$17,0)</f>
        <v>0</v>
      </c>
      <c r="P44" s="56" t="n">
        <f aca="false">F44+G44+H44+J44-K44-M44-N44+O44</f>
        <v>97887.8030315881</v>
      </c>
      <c r="Q44" s="56" t="n">
        <f aca="false">IF(OR(E44=1,P44&lt;=0),0,P44)</f>
        <v>97887.8030315881</v>
      </c>
      <c r="R44" s="15" t="n">
        <f aca="false">IF(OR(E44=1,AND(P44&lt;=0,I44&gt;0)),1,0)</f>
        <v>0</v>
      </c>
      <c r="S44" s="15" t="n">
        <f aca="false">IF(L44&gt;0,1,0)</f>
        <v>0</v>
      </c>
    </row>
    <row r="45" customFormat="false" ht="15" hidden="false" customHeight="false" outlineLevel="0" collapsed="false">
      <c r="A45" s="15" t="n">
        <v>44</v>
      </c>
      <c r="B45" s="15" t="n">
        <f aca="false">INT((A45-1)/12)+1</f>
        <v>4</v>
      </c>
      <c r="C45" s="15" t="n">
        <f aca="false">MIN(Inputs!$C$4+B45-1,99)</f>
        <v>77</v>
      </c>
      <c r="D45" s="55" t="n">
        <f aca="false">Inputs!$C$26</f>
        <v>0.03</v>
      </c>
      <c r="E45" s="15" t="n">
        <f aca="false">R44</f>
        <v>0</v>
      </c>
      <c r="F45" s="56" t="n">
        <f aca="false">Q44</f>
        <v>97887.8030315881</v>
      </c>
      <c r="G45" s="56" t="n">
        <f aca="false">IF(AND(MOD(A45-1,12)=0,B45&lt;=Inputs!$C$7,E45=0),Inputs!$C$6,0)</f>
        <v>0</v>
      </c>
      <c r="H45" s="56" t="n">
        <f aca="false">IF(B45=1,G45*Inputs!$C$9,0)</f>
        <v>0</v>
      </c>
      <c r="I45" s="56" t="n">
        <f aca="false">I44+G45</f>
        <v>96000</v>
      </c>
      <c r="J45" s="56" t="n">
        <f aca="false">(F45+G45+H45)*((1+D45)^(1/12)-1)</f>
        <v>241.417729694023</v>
      </c>
      <c r="K45" s="56" t="n">
        <f aca="false">(F45+G45+H45+J45)*(Inputs!$C$14+IF(B45&lt;=10,Inputs!$C$12,Inputs!$C$13))/12</f>
        <v>204.435876586004</v>
      </c>
      <c r="L45" s="56" t="n">
        <f aca="false">IF(OR(E45=1,A45&lt;=Inputs!$C$15),0,MAX(Inputs!$C$8*I45-(F45+G45+H45+J45-K45),0))</f>
        <v>0</v>
      </c>
      <c r="M45" s="56" t="n">
        <f aca="false">L45*INDEX(Rates!$B$2:$C$101,C45+1,IF(Inputs!$C$5="Male",1,2))/1000/12*Inputs!$C$16</f>
        <v>0</v>
      </c>
      <c r="N45" s="56" t="n">
        <f aca="false">IF($V$1=1,MAX(F45+G45+H45+J45-K45-M45,0)*Inputs!$C$22/12,0)</f>
        <v>0</v>
      </c>
      <c r="O45" s="56" t="n">
        <f aca="false">IF(AND(MOD(A45,12)=0,B45&gt;=Inputs!$C$18),MAX(F45+G45+H45+J45-K45-M45-N45,0)*Inputs!$C$17,0)</f>
        <v>0</v>
      </c>
      <c r="P45" s="56" t="n">
        <f aca="false">F45+G45+H45+J45-K45-M45-N45+O45</f>
        <v>97924.7848846961</v>
      </c>
      <c r="Q45" s="56" t="n">
        <f aca="false">IF(OR(E45=1,P45&lt;=0),0,P45)</f>
        <v>97924.7848846961</v>
      </c>
      <c r="R45" s="15" t="n">
        <f aca="false">IF(OR(E45=1,AND(P45&lt;=0,I45&gt;0)),1,0)</f>
        <v>0</v>
      </c>
      <c r="S45" s="15" t="n">
        <f aca="false">IF(L45&gt;0,1,0)</f>
        <v>0</v>
      </c>
    </row>
    <row r="46" customFormat="false" ht="15" hidden="false" customHeight="false" outlineLevel="0" collapsed="false">
      <c r="A46" s="15" t="n">
        <v>45</v>
      </c>
      <c r="B46" s="15" t="n">
        <f aca="false">INT((A46-1)/12)+1</f>
        <v>4</v>
      </c>
      <c r="C46" s="15" t="n">
        <f aca="false">MIN(Inputs!$C$4+B46-1,99)</f>
        <v>77</v>
      </c>
      <c r="D46" s="55" t="n">
        <f aca="false">Inputs!$C$26</f>
        <v>0.03</v>
      </c>
      <c r="E46" s="15" t="n">
        <f aca="false">R45</f>
        <v>0</v>
      </c>
      <c r="F46" s="56" t="n">
        <f aca="false">Q45</f>
        <v>97924.7848846961</v>
      </c>
      <c r="G46" s="56" t="n">
        <f aca="false">IF(AND(MOD(A46-1,12)=0,B46&lt;=Inputs!$C$7,E46=0),Inputs!$C$6,0)</f>
        <v>0</v>
      </c>
      <c r="H46" s="56" t="n">
        <f aca="false">IF(B46=1,G46*Inputs!$C$9,0)</f>
        <v>0</v>
      </c>
      <c r="I46" s="56" t="n">
        <f aca="false">I45+G46</f>
        <v>96000</v>
      </c>
      <c r="J46" s="56" t="n">
        <f aca="false">(F46+G46+H46)*((1+D46)^(1/12)-1)</f>
        <v>241.508936920467</v>
      </c>
      <c r="K46" s="56" t="n">
        <f aca="false">(F46+G46+H46+J46)*(Inputs!$C$14+IF(B46&lt;=10,Inputs!$C$12,Inputs!$C$13))/12</f>
        <v>204.513112128368</v>
      </c>
      <c r="L46" s="56" t="n">
        <f aca="false">IF(OR(E46=1,A46&lt;=Inputs!$C$15),0,MAX(Inputs!$C$8*I46-(F46+G46+H46+J46-K46),0))</f>
        <v>0</v>
      </c>
      <c r="M46" s="56" t="n">
        <f aca="false">L46*INDEX(Rates!$B$2:$C$101,C46+1,IF(Inputs!$C$5="Male",1,2))/1000/12*Inputs!$C$16</f>
        <v>0</v>
      </c>
      <c r="N46" s="56" t="n">
        <f aca="false">IF($V$1=1,MAX(F46+G46+H46+J46-K46-M46,0)*Inputs!$C$22/12,0)</f>
        <v>0</v>
      </c>
      <c r="O46" s="56" t="n">
        <f aca="false">IF(AND(MOD(A46,12)=0,B46&gt;=Inputs!$C$18),MAX(F46+G46+H46+J46-K46-M46-N46,0)*Inputs!$C$17,0)</f>
        <v>0</v>
      </c>
      <c r="P46" s="56" t="n">
        <f aca="false">F46+G46+H46+J46-K46-M46-N46+O46</f>
        <v>97961.7807094882</v>
      </c>
      <c r="Q46" s="56" t="n">
        <f aca="false">IF(OR(E46=1,P46&lt;=0),0,P46)</f>
        <v>97961.7807094882</v>
      </c>
      <c r="R46" s="15" t="n">
        <f aca="false">IF(OR(E46=1,AND(P46&lt;=0,I46&gt;0)),1,0)</f>
        <v>0</v>
      </c>
      <c r="S46" s="15" t="n">
        <f aca="false">IF(L46&gt;0,1,0)</f>
        <v>0</v>
      </c>
    </row>
    <row r="47" customFormat="false" ht="15" hidden="false" customHeight="false" outlineLevel="0" collapsed="false">
      <c r="A47" s="15" t="n">
        <v>46</v>
      </c>
      <c r="B47" s="15" t="n">
        <f aca="false">INT((A47-1)/12)+1</f>
        <v>4</v>
      </c>
      <c r="C47" s="15" t="n">
        <f aca="false">MIN(Inputs!$C$4+B47-1,99)</f>
        <v>77</v>
      </c>
      <c r="D47" s="55" t="n">
        <f aca="false">Inputs!$C$26</f>
        <v>0.03</v>
      </c>
      <c r="E47" s="15" t="n">
        <f aca="false">R46</f>
        <v>0</v>
      </c>
      <c r="F47" s="56" t="n">
        <f aca="false">Q46</f>
        <v>97961.7807094882</v>
      </c>
      <c r="G47" s="56" t="n">
        <f aca="false">IF(AND(MOD(A47-1,12)=0,B47&lt;=Inputs!$C$7,E47=0),Inputs!$C$6,0)</f>
        <v>0</v>
      </c>
      <c r="H47" s="56" t="n">
        <f aca="false">IF(B47=1,G47*Inputs!$C$9,0)</f>
        <v>0</v>
      </c>
      <c r="I47" s="56" t="n">
        <f aca="false">I46+G47</f>
        <v>96000</v>
      </c>
      <c r="J47" s="56" t="n">
        <f aca="false">(F47+G47+H47)*((1+D47)^(1/12)-1)</f>
        <v>241.600178604853</v>
      </c>
      <c r="K47" s="56" t="n">
        <f aca="false">(F47+G47+H47+J47)*(Inputs!$C$14+IF(B47&lt;=10,Inputs!$C$12,Inputs!$C$13))/12</f>
        <v>204.590376850194</v>
      </c>
      <c r="L47" s="56" t="n">
        <f aca="false">IF(OR(E47=1,A47&lt;=Inputs!$C$15),0,MAX(Inputs!$C$8*I47-(F47+G47+H47+J47-K47),0))</f>
        <v>0</v>
      </c>
      <c r="M47" s="56" t="n">
        <f aca="false">L47*INDEX(Rates!$B$2:$C$101,C47+1,IF(Inputs!$C$5="Male",1,2))/1000/12*Inputs!$C$16</f>
        <v>0</v>
      </c>
      <c r="N47" s="56" t="n">
        <f aca="false">IF($V$1=1,MAX(F47+G47+H47+J47-K47-M47,0)*Inputs!$C$22/12,0)</f>
        <v>0</v>
      </c>
      <c r="O47" s="56" t="n">
        <f aca="false">IF(AND(MOD(A47,12)=0,B47&gt;=Inputs!$C$18),MAX(F47+G47+H47+J47-K47-M47-N47,0)*Inputs!$C$17,0)</f>
        <v>0</v>
      </c>
      <c r="P47" s="56" t="n">
        <f aca="false">F47+G47+H47+J47-K47-M47-N47+O47</f>
        <v>97998.7905112428</v>
      </c>
      <c r="Q47" s="56" t="n">
        <f aca="false">IF(OR(E47=1,P47&lt;=0),0,P47)</f>
        <v>97998.7905112428</v>
      </c>
      <c r="R47" s="15" t="n">
        <f aca="false">IF(OR(E47=1,AND(P47&lt;=0,I47&gt;0)),1,0)</f>
        <v>0</v>
      </c>
      <c r="S47" s="15" t="n">
        <f aca="false">IF(L47&gt;0,1,0)</f>
        <v>0</v>
      </c>
    </row>
    <row r="48" customFormat="false" ht="15" hidden="false" customHeight="false" outlineLevel="0" collapsed="false">
      <c r="A48" s="15" t="n">
        <v>47</v>
      </c>
      <c r="B48" s="15" t="n">
        <f aca="false">INT((A48-1)/12)+1</f>
        <v>4</v>
      </c>
      <c r="C48" s="15" t="n">
        <f aca="false">MIN(Inputs!$C$4+B48-1,99)</f>
        <v>77</v>
      </c>
      <c r="D48" s="55" t="n">
        <f aca="false">Inputs!$C$26</f>
        <v>0.03</v>
      </c>
      <c r="E48" s="15" t="n">
        <f aca="false">R47</f>
        <v>0</v>
      </c>
      <c r="F48" s="56" t="n">
        <f aca="false">Q47</f>
        <v>97998.7905112428</v>
      </c>
      <c r="G48" s="56" t="n">
        <f aca="false">IF(AND(MOD(A48-1,12)=0,B48&lt;=Inputs!$C$7,E48=0),Inputs!$C$6,0)</f>
        <v>0</v>
      </c>
      <c r="H48" s="56" t="n">
        <f aca="false">IF(B48=1,G48*Inputs!$C$9,0)</f>
        <v>0</v>
      </c>
      <c r="I48" s="56" t="n">
        <f aca="false">I47+G48</f>
        <v>96000</v>
      </c>
      <c r="J48" s="56" t="n">
        <f aca="false">(F48+G48+H48)*((1+D48)^(1/12)-1)</f>
        <v>241.6914547602</v>
      </c>
      <c r="K48" s="56" t="n">
        <f aca="false">(F48+G48+H48+J48)*(Inputs!$C$14+IF(B48&lt;=10,Inputs!$C$12,Inputs!$C$13))/12</f>
        <v>204.667670762506</v>
      </c>
      <c r="L48" s="56" t="n">
        <f aca="false">IF(OR(E48=1,A48&lt;=Inputs!$C$15),0,MAX(Inputs!$C$8*I48-(F48+G48+H48+J48-K48),0))</f>
        <v>0</v>
      </c>
      <c r="M48" s="56" t="n">
        <f aca="false">L48*INDEX(Rates!$B$2:$C$101,C48+1,IF(Inputs!$C$5="Male",1,2))/1000/12*Inputs!$C$16</f>
        <v>0</v>
      </c>
      <c r="N48" s="56" t="n">
        <f aca="false">IF($V$1=1,MAX(F48+G48+H48+J48-K48-M48,0)*Inputs!$C$22/12,0)</f>
        <v>0</v>
      </c>
      <c r="O48" s="56" t="n">
        <f aca="false">IF(AND(MOD(A48,12)=0,B48&gt;=Inputs!$C$18),MAX(F48+G48+H48+J48-K48-M48-N48,0)*Inputs!$C$17,0)</f>
        <v>0</v>
      </c>
      <c r="P48" s="56" t="n">
        <f aca="false">F48+G48+H48+J48-K48-M48-N48+O48</f>
        <v>98035.8142952405</v>
      </c>
      <c r="Q48" s="56" t="n">
        <f aca="false">IF(OR(E48=1,P48&lt;=0),0,P48)</f>
        <v>98035.8142952405</v>
      </c>
      <c r="R48" s="15" t="n">
        <f aca="false">IF(OR(E48=1,AND(P48&lt;=0,I48&gt;0)),1,0)</f>
        <v>0</v>
      </c>
      <c r="S48" s="15" t="n">
        <f aca="false">IF(L48&gt;0,1,0)</f>
        <v>0</v>
      </c>
    </row>
    <row r="49" customFormat="false" ht="15" hidden="false" customHeight="false" outlineLevel="0" collapsed="false">
      <c r="A49" s="15" t="n">
        <v>48</v>
      </c>
      <c r="B49" s="15" t="n">
        <f aca="false">INT((A49-1)/12)+1</f>
        <v>4</v>
      </c>
      <c r="C49" s="15" t="n">
        <f aca="false">MIN(Inputs!$C$4+B49-1,99)</f>
        <v>77</v>
      </c>
      <c r="D49" s="55" t="n">
        <f aca="false">Inputs!$C$26</f>
        <v>0.03</v>
      </c>
      <c r="E49" s="15" t="n">
        <f aca="false">R48</f>
        <v>0</v>
      </c>
      <c r="F49" s="56" t="n">
        <f aca="false">Q48</f>
        <v>98035.8142952405</v>
      </c>
      <c r="G49" s="56" t="n">
        <f aca="false">IF(AND(MOD(A49-1,12)=0,B49&lt;=Inputs!$C$7,E49=0),Inputs!$C$6,0)</f>
        <v>0</v>
      </c>
      <c r="H49" s="56" t="n">
        <f aca="false">IF(B49=1,G49*Inputs!$C$9,0)</f>
        <v>0</v>
      </c>
      <c r="I49" s="56" t="n">
        <f aca="false">I48+G49</f>
        <v>96000</v>
      </c>
      <c r="J49" s="56" t="n">
        <f aca="false">(F49+G49+H49)*((1+D49)^(1/12)-1)</f>
        <v>241.782765399529</v>
      </c>
      <c r="K49" s="56" t="n">
        <f aca="false">(F49+G49+H49+J49)*(Inputs!$C$14+IF(B49&lt;=10,Inputs!$C$12,Inputs!$C$13))/12</f>
        <v>204.744993876334</v>
      </c>
      <c r="L49" s="56" t="n">
        <f aca="false">IF(OR(E49=1,A49&lt;=Inputs!$C$15),0,MAX(Inputs!$C$8*I49-(F49+G49+H49+J49-K49),0))</f>
        <v>0</v>
      </c>
      <c r="M49" s="56" t="n">
        <f aca="false">L49*INDEX(Rates!$B$2:$C$101,C49+1,IF(Inputs!$C$5="Male",1,2))/1000/12*Inputs!$C$16</f>
        <v>0</v>
      </c>
      <c r="N49" s="56" t="n">
        <f aca="false">IF($V$1=1,MAX(F49+G49+H49+J49-K49-M49,0)*Inputs!$C$22/12,0)</f>
        <v>0</v>
      </c>
      <c r="O49" s="56" t="n">
        <f aca="false">IF(AND(MOD(A49,12)=0,B49&gt;=Inputs!$C$18),MAX(F49+G49+H49+J49-K49-M49-N49,0)*Inputs!$C$17,0)</f>
        <v>0</v>
      </c>
      <c r="P49" s="56" t="n">
        <f aca="false">F49+G49+H49+J49-K49-M49-N49+O49</f>
        <v>98072.8520667637</v>
      </c>
      <c r="Q49" s="56" t="n">
        <f aca="false">IF(OR(E49=1,P49&lt;=0),0,P49)</f>
        <v>98072.8520667637</v>
      </c>
      <c r="R49" s="15" t="n">
        <f aca="false">IF(OR(E49=1,AND(P49&lt;=0,I49&gt;0)),1,0)</f>
        <v>0</v>
      </c>
      <c r="S49" s="15" t="n">
        <f aca="false">IF(L49&gt;0,1,0)</f>
        <v>0</v>
      </c>
    </row>
    <row r="50" customFormat="false" ht="15" hidden="false" customHeight="false" outlineLevel="0" collapsed="false">
      <c r="A50" s="15" t="n">
        <v>49</v>
      </c>
      <c r="B50" s="15" t="n">
        <f aca="false">INT((A50-1)/12)+1</f>
        <v>5</v>
      </c>
      <c r="C50" s="15" t="n">
        <f aca="false">MIN(Inputs!$C$4+B50-1,99)</f>
        <v>78</v>
      </c>
      <c r="D50" s="55" t="n">
        <f aca="false">Inputs!$C$26</f>
        <v>0.03</v>
      </c>
      <c r="E50" s="15" t="n">
        <f aca="false">R49</f>
        <v>0</v>
      </c>
      <c r="F50" s="56" t="n">
        <f aca="false">Q49</f>
        <v>98072.8520667637</v>
      </c>
      <c r="G50" s="56" t="n">
        <f aca="false">IF(AND(MOD(A50-1,12)=0,B50&lt;=Inputs!$C$7,E50=0),Inputs!$C$6,0)</f>
        <v>24000</v>
      </c>
      <c r="H50" s="56" t="n">
        <f aca="false">IF(B50=1,G50*Inputs!$C$9,0)</f>
        <v>0</v>
      </c>
      <c r="I50" s="56" t="n">
        <f aca="false">I49+G50</f>
        <v>120000</v>
      </c>
      <c r="J50" s="56" t="n">
        <f aca="false">(F50+G50+H50)*((1+D50)^(1/12)-1)</f>
        <v>301.064585071159</v>
      </c>
      <c r="K50" s="56" t="n">
        <f aca="false">(F50+G50+H50+J50)*(Inputs!$C$14+IF(B50&lt;=10,Inputs!$C$12,Inputs!$C$13))/12</f>
        <v>254.945659691323</v>
      </c>
      <c r="L50" s="56" t="n">
        <f aca="false">IF(OR(E50=1,A50&lt;=Inputs!$C$15),0,MAX(Inputs!$C$8*I50-(F50+G50+H50+J50-K50),0))</f>
        <v>0</v>
      </c>
      <c r="M50" s="56" t="n">
        <f aca="false">L50*INDEX(Rates!$B$2:$C$101,C50+1,IF(Inputs!$C$5="Male",1,2))/1000/12*Inputs!$C$16</f>
        <v>0</v>
      </c>
      <c r="N50" s="56" t="n">
        <f aca="false">IF($V$1=1,MAX(F50+G50+H50+J50-K50-M50,0)*Inputs!$C$22/12,0)</f>
        <v>0</v>
      </c>
      <c r="O50" s="56" t="n">
        <f aca="false">IF(AND(MOD(A50,12)=0,B50&gt;=Inputs!$C$18),MAX(F50+G50+H50+J50-K50-M50-N50,0)*Inputs!$C$17,0)</f>
        <v>0</v>
      </c>
      <c r="P50" s="56" t="n">
        <f aca="false">F50+G50+H50+J50-K50-M50-N50+O50</f>
        <v>122118.970992144</v>
      </c>
      <c r="Q50" s="56" t="n">
        <f aca="false">IF(OR(E50=1,P50&lt;=0),0,P50)</f>
        <v>122118.970992144</v>
      </c>
      <c r="R50" s="15" t="n">
        <f aca="false">IF(OR(E50=1,AND(P50&lt;=0,I50&gt;0)),1,0)</f>
        <v>0</v>
      </c>
      <c r="S50" s="15" t="n">
        <f aca="false">IF(L50&gt;0,1,0)</f>
        <v>0</v>
      </c>
    </row>
    <row r="51" customFormat="false" ht="15" hidden="false" customHeight="false" outlineLevel="0" collapsed="false">
      <c r="A51" s="15" t="n">
        <v>50</v>
      </c>
      <c r="B51" s="15" t="n">
        <f aca="false">INT((A51-1)/12)+1</f>
        <v>5</v>
      </c>
      <c r="C51" s="15" t="n">
        <f aca="false">MIN(Inputs!$C$4+B51-1,99)</f>
        <v>78</v>
      </c>
      <c r="D51" s="55" t="n">
        <f aca="false">Inputs!$C$26</f>
        <v>0.03</v>
      </c>
      <c r="E51" s="15" t="n">
        <f aca="false">R50</f>
        <v>0</v>
      </c>
      <c r="F51" s="56" t="n">
        <f aca="false">Q50</f>
        <v>122118.970992144</v>
      </c>
      <c r="G51" s="56" t="n">
        <f aca="false">IF(AND(MOD(A51-1,12)=0,B51&lt;=Inputs!$C$7,E51=0),Inputs!$C$6,0)</f>
        <v>0</v>
      </c>
      <c r="H51" s="56" t="n">
        <f aca="false">IF(B51=1,G51*Inputs!$C$9,0)</f>
        <v>0</v>
      </c>
      <c r="I51" s="56" t="n">
        <f aca="false">I50+G51</f>
        <v>120000</v>
      </c>
      <c r="J51" s="56" t="n">
        <f aca="false">(F51+G51+H51)*((1+D51)^(1/12)-1)</f>
        <v>301.178326782754</v>
      </c>
      <c r="K51" s="56" t="n">
        <f aca="false">(F51+G51+H51+J51)*(Inputs!$C$14+IF(B51&lt;=10,Inputs!$C$12,Inputs!$C$13))/12</f>
        <v>255.041977747763</v>
      </c>
      <c r="L51" s="56" t="n">
        <f aca="false">IF(OR(E51=1,A51&lt;=Inputs!$C$15),0,MAX(Inputs!$C$8*I51-(F51+G51+H51+J51-K51),0))</f>
        <v>0</v>
      </c>
      <c r="M51" s="56" t="n">
        <f aca="false">L51*INDEX(Rates!$B$2:$C$101,C51+1,IF(Inputs!$C$5="Male",1,2))/1000/12*Inputs!$C$16</f>
        <v>0</v>
      </c>
      <c r="N51" s="56" t="n">
        <f aca="false">IF($V$1=1,MAX(F51+G51+H51+J51-K51-M51,0)*Inputs!$C$22/12,0)</f>
        <v>0</v>
      </c>
      <c r="O51" s="56" t="n">
        <f aca="false">IF(AND(MOD(A51,12)=0,B51&gt;=Inputs!$C$18),MAX(F51+G51+H51+J51-K51-M51-N51,0)*Inputs!$C$17,0)</f>
        <v>0</v>
      </c>
      <c r="P51" s="56" t="n">
        <f aca="false">F51+G51+H51+J51-K51-M51-N51+O51</f>
        <v>122165.107341179</v>
      </c>
      <c r="Q51" s="56" t="n">
        <f aca="false">IF(OR(E51=1,P51&lt;=0),0,P51)</f>
        <v>122165.107341179</v>
      </c>
      <c r="R51" s="15" t="n">
        <f aca="false">IF(OR(E51=1,AND(P51&lt;=0,I51&gt;0)),1,0)</f>
        <v>0</v>
      </c>
      <c r="S51" s="15" t="n">
        <f aca="false">IF(L51&gt;0,1,0)</f>
        <v>0</v>
      </c>
    </row>
    <row r="52" customFormat="false" ht="15" hidden="false" customHeight="false" outlineLevel="0" collapsed="false">
      <c r="A52" s="15" t="n">
        <v>51</v>
      </c>
      <c r="B52" s="15" t="n">
        <f aca="false">INT((A52-1)/12)+1</f>
        <v>5</v>
      </c>
      <c r="C52" s="15" t="n">
        <f aca="false">MIN(Inputs!$C$4+B52-1,99)</f>
        <v>78</v>
      </c>
      <c r="D52" s="55" t="n">
        <f aca="false">Inputs!$C$26</f>
        <v>0.03</v>
      </c>
      <c r="E52" s="15" t="n">
        <f aca="false">R51</f>
        <v>0</v>
      </c>
      <c r="F52" s="56" t="n">
        <f aca="false">Q51</f>
        <v>122165.107341179</v>
      </c>
      <c r="G52" s="56" t="n">
        <f aca="false">IF(AND(MOD(A52-1,12)=0,B52&lt;=Inputs!$C$7,E52=0),Inputs!$C$6,0)</f>
        <v>0</v>
      </c>
      <c r="H52" s="56" t="n">
        <f aca="false">IF(B52=1,G52*Inputs!$C$9,0)</f>
        <v>0</v>
      </c>
      <c r="I52" s="56" t="n">
        <f aca="false">I51+G52</f>
        <v>120000</v>
      </c>
      <c r="J52" s="56" t="n">
        <f aca="false">(F52+G52+H52)*((1+D52)^(1/12)-1)</f>
        <v>301.292111465784</v>
      </c>
      <c r="K52" s="56" t="n">
        <f aca="false">(F52+G52+H52+J52)*(Inputs!$C$14+IF(B52&lt;=10,Inputs!$C$12,Inputs!$C$13))/12</f>
        <v>255.138332193009</v>
      </c>
      <c r="L52" s="56" t="n">
        <f aca="false">IF(OR(E52=1,A52&lt;=Inputs!$C$15),0,MAX(Inputs!$C$8*I52-(F52+G52+H52+J52-K52),0))</f>
        <v>0</v>
      </c>
      <c r="M52" s="56" t="n">
        <f aca="false">L52*INDEX(Rates!$B$2:$C$101,C52+1,IF(Inputs!$C$5="Male",1,2))/1000/12*Inputs!$C$16</f>
        <v>0</v>
      </c>
      <c r="N52" s="56" t="n">
        <f aca="false">IF($V$1=1,MAX(F52+G52+H52+J52-K52-M52,0)*Inputs!$C$22/12,0)</f>
        <v>0</v>
      </c>
      <c r="O52" s="56" t="n">
        <f aca="false">IF(AND(MOD(A52,12)=0,B52&gt;=Inputs!$C$18),MAX(F52+G52+H52+J52-K52-M52-N52,0)*Inputs!$C$17,0)</f>
        <v>0</v>
      </c>
      <c r="P52" s="56" t="n">
        <f aca="false">F52+G52+H52+J52-K52-M52-N52+O52</f>
        <v>122211.261120451</v>
      </c>
      <c r="Q52" s="56" t="n">
        <f aca="false">IF(OR(E52=1,P52&lt;=0),0,P52)</f>
        <v>122211.261120451</v>
      </c>
      <c r="R52" s="15" t="n">
        <f aca="false">IF(OR(E52=1,AND(P52&lt;=0,I52&gt;0)),1,0)</f>
        <v>0</v>
      </c>
      <c r="S52" s="15" t="n">
        <f aca="false">IF(L52&gt;0,1,0)</f>
        <v>0</v>
      </c>
    </row>
    <row r="53" customFormat="false" ht="15" hidden="false" customHeight="false" outlineLevel="0" collapsed="false">
      <c r="A53" s="15" t="n">
        <v>52</v>
      </c>
      <c r="B53" s="15" t="n">
        <f aca="false">INT((A53-1)/12)+1</f>
        <v>5</v>
      </c>
      <c r="C53" s="15" t="n">
        <f aca="false">MIN(Inputs!$C$4+B53-1,99)</f>
        <v>78</v>
      </c>
      <c r="D53" s="55" t="n">
        <f aca="false">Inputs!$C$26</f>
        <v>0.03</v>
      </c>
      <c r="E53" s="15" t="n">
        <f aca="false">R52</f>
        <v>0</v>
      </c>
      <c r="F53" s="56" t="n">
        <f aca="false">Q52</f>
        <v>122211.261120451</v>
      </c>
      <c r="G53" s="56" t="n">
        <f aca="false">IF(AND(MOD(A53-1,12)=0,B53&lt;=Inputs!$C$7,E53=0),Inputs!$C$6,0)</f>
        <v>0</v>
      </c>
      <c r="H53" s="56" t="n">
        <f aca="false">IF(B53=1,G53*Inputs!$C$9,0)</f>
        <v>0</v>
      </c>
      <c r="I53" s="56" t="n">
        <f aca="false">I52+G53</f>
        <v>120000</v>
      </c>
      <c r="J53" s="56" t="n">
        <f aca="false">(F53+G53+H53)*((1+D53)^(1/12)-1)</f>
        <v>301.405939136482</v>
      </c>
      <c r="K53" s="56" t="n">
        <f aca="false">(F53+G53+H53+J53)*(Inputs!$C$14+IF(B53&lt;=10,Inputs!$C$12,Inputs!$C$13))/12</f>
        <v>255.234723040808</v>
      </c>
      <c r="L53" s="56" t="n">
        <f aca="false">IF(OR(E53=1,A53&lt;=Inputs!$C$15),0,MAX(Inputs!$C$8*I53-(F53+G53+H53+J53-K53),0))</f>
        <v>0</v>
      </c>
      <c r="M53" s="56" t="n">
        <f aca="false">L53*INDEX(Rates!$B$2:$C$101,C53+1,IF(Inputs!$C$5="Male",1,2))/1000/12*Inputs!$C$16</f>
        <v>0</v>
      </c>
      <c r="N53" s="56" t="n">
        <f aca="false">IF($V$1=1,MAX(F53+G53+H53+J53-K53-M53,0)*Inputs!$C$22/12,0)</f>
        <v>0</v>
      </c>
      <c r="O53" s="56" t="n">
        <f aca="false">IF(AND(MOD(A53,12)=0,B53&gt;=Inputs!$C$18),MAX(F53+G53+H53+J53-K53-M53-N53,0)*Inputs!$C$17,0)</f>
        <v>0</v>
      </c>
      <c r="P53" s="56" t="n">
        <f aca="false">F53+G53+H53+J53-K53-M53-N53+O53</f>
        <v>122257.432336547</v>
      </c>
      <c r="Q53" s="56" t="n">
        <f aca="false">IF(OR(E53=1,P53&lt;=0),0,P53)</f>
        <v>122257.432336547</v>
      </c>
      <c r="R53" s="15" t="n">
        <f aca="false">IF(OR(E53=1,AND(P53&lt;=0,I53&gt;0)),1,0)</f>
        <v>0</v>
      </c>
      <c r="S53" s="15" t="n">
        <f aca="false">IF(L53&gt;0,1,0)</f>
        <v>0</v>
      </c>
    </row>
    <row r="54" customFormat="false" ht="15" hidden="false" customHeight="false" outlineLevel="0" collapsed="false">
      <c r="A54" s="15" t="n">
        <v>53</v>
      </c>
      <c r="B54" s="15" t="n">
        <f aca="false">INT((A54-1)/12)+1</f>
        <v>5</v>
      </c>
      <c r="C54" s="15" t="n">
        <f aca="false">MIN(Inputs!$C$4+B54-1,99)</f>
        <v>78</v>
      </c>
      <c r="D54" s="55" t="n">
        <f aca="false">Inputs!$C$26</f>
        <v>0.03</v>
      </c>
      <c r="E54" s="15" t="n">
        <f aca="false">R53</f>
        <v>0</v>
      </c>
      <c r="F54" s="56" t="n">
        <f aca="false">Q53</f>
        <v>122257.432336547</v>
      </c>
      <c r="G54" s="56" t="n">
        <f aca="false">IF(AND(MOD(A54-1,12)=0,B54&lt;=Inputs!$C$7,E54=0),Inputs!$C$6,0)</f>
        <v>0</v>
      </c>
      <c r="H54" s="56" t="n">
        <f aca="false">IF(B54=1,G54*Inputs!$C$9,0)</f>
        <v>0</v>
      </c>
      <c r="I54" s="56" t="n">
        <f aca="false">I53+G54</f>
        <v>120000</v>
      </c>
      <c r="J54" s="56" t="n">
        <f aca="false">(F54+G54+H54)*((1+D54)^(1/12)-1)</f>
        <v>301.519809811089</v>
      </c>
      <c r="K54" s="56" t="n">
        <f aca="false">(F54+G54+H54+J54)*(Inputs!$C$14+IF(B54&lt;=10,Inputs!$C$12,Inputs!$C$13))/12</f>
        <v>255.331150304913</v>
      </c>
      <c r="L54" s="56" t="n">
        <f aca="false">IF(OR(E54=1,A54&lt;=Inputs!$C$15),0,MAX(Inputs!$C$8*I54-(F54+G54+H54+J54-K54),0))</f>
        <v>0</v>
      </c>
      <c r="M54" s="56" t="n">
        <f aca="false">L54*INDEX(Rates!$B$2:$C$101,C54+1,IF(Inputs!$C$5="Male",1,2))/1000/12*Inputs!$C$16</f>
        <v>0</v>
      </c>
      <c r="N54" s="56" t="n">
        <f aca="false">IF($V$1=1,MAX(F54+G54+H54+J54-K54-M54,0)*Inputs!$C$22/12,0)</f>
        <v>0</v>
      </c>
      <c r="O54" s="56" t="n">
        <f aca="false">IF(AND(MOD(A54,12)=0,B54&gt;=Inputs!$C$18),MAX(F54+G54+H54+J54-K54-M54-N54,0)*Inputs!$C$17,0)</f>
        <v>0</v>
      </c>
      <c r="P54" s="56" t="n">
        <f aca="false">F54+G54+H54+J54-K54-M54-N54+O54</f>
        <v>122303.620996053</v>
      </c>
      <c r="Q54" s="56" t="n">
        <f aca="false">IF(OR(E54=1,P54&lt;=0),0,P54)</f>
        <v>122303.620996053</v>
      </c>
      <c r="R54" s="15" t="n">
        <f aca="false">IF(OR(E54=1,AND(P54&lt;=0,I54&gt;0)),1,0)</f>
        <v>0</v>
      </c>
      <c r="S54" s="15" t="n">
        <f aca="false">IF(L54&gt;0,1,0)</f>
        <v>0</v>
      </c>
    </row>
    <row r="55" customFormat="false" ht="15" hidden="false" customHeight="false" outlineLevel="0" collapsed="false">
      <c r="A55" s="15" t="n">
        <v>54</v>
      </c>
      <c r="B55" s="15" t="n">
        <f aca="false">INT((A55-1)/12)+1</f>
        <v>5</v>
      </c>
      <c r="C55" s="15" t="n">
        <f aca="false">MIN(Inputs!$C$4+B55-1,99)</f>
        <v>78</v>
      </c>
      <c r="D55" s="55" t="n">
        <f aca="false">Inputs!$C$26</f>
        <v>0.03</v>
      </c>
      <c r="E55" s="15" t="n">
        <f aca="false">R54</f>
        <v>0</v>
      </c>
      <c r="F55" s="56" t="n">
        <f aca="false">Q54</f>
        <v>122303.620996053</v>
      </c>
      <c r="G55" s="56" t="n">
        <f aca="false">IF(AND(MOD(A55-1,12)=0,B55&lt;=Inputs!$C$7,E55=0),Inputs!$C$6,0)</f>
        <v>0</v>
      </c>
      <c r="H55" s="56" t="n">
        <f aca="false">IF(B55=1,G55*Inputs!$C$9,0)</f>
        <v>0</v>
      </c>
      <c r="I55" s="56" t="n">
        <f aca="false">I54+G55</f>
        <v>120000</v>
      </c>
      <c r="J55" s="56" t="n">
        <f aca="false">(F55+G55+H55)*((1+D55)^(1/12)-1)</f>
        <v>301.633723505852</v>
      </c>
      <c r="K55" s="56" t="n">
        <f aca="false">(F55+G55+H55+J55)*(Inputs!$C$14+IF(B55&lt;=10,Inputs!$C$12,Inputs!$C$13))/12</f>
        <v>255.427613999081</v>
      </c>
      <c r="L55" s="56" t="n">
        <f aca="false">IF(OR(E55=1,A55&lt;=Inputs!$C$15),0,MAX(Inputs!$C$8*I55-(F55+G55+H55+J55-K55),0))</f>
        <v>0</v>
      </c>
      <c r="M55" s="56" t="n">
        <f aca="false">L55*INDEX(Rates!$B$2:$C$101,C55+1,IF(Inputs!$C$5="Male",1,2))/1000/12*Inputs!$C$16</f>
        <v>0</v>
      </c>
      <c r="N55" s="56" t="n">
        <f aca="false">IF($V$1=1,MAX(F55+G55+H55+J55-K55-M55,0)*Inputs!$C$22/12,0)</f>
        <v>0</v>
      </c>
      <c r="O55" s="56" t="n">
        <f aca="false">IF(AND(MOD(A55,12)=0,B55&gt;=Inputs!$C$18),MAX(F55+G55+H55+J55-K55-M55-N55,0)*Inputs!$C$17,0)</f>
        <v>0</v>
      </c>
      <c r="P55" s="56" t="n">
        <f aca="false">F55+G55+H55+J55-K55-M55-N55+O55</f>
        <v>122349.82710556</v>
      </c>
      <c r="Q55" s="56" t="n">
        <f aca="false">IF(OR(E55=1,P55&lt;=0),0,P55)</f>
        <v>122349.82710556</v>
      </c>
      <c r="R55" s="15" t="n">
        <f aca="false">IF(OR(E55=1,AND(P55&lt;=0,I55&gt;0)),1,0)</f>
        <v>0</v>
      </c>
      <c r="S55" s="15" t="n">
        <f aca="false">IF(L55&gt;0,1,0)</f>
        <v>0</v>
      </c>
    </row>
    <row r="56" customFormat="false" ht="15" hidden="false" customHeight="false" outlineLevel="0" collapsed="false">
      <c r="A56" s="15" t="n">
        <v>55</v>
      </c>
      <c r="B56" s="15" t="n">
        <f aca="false">INT((A56-1)/12)+1</f>
        <v>5</v>
      </c>
      <c r="C56" s="15" t="n">
        <f aca="false">MIN(Inputs!$C$4+B56-1,99)</f>
        <v>78</v>
      </c>
      <c r="D56" s="55" t="n">
        <f aca="false">Inputs!$C$26</f>
        <v>0.03</v>
      </c>
      <c r="E56" s="15" t="n">
        <f aca="false">R55</f>
        <v>0</v>
      </c>
      <c r="F56" s="56" t="n">
        <f aca="false">Q55</f>
        <v>122349.82710556</v>
      </c>
      <c r="G56" s="56" t="n">
        <f aca="false">IF(AND(MOD(A56-1,12)=0,B56&lt;=Inputs!$C$7,E56=0),Inputs!$C$6,0)</f>
        <v>0</v>
      </c>
      <c r="H56" s="56" t="n">
        <f aca="false">IF(B56=1,G56*Inputs!$C$9,0)</f>
        <v>0</v>
      </c>
      <c r="I56" s="56" t="n">
        <f aca="false">I55+G56</f>
        <v>120000</v>
      </c>
      <c r="J56" s="56" t="n">
        <f aca="false">(F56+G56+H56)*((1+D56)^(1/12)-1)</f>
        <v>301.747680237025</v>
      </c>
      <c r="K56" s="56" t="n">
        <f aca="false">(F56+G56+H56+J56)*(Inputs!$C$14+IF(B56&lt;=10,Inputs!$C$12,Inputs!$C$13))/12</f>
        <v>255.524114137077</v>
      </c>
      <c r="L56" s="56" t="n">
        <f aca="false">IF(OR(E56=1,A56&lt;=Inputs!$C$15),0,MAX(Inputs!$C$8*I56-(F56+G56+H56+J56-K56),0))</f>
        <v>0</v>
      </c>
      <c r="M56" s="56" t="n">
        <f aca="false">L56*INDEX(Rates!$B$2:$C$101,C56+1,IF(Inputs!$C$5="Male",1,2))/1000/12*Inputs!$C$16</f>
        <v>0</v>
      </c>
      <c r="N56" s="56" t="n">
        <f aca="false">IF($V$1=1,MAX(F56+G56+H56+J56-K56-M56,0)*Inputs!$C$22/12,0)</f>
        <v>0</v>
      </c>
      <c r="O56" s="56" t="n">
        <f aca="false">IF(AND(MOD(A56,12)=0,B56&gt;=Inputs!$C$18),MAX(F56+G56+H56+J56-K56-M56-N56,0)*Inputs!$C$17,0)</f>
        <v>0</v>
      </c>
      <c r="P56" s="56" t="n">
        <f aca="false">F56+G56+H56+J56-K56-M56-N56+O56</f>
        <v>122396.05067166</v>
      </c>
      <c r="Q56" s="56" t="n">
        <f aca="false">IF(OR(E56=1,P56&lt;=0),0,P56)</f>
        <v>122396.05067166</v>
      </c>
      <c r="R56" s="15" t="n">
        <f aca="false">IF(OR(E56=1,AND(P56&lt;=0,I56&gt;0)),1,0)</f>
        <v>0</v>
      </c>
      <c r="S56" s="15" t="n">
        <f aca="false">IF(L56&gt;0,1,0)</f>
        <v>0</v>
      </c>
    </row>
    <row r="57" customFormat="false" ht="15" hidden="false" customHeight="false" outlineLevel="0" collapsed="false">
      <c r="A57" s="15" t="n">
        <v>56</v>
      </c>
      <c r="B57" s="15" t="n">
        <f aca="false">INT((A57-1)/12)+1</f>
        <v>5</v>
      </c>
      <c r="C57" s="15" t="n">
        <f aca="false">MIN(Inputs!$C$4+B57-1,99)</f>
        <v>78</v>
      </c>
      <c r="D57" s="55" t="n">
        <f aca="false">Inputs!$C$26</f>
        <v>0.03</v>
      </c>
      <c r="E57" s="15" t="n">
        <f aca="false">R56</f>
        <v>0</v>
      </c>
      <c r="F57" s="56" t="n">
        <f aca="false">Q56</f>
        <v>122396.05067166</v>
      </c>
      <c r="G57" s="56" t="n">
        <f aca="false">IF(AND(MOD(A57-1,12)=0,B57&lt;=Inputs!$C$7,E57=0),Inputs!$C$6,0)</f>
        <v>0</v>
      </c>
      <c r="H57" s="56" t="n">
        <f aca="false">IF(B57=1,G57*Inputs!$C$9,0)</f>
        <v>0</v>
      </c>
      <c r="I57" s="56" t="n">
        <f aca="false">I56+G57</f>
        <v>120000</v>
      </c>
      <c r="J57" s="56" t="n">
        <f aca="false">(F57+G57+H57)*((1+D57)^(1/12)-1)</f>
        <v>301.861680020865</v>
      </c>
      <c r="K57" s="56" t="n">
        <f aca="false">(F57+G57+H57+J57)*(Inputs!$C$14+IF(B57&lt;=10,Inputs!$C$12,Inputs!$C$13))/12</f>
        <v>255.620650732668</v>
      </c>
      <c r="L57" s="56" t="n">
        <f aca="false">IF(OR(E57=1,A57&lt;=Inputs!$C$15),0,MAX(Inputs!$C$8*I57-(F57+G57+H57+J57-K57),0))</f>
        <v>0</v>
      </c>
      <c r="M57" s="56" t="n">
        <f aca="false">L57*INDEX(Rates!$B$2:$C$101,C57+1,IF(Inputs!$C$5="Male",1,2))/1000/12*Inputs!$C$16</f>
        <v>0</v>
      </c>
      <c r="N57" s="56" t="n">
        <f aca="false">IF($V$1=1,MAX(F57+G57+H57+J57-K57-M57,0)*Inputs!$C$22/12,0)</f>
        <v>0</v>
      </c>
      <c r="O57" s="56" t="n">
        <f aca="false">IF(AND(MOD(A57,12)=0,B57&gt;=Inputs!$C$18),MAX(F57+G57+H57+J57-K57-M57-N57,0)*Inputs!$C$17,0)</f>
        <v>0</v>
      </c>
      <c r="P57" s="56" t="n">
        <f aca="false">F57+G57+H57+J57-K57-M57-N57+O57</f>
        <v>122442.291700948</v>
      </c>
      <c r="Q57" s="56" t="n">
        <f aca="false">IF(OR(E57=1,P57&lt;=0),0,P57)</f>
        <v>122442.291700948</v>
      </c>
      <c r="R57" s="15" t="n">
        <f aca="false">IF(OR(E57=1,AND(P57&lt;=0,I57&gt;0)),1,0)</f>
        <v>0</v>
      </c>
      <c r="S57" s="15" t="n">
        <f aca="false">IF(L57&gt;0,1,0)</f>
        <v>0</v>
      </c>
    </row>
    <row r="58" customFormat="false" ht="15" hidden="false" customHeight="false" outlineLevel="0" collapsed="false">
      <c r="A58" s="15" t="n">
        <v>57</v>
      </c>
      <c r="B58" s="15" t="n">
        <f aca="false">INT((A58-1)/12)+1</f>
        <v>5</v>
      </c>
      <c r="C58" s="15" t="n">
        <f aca="false">MIN(Inputs!$C$4+B58-1,99)</f>
        <v>78</v>
      </c>
      <c r="D58" s="55" t="n">
        <f aca="false">Inputs!$C$26</f>
        <v>0.03</v>
      </c>
      <c r="E58" s="15" t="n">
        <f aca="false">R57</f>
        <v>0</v>
      </c>
      <c r="F58" s="56" t="n">
        <f aca="false">Q57</f>
        <v>122442.291700948</v>
      </c>
      <c r="G58" s="56" t="n">
        <f aca="false">IF(AND(MOD(A58-1,12)=0,B58&lt;=Inputs!$C$7,E58=0),Inputs!$C$6,0)</f>
        <v>0</v>
      </c>
      <c r="H58" s="56" t="n">
        <f aca="false">IF(B58=1,G58*Inputs!$C$9,0)</f>
        <v>0</v>
      </c>
      <c r="I58" s="56" t="n">
        <f aca="false">I57+G58</f>
        <v>120000</v>
      </c>
      <c r="J58" s="56" t="n">
        <f aca="false">(F58+G58+H58)*((1+D58)^(1/12)-1)</f>
        <v>301.975722873639</v>
      </c>
      <c r="K58" s="56" t="n">
        <f aca="false">(F58+G58+H58+J58)*(Inputs!$C$14+IF(B58&lt;=10,Inputs!$C$12,Inputs!$C$13))/12</f>
        <v>255.717223799629</v>
      </c>
      <c r="L58" s="56" t="n">
        <f aca="false">IF(OR(E58=1,A58&lt;=Inputs!$C$15),0,MAX(Inputs!$C$8*I58-(F58+G58+H58+J58-K58),0))</f>
        <v>0</v>
      </c>
      <c r="M58" s="56" t="n">
        <f aca="false">L58*INDEX(Rates!$B$2:$C$101,C58+1,IF(Inputs!$C$5="Male",1,2))/1000/12*Inputs!$C$16</f>
        <v>0</v>
      </c>
      <c r="N58" s="56" t="n">
        <f aca="false">IF($V$1=1,MAX(F58+G58+H58+J58-K58-M58,0)*Inputs!$C$22/12,0)</f>
        <v>0</v>
      </c>
      <c r="O58" s="56" t="n">
        <f aca="false">IF(AND(MOD(A58,12)=0,B58&gt;=Inputs!$C$18),MAX(F58+G58+H58+J58-K58-M58-N58,0)*Inputs!$C$17,0)</f>
        <v>0</v>
      </c>
      <c r="P58" s="56" t="n">
        <f aca="false">F58+G58+H58+J58-K58-M58-N58+O58</f>
        <v>122488.550200022</v>
      </c>
      <c r="Q58" s="56" t="n">
        <f aca="false">IF(OR(E58=1,P58&lt;=0),0,P58)</f>
        <v>122488.550200022</v>
      </c>
      <c r="R58" s="15" t="n">
        <f aca="false">IF(OR(E58=1,AND(P58&lt;=0,I58&gt;0)),1,0)</f>
        <v>0</v>
      </c>
      <c r="S58" s="15" t="n">
        <f aca="false">IF(L58&gt;0,1,0)</f>
        <v>0</v>
      </c>
    </row>
    <row r="59" customFormat="false" ht="15" hidden="false" customHeight="false" outlineLevel="0" collapsed="false">
      <c r="A59" s="15" t="n">
        <v>58</v>
      </c>
      <c r="B59" s="15" t="n">
        <f aca="false">INT((A59-1)/12)+1</f>
        <v>5</v>
      </c>
      <c r="C59" s="15" t="n">
        <f aca="false">MIN(Inputs!$C$4+B59-1,99)</f>
        <v>78</v>
      </c>
      <c r="D59" s="55" t="n">
        <f aca="false">Inputs!$C$26</f>
        <v>0.03</v>
      </c>
      <c r="E59" s="15" t="n">
        <f aca="false">R58</f>
        <v>0</v>
      </c>
      <c r="F59" s="56" t="n">
        <f aca="false">Q58</f>
        <v>122488.550200022</v>
      </c>
      <c r="G59" s="56" t="n">
        <f aca="false">IF(AND(MOD(A59-1,12)=0,B59&lt;=Inputs!$C$7,E59=0),Inputs!$C$6,0)</f>
        <v>0</v>
      </c>
      <c r="H59" s="56" t="n">
        <f aca="false">IF(B59=1,G59*Inputs!$C$9,0)</f>
        <v>0</v>
      </c>
      <c r="I59" s="56" t="n">
        <f aca="false">I58+G59</f>
        <v>120000</v>
      </c>
      <c r="J59" s="56" t="n">
        <f aca="false">(F59+G59+H59)*((1+D59)^(1/12)-1)</f>
        <v>302.089808811617</v>
      </c>
      <c r="K59" s="56" t="n">
        <f aca="false">(F59+G59+H59+J59)*(Inputs!$C$14+IF(B59&lt;=10,Inputs!$C$12,Inputs!$C$13))/12</f>
        <v>255.813833351737</v>
      </c>
      <c r="L59" s="56" t="n">
        <f aca="false">IF(OR(E59=1,A59&lt;=Inputs!$C$15),0,MAX(Inputs!$C$8*I59-(F59+G59+H59+J59-K59),0))</f>
        <v>0</v>
      </c>
      <c r="M59" s="56" t="n">
        <f aca="false">L59*INDEX(Rates!$B$2:$C$101,C59+1,IF(Inputs!$C$5="Male",1,2))/1000/12*Inputs!$C$16</f>
        <v>0</v>
      </c>
      <c r="N59" s="56" t="n">
        <f aca="false">IF($V$1=1,MAX(F59+G59+H59+J59-K59-M59,0)*Inputs!$C$22/12,0)</f>
        <v>0</v>
      </c>
      <c r="O59" s="56" t="n">
        <f aca="false">IF(AND(MOD(A59,12)=0,B59&gt;=Inputs!$C$18),MAX(F59+G59+H59+J59-K59-M59-N59,0)*Inputs!$C$17,0)</f>
        <v>0</v>
      </c>
      <c r="P59" s="56" t="n">
        <f aca="false">F59+G59+H59+J59-K59-M59-N59+O59</f>
        <v>122534.826175482</v>
      </c>
      <c r="Q59" s="56" t="n">
        <f aca="false">IF(OR(E59=1,P59&lt;=0),0,P59)</f>
        <v>122534.826175482</v>
      </c>
      <c r="R59" s="15" t="n">
        <f aca="false">IF(OR(E59=1,AND(P59&lt;=0,I59&gt;0)),1,0)</f>
        <v>0</v>
      </c>
      <c r="S59" s="15" t="n">
        <f aca="false">IF(L59&gt;0,1,0)</f>
        <v>0</v>
      </c>
    </row>
    <row r="60" customFormat="false" ht="15" hidden="false" customHeight="false" outlineLevel="0" collapsed="false">
      <c r="A60" s="15" t="n">
        <v>59</v>
      </c>
      <c r="B60" s="15" t="n">
        <f aca="false">INT((A60-1)/12)+1</f>
        <v>5</v>
      </c>
      <c r="C60" s="15" t="n">
        <f aca="false">MIN(Inputs!$C$4+B60-1,99)</f>
        <v>78</v>
      </c>
      <c r="D60" s="55" t="n">
        <f aca="false">Inputs!$C$26</f>
        <v>0.03</v>
      </c>
      <c r="E60" s="15" t="n">
        <f aca="false">R59</f>
        <v>0</v>
      </c>
      <c r="F60" s="56" t="n">
        <f aca="false">Q59</f>
        <v>122534.826175482</v>
      </c>
      <c r="G60" s="56" t="n">
        <f aca="false">IF(AND(MOD(A60-1,12)=0,B60&lt;=Inputs!$C$7,E60=0),Inputs!$C$6,0)</f>
        <v>0</v>
      </c>
      <c r="H60" s="56" t="n">
        <f aca="false">IF(B60=1,G60*Inputs!$C$9,0)</f>
        <v>0</v>
      </c>
      <c r="I60" s="56" t="n">
        <f aca="false">I59+G60</f>
        <v>120000</v>
      </c>
      <c r="J60" s="56" t="n">
        <f aca="false">(F60+G60+H60)*((1+D60)^(1/12)-1)</f>
        <v>302.203937851078</v>
      </c>
      <c r="K60" s="56" t="n">
        <f aca="false">(F60+G60+H60+J60)*(Inputs!$C$14+IF(B60&lt;=10,Inputs!$C$12,Inputs!$C$13))/12</f>
        <v>255.910479402777</v>
      </c>
      <c r="L60" s="56" t="n">
        <f aca="false">IF(OR(E60=1,A60&lt;=Inputs!$C$15),0,MAX(Inputs!$C$8*I60-(F60+G60+H60+J60-K60),0))</f>
        <v>0</v>
      </c>
      <c r="M60" s="56" t="n">
        <f aca="false">L60*INDEX(Rates!$B$2:$C$101,C60+1,IF(Inputs!$C$5="Male",1,2))/1000/12*Inputs!$C$16</f>
        <v>0</v>
      </c>
      <c r="N60" s="56" t="n">
        <f aca="false">IF($V$1=1,MAX(F60+G60+H60+J60-K60-M60,0)*Inputs!$C$22/12,0)</f>
        <v>0</v>
      </c>
      <c r="O60" s="56" t="n">
        <f aca="false">IF(AND(MOD(A60,12)=0,B60&gt;=Inputs!$C$18),MAX(F60+G60+H60+J60-K60-M60-N60,0)*Inputs!$C$17,0)</f>
        <v>0</v>
      </c>
      <c r="P60" s="56" t="n">
        <f aca="false">F60+G60+H60+J60-K60-M60-N60+O60</f>
        <v>122581.11963393</v>
      </c>
      <c r="Q60" s="56" t="n">
        <f aca="false">IF(OR(E60=1,P60&lt;=0),0,P60)</f>
        <v>122581.11963393</v>
      </c>
      <c r="R60" s="15" t="n">
        <f aca="false">IF(OR(E60=1,AND(P60&lt;=0,I60&gt;0)),1,0)</f>
        <v>0</v>
      </c>
      <c r="S60" s="15" t="n">
        <f aca="false">IF(L60&gt;0,1,0)</f>
        <v>0</v>
      </c>
    </row>
    <row r="61" customFormat="false" ht="15" hidden="false" customHeight="false" outlineLevel="0" collapsed="false">
      <c r="A61" s="15" t="n">
        <v>60</v>
      </c>
      <c r="B61" s="15" t="n">
        <f aca="false">INT((A61-1)/12)+1</f>
        <v>5</v>
      </c>
      <c r="C61" s="15" t="n">
        <f aca="false">MIN(Inputs!$C$4+B61-1,99)</f>
        <v>78</v>
      </c>
      <c r="D61" s="55" t="n">
        <f aca="false">Inputs!$C$26</f>
        <v>0.03</v>
      </c>
      <c r="E61" s="15" t="n">
        <f aca="false">R60</f>
        <v>0</v>
      </c>
      <c r="F61" s="56" t="n">
        <f aca="false">Q60</f>
        <v>122581.11963393</v>
      </c>
      <c r="G61" s="56" t="n">
        <f aca="false">IF(AND(MOD(A61-1,12)=0,B61&lt;=Inputs!$C$7,E61=0),Inputs!$C$6,0)</f>
        <v>0</v>
      </c>
      <c r="H61" s="56" t="n">
        <f aca="false">IF(B61=1,G61*Inputs!$C$9,0)</f>
        <v>0</v>
      </c>
      <c r="I61" s="56" t="n">
        <f aca="false">I60+G61</f>
        <v>120000</v>
      </c>
      <c r="J61" s="56" t="n">
        <f aca="false">(F61+G61+H61)*((1+D61)^(1/12)-1)</f>
        <v>302.318110008304</v>
      </c>
      <c r="K61" s="56" t="n">
        <f aca="false">(F61+G61+H61+J61)*(Inputs!$C$14+IF(B61&lt;=10,Inputs!$C$12,Inputs!$C$13))/12</f>
        <v>256.007161966539</v>
      </c>
      <c r="L61" s="56" t="n">
        <f aca="false">IF(OR(E61=1,A61&lt;=Inputs!$C$15),0,MAX(Inputs!$C$8*I61-(F61+G61+H61+J61-K61),0))</f>
        <v>0</v>
      </c>
      <c r="M61" s="56" t="n">
        <f aca="false">L61*INDEX(Rates!$B$2:$C$101,C61+1,IF(Inputs!$C$5="Male",1,2))/1000/12*Inputs!$C$16</f>
        <v>0</v>
      </c>
      <c r="N61" s="56" t="n">
        <f aca="false">IF($V$1=1,MAX(F61+G61+H61+J61-K61-M61,0)*Inputs!$C$22/12,0)</f>
        <v>0</v>
      </c>
      <c r="O61" s="56" t="n">
        <f aca="false">IF(AND(MOD(A61,12)=0,B61&gt;=Inputs!$C$18),MAX(F61+G61+H61+J61-K61-M61-N61,0)*Inputs!$C$17,0)</f>
        <v>0</v>
      </c>
      <c r="P61" s="56" t="n">
        <f aca="false">F61+G61+H61+J61-K61-M61-N61+O61</f>
        <v>122627.430581972</v>
      </c>
      <c r="Q61" s="56" t="n">
        <f aca="false">IF(OR(E61=1,P61&lt;=0),0,P61)</f>
        <v>122627.430581972</v>
      </c>
      <c r="R61" s="15" t="n">
        <f aca="false">IF(OR(E61=1,AND(P61&lt;=0,I61&gt;0)),1,0)</f>
        <v>0</v>
      </c>
      <c r="S61" s="15" t="n">
        <f aca="false">IF(L61&gt;0,1,0)</f>
        <v>0</v>
      </c>
    </row>
    <row r="62" customFormat="false" ht="15" hidden="false" customHeight="false" outlineLevel="0" collapsed="false">
      <c r="A62" s="15" t="n">
        <v>61</v>
      </c>
      <c r="B62" s="15" t="n">
        <f aca="false">INT((A62-1)/12)+1</f>
        <v>6</v>
      </c>
      <c r="C62" s="15" t="n">
        <f aca="false">MIN(Inputs!$C$4+B62-1,99)</f>
        <v>79</v>
      </c>
      <c r="D62" s="55" t="n">
        <f aca="false">Inputs!$C$26</f>
        <v>0.03</v>
      </c>
      <c r="E62" s="15" t="n">
        <f aca="false">R61</f>
        <v>0</v>
      </c>
      <c r="F62" s="56" t="n">
        <f aca="false">Q61</f>
        <v>122627.430581972</v>
      </c>
      <c r="G62" s="56" t="n">
        <f aca="false">IF(AND(MOD(A62-1,12)=0,B62&lt;=Inputs!$C$7,E62=0),Inputs!$C$6,0)</f>
        <v>0</v>
      </c>
      <c r="H62" s="56" t="n">
        <f aca="false">IF(B62=1,G62*Inputs!$C$9,0)</f>
        <v>0</v>
      </c>
      <c r="I62" s="56" t="n">
        <f aca="false">I61+G62</f>
        <v>120000</v>
      </c>
      <c r="J62" s="56" t="n">
        <f aca="false">(F62+G62+H62)*((1+D62)^(1/12)-1)</f>
        <v>302.432325299586</v>
      </c>
      <c r="K62" s="56" t="n">
        <f aca="false">(F62+G62+H62+J62)*(Inputs!$C$14+IF(B62&lt;=10,Inputs!$C$12,Inputs!$C$13))/12</f>
        <v>256.103881056816</v>
      </c>
      <c r="L62" s="56" t="n">
        <f aca="false">IF(OR(E62=1,A62&lt;=Inputs!$C$15),0,MAX(Inputs!$C$8*I62-(F62+G62+H62+J62-K62),0))</f>
        <v>0</v>
      </c>
      <c r="M62" s="56" t="n">
        <f aca="false">L62*INDEX(Rates!$B$2:$C$101,C62+1,IF(Inputs!$C$5="Male",1,2))/1000/12*Inputs!$C$16</f>
        <v>0</v>
      </c>
      <c r="N62" s="56" t="n">
        <f aca="false">IF($V$1=1,MAX(F62+G62+H62+J62-K62-M62,0)*Inputs!$C$22/12,0)</f>
        <v>0</v>
      </c>
      <c r="O62" s="56" t="n">
        <f aca="false">IF(AND(MOD(A62,12)=0,B62&gt;=Inputs!$C$18),MAX(F62+G62+H62+J62-K62-M62-N62,0)*Inputs!$C$17,0)</f>
        <v>0</v>
      </c>
      <c r="P62" s="56" t="n">
        <f aca="false">F62+G62+H62+J62-K62-M62-N62+O62</f>
        <v>122673.759026215</v>
      </c>
      <c r="Q62" s="56" t="n">
        <f aca="false">IF(OR(E62=1,P62&lt;=0),0,P62)</f>
        <v>122673.759026215</v>
      </c>
      <c r="R62" s="15" t="n">
        <f aca="false">IF(OR(E62=1,AND(P62&lt;=0,I62&gt;0)),1,0)</f>
        <v>0</v>
      </c>
      <c r="S62" s="15" t="n">
        <f aca="false">IF(L62&gt;0,1,0)</f>
        <v>0</v>
      </c>
    </row>
    <row r="63" customFormat="false" ht="15" hidden="false" customHeight="false" outlineLevel="0" collapsed="false">
      <c r="A63" s="15" t="n">
        <v>62</v>
      </c>
      <c r="B63" s="15" t="n">
        <f aca="false">INT((A63-1)/12)+1</f>
        <v>6</v>
      </c>
      <c r="C63" s="15" t="n">
        <f aca="false">MIN(Inputs!$C$4+B63-1,99)</f>
        <v>79</v>
      </c>
      <c r="D63" s="55" t="n">
        <f aca="false">Inputs!$C$26</f>
        <v>0.03</v>
      </c>
      <c r="E63" s="15" t="n">
        <f aca="false">R62</f>
        <v>0</v>
      </c>
      <c r="F63" s="56" t="n">
        <f aca="false">Q62</f>
        <v>122673.759026215</v>
      </c>
      <c r="G63" s="56" t="n">
        <f aca="false">IF(AND(MOD(A63-1,12)=0,B63&lt;=Inputs!$C$7,E63=0),Inputs!$C$6,0)</f>
        <v>0</v>
      </c>
      <c r="H63" s="56" t="n">
        <f aca="false">IF(B63=1,G63*Inputs!$C$9,0)</f>
        <v>0</v>
      </c>
      <c r="I63" s="56" t="n">
        <f aca="false">I62+G63</f>
        <v>120000</v>
      </c>
      <c r="J63" s="56" t="n">
        <f aca="false">(F63+G63+H63)*((1+D63)^(1/12)-1)</f>
        <v>302.54658374122</v>
      </c>
      <c r="K63" s="56" t="n">
        <f aca="false">(F63+G63+H63+J63)*(Inputs!$C$14+IF(B63&lt;=10,Inputs!$C$12,Inputs!$C$13))/12</f>
        <v>256.200636687408</v>
      </c>
      <c r="L63" s="56" t="n">
        <f aca="false">IF(OR(E63=1,A63&lt;=Inputs!$C$15),0,MAX(Inputs!$C$8*I63-(F63+G63+H63+J63-K63),0))</f>
        <v>0</v>
      </c>
      <c r="M63" s="56" t="n">
        <f aca="false">L63*INDEX(Rates!$B$2:$C$101,C63+1,IF(Inputs!$C$5="Male",1,2))/1000/12*Inputs!$C$16</f>
        <v>0</v>
      </c>
      <c r="N63" s="56" t="n">
        <f aca="false">IF($V$1=1,MAX(F63+G63+H63+J63-K63-M63,0)*Inputs!$C$22/12,0)</f>
        <v>0</v>
      </c>
      <c r="O63" s="56" t="n">
        <f aca="false">IF(AND(MOD(A63,12)=0,B63&gt;=Inputs!$C$18),MAX(F63+G63+H63+J63-K63-M63-N63,0)*Inputs!$C$17,0)</f>
        <v>0</v>
      </c>
      <c r="P63" s="56" t="n">
        <f aca="false">F63+G63+H63+J63-K63-M63-N63+O63</f>
        <v>122720.104973269</v>
      </c>
      <c r="Q63" s="56" t="n">
        <f aca="false">IF(OR(E63=1,P63&lt;=0),0,P63)</f>
        <v>122720.104973269</v>
      </c>
      <c r="R63" s="15" t="n">
        <f aca="false">IF(OR(E63=1,AND(P63&lt;=0,I63&gt;0)),1,0)</f>
        <v>0</v>
      </c>
      <c r="S63" s="15" t="n">
        <f aca="false">IF(L63&gt;0,1,0)</f>
        <v>0</v>
      </c>
    </row>
    <row r="64" customFormat="false" ht="15" hidden="false" customHeight="false" outlineLevel="0" collapsed="false">
      <c r="A64" s="15" t="n">
        <v>63</v>
      </c>
      <c r="B64" s="15" t="n">
        <f aca="false">INT((A64-1)/12)+1</f>
        <v>6</v>
      </c>
      <c r="C64" s="15" t="n">
        <f aca="false">MIN(Inputs!$C$4+B64-1,99)</f>
        <v>79</v>
      </c>
      <c r="D64" s="55" t="n">
        <f aca="false">Inputs!$C$26</f>
        <v>0.03</v>
      </c>
      <c r="E64" s="15" t="n">
        <f aca="false">R63</f>
        <v>0</v>
      </c>
      <c r="F64" s="56" t="n">
        <f aca="false">Q63</f>
        <v>122720.104973269</v>
      </c>
      <c r="G64" s="56" t="n">
        <f aca="false">IF(AND(MOD(A64-1,12)=0,B64&lt;=Inputs!$C$7,E64=0),Inputs!$C$6,0)</f>
        <v>0</v>
      </c>
      <c r="H64" s="56" t="n">
        <f aca="false">IF(B64=1,G64*Inputs!$C$9,0)</f>
        <v>0</v>
      </c>
      <c r="I64" s="56" t="n">
        <f aca="false">I63+G64</f>
        <v>120000</v>
      </c>
      <c r="J64" s="56" t="n">
        <f aca="false">(F64+G64+H64)*((1+D64)^(1/12)-1)</f>
        <v>302.660885349508</v>
      </c>
      <c r="K64" s="56" t="n">
        <f aca="false">(F64+G64+H64+J64)*(Inputs!$C$14+IF(B64&lt;=10,Inputs!$C$12,Inputs!$C$13))/12</f>
        <v>256.297428872121</v>
      </c>
      <c r="L64" s="56" t="n">
        <f aca="false">IF(OR(E64=1,A64&lt;=Inputs!$C$15),0,MAX(Inputs!$C$8*I64-(F64+G64+H64+J64-K64),0))</f>
        <v>0</v>
      </c>
      <c r="M64" s="56" t="n">
        <f aca="false">L64*INDEX(Rates!$B$2:$C$101,C64+1,IF(Inputs!$C$5="Male",1,2))/1000/12*Inputs!$C$16</f>
        <v>0</v>
      </c>
      <c r="N64" s="56" t="n">
        <f aca="false">IF($V$1=1,MAX(F64+G64+H64+J64-K64-M64,0)*Inputs!$C$22/12,0)</f>
        <v>0</v>
      </c>
      <c r="O64" s="56" t="n">
        <f aca="false">IF(AND(MOD(A64,12)=0,B64&gt;=Inputs!$C$18),MAX(F64+G64+H64+J64-K64-M64-N64,0)*Inputs!$C$17,0)</f>
        <v>0</v>
      </c>
      <c r="P64" s="56" t="n">
        <f aca="false">F64+G64+H64+J64-K64-M64-N64+O64</f>
        <v>122766.468429746</v>
      </c>
      <c r="Q64" s="56" t="n">
        <f aca="false">IF(OR(E64=1,P64&lt;=0),0,P64)</f>
        <v>122766.468429746</v>
      </c>
      <c r="R64" s="15" t="n">
        <f aca="false">IF(OR(E64=1,AND(P64&lt;=0,I64&gt;0)),1,0)</f>
        <v>0</v>
      </c>
      <c r="S64" s="15" t="n">
        <f aca="false">IF(L64&gt;0,1,0)</f>
        <v>0</v>
      </c>
    </row>
    <row r="65" customFormat="false" ht="15" hidden="false" customHeight="false" outlineLevel="0" collapsed="false">
      <c r="A65" s="15" t="n">
        <v>64</v>
      </c>
      <c r="B65" s="15" t="n">
        <f aca="false">INT((A65-1)/12)+1</f>
        <v>6</v>
      </c>
      <c r="C65" s="15" t="n">
        <f aca="false">MIN(Inputs!$C$4+B65-1,99)</f>
        <v>79</v>
      </c>
      <c r="D65" s="55" t="n">
        <f aca="false">Inputs!$C$26</f>
        <v>0.03</v>
      </c>
      <c r="E65" s="15" t="n">
        <f aca="false">R64</f>
        <v>0</v>
      </c>
      <c r="F65" s="56" t="n">
        <f aca="false">Q64</f>
        <v>122766.468429746</v>
      </c>
      <c r="G65" s="56" t="n">
        <f aca="false">IF(AND(MOD(A65-1,12)=0,B65&lt;=Inputs!$C$7,E65=0),Inputs!$C$6,0)</f>
        <v>0</v>
      </c>
      <c r="H65" s="56" t="n">
        <f aca="false">IF(B65=1,G65*Inputs!$C$9,0)</f>
        <v>0</v>
      </c>
      <c r="I65" s="56" t="n">
        <f aca="false">I64+G65</f>
        <v>120000</v>
      </c>
      <c r="J65" s="56" t="n">
        <f aca="false">(F65+G65+H65)*((1+D65)^(1/12)-1)</f>
        <v>302.775230140757</v>
      </c>
      <c r="K65" s="56" t="n">
        <f aca="false">(F65+G65+H65+J65)*(Inputs!$C$14+IF(B65&lt;=10,Inputs!$C$12,Inputs!$C$13))/12</f>
        <v>256.394257624764</v>
      </c>
      <c r="L65" s="56" t="n">
        <f aca="false">IF(OR(E65=1,A65&lt;=Inputs!$C$15),0,MAX(Inputs!$C$8*I65-(F65+G65+H65+J65-K65),0))</f>
        <v>0</v>
      </c>
      <c r="M65" s="56" t="n">
        <f aca="false">L65*INDEX(Rates!$B$2:$C$101,C65+1,IF(Inputs!$C$5="Male",1,2))/1000/12*Inputs!$C$16</f>
        <v>0</v>
      </c>
      <c r="N65" s="56" t="n">
        <f aca="false">IF($V$1=1,MAX(F65+G65+H65+J65-K65-M65,0)*Inputs!$C$22/12,0)</f>
        <v>0</v>
      </c>
      <c r="O65" s="56" t="n">
        <f aca="false">IF(AND(MOD(A65,12)=0,B65&gt;=Inputs!$C$18),MAX(F65+G65+H65+J65-K65-M65-N65,0)*Inputs!$C$17,0)</f>
        <v>0</v>
      </c>
      <c r="P65" s="56" t="n">
        <f aca="false">F65+G65+H65+J65-K65-M65-N65+O65</f>
        <v>122812.849402262</v>
      </c>
      <c r="Q65" s="56" t="n">
        <f aca="false">IF(OR(E65=1,P65&lt;=0),0,P65)</f>
        <v>122812.849402262</v>
      </c>
      <c r="R65" s="15" t="n">
        <f aca="false">IF(OR(E65=1,AND(P65&lt;=0,I65&gt;0)),1,0)</f>
        <v>0</v>
      </c>
      <c r="S65" s="15" t="n">
        <f aca="false">IF(L65&gt;0,1,0)</f>
        <v>0</v>
      </c>
    </row>
    <row r="66" customFormat="false" ht="15" hidden="false" customHeight="false" outlineLevel="0" collapsed="false">
      <c r="A66" s="15" t="n">
        <v>65</v>
      </c>
      <c r="B66" s="15" t="n">
        <f aca="false">INT((A66-1)/12)+1</f>
        <v>6</v>
      </c>
      <c r="C66" s="15" t="n">
        <f aca="false">MIN(Inputs!$C$4+B66-1,99)</f>
        <v>79</v>
      </c>
      <c r="D66" s="55" t="n">
        <f aca="false">Inputs!$C$26</f>
        <v>0.03</v>
      </c>
      <c r="E66" s="15" t="n">
        <f aca="false">R65</f>
        <v>0</v>
      </c>
      <c r="F66" s="56" t="n">
        <f aca="false">Q65</f>
        <v>122812.849402262</v>
      </c>
      <c r="G66" s="56" t="n">
        <f aca="false">IF(AND(MOD(A66-1,12)=0,B66&lt;=Inputs!$C$7,E66=0),Inputs!$C$6,0)</f>
        <v>0</v>
      </c>
      <c r="H66" s="56" t="n">
        <f aca="false">IF(B66=1,G66*Inputs!$C$9,0)</f>
        <v>0</v>
      </c>
      <c r="I66" s="56" t="n">
        <f aca="false">I65+G66</f>
        <v>120000</v>
      </c>
      <c r="J66" s="56" t="n">
        <f aca="false">(F66+G66+H66)*((1+D66)^(1/12)-1)</f>
        <v>302.889618131284</v>
      </c>
      <c r="K66" s="56" t="n">
        <f aca="false">(F66+G66+H66+J66)*(Inputs!$C$14+IF(B66&lt;=10,Inputs!$C$12,Inputs!$C$13))/12</f>
        <v>256.491122959153</v>
      </c>
      <c r="L66" s="56" t="n">
        <f aca="false">IF(OR(E66=1,A66&lt;=Inputs!$C$15),0,MAX(Inputs!$C$8*I66-(F66+G66+H66+J66-K66),0))</f>
        <v>0</v>
      </c>
      <c r="M66" s="56" t="n">
        <f aca="false">L66*INDEX(Rates!$B$2:$C$101,C66+1,IF(Inputs!$C$5="Male",1,2))/1000/12*Inputs!$C$16</f>
        <v>0</v>
      </c>
      <c r="N66" s="56" t="n">
        <f aca="false">IF($V$1=1,MAX(F66+G66+H66+J66-K66-M66,0)*Inputs!$C$22/12,0)</f>
        <v>0</v>
      </c>
      <c r="O66" s="56" t="n">
        <f aca="false">IF(AND(MOD(A66,12)=0,B66&gt;=Inputs!$C$18),MAX(F66+G66+H66+J66-K66-M66-N66,0)*Inputs!$C$17,0)</f>
        <v>0</v>
      </c>
      <c r="P66" s="56" t="n">
        <f aca="false">F66+G66+H66+J66-K66-M66-N66+O66</f>
        <v>122859.247897434</v>
      </c>
      <c r="Q66" s="56" t="n">
        <f aca="false">IF(OR(E66=1,P66&lt;=0),0,P66)</f>
        <v>122859.247897434</v>
      </c>
      <c r="R66" s="15" t="n">
        <f aca="false">IF(OR(E66=1,AND(P66&lt;=0,I66&gt;0)),1,0)</f>
        <v>0</v>
      </c>
      <c r="S66" s="15" t="n">
        <f aca="false">IF(L66&gt;0,1,0)</f>
        <v>0</v>
      </c>
    </row>
    <row r="67" customFormat="false" ht="15" hidden="false" customHeight="false" outlineLevel="0" collapsed="false">
      <c r="A67" s="15" t="n">
        <v>66</v>
      </c>
      <c r="B67" s="15" t="n">
        <f aca="false">INT((A67-1)/12)+1</f>
        <v>6</v>
      </c>
      <c r="C67" s="15" t="n">
        <f aca="false">MIN(Inputs!$C$4+B67-1,99)</f>
        <v>79</v>
      </c>
      <c r="D67" s="55" t="n">
        <f aca="false">Inputs!$C$26</f>
        <v>0.03</v>
      </c>
      <c r="E67" s="15" t="n">
        <f aca="false">R66</f>
        <v>0</v>
      </c>
      <c r="F67" s="56" t="n">
        <f aca="false">Q66</f>
        <v>122859.247897434</v>
      </c>
      <c r="G67" s="56" t="n">
        <f aca="false">IF(AND(MOD(A67-1,12)=0,B67&lt;=Inputs!$C$7,E67=0),Inputs!$C$6,0)</f>
        <v>0</v>
      </c>
      <c r="H67" s="56" t="n">
        <f aca="false">IF(B67=1,G67*Inputs!$C$9,0)</f>
        <v>0</v>
      </c>
      <c r="I67" s="56" t="n">
        <f aca="false">I66+G67</f>
        <v>120000</v>
      </c>
      <c r="J67" s="56" t="n">
        <f aca="false">(F67+G67+H67)*((1+D67)^(1/12)-1)</f>
        <v>303.004049337407</v>
      </c>
      <c r="K67" s="56" t="n">
        <f aca="false">(F67+G67+H67+J67)*(Inputs!$C$14+IF(B67&lt;=10,Inputs!$C$12,Inputs!$C$13))/12</f>
        <v>256.588024889107</v>
      </c>
      <c r="L67" s="56" t="n">
        <f aca="false">IF(OR(E67=1,A67&lt;=Inputs!$C$15),0,MAX(Inputs!$C$8*I67-(F67+G67+H67+J67-K67),0))</f>
        <v>0</v>
      </c>
      <c r="M67" s="56" t="n">
        <f aca="false">L67*INDEX(Rates!$B$2:$C$101,C67+1,IF(Inputs!$C$5="Male",1,2))/1000/12*Inputs!$C$16</f>
        <v>0</v>
      </c>
      <c r="N67" s="56" t="n">
        <f aca="false">IF($V$1=1,MAX(F67+G67+H67+J67-K67-M67,0)*Inputs!$C$22/12,0)</f>
        <v>0</v>
      </c>
      <c r="O67" s="56" t="n">
        <f aca="false">IF(AND(MOD(A67,12)=0,B67&gt;=Inputs!$C$18),MAX(F67+G67+H67+J67-K67-M67-N67,0)*Inputs!$C$17,0)</f>
        <v>0</v>
      </c>
      <c r="P67" s="56" t="n">
        <f aca="false">F67+G67+H67+J67-K67-M67-N67+O67</f>
        <v>122905.663921882</v>
      </c>
      <c r="Q67" s="56" t="n">
        <f aca="false">IF(OR(E67=1,P67&lt;=0),0,P67)</f>
        <v>122905.663921882</v>
      </c>
      <c r="R67" s="15" t="n">
        <f aca="false">IF(OR(E67=1,AND(P67&lt;=0,I67&gt;0)),1,0)</f>
        <v>0</v>
      </c>
      <c r="S67" s="15" t="n">
        <f aca="false">IF(L67&gt;0,1,0)</f>
        <v>0</v>
      </c>
    </row>
    <row r="68" customFormat="false" ht="15" hidden="false" customHeight="false" outlineLevel="0" collapsed="false">
      <c r="A68" s="15" t="n">
        <v>67</v>
      </c>
      <c r="B68" s="15" t="n">
        <f aca="false">INT((A68-1)/12)+1</f>
        <v>6</v>
      </c>
      <c r="C68" s="15" t="n">
        <f aca="false">MIN(Inputs!$C$4+B68-1,99)</f>
        <v>79</v>
      </c>
      <c r="D68" s="55" t="n">
        <f aca="false">Inputs!$C$26</f>
        <v>0.03</v>
      </c>
      <c r="E68" s="15" t="n">
        <f aca="false">R67</f>
        <v>0</v>
      </c>
      <c r="F68" s="56" t="n">
        <f aca="false">Q67</f>
        <v>122905.663921882</v>
      </c>
      <c r="G68" s="56" t="n">
        <f aca="false">IF(AND(MOD(A68-1,12)=0,B68&lt;=Inputs!$C$7,E68=0),Inputs!$C$6,0)</f>
        <v>0</v>
      </c>
      <c r="H68" s="56" t="n">
        <f aca="false">IF(B68=1,G68*Inputs!$C$9,0)</f>
        <v>0</v>
      </c>
      <c r="I68" s="56" t="n">
        <f aca="false">I67+G68</f>
        <v>120000</v>
      </c>
      <c r="J68" s="56" t="n">
        <f aca="false">(F68+G68+H68)*((1+D68)^(1/12)-1)</f>
        <v>303.118523775454</v>
      </c>
      <c r="K68" s="56" t="n">
        <f aca="false">(F68+G68+H68+J68)*(Inputs!$C$14+IF(B68&lt;=10,Inputs!$C$12,Inputs!$C$13))/12</f>
        <v>256.684963428454</v>
      </c>
      <c r="L68" s="56" t="n">
        <f aca="false">IF(OR(E68=1,A68&lt;=Inputs!$C$15),0,MAX(Inputs!$C$8*I68-(F68+G68+H68+J68-K68),0))</f>
        <v>0</v>
      </c>
      <c r="M68" s="56" t="n">
        <f aca="false">L68*INDEX(Rates!$B$2:$C$101,C68+1,IF(Inputs!$C$5="Male",1,2))/1000/12*Inputs!$C$16</f>
        <v>0</v>
      </c>
      <c r="N68" s="56" t="n">
        <f aca="false">IF($V$1=1,MAX(F68+G68+H68+J68-K68-M68,0)*Inputs!$C$22/12,0)</f>
        <v>0</v>
      </c>
      <c r="O68" s="56" t="n">
        <f aca="false">IF(AND(MOD(A68,12)=0,B68&gt;=Inputs!$C$18),MAX(F68+G68+H68+J68-K68-M68-N68,0)*Inputs!$C$17,0)</f>
        <v>0</v>
      </c>
      <c r="P68" s="56" t="n">
        <f aca="false">F68+G68+H68+J68-K68-M68-N68+O68</f>
        <v>122952.097482229</v>
      </c>
      <c r="Q68" s="56" t="n">
        <f aca="false">IF(OR(E68=1,P68&lt;=0),0,P68)</f>
        <v>122952.097482229</v>
      </c>
      <c r="R68" s="15" t="n">
        <f aca="false">IF(OR(E68=1,AND(P68&lt;=0,I68&gt;0)),1,0)</f>
        <v>0</v>
      </c>
      <c r="S68" s="15" t="n">
        <f aca="false">IF(L68&gt;0,1,0)</f>
        <v>0</v>
      </c>
    </row>
    <row r="69" customFormat="false" ht="15" hidden="false" customHeight="false" outlineLevel="0" collapsed="false">
      <c r="A69" s="15" t="n">
        <v>68</v>
      </c>
      <c r="B69" s="15" t="n">
        <f aca="false">INT((A69-1)/12)+1</f>
        <v>6</v>
      </c>
      <c r="C69" s="15" t="n">
        <f aca="false">MIN(Inputs!$C$4+B69-1,99)</f>
        <v>79</v>
      </c>
      <c r="D69" s="55" t="n">
        <f aca="false">Inputs!$C$26</f>
        <v>0.03</v>
      </c>
      <c r="E69" s="15" t="n">
        <f aca="false">R68</f>
        <v>0</v>
      </c>
      <c r="F69" s="56" t="n">
        <f aca="false">Q68</f>
        <v>122952.097482229</v>
      </c>
      <c r="G69" s="56" t="n">
        <f aca="false">IF(AND(MOD(A69-1,12)=0,B69&lt;=Inputs!$C$7,E69=0),Inputs!$C$6,0)</f>
        <v>0</v>
      </c>
      <c r="H69" s="56" t="n">
        <f aca="false">IF(B69=1,G69*Inputs!$C$9,0)</f>
        <v>0</v>
      </c>
      <c r="I69" s="56" t="n">
        <f aca="false">I68+G69</f>
        <v>120000</v>
      </c>
      <c r="J69" s="56" t="n">
        <f aca="false">(F69+G69+H69)*((1+D69)^(1/12)-1)</f>
        <v>303.233041461759</v>
      </c>
      <c r="K69" s="56" t="n">
        <f aca="false">(F69+G69+H69+J69)*(Inputs!$C$14+IF(B69&lt;=10,Inputs!$C$12,Inputs!$C$13))/12</f>
        <v>256.781938591023</v>
      </c>
      <c r="L69" s="56" t="n">
        <f aca="false">IF(OR(E69=1,A69&lt;=Inputs!$C$15),0,MAX(Inputs!$C$8*I69-(F69+G69+H69+J69-K69),0))</f>
        <v>0</v>
      </c>
      <c r="M69" s="56" t="n">
        <f aca="false">L69*INDEX(Rates!$B$2:$C$101,C69+1,IF(Inputs!$C$5="Male",1,2))/1000/12*Inputs!$C$16</f>
        <v>0</v>
      </c>
      <c r="N69" s="56" t="n">
        <f aca="false">IF($V$1=1,MAX(F69+G69+H69+J69-K69-M69,0)*Inputs!$C$22/12,0)</f>
        <v>0</v>
      </c>
      <c r="O69" s="56" t="n">
        <f aca="false">IF(AND(MOD(A69,12)=0,B69&gt;=Inputs!$C$18),MAX(F69+G69+H69+J69-K69-M69-N69,0)*Inputs!$C$17,0)</f>
        <v>0</v>
      </c>
      <c r="P69" s="56" t="n">
        <f aca="false">F69+G69+H69+J69-K69-M69-N69+O69</f>
        <v>122998.5485851</v>
      </c>
      <c r="Q69" s="56" t="n">
        <f aca="false">IF(OR(E69=1,P69&lt;=0),0,P69)</f>
        <v>122998.5485851</v>
      </c>
      <c r="R69" s="15" t="n">
        <f aca="false">IF(OR(E69=1,AND(P69&lt;=0,I69&gt;0)),1,0)</f>
        <v>0</v>
      </c>
      <c r="S69" s="15" t="n">
        <f aca="false">IF(L69&gt;0,1,0)</f>
        <v>0</v>
      </c>
    </row>
    <row r="70" customFormat="false" ht="15" hidden="false" customHeight="false" outlineLevel="0" collapsed="false">
      <c r="A70" s="15" t="n">
        <v>69</v>
      </c>
      <c r="B70" s="15" t="n">
        <f aca="false">INT((A70-1)/12)+1</f>
        <v>6</v>
      </c>
      <c r="C70" s="15" t="n">
        <f aca="false">MIN(Inputs!$C$4+B70-1,99)</f>
        <v>79</v>
      </c>
      <c r="D70" s="55" t="n">
        <f aca="false">Inputs!$C$26</f>
        <v>0.03</v>
      </c>
      <c r="E70" s="15" t="n">
        <f aca="false">R69</f>
        <v>0</v>
      </c>
      <c r="F70" s="56" t="n">
        <f aca="false">Q69</f>
        <v>122998.5485851</v>
      </c>
      <c r="G70" s="56" t="n">
        <f aca="false">IF(AND(MOD(A70-1,12)=0,B70&lt;=Inputs!$C$7,E70=0),Inputs!$C$6,0)</f>
        <v>0</v>
      </c>
      <c r="H70" s="56" t="n">
        <f aca="false">IF(B70=1,G70*Inputs!$C$9,0)</f>
        <v>0</v>
      </c>
      <c r="I70" s="56" t="n">
        <f aca="false">I69+G70</f>
        <v>120000</v>
      </c>
      <c r="J70" s="56" t="n">
        <f aca="false">(F70+G70+H70)*((1+D70)^(1/12)-1)</f>
        <v>303.347602412659</v>
      </c>
      <c r="K70" s="56" t="n">
        <f aca="false">(F70+G70+H70+J70)*(Inputs!$C$14+IF(B70&lt;=10,Inputs!$C$12,Inputs!$C$13))/12</f>
        <v>256.878950390652</v>
      </c>
      <c r="L70" s="56" t="n">
        <f aca="false">IF(OR(E70=1,A70&lt;=Inputs!$C$15),0,MAX(Inputs!$C$8*I70-(F70+G70+H70+J70-K70),0))</f>
        <v>0</v>
      </c>
      <c r="M70" s="56" t="n">
        <f aca="false">L70*INDEX(Rates!$B$2:$C$101,C70+1,IF(Inputs!$C$5="Male",1,2))/1000/12*Inputs!$C$16</f>
        <v>0</v>
      </c>
      <c r="N70" s="56" t="n">
        <f aca="false">IF($V$1=1,MAX(F70+G70+H70+J70-K70-M70,0)*Inputs!$C$22/12,0)</f>
        <v>0</v>
      </c>
      <c r="O70" s="56" t="n">
        <f aca="false">IF(AND(MOD(A70,12)=0,B70&gt;=Inputs!$C$18),MAX(F70+G70+H70+J70-K70-M70-N70,0)*Inputs!$C$17,0)</f>
        <v>0</v>
      </c>
      <c r="P70" s="56" t="n">
        <f aca="false">F70+G70+H70+J70-K70-M70-N70+O70</f>
        <v>123045.017237122</v>
      </c>
      <c r="Q70" s="56" t="n">
        <f aca="false">IF(OR(E70=1,P70&lt;=0),0,P70)</f>
        <v>123045.017237122</v>
      </c>
      <c r="R70" s="15" t="n">
        <f aca="false">IF(OR(E70=1,AND(P70&lt;=0,I70&gt;0)),1,0)</f>
        <v>0</v>
      </c>
      <c r="S70" s="15" t="n">
        <f aca="false">IF(L70&gt;0,1,0)</f>
        <v>0</v>
      </c>
    </row>
    <row r="71" customFormat="false" ht="15" hidden="false" customHeight="false" outlineLevel="0" collapsed="false">
      <c r="A71" s="15" t="n">
        <v>70</v>
      </c>
      <c r="B71" s="15" t="n">
        <f aca="false">INT((A71-1)/12)+1</f>
        <v>6</v>
      </c>
      <c r="C71" s="15" t="n">
        <f aca="false">MIN(Inputs!$C$4+B71-1,99)</f>
        <v>79</v>
      </c>
      <c r="D71" s="55" t="n">
        <f aca="false">Inputs!$C$26</f>
        <v>0.03</v>
      </c>
      <c r="E71" s="15" t="n">
        <f aca="false">R70</f>
        <v>0</v>
      </c>
      <c r="F71" s="56" t="n">
        <f aca="false">Q70</f>
        <v>123045.017237122</v>
      </c>
      <c r="G71" s="56" t="n">
        <f aca="false">IF(AND(MOD(A71-1,12)=0,B71&lt;=Inputs!$C$7,E71=0),Inputs!$C$6,0)</f>
        <v>0</v>
      </c>
      <c r="H71" s="56" t="n">
        <f aca="false">IF(B71=1,G71*Inputs!$C$9,0)</f>
        <v>0</v>
      </c>
      <c r="I71" s="56" t="n">
        <f aca="false">I70+G71</f>
        <v>120000</v>
      </c>
      <c r="J71" s="56" t="n">
        <f aca="false">(F71+G71+H71)*((1+D71)^(1/12)-1)</f>
        <v>303.462206644501</v>
      </c>
      <c r="K71" s="56" t="n">
        <f aca="false">(F71+G71+H71+J71)*(Inputs!$C$14+IF(B71&lt;=10,Inputs!$C$12,Inputs!$C$13))/12</f>
        <v>256.975998841181</v>
      </c>
      <c r="L71" s="56" t="n">
        <f aca="false">IF(OR(E71=1,A71&lt;=Inputs!$C$15),0,MAX(Inputs!$C$8*I71-(F71+G71+H71+J71-K71),0))</f>
        <v>0</v>
      </c>
      <c r="M71" s="56" t="n">
        <f aca="false">L71*INDEX(Rates!$B$2:$C$101,C71+1,IF(Inputs!$C$5="Male",1,2))/1000/12*Inputs!$C$16</f>
        <v>0</v>
      </c>
      <c r="N71" s="56" t="n">
        <f aca="false">IF($V$1=1,MAX(F71+G71+H71+J71-K71-M71,0)*Inputs!$C$22/12,0)</f>
        <v>0</v>
      </c>
      <c r="O71" s="56" t="n">
        <f aca="false">IF(AND(MOD(A71,12)=0,B71&gt;=Inputs!$C$18),MAX(F71+G71+H71+J71-K71-M71-N71,0)*Inputs!$C$17,0)</f>
        <v>0</v>
      </c>
      <c r="P71" s="56" t="n">
        <f aca="false">F71+G71+H71+J71-K71-M71-N71+O71</f>
        <v>123091.503444926</v>
      </c>
      <c r="Q71" s="56" t="n">
        <f aca="false">IF(OR(E71=1,P71&lt;=0),0,P71)</f>
        <v>123091.503444926</v>
      </c>
      <c r="R71" s="15" t="n">
        <f aca="false">IF(OR(E71=1,AND(P71&lt;=0,I71&gt;0)),1,0)</f>
        <v>0</v>
      </c>
      <c r="S71" s="15" t="n">
        <f aca="false">IF(L71&gt;0,1,0)</f>
        <v>0</v>
      </c>
    </row>
    <row r="72" customFormat="false" ht="15" hidden="false" customHeight="false" outlineLevel="0" collapsed="false">
      <c r="A72" s="15" t="n">
        <v>71</v>
      </c>
      <c r="B72" s="15" t="n">
        <f aca="false">INT((A72-1)/12)+1</f>
        <v>6</v>
      </c>
      <c r="C72" s="15" t="n">
        <f aca="false">MIN(Inputs!$C$4+B72-1,99)</f>
        <v>79</v>
      </c>
      <c r="D72" s="55" t="n">
        <f aca="false">Inputs!$C$26</f>
        <v>0.03</v>
      </c>
      <c r="E72" s="15" t="n">
        <f aca="false">R71</f>
        <v>0</v>
      </c>
      <c r="F72" s="56" t="n">
        <f aca="false">Q71</f>
        <v>123091.503444926</v>
      </c>
      <c r="G72" s="56" t="n">
        <f aca="false">IF(AND(MOD(A72-1,12)=0,B72&lt;=Inputs!$C$7,E72=0),Inputs!$C$6,0)</f>
        <v>0</v>
      </c>
      <c r="H72" s="56" t="n">
        <f aca="false">IF(B72=1,G72*Inputs!$C$9,0)</f>
        <v>0</v>
      </c>
      <c r="I72" s="56" t="n">
        <f aca="false">I71+G72</f>
        <v>120000</v>
      </c>
      <c r="J72" s="56" t="n">
        <f aca="false">(F72+G72+H72)*((1+D72)^(1/12)-1)</f>
        <v>303.576854173635</v>
      </c>
      <c r="K72" s="56" t="n">
        <f aca="false">(F72+G72+H72+J72)*(Inputs!$C$14+IF(B72&lt;=10,Inputs!$C$12,Inputs!$C$13))/12</f>
        <v>257.073083956457</v>
      </c>
      <c r="L72" s="56" t="n">
        <f aca="false">IF(OR(E72=1,A72&lt;=Inputs!$C$15),0,MAX(Inputs!$C$8*I72-(F72+G72+H72+J72-K72),0))</f>
        <v>0</v>
      </c>
      <c r="M72" s="56" t="n">
        <f aca="false">L72*INDEX(Rates!$B$2:$C$101,C72+1,IF(Inputs!$C$5="Male",1,2))/1000/12*Inputs!$C$16</f>
        <v>0</v>
      </c>
      <c r="N72" s="56" t="n">
        <f aca="false">IF($V$1=1,MAX(F72+G72+H72+J72-K72-M72,0)*Inputs!$C$22/12,0)</f>
        <v>0</v>
      </c>
      <c r="O72" s="56" t="n">
        <f aca="false">IF(AND(MOD(A72,12)=0,B72&gt;=Inputs!$C$18),MAX(F72+G72+H72+J72-K72-M72-N72,0)*Inputs!$C$17,0)</f>
        <v>0</v>
      </c>
      <c r="P72" s="56" t="n">
        <f aca="false">F72+G72+H72+J72-K72-M72-N72+O72</f>
        <v>123138.007215143</v>
      </c>
      <c r="Q72" s="56" t="n">
        <f aca="false">IF(OR(E72=1,P72&lt;=0),0,P72)</f>
        <v>123138.007215143</v>
      </c>
      <c r="R72" s="15" t="n">
        <f aca="false">IF(OR(E72=1,AND(P72&lt;=0,I72&gt;0)),1,0)</f>
        <v>0</v>
      </c>
      <c r="S72" s="15" t="n">
        <f aca="false">IF(L72&gt;0,1,0)</f>
        <v>0</v>
      </c>
    </row>
    <row r="73" customFormat="false" ht="15" hidden="false" customHeight="false" outlineLevel="0" collapsed="false">
      <c r="A73" s="15" t="n">
        <v>72</v>
      </c>
      <c r="B73" s="15" t="n">
        <f aca="false">INT((A73-1)/12)+1</f>
        <v>6</v>
      </c>
      <c r="C73" s="15" t="n">
        <f aca="false">MIN(Inputs!$C$4+B73-1,99)</f>
        <v>79</v>
      </c>
      <c r="D73" s="55" t="n">
        <f aca="false">Inputs!$C$26</f>
        <v>0.03</v>
      </c>
      <c r="E73" s="15" t="n">
        <f aca="false">R72</f>
        <v>0</v>
      </c>
      <c r="F73" s="56" t="n">
        <f aca="false">Q72</f>
        <v>123138.007215143</v>
      </c>
      <c r="G73" s="56" t="n">
        <f aca="false">IF(AND(MOD(A73-1,12)=0,B73&lt;=Inputs!$C$7,E73=0),Inputs!$C$6,0)</f>
        <v>0</v>
      </c>
      <c r="H73" s="56" t="n">
        <f aca="false">IF(B73=1,G73*Inputs!$C$9,0)</f>
        <v>0</v>
      </c>
      <c r="I73" s="56" t="n">
        <f aca="false">I72+G73</f>
        <v>120000</v>
      </c>
      <c r="J73" s="56" t="n">
        <f aca="false">(F73+G73+H73)*((1+D73)^(1/12)-1)</f>
        <v>303.69154501642</v>
      </c>
      <c r="K73" s="56" t="n">
        <f aca="false">(F73+G73+H73+J73)*(Inputs!$C$14+IF(B73&lt;=10,Inputs!$C$12,Inputs!$C$13))/12</f>
        <v>257.170205750332</v>
      </c>
      <c r="L73" s="56" t="n">
        <f aca="false">IF(OR(E73=1,A73&lt;=Inputs!$C$15),0,MAX(Inputs!$C$8*I73-(F73+G73+H73+J73-K73),0))</f>
        <v>0</v>
      </c>
      <c r="M73" s="56" t="n">
        <f aca="false">L73*INDEX(Rates!$B$2:$C$101,C73+1,IF(Inputs!$C$5="Male",1,2))/1000/12*Inputs!$C$16</f>
        <v>0</v>
      </c>
      <c r="N73" s="56" t="n">
        <f aca="false">IF($V$1=1,MAX(F73+G73+H73+J73-K73-M73,0)*Inputs!$C$22/12,0)</f>
        <v>0</v>
      </c>
      <c r="O73" s="56" t="n">
        <f aca="false">IF(AND(MOD(A73,12)=0,B73&gt;=Inputs!$C$18),MAX(F73+G73+H73+J73-K73-M73-N73,0)*Inputs!$C$17,0)</f>
        <v>0</v>
      </c>
      <c r="P73" s="56" t="n">
        <f aca="false">F73+G73+H73+J73-K73-M73-N73+O73</f>
        <v>123184.528554409</v>
      </c>
      <c r="Q73" s="56" t="n">
        <f aca="false">IF(OR(E73=1,P73&lt;=0),0,P73)</f>
        <v>123184.528554409</v>
      </c>
      <c r="R73" s="15" t="n">
        <f aca="false">IF(OR(E73=1,AND(P73&lt;=0,I73&gt;0)),1,0)</f>
        <v>0</v>
      </c>
      <c r="S73" s="15" t="n">
        <f aca="false">IF(L73&gt;0,1,0)</f>
        <v>0</v>
      </c>
    </row>
    <row r="74" customFormat="false" ht="15" hidden="false" customHeight="false" outlineLevel="0" collapsed="false">
      <c r="A74" s="15" t="n">
        <v>73</v>
      </c>
      <c r="B74" s="15" t="n">
        <f aca="false">INT((A74-1)/12)+1</f>
        <v>7</v>
      </c>
      <c r="C74" s="15" t="n">
        <f aca="false">MIN(Inputs!$C$4+B74-1,99)</f>
        <v>80</v>
      </c>
      <c r="D74" s="55" t="n">
        <f aca="false">Inputs!$C$26</f>
        <v>0.03</v>
      </c>
      <c r="E74" s="15" t="n">
        <f aca="false">R73</f>
        <v>0</v>
      </c>
      <c r="F74" s="56" t="n">
        <f aca="false">Q73</f>
        <v>123184.528554409</v>
      </c>
      <c r="G74" s="56" t="n">
        <f aca="false">IF(AND(MOD(A74-1,12)=0,B74&lt;=Inputs!$C$7,E74=0),Inputs!$C$6,0)</f>
        <v>0</v>
      </c>
      <c r="H74" s="56" t="n">
        <f aca="false">IF(B74=1,G74*Inputs!$C$9,0)</f>
        <v>0</v>
      </c>
      <c r="I74" s="56" t="n">
        <f aca="false">I73+G74</f>
        <v>120000</v>
      </c>
      <c r="J74" s="56" t="n">
        <f aca="false">(F74+G74+H74)*((1+D74)^(1/12)-1)</f>
        <v>303.806279189219</v>
      </c>
      <c r="K74" s="56" t="n">
        <f aca="false">(F74+G74+H74+J74)*(Inputs!$C$14+IF(B74&lt;=10,Inputs!$C$12,Inputs!$C$13))/12</f>
        <v>257.267364236663</v>
      </c>
      <c r="L74" s="56" t="n">
        <f aca="false">IF(OR(E74=1,A74&lt;=Inputs!$C$15),0,MAX(Inputs!$C$8*I74-(F74+G74+H74+J74-K74),0))</f>
        <v>0</v>
      </c>
      <c r="M74" s="56" t="n">
        <f aca="false">L74*INDEX(Rates!$B$2:$C$101,C74+1,IF(Inputs!$C$5="Male",1,2))/1000/12*Inputs!$C$16</f>
        <v>0</v>
      </c>
      <c r="N74" s="56" t="n">
        <f aca="false">IF($V$1=1,MAX(F74+G74+H74+J74-K74-M74,0)*Inputs!$C$22/12,0)</f>
        <v>0</v>
      </c>
      <c r="O74" s="56" t="n">
        <f aca="false">IF(AND(MOD(A74,12)=0,B74&gt;=Inputs!$C$18),MAX(F74+G74+H74+J74-K74-M74-N74,0)*Inputs!$C$17,0)</f>
        <v>0</v>
      </c>
      <c r="P74" s="56" t="n">
        <f aca="false">F74+G74+H74+J74-K74-M74-N74+O74</f>
        <v>123231.067469361</v>
      </c>
      <c r="Q74" s="56" t="n">
        <f aca="false">IF(OR(E74=1,P74&lt;=0),0,P74)</f>
        <v>123231.067469361</v>
      </c>
      <c r="R74" s="15" t="n">
        <f aca="false">IF(OR(E74=1,AND(P74&lt;=0,I74&gt;0)),1,0)</f>
        <v>0</v>
      </c>
      <c r="S74" s="15" t="n">
        <f aca="false">IF(L74&gt;0,1,0)</f>
        <v>0</v>
      </c>
    </row>
    <row r="75" customFormat="false" ht="15" hidden="false" customHeight="false" outlineLevel="0" collapsed="false">
      <c r="A75" s="15" t="n">
        <v>74</v>
      </c>
      <c r="B75" s="15" t="n">
        <f aca="false">INT((A75-1)/12)+1</f>
        <v>7</v>
      </c>
      <c r="C75" s="15" t="n">
        <f aca="false">MIN(Inputs!$C$4+B75-1,99)</f>
        <v>80</v>
      </c>
      <c r="D75" s="55" t="n">
        <f aca="false">Inputs!$C$26</f>
        <v>0.03</v>
      </c>
      <c r="E75" s="15" t="n">
        <f aca="false">R74</f>
        <v>0</v>
      </c>
      <c r="F75" s="56" t="n">
        <f aca="false">Q74</f>
        <v>123231.067469361</v>
      </c>
      <c r="G75" s="56" t="n">
        <f aca="false">IF(AND(MOD(A75-1,12)=0,B75&lt;=Inputs!$C$7,E75=0),Inputs!$C$6,0)</f>
        <v>0</v>
      </c>
      <c r="H75" s="56" t="n">
        <f aca="false">IF(B75=1,G75*Inputs!$C$9,0)</f>
        <v>0</v>
      </c>
      <c r="I75" s="56" t="n">
        <f aca="false">I74+G75</f>
        <v>120000</v>
      </c>
      <c r="J75" s="56" t="n">
        <f aca="false">(F75+G75+H75)*((1+D75)^(1/12)-1)</f>
        <v>303.921056708402</v>
      </c>
      <c r="K75" s="56" t="n">
        <f aca="false">(F75+G75+H75+J75)*(Inputs!$C$14+IF(B75&lt;=10,Inputs!$C$12,Inputs!$C$13))/12</f>
        <v>257.364559429312</v>
      </c>
      <c r="L75" s="56" t="n">
        <f aca="false">IF(OR(E75=1,A75&lt;=Inputs!$C$15),0,MAX(Inputs!$C$8*I75-(F75+G75+H75+J75-K75),0))</f>
        <v>0</v>
      </c>
      <c r="M75" s="56" t="n">
        <f aca="false">L75*INDEX(Rates!$B$2:$C$101,C75+1,IF(Inputs!$C$5="Male",1,2))/1000/12*Inputs!$C$16</f>
        <v>0</v>
      </c>
      <c r="N75" s="56" t="n">
        <f aca="false">IF($V$1=1,MAX(F75+G75+H75+J75-K75-M75,0)*Inputs!$C$22/12,0)</f>
        <v>0</v>
      </c>
      <c r="O75" s="56" t="n">
        <f aca="false">IF(AND(MOD(A75,12)=0,B75&gt;=Inputs!$C$18),MAX(F75+G75+H75+J75-K75-M75-N75,0)*Inputs!$C$17,0)</f>
        <v>0</v>
      </c>
      <c r="P75" s="56" t="n">
        <f aca="false">F75+G75+H75+J75-K75-M75-N75+O75</f>
        <v>123277.62396664</v>
      </c>
      <c r="Q75" s="56" t="n">
        <f aca="false">IF(OR(E75=1,P75&lt;=0),0,P75)</f>
        <v>123277.62396664</v>
      </c>
      <c r="R75" s="15" t="n">
        <f aca="false">IF(OR(E75=1,AND(P75&lt;=0,I75&gt;0)),1,0)</f>
        <v>0</v>
      </c>
      <c r="S75" s="15" t="n">
        <f aca="false">IF(L75&gt;0,1,0)</f>
        <v>0</v>
      </c>
    </row>
    <row r="76" customFormat="false" ht="15" hidden="false" customHeight="false" outlineLevel="0" collapsed="false">
      <c r="A76" s="15" t="n">
        <v>75</v>
      </c>
      <c r="B76" s="15" t="n">
        <f aca="false">INT((A76-1)/12)+1</f>
        <v>7</v>
      </c>
      <c r="C76" s="15" t="n">
        <f aca="false">MIN(Inputs!$C$4+B76-1,99)</f>
        <v>80</v>
      </c>
      <c r="D76" s="55" t="n">
        <f aca="false">Inputs!$C$26</f>
        <v>0.03</v>
      </c>
      <c r="E76" s="15" t="n">
        <f aca="false">R75</f>
        <v>0</v>
      </c>
      <c r="F76" s="56" t="n">
        <f aca="false">Q75</f>
        <v>123277.62396664</v>
      </c>
      <c r="G76" s="56" t="n">
        <f aca="false">IF(AND(MOD(A76-1,12)=0,B76&lt;=Inputs!$C$7,E76=0),Inputs!$C$6,0)</f>
        <v>0</v>
      </c>
      <c r="H76" s="56" t="n">
        <f aca="false">IF(B76=1,G76*Inputs!$C$9,0)</f>
        <v>0</v>
      </c>
      <c r="I76" s="56" t="n">
        <f aca="false">I75+G76</f>
        <v>120000</v>
      </c>
      <c r="J76" s="56" t="n">
        <f aca="false">(F76+G76+H76)*((1+D76)^(1/12)-1)</f>
        <v>304.035877590346</v>
      </c>
      <c r="K76" s="56" t="n">
        <f aca="false">(F76+G76+H76+J76)*(Inputs!$C$14+IF(B76&lt;=10,Inputs!$C$12,Inputs!$C$13))/12</f>
        <v>257.461791342148</v>
      </c>
      <c r="L76" s="56" t="n">
        <f aca="false">IF(OR(E76=1,A76&lt;=Inputs!$C$15),0,MAX(Inputs!$C$8*I76-(F76+G76+H76+J76-K76),0))</f>
        <v>0</v>
      </c>
      <c r="M76" s="56" t="n">
        <f aca="false">L76*INDEX(Rates!$B$2:$C$101,C76+1,IF(Inputs!$C$5="Male",1,2))/1000/12*Inputs!$C$16</f>
        <v>0</v>
      </c>
      <c r="N76" s="56" t="n">
        <f aca="false">IF($V$1=1,MAX(F76+G76+H76+J76-K76-M76,0)*Inputs!$C$22/12,0)</f>
        <v>0</v>
      </c>
      <c r="O76" s="56" t="n">
        <f aca="false">IF(AND(MOD(A76,12)=0,B76&gt;=Inputs!$C$18),MAX(F76+G76+H76+J76-K76-M76-N76,0)*Inputs!$C$17,0)</f>
        <v>0</v>
      </c>
      <c r="P76" s="56" t="n">
        <f aca="false">F76+G76+H76+J76-K76-M76-N76+O76</f>
        <v>123324.198052889</v>
      </c>
      <c r="Q76" s="56" t="n">
        <f aca="false">IF(OR(E76=1,P76&lt;=0),0,P76)</f>
        <v>123324.198052889</v>
      </c>
      <c r="R76" s="15" t="n">
        <f aca="false">IF(OR(E76=1,AND(P76&lt;=0,I76&gt;0)),1,0)</f>
        <v>0</v>
      </c>
      <c r="S76" s="15" t="n">
        <f aca="false">IF(L76&gt;0,1,0)</f>
        <v>0</v>
      </c>
    </row>
    <row r="77" customFormat="false" ht="15" hidden="false" customHeight="false" outlineLevel="0" collapsed="false">
      <c r="A77" s="15" t="n">
        <v>76</v>
      </c>
      <c r="B77" s="15" t="n">
        <f aca="false">INT((A77-1)/12)+1</f>
        <v>7</v>
      </c>
      <c r="C77" s="15" t="n">
        <f aca="false">MIN(Inputs!$C$4+B77-1,99)</f>
        <v>80</v>
      </c>
      <c r="D77" s="55" t="n">
        <f aca="false">Inputs!$C$26</f>
        <v>0.03</v>
      </c>
      <c r="E77" s="15" t="n">
        <f aca="false">R76</f>
        <v>0</v>
      </c>
      <c r="F77" s="56" t="n">
        <f aca="false">Q76</f>
        <v>123324.198052889</v>
      </c>
      <c r="G77" s="56" t="n">
        <f aca="false">IF(AND(MOD(A77-1,12)=0,B77&lt;=Inputs!$C$7,E77=0),Inputs!$C$6,0)</f>
        <v>0</v>
      </c>
      <c r="H77" s="56" t="n">
        <f aca="false">IF(B77=1,G77*Inputs!$C$9,0)</f>
        <v>0</v>
      </c>
      <c r="I77" s="56" t="n">
        <f aca="false">I76+G77</f>
        <v>120000</v>
      </c>
      <c r="J77" s="56" t="n">
        <f aca="false">(F77+G77+H77)*((1+D77)^(1/12)-1)</f>
        <v>304.150741851432</v>
      </c>
      <c r="K77" s="56" t="n">
        <f aca="false">(F77+G77+H77+J77)*(Inputs!$C$14+IF(B77&lt;=10,Inputs!$C$12,Inputs!$C$13))/12</f>
        <v>257.559059989042</v>
      </c>
      <c r="L77" s="56" t="n">
        <f aca="false">IF(OR(E77=1,A77&lt;=Inputs!$C$15),0,MAX(Inputs!$C$8*I77-(F77+G77+H77+J77-K77),0))</f>
        <v>0</v>
      </c>
      <c r="M77" s="56" t="n">
        <f aca="false">L77*INDEX(Rates!$B$2:$C$101,C77+1,IF(Inputs!$C$5="Male",1,2))/1000/12*Inputs!$C$16</f>
        <v>0</v>
      </c>
      <c r="N77" s="56" t="n">
        <f aca="false">IF($V$1=1,MAX(F77+G77+H77+J77-K77-M77,0)*Inputs!$C$22/12,0)</f>
        <v>0</v>
      </c>
      <c r="O77" s="56" t="n">
        <f aca="false">IF(AND(MOD(A77,12)=0,B77&gt;=Inputs!$C$18),MAX(F77+G77+H77+J77-K77-M77-N77,0)*Inputs!$C$17,0)</f>
        <v>0</v>
      </c>
      <c r="P77" s="56" t="n">
        <f aca="false">F77+G77+H77+J77-K77-M77-N77+O77</f>
        <v>123370.789734751</v>
      </c>
      <c r="Q77" s="56" t="n">
        <f aca="false">IF(OR(E77=1,P77&lt;=0),0,P77)</f>
        <v>123370.789734751</v>
      </c>
      <c r="R77" s="15" t="n">
        <f aca="false">IF(OR(E77=1,AND(P77&lt;=0,I77&gt;0)),1,0)</f>
        <v>0</v>
      </c>
      <c r="S77" s="15" t="n">
        <f aca="false">IF(L77&gt;0,1,0)</f>
        <v>0</v>
      </c>
    </row>
    <row r="78" customFormat="false" ht="15" hidden="false" customHeight="false" outlineLevel="0" collapsed="false">
      <c r="A78" s="15" t="n">
        <v>77</v>
      </c>
      <c r="B78" s="15" t="n">
        <f aca="false">INT((A78-1)/12)+1</f>
        <v>7</v>
      </c>
      <c r="C78" s="15" t="n">
        <f aca="false">MIN(Inputs!$C$4+B78-1,99)</f>
        <v>80</v>
      </c>
      <c r="D78" s="55" t="n">
        <f aca="false">Inputs!$C$26</f>
        <v>0.03</v>
      </c>
      <c r="E78" s="15" t="n">
        <f aca="false">R77</f>
        <v>0</v>
      </c>
      <c r="F78" s="56" t="n">
        <f aca="false">Q77</f>
        <v>123370.789734751</v>
      </c>
      <c r="G78" s="56" t="n">
        <f aca="false">IF(AND(MOD(A78-1,12)=0,B78&lt;=Inputs!$C$7,E78=0),Inputs!$C$6,0)</f>
        <v>0</v>
      </c>
      <c r="H78" s="56" t="n">
        <f aca="false">IF(B78=1,G78*Inputs!$C$9,0)</f>
        <v>0</v>
      </c>
      <c r="I78" s="56" t="n">
        <f aca="false">I77+G78</f>
        <v>120000</v>
      </c>
      <c r="J78" s="56" t="n">
        <f aca="false">(F78+G78+H78)*((1+D78)^(1/12)-1)</f>
        <v>304.26564950805</v>
      </c>
      <c r="K78" s="56" t="n">
        <f aca="false">(F78+G78+H78+J78)*(Inputs!$C$14+IF(B78&lt;=10,Inputs!$C$12,Inputs!$C$13))/12</f>
        <v>257.656365383873</v>
      </c>
      <c r="L78" s="56" t="n">
        <f aca="false">IF(OR(E78=1,A78&lt;=Inputs!$C$15),0,MAX(Inputs!$C$8*I78-(F78+G78+H78+J78-K78),0))</f>
        <v>0</v>
      </c>
      <c r="M78" s="56" t="n">
        <f aca="false">L78*INDEX(Rates!$B$2:$C$101,C78+1,IF(Inputs!$C$5="Male",1,2))/1000/12*Inputs!$C$16</f>
        <v>0</v>
      </c>
      <c r="N78" s="56" t="n">
        <f aca="false">IF($V$1=1,MAX(F78+G78+H78+J78-K78-M78,0)*Inputs!$C$22/12,0)</f>
        <v>0</v>
      </c>
      <c r="O78" s="56" t="n">
        <f aca="false">IF(AND(MOD(A78,12)=0,B78&gt;=Inputs!$C$18),MAX(F78+G78+H78+J78-K78-M78-N78,0)*Inputs!$C$17,0)</f>
        <v>0</v>
      </c>
      <c r="P78" s="56" t="n">
        <f aca="false">F78+G78+H78+J78-K78-M78-N78+O78</f>
        <v>123417.399018875</v>
      </c>
      <c r="Q78" s="56" t="n">
        <f aca="false">IF(OR(E78=1,P78&lt;=0),0,P78)</f>
        <v>123417.399018875</v>
      </c>
      <c r="R78" s="15" t="n">
        <f aca="false">IF(OR(E78=1,AND(P78&lt;=0,I78&gt;0)),1,0)</f>
        <v>0</v>
      </c>
      <c r="S78" s="15" t="n">
        <f aca="false">IF(L78&gt;0,1,0)</f>
        <v>0</v>
      </c>
    </row>
    <row r="79" customFormat="false" ht="15" hidden="false" customHeight="false" outlineLevel="0" collapsed="false">
      <c r="A79" s="15" t="n">
        <v>78</v>
      </c>
      <c r="B79" s="15" t="n">
        <f aca="false">INT((A79-1)/12)+1</f>
        <v>7</v>
      </c>
      <c r="C79" s="15" t="n">
        <f aca="false">MIN(Inputs!$C$4+B79-1,99)</f>
        <v>80</v>
      </c>
      <c r="D79" s="55" t="n">
        <f aca="false">Inputs!$C$26</f>
        <v>0.03</v>
      </c>
      <c r="E79" s="15" t="n">
        <f aca="false">R78</f>
        <v>0</v>
      </c>
      <c r="F79" s="56" t="n">
        <f aca="false">Q78</f>
        <v>123417.399018875</v>
      </c>
      <c r="G79" s="56" t="n">
        <f aca="false">IF(AND(MOD(A79-1,12)=0,B79&lt;=Inputs!$C$7,E79=0),Inputs!$C$6,0)</f>
        <v>0</v>
      </c>
      <c r="H79" s="56" t="n">
        <f aca="false">IF(B79=1,G79*Inputs!$C$9,0)</f>
        <v>0</v>
      </c>
      <c r="I79" s="56" t="n">
        <f aca="false">I78+G79</f>
        <v>120000</v>
      </c>
      <c r="J79" s="56" t="n">
        <f aca="false">(F79+G79+H79)*((1+D79)^(1/12)-1)</f>
        <v>304.380600576595</v>
      </c>
      <c r="K79" s="56" t="n">
        <f aca="false">(F79+G79+H79+J79)*(Inputs!$C$14+IF(B79&lt;=10,Inputs!$C$12,Inputs!$C$13))/12</f>
        <v>257.753707540525</v>
      </c>
      <c r="L79" s="56" t="n">
        <f aca="false">IF(OR(E79=1,A79&lt;=Inputs!$C$15),0,MAX(Inputs!$C$8*I79-(F79+G79+H79+J79-K79),0))</f>
        <v>0</v>
      </c>
      <c r="M79" s="56" t="n">
        <f aca="false">L79*INDEX(Rates!$B$2:$C$101,C79+1,IF(Inputs!$C$5="Male",1,2))/1000/12*Inputs!$C$16</f>
        <v>0</v>
      </c>
      <c r="N79" s="56" t="n">
        <f aca="false">IF($V$1=1,MAX(F79+G79+H79+J79-K79-M79,0)*Inputs!$C$22/12,0)</f>
        <v>0</v>
      </c>
      <c r="O79" s="56" t="n">
        <f aca="false">IF(AND(MOD(A79,12)=0,B79&gt;=Inputs!$C$18),MAX(F79+G79+H79+J79-K79-M79-N79,0)*Inputs!$C$17,0)</f>
        <v>0</v>
      </c>
      <c r="P79" s="56" t="n">
        <f aca="false">F79+G79+H79+J79-K79-M79-N79+O79</f>
        <v>123464.025911911</v>
      </c>
      <c r="Q79" s="56" t="n">
        <f aca="false">IF(OR(E79=1,P79&lt;=0),0,P79)</f>
        <v>123464.025911911</v>
      </c>
      <c r="R79" s="15" t="n">
        <f aca="false">IF(OR(E79=1,AND(P79&lt;=0,I79&gt;0)),1,0)</f>
        <v>0</v>
      </c>
      <c r="S79" s="15" t="n">
        <f aca="false">IF(L79&gt;0,1,0)</f>
        <v>0</v>
      </c>
    </row>
    <row r="80" customFormat="false" ht="15" hidden="false" customHeight="false" outlineLevel="0" collapsed="false">
      <c r="A80" s="15" t="n">
        <v>79</v>
      </c>
      <c r="B80" s="15" t="n">
        <f aca="false">INT((A80-1)/12)+1</f>
        <v>7</v>
      </c>
      <c r="C80" s="15" t="n">
        <f aca="false">MIN(Inputs!$C$4+B80-1,99)</f>
        <v>80</v>
      </c>
      <c r="D80" s="55" t="n">
        <f aca="false">Inputs!$C$26</f>
        <v>0.03</v>
      </c>
      <c r="E80" s="15" t="n">
        <f aca="false">R79</f>
        <v>0</v>
      </c>
      <c r="F80" s="56" t="n">
        <f aca="false">Q79</f>
        <v>123464.025911911</v>
      </c>
      <c r="G80" s="56" t="n">
        <f aca="false">IF(AND(MOD(A80-1,12)=0,B80&lt;=Inputs!$C$7,E80=0),Inputs!$C$6,0)</f>
        <v>0</v>
      </c>
      <c r="H80" s="56" t="n">
        <f aca="false">IF(B80=1,G80*Inputs!$C$9,0)</f>
        <v>0</v>
      </c>
      <c r="I80" s="56" t="n">
        <f aca="false">I79+G80</f>
        <v>120000</v>
      </c>
      <c r="J80" s="56" t="n">
        <f aca="false">(F80+G80+H80)*((1+D80)^(1/12)-1)</f>
        <v>304.495595073466</v>
      </c>
      <c r="K80" s="56" t="n">
        <f aca="false">(F80+G80+H80+J80)*(Inputs!$C$14+IF(B80&lt;=10,Inputs!$C$12,Inputs!$C$13))/12</f>
        <v>257.851086472885</v>
      </c>
      <c r="L80" s="56" t="n">
        <f aca="false">IF(OR(E80=1,A80&lt;=Inputs!$C$15),0,MAX(Inputs!$C$8*I80-(F80+G80+H80+J80-K80),0))</f>
        <v>0</v>
      </c>
      <c r="M80" s="56" t="n">
        <f aca="false">L80*INDEX(Rates!$B$2:$C$101,C80+1,IF(Inputs!$C$5="Male",1,2))/1000/12*Inputs!$C$16</f>
        <v>0</v>
      </c>
      <c r="N80" s="56" t="n">
        <f aca="false">IF($V$1=1,MAX(F80+G80+H80+J80-K80-M80,0)*Inputs!$C$22/12,0)</f>
        <v>0</v>
      </c>
      <c r="O80" s="56" t="n">
        <f aca="false">IF(AND(MOD(A80,12)=0,B80&gt;=Inputs!$C$18),MAX(F80+G80+H80+J80-K80-M80-N80,0)*Inputs!$C$17,0)</f>
        <v>0</v>
      </c>
      <c r="P80" s="56" t="n">
        <f aca="false">F80+G80+H80+J80-K80-M80-N80+O80</f>
        <v>123510.670420512</v>
      </c>
      <c r="Q80" s="56" t="n">
        <f aca="false">IF(OR(E80=1,P80&lt;=0),0,P80)</f>
        <v>123510.670420512</v>
      </c>
      <c r="R80" s="15" t="n">
        <f aca="false">IF(OR(E80=1,AND(P80&lt;=0,I80&gt;0)),1,0)</f>
        <v>0</v>
      </c>
      <c r="S80" s="15" t="n">
        <f aca="false">IF(L80&gt;0,1,0)</f>
        <v>0</v>
      </c>
    </row>
    <row r="81" customFormat="false" ht="15" hidden="false" customHeight="false" outlineLevel="0" collapsed="false">
      <c r="A81" s="15" t="n">
        <v>80</v>
      </c>
      <c r="B81" s="15" t="n">
        <f aca="false">INT((A81-1)/12)+1</f>
        <v>7</v>
      </c>
      <c r="C81" s="15" t="n">
        <f aca="false">MIN(Inputs!$C$4+B81-1,99)</f>
        <v>80</v>
      </c>
      <c r="D81" s="55" t="n">
        <f aca="false">Inputs!$C$26</f>
        <v>0.03</v>
      </c>
      <c r="E81" s="15" t="n">
        <f aca="false">R80</f>
        <v>0</v>
      </c>
      <c r="F81" s="56" t="n">
        <f aca="false">Q80</f>
        <v>123510.670420512</v>
      </c>
      <c r="G81" s="56" t="n">
        <f aca="false">IF(AND(MOD(A81-1,12)=0,B81&lt;=Inputs!$C$7,E81=0),Inputs!$C$6,0)</f>
        <v>0</v>
      </c>
      <c r="H81" s="56" t="n">
        <f aca="false">IF(B81=1,G81*Inputs!$C$9,0)</f>
        <v>0</v>
      </c>
      <c r="I81" s="56" t="n">
        <f aca="false">I80+G81</f>
        <v>120000</v>
      </c>
      <c r="J81" s="56" t="n">
        <f aca="false">(F81+G81+H81)*((1+D81)^(1/12)-1)</f>
        <v>304.610633015071</v>
      </c>
      <c r="K81" s="56" t="n">
        <f aca="false">(F81+G81+H81+J81)*(Inputs!$C$14+IF(B81&lt;=10,Inputs!$C$12,Inputs!$C$13))/12</f>
        <v>257.948502194848</v>
      </c>
      <c r="L81" s="56" t="n">
        <f aca="false">IF(OR(E81=1,A81&lt;=Inputs!$C$15),0,MAX(Inputs!$C$8*I81-(F81+G81+H81+J81-K81),0))</f>
        <v>0</v>
      </c>
      <c r="M81" s="56" t="n">
        <f aca="false">L81*INDEX(Rates!$B$2:$C$101,C81+1,IF(Inputs!$C$5="Male",1,2))/1000/12*Inputs!$C$16</f>
        <v>0</v>
      </c>
      <c r="N81" s="56" t="n">
        <f aca="false">IF($V$1=1,MAX(F81+G81+H81+J81-K81-M81,0)*Inputs!$C$22/12,0)</f>
        <v>0</v>
      </c>
      <c r="O81" s="56" t="n">
        <f aca="false">IF(AND(MOD(A81,12)=0,B81&gt;=Inputs!$C$18),MAX(F81+G81+H81+J81-K81-M81-N81,0)*Inputs!$C$17,0)</f>
        <v>0</v>
      </c>
      <c r="P81" s="56" t="n">
        <f aca="false">F81+G81+H81+J81-K81-M81-N81+O81</f>
        <v>123557.332551332</v>
      </c>
      <c r="Q81" s="56" t="n">
        <f aca="false">IF(OR(E81=1,P81&lt;=0),0,P81)</f>
        <v>123557.332551332</v>
      </c>
      <c r="R81" s="15" t="n">
        <f aca="false">IF(OR(E81=1,AND(P81&lt;=0,I81&gt;0)),1,0)</f>
        <v>0</v>
      </c>
      <c r="S81" s="15" t="n">
        <f aca="false">IF(L81&gt;0,1,0)</f>
        <v>0</v>
      </c>
    </row>
    <row r="82" customFormat="false" ht="15" hidden="false" customHeight="false" outlineLevel="0" collapsed="false">
      <c r="A82" s="15" t="n">
        <v>81</v>
      </c>
      <c r="B82" s="15" t="n">
        <f aca="false">INT((A82-1)/12)+1</f>
        <v>7</v>
      </c>
      <c r="C82" s="15" t="n">
        <f aca="false">MIN(Inputs!$C$4+B82-1,99)</f>
        <v>80</v>
      </c>
      <c r="D82" s="55" t="n">
        <f aca="false">Inputs!$C$26</f>
        <v>0.03</v>
      </c>
      <c r="E82" s="15" t="n">
        <f aca="false">R81</f>
        <v>0</v>
      </c>
      <c r="F82" s="56" t="n">
        <f aca="false">Q81</f>
        <v>123557.332551332</v>
      </c>
      <c r="G82" s="56" t="n">
        <f aca="false">IF(AND(MOD(A82-1,12)=0,B82&lt;=Inputs!$C$7,E82=0),Inputs!$C$6,0)</f>
        <v>0</v>
      </c>
      <c r="H82" s="56" t="n">
        <f aca="false">IF(B82=1,G82*Inputs!$C$9,0)</f>
        <v>0</v>
      </c>
      <c r="I82" s="56" t="n">
        <f aca="false">I81+G82</f>
        <v>120000</v>
      </c>
      <c r="J82" s="56" t="n">
        <f aca="false">(F82+G82+H82)*((1+D82)^(1/12)-1)</f>
        <v>304.725714417825</v>
      </c>
      <c r="K82" s="56" t="n">
        <f aca="false">(F82+G82+H82+J82)*(Inputs!$C$14+IF(B82&lt;=10,Inputs!$C$12,Inputs!$C$13))/12</f>
        <v>258.045954720312</v>
      </c>
      <c r="L82" s="56" t="n">
        <f aca="false">IF(OR(E82=1,A82&lt;=Inputs!$C$15),0,MAX(Inputs!$C$8*I82-(F82+G82+H82+J82-K82),0))</f>
        <v>0</v>
      </c>
      <c r="M82" s="56" t="n">
        <f aca="false">L82*INDEX(Rates!$B$2:$C$101,C82+1,IF(Inputs!$C$5="Male",1,2))/1000/12*Inputs!$C$16</f>
        <v>0</v>
      </c>
      <c r="N82" s="56" t="n">
        <f aca="false">IF($V$1=1,MAX(F82+G82+H82+J82-K82-M82,0)*Inputs!$C$22/12,0)</f>
        <v>0</v>
      </c>
      <c r="O82" s="56" t="n">
        <f aca="false">IF(AND(MOD(A82,12)=0,B82&gt;=Inputs!$C$18),MAX(F82+G82+H82+J82-K82-M82-N82,0)*Inputs!$C$17,0)</f>
        <v>0</v>
      </c>
      <c r="P82" s="56" t="n">
        <f aca="false">F82+G82+H82+J82-K82-M82-N82+O82</f>
        <v>123604.01231103</v>
      </c>
      <c r="Q82" s="56" t="n">
        <f aca="false">IF(OR(E82=1,P82&lt;=0),0,P82)</f>
        <v>123604.01231103</v>
      </c>
      <c r="R82" s="15" t="n">
        <f aca="false">IF(OR(E82=1,AND(P82&lt;=0,I82&gt;0)),1,0)</f>
        <v>0</v>
      </c>
      <c r="S82" s="15" t="n">
        <f aca="false">IF(L82&gt;0,1,0)</f>
        <v>0</v>
      </c>
    </row>
    <row r="83" customFormat="false" ht="15" hidden="false" customHeight="false" outlineLevel="0" collapsed="false">
      <c r="A83" s="15" t="n">
        <v>82</v>
      </c>
      <c r="B83" s="15" t="n">
        <f aca="false">INT((A83-1)/12)+1</f>
        <v>7</v>
      </c>
      <c r="C83" s="15" t="n">
        <f aca="false">MIN(Inputs!$C$4+B83-1,99)</f>
        <v>80</v>
      </c>
      <c r="D83" s="55" t="n">
        <f aca="false">Inputs!$C$26</f>
        <v>0.03</v>
      </c>
      <c r="E83" s="15" t="n">
        <f aca="false">R82</f>
        <v>0</v>
      </c>
      <c r="F83" s="56" t="n">
        <f aca="false">Q82</f>
        <v>123604.01231103</v>
      </c>
      <c r="G83" s="56" t="n">
        <f aca="false">IF(AND(MOD(A83-1,12)=0,B83&lt;=Inputs!$C$7,E83=0),Inputs!$C$6,0)</f>
        <v>0</v>
      </c>
      <c r="H83" s="56" t="n">
        <f aca="false">IF(B83=1,G83*Inputs!$C$9,0)</f>
        <v>0</v>
      </c>
      <c r="I83" s="56" t="n">
        <f aca="false">I82+G83</f>
        <v>120000</v>
      </c>
      <c r="J83" s="56" t="n">
        <f aca="false">(F83+G83+H83)*((1+D83)^(1/12)-1)</f>
        <v>304.840839298145</v>
      </c>
      <c r="K83" s="56" t="n">
        <f aca="false">(F83+G83+H83+J83)*(Inputs!$C$14+IF(B83&lt;=10,Inputs!$C$12,Inputs!$C$13))/12</f>
        <v>258.143444063183</v>
      </c>
      <c r="L83" s="56" t="n">
        <f aca="false">IF(OR(E83=1,A83&lt;=Inputs!$C$15),0,MAX(Inputs!$C$8*I83-(F83+G83+H83+J83-K83),0))</f>
        <v>0</v>
      </c>
      <c r="M83" s="56" t="n">
        <f aca="false">L83*INDEX(Rates!$B$2:$C$101,C83+1,IF(Inputs!$C$5="Male",1,2))/1000/12*Inputs!$C$16</f>
        <v>0</v>
      </c>
      <c r="N83" s="56" t="n">
        <f aca="false">IF($V$1=1,MAX(F83+G83+H83+J83-K83-M83,0)*Inputs!$C$22/12,0)</f>
        <v>0</v>
      </c>
      <c r="O83" s="56" t="n">
        <f aca="false">IF(AND(MOD(A83,12)=0,B83&gt;=Inputs!$C$18),MAX(F83+G83+H83+J83-K83-M83-N83,0)*Inputs!$C$17,0)</f>
        <v>0</v>
      </c>
      <c r="P83" s="56" t="n">
        <f aca="false">F83+G83+H83+J83-K83-M83-N83+O83</f>
        <v>123650.709706265</v>
      </c>
      <c r="Q83" s="56" t="n">
        <f aca="false">IF(OR(E83=1,P83&lt;=0),0,P83)</f>
        <v>123650.709706265</v>
      </c>
      <c r="R83" s="15" t="n">
        <f aca="false">IF(OR(E83=1,AND(P83&lt;=0,I83&gt;0)),1,0)</f>
        <v>0</v>
      </c>
      <c r="S83" s="15" t="n">
        <f aca="false">IF(L83&gt;0,1,0)</f>
        <v>0</v>
      </c>
    </row>
    <row r="84" customFormat="false" ht="15" hidden="false" customHeight="false" outlineLevel="0" collapsed="false">
      <c r="A84" s="15" t="n">
        <v>83</v>
      </c>
      <c r="B84" s="15" t="n">
        <f aca="false">INT((A84-1)/12)+1</f>
        <v>7</v>
      </c>
      <c r="C84" s="15" t="n">
        <f aca="false">MIN(Inputs!$C$4+B84-1,99)</f>
        <v>80</v>
      </c>
      <c r="D84" s="55" t="n">
        <f aca="false">Inputs!$C$26</f>
        <v>0.03</v>
      </c>
      <c r="E84" s="15" t="n">
        <f aca="false">R83</f>
        <v>0</v>
      </c>
      <c r="F84" s="56" t="n">
        <f aca="false">Q83</f>
        <v>123650.709706265</v>
      </c>
      <c r="G84" s="56" t="n">
        <f aca="false">IF(AND(MOD(A84-1,12)=0,B84&lt;=Inputs!$C$7,E84=0),Inputs!$C$6,0)</f>
        <v>0</v>
      </c>
      <c r="H84" s="56" t="n">
        <f aca="false">IF(B84=1,G84*Inputs!$C$9,0)</f>
        <v>0</v>
      </c>
      <c r="I84" s="56" t="n">
        <f aca="false">I83+G84</f>
        <v>120000</v>
      </c>
      <c r="J84" s="56" t="n">
        <f aca="false">(F84+G84+H84)*((1+D84)^(1/12)-1)</f>
        <v>304.956007672458</v>
      </c>
      <c r="K84" s="56" t="n">
        <f aca="false">(F84+G84+H84+J84)*(Inputs!$C$14+IF(B84&lt;=10,Inputs!$C$12,Inputs!$C$13))/12</f>
        <v>258.240970237369</v>
      </c>
      <c r="L84" s="56" t="n">
        <f aca="false">IF(OR(E84=1,A84&lt;=Inputs!$C$15),0,MAX(Inputs!$C$8*I84-(F84+G84+H84+J84-K84),0))</f>
        <v>0</v>
      </c>
      <c r="M84" s="56" t="n">
        <f aca="false">L84*INDEX(Rates!$B$2:$C$101,C84+1,IF(Inputs!$C$5="Male",1,2))/1000/12*Inputs!$C$16</f>
        <v>0</v>
      </c>
      <c r="N84" s="56" t="n">
        <f aca="false">IF($V$1=1,MAX(F84+G84+H84+J84-K84-M84,0)*Inputs!$C$22/12,0)</f>
        <v>0</v>
      </c>
      <c r="O84" s="56" t="n">
        <f aca="false">IF(AND(MOD(A84,12)=0,B84&gt;=Inputs!$C$18),MAX(F84+G84+H84+J84-K84-M84-N84,0)*Inputs!$C$17,0)</f>
        <v>0</v>
      </c>
      <c r="P84" s="56" t="n">
        <f aca="false">F84+G84+H84+J84-K84-M84-N84+O84</f>
        <v>123697.4247437</v>
      </c>
      <c r="Q84" s="56" t="n">
        <f aca="false">IF(OR(E84=1,P84&lt;=0),0,P84)</f>
        <v>123697.4247437</v>
      </c>
      <c r="R84" s="15" t="n">
        <f aca="false">IF(OR(E84=1,AND(P84&lt;=0,I84&gt;0)),1,0)</f>
        <v>0</v>
      </c>
      <c r="S84" s="15" t="n">
        <f aca="false">IF(L84&gt;0,1,0)</f>
        <v>0</v>
      </c>
    </row>
    <row r="85" customFormat="false" ht="15" hidden="false" customHeight="false" outlineLevel="0" collapsed="false">
      <c r="A85" s="15" t="n">
        <v>84</v>
      </c>
      <c r="B85" s="15" t="n">
        <f aca="false">INT((A85-1)/12)+1</f>
        <v>7</v>
      </c>
      <c r="C85" s="15" t="n">
        <f aca="false">MIN(Inputs!$C$4+B85-1,99)</f>
        <v>80</v>
      </c>
      <c r="D85" s="55" t="n">
        <f aca="false">Inputs!$C$26</f>
        <v>0.03</v>
      </c>
      <c r="E85" s="15" t="n">
        <f aca="false">R84</f>
        <v>0</v>
      </c>
      <c r="F85" s="56" t="n">
        <f aca="false">Q84</f>
        <v>123697.4247437</v>
      </c>
      <c r="G85" s="56" t="n">
        <f aca="false">IF(AND(MOD(A85-1,12)=0,B85&lt;=Inputs!$C$7,E85=0),Inputs!$C$6,0)</f>
        <v>0</v>
      </c>
      <c r="H85" s="56" t="n">
        <f aca="false">IF(B85=1,G85*Inputs!$C$9,0)</f>
        <v>0</v>
      </c>
      <c r="I85" s="56" t="n">
        <f aca="false">I84+G85</f>
        <v>120000</v>
      </c>
      <c r="J85" s="56" t="n">
        <f aca="false">(F85+G85+H85)*((1+D85)^(1/12)-1)</f>
        <v>305.071219557197</v>
      </c>
      <c r="K85" s="56" t="n">
        <f aca="false">(F85+G85+H85+J85)*(Inputs!$C$14+IF(B85&lt;=10,Inputs!$C$12,Inputs!$C$13))/12</f>
        <v>258.338533256785</v>
      </c>
      <c r="L85" s="56" t="n">
        <f aca="false">IF(OR(E85=1,A85&lt;=Inputs!$C$15),0,MAX(Inputs!$C$8*I85-(F85+G85+H85+J85-K85),0))</f>
        <v>0</v>
      </c>
      <c r="M85" s="56" t="n">
        <f aca="false">L85*INDEX(Rates!$B$2:$C$101,C85+1,IF(Inputs!$C$5="Male",1,2))/1000/12*Inputs!$C$16</f>
        <v>0</v>
      </c>
      <c r="N85" s="56" t="n">
        <f aca="false">IF($V$1=1,MAX(F85+G85+H85+J85-K85-M85,0)*Inputs!$C$22/12,0)</f>
        <v>0</v>
      </c>
      <c r="O85" s="56" t="n">
        <f aca="false">IF(AND(MOD(A85,12)=0,B85&gt;=Inputs!$C$18),MAX(F85+G85+H85+J85-K85-M85-N85,0)*Inputs!$C$17,0)</f>
        <v>0</v>
      </c>
      <c r="P85" s="56" t="n">
        <f aca="false">F85+G85+H85+J85-K85-M85-N85+O85</f>
        <v>123744.15743</v>
      </c>
      <c r="Q85" s="56" t="n">
        <f aca="false">IF(OR(E85=1,P85&lt;=0),0,P85)</f>
        <v>123744.15743</v>
      </c>
      <c r="R85" s="15" t="n">
        <f aca="false">IF(OR(E85=1,AND(P85&lt;=0,I85&gt;0)),1,0)</f>
        <v>0</v>
      </c>
      <c r="S85" s="15" t="n">
        <f aca="false">IF(L85&gt;0,1,0)</f>
        <v>0</v>
      </c>
    </row>
    <row r="86" customFormat="false" ht="15" hidden="false" customHeight="false" outlineLevel="0" collapsed="false">
      <c r="A86" s="15" t="n">
        <v>85</v>
      </c>
      <c r="B86" s="15" t="n">
        <f aca="false">INT((A86-1)/12)+1</f>
        <v>8</v>
      </c>
      <c r="C86" s="15" t="n">
        <f aca="false">MIN(Inputs!$C$4+B86-1,99)</f>
        <v>81</v>
      </c>
      <c r="D86" s="55" t="n">
        <f aca="false">Inputs!$C$26</f>
        <v>0.03</v>
      </c>
      <c r="E86" s="15" t="n">
        <f aca="false">R85</f>
        <v>0</v>
      </c>
      <c r="F86" s="56" t="n">
        <f aca="false">Q85</f>
        <v>123744.15743</v>
      </c>
      <c r="G86" s="56" t="n">
        <f aca="false">IF(AND(MOD(A86-1,12)=0,B86&lt;=Inputs!$C$7,E86=0),Inputs!$C$6,0)</f>
        <v>0</v>
      </c>
      <c r="H86" s="56" t="n">
        <f aca="false">IF(B86=1,G86*Inputs!$C$9,0)</f>
        <v>0</v>
      </c>
      <c r="I86" s="56" t="n">
        <f aca="false">I85+G86</f>
        <v>120000</v>
      </c>
      <c r="J86" s="56" t="n">
        <f aca="false">(F86+G86+H86)*((1+D86)^(1/12)-1)</f>
        <v>305.186474968798</v>
      </c>
      <c r="K86" s="56" t="n">
        <f aca="false">(F86+G86+H86+J86)*(Inputs!$C$14+IF(B86&lt;=10,Inputs!$C$12,Inputs!$C$13))/12</f>
        <v>258.436133135352</v>
      </c>
      <c r="L86" s="56" t="n">
        <f aca="false">IF(OR(E86=1,A86&lt;=Inputs!$C$15),0,MAX(Inputs!$C$8*I86-(F86+G86+H86+J86-K86),0))</f>
        <v>0</v>
      </c>
      <c r="M86" s="56" t="n">
        <f aca="false">L86*INDEX(Rates!$B$2:$C$101,C86+1,IF(Inputs!$C$5="Male",1,2))/1000/12*Inputs!$C$16</f>
        <v>0</v>
      </c>
      <c r="N86" s="56" t="n">
        <f aca="false">IF($V$1=1,MAX(F86+G86+H86+J86-K86-M86,0)*Inputs!$C$22/12,0)</f>
        <v>0</v>
      </c>
      <c r="O86" s="56" t="n">
        <f aca="false">IF(AND(MOD(A86,12)=0,B86&gt;=Inputs!$C$18),MAX(F86+G86+H86+J86-K86-M86-N86,0)*Inputs!$C$17,0)</f>
        <v>0</v>
      </c>
      <c r="P86" s="56" t="n">
        <f aca="false">F86+G86+H86+J86-K86-M86-N86+O86</f>
        <v>123790.907771834</v>
      </c>
      <c r="Q86" s="56" t="n">
        <f aca="false">IF(OR(E86=1,P86&lt;=0),0,P86)</f>
        <v>123790.907771834</v>
      </c>
      <c r="R86" s="15" t="n">
        <f aca="false">IF(OR(E86=1,AND(P86&lt;=0,I86&gt;0)),1,0)</f>
        <v>0</v>
      </c>
      <c r="S86" s="15" t="n">
        <f aca="false">IF(L86&gt;0,1,0)</f>
        <v>0</v>
      </c>
    </row>
    <row r="87" customFormat="false" ht="15" hidden="false" customHeight="false" outlineLevel="0" collapsed="false">
      <c r="A87" s="15" t="n">
        <v>86</v>
      </c>
      <c r="B87" s="15" t="n">
        <f aca="false">INT((A87-1)/12)+1</f>
        <v>8</v>
      </c>
      <c r="C87" s="15" t="n">
        <f aca="false">MIN(Inputs!$C$4+B87-1,99)</f>
        <v>81</v>
      </c>
      <c r="D87" s="55" t="n">
        <f aca="false">Inputs!$C$26</f>
        <v>0.03</v>
      </c>
      <c r="E87" s="15" t="n">
        <f aca="false">R86</f>
        <v>0</v>
      </c>
      <c r="F87" s="56" t="n">
        <f aca="false">Q86</f>
        <v>123790.907771834</v>
      </c>
      <c r="G87" s="56" t="n">
        <f aca="false">IF(AND(MOD(A87-1,12)=0,B87&lt;=Inputs!$C$7,E87=0),Inputs!$C$6,0)</f>
        <v>0</v>
      </c>
      <c r="H87" s="56" t="n">
        <f aca="false">IF(B87=1,G87*Inputs!$C$9,0)</f>
        <v>0</v>
      </c>
      <c r="I87" s="56" t="n">
        <f aca="false">I86+G87</f>
        <v>120000</v>
      </c>
      <c r="J87" s="56" t="n">
        <f aca="false">(F87+G87+H87)*((1+D87)^(1/12)-1)</f>
        <v>305.301773923707</v>
      </c>
      <c r="K87" s="56" t="n">
        <f aca="false">(F87+G87+H87+J87)*(Inputs!$C$14+IF(B87&lt;=10,Inputs!$C$12,Inputs!$C$13))/12</f>
        <v>258.533769886994</v>
      </c>
      <c r="L87" s="56" t="n">
        <f aca="false">IF(OR(E87=1,A87&lt;=Inputs!$C$15),0,MAX(Inputs!$C$8*I87-(F87+G87+H87+J87-K87),0))</f>
        <v>0</v>
      </c>
      <c r="M87" s="56" t="n">
        <f aca="false">L87*INDEX(Rates!$B$2:$C$101,C87+1,IF(Inputs!$C$5="Male",1,2))/1000/12*Inputs!$C$16</f>
        <v>0</v>
      </c>
      <c r="N87" s="56" t="n">
        <f aca="false">IF($V$1=1,MAX(F87+G87+H87+J87-K87-M87,0)*Inputs!$C$22/12,0)</f>
        <v>0</v>
      </c>
      <c r="O87" s="56" t="n">
        <f aca="false">IF(AND(MOD(A87,12)=0,B87&gt;=Inputs!$C$18),MAX(F87+G87+H87+J87-K87-M87-N87,0)*Inputs!$C$17,0)</f>
        <v>0</v>
      </c>
      <c r="P87" s="56" t="n">
        <f aca="false">F87+G87+H87+J87-K87-M87-N87+O87</f>
        <v>123837.67577587</v>
      </c>
      <c r="Q87" s="56" t="n">
        <f aca="false">IF(OR(E87=1,P87&lt;=0),0,P87)</f>
        <v>123837.67577587</v>
      </c>
      <c r="R87" s="15" t="n">
        <f aca="false">IF(OR(E87=1,AND(P87&lt;=0,I87&gt;0)),1,0)</f>
        <v>0</v>
      </c>
      <c r="S87" s="15" t="n">
        <f aca="false">IF(L87&gt;0,1,0)</f>
        <v>0</v>
      </c>
    </row>
    <row r="88" customFormat="false" ht="15" hidden="false" customHeight="false" outlineLevel="0" collapsed="false">
      <c r="A88" s="15" t="n">
        <v>87</v>
      </c>
      <c r="B88" s="15" t="n">
        <f aca="false">INT((A88-1)/12)+1</f>
        <v>8</v>
      </c>
      <c r="C88" s="15" t="n">
        <f aca="false">MIN(Inputs!$C$4+B88-1,99)</f>
        <v>81</v>
      </c>
      <c r="D88" s="55" t="n">
        <f aca="false">Inputs!$C$26</f>
        <v>0.03</v>
      </c>
      <c r="E88" s="15" t="n">
        <f aca="false">R87</f>
        <v>0</v>
      </c>
      <c r="F88" s="56" t="n">
        <f aca="false">Q87</f>
        <v>123837.67577587</v>
      </c>
      <c r="G88" s="56" t="n">
        <f aca="false">IF(AND(MOD(A88-1,12)=0,B88&lt;=Inputs!$C$7,E88=0),Inputs!$C$6,0)</f>
        <v>0</v>
      </c>
      <c r="H88" s="56" t="n">
        <f aca="false">IF(B88=1,G88*Inputs!$C$9,0)</f>
        <v>0</v>
      </c>
      <c r="I88" s="56" t="n">
        <f aca="false">I87+G88</f>
        <v>120000</v>
      </c>
      <c r="J88" s="56" t="n">
        <f aca="false">(F88+G88+H88)*((1+D88)^(1/12)-1)</f>
        <v>305.417116438373</v>
      </c>
      <c r="K88" s="56" t="n">
        <f aca="false">(F88+G88+H88+J88)*(Inputs!$C$14+IF(B88&lt;=10,Inputs!$C$12,Inputs!$C$13))/12</f>
        <v>258.631443525643</v>
      </c>
      <c r="L88" s="56" t="n">
        <f aca="false">IF(OR(E88=1,A88&lt;=Inputs!$C$15),0,MAX(Inputs!$C$8*I88-(F88+G88+H88+J88-K88),0))</f>
        <v>0</v>
      </c>
      <c r="M88" s="56" t="n">
        <f aca="false">L88*INDEX(Rates!$B$2:$C$101,C88+1,IF(Inputs!$C$5="Male",1,2))/1000/12*Inputs!$C$16</f>
        <v>0</v>
      </c>
      <c r="N88" s="56" t="n">
        <f aca="false">IF($V$1=1,MAX(F88+G88+H88+J88-K88-M88,0)*Inputs!$C$22/12,0)</f>
        <v>0</v>
      </c>
      <c r="O88" s="56" t="n">
        <f aca="false">IF(AND(MOD(A88,12)=0,B88&gt;=Inputs!$C$18),MAX(F88+G88+H88+J88-K88-M88-N88,0)*Inputs!$C$17,0)</f>
        <v>0</v>
      </c>
      <c r="P88" s="56" t="n">
        <f aca="false">F88+G88+H88+J88-K88-M88-N88+O88</f>
        <v>123884.461448783</v>
      </c>
      <c r="Q88" s="56" t="n">
        <f aca="false">IF(OR(E88=1,P88&lt;=0),0,P88)</f>
        <v>123884.461448783</v>
      </c>
      <c r="R88" s="15" t="n">
        <f aca="false">IF(OR(E88=1,AND(P88&lt;=0,I88&gt;0)),1,0)</f>
        <v>0</v>
      </c>
      <c r="S88" s="15" t="n">
        <f aca="false">IF(L88&gt;0,1,0)</f>
        <v>0</v>
      </c>
    </row>
    <row r="89" customFormat="false" ht="15" hidden="false" customHeight="false" outlineLevel="0" collapsed="false">
      <c r="A89" s="15" t="n">
        <v>88</v>
      </c>
      <c r="B89" s="15" t="n">
        <f aca="false">INT((A89-1)/12)+1</f>
        <v>8</v>
      </c>
      <c r="C89" s="15" t="n">
        <f aca="false">MIN(Inputs!$C$4+B89-1,99)</f>
        <v>81</v>
      </c>
      <c r="D89" s="55" t="n">
        <f aca="false">Inputs!$C$26</f>
        <v>0.03</v>
      </c>
      <c r="E89" s="15" t="n">
        <f aca="false">R88</f>
        <v>0</v>
      </c>
      <c r="F89" s="56" t="n">
        <f aca="false">Q88</f>
        <v>123884.461448783</v>
      </c>
      <c r="G89" s="56" t="n">
        <f aca="false">IF(AND(MOD(A89-1,12)=0,B89&lt;=Inputs!$C$7,E89=0),Inputs!$C$6,0)</f>
        <v>0</v>
      </c>
      <c r="H89" s="56" t="n">
        <f aca="false">IF(B89=1,G89*Inputs!$C$9,0)</f>
        <v>0</v>
      </c>
      <c r="I89" s="56" t="n">
        <f aca="false">I88+G89</f>
        <v>120000</v>
      </c>
      <c r="J89" s="56" t="n">
        <f aca="false">(F89+G89+H89)*((1+D89)^(1/12)-1)</f>
        <v>305.532502529255</v>
      </c>
      <c r="K89" s="56" t="n">
        <f aca="false">(F89+G89+H89+J89)*(Inputs!$C$14+IF(B89&lt;=10,Inputs!$C$12,Inputs!$C$13))/12</f>
        <v>258.729154065234</v>
      </c>
      <c r="L89" s="56" t="n">
        <f aca="false">IF(OR(E89=1,A89&lt;=Inputs!$C$15),0,MAX(Inputs!$C$8*I89-(F89+G89+H89+J89-K89),0))</f>
        <v>0</v>
      </c>
      <c r="M89" s="56" t="n">
        <f aca="false">L89*INDEX(Rates!$B$2:$C$101,C89+1,IF(Inputs!$C$5="Male",1,2))/1000/12*Inputs!$C$16</f>
        <v>0</v>
      </c>
      <c r="N89" s="56" t="n">
        <f aca="false">IF($V$1=1,MAX(F89+G89+H89+J89-K89-M89,0)*Inputs!$C$22/12,0)</f>
        <v>0</v>
      </c>
      <c r="O89" s="56" t="n">
        <f aca="false">IF(AND(MOD(A89,12)=0,B89&gt;=Inputs!$C$18),MAX(F89+G89+H89+J89-K89-M89-N89,0)*Inputs!$C$17,0)</f>
        <v>0</v>
      </c>
      <c r="P89" s="56" t="n">
        <f aca="false">F89+G89+H89+J89-K89-M89-N89+O89</f>
        <v>123931.264797247</v>
      </c>
      <c r="Q89" s="56" t="n">
        <f aca="false">IF(OR(E89=1,P89&lt;=0),0,P89)</f>
        <v>123931.264797247</v>
      </c>
      <c r="R89" s="15" t="n">
        <f aca="false">IF(OR(E89=1,AND(P89&lt;=0,I89&gt;0)),1,0)</f>
        <v>0</v>
      </c>
      <c r="S89" s="15" t="n">
        <f aca="false">IF(L89&gt;0,1,0)</f>
        <v>0</v>
      </c>
    </row>
    <row r="90" customFormat="false" ht="15" hidden="false" customHeight="false" outlineLevel="0" collapsed="false">
      <c r="A90" s="15" t="n">
        <v>89</v>
      </c>
      <c r="B90" s="15" t="n">
        <f aca="false">INT((A90-1)/12)+1</f>
        <v>8</v>
      </c>
      <c r="C90" s="15" t="n">
        <f aca="false">MIN(Inputs!$C$4+B90-1,99)</f>
        <v>81</v>
      </c>
      <c r="D90" s="55" t="n">
        <f aca="false">Inputs!$C$26</f>
        <v>0.03</v>
      </c>
      <c r="E90" s="15" t="n">
        <f aca="false">R89</f>
        <v>0</v>
      </c>
      <c r="F90" s="56" t="n">
        <f aca="false">Q89</f>
        <v>123931.264797247</v>
      </c>
      <c r="G90" s="56" t="n">
        <f aca="false">IF(AND(MOD(A90-1,12)=0,B90&lt;=Inputs!$C$7,E90=0),Inputs!$C$6,0)</f>
        <v>0</v>
      </c>
      <c r="H90" s="56" t="n">
        <f aca="false">IF(B90=1,G90*Inputs!$C$9,0)</f>
        <v>0</v>
      </c>
      <c r="I90" s="56" t="n">
        <f aca="false">I89+G90</f>
        <v>120000</v>
      </c>
      <c r="J90" s="56" t="n">
        <f aca="false">(F90+G90+H90)*((1+D90)^(1/12)-1)</f>
        <v>305.647932212814</v>
      </c>
      <c r="K90" s="56" t="n">
        <f aca="false">(F90+G90+H90+J90)*(Inputs!$C$14+IF(B90&lt;=10,Inputs!$C$12,Inputs!$C$13))/12</f>
        <v>258.826901519708</v>
      </c>
      <c r="L90" s="56" t="n">
        <f aca="false">IF(OR(E90=1,A90&lt;=Inputs!$C$15),0,MAX(Inputs!$C$8*I90-(F90+G90+H90+J90-K90),0))</f>
        <v>0</v>
      </c>
      <c r="M90" s="56" t="n">
        <f aca="false">L90*INDEX(Rates!$B$2:$C$101,C90+1,IF(Inputs!$C$5="Male",1,2))/1000/12*Inputs!$C$16</f>
        <v>0</v>
      </c>
      <c r="N90" s="56" t="n">
        <f aca="false">IF($V$1=1,MAX(F90+G90+H90+J90-K90-M90,0)*Inputs!$C$22/12,0)</f>
        <v>0</v>
      </c>
      <c r="O90" s="56" t="n">
        <f aca="false">IF(AND(MOD(A90,12)=0,B90&gt;=Inputs!$C$18),MAX(F90+G90+H90+J90-K90-M90-N90,0)*Inputs!$C$17,0)</f>
        <v>0</v>
      </c>
      <c r="P90" s="56" t="n">
        <f aca="false">F90+G90+H90+J90-K90-M90-N90+O90</f>
        <v>123978.08582794</v>
      </c>
      <c r="Q90" s="56" t="n">
        <f aca="false">IF(OR(E90=1,P90&lt;=0),0,P90)</f>
        <v>123978.08582794</v>
      </c>
      <c r="R90" s="15" t="n">
        <f aca="false">IF(OR(E90=1,AND(P90&lt;=0,I90&gt;0)),1,0)</f>
        <v>0</v>
      </c>
      <c r="S90" s="15" t="n">
        <f aca="false">IF(L90&gt;0,1,0)</f>
        <v>0</v>
      </c>
    </row>
    <row r="91" customFormat="false" ht="15" hidden="false" customHeight="false" outlineLevel="0" collapsed="false">
      <c r="A91" s="15" t="n">
        <v>90</v>
      </c>
      <c r="B91" s="15" t="n">
        <f aca="false">INT((A91-1)/12)+1</f>
        <v>8</v>
      </c>
      <c r="C91" s="15" t="n">
        <f aca="false">MIN(Inputs!$C$4+B91-1,99)</f>
        <v>81</v>
      </c>
      <c r="D91" s="55" t="n">
        <f aca="false">Inputs!$C$26</f>
        <v>0.03</v>
      </c>
      <c r="E91" s="15" t="n">
        <f aca="false">R90</f>
        <v>0</v>
      </c>
      <c r="F91" s="56" t="n">
        <f aca="false">Q90</f>
        <v>123978.08582794</v>
      </c>
      <c r="G91" s="56" t="n">
        <f aca="false">IF(AND(MOD(A91-1,12)=0,B91&lt;=Inputs!$C$7,E91=0),Inputs!$C$6,0)</f>
        <v>0</v>
      </c>
      <c r="H91" s="56" t="n">
        <f aca="false">IF(B91=1,G91*Inputs!$C$9,0)</f>
        <v>0</v>
      </c>
      <c r="I91" s="56" t="n">
        <f aca="false">I90+G91</f>
        <v>120000</v>
      </c>
      <c r="J91" s="56" t="n">
        <f aca="false">(F91+G91+H91)*((1+D91)^(1/12)-1)</f>
        <v>305.763405505521</v>
      </c>
      <c r="K91" s="56" t="n">
        <f aca="false">(F91+G91+H91+J91)*(Inputs!$C$14+IF(B91&lt;=10,Inputs!$C$12,Inputs!$C$13))/12</f>
        <v>258.924685903012</v>
      </c>
      <c r="L91" s="56" t="n">
        <f aca="false">IF(OR(E91=1,A91&lt;=Inputs!$C$15),0,MAX(Inputs!$C$8*I91-(F91+G91+H91+J91-K91),0))</f>
        <v>0</v>
      </c>
      <c r="M91" s="56" t="n">
        <f aca="false">L91*INDEX(Rates!$B$2:$C$101,C91+1,IF(Inputs!$C$5="Male",1,2))/1000/12*Inputs!$C$16</f>
        <v>0</v>
      </c>
      <c r="N91" s="56" t="n">
        <f aca="false">IF($V$1=1,MAX(F91+G91+H91+J91-K91-M91,0)*Inputs!$C$22/12,0)</f>
        <v>0</v>
      </c>
      <c r="O91" s="56" t="n">
        <f aca="false">IF(AND(MOD(A91,12)=0,B91&gt;=Inputs!$C$18),MAX(F91+G91+H91+J91-K91-M91-N91,0)*Inputs!$C$17,0)</f>
        <v>0</v>
      </c>
      <c r="P91" s="56" t="n">
        <f aca="false">F91+G91+H91+J91-K91-M91-N91+O91</f>
        <v>124024.924547543</v>
      </c>
      <c r="Q91" s="56" t="n">
        <f aca="false">IF(OR(E91=1,P91&lt;=0),0,P91)</f>
        <v>124024.924547543</v>
      </c>
      <c r="R91" s="15" t="n">
        <f aca="false">IF(OR(E91=1,AND(P91&lt;=0,I91&gt;0)),1,0)</f>
        <v>0</v>
      </c>
      <c r="S91" s="15" t="n">
        <f aca="false">IF(L91&gt;0,1,0)</f>
        <v>0</v>
      </c>
    </row>
    <row r="92" customFormat="false" ht="15" hidden="false" customHeight="false" outlineLevel="0" collapsed="false">
      <c r="A92" s="15" t="n">
        <v>91</v>
      </c>
      <c r="B92" s="15" t="n">
        <f aca="false">INT((A92-1)/12)+1</f>
        <v>8</v>
      </c>
      <c r="C92" s="15" t="n">
        <f aca="false">MIN(Inputs!$C$4+B92-1,99)</f>
        <v>81</v>
      </c>
      <c r="D92" s="55" t="n">
        <f aca="false">Inputs!$C$26</f>
        <v>0.03</v>
      </c>
      <c r="E92" s="15" t="n">
        <f aca="false">R91</f>
        <v>0</v>
      </c>
      <c r="F92" s="56" t="n">
        <f aca="false">Q91</f>
        <v>124024.924547543</v>
      </c>
      <c r="G92" s="56" t="n">
        <f aca="false">IF(AND(MOD(A92-1,12)=0,B92&lt;=Inputs!$C$7,E92=0),Inputs!$C$6,0)</f>
        <v>0</v>
      </c>
      <c r="H92" s="56" t="n">
        <f aca="false">IF(B92=1,G92*Inputs!$C$9,0)</f>
        <v>0</v>
      </c>
      <c r="I92" s="56" t="n">
        <f aca="false">I91+G92</f>
        <v>120000</v>
      </c>
      <c r="J92" s="56" t="n">
        <f aca="false">(F92+G92+H92)*((1+D92)^(1/12)-1)</f>
        <v>305.87892242385</v>
      </c>
      <c r="K92" s="56" t="n">
        <f aca="false">(F92+G92+H92+J92)*(Inputs!$C$14+IF(B92&lt;=10,Inputs!$C$12,Inputs!$C$13))/12</f>
        <v>259.022507229097</v>
      </c>
      <c r="L92" s="56" t="n">
        <f aca="false">IF(OR(E92=1,A92&lt;=Inputs!$C$15),0,MAX(Inputs!$C$8*I92-(F92+G92+H92+J92-K92),0))</f>
        <v>0</v>
      </c>
      <c r="M92" s="56" t="n">
        <f aca="false">L92*INDEX(Rates!$B$2:$C$101,C92+1,IF(Inputs!$C$5="Male",1,2))/1000/12*Inputs!$C$16</f>
        <v>0</v>
      </c>
      <c r="N92" s="56" t="n">
        <f aca="false">IF($V$1=1,MAX(F92+G92+H92+J92-K92-M92,0)*Inputs!$C$22/12,0)</f>
        <v>0</v>
      </c>
      <c r="O92" s="56" t="n">
        <f aca="false">IF(AND(MOD(A92,12)=0,B92&gt;=Inputs!$C$18),MAX(F92+G92+H92+J92-K92-M92-N92,0)*Inputs!$C$17,0)</f>
        <v>0</v>
      </c>
      <c r="P92" s="56" t="n">
        <f aca="false">F92+G92+H92+J92-K92-M92-N92+O92</f>
        <v>124071.780962737</v>
      </c>
      <c r="Q92" s="56" t="n">
        <f aca="false">IF(OR(E92=1,P92&lt;=0),0,P92)</f>
        <v>124071.780962737</v>
      </c>
      <c r="R92" s="15" t="n">
        <f aca="false">IF(OR(E92=1,AND(P92&lt;=0,I92&gt;0)),1,0)</f>
        <v>0</v>
      </c>
      <c r="S92" s="15" t="n">
        <f aca="false">IF(L92&gt;0,1,0)</f>
        <v>0</v>
      </c>
    </row>
    <row r="93" customFormat="false" ht="15" hidden="false" customHeight="false" outlineLevel="0" collapsed="false">
      <c r="A93" s="15" t="n">
        <v>92</v>
      </c>
      <c r="B93" s="15" t="n">
        <f aca="false">INT((A93-1)/12)+1</f>
        <v>8</v>
      </c>
      <c r="C93" s="15" t="n">
        <f aca="false">MIN(Inputs!$C$4+B93-1,99)</f>
        <v>81</v>
      </c>
      <c r="D93" s="55" t="n">
        <f aca="false">Inputs!$C$26</f>
        <v>0.03</v>
      </c>
      <c r="E93" s="15" t="n">
        <f aca="false">R92</f>
        <v>0</v>
      </c>
      <c r="F93" s="56" t="n">
        <f aca="false">Q92</f>
        <v>124071.780962737</v>
      </c>
      <c r="G93" s="56" t="n">
        <f aca="false">IF(AND(MOD(A93-1,12)=0,B93&lt;=Inputs!$C$7,E93=0),Inputs!$C$6,0)</f>
        <v>0</v>
      </c>
      <c r="H93" s="56" t="n">
        <f aca="false">IF(B93=1,G93*Inputs!$C$9,0)</f>
        <v>0</v>
      </c>
      <c r="I93" s="56" t="n">
        <f aca="false">I92+G93</f>
        <v>120000</v>
      </c>
      <c r="J93" s="56" t="n">
        <f aca="false">(F93+G93+H93)*((1+D93)^(1/12)-1)</f>
        <v>305.994482984283</v>
      </c>
      <c r="K93" s="56" t="n">
        <f aca="false">(F93+G93+H93+J93)*(Inputs!$C$14+IF(B93&lt;=10,Inputs!$C$12,Inputs!$C$13))/12</f>
        <v>259.12036551192</v>
      </c>
      <c r="L93" s="56" t="n">
        <f aca="false">IF(OR(E93=1,A93&lt;=Inputs!$C$15),0,MAX(Inputs!$C$8*I93-(F93+G93+H93+J93-K93),0))</f>
        <v>0</v>
      </c>
      <c r="M93" s="56" t="n">
        <f aca="false">L93*INDEX(Rates!$B$2:$C$101,C93+1,IF(Inputs!$C$5="Male",1,2))/1000/12*Inputs!$C$16</f>
        <v>0</v>
      </c>
      <c r="N93" s="56" t="n">
        <f aca="false">IF($V$1=1,MAX(F93+G93+H93+J93-K93-M93,0)*Inputs!$C$22/12,0)</f>
        <v>0</v>
      </c>
      <c r="O93" s="56" t="n">
        <f aca="false">IF(AND(MOD(A93,12)=0,B93&gt;=Inputs!$C$18),MAX(F93+G93+H93+J93-K93-M93-N93,0)*Inputs!$C$17,0)</f>
        <v>0</v>
      </c>
      <c r="P93" s="56" t="n">
        <f aca="false">F93+G93+H93+J93-K93-M93-N93+O93</f>
        <v>124118.65508021</v>
      </c>
      <c r="Q93" s="56" t="n">
        <f aca="false">IF(OR(E93=1,P93&lt;=0),0,P93)</f>
        <v>124118.65508021</v>
      </c>
      <c r="R93" s="15" t="n">
        <f aca="false">IF(OR(E93=1,AND(P93&lt;=0,I93&gt;0)),1,0)</f>
        <v>0</v>
      </c>
      <c r="S93" s="15" t="n">
        <f aca="false">IF(L93&gt;0,1,0)</f>
        <v>0</v>
      </c>
    </row>
    <row r="94" customFormat="false" ht="15" hidden="false" customHeight="false" outlineLevel="0" collapsed="false">
      <c r="A94" s="15" t="n">
        <v>93</v>
      </c>
      <c r="B94" s="15" t="n">
        <f aca="false">INT((A94-1)/12)+1</f>
        <v>8</v>
      </c>
      <c r="C94" s="15" t="n">
        <f aca="false">MIN(Inputs!$C$4+B94-1,99)</f>
        <v>81</v>
      </c>
      <c r="D94" s="55" t="n">
        <f aca="false">Inputs!$C$26</f>
        <v>0.03</v>
      </c>
      <c r="E94" s="15" t="n">
        <f aca="false">R93</f>
        <v>0</v>
      </c>
      <c r="F94" s="56" t="n">
        <f aca="false">Q93</f>
        <v>124118.65508021</v>
      </c>
      <c r="G94" s="56" t="n">
        <f aca="false">IF(AND(MOD(A94-1,12)=0,B94&lt;=Inputs!$C$7,E94=0),Inputs!$C$6,0)</f>
        <v>0</v>
      </c>
      <c r="H94" s="56" t="n">
        <f aca="false">IF(B94=1,G94*Inputs!$C$9,0)</f>
        <v>0</v>
      </c>
      <c r="I94" s="56" t="n">
        <f aca="false">I93+G94</f>
        <v>120000</v>
      </c>
      <c r="J94" s="56" t="n">
        <f aca="false">(F94+G94+H94)*((1+D94)^(1/12)-1)</f>
        <v>306.110087203309</v>
      </c>
      <c r="K94" s="56" t="n">
        <f aca="false">(F94+G94+H94+J94)*(Inputs!$C$14+IF(B94&lt;=10,Inputs!$C$12,Inputs!$C$13))/12</f>
        <v>259.218260765444</v>
      </c>
      <c r="L94" s="56" t="n">
        <f aca="false">IF(OR(E94=1,A94&lt;=Inputs!$C$15),0,MAX(Inputs!$C$8*I94-(F94+G94+H94+J94-K94),0))</f>
        <v>0</v>
      </c>
      <c r="M94" s="56" t="n">
        <f aca="false">L94*INDEX(Rates!$B$2:$C$101,C94+1,IF(Inputs!$C$5="Male",1,2))/1000/12*Inputs!$C$16</f>
        <v>0</v>
      </c>
      <c r="N94" s="56" t="n">
        <f aca="false">IF($V$1=1,MAX(F94+G94+H94+J94-K94-M94,0)*Inputs!$C$22/12,0)</f>
        <v>0</v>
      </c>
      <c r="O94" s="56" t="n">
        <f aca="false">IF(AND(MOD(A94,12)=0,B94&gt;=Inputs!$C$18),MAX(F94+G94+H94+J94-K94-M94-N94,0)*Inputs!$C$17,0)</f>
        <v>0</v>
      </c>
      <c r="P94" s="56" t="n">
        <f aca="false">F94+G94+H94+J94-K94-M94-N94+O94</f>
        <v>124165.546906648</v>
      </c>
      <c r="Q94" s="56" t="n">
        <f aca="false">IF(OR(E94=1,P94&lt;=0),0,P94)</f>
        <v>124165.546906648</v>
      </c>
      <c r="R94" s="15" t="n">
        <f aca="false">IF(OR(E94=1,AND(P94&lt;=0,I94&gt;0)),1,0)</f>
        <v>0</v>
      </c>
      <c r="S94" s="15" t="n">
        <f aca="false">IF(L94&gt;0,1,0)</f>
        <v>0</v>
      </c>
    </row>
    <row r="95" customFormat="false" ht="15" hidden="false" customHeight="false" outlineLevel="0" collapsed="false">
      <c r="A95" s="15" t="n">
        <v>94</v>
      </c>
      <c r="B95" s="15" t="n">
        <f aca="false">INT((A95-1)/12)+1</f>
        <v>8</v>
      </c>
      <c r="C95" s="15" t="n">
        <f aca="false">MIN(Inputs!$C$4+B95-1,99)</f>
        <v>81</v>
      </c>
      <c r="D95" s="55" t="n">
        <f aca="false">Inputs!$C$26</f>
        <v>0.03</v>
      </c>
      <c r="E95" s="15" t="n">
        <f aca="false">R94</f>
        <v>0</v>
      </c>
      <c r="F95" s="56" t="n">
        <f aca="false">Q94</f>
        <v>124165.546906648</v>
      </c>
      <c r="G95" s="56" t="n">
        <f aca="false">IF(AND(MOD(A95-1,12)=0,B95&lt;=Inputs!$C$7,E95=0),Inputs!$C$6,0)</f>
        <v>0</v>
      </c>
      <c r="H95" s="56" t="n">
        <f aca="false">IF(B95=1,G95*Inputs!$C$9,0)</f>
        <v>0</v>
      </c>
      <c r="I95" s="56" t="n">
        <f aca="false">I94+G95</f>
        <v>120000</v>
      </c>
      <c r="J95" s="56" t="n">
        <f aca="false">(F95+G95+H95)*((1+D95)^(1/12)-1)</f>
        <v>306.22573509742</v>
      </c>
      <c r="K95" s="56" t="n">
        <f aca="false">(F95+G95+H95+J95)*(Inputs!$C$14+IF(B95&lt;=10,Inputs!$C$12,Inputs!$C$13))/12</f>
        <v>259.316193003635</v>
      </c>
      <c r="L95" s="56" t="n">
        <f aca="false">IF(OR(E95=1,A95&lt;=Inputs!$C$15),0,MAX(Inputs!$C$8*I95-(F95+G95+H95+J95-K95),0))</f>
        <v>0</v>
      </c>
      <c r="M95" s="56" t="n">
        <f aca="false">L95*INDEX(Rates!$B$2:$C$101,C95+1,IF(Inputs!$C$5="Male",1,2))/1000/12*Inputs!$C$16</f>
        <v>0</v>
      </c>
      <c r="N95" s="56" t="n">
        <f aca="false">IF($V$1=1,MAX(F95+G95+H95+J95-K95-M95,0)*Inputs!$C$22/12,0)</f>
        <v>0</v>
      </c>
      <c r="O95" s="56" t="n">
        <f aca="false">IF(AND(MOD(A95,12)=0,B95&gt;=Inputs!$C$18),MAX(F95+G95+H95+J95-K95-M95-N95,0)*Inputs!$C$17,0)</f>
        <v>0</v>
      </c>
      <c r="P95" s="56" t="n">
        <f aca="false">F95+G95+H95+J95-K95-M95-N95+O95</f>
        <v>124212.456448741</v>
      </c>
      <c r="Q95" s="56" t="n">
        <f aca="false">IF(OR(E95=1,P95&lt;=0),0,P95)</f>
        <v>124212.456448741</v>
      </c>
      <c r="R95" s="15" t="n">
        <f aca="false">IF(OR(E95=1,AND(P95&lt;=0,I95&gt;0)),1,0)</f>
        <v>0</v>
      </c>
      <c r="S95" s="15" t="n">
        <f aca="false">IF(L95&gt;0,1,0)</f>
        <v>0</v>
      </c>
    </row>
    <row r="96" customFormat="false" ht="15" hidden="false" customHeight="false" outlineLevel="0" collapsed="false">
      <c r="A96" s="15" t="n">
        <v>95</v>
      </c>
      <c r="B96" s="15" t="n">
        <f aca="false">INT((A96-1)/12)+1</f>
        <v>8</v>
      </c>
      <c r="C96" s="15" t="n">
        <f aca="false">MIN(Inputs!$C$4+B96-1,99)</f>
        <v>81</v>
      </c>
      <c r="D96" s="55" t="n">
        <f aca="false">Inputs!$C$26</f>
        <v>0.03</v>
      </c>
      <c r="E96" s="15" t="n">
        <f aca="false">R95</f>
        <v>0</v>
      </c>
      <c r="F96" s="56" t="n">
        <f aca="false">Q95</f>
        <v>124212.456448741</v>
      </c>
      <c r="G96" s="56" t="n">
        <f aca="false">IF(AND(MOD(A96-1,12)=0,B96&lt;=Inputs!$C$7,E96=0),Inputs!$C$6,0)</f>
        <v>0</v>
      </c>
      <c r="H96" s="56" t="n">
        <f aca="false">IF(B96=1,G96*Inputs!$C$9,0)</f>
        <v>0</v>
      </c>
      <c r="I96" s="56" t="n">
        <f aca="false">I95+G96</f>
        <v>120000</v>
      </c>
      <c r="J96" s="56" t="n">
        <f aca="false">(F96+G96+H96)*((1+D96)^(1/12)-1)</f>
        <v>306.341426683119</v>
      </c>
      <c r="K96" s="56" t="n">
        <f aca="false">(F96+G96+H96+J96)*(Inputs!$C$14+IF(B96&lt;=10,Inputs!$C$12,Inputs!$C$13))/12</f>
        <v>259.414162240468</v>
      </c>
      <c r="L96" s="56" t="n">
        <f aca="false">IF(OR(E96=1,A96&lt;=Inputs!$C$15),0,MAX(Inputs!$C$8*I96-(F96+G96+H96+J96-K96),0))</f>
        <v>0</v>
      </c>
      <c r="M96" s="56" t="n">
        <f aca="false">L96*INDEX(Rates!$B$2:$C$101,C96+1,IF(Inputs!$C$5="Male",1,2))/1000/12*Inputs!$C$16</f>
        <v>0</v>
      </c>
      <c r="N96" s="56" t="n">
        <f aca="false">IF($V$1=1,MAX(F96+G96+H96+J96-K96-M96,0)*Inputs!$C$22/12,0)</f>
        <v>0</v>
      </c>
      <c r="O96" s="56" t="n">
        <f aca="false">IF(AND(MOD(A96,12)=0,B96&gt;=Inputs!$C$18),MAX(F96+G96+H96+J96-K96-M96-N96,0)*Inputs!$C$17,0)</f>
        <v>0</v>
      </c>
      <c r="P96" s="56" t="n">
        <f aca="false">F96+G96+H96+J96-K96-M96-N96+O96</f>
        <v>124259.383713184</v>
      </c>
      <c r="Q96" s="56" t="n">
        <f aca="false">IF(OR(E96=1,P96&lt;=0),0,P96)</f>
        <v>124259.383713184</v>
      </c>
      <c r="R96" s="15" t="n">
        <f aca="false">IF(OR(E96=1,AND(P96&lt;=0,I96&gt;0)),1,0)</f>
        <v>0</v>
      </c>
      <c r="S96" s="15" t="n">
        <f aca="false">IF(L96&gt;0,1,0)</f>
        <v>0</v>
      </c>
    </row>
    <row r="97" customFormat="false" ht="15" hidden="false" customHeight="false" outlineLevel="0" collapsed="false">
      <c r="A97" s="15" t="n">
        <v>96</v>
      </c>
      <c r="B97" s="15" t="n">
        <f aca="false">INT((A97-1)/12)+1</f>
        <v>8</v>
      </c>
      <c r="C97" s="15" t="n">
        <f aca="false">MIN(Inputs!$C$4+B97-1,99)</f>
        <v>81</v>
      </c>
      <c r="D97" s="55" t="n">
        <f aca="false">Inputs!$C$26</f>
        <v>0.03</v>
      </c>
      <c r="E97" s="15" t="n">
        <f aca="false">R96</f>
        <v>0</v>
      </c>
      <c r="F97" s="56" t="n">
        <f aca="false">Q96</f>
        <v>124259.383713184</v>
      </c>
      <c r="G97" s="56" t="n">
        <f aca="false">IF(AND(MOD(A97-1,12)=0,B97&lt;=Inputs!$C$7,E97=0),Inputs!$C$6,0)</f>
        <v>0</v>
      </c>
      <c r="H97" s="56" t="n">
        <f aca="false">IF(B97=1,G97*Inputs!$C$9,0)</f>
        <v>0</v>
      </c>
      <c r="I97" s="56" t="n">
        <f aca="false">I96+G97</f>
        <v>120000</v>
      </c>
      <c r="J97" s="56" t="n">
        <f aca="false">(F97+G97+H97)*((1+D97)^(1/12)-1)</f>
        <v>306.457161976911</v>
      </c>
      <c r="K97" s="56" t="n">
        <f aca="false">(F97+G97+H97+J97)*(Inputs!$C$14+IF(B97&lt;=10,Inputs!$C$12,Inputs!$C$13))/12</f>
        <v>259.512168489919</v>
      </c>
      <c r="L97" s="56" t="n">
        <f aca="false">IF(OR(E97=1,A97&lt;=Inputs!$C$15),0,MAX(Inputs!$C$8*I97-(F97+G97+H97+J97-K97),0))</f>
        <v>0</v>
      </c>
      <c r="M97" s="56" t="n">
        <f aca="false">L97*INDEX(Rates!$B$2:$C$101,C97+1,IF(Inputs!$C$5="Male",1,2))/1000/12*Inputs!$C$16</f>
        <v>0</v>
      </c>
      <c r="N97" s="56" t="n">
        <f aca="false">IF($V$1=1,MAX(F97+G97+H97+J97-K97-M97,0)*Inputs!$C$22/12,0)</f>
        <v>0</v>
      </c>
      <c r="O97" s="56" t="n">
        <f aca="false">IF(AND(MOD(A97,12)=0,B97&gt;=Inputs!$C$18),MAX(F97+G97+H97+J97-K97-M97-N97,0)*Inputs!$C$17,0)</f>
        <v>0</v>
      </c>
      <c r="P97" s="56" t="n">
        <f aca="false">F97+G97+H97+J97-K97-M97-N97+O97</f>
        <v>124306.328706671</v>
      </c>
      <c r="Q97" s="56" t="n">
        <f aca="false">IF(OR(E97=1,P97&lt;=0),0,P97)</f>
        <v>124306.328706671</v>
      </c>
      <c r="R97" s="15" t="n">
        <f aca="false">IF(OR(E97=1,AND(P97&lt;=0,I97&gt;0)),1,0)</f>
        <v>0</v>
      </c>
      <c r="S97" s="15" t="n">
        <f aca="false">IF(L97&gt;0,1,0)</f>
        <v>0</v>
      </c>
    </row>
    <row r="98" customFormat="false" ht="15" hidden="false" customHeight="false" outlineLevel="0" collapsed="false">
      <c r="A98" s="15" t="n">
        <v>97</v>
      </c>
      <c r="B98" s="15" t="n">
        <f aca="false">INT((A98-1)/12)+1</f>
        <v>9</v>
      </c>
      <c r="C98" s="15" t="n">
        <f aca="false">MIN(Inputs!$C$4+B98-1,99)</f>
        <v>82</v>
      </c>
      <c r="D98" s="55" t="n">
        <f aca="false">Inputs!$C$26</f>
        <v>0.03</v>
      </c>
      <c r="E98" s="15" t="n">
        <f aca="false">R97</f>
        <v>0</v>
      </c>
      <c r="F98" s="56" t="n">
        <f aca="false">Q97</f>
        <v>124306.328706671</v>
      </c>
      <c r="G98" s="56" t="n">
        <f aca="false">IF(AND(MOD(A98-1,12)=0,B98&lt;=Inputs!$C$7,E98=0),Inputs!$C$6,0)</f>
        <v>0</v>
      </c>
      <c r="H98" s="56" t="n">
        <f aca="false">IF(B98=1,G98*Inputs!$C$9,0)</f>
        <v>0</v>
      </c>
      <c r="I98" s="56" t="n">
        <f aca="false">I97+G98</f>
        <v>120000</v>
      </c>
      <c r="J98" s="56" t="n">
        <f aca="false">(F98+G98+H98)*((1+D98)^(1/12)-1)</f>
        <v>306.572940995309</v>
      </c>
      <c r="K98" s="56" t="n">
        <f aca="false">(F98+G98+H98+J98)*(Inputs!$C$14+IF(B98&lt;=10,Inputs!$C$12,Inputs!$C$13))/12</f>
        <v>259.610211765972</v>
      </c>
      <c r="L98" s="56" t="n">
        <f aca="false">IF(OR(E98=1,A98&lt;=Inputs!$C$15),0,MAX(Inputs!$C$8*I98-(F98+G98+H98+J98-K98),0))</f>
        <v>0</v>
      </c>
      <c r="M98" s="56" t="n">
        <f aca="false">L98*INDEX(Rates!$B$2:$C$101,C98+1,IF(Inputs!$C$5="Male",1,2))/1000/12*Inputs!$C$16</f>
        <v>0</v>
      </c>
      <c r="N98" s="56" t="n">
        <f aca="false">IF($V$1=1,MAX(F98+G98+H98+J98-K98-M98,0)*Inputs!$C$22/12,0)</f>
        <v>0</v>
      </c>
      <c r="O98" s="56" t="n">
        <f aca="false">IF(AND(MOD(A98,12)=0,B98&gt;=Inputs!$C$18),MAX(F98+G98+H98+J98-K98-M98-N98,0)*Inputs!$C$17,0)</f>
        <v>0</v>
      </c>
      <c r="P98" s="56" t="n">
        <f aca="false">F98+G98+H98+J98-K98-M98-N98+O98</f>
        <v>124353.2914359</v>
      </c>
      <c r="Q98" s="56" t="n">
        <f aca="false">IF(OR(E98=1,P98&lt;=0),0,P98)</f>
        <v>124353.2914359</v>
      </c>
      <c r="R98" s="15" t="n">
        <f aca="false">IF(OR(E98=1,AND(P98&lt;=0,I98&gt;0)),1,0)</f>
        <v>0</v>
      </c>
      <c r="S98" s="15" t="n">
        <f aca="false">IF(L98&gt;0,1,0)</f>
        <v>0</v>
      </c>
    </row>
    <row r="99" customFormat="false" ht="15" hidden="false" customHeight="false" outlineLevel="0" collapsed="false">
      <c r="A99" s="15" t="n">
        <v>98</v>
      </c>
      <c r="B99" s="15" t="n">
        <f aca="false">INT((A99-1)/12)+1</f>
        <v>9</v>
      </c>
      <c r="C99" s="15" t="n">
        <f aca="false">MIN(Inputs!$C$4+B99-1,99)</f>
        <v>82</v>
      </c>
      <c r="D99" s="55" t="n">
        <f aca="false">Inputs!$C$26</f>
        <v>0.03</v>
      </c>
      <c r="E99" s="15" t="n">
        <f aca="false">R98</f>
        <v>0</v>
      </c>
      <c r="F99" s="56" t="n">
        <f aca="false">Q98</f>
        <v>124353.2914359</v>
      </c>
      <c r="G99" s="56" t="n">
        <f aca="false">IF(AND(MOD(A99-1,12)=0,B99&lt;=Inputs!$C$7,E99=0),Inputs!$C$6,0)</f>
        <v>0</v>
      </c>
      <c r="H99" s="56" t="n">
        <f aca="false">IF(B99=1,G99*Inputs!$C$9,0)</f>
        <v>0</v>
      </c>
      <c r="I99" s="56" t="n">
        <f aca="false">I98+G99</f>
        <v>120000</v>
      </c>
      <c r="J99" s="56" t="n">
        <f aca="false">(F99+G99+H99)*((1+D99)^(1/12)-1)</f>
        <v>306.688763754832</v>
      </c>
      <c r="K99" s="56" t="n">
        <f aca="false">(F99+G99+H99+J99)*(Inputs!$C$14+IF(B99&lt;=10,Inputs!$C$12,Inputs!$C$13))/12</f>
        <v>259.708292082615</v>
      </c>
      <c r="L99" s="56" t="n">
        <f aca="false">IF(OR(E99=1,A99&lt;=Inputs!$C$15),0,MAX(Inputs!$C$8*I99-(F99+G99+H99+J99-K99),0))</f>
        <v>0</v>
      </c>
      <c r="M99" s="56" t="n">
        <f aca="false">L99*INDEX(Rates!$B$2:$C$101,C99+1,IF(Inputs!$C$5="Male",1,2))/1000/12*Inputs!$C$16</f>
        <v>0</v>
      </c>
      <c r="N99" s="56" t="n">
        <f aca="false">IF($V$1=1,MAX(F99+G99+H99+J99-K99-M99,0)*Inputs!$C$22/12,0)</f>
        <v>0</v>
      </c>
      <c r="O99" s="56" t="n">
        <f aca="false">IF(AND(MOD(A99,12)=0,B99&gt;=Inputs!$C$18),MAX(F99+G99+H99+J99-K99-M99-N99,0)*Inputs!$C$17,0)</f>
        <v>0</v>
      </c>
      <c r="P99" s="56" t="n">
        <f aca="false">F99+G99+H99+J99-K99-M99-N99+O99</f>
        <v>124400.271907573</v>
      </c>
      <c r="Q99" s="56" t="n">
        <f aca="false">IF(OR(E99=1,P99&lt;=0),0,P99)</f>
        <v>124400.271907573</v>
      </c>
      <c r="R99" s="15" t="n">
        <f aca="false">IF(OR(E99=1,AND(P99&lt;=0,I99&gt;0)),1,0)</f>
        <v>0</v>
      </c>
      <c r="S99" s="15" t="n">
        <f aca="false">IF(L99&gt;0,1,0)</f>
        <v>0</v>
      </c>
    </row>
    <row r="100" customFormat="false" ht="15" hidden="false" customHeight="false" outlineLevel="0" collapsed="false">
      <c r="A100" s="15" t="n">
        <v>99</v>
      </c>
      <c r="B100" s="15" t="n">
        <f aca="false">INT((A100-1)/12)+1</f>
        <v>9</v>
      </c>
      <c r="C100" s="15" t="n">
        <f aca="false">MIN(Inputs!$C$4+B100-1,99)</f>
        <v>82</v>
      </c>
      <c r="D100" s="55" t="n">
        <f aca="false">Inputs!$C$26</f>
        <v>0.03</v>
      </c>
      <c r="E100" s="15" t="n">
        <f aca="false">R99</f>
        <v>0</v>
      </c>
      <c r="F100" s="56" t="n">
        <f aca="false">Q99</f>
        <v>124400.271907573</v>
      </c>
      <c r="G100" s="56" t="n">
        <f aca="false">IF(AND(MOD(A100-1,12)=0,B100&lt;=Inputs!$C$7,E100=0),Inputs!$C$6,0)</f>
        <v>0</v>
      </c>
      <c r="H100" s="56" t="n">
        <f aca="false">IF(B100=1,G100*Inputs!$C$9,0)</f>
        <v>0</v>
      </c>
      <c r="I100" s="56" t="n">
        <f aca="false">I99+G100</f>
        <v>120000</v>
      </c>
      <c r="J100" s="56" t="n">
        <f aca="false">(F100+G100+H100)*((1+D100)^(1/12)-1)</f>
        <v>306.804630272006</v>
      </c>
      <c r="K100" s="56" t="n">
        <f aca="false">(F100+G100+H100+J100)*(Inputs!$C$14+IF(B100&lt;=10,Inputs!$C$12,Inputs!$C$13))/12</f>
        <v>259.806409453843</v>
      </c>
      <c r="L100" s="56" t="n">
        <f aca="false">IF(OR(E100=1,A100&lt;=Inputs!$C$15),0,MAX(Inputs!$C$8*I100-(F100+G100+H100+J100-K100),0))</f>
        <v>0</v>
      </c>
      <c r="M100" s="56" t="n">
        <f aca="false">L100*INDEX(Rates!$B$2:$C$101,C100+1,IF(Inputs!$C$5="Male",1,2))/1000/12*Inputs!$C$16</f>
        <v>0</v>
      </c>
      <c r="N100" s="56" t="n">
        <f aca="false">IF($V$1=1,MAX(F100+G100+H100+J100-K100-M100,0)*Inputs!$C$22/12,0)</f>
        <v>0</v>
      </c>
      <c r="O100" s="56" t="n">
        <f aca="false">IF(AND(MOD(A100,12)=0,B100&gt;=Inputs!$C$18),MAX(F100+G100+H100+J100-K100-M100-N100,0)*Inputs!$C$17,0)</f>
        <v>0</v>
      </c>
      <c r="P100" s="56" t="n">
        <f aca="false">F100+G100+H100+J100-K100-M100-N100+O100</f>
        <v>124447.270128391</v>
      </c>
      <c r="Q100" s="56" t="n">
        <f aca="false">IF(OR(E100=1,P100&lt;=0),0,P100)</f>
        <v>124447.270128391</v>
      </c>
      <c r="R100" s="15" t="n">
        <f aca="false">IF(OR(E100=1,AND(P100&lt;=0,I100&gt;0)),1,0)</f>
        <v>0</v>
      </c>
      <c r="S100" s="15" t="n">
        <f aca="false">IF(L100&gt;0,1,0)</f>
        <v>0</v>
      </c>
    </row>
    <row r="101" customFormat="false" ht="15" hidden="false" customHeight="false" outlineLevel="0" collapsed="false">
      <c r="A101" s="15" t="n">
        <v>100</v>
      </c>
      <c r="B101" s="15" t="n">
        <f aca="false">INT((A101-1)/12)+1</f>
        <v>9</v>
      </c>
      <c r="C101" s="15" t="n">
        <f aca="false">MIN(Inputs!$C$4+B101-1,99)</f>
        <v>82</v>
      </c>
      <c r="D101" s="55" t="n">
        <f aca="false">Inputs!$C$26</f>
        <v>0.03</v>
      </c>
      <c r="E101" s="15" t="n">
        <f aca="false">R100</f>
        <v>0</v>
      </c>
      <c r="F101" s="56" t="n">
        <f aca="false">Q100</f>
        <v>124447.270128391</v>
      </c>
      <c r="G101" s="56" t="n">
        <f aca="false">IF(AND(MOD(A101-1,12)=0,B101&lt;=Inputs!$C$7,E101=0),Inputs!$C$6,0)</f>
        <v>0</v>
      </c>
      <c r="H101" s="56" t="n">
        <f aca="false">IF(B101=1,G101*Inputs!$C$9,0)</f>
        <v>0</v>
      </c>
      <c r="I101" s="56" t="n">
        <f aca="false">I100+G101</f>
        <v>120000</v>
      </c>
      <c r="J101" s="56" t="n">
        <f aca="false">(F101+G101+H101)*((1+D101)^(1/12)-1)</f>
        <v>306.920540563362</v>
      </c>
      <c r="K101" s="56" t="n">
        <f aca="false">(F101+G101+H101+J101)*(Inputs!$C$14+IF(B101&lt;=10,Inputs!$C$12,Inputs!$C$13))/12</f>
        <v>259.904563893654</v>
      </c>
      <c r="L101" s="56" t="n">
        <f aca="false">IF(OR(E101=1,A101&lt;=Inputs!$C$15),0,MAX(Inputs!$C$8*I101-(F101+G101+H101+J101-K101),0))</f>
        <v>0</v>
      </c>
      <c r="M101" s="56" t="n">
        <f aca="false">L101*INDEX(Rates!$B$2:$C$101,C101+1,IF(Inputs!$C$5="Male",1,2))/1000/12*Inputs!$C$16</f>
        <v>0</v>
      </c>
      <c r="N101" s="56" t="n">
        <f aca="false">IF($V$1=1,MAX(F101+G101+H101+J101-K101-M101,0)*Inputs!$C$22/12,0)</f>
        <v>0</v>
      </c>
      <c r="O101" s="56" t="n">
        <f aca="false">IF(AND(MOD(A101,12)=0,B101&gt;=Inputs!$C$18),MAX(F101+G101+H101+J101-K101-M101-N101,0)*Inputs!$C$17,0)</f>
        <v>0</v>
      </c>
      <c r="P101" s="56" t="n">
        <f aca="false">F101+G101+H101+J101-K101-M101-N101+O101</f>
        <v>124494.28610506</v>
      </c>
      <c r="Q101" s="56" t="n">
        <f aca="false">IF(OR(E101=1,P101&lt;=0),0,P101)</f>
        <v>124494.28610506</v>
      </c>
      <c r="R101" s="15" t="n">
        <f aca="false">IF(OR(E101=1,AND(P101&lt;=0,I101&gt;0)),1,0)</f>
        <v>0</v>
      </c>
      <c r="S101" s="15" t="n">
        <f aca="false">IF(L101&gt;0,1,0)</f>
        <v>0</v>
      </c>
    </row>
    <row r="102" customFormat="false" ht="15" hidden="false" customHeight="false" outlineLevel="0" collapsed="false">
      <c r="A102" s="15" t="n">
        <v>101</v>
      </c>
      <c r="B102" s="15" t="n">
        <f aca="false">INT((A102-1)/12)+1</f>
        <v>9</v>
      </c>
      <c r="C102" s="15" t="n">
        <f aca="false">MIN(Inputs!$C$4+B102-1,99)</f>
        <v>82</v>
      </c>
      <c r="D102" s="55" t="n">
        <f aca="false">Inputs!$C$26</f>
        <v>0.03</v>
      </c>
      <c r="E102" s="15" t="n">
        <f aca="false">R101</f>
        <v>0</v>
      </c>
      <c r="F102" s="56" t="n">
        <f aca="false">Q101</f>
        <v>124494.28610506</v>
      </c>
      <c r="G102" s="56" t="n">
        <f aca="false">IF(AND(MOD(A102-1,12)=0,B102&lt;=Inputs!$C$7,E102=0),Inputs!$C$6,0)</f>
        <v>0</v>
      </c>
      <c r="H102" s="56" t="n">
        <f aca="false">IF(B102=1,G102*Inputs!$C$9,0)</f>
        <v>0</v>
      </c>
      <c r="I102" s="56" t="n">
        <f aca="false">I101+G102</f>
        <v>120000</v>
      </c>
      <c r="J102" s="56" t="n">
        <f aca="false">(F102+G102+H102)*((1+D102)^(1/12)-1)</f>
        <v>307.036494645437</v>
      </c>
      <c r="K102" s="56" t="n">
        <f aca="false">(F102+G102+H102+J102)*(Inputs!$C$14+IF(B102&lt;=10,Inputs!$C$12,Inputs!$C$13))/12</f>
        <v>260.002755416054</v>
      </c>
      <c r="L102" s="56" t="n">
        <f aca="false">IF(OR(E102=1,A102&lt;=Inputs!$C$15),0,MAX(Inputs!$C$8*I102-(F102+G102+H102+J102-K102),0))</f>
        <v>0</v>
      </c>
      <c r="M102" s="56" t="n">
        <f aca="false">L102*INDEX(Rates!$B$2:$C$101,C102+1,IF(Inputs!$C$5="Male",1,2))/1000/12*Inputs!$C$16</f>
        <v>0</v>
      </c>
      <c r="N102" s="56" t="n">
        <f aca="false">IF($V$1=1,MAX(F102+G102+H102+J102-K102-M102,0)*Inputs!$C$22/12,0)</f>
        <v>0</v>
      </c>
      <c r="O102" s="56" t="n">
        <f aca="false">IF(AND(MOD(A102,12)=0,B102&gt;=Inputs!$C$18),MAX(F102+G102+H102+J102-K102-M102-N102,0)*Inputs!$C$17,0)</f>
        <v>0</v>
      </c>
      <c r="P102" s="56" t="n">
        <f aca="false">F102+G102+H102+J102-K102-M102-N102+O102</f>
        <v>124541.31984429</v>
      </c>
      <c r="Q102" s="56" t="n">
        <f aca="false">IF(OR(E102=1,P102&lt;=0),0,P102)</f>
        <v>124541.31984429</v>
      </c>
      <c r="R102" s="15" t="n">
        <f aca="false">IF(OR(E102=1,AND(P102&lt;=0,I102&gt;0)),1,0)</f>
        <v>0</v>
      </c>
      <c r="S102" s="15" t="n">
        <f aca="false">IF(L102&gt;0,1,0)</f>
        <v>0</v>
      </c>
    </row>
    <row r="103" customFormat="false" ht="15" hidden="false" customHeight="false" outlineLevel="0" collapsed="false">
      <c r="A103" s="15" t="n">
        <v>102</v>
      </c>
      <c r="B103" s="15" t="n">
        <f aca="false">INT((A103-1)/12)+1</f>
        <v>9</v>
      </c>
      <c r="C103" s="15" t="n">
        <f aca="false">MIN(Inputs!$C$4+B103-1,99)</f>
        <v>82</v>
      </c>
      <c r="D103" s="55" t="n">
        <f aca="false">Inputs!$C$26</f>
        <v>0.03</v>
      </c>
      <c r="E103" s="15" t="n">
        <f aca="false">R102</f>
        <v>0</v>
      </c>
      <c r="F103" s="56" t="n">
        <f aca="false">Q102</f>
        <v>124541.31984429</v>
      </c>
      <c r="G103" s="56" t="n">
        <f aca="false">IF(AND(MOD(A103-1,12)=0,B103&lt;=Inputs!$C$7,E103=0),Inputs!$C$6,0)</f>
        <v>0</v>
      </c>
      <c r="H103" s="56" t="n">
        <f aca="false">IF(B103=1,G103*Inputs!$C$9,0)</f>
        <v>0</v>
      </c>
      <c r="I103" s="56" t="n">
        <f aca="false">I102+G103</f>
        <v>120000</v>
      </c>
      <c r="J103" s="56" t="n">
        <f aca="false">(F103+G103+H103)*((1+D103)^(1/12)-1)</f>
        <v>307.152492534777</v>
      </c>
      <c r="K103" s="56" t="n">
        <f aca="false">(F103+G103+H103+J103)*(Inputs!$C$14+IF(B103&lt;=10,Inputs!$C$12,Inputs!$C$13))/12</f>
        <v>260.100984035051</v>
      </c>
      <c r="L103" s="56" t="n">
        <f aca="false">IF(OR(E103=1,A103&lt;=Inputs!$C$15),0,MAX(Inputs!$C$8*I103-(F103+G103+H103+J103-K103),0))</f>
        <v>0</v>
      </c>
      <c r="M103" s="56" t="n">
        <f aca="false">L103*INDEX(Rates!$B$2:$C$101,C103+1,IF(Inputs!$C$5="Male",1,2))/1000/12*Inputs!$C$16</f>
        <v>0</v>
      </c>
      <c r="N103" s="56" t="n">
        <f aca="false">IF($V$1=1,MAX(F103+G103+H103+J103-K103-M103,0)*Inputs!$C$22/12,0)</f>
        <v>0</v>
      </c>
      <c r="O103" s="56" t="n">
        <f aca="false">IF(AND(MOD(A103,12)=0,B103&gt;=Inputs!$C$18),MAX(F103+G103+H103+J103-K103-M103-N103,0)*Inputs!$C$17,0)</f>
        <v>0</v>
      </c>
      <c r="P103" s="56" t="n">
        <f aca="false">F103+G103+H103+J103-K103-M103-N103+O103</f>
        <v>124588.37135279</v>
      </c>
      <c r="Q103" s="56" t="n">
        <f aca="false">IF(OR(E103=1,P103&lt;=0),0,P103)</f>
        <v>124588.37135279</v>
      </c>
      <c r="R103" s="15" t="n">
        <f aca="false">IF(OR(E103=1,AND(P103&lt;=0,I103&gt;0)),1,0)</f>
        <v>0</v>
      </c>
      <c r="S103" s="15" t="n">
        <f aca="false">IF(L103&gt;0,1,0)</f>
        <v>0</v>
      </c>
    </row>
    <row r="104" customFormat="false" ht="15" hidden="false" customHeight="false" outlineLevel="0" collapsed="false">
      <c r="A104" s="15" t="n">
        <v>103</v>
      </c>
      <c r="B104" s="15" t="n">
        <f aca="false">INT((A104-1)/12)+1</f>
        <v>9</v>
      </c>
      <c r="C104" s="15" t="n">
        <f aca="false">MIN(Inputs!$C$4+B104-1,99)</f>
        <v>82</v>
      </c>
      <c r="D104" s="55" t="n">
        <f aca="false">Inputs!$C$26</f>
        <v>0.03</v>
      </c>
      <c r="E104" s="15" t="n">
        <f aca="false">R103</f>
        <v>0</v>
      </c>
      <c r="F104" s="56" t="n">
        <f aca="false">Q103</f>
        <v>124588.37135279</v>
      </c>
      <c r="G104" s="56" t="n">
        <f aca="false">IF(AND(MOD(A104-1,12)=0,B104&lt;=Inputs!$C$7,E104=0),Inputs!$C$6,0)</f>
        <v>0</v>
      </c>
      <c r="H104" s="56" t="n">
        <f aca="false">IF(B104=1,G104*Inputs!$C$9,0)</f>
        <v>0</v>
      </c>
      <c r="I104" s="56" t="n">
        <f aca="false">I103+G104</f>
        <v>120000</v>
      </c>
      <c r="J104" s="56" t="n">
        <f aca="false">(F104+G104+H104)*((1+D104)^(1/12)-1)</f>
        <v>307.268534247931</v>
      </c>
      <c r="K104" s="56" t="n">
        <f aca="false">(F104+G104+H104+J104)*(Inputs!$C$14+IF(B104&lt;=10,Inputs!$C$12,Inputs!$C$13))/12</f>
        <v>260.199249764661</v>
      </c>
      <c r="L104" s="56" t="n">
        <f aca="false">IF(OR(E104=1,A104&lt;=Inputs!$C$15),0,MAX(Inputs!$C$8*I104-(F104+G104+H104+J104-K104),0))</f>
        <v>0</v>
      </c>
      <c r="M104" s="56" t="n">
        <f aca="false">L104*INDEX(Rates!$B$2:$C$101,C104+1,IF(Inputs!$C$5="Male",1,2))/1000/12*Inputs!$C$16</f>
        <v>0</v>
      </c>
      <c r="N104" s="56" t="n">
        <f aca="false">IF($V$1=1,MAX(F104+G104+H104+J104-K104-M104,0)*Inputs!$C$22/12,0)</f>
        <v>0</v>
      </c>
      <c r="O104" s="56" t="n">
        <f aca="false">IF(AND(MOD(A104,12)=0,B104&gt;=Inputs!$C$18),MAX(F104+G104+H104+J104-K104-M104-N104,0)*Inputs!$C$17,0)</f>
        <v>0</v>
      </c>
      <c r="P104" s="56" t="n">
        <f aca="false">F104+G104+H104+J104-K104-M104-N104+O104</f>
        <v>124635.440637273</v>
      </c>
      <c r="Q104" s="56" t="n">
        <f aca="false">IF(OR(E104=1,P104&lt;=0),0,P104)</f>
        <v>124635.440637273</v>
      </c>
      <c r="R104" s="15" t="n">
        <f aca="false">IF(OR(E104=1,AND(P104&lt;=0,I104&gt;0)),1,0)</f>
        <v>0</v>
      </c>
      <c r="S104" s="15" t="n">
        <f aca="false">IF(L104&gt;0,1,0)</f>
        <v>0</v>
      </c>
    </row>
    <row r="105" customFormat="false" ht="15" hidden="false" customHeight="false" outlineLevel="0" collapsed="false">
      <c r="A105" s="15" t="n">
        <v>104</v>
      </c>
      <c r="B105" s="15" t="n">
        <f aca="false">INT((A105-1)/12)+1</f>
        <v>9</v>
      </c>
      <c r="C105" s="15" t="n">
        <f aca="false">MIN(Inputs!$C$4+B105-1,99)</f>
        <v>82</v>
      </c>
      <c r="D105" s="55" t="n">
        <f aca="false">Inputs!$C$26</f>
        <v>0.03</v>
      </c>
      <c r="E105" s="15" t="n">
        <f aca="false">R104</f>
        <v>0</v>
      </c>
      <c r="F105" s="56" t="n">
        <f aca="false">Q104</f>
        <v>124635.440637273</v>
      </c>
      <c r="G105" s="56" t="n">
        <f aca="false">IF(AND(MOD(A105-1,12)=0,B105&lt;=Inputs!$C$7,E105=0),Inputs!$C$6,0)</f>
        <v>0</v>
      </c>
      <c r="H105" s="56" t="n">
        <f aca="false">IF(B105=1,G105*Inputs!$C$9,0)</f>
        <v>0</v>
      </c>
      <c r="I105" s="56" t="n">
        <f aca="false">I104+G105</f>
        <v>120000</v>
      </c>
      <c r="J105" s="56" t="n">
        <f aca="false">(F105+G105+H105)*((1+D105)^(1/12)-1)</f>
        <v>307.384619801457</v>
      </c>
      <c r="K105" s="56" t="n">
        <f aca="false">(F105+G105+H105+J105)*(Inputs!$C$14+IF(B105&lt;=10,Inputs!$C$12,Inputs!$C$13))/12</f>
        <v>260.297552618905</v>
      </c>
      <c r="L105" s="56" t="n">
        <f aca="false">IF(OR(E105=1,A105&lt;=Inputs!$C$15),0,MAX(Inputs!$C$8*I105-(F105+G105+H105+J105-K105),0))</f>
        <v>0</v>
      </c>
      <c r="M105" s="56" t="n">
        <f aca="false">L105*INDEX(Rates!$B$2:$C$101,C105+1,IF(Inputs!$C$5="Male",1,2))/1000/12*Inputs!$C$16</f>
        <v>0</v>
      </c>
      <c r="N105" s="56" t="n">
        <f aca="false">IF($V$1=1,MAX(F105+G105+H105+J105-K105-M105,0)*Inputs!$C$22/12,0)</f>
        <v>0</v>
      </c>
      <c r="O105" s="56" t="n">
        <f aca="false">IF(AND(MOD(A105,12)=0,B105&gt;=Inputs!$C$18),MAX(F105+G105+H105+J105-K105-M105-N105,0)*Inputs!$C$17,0)</f>
        <v>0</v>
      </c>
      <c r="P105" s="56" t="n">
        <f aca="false">F105+G105+H105+J105-K105-M105-N105+O105</f>
        <v>124682.527704455</v>
      </c>
      <c r="Q105" s="56" t="n">
        <f aca="false">IF(OR(E105=1,P105&lt;=0),0,P105)</f>
        <v>124682.527704455</v>
      </c>
      <c r="R105" s="15" t="n">
        <f aca="false">IF(OR(E105=1,AND(P105&lt;=0,I105&gt;0)),1,0)</f>
        <v>0</v>
      </c>
      <c r="S105" s="15" t="n">
        <f aca="false">IF(L105&gt;0,1,0)</f>
        <v>0</v>
      </c>
    </row>
    <row r="106" customFormat="false" ht="15" hidden="false" customHeight="false" outlineLevel="0" collapsed="false">
      <c r="A106" s="15" t="n">
        <v>105</v>
      </c>
      <c r="B106" s="15" t="n">
        <f aca="false">INT((A106-1)/12)+1</f>
        <v>9</v>
      </c>
      <c r="C106" s="15" t="n">
        <f aca="false">MIN(Inputs!$C$4+B106-1,99)</f>
        <v>82</v>
      </c>
      <c r="D106" s="55" t="n">
        <f aca="false">Inputs!$C$26</f>
        <v>0.03</v>
      </c>
      <c r="E106" s="15" t="n">
        <f aca="false">R105</f>
        <v>0</v>
      </c>
      <c r="F106" s="56" t="n">
        <f aca="false">Q105</f>
        <v>124682.527704455</v>
      </c>
      <c r="G106" s="56" t="n">
        <f aca="false">IF(AND(MOD(A106-1,12)=0,B106&lt;=Inputs!$C$7,E106=0),Inputs!$C$6,0)</f>
        <v>0</v>
      </c>
      <c r="H106" s="56" t="n">
        <f aca="false">IF(B106=1,G106*Inputs!$C$9,0)</f>
        <v>0</v>
      </c>
      <c r="I106" s="56" t="n">
        <f aca="false">I105+G106</f>
        <v>120000</v>
      </c>
      <c r="J106" s="56" t="n">
        <f aca="false">(F106+G106+H106)*((1+D106)^(1/12)-1)</f>
        <v>307.500749211915</v>
      </c>
      <c r="K106" s="56" t="n">
        <f aca="false">(F106+G106+H106+J106)*(Inputs!$C$14+IF(B106&lt;=10,Inputs!$C$12,Inputs!$C$13))/12</f>
        <v>260.395892611807</v>
      </c>
      <c r="L106" s="56" t="n">
        <f aca="false">IF(OR(E106=1,A106&lt;=Inputs!$C$15),0,MAX(Inputs!$C$8*I106-(F106+G106+H106+J106-K106),0))</f>
        <v>0</v>
      </c>
      <c r="M106" s="56" t="n">
        <f aca="false">L106*INDEX(Rates!$B$2:$C$101,C106+1,IF(Inputs!$C$5="Male",1,2))/1000/12*Inputs!$C$16</f>
        <v>0</v>
      </c>
      <c r="N106" s="56" t="n">
        <f aca="false">IF($V$1=1,MAX(F106+G106+H106+J106-K106-M106,0)*Inputs!$C$22/12,0)</f>
        <v>0</v>
      </c>
      <c r="O106" s="56" t="n">
        <f aca="false">IF(AND(MOD(A106,12)=0,B106&gt;=Inputs!$C$18),MAX(F106+G106+H106+J106-K106-M106-N106,0)*Inputs!$C$17,0)</f>
        <v>0</v>
      </c>
      <c r="P106" s="56" t="n">
        <f aca="false">F106+G106+H106+J106-K106-M106-N106+O106</f>
        <v>124729.632561055</v>
      </c>
      <c r="Q106" s="56" t="n">
        <f aca="false">IF(OR(E106=1,P106&lt;=0),0,P106)</f>
        <v>124729.632561055</v>
      </c>
      <c r="R106" s="15" t="n">
        <f aca="false">IF(OR(E106=1,AND(P106&lt;=0,I106&gt;0)),1,0)</f>
        <v>0</v>
      </c>
      <c r="S106" s="15" t="n">
        <f aca="false">IF(L106&gt;0,1,0)</f>
        <v>0</v>
      </c>
    </row>
    <row r="107" customFormat="false" ht="15" hidden="false" customHeight="false" outlineLevel="0" collapsed="false">
      <c r="A107" s="15" t="n">
        <v>106</v>
      </c>
      <c r="B107" s="15" t="n">
        <f aca="false">INT((A107-1)/12)+1</f>
        <v>9</v>
      </c>
      <c r="C107" s="15" t="n">
        <f aca="false">MIN(Inputs!$C$4+B107-1,99)</f>
        <v>82</v>
      </c>
      <c r="D107" s="55" t="n">
        <f aca="false">Inputs!$C$26</f>
        <v>0.03</v>
      </c>
      <c r="E107" s="15" t="n">
        <f aca="false">R106</f>
        <v>0</v>
      </c>
      <c r="F107" s="56" t="n">
        <f aca="false">Q106</f>
        <v>124729.632561055</v>
      </c>
      <c r="G107" s="56" t="n">
        <f aca="false">IF(AND(MOD(A107-1,12)=0,B107&lt;=Inputs!$C$7,E107=0),Inputs!$C$6,0)</f>
        <v>0</v>
      </c>
      <c r="H107" s="56" t="n">
        <f aca="false">IF(B107=1,G107*Inputs!$C$9,0)</f>
        <v>0</v>
      </c>
      <c r="I107" s="56" t="n">
        <f aca="false">I106+G107</f>
        <v>120000</v>
      </c>
      <c r="J107" s="56" t="n">
        <f aca="false">(F107+G107+H107)*((1+D107)^(1/12)-1)</f>
        <v>307.616922495877</v>
      </c>
      <c r="K107" s="56" t="n">
        <f aca="false">(F107+G107+H107+J107)*(Inputs!$C$14+IF(B107&lt;=10,Inputs!$C$12,Inputs!$C$13))/12</f>
        <v>260.494269757399</v>
      </c>
      <c r="L107" s="56" t="n">
        <f aca="false">IF(OR(E107=1,A107&lt;=Inputs!$C$15),0,MAX(Inputs!$C$8*I107-(F107+G107+H107+J107-K107),0))</f>
        <v>0</v>
      </c>
      <c r="M107" s="56" t="n">
        <f aca="false">L107*INDEX(Rates!$B$2:$C$101,C107+1,IF(Inputs!$C$5="Male",1,2))/1000/12*Inputs!$C$16</f>
        <v>0</v>
      </c>
      <c r="N107" s="56" t="n">
        <f aca="false">IF($V$1=1,MAX(F107+G107+H107+J107-K107-M107,0)*Inputs!$C$22/12,0)</f>
        <v>0</v>
      </c>
      <c r="O107" s="56" t="n">
        <f aca="false">IF(AND(MOD(A107,12)=0,B107&gt;=Inputs!$C$18),MAX(F107+G107+H107+J107-K107-M107-N107,0)*Inputs!$C$17,0)</f>
        <v>0</v>
      </c>
      <c r="P107" s="56" t="n">
        <f aca="false">F107+G107+H107+J107-K107-M107-N107+O107</f>
        <v>124776.755213794</v>
      </c>
      <c r="Q107" s="56" t="n">
        <f aca="false">IF(OR(E107=1,P107&lt;=0),0,P107)</f>
        <v>124776.755213794</v>
      </c>
      <c r="R107" s="15" t="n">
        <f aca="false">IF(OR(E107=1,AND(P107&lt;=0,I107&gt;0)),1,0)</f>
        <v>0</v>
      </c>
      <c r="S107" s="15" t="n">
        <f aca="false">IF(L107&gt;0,1,0)</f>
        <v>0</v>
      </c>
    </row>
    <row r="108" customFormat="false" ht="15" hidden="false" customHeight="false" outlineLevel="0" collapsed="false">
      <c r="A108" s="15" t="n">
        <v>107</v>
      </c>
      <c r="B108" s="15" t="n">
        <f aca="false">INT((A108-1)/12)+1</f>
        <v>9</v>
      </c>
      <c r="C108" s="15" t="n">
        <f aca="false">MIN(Inputs!$C$4+B108-1,99)</f>
        <v>82</v>
      </c>
      <c r="D108" s="55" t="n">
        <f aca="false">Inputs!$C$26</f>
        <v>0.03</v>
      </c>
      <c r="E108" s="15" t="n">
        <f aca="false">R107</f>
        <v>0</v>
      </c>
      <c r="F108" s="56" t="n">
        <f aca="false">Q107</f>
        <v>124776.755213794</v>
      </c>
      <c r="G108" s="56" t="n">
        <f aca="false">IF(AND(MOD(A108-1,12)=0,B108&lt;=Inputs!$C$7,E108=0),Inputs!$C$6,0)</f>
        <v>0</v>
      </c>
      <c r="H108" s="56" t="n">
        <f aca="false">IF(B108=1,G108*Inputs!$C$9,0)</f>
        <v>0</v>
      </c>
      <c r="I108" s="56" t="n">
        <f aca="false">I107+G108</f>
        <v>120000</v>
      </c>
      <c r="J108" s="56" t="n">
        <f aca="false">(F108+G108+H108)*((1+D108)^(1/12)-1)</f>
        <v>307.733139669916</v>
      </c>
      <c r="K108" s="56" t="n">
        <f aca="false">(F108+G108+H108+J108)*(Inputs!$C$14+IF(B108&lt;=10,Inputs!$C$12,Inputs!$C$13))/12</f>
        <v>260.592684069716</v>
      </c>
      <c r="L108" s="56" t="n">
        <f aca="false">IF(OR(E108=1,A108&lt;=Inputs!$C$15),0,MAX(Inputs!$C$8*I108-(F108+G108+H108+J108-K108),0))</f>
        <v>0</v>
      </c>
      <c r="M108" s="56" t="n">
        <f aca="false">L108*INDEX(Rates!$B$2:$C$101,C108+1,IF(Inputs!$C$5="Male",1,2))/1000/12*Inputs!$C$16</f>
        <v>0</v>
      </c>
      <c r="N108" s="56" t="n">
        <f aca="false">IF($V$1=1,MAX(F108+G108+H108+J108-K108-M108,0)*Inputs!$C$22/12,0)</f>
        <v>0</v>
      </c>
      <c r="O108" s="56" t="n">
        <f aca="false">IF(AND(MOD(A108,12)=0,B108&gt;=Inputs!$C$18),MAX(F108+G108+H108+J108-K108-M108-N108,0)*Inputs!$C$17,0)</f>
        <v>0</v>
      </c>
      <c r="P108" s="56" t="n">
        <f aca="false">F108+G108+H108+J108-K108-M108-N108+O108</f>
        <v>124823.895669394</v>
      </c>
      <c r="Q108" s="56" t="n">
        <f aca="false">IF(OR(E108=1,P108&lt;=0),0,P108)</f>
        <v>124823.895669394</v>
      </c>
      <c r="R108" s="15" t="n">
        <f aca="false">IF(OR(E108=1,AND(P108&lt;=0,I108&gt;0)),1,0)</f>
        <v>0</v>
      </c>
      <c r="S108" s="15" t="n">
        <f aca="false">IF(L108&gt;0,1,0)</f>
        <v>0</v>
      </c>
    </row>
    <row r="109" customFormat="false" ht="15" hidden="false" customHeight="false" outlineLevel="0" collapsed="false">
      <c r="A109" s="15" t="n">
        <v>108</v>
      </c>
      <c r="B109" s="15" t="n">
        <f aca="false">INT((A109-1)/12)+1</f>
        <v>9</v>
      </c>
      <c r="C109" s="15" t="n">
        <f aca="false">MIN(Inputs!$C$4+B109-1,99)</f>
        <v>82</v>
      </c>
      <c r="D109" s="55" t="n">
        <f aca="false">Inputs!$C$26</f>
        <v>0.03</v>
      </c>
      <c r="E109" s="15" t="n">
        <f aca="false">R108</f>
        <v>0</v>
      </c>
      <c r="F109" s="56" t="n">
        <f aca="false">Q108</f>
        <v>124823.895669394</v>
      </c>
      <c r="G109" s="56" t="n">
        <f aca="false">IF(AND(MOD(A109-1,12)=0,B109&lt;=Inputs!$C$7,E109=0),Inputs!$C$6,0)</f>
        <v>0</v>
      </c>
      <c r="H109" s="56" t="n">
        <f aca="false">IF(B109=1,G109*Inputs!$C$9,0)</f>
        <v>0</v>
      </c>
      <c r="I109" s="56" t="n">
        <f aca="false">I108+G109</f>
        <v>120000</v>
      </c>
      <c r="J109" s="56" t="n">
        <f aca="false">(F109+G109+H109)*((1+D109)^(1/12)-1)</f>
        <v>307.849400750616</v>
      </c>
      <c r="K109" s="56" t="n">
        <f aca="false">(F109+G109+H109+J109)*(Inputs!$C$14+IF(B109&lt;=10,Inputs!$C$12,Inputs!$C$13))/12</f>
        <v>260.691135562802</v>
      </c>
      <c r="L109" s="56" t="n">
        <f aca="false">IF(OR(E109=1,A109&lt;=Inputs!$C$15),0,MAX(Inputs!$C$8*I109-(F109+G109+H109+J109-K109),0))</f>
        <v>0</v>
      </c>
      <c r="M109" s="56" t="n">
        <f aca="false">L109*INDEX(Rates!$B$2:$C$101,C109+1,IF(Inputs!$C$5="Male",1,2))/1000/12*Inputs!$C$16</f>
        <v>0</v>
      </c>
      <c r="N109" s="56" t="n">
        <f aca="false">IF($V$1=1,MAX(F109+G109+H109+J109-K109-M109,0)*Inputs!$C$22/12,0)</f>
        <v>0</v>
      </c>
      <c r="O109" s="56" t="n">
        <f aca="false">IF(AND(MOD(A109,12)=0,B109&gt;=Inputs!$C$18),MAX(F109+G109+H109+J109-K109-M109-N109,0)*Inputs!$C$17,0)</f>
        <v>0</v>
      </c>
      <c r="P109" s="56" t="n">
        <f aca="false">F109+G109+H109+J109-K109-M109-N109+O109</f>
        <v>124871.053934582</v>
      </c>
      <c r="Q109" s="56" t="n">
        <f aca="false">IF(OR(E109=1,P109&lt;=0),0,P109)</f>
        <v>124871.053934582</v>
      </c>
      <c r="R109" s="15" t="n">
        <f aca="false">IF(OR(E109=1,AND(P109&lt;=0,I109&gt;0)),1,0)</f>
        <v>0</v>
      </c>
      <c r="S109" s="15" t="n">
        <f aca="false">IF(L109&gt;0,1,0)</f>
        <v>0</v>
      </c>
    </row>
    <row r="110" customFormat="false" ht="15" hidden="false" customHeight="false" outlineLevel="0" collapsed="false">
      <c r="A110" s="15" t="n">
        <v>109</v>
      </c>
      <c r="B110" s="15" t="n">
        <f aca="false">INT((A110-1)/12)+1</f>
        <v>10</v>
      </c>
      <c r="C110" s="15" t="n">
        <f aca="false">MIN(Inputs!$C$4+B110-1,99)</f>
        <v>83</v>
      </c>
      <c r="D110" s="55" t="n">
        <f aca="false">Inputs!$C$26</f>
        <v>0.03</v>
      </c>
      <c r="E110" s="15" t="n">
        <f aca="false">R109</f>
        <v>0</v>
      </c>
      <c r="F110" s="56" t="n">
        <f aca="false">Q109</f>
        <v>124871.053934582</v>
      </c>
      <c r="G110" s="56" t="n">
        <f aca="false">IF(AND(MOD(A110-1,12)=0,B110&lt;=Inputs!$C$7,E110=0),Inputs!$C$6,0)</f>
        <v>0</v>
      </c>
      <c r="H110" s="56" t="n">
        <f aca="false">IF(B110=1,G110*Inputs!$C$9,0)</f>
        <v>0</v>
      </c>
      <c r="I110" s="56" t="n">
        <f aca="false">I109+G110</f>
        <v>120000</v>
      </c>
      <c r="J110" s="56" t="n">
        <f aca="false">(F110+G110+H110)*((1+D110)^(1/12)-1)</f>
        <v>307.965705754563</v>
      </c>
      <c r="K110" s="56" t="n">
        <f aca="false">(F110+G110+H110+J110)*(Inputs!$C$14+IF(B110&lt;=10,Inputs!$C$12,Inputs!$C$13))/12</f>
        <v>260.789624250701</v>
      </c>
      <c r="L110" s="56" t="n">
        <f aca="false">IF(OR(E110=1,A110&lt;=Inputs!$C$15),0,MAX(Inputs!$C$8*I110-(F110+G110+H110+J110-K110),0))</f>
        <v>0</v>
      </c>
      <c r="M110" s="56" t="n">
        <f aca="false">L110*INDEX(Rates!$B$2:$C$101,C110+1,IF(Inputs!$C$5="Male",1,2))/1000/12*Inputs!$C$16</f>
        <v>0</v>
      </c>
      <c r="N110" s="56" t="n">
        <f aca="false">IF($V$1=1,MAX(F110+G110+H110+J110-K110-M110,0)*Inputs!$C$22/12,0)</f>
        <v>0</v>
      </c>
      <c r="O110" s="56" t="n">
        <f aca="false">IF(AND(MOD(A110,12)=0,B110&gt;=Inputs!$C$18),MAX(F110+G110+H110+J110-K110-M110-N110,0)*Inputs!$C$17,0)</f>
        <v>0</v>
      </c>
      <c r="P110" s="56" t="n">
        <f aca="false">F110+G110+H110+J110-K110-M110-N110+O110</f>
        <v>124918.230016086</v>
      </c>
      <c r="Q110" s="56" t="n">
        <f aca="false">IF(OR(E110=1,P110&lt;=0),0,P110)</f>
        <v>124918.230016086</v>
      </c>
      <c r="R110" s="15" t="n">
        <f aca="false">IF(OR(E110=1,AND(P110&lt;=0,I110&gt;0)),1,0)</f>
        <v>0</v>
      </c>
      <c r="S110" s="15" t="n">
        <f aca="false">IF(L110&gt;0,1,0)</f>
        <v>0</v>
      </c>
    </row>
    <row r="111" customFormat="false" ht="15" hidden="false" customHeight="false" outlineLevel="0" collapsed="false">
      <c r="A111" s="15" t="n">
        <v>110</v>
      </c>
      <c r="B111" s="15" t="n">
        <f aca="false">INT((A111-1)/12)+1</f>
        <v>10</v>
      </c>
      <c r="C111" s="15" t="n">
        <f aca="false">MIN(Inputs!$C$4+B111-1,99)</f>
        <v>83</v>
      </c>
      <c r="D111" s="55" t="n">
        <f aca="false">Inputs!$C$26</f>
        <v>0.03</v>
      </c>
      <c r="E111" s="15" t="n">
        <f aca="false">R110</f>
        <v>0</v>
      </c>
      <c r="F111" s="56" t="n">
        <f aca="false">Q110</f>
        <v>124918.230016086</v>
      </c>
      <c r="G111" s="56" t="n">
        <f aca="false">IF(AND(MOD(A111-1,12)=0,B111&lt;=Inputs!$C$7,E111=0),Inputs!$C$6,0)</f>
        <v>0</v>
      </c>
      <c r="H111" s="56" t="n">
        <f aca="false">IF(B111=1,G111*Inputs!$C$9,0)</f>
        <v>0</v>
      </c>
      <c r="I111" s="56" t="n">
        <f aca="false">I110+G111</f>
        <v>120000</v>
      </c>
      <c r="J111" s="56" t="n">
        <f aca="false">(F111+G111+H111)*((1+D111)^(1/12)-1)</f>
        <v>308.082054698352</v>
      </c>
      <c r="K111" s="56" t="n">
        <f aca="false">(F111+G111+H111+J111)*(Inputs!$C$14+IF(B111&lt;=10,Inputs!$C$12,Inputs!$C$13))/12</f>
        <v>260.888150147467</v>
      </c>
      <c r="L111" s="56" t="n">
        <f aca="false">IF(OR(E111=1,A111&lt;=Inputs!$C$15),0,MAX(Inputs!$C$8*I111-(F111+G111+H111+J111-K111),0))</f>
        <v>0</v>
      </c>
      <c r="M111" s="56" t="n">
        <f aca="false">L111*INDEX(Rates!$B$2:$C$101,C111+1,IF(Inputs!$C$5="Male",1,2))/1000/12*Inputs!$C$16</f>
        <v>0</v>
      </c>
      <c r="N111" s="56" t="n">
        <f aca="false">IF($V$1=1,MAX(F111+G111+H111+J111-K111-M111,0)*Inputs!$C$22/12,0)</f>
        <v>0</v>
      </c>
      <c r="O111" s="56" t="n">
        <f aca="false">IF(AND(MOD(A111,12)=0,B111&gt;=Inputs!$C$18),MAX(F111+G111+H111+J111-K111-M111-N111,0)*Inputs!$C$17,0)</f>
        <v>0</v>
      </c>
      <c r="P111" s="56" t="n">
        <f aca="false">F111+G111+H111+J111-K111-M111-N111+O111</f>
        <v>124965.423920637</v>
      </c>
      <c r="Q111" s="56" t="n">
        <f aca="false">IF(OR(E111=1,P111&lt;=0),0,P111)</f>
        <v>124965.423920637</v>
      </c>
      <c r="R111" s="15" t="n">
        <f aca="false">IF(OR(E111=1,AND(P111&lt;=0,I111&gt;0)),1,0)</f>
        <v>0</v>
      </c>
      <c r="S111" s="15" t="n">
        <f aca="false">IF(L111&gt;0,1,0)</f>
        <v>0</v>
      </c>
    </row>
    <row r="112" customFormat="false" ht="15" hidden="false" customHeight="false" outlineLevel="0" collapsed="false">
      <c r="A112" s="15" t="n">
        <v>111</v>
      </c>
      <c r="B112" s="15" t="n">
        <f aca="false">INT((A112-1)/12)+1</f>
        <v>10</v>
      </c>
      <c r="C112" s="15" t="n">
        <f aca="false">MIN(Inputs!$C$4+B112-1,99)</f>
        <v>83</v>
      </c>
      <c r="D112" s="55" t="n">
        <f aca="false">Inputs!$C$26</f>
        <v>0.03</v>
      </c>
      <c r="E112" s="15" t="n">
        <f aca="false">R111</f>
        <v>0</v>
      </c>
      <c r="F112" s="56" t="n">
        <f aca="false">Q111</f>
        <v>124965.423920637</v>
      </c>
      <c r="G112" s="56" t="n">
        <f aca="false">IF(AND(MOD(A112-1,12)=0,B112&lt;=Inputs!$C$7,E112=0),Inputs!$C$6,0)</f>
        <v>0</v>
      </c>
      <c r="H112" s="56" t="n">
        <f aca="false">IF(B112=1,G112*Inputs!$C$9,0)</f>
        <v>0</v>
      </c>
      <c r="I112" s="56" t="n">
        <f aca="false">I111+G112</f>
        <v>120000</v>
      </c>
      <c r="J112" s="56" t="n">
        <f aca="false">(F112+G112+H112)*((1+D112)^(1/12)-1)</f>
        <v>308.198447598582</v>
      </c>
      <c r="K112" s="56" t="n">
        <f aca="false">(F112+G112+H112+J112)*(Inputs!$C$14+IF(B112&lt;=10,Inputs!$C$12,Inputs!$C$13))/12</f>
        <v>260.986713267157</v>
      </c>
      <c r="L112" s="56" t="n">
        <f aca="false">IF(OR(E112=1,A112&lt;=Inputs!$C$15),0,MAX(Inputs!$C$8*I112-(F112+G112+H112+J112-K112),0))</f>
        <v>0</v>
      </c>
      <c r="M112" s="56" t="n">
        <f aca="false">L112*INDEX(Rates!$B$2:$C$101,C112+1,IF(Inputs!$C$5="Male",1,2))/1000/12*Inputs!$C$16</f>
        <v>0</v>
      </c>
      <c r="N112" s="56" t="n">
        <f aca="false">IF($V$1=1,MAX(F112+G112+H112+J112-K112-M112,0)*Inputs!$C$22/12,0)</f>
        <v>0</v>
      </c>
      <c r="O112" s="56" t="n">
        <f aca="false">IF(AND(MOD(A112,12)=0,B112&gt;=Inputs!$C$18),MAX(F112+G112+H112+J112-K112-M112-N112,0)*Inputs!$C$17,0)</f>
        <v>0</v>
      </c>
      <c r="P112" s="56" t="n">
        <f aca="false">F112+G112+H112+J112-K112-M112-N112+O112</f>
        <v>125012.635654968</v>
      </c>
      <c r="Q112" s="56" t="n">
        <f aca="false">IF(OR(E112=1,P112&lt;=0),0,P112)</f>
        <v>125012.635654968</v>
      </c>
      <c r="R112" s="15" t="n">
        <f aca="false">IF(OR(E112=1,AND(P112&lt;=0,I112&gt;0)),1,0)</f>
        <v>0</v>
      </c>
      <c r="S112" s="15" t="n">
        <f aca="false">IF(L112&gt;0,1,0)</f>
        <v>0</v>
      </c>
    </row>
    <row r="113" customFormat="false" ht="15" hidden="false" customHeight="false" outlineLevel="0" collapsed="false">
      <c r="A113" s="15" t="n">
        <v>112</v>
      </c>
      <c r="B113" s="15" t="n">
        <f aca="false">INT((A113-1)/12)+1</f>
        <v>10</v>
      </c>
      <c r="C113" s="15" t="n">
        <f aca="false">MIN(Inputs!$C$4+B113-1,99)</f>
        <v>83</v>
      </c>
      <c r="D113" s="55" t="n">
        <f aca="false">Inputs!$C$26</f>
        <v>0.03</v>
      </c>
      <c r="E113" s="15" t="n">
        <f aca="false">R112</f>
        <v>0</v>
      </c>
      <c r="F113" s="56" t="n">
        <f aca="false">Q112</f>
        <v>125012.635654968</v>
      </c>
      <c r="G113" s="56" t="n">
        <f aca="false">IF(AND(MOD(A113-1,12)=0,B113&lt;=Inputs!$C$7,E113=0),Inputs!$C$6,0)</f>
        <v>0</v>
      </c>
      <c r="H113" s="56" t="n">
        <f aca="false">IF(B113=1,G113*Inputs!$C$9,0)</f>
        <v>0</v>
      </c>
      <c r="I113" s="56" t="n">
        <f aca="false">I112+G113</f>
        <v>120000</v>
      </c>
      <c r="J113" s="56" t="n">
        <f aca="false">(F113+G113+H113)*((1+D113)^(1/12)-1)</f>
        <v>308.314884471862</v>
      </c>
      <c r="K113" s="56" t="n">
        <f aca="false">(F113+G113+H113+J113)*(Inputs!$C$14+IF(B113&lt;=10,Inputs!$C$12,Inputs!$C$13))/12</f>
        <v>261.085313623833</v>
      </c>
      <c r="L113" s="56" t="n">
        <f aca="false">IF(OR(E113=1,A113&lt;=Inputs!$C$15),0,MAX(Inputs!$C$8*I113-(F113+G113+H113+J113-K113),0))</f>
        <v>0</v>
      </c>
      <c r="M113" s="56" t="n">
        <f aca="false">L113*INDEX(Rates!$B$2:$C$101,C113+1,IF(Inputs!$C$5="Male",1,2))/1000/12*Inputs!$C$16</f>
        <v>0</v>
      </c>
      <c r="N113" s="56" t="n">
        <f aca="false">IF($V$1=1,MAX(F113+G113+H113+J113-K113-M113,0)*Inputs!$C$22/12,0)</f>
        <v>0</v>
      </c>
      <c r="O113" s="56" t="n">
        <f aca="false">IF(AND(MOD(A113,12)=0,B113&gt;=Inputs!$C$18),MAX(F113+G113+H113+J113-K113-M113-N113,0)*Inputs!$C$17,0)</f>
        <v>0</v>
      </c>
      <c r="P113" s="56" t="n">
        <f aca="false">F113+G113+H113+J113-K113-M113-N113+O113</f>
        <v>125059.865225816</v>
      </c>
      <c r="Q113" s="56" t="n">
        <f aca="false">IF(OR(E113=1,P113&lt;=0),0,P113)</f>
        <v>125059.865225816</v>
      </c>
      <c r="R113" s="15" t="n">
        <f aca="false">IF(OR(E113=1,AND(P113&lt;=0,I113&gt;0)),1,0)</f>
        <v>0</v>
      </c>
      <c r="S113" s="15" t="n">
        <f aca="false">IF(L113&gt;0,1,0)</f>
        <v>0</v>
      </c>
    </row>
    <row r="114" customFormat="false" ht="15" hidden="false" customHeight="false" outlineLevel="0" collapsed="false">
      <c r="A114" s="15" t="n">
        <v>113</v>
      </c>
      <c r="B114" s="15" t="n">
        <f aca="false">INT((A114-1)/12)+1</f>
        <v>10</v>
      </c>
      <c r="C114" s="15" t="n">
        <f aca="false">MIN(Inputs!$C$4+B114-1,99)</f>
        <v>83</v>
      </c>
      <c r="D114" s="55" t="n">
        <f aca="false">Inputs!$C$26</f>
        <v>0.03</v>
      </c>
      <c r="E114" s="15" t="n">
        <f aca="false">R113</f>
        <v>0</v>
      </c>
      <c r="F114" s="56" t="n">
        <f aca="false">Q113</f>
        <v>125059.865225816</v>
      </c>
      <c r="G114" s="56" t="n">
        <f aca="false">IF(AND(MOD(A114-1,12)=0,B114&lt;=Inputs!$C$7,E114=0),Inputs!$C$6,0)</f>
        <v>0</v>
      </c>
      <c r="H114" s="56" t="n">
        <f aca="false">IF(B114=1,G114*Inputs!$C$9,0)</f>
        <v>0</v>
      </c>
      <c r="I114" s="56" t="n">
        <f aca="false">I113+G114</f>
        <v>120000</v>
      </c>
      <c r="J114" s="56" t="n">
        <f aca="false">(F114+G114+H114)*((1+D114)^(1/12)-1)</f>
        <v>308.431365334803</v>
      </c>
      <c r="K114" s="56" t="n">
        <f aca="false">(F114+G114+H114+J114)*(Inputs!$C$14+IF(B114&lt;=10,Inputs!$C$12,Inputs!$C$13))/12</f>
        <v>261.183951231565</v>
      </c>
      <c r="L114" s="56" t="n">
        <f aca="false">IF(OR(E114=1,A114&lt;=Inputs!$C$15),0,MAX(Inputs!$C$8*I114-(F114+G114+H114+J114-K114),0))</f>
        <v>0</v>
      </c>
      <c r="M114" s="56" t="n">
        <f aca="false">L114*INDEX(Rates!$B$2:$C$101,C114+1,IF(Inputs!$C$5="Male",1,2))/1000/12*Inputs!$C$16</f>
        <v>0</v>
      </c>
      <c r="N114" s="56" t="n">
        <f aca="false">IF($V$1=1,MAX(F114+G114+H114+J114-K114-M114,0)*Inputs!$C$22/12,0)</f>
        <v>0</v>
      </c>
      <c r="O114" s="56" t="n">
        <f aca="false">IF(AND(MOD(A114,12)=0,B114&gt;=Inputs!$C$18),MAX(F114+G114+H114+J114-K114-M114-N114,0)*Inputs!$C$17,0)</f>
        <v>0</v>
      </c>
      <c r="P114" s="56" t="n">
        <f aca="false">F114+G114+H114+J114-K114-M114-N114+O114</f>
        <v>125107.112639919</v>
      </c>
      <c r="Q114" s="56" t="n">
        <f aca="false">IF(OR(E114=1,P114&lt;=0),0,P114)</f>
        <v>125107.112639919</v>
      </c>
      <c r="R114" s="15" t="n">
        <f aca="false">IF(OR(E114=1,AND(P114&lt;=0,I114&gt;0)),1,0)</f>
        <v>0</v>
      </c>
      <c r="S114" s="15" t="n">
        <f aca="false">IF(L114&gt;0,1,0)</f>
        <v>0</v>
      </c>
    </row>
    <row r="115" customFormat="false" ht="15" hidden="false" customHeight="false" outlineLevel="0" collapsed="false">
      <c r="A115" s="15" t="n">
        <v>114</v>
      </c>
      <c r="B115" s="15" t="n">
        <f aca="false">INT((A115-1)/12)+1</f>
        <v>10</v>
      </c>
      <c r="C115" s="15" t="n">
        <f aca="false">MIN(Inputs!$C$4+B115-1,99)</f>
        <v>83</v>
      </c>
      <c r="D115" s="55" t="n">
        <f aca="false">Inputs!$C$26</f>
        <v>0.03</v>
      </c>
      <c r="E115" s="15" t="n">
        <f aca="false">R114</f>
        <v>0</v>
      </c>
      <c r="F115" s="56" t="n">
        <f aca="false">Q114</f>
        <v>125107.112639919</v>
      </c>
      <c r="G115" s="56" t="n">
        <f aca="false">IF(AND(MOD(A115-1,12)=0,B115&lt;=Inputs!$C$7,E115=0),Inputs!$C$6,0)</f>
        <v>0</v>
      </c>
      <c r="H115" s="56" t="n">
        <f aca="false">IF(B115=1,G115*Inputs!$C$9,0)</f>
        <v>0</v>
      </c>
      <c r="I115" s="56" t="n">
        <f aca="false">I114+G115</f>
        <v>120000</v>
      </c>
      <c r="J115" s="56" t="n">
        <f aca="false">(F115+G115+H115)*((1+D115)^(1/12)-1)</f>
        <v>308.547890204026</v>
      </c>
      <c r="K115" s="56" t="n">
        <f aca="false">(F115+G115+H115+J115)*(Inputs!$C$14+IF(B115&lt;=10,Inputs!$C$12,Inputs!$C$13))/12</f>
        <v>261.282626104424</v>
      </c>
      <c r="L115" s="56" t="n">
        <f aca="false">IF(OR(E115=1,A115&lt;=Inputs!$C$15),0,MAX(Inputs!$C$8*I115-(F115+G115+H115+J115-K115),0))</f>
        <v>0</v>
      </c>
      <c r="M115" s="56" t="n">
        <f aca="false">L115*INDEX(Rates!$B$2:$C$101,C115+1,IF(Inputs!$C$5="Male",1,2))/1000/12*Inputs!$C$16</f>
        <v>0</v>
      </c>
      <c r="N115" s="56" t="n">
        <f aca="false">IF($V$1=1,MAX(F115+G115+H115+J115-K115-M115,0)*Inputs!$C$22/12,0)</f>
        <v>0</v>
      </c>
      <c r="O115" s="56" t="n">
        <f aca="false">IF(AND(MOD(A115,12)=0,B115&gt;=Inputs!$C$18),MAX(F115+G115+H115+J115-K115-M115-N115,0)*Inputs!$C$17,0)</f>
        <v>0</v>
      </c>
      <c r="P115" s="56" t="n">
        <f aca="false">F115+G115+H115+J115-K115-M115-N115+O115</f>
        <v>125154.377904019</v>
      </c>
      <c r="Q115" s="56" t="n">
        <f aca="false">IF(OR(E115=1,P115&lt;=0),0,P115)</f>
        <v>125154.377904019</v>
      </c>
      <c r="R115" s="15" t="n">
        <f aca="false">IF(OR(E115=1,AND(P115&lt;=0,I115&gt;0)),1,0)</f>
        <v>0</v>
      </c>
      <c r="S115" s="15" t="n">
        <f aca="false">IF(L115&gt;0,1,0)</f>
        <v>0</v>
      </c>
    </row>
    <row r="116" customFormat="false" ht="15" hidden="false" customHeight="false" outlineLevel="0" collapsed="false">
      <c r="A116" s="15" t="n">
        <v>115</v>
      </c>
      <c r="B116" s="15" t="n">
        <f aca="false">INT((A116-1)/12)+1</f>
        <v>10</v>
      </c>
      <c r="C116" s="15" t="n">
        <f aca="false">MIN(Inputs!$C$4+B116-1,99)</f>
        <v>83</v>
      </c>
      <c r="D116" s="55" t="n">
        <f aca="false">Inputs!$C$26</f>
        <v>0.03</v>
      </c>
      <c r="E116" s="15" t="n">
        <f aca="false">R115</f>
        <v>0</v>
      </c>
      <c r="F116" s="56" t="n">
        <f aca="false">Q115</f>
        <v>125154.377904019</v>
      </c>
      <c r="G116" s="56" t="n">
        <f aca="false">IF(AND(MOD(A116-1,12)=0,B116&lt;=Inputs!$C$7,E116=0),Inputs!$C$6,0)</f>
        <v>0</v>
      </c>
      <c r="H116" s="56" t="n">
        <f aca="false">IF(B116=1,G116*Inputs!$C$9,0)</f>
        <v>0</v>
      </c>
      <c r="I116" s="56" t="n">
        <f aca="false">I115+G116</f>
        <v>120000</v>
      </c>
      <c r="J116" s="56" t="n">
        <f aca="false">(F116+G116+H116)*((1+D116)^(1/12)-1)</f>
        <v>308.664459096155</v>
      </c>
      <c r="K116" s="56" t="n">
        <f aca="false">(F116+G116+H116+J116)*(Inputs!$C$14+IF(B116&lt;=10,Inputs!$C$12,Inputs!$C$13))/12</f>
        <v>261.38133825649</v>
      </c>
      <c r="L116" s="56" t="n">
        <f aca="false">IF(OR(E116=1,A116&lt;=Inputs!$C$15),0,MAX(Inputs!$C$8*I116-(F116+G116+H116+J116-K116),0))</f>
        <v>0</v>
      </c>
      <c r="M116" s="56" t="n">
        <f aca="false">L116*INDEX(Rates!$B$2:$C$101,C116+1,IF(Inputs!$C$5="Male",1,2))/1000/12*Inputs!$C$16</f>
        <v>0</v>
      </c>
      <c r="N116" s="56" t="n">
        <f aca="false">IF($V$1=1,MAX(F116+G116+H116+J116-K116-M116,0)*Inputs!$C$22/12,0)</f>
        <v>0</v>
      </c>
      <c r="O116" s="56" t="n">
        <f aca="false">IF(AND(MOD(A116,12)=0,B116&gt;=Inputs!$C$18),MAX(F116+G116+H116+J116-K116-M116-N116,0)*Inputs!$C$17,0)</f>
        <v>0</v>
      </c>
      <c r="P116" s="56" t="n">
        <f aca="false">F116+G116+H116+J116-K116-M116-N116+O116</f>
        <v>125201.661024859</v>
      </c>
      <c r="Q116" s="56" t="n">
        <f aca="false">IF(OR(E116=1,P116&lt;=0),0,P116)</f>
        <v>125201.661024859</v>
      </c>
      <c r="R116" s="15" t="n">
        <f aca="false">IF(OR(E116=1,AND(P116&lt;=0,I116&gt;0)),1,0)</f>
        <v>0</v>
      </c>
      <c r="S116" s="15" t="n">
        <f aca="false">IF(L116&gt;0,1,0)</f>
        <v>0</v>
      </c>
    </row>
    <row r="117" customFormat="false" ht="15" hidden="false" customHeight="false" outlineLevel="0" collapsed="false">
      <c r="A117" s="15" t="n">
        <v>116</v>
      </c>
      <c r="B117" s="15" t="n">
        <f aca="false">INT((A117-1)/12)+1</f>
        <v>10</v>
      </c>
      <c r="C117" s="15" t="n">
        <f aca="false">MIN(Inputs!$C$4+B117-1,99)</f>
        <v>83</v>
      </c>
      <c r="D117" s="55" t="n">
        <f aca="false">Inputs!$C$26</f>
        <v>0.03</v>
      </c>
      <c r="E117" s="15" t="n">
        <f aca="false">R116</f>
        <v>0</v>
      </c>
      <c r="F117" s="56" t="n">
        <f aca="false">Q116</f>
        <v>125201.661024859</v>
      </c>
      <c r="G117" s="56" t="n">
        <f aca="false">IF(AND(MOD(A117-1,12)=0,B117&lt;=Inputs!$C$7,E117=0),Inputs!$C$6,0)</f>
        <v>0</v>
      </c>
      <c r="H117" s="56" t="n">
        <f aca="false">IF(B117=1,G117*Inputs!$C$9,0)</f>
        <v>0</v>
      </c>
      <c r="I117" s="56" t="n">
        <f aca="false">I116+G117</f>
        <v>120000</v>
      </c>
      <c r="J117" s="56" t="n">
        <f aca="false">(F117+G117+H117)*((1+D117)^(1/12)-1)</f>
        <v>308.781072027822</v>
      </c>
      <c r="K117" s="56" t="n">
        <f aca="false">(F117+G117+H117+J117)*(Inputs!$C$14+IF(B117&lt;=10,Inputs!$C$12,Inputs!$C$13))/12</f>
        <v>261.480087701847</v>
      </c>
      <c r="L117" s="56" t="n">
        <f aca="false">IF(OR(E117=1,A117&lt;=Inputs!$C$15),0,MAX(Inputs!$C$8*I117-(F117+G117+H117+J117-K117),0))</f>
        <v>0</v>
      </c>
      <c r="M117" s="56" t="n">
        <f aca="false">L117*INDEX(Rates!$B$2:$C$101,C117+1,IF(Inputs!$C$5="Male",1,2))/1000/12*Inputs!$C$16</f>
        <v>0</v>
      </c>
      <c r="N117" s="56" t="n">
        <f aca="false">IF($V$1=1,MAX(F117+G117+H117+J117-K117-M117,0)*Inputs!$C$22/12,0)</f>
        <v>0</v>
      </c>
      <c r="O117" s="56" t="n">
        <f aca="false">IF(AND(MOD(A117,12)=0,B117&gt;=Inputs!$C$18),MAX(F117+G117+H117+J117-K117-M117-N117,0)*Inputs!$C$17,0)</f>
        <v>0</v>
      </c>
      <c r="P117" s="56" t="n">
        <f aca="false">F117+G117+H117+J117-K117-M117-N117+O117</f>
        <v>125248.962009185</v>
      </c>
      <c r="Q117" s="56" t="n">
        <f aca="false">IF(OR(E117=1,P117&lt;=0),0,P117)</f>
        <v>125248.962009185</v>
      </c>
      <c r="R117" s="15" t="n">
        <f aca="false">IF(OR(E117=1,AND(P117&lt;=0,I117&gt;0)),1,0)</f>
        <v>0</v>
      </c>
      <c r="S117" s="15" t="n">
        <f aca="false">IF(L117&gt;0,1,0)</f>
        <v>0</v>
      </c>
    </row>
    <row r="118" customFormat="false" ht="15" hidden="false" customHeight="false" outlineLevel="0" collapsed="false">
      <c r="A118" s="15" t="n">
        <v>117</v>
      </c>
      <c r="B118" s="15" t="n">
        <f aca="false">INT((A118-1)/12)+1</f>
        <v>10</v>
      </c>
      <c r="C118" s="15" t="n">
        <f aca="false">MIN(Inputs!$C$4+B118-1,99)</f>
        <v>83</v>
      </c>
      <c r="D118" s="55" t="n">
        <f aca="false">Inputs!$C$26</f>
        <v>0.03</v>
      </c>
      <c r="E118" s="15" t="n">
        <f aca="false">R117</f>
        <v>0</v>
      </c>
      <c r="F118" s="56" t="n">
        <f aca="false">Q117</f>
        <v>125248.962009185</v>
      </c>
      <c r="G118" s="56" t="n">
        <f aca="false">IF(AND(MOD(A118-1,12)=0,B118&lt;=Inputs!$C$7,E118=0),Inputs!$C$6,0)</f>
        <v>0</v>
      </c>
      <c r="H118" s="56" t="n">
        <f aca="false">IF(B118=1,G118*Inputs!$C$9,0)</f>
        <v>0</v>
      </c>
      <c r="I118" s="56" t="n">
        <f aca="false">I117+G118</f>
        <v>120000</v>
      </c>
      <c r="J118" s="56" t="n">
        <f aca="false">(F118+G118+H118)*((1+D118)^(1/12)-1)</f>
        <v>308.897729015665</v>
      </c>
      <c r="K118" s="56" t="n">
        <f aca="false">(F118+G118+H118+J118)*(Inputs!$C$14+IF(B118&lt;=10,Inputs!$C$12,Inputs!$C$13))/12</f>
        <v>261.578874454584</v>
      </c>
      <c r="L118" s="56" t="n">
        <f aca="false">IF(OR(E118=1,A118&lt;=Inputs!$C$15),0,MAX(Inputs!$C$8*I118-(F118+G118+H118+J118-K118),0))</f>
        <v>0</v>
      </c>
      <c r="M118" s="56" t="n">
        <f aca="false">L118*INDEX(Rates!$B$2:$C$101,C118+1,IF(Inputs!$C$5="Male",1,2))/1000/12*Inputs!$C$16</f>
        <v>0</v>
      </c>
      <c r="N118" s="56" t="n">
        <f aca="false">IF($V$1=1,MAX(F118+G118+H118+J118-K118-M118,0)*Inputs!$C$22/12,0)</f>
        <v>0</v>
      </c>
      <c r="O118" s="56" t="n">
        <f aca="false">IF(AND(MOD(A118,12)=0,B118&gt;=Inputs!$C$18),MAX(F118+G118+H118+J118-K118-M118-N118,0)*Inputs!$C$17,0)</f>
        <v>0</v>
      </c>
      <c r="P118" s="56" t="n">
        <f aca="false">F118+G118+H118+J118-K118-M118-N118+O118</f>
        <v>125296.280863746</v>
      </c>
      <c r="Q118" s="56" t="n">
        <f aca="false">IF(OR(E118=1,P118&lt;=0),0,P118)</f>
        <v>125296.280863746</v>
      </c>
      <c r="R118" s="15" t="n">
        <f aca="false">IF(OR(E118=1,AND(P118&lt;=0,I118&gt;0)),1,0)</f>
        <v>0</v>
      </c>
      <c r="S118" s="15" t="n">
        <f aca="false">IF(L118&gt;0,1,0)</f>
        <v>0</v>
      </c>
    </row>
    <row r="119" customFormat="false" ht="15" hidden="false" customHeight="false" outlineLevel="0" collapsed="false">
      <c r="A119" s="15" t="n">
        <v>118</v>
      </c>
      <c r="B119" s="15" t="n">
        <f aca="false">INT((A119-1)/12)+1</f>
        <v>10</v>
      </c>
      <c r="C119" s="15" t="n">
        <f aca="false">MIN(Inputs!$C$4+B119-1,99)</f>
        <v>83</v>
      </c>
      <c r="D119" s="55" t="n">
        <f aca="false">Inputs!$C$26</f>
        <v>0.03</v>
      </c>
      <c r="E119" s="15" t="n">
        <f aca="false">R118</f>
        <v>0</v>
      </c>
      <c r="F119" s="56" t="n">
        <f aca="false">Q118</f>
        <v>125296.280863746</v>
      </c>
      <c r="G119" s="56" t="n">
        <f aca="false">IF(AND(MOD(A119-1,12)=0,B119&lt;=Inputs!$C$7,E119=0),Inputs!$C$6,0)</f>
        <v>0</v>
      </c>
      <c r="H119" s="56" t="n">
        <f aca="false">IF(B119=1,G119*Inputs!$C$9,0)</f>
        <v>0</v>
      </c>
      <c r="I119" s="56" t="n">
        <f aca="false">I118+G119</f>
        <v>120000</v>
      </c>
      <c r="J119" s="56" t="n">
        <f aca="false">(F119+G119+H119)*((1+D119)^(1/12)-1)</f>
        <v>309.014430076329</v>
      </c>
      <c r="K119" s="56" t="n">
        <f aca="false">(F119+G119+H119+J119)*(Inputs!$C$14+IF(B119&lt;=10,Inputs!$C$12,Inputs!$C$13))/12</f>
        <v>261.677698528796</v>
      </c>
      <c r="L119" s="56" t="n">
        <f aca="false">IF(OR(E119=1,A119&lt;=Inputs!$C$15),0,MAX(Inputs!$C$8*I119-(F119+G119+H119+J119-K119),0))</f>
        <v>0</v>
      </c>
      <c r="M119" s="56" t="n">
        <f aca="false">L119*INDEX(Rates!$B$2:$C$101,C119+1,IF(Inputs!$C$5="Male",1,2))/1000/12*Inputs!$C$16</f>
        <v>0</v>
      </c>
      <c r="N119" s="56" t="n">
        <f aca="false">IF($V$1=1,MAX(F119+G119+H119+J119-K119-M119,0)*Inputs!$C$22/12,0)</f>
        <v>0</v>
      </c>
      <c r="O119" s="56" t="n">
        <f aca="false">IF(AND(MOD(A119,12)=0,B119&gt;=Inputs!$C$18),MAX(F119+G119+H119+J119-K119-M119-N119,0)*Inputs!$C$17,0)</f>
        <v>0</v>
      </c>
      <c r="P119" s="56" t="n">
        <f aca="false">F119+G119+H119+J119-K119-M119-N119+O119</f>
        <v>125343.617595293</v>
      </c>
      <c r="Q119" s="56" t="n">
        <f aca="false">IF(OR(E119=1,P119&lt;=0),0,P119)</f>
        <v>125343.617595293</v>
      </c>
      <c r="R119" s="15" t="n">
        <f aca="false">IF(OR(E119=1,AND(P119&lt;=0,I119&gt;0)),1,0)</f>
        <v>0</v>
      </c>
      <c r="S119" s="15" t="n">
        <f aca="false">IF(L119&gt;0,1,0)</f>
        <v>0</v>
      </c>
    </row>
    <row r="120" customFormat="false" ht="15" hidden="false" customHeight="false" outlineLevel="0" collapsed="false">
      <c r="A120" s="15" t="n">
        <v>119</v>
      </c>
      <c r="B120" s="15" t="n">
        <f aca="false">INT((A120-1)/12)+1</f>
        <v>10</v>
      </c>
      <c r="C120" s="15" t="n">
        <f aca="false">MIN(Inputs!$C$4+B120-1,99)</f>
        <v>83</v>
      </c>
      <c r="D120" s="55" t="n">
        <f aca="false">Inputs!$C$26</f>
        <v>0.03</v>
      </c>
      <c r="E120" s="15" t="n">
        <f aca="false">R119</f>
        <v>0</v>
      </c>
      <c r="F120" s="56" t="n">
        <f aca="false">Q119</f>
        <v>125343.617595293</v>
      </c>
      <c r="G120" s="56" t="n">
        <f aca="false">IF(AND(MOD(A120-1,12)=0,B120&lt;=Inputs!$C$7,E120=0),Inputs!$C$6,0)</f>
        <v>0</v>
      </c>
      <c r="H120" s="56" t="n">
        <f aca="false">IF(B120=1,G120*Inputs!$C$9,0)</f>
        <v>0</v>
      </c>
      <c r="I120" s="56" t="n">
        <f aca="false">I119+G120</f>
        <v>120000</v>
      </c>
      <c r="J120" s="56" t="n">
        <f aca="false">(F120+G120+H120)*((1+D120)^(1/12)-1)</f>
        <v>309.131175226464</v>
      </c>
      <c r="K120" s="56" t="n">
        <f aca="false">(F120+G120+H120+J120)*(Inputs!$C$14+IF(B120&lt;=10,Inputs!$C$12,Inputs!$C$13))/12</f>
        <v>261.776559938583</v>
      </c>
      <c r="L120" s="56" t="n">
        <f aca="false">IF(OR(E120=1,A120&lt;=Inputs!$C$15),0,MAX(Inputs!$C$8*I120-(F120+G120+H120+J120-K120),0))</f>
        <v>0</v>
      </c>
      <c r="M120" s="56" t="n">
        <f aca="false">L120*INDEX(Rates!$B$2:$C$101,C120+1,IF(Inputs!$C$5="Male",1,2))/1000/12*Inputs!$C$16</f>
        <v>0</v>
      </c>
      <c r="N120" s="56" t="n">
        <f aca="false">IF($V$1=1,MAX(F120+G120+H120+J120-K120-M120,0)*Inputs!$C$22/12,0)</f>
        <v>0</v>
      </c>
      <c r="O120" s="56" t="n">
        <f aca="false">IF(AND(MOD(A120,12)=0,B120&gt;=Inputs!$C$18),MAX(F120+G120+H120+J120-K120-M120-N120,0)*Inputs!$C$17,0)</f>
        <v>0</v>
      </c>
      <c r="P120" s="56" t="n">
        <f aca="false">F120+G120+H120+J120-K120-M120-N120+O120</f>
        <v>125390.972210581</v>
      </c>
      <c r="Q120" s="56" t="n">
        <f aca="false">IF(OR(E120=1,P120&lt;=0),0,P120)</f>
        <v>125390.972210581</v>
      </c>
      <c r="R120" s="15" t="n">
        <f aca="false">IF(OR(E120=1,AND(P120&lt;=0,I120&gt;0)),1,0)</f>
        <v>0</v>
      </c>
      <c r="S120" s="15" t="n">
        <f aca="false">IF(L120&gt;0,1,0)</f>
        <v>0</v>
      </c>
    </row>
    <row r="121" customFormat="false" ht="15" hidden="false" customHeight="false" outlineLevel="0" collapsed="false">
      <c r="A121" s="15" t="n">
        <v>120</v>
      </c>
      <c r="B121" s="15" t="n">
        <f aca="false">INT((A121-1)/12)+1</f>
        <v>10</v>
      </c>
      <c r="C121" s="15" t="n">
        <f aca="false">MIN(Inputs!$C$4+B121-1,99)</f>
        <v>83</v>
      </c>
      <c r="D121" s="55" t="n">
        <f aca="false">Inputs!$C$26</f>
        <v>0.03</v>
      </c>
      <c r="E121" s="15" t="n">
        <f aca="false">R120</f>
        <v>0</v>
      </c>
      <c r="F121" s="56" t="n">
        <f aca="false">Q120</f>
        <v>125390.972210581</v>
      </c>
      <c r="G121" s="56" t="n">
        <f aca="false">IF(AND(MOD(A121-1,12)=0,B121&lt;=Inputs!$C$7,E121=0),Inputs!$C$6,0)</f>
        <v>0</v>
      </c>
      <c r="H121" s="56" t="n">
        <f aca="false">IF(B121=1,G121*Inputs!$C$9,0)</f>
        <v>0</v>
      </c>
      <c r="I121" s="56" t="n">
        <f aca="false">I120+G121</f>
        <v>120000</v>
      </c>
      <c r="J121" s="56" t="n">
        <f aca="false">(F121+G121+H121)*((1+D121)^(1/12)-1)</f>
        <v>309.247964482728</v>
      </c>
      <c r="K121" s="56" t="n">
        <f aca="false">(F121+G121+H121+J121)*(Inputs!$C$14+IF(B121&lt;=10,Inputs!$C$12,Inputs!$C$13))/12</f>
        <v>261.87545869805</v>
      </c>
      <c r="L121" s="56" t="n">
        <f aca="false">IF(OR(E121=1,A121&lt;=Inputs!$C$15),0,MAX(Inputs!$C$8*I121-(F121+G121+H121+J121-K121),0))</f>
        <v>0</v>
      </c>
      <c r="M121" s="56" t="n">
        <f aca="false">L121*INDEX(Rates!$B$2:$C$101,C121+1,IF(Inputs!$C$5="Male",1,2))/1000/12*Inputs!$C$16</f>
        <v>0</v>
      </c>
      <c r="N121" s="56" t="n">
        <f aca="false">IF($V$1=1,MAX(F121+G121+H121+J121-K121-M121,0)*Inputs!$C$22/12,0)</f>
        <v>0</v>
      </c>
      <c r="O121" s="56" t="n">
        <f aca="false">IF(AND(MOD(A121,12)=0,B121&gt;=Inputs!$C$18),MAX(F121+G121+H121+J121-K121-M121-N121,0)*Inputs!$C$17,0)</f>
        <v>627.191723581829</v>
      </c>
      <c r="P121" s="56" t="n">
        <f aca="false">F121+G121+H121+J121-K121-M121-N121+O121</f>
        <v>126065.536439948</v>
      </c>
      <c r="Q121" s="56" t="n">
        <f aca="false">IF(OR(E121=1,P121&lt;=0),0,P121)</f>
        <v>126065.536439948</v>
      </c>
      <c r="R121" s="15" t="n">
        <f aca="false">IF(OR(E121=1,AND(P121&lt;=0,I121&gt;0)),1,0)</f>
        <v>0</v>
      </c>
      <c r="S121" s="15" t="n">
        <f aca="false">IF(L121&gt;0,1,0)</f>
        <v>0</v>
      </c>
    </row>
    <row r="122" customFormat="false" ht="15" hidden="false" customHeight="false" outlineLevel="0" collapsed="false">
      <c r="A122" s="15" t="n">
        <v>121</v>
      </c>
      <c r="B122" s="15" t="n">
        <f aca="false">INT((A122-1)/12)+1</f>
        <v>11</v>
      </c>
      <c r="C122" s="15" t="n">
        <f aca="false">MIN(Inputs!$C$4+B122-1,99)</f>
        <v>84</v>
      </c>
      <c r="D122" s="55" t="n">
        <f aca="false">Inputs!$C$26</f>
        <v>0.03</v>
      </c>
      <c r="E122" s="15" t="n">
        <f aca="false">R121</f>
        <v>0</v>
      </c>
      <c r="F122" s="56" t="n">
        <f aca="false">Q121</f>
        <v>126065.536439948</v>
      </c>
      <c r="G122" s="56" t="n">
        <f aca="false">IF(AND(MOD(A122-1,12)=0,B122&lt;=Inputs!$C$7,E122=0),Inputs!$C$6,0)</f>
        <v>0</v>
      </c>
      <c r="H122" s="56" t="n">
        <f aca="false">IF(B122=1,G122*Inputs!$C$9,0)</f>
        <v>0</v>
      </c>
      <c r="I122" s="56" t="n">
        <f aca="false">I121+G122</f>
        <v>120000</v>
      </c>
      <c r="J122" s="56" t="n">
        <f aca="false">(F122+G122+H122)*((1+D122)^(1/12)-1)</f>
        <v>310.911621851092</v>
      </c>
      <c r="K122" s="56" t="n">
        <f aca="false">(F122+G122+H122+J122)*(Inputs!$C$14+IF(B122&lt;=10,Inputs!$C$12,Inputs!$C$13))/12</f>
        <v>63.1882240308994</v>
      </c>
      <c r="L122" s="56" t="n">
        <f aca="false">IF(OR(E122=1,A122&lt;=Inputs!$C$15),0,MAX(Inputs!$C$8*I122-(F122+G122+H122+J122-K122),0))</f>
        <v>0</v>
      </c>
      <c r="M122" s="56" t="n">
        <f aca="false">L122*INDEX(Rates!$B$2:$C$101,C122+1,IF(Inputs!$C$5="Male",1,2))/1000/12*Inputs!$C$16</f>
        <v>0</v>
      </c>
      <c r="N122" s="56" t="n">
        <f aca="false">IF($V$1=1,MAX(F122+G122+H122+J122-K122-M122,0)*Inputs!$C$22/12,0)</f>
        <v>0</v>
      </c>
      <c r="O122" s="56" t="n">
        <f aca="false">IF(AND(MOD(A122,12)=0,B122&gt;=Inputs!$C$18),MAX(F122+G122+H122+J122-K122-M122-N122,0)*Inputs!$C$17,0)</f>
        <v>0</v>
      </c>
      <c r="P122" s="56" t="n">
        <f aca="false">F122+G122+H122+J122-K122-M122-N122+O122</f>
        <v>126313.259837768</v>
      </c>
      <c r="Q122" s="56" t="n">
        <f aca="false">IF(OR(E122=1,P122&lt;=0),0,P122)</f>
        <v>126313.259837768</v>
      </c>
      <c r="R122" s="15" t="n">
        <f aca="false">IF(OR(E122=1,AND(P122&lt;=0,I122&gt;0)),1,0)</f>
        <v>0</v>
      </c>
      <c r="S122" s="15" t="n">
        <f aca="false">IF(L122&gt;0,1,0)</f>
        <v>0</v>
      </c>
    </row>
    <row r="123" customFormat="false" ht="15" hidden="false" customHeight="false" outlineLevel="0" collapsed="false">
      <c r="A123" s="15" t="n">
        <v>122</v>
      </c>
      <c r="B123" s="15" t="n">
        <f aca="false">INT((A123-1)/12)+1</f>
        <v>11</v>
      </c>
      <c r="C123" s="15" t="n">
        <f aca="false">MIN(Inputs!$C$4+B123-1,99)</f>
        <v>84</v>
      </c>
      <c r="D123" s="55" t="n">
        <f aca="false">Inputs!$C$26</f>
        <v>0.03</v>
      </c>
      <c r="E123" s="15" t="n">
        <f aca="false">R122</f>
        <v>0</v>
      </c>
      <c r="F123" s="56" t="n">
        <f aca="false">Q122</f>
        <v>126313.259837768</v>
      </c>
      <c r="G123" s="56" t="n">
        <f aca="false">IF(AND(MOD(A123-1,12)=0,B123&lt;=Inputs!$C$7,E123=0),Inputs!$C$6,0)</f>
        <v>0</v>
      </c>
      <c r="H123" s="56" t="n">
        <f aca="false">IF(B123=1,G123*Inputs!$C$9,0)</f>
        <v>0</v>
      </c>
      <c r="I123" s="56" t="n">
        <f aca="false">I122+G123</f>
        <v>120000</v>
      </c>
      <c r="J123" s="56" t="n">
        <f aca="false">(F123+G123+H123)*((1+D123)^(1/12)-1)</f>
        <v>311.522574579028</v>
      </c>
      <c r="K123" s="56" t="n">
        <f aca="false">(F123+G123+H123+J123)*(Inputs!$C$14+IF(B123&lt;=10,Inputs!$C$12,Inputs!$C$13))/12</f>
        <v>63.3123912061734</v>
      </c>
      <c r="L123" s="56" t="n">
        <f aca="false">IF(OR(E123=1,A123&lt;=Inputs!$C$15),0,MAX(Inputs!$C$8*I123-(F123+G123+H123+J123-K123),0))</f>
        <v>0</v>
      </c>
      <c r="M123" s="56" t="n">
        <f aca="false">L123*INDEX(Rates!$B$2:$C$101,C123+1,IF(Inputs!$C$5="Male",1,2))/1000/12*Inputs!$C$16</f>
        <v>0</v>
      </c>
      <c r="N123" s="56" t="n">
        <f aca="false">IF($V$1=1,MAX(F123+G123+H123+J123-K123-M123,0)*Inputs!$C$22/12,0)</f>
        <v>0</v>
      </c>
      <c r="O123" s="56" t="n">
        <f aca="false">IF(AND(MOD(A123,12)=0,B123&gt;=Inputs!$C$18),MAX(F123+G123+H123+J123-K123-M123-N123,0)*Inputs!$C$17,0)</f>
        <v>0</v>
      </c>
      <c r="P123" s="56" t="n">
        <f aca="false">F123+G123+H123+J123-K123-M123-N123+O123</f>
        <v>126561.470021141</v>
      </c>
      <c r="Q123" s="56" t="n">
        <f aca="false">IF(OR(E123=1,P123&lt;=0),0,P123)</f>
        <v>126561.470021141</v>
      </c>
      <c r="R123" s="15" t="n">
        <f aca="false">IF(OR(E123=1,AND(P123&lt;=0,I123&gt;0)),1,0)</f>
        <v>0</v>
      </c>
      <c r="S123" s="15" t="n">
        <f aca="false">IF(L123&gt;0,1,0)</f>
        <v>0</v>
      </c>
    </row>
    <row r="124" customFormat="false" ht="15" hidden="false" customHeight="false" outlineLevel="0" collapsed="false">
      <c r="A124" s="15" t="n">
        <v>123</v>
      </c>
      <c r="B124" s="15" t="n">
        <f aca="false">INT((A124-1)/12)+1</f>
        <v>11</v>
      </c>
      <c r="C124" s="15" t="n">
        <f aca="false">MIN(Inputs!$C$4+B124-1,99)</f>
        <v>84</v>
      </c>
      <c r="D124" s="55" t="n">
        <f aca="false">Inputs!$C$26</f>
        <v>0.03</v>
      </c>
      <c r="E124" s="15" t="n">
        <f aca="false">R123</f>
        <v>0</v>
      </c>
      <c r="F124" s="56" t="n">
        <f aca="false">Q123</f>
        <v>126561.470021141</v>
      </c>
      <c r="G124" s="56" t="n">
        <f aca="false">IF(AND(MOD(A124-1,12)=0,B124&lt;=Inputs!$C$7,E124=0),Inputs!$C$6,0)</f>
        <v>0</v>
      </c>
      <c r="H124" s="56" t="n">
        <f aca="false">IF(B124=1,G124*Inputs!$C$9,0)</f>
        <v>0</v>
      </c>
      <c r="I124" s="56" t="n">
        <f aca="false">I123+G124</f>
        <v>120000</v>
      </c>
      <c r="J124" s="56" t="n">
        <f aca="false">(F124+G124+H124)*((1+D124)^(1/12)-1)</f>
        <v>312.134727851458</v>
      </c>
      <c r="K124" s="56" t="n">
        <f aca="false">(F124+G124+H124+J124)*(Inputs!$C$14+IF(B124&lt;=10,Inputs!$C$12,Inputs!$C$13))/12</f>
        <v>63.4368023744961</v>
      </c>
      <c r="L124" s="56" t="n">
        <f aca="false">IF(OR(E124=1,A124&lt;=Inputs!$C$15),0,MAX(Inputs!$C$8*I124-(F124+G124+H124+J124-K124),0))</f>
        <v>0</v>
      </c>
      <c r="M124" s="56" t="n">
        <f aca="false">L124*INDEX(Rates!$B$2:$C$101,C124+1,IF(Inputs!$C$5="Male",1,2))/1000/12*Inputs!$C$16</f>
        <v>0</v>
      </c>
      <c r="N124" s="56" t="n">
        <f aca="false">IF($V$1=1,MAX(F124+G124+H124+J124-K124-M124,0)*Inputs!$C$22/12,0)</f>
        <v>0</v>
      </c>
      <c r="O124" s="56" t="n">
        <f aca="false">IF(AND(MOD(A124,12)=0,B124&gt;=Inputs!$C$18),MAX(F124+G124+H124+J124-K124-M124-N124,0)*Inputs!$C$17,0)</f>
        <v>0</v>
      </c>
      <c r="P124" s="56" t="n">
        <f aca="false">F124+G124+H124+J124-K124-M124-N124+O124</f>
        <v>126810.167946618</v>
      </c>
      <c r="Q124" s="56" t="n">
        <f aca="false">IF(OR(E124=1,P124&lt;=0),0,P124)</f>
        <v>126810.167946618</v>
      </c>
      <c r="R124" s="15" t="n">
        <f aca="false">IF(OR(E124=1,AND(P124&lt;=0,I124&gt;0)),1,0)</f>
        <v>0</v>
      </c>
      <c r="S124" s="15" t="n">
        <f aca="false">IF(L124&gt;0,1,0)</f>
        <v>0</v>
      </c>
    </row>
    <row r="125" customFormat="false" ht="15" hidden="false" customHeight="false" outlineLevel="0" collapsed="false">
      <c r="A125" s="15" t="n">
        <v>124</v>
      </c>
      <c r="B125" s="15" t="n">
        <f aca="false">INT((A125-1)/12)+1</f>
        <v>11</v>
      </c>
      <c r="C125" s="15" t="n">
        <f aca="false">MIN(Inputs!$C$4+B125-1,99)</f>
        <v>84</v>
      </c>
      <c r="D125" s="55" t="n">
        <f aca="false">Inputs!$C$26</f>
        <v>0.03</v>
      </c>
      <c r="E125" s="15" t="n">
        <f aca="false">R124</f>
        <v>0</v>
      </c>
      <c r="F125" s="56" t="n">
        <f aca="false">Q124</f>
        <v>126810.167946618</v>
      </c>
      <c r="G125" s="56" t="n">
        <f aca="false">IF(AND(MOD(A125-1,12)=0,B125&lt;=Inputs!$C$7,E125=0),Inputs!$C$6,0)</f>
        <v>0</v>
      </c>
      <c r="H125" s="56" t="n">
        <f aca="false">IF(B125=1,G125*Inputs!$C$9,0)</f>
        <v>0</v>
      </c>
      <c r="I125" s="56" t="n">
        <f aca="false">I124+G125</f>
        <v>120000</v>
      </c>
      <c r="J125" s="56" t="n">
        <f aca="false">(F125+G125+H125)*((1+D125)^(1/12)-1)</f>
        <v>312.748084027497</v>
      </c>
      <c r="K125" s="56" t="n">
        <f aca="false">(F125+G125+H125+J125)*(Inputs!$C$14+IF(B125&lt;=10,Inputs!$C$12,Inputs!$C$13))/12</f>
        <v>63.5614580153226</v>
      </c>
      <c r="L125" s="56" t="n">
        <f aca="false">IF(OR(E125=1,A125&lt;=Inputs!$C$15),0,MAX(Inputs!$C$8*I125-(F125+G125+H125+J125-K125),0))</f>
        <v>0</v>
      </c>
      <c r="M125" s="56" t="n">
        <f aca="false">L125*INDEX(Rates!$B$2:$C$101,C125+1,IF(Inputs!$C$5="Male",1,2))/1000/12*Inputs!$C$16</f>
        <v>0</v>
      </c>
      <c r="N125" s="56" t="n">
        <f aca="false">IF($V$1=1,MAX(F125+G125+H125+J125-K125-M125,0)*Inputs!$C$22/12,0)</f>
        <v>0</v>
      </c>
      <c r="O125" s="56" t="n">
        <f aca="false">IF(AND(MOD(A125,12)=0,B125&gt;=Inputs!$C$18),MAX(F125+G125+H125+J125-K125-M125-N125,0)*Inputs!$C$17,0)</f>
        <v>0</v>
      </c>
      <c r="P125" s="56" t="n">
        <f aca="false">F125+G125+H125+J125-K125-M125-N125+O125</f>
        <v>127059.35457263</v>
      </c>
      <c r="Q125" s="56" t="n">
        <f aca="false">IF(OR(E125=1,P125&lt;=0),0,P125)</f>
        <v>127059.35457263</v>
      </c>
      <c r="R125" s="15" t="n">
        <f aca="false">IF(OR(E125=1,AND(P125&lt;=0,I125&gt;0)),1,0)</f>
        <v>0</v>
      </c>
      <c r="S125" s="15" t="n">
        <f aca="false">IF(L125&gt;0,1,0)</f>
        <v>0</v>
      </c>
    </row>
    <row r="126" customFormat="false" ht="15" hidden="false" customHeight="false" outlineLevel="0" collapsed="false">
      <c r="A126" s="15" t="n">
        <v>125</v>
      </c>
      <c r="B126" s="15" t="n">
        <f aca="false">INT((A126-1)/12)+1</f>
        <v>11</v>
      </c>
      <c r="C126" s="15" t="n">
        <f aca="false">MIN(Inputs!$C$4+B126-1,99)</f>
        <v>84</v>
      </c>
      <c r="D126" s="55" t="n">
        <f aca="false">Inputs!$C$26</f>
        <v>0.03</v>
      </c>
      <c r="E126" s="15" t="n">
        <f aca="false">R125</f>
        <v>0</v>
      </c>
      <c r="F126" s="56" t="n">
        <f aca="false">Q125</f>
        <v>127059.35457263</v>
      </c>
      <c r="G126" s="56" t="n">
        <f aca="false">IF(AND(MOD(A126-1,12)=0,B126&lt;=Inputs!$C$7,E126=0),Inputs!$C$6,0)</f>
        <v>0</v>
      </c>
      <c r="H126" s="56" t="n">
        <f aca="false">IF(B126=1,G126*Inputs!$C$9,0)</f>
        <v>0</v>
      </c>
      <c r="I126" s="56" t="n">
        <f aca="false">I125+G126</f>
        <v>120000</v>
      </c>
      <c r="J126" s="56" t="n">
        <f aca="false">(F126+G126+H126)*((1+D126)^(1/12)-1)</f>
        <v>313.362645470893</v>
      </c>
      <c r="K126" s="56" t="n">
        <f aca="false">(F126+G126+H126+J126)*(Inputs!$C$14+IF(B126&lt;=10,Inputs!$C$12,Inputs!$C$13))/12</f>
        <v>63.6863586090504</v>
      </c>
      <c r="L126" s="56" t="n">
        <f aca="false">IF(OR(E126=1,A126&lt;=Inputs!$C$15),0,MAX(Inputs!$C$8*I126-(F126+G126+H126+J126-K126),0))</f>
        <v>0</v>
      </c>
      <c r="M126" s="56" t="n">
        <f aca="false">L126*INDEX(Rates!$B$2:$C$101,C126+1,IF(Inputs!$C$5="Male",1,2))/1000/12*Inputs!$C$16</f>
        <v>0</v>
      </c>
      <c r="N126" s="56" t="n">
        <f aca="false">IF($V$1=1,MAX(F126+G126+H126+J126-K126-M126,0)*Inputs!$C$22/12,0)</f>
        <v>0</v>
      </c>
      <c r="O126" s="56" t="n">
        <f aca="false">IF(AND(MOD(A126,12)=0,B126&gt;=Inputs!$C$18),MAX(F126+G126+H126+J126-K126-M126-N126,0)*Inputs!$C$17,0)</f>
        <v>0</v>
      </c>
      <c r="P126" s="56" t="n">
        <f aca="false">F126+G126+H126+J126-K126-M126-N126+O126</f>
        <v>127309.030859492</v>
      </c>
      <c r="Q126" s="56" t="n">
        <f aca="false">IF(OR(E126=1,P126&lt;=0),0,P126)</f>
        <v>127309.030859492</v>
      </c>
      <c r="R126" s="15" t="n">
        <f aca="false">IF(OR(E126=1,AND(P126&lt;=0,I126&gt;0)),1,0)</f>
        <v>0</v>
      </c>
      <c r="S126" s="15" t="n">
        <f aca="false">IF(L126&gt;0,1,0)</f>
        <v>0</v>
      </c>
    </row>
    <row r="127" customFormat="false" ht="15" hidden="false" customHeight="false" outlineLevel="0" collapsed="false">
      <c r="A127" s="15" t="n">
        <v>126</v>
      </c>
      <c r="B127" s="15" t="n">
        <f aca="false">INT((A127-1)/12)+1</f>
        <v>11</v>
      </c>
      <c r="C127" s="15" t="n">
        <f aca="false">MIN(Inputs!$C$4+B127-1,99)</f>
        <v>84</v>
      </c>
      <c r="D127" s="55" t="n">
        <f aca="false">Inputs!$C$26</f>
        <v>0.03</v>
      </c>
      <c r="E127" s="15" t="n">
        <f aca="false">R126</f>
        <v>0</v>
      </c>
      <c r="F127" s="56" t="n">
        <f aca="false">Q126</f>
        <v>127309.030859492</v>
      </c>
      <c r="G127" s="56" t="n">
        <f aca="false">IF(AND(MOD(A127-1,12)=0,B127&lt;=Inputs!$C$7,E127=0),Inputs!$C$6,0)</f>
        <v>0</v>
      </c>
      <c r="H127" s="56" t="n">
        <f aca="false">IF(B127=1,G127*Inputs!$C$9,0)</f>
        <v>0</v>
      </c>
      <c r="I127" s="56" t="n">
        <f aca="false">I126+G127</f>
        <v>120000</v>
      </c>
      <c r="J127" s="56" t="n">
        <f aca="false">(F127+G127+H127)*((1+D127)^(1/12)-1)</f>
        <v>313.978414550041</v>
      </c>
      <c r="K127" s="56" t="n">
        <f aca="false">(F127+G127+H127+J127)*(Inputs!$C$14+IF(B127&lt;=10,Inputs!$C$12,Inputs!$C$13))/12</f>
        <v>63.8115046370208</v>
      </c>
      <c r="L127" s="56" t="n">
        <f aca="false">IF(OR(E127=1,A127&lt;=Inputs!$C$15),0,MAX(Inputs!$C$8*I127-(F127+G127+H127+J127-K127),0))</f>
        <v>0</v>
      </c>
      <c r="M127" s="56" t="n">
        <f aca="false">L127*INDEX(Rates!$B$2:$C$101,C127+1,IF(Inputs!$C$5="Male",1,2))/1000/12*Inputs!$C$16</f>
        <v>0</v>
      </c>
      <c r="N127" s="56" t="n">
        <f aca="false">IF($V$1=1,MAX(F127+G127+H127+J127-K127-M127,0)*Inputs!$C$22/12,0)</f>
        <v>0</v>
      </c>
      <c r="O127" s="56" t="n">
        <f aca="false">IF(AND(MOD(A127,12)=0,B127&gt;=Inputs!$C$18),MAX(F127+G127+H127+J127-K127-M127-N127,0)*Inputs!$C$17,0)</f>
        <v>0</v>
      </c>
      <c r="P127" s="56" t="n">
        <f aca="false">F127+G127+H127+J127-K127-M127-N127+O127</f>
        <v>127559.197769405</v>
      </c>
      <c r="Q127" s="56" t="n">
        <f aca="false">IF(OR(E127=1,P127&lt;=0),0,P127)</f>
        <v>127559.197769405</v>
      </c>
      <c r="R127" s="15" t="n">
        <f aca="false">IF(OR(E127=1,AND(P127&lt;=0,I127&gt;0)),1,0)</f>
        <v>0</v>
      </c>
      <c r="S127" s="15" t="n">
        <f aca="false">IF(L127&gt;0,1,0)</f>
        <v>0</v>
      </c>
    </row>
    <row r="128" customFormat="false" ht="15" hidden="false" customHeight="false" outlineLevel="0" collapsed="false">
      <c r="A128" s="15" t="n">
        <v>127</v>
      </c>
      <c r="B128" s="15" t="n">
        <f aca="false">INT((A128-1)/12)+1</f>
        <v>11</v>
      </c>
      <c r="C128" s="15" t="n">
        <f aca="false">MIN(Inputs!$C$4+B128-1,99)</f>
        <v>84</v>
      </c>
      <c r="D128" s="55" t="n">
        <f aca="false">Inputs!$C$26</f>
        <v>0.03</v>
      </c>
      <c r="E128" s="15" t="n">
        <f aca="false">R127</f>
        <v>0</v>
      </c>
      <c r="F128" s="56" t="n">
        <f aca="false">Q127</f>
        <v>127559.197769405</v>
      </c>
      <c r="G128" s="56" t="n">
        <f aca="false">IF(AND(MOD(A128-1,12)=0,B128&lt;=Inputs!$C$7,E128=0),Inputs!$C$6,0)</f>
        <v>0</v>
      </c>
      <c r="H128" s="56" t="n">
        <f aca="false">IF(B128=1,G128*Inputs!$C$9,0)</f>
        <v>0</v>
      </c>
      <c r="I128" s="56" t="n">
        <f aca="false">I127+G128</f>
        <v>120000</v>
      </c>
      <c r="J128" s="56" t="n">
        <f aca="false">(F128+G128+H128)*((1+D128)^(1/12)-1)</f>
        <v>314.595393637991</v>
      </c>
      <c r="K128" s="56" t="n">
        <f aca="false">(F128+G128+H128+J128)*(Inputs!$C$14+IF(B128&lt;=10,Inputs!$C$12,Inputs!$C$13))/12</f>
        <v>63.9368965815213</v>
      </c>
      <c r="L128" s="56" t="n">
        <f aca="false">IF(OR(E128=1,A128&lt;=Inputs!$C$15),0,MAX(Inputs!$C$8*I128-(F128+G128+H128+J128-K128),0))</f>
        <v>0</v>
      </c>
      <c r="M128" s="56" t="n">
        <f aca="false">L128*INDEX(Rates!$B$2:$C$101,C128+1,IF(Inputs!$C$5="Male",1,2))/1000/12*Inputs!$C$16</f>
        <v>0</v>
      </c>
      <c r="N128" s="56" t="n">
        <f aca="false">IF($V$1=1,MAX(F128+G128+H128+J128-K128-M128,0)*Inputs!$C$22/12,0)</f>
        <v>0</v>
      </c>
      <c r="O128" s="56" t="n">
        <f aca="false">IF(AND(MOD(A128,12)=0,B128&gt;=Inputs!$C$18),MAX(F128+G128+H128+J128-K128-M128-N128,0)*Inputs!$C$17,0)</f>
        <v>0</v>
      </c>
      <c r="P128" s="56" t="n">
        <f aca="false">F128+G128+H128+J128-K128-M128-N128+O128</f>
        <v>127809.856266461</v>
      </c>
      <c r="Q128" s="56" t="n">
        <f aca="false">IF(OR(E128=1,P128&lt;=0),0,P128)</f>
        <v>127809.856266461</v>
      </c>
      <c r="R128" s="15" t="n">
        <f aca="false">IF(OR(E128=1,AND(P128&lt;=0,I128&gt;0)),1,0)</f>
        <v>0</v>
      </c>
      <c r="S128" s="15" t="n">
        <f aca="false">IF(L128&gt;0,1,0)</f>
        <v>0</v>
      </c>
    </row>
    <row r="129" customFormat="false" ht="15" hidden="false" customHeight="false" outlineLevel="0" collapsed="false">
      <c r="A129" s="15" t="n">
        <v>128</v>
      </c>
      <c r="B129" s="15" t="n">
        <f aca="false">INT((A129-1)/12)+1</f>
        <v>11</v>
      </c>
      <c r="C129" s="15" t="n">
        <f aca="false">MIN(Inputs!$C$4+B129-1,99)</f>
        <v>84</v>
      </c>
      <c r="D129" s="55" t="n">
        <f aca="false">Inputs!$C$26</f>
        <v>0.03</v>
      </c>
      <c r="E129" s="15" t="n">
        <f aca="false">R128</f>
        <v>0</v>
      </c>
      <c r="F129" s="56" t="n">
        <f aca="false">Q128</f>
        <v>127809.856266461</v>
      </c>
      <c r="G129" s="56" t="n">
        <f aca="false">IF(AND(MOD(A129-1,12)=0,B129&lt;=Inputs!$C$7,E129=0),Inputs!$C$6,0)</f>
        <v>0</v>
      </c>
      <c r="H129" s="56" t="n">
        <f aca="false">IF(B129=1,G129*Inputs!$C$9,0)</f>
        <v>0</v>
      </c>
      <c r="I129" s="56" t="n">
        <f aca="false">I128+G129</f>
        <v>120000</v>
      </c>
      <c r="J129" s="56" t="n">
        <f aca="false">(F129+G129+H129)*((1+D129)^(1/12)-1)</f>
        <v>315.213585112452</v>
      </c>
      <c r="K129" s="56" t="n">
        <f aca="false">(F129+G129+H129+J129)*(Inputs!$C$14+IF(B129&lt;=10,Inputs!$C$12,Inputs!$C$13))/12</f>
        <v>64.0625349257868</v>
      </c>
      <c r="L129" s="56" t="n">
        <f aca="false">IF(OR(E129=1,A129&lt;=Inputs!$C$15),0,MAX(Inputs!$C$8*I129-(F129+G129+H129+J129-K129),0))</f>
        <v>0</v>
      </c>
      <c r="M129" s="56" t="n">
        <f aca="false">L129*INDEX(Rates!$B$2:$C$101,C129+1,IF(Inputs!$C$5="Male",1,2))/1000/12*Inputs!$C$16</f>
        <v>0</v>
      </c>
      <c r="N129" s="56" t="n">
        <f aca="false">IF($V$1=1,MAX(F129+G129+H129+J129-K129-M129,0)*Inputs!$C$22/12,0)</f>
        <v>0</v>
      </c>
      <c r="O129" s="56" t="n">
        <f aca="false">IF(AND(MOD(A129,12)=0,B129&gt;=Inputs!$C$18),MAX(F129+G129+H129+J129-K129-M129-N129,0)*Inputs!$C$17,0)</f>
        <v>0</v>
      </c>
      <c r="P129" s="56" t="n">
        <f aca="false">F129+G129+H129+J129-K129-M129-N129+O129</f>
        <v>128061.007316648</v>
      </c>
      <c r="Q129" s="56" t="n">
        <f aca="false">IF(OR(E129=1,P129&lt;=0),0,P129)</f>
        <v>128061.007316648</v>
      </c>
      <c r="R129" s="15" t="n">
        <f aca="false">IF(OR(E129=1,AND(P129&lt;=0,I129&gt;0)),1,0)</f>
        <v>0</v>
      </c>
      <c r="S129" s="15" t="n">
        <f aca="false">IF(L129&gt;0,1,0)</f>
        <v>0</v>
      </c>
    </row>
    <row r="130" customFormat="false" ht="15" hidden="false" customHeight="false" outlineLevel="0" collapsed="false">
      <c r="A130" s="15" t="n">
        <v>129</v>
      </c>
      <c r="B130" s="15" t="n">
        <f aca="false">INT((A130-1)/12)+1</f>
        <v>11</v>
      </c>
      <c r="C130" s="15" t="n">
        <f aca="false">MIN(Inputs!$C$4+B130-1,99)</f>
        <v>84</v>
      </c>
      <c r="D130" s="55" t="n">
        <f aca="false">Inputs!$C$26</f>
        <v>0.03</v>
      </c>
      <c r="E130" s="15" t="n">
        <f aca="false">R129</f>
        <v>0</v>
      </c>
      <c r="F130" s="56" t="n">
        <f aca="false">Q129</f>
        <v>128061.007316648</v>
      </c>
      <c r="G130" s="56" t="n">
        <f aca="false">IF(AND(MOD(A130-1,12)=0,B130&lt;=Inputs!$C$7,E130=0),Inputs!$C$6,0)</f>
        <v>0</v>
      </c>
      <c r="H130" s="56" t="n">
        <f aca="false">IF(B130=1,G130*Inputs!$C$9,0)</f>
        <v>0</v>
      </c>
      <c r="I130" s="56" t="n">
        <f aca="false">I129+G130</f>
        <v>120000</v>
      </c>
      <c r="J130" s="56" t="n">
        <f aca="false">(F130+G130+H130)*((1+D130)^(1/12)-1)</f>
        <v>315.83299135581</v>
      </c>
      <c r="K130" s="56" t="n">
        <f aca="false">(F130+G130+H130+J130)*(Inputs!$C$14+IF(B130&lt;=10,Inputs!$C$12,Inputs!$C$13))/12</f>
        <v>64.1884201540018</v>
      </c>
      <c r="L130" s="56" t="n">
        <f aca="false">IF(OR(E130=1,A130&lt;=Inputs!$C$15),0,MAX(Inputs!$C$8*I130-(F130+G130+H130+J130-K130),0))</f>
        <v>0</v>
      </c>
      <c r="M130" s="56" t="n">
        <f aca="false">L130*INDEX(Rates!$B$2:$C$101,C130+1,IF(Inputs!$C$5="Male",1,2))/1000/12*Inputs!$C$16</f>
        <v>0</v>
      </c>
      <c r="N130" s="56" t="n">
        <f aca="false">IF($V$1=1,MAX(F130+G130+H130+J130-K130-M130,0)*Inputs!$C$22/12,0)</f>
        <v>0</v>
      </c>
      <c r="O130" s="56" t="n">
        <f aca="false">IF(AND(MOD(A130,12)=0,B130&gt;=Inputs!$C$18),MAX(F130+G130+H130+J130-K130-M130-N130,0)*Inputs!$C$17,0)</f>
        <v>0</v>
      </c>
      <c r="P130" s="56" t="n">
        <f aca="false">F130+G130+H130+J130-K130-M130-N130+O130</f>
        <v>128312.65188785</v>
      </c>
      <c r="Q130" s="56" t="n">
        <f aca="false">IF(OR(E130=1,P130&lt;=0),0,P130)</f>
        <v>128312.65188785</v>
      </c>
      <c r="R130" s="15" t="n">
        <f aca="false">IF(OR(E130=1,AND(P130&lt;=0,I130&gt;0)),1,0)</f>
        <v>0</v>
      </c>
      <c r="S130" s="15" t="n">
        <f aca="false">IF(L130&gt;0,1,0)</f>
        <v>0</v>
      </c>
    </row>
    <row r="131" customFormat="false" ht="15" hidden="false" customHeight="false" outlineLevel="0" collapsed="false">
      <c r="A131" s="15" t="n">
        <v>130</v>
      </c>
      <c r="B131" s="15" t="n">
        <f aca="false">INT((A131-1)/12)+1</f>
        <v>11</v>
      </c>
      <c r="C131" s="15" t="n">
        <f aca="false">MIN(Inputs!$C$4+B131-1,99)</f>
        <v>84</v>
      </c>
      <c r="D131" s="55" t="n">
        <f aca="false">Inputs!$C$26</f>
        <v>0.03</v>
      </c>
      <c r="E131" s="15" t="n">
        <f aca="false">R130</f>
        <v>0</v>
      </c>
      <c r="F131" s="56" t="n">
        <f aca="false">Q130</f>
        <v>128312.65188785</v>
      </c>
      <c r="G131" s="56" t="n">
        <f aca="false">IF(AND(MOD(A131-1,12)=0,B131&lt;=Inputs!$C$7,E131=0),Inputs!$C$6,0)</f>
        <v>0</v>
      </c>
      <c r="H131" s="56" t="n">
        <f aca="false">IF(B131=1,G131*Inputs!$C$9,0)</f>
        <v>0</v>
      </c>
      <c r="I131" s="56" t="n">
        <f aca="false">I130+G131</f>
        <v>120000</v>
      </c>
      <c r="J131" s="56" t="n">
        <f aca="false">(F131+G131+H131)*((1+D131)^(1/12)-1)</f>
        <v>316.453614755129</v>
      </c>
      <c r="K131" s="56" t="n">
        <f aca="false">(F131+G131+H131+J131)*(Inputs!$C$14+IF(B131&lt;=10,Inputs!$C$12,Inputs!$C$13))/12</f>
        <v>64.3145527513024</v>
      </c>
      <c r="L131" s="56" t="n">
        <f aca="false">IF(OR(E131=1,A131&lt;=Inputs!$C$15),0,MAX(Inputs!$C$8*I131-(F131+G131+H131+J131-K131),0))</f>
        <v>0</v>
      </c>
      <c r="M131" s="56" t="n">
        <f aca="false">L131*INDEX(Rates!$B$2:$C$101,C131+1,IF(Inputs!$C$5="Male",1,2))/1000/12*Inputs!$C$16</f>
        <v>0</v>
      </c>
      <c r="N131" s="56" t="n">
        <f aca="false">IF($V$1=1,MAX(F131+G131+H131+J131-K131-M131,0)*Inputs!$C$22/12,0)</f>
        <v>0</v>
      </c>
      <c r="O131" s="56" t="n">
        <f aca="false">IF(AND(MOD(A131,12)=0,B131&gt;=Inputs!$C$18),MAX(F131+G131+H131+J131-K131-M131-N131,0)*Inputs!$C$17,0)</f>
        <v>0</v>
      </c>
      <c r="P131" s="56" t="n">
        <f aca="false">F131+G131+H131+J131-K131-M131-N131+O131</f>
        <v>128564.790949853</v>
      </c>
      <c r="Q131" s="56" t="n">
        <f aca="false">IF(OR(E131=1,P131&lt;=0),0,P131)</f>
        <v>128564.790949853</v>
      </c>
      <c r="R131" s="15" t="n">
        <f aca="false">IF(OR(E131=1,AND(P131&lt;=0,I131&gt;0)),1,0)</f>
        <v>0</v>
      </c>
      <c r="S131" s="15" t="n">
        <f aca="false">IF(L131&gt;0,1,0)</f>
        <v>0</v>
      </c>
    </row>
    <row r="132" customFormat="false" ht="15" hidden="false" customHeight="false" outlineLevel="0" collapsed="false">
      <c r="A132" s="15" t="n">
        <v>131</v>
      </c>
      <c r="B132" s="15" t="n">
        <f aca="false">INT((A132-1)/12)+1</f>
        <v>11</v>
      </c>
      <c r="C132" s="15" t="n">
        <f aca="false">MIN(Inputs!$C$4+B132-1,99)</f>
        <v>84</v>
      </c>
      <c r="D132" s="55" t="n">
        <f aca="false">Inputs!$C$26</f>
        <v>0.03</v>
      </c>
      <c r="E132" s="15" t="n">
        <f aca="false">R131</f>
        <v>0</v>
      </c>
      <c r="F132" s="56" t="n">
        <f aca="false">Q131</f>
        <v>128564.790949853</v>
      </c>
      <c r="G132" s="56" t="n">
        <f aca="false">IF(AND(MOD(A132-1,12)=0,B132&lt;=Inputs!$C$7,E132=0),Inputs!$C$6,0)</f>
        <v>0</v>
      </c>
      <c r="H132" s="56" t="n">
        <f aca="false">IF(B132=1,G132*Inputs!$C$9,0)</f>
        <v>0</v>
      </c>
      <c r="I132" s="56" t="n">
        <f aca="false">I131+G132</f>
        <v>120000</v>
      </c>
      <c r="J132" s="56" t="n">
        <f aca="false">(F132+G132+H132)*((1+D132)^(1/12)-1)</f>
        <v>317.075457702166</v>
      </c>
      <c r="K132" s="56" t="n">
        <f aca="false">(F132+G132+H132+J132)*(Inputs!$C$14+IF(B132&lt;=10,Inputs!$C$12,Inputs!$C$13))/12</f>
        <v>64.4409332037778</v>
      </c>
      <c r="L132" s="56" t="n">
        <f aca="false">IF(OR(E132=1,A132&lt;=Inputs!$C$15),0,MAX(Inputs!$C$8*I132-(F132+G132+H132+J132-K132),0))</f>
        <v>0</v>
      </c>
      <c r="M132" s="56" t="n">
        <f aca="false">L132*INDEX(Rates!$B$2:$C$101,C132+1,IF(Inputs!$C$5="Male",1,2))/1000/12*Inputs!$C$16</f>
        <v>0</v>
      </c>
      <c r="N132" s="56" t="n">
        <f aca="false">IF($V$1=1,MAX(F132+G132+H132+J132-K132-M132,0)*Inputs!$C$22/12,0)</f>
        <v>0</v>
      </c>
      <c r="O132" s="56" t="n">
        <f aca="false">IF(AND(MOD(A132,12)=0,B132&gt;=Inputs!$C$18),MAX(F132+G132+H132+J132-K132-M132-N132,0)*Inputs!$C$17,0)</f>
        <v>0</v>
      </c>
      <c r="P132" s="56" t="n">
        <f aca="false">F132+G132+H132+J132-K132-M132-N132+O132</f>
        <v>128817.425474352</v>
      </c>
      <c r="Q132" s="56" t="n">
        <f aca="false">IF(OR(E132=1,P132&lt;=0),0,P132)</f>
        <v>128817.425474352</v>
      </c>
      <c r="R132" s="15" t="n">
        <f aca="false">IF(OR(E132=1,AND(P132&lt;=0,I132&gt;0)),1,0)</f>
        <v>0</v>
      </c>
      <c r="S132" s="15" t="n">
        <f aca="false">IF(L132&gt;0,1,0)</f>
        <v>0</v>
      </c>
    </row>
    <row r="133" customFormat="false" ht="15" hidden="false" customHeight="false" outlineLevel="0" collapsed="false">
      <c r="A133" s="15" t="n">
        <v>132</v>
      </c>
      <c r="B133" s="15" t="n">
        <f aca="false">INT((A133-1)/12)+1</f>
        <v>11</v>
      </c>
      <c r="C133" s="15" t="n">
        <f aca="false">MIN(Inputs!$C$4+B133-1,99)</f>
        <v>84</v>
      </c>
      <c r="D133" s="55" t="n">
        <f aca="false">Inputs!$C$26</f>
        <v>0.03</v>
      </c>
      <c r="E133" s="15" t="n">
        <f aca="false">R132</f>
        <v>0</v>
      </c>
      <c r="F133" s="56" t="n">
        <f aca="false">Q132</f>
        <v>128817.425474352</v>
      </c>
      <c r="G133" s="56" t="n">
        <f aca="false">IF(AND(MOD(A133-1,12)=0,B133&lt;=Inputs!$C$7,E133=0),Inputs!$C$6,0)</f>
        <v>0</v>
      </c>
      <c r="H133" s="56" t="n">
        <f aca="false">IF(B133=1,G133*Inputs!$C$9,0)</f>
        <v>0</v>
      </c>
      <c r="I133" s="56" t="n">
        <f aca="false">I132+G133</f>
        <v>120000</v>
      </c>
      <c r="J133" s="56" t="n">
        <f aca="false">(F133+G133+H133)*((1+D133)^(1/12)-1)</f>
        <v>317.698522593377</v>
      </c>
      <c r="K133" s="56" t="n">
        <f aca="false">(F133+G133+H133+J133)*(Inputs!$C$14+IF(B133&lt;=10,Inputs!$C$12,Inputs!$C$13))/12</f>
        <v>64.5675619984726</v>
      </c>
      <c r="L133" s="56" t="n">
        <f aca="false">IF(OR(E133=1,A133&lt;=Inputs!$C$15),0,MAX(Inputs!$C$8*I133-(F133+G133+H133+J133-K133),0))</f>
        <v>0</v>
      </c>
      <c r="M133" s="56" t="n">
        <f aca="false">L133*INDEX(Rates!$B$2:$C$101,C133+1,IF(Inputs!$C$5="Male",1,2))/1000/12*Inputs!$C$16</f>
        <v>0</v>
      </c>
      <c r="N133" s="56" t="n">
        <f aca="false">IF($V$1=1,MAX(F133+G133+H133+J133-K133-M133,0)*Inputs!$C$22/12,0)</f>
        <v>0</v>
      </c>
      <c r="O133" s="56" t="n">
        <f aca="false">IF(AND(MOD(A133,12)=0,B133&gt;=Inputs!$C$18),MAX(F133+G133+H133+J133-K133-M133-N133,0)*Inputs!$C$17,0)</f>
        <v>645.352782174734</v>
      </c>
      <c r="P133" s="56" t="n">
        <f aca="false">F133+G133+H133+J133-K133-M133-N133+O133</f>
        <v>129715.909217121</v>
      </c>
      <c r="Q133" s="56" t="n">
        <f aca="false">IF(OR(E133=1,P133&lt;=0),0,P133)</f>
        <v>129715.909217121</v>
      </c>
      <c r="R133" s="15" t="n">
        <f aca="false">IF(OR(E133=1,AND(P133&lt;=0,I133&gt;0)),1,0)</f>
        <v>0</v>
      </c>
      <c r="S133" s="15" t="n">
        <f aca="false">IF(L133&gt;0,1,0)</f>
        <v>0</v>
      </c>
    </row>
    <row r="134" customFormat="false" ht="15" hidden="false" customHeight="false" outlineLevel="0" collapsed="false">
      <c r="A134" s="15" t="n">
        <v>133</v>
      </c>
      <c r="B134" s="15" t="n">
        <f aca="false">INT((A134-1)/12)+1</f>
        <v>12</v>
      </c>
      <c r="C134" s="15" t="n">
        <f aca="false">MIN(Inputs!$C$4+B134-1,99)</f>
        <v>85</v>
      </c>
      <c r="D134" s="55" t="n">
        <f aca="false">Inputs!$C$26</f>
        <v>0.03</v>
      </c>
      <c r="E134" s="15" t="n">
        <f aca="false">R133</f>
        <v>0</v>
      </c>
      <c r="F134" s="56" t="n">
        <f aca="false">Q133</f>
        <v>129715.909217121</v>
      </c>
      <c r="G134" s="56" t="n">
        <f aca="false">IF(AND(MOD(A134-1,12)=0,B134&lt;=Inputs!$C$7,E134=0),Inputs!$C$6,0)</f>
        <v>0</v>
      </c>
      <c r="H134" s="56" t="n">
        <f aca="false">IF(B134=1,G134*Inputs!$C$9,0)</f>
        <v>0</v>
      </c>
      <c r="I134" s="56" t="n">
        <f aca="false">I133+G134</f>
        <v>120000</v>
      </c>
      <c r="J134" s="56" t="n">
        <f aca="false">(F134+G134+H134)*((1+D134)^(1/12)-1)</f>
        <v>319.914425889076</v>
      </c>
      <c r="K134" s="56" t="n">
        <f aca="false">(F134+G134+H134+J134)*(Inputs!$C$14+IF(B134&lt;=10,Inputs!$C$12,Inputs!$C$13))/12</f>
        <v>65.0179118215053</v>
      </c>
      <c r="L134" s="56" t="n">
        <f aca="false">IF(OR(E134=1,A134&lt;=Inputs!$C$15),0,MAX(Inputs!$C$8*I134-(F134+G134+H134+J134-K134),0))</f>
        <v>0</v>
      </c>
      <c r="M134" s="56" t="n">
        <f aca="false">L134*INDEX(Rates!$B$2:$C$101,C134+1,IF(Inputs!$C$5="Male",1,2))/1000/12*Inputs!$C$16</f>
        <v>0</v>
      </c>
      <c r="N134" s="56" t="n">
        <f aca="false">IF($V$1=1,MAX(F134+G134+H134+J134-K134-M134,0)*Inputs!$C$22/12,0)</f>
        <v>0</v>
      </c>
      <c r="O134" s="56" t="n">
        <f aca="false">IF(AND(MOD(A134,12)=0,B134&gt;=Inputs!$C$18),MAX(F134+G134+H134+J134-K134-M134-N134,0)*Inputs!$C$17,0)</f>
        <v>0</v>
      </c>
      <c r="P134" s="56" t="n">
        <f aca="false">F134+G134+H134+J134-K134-M134-N134+O134</f>
        <v>129970.805731189</v>
      </c>
      <c r="Q134" s="56" t="n">
        <f aca="false">IF(OR(E134=1,P134&lt;=0),0,P134)</f>
        <v>129970.805731189</v>
      </c>
      <c r="R134" s="15" t="n">
        <f aca="false">IF(OR(E134=1,AND(P134&lt;=0,I134&gt;0)),1,0)</f>
        <v>0</v>
      </c>
      <c r="S134" s="15" t="n">
        <f aca="false">IF(L134&gt;0,1,0)</f>
        <v>0</v>
      </c>
    </row>
    <row r="135" customFormat="false" ht="15" hidden="false" customHeight="false" outlineLevel="0" collapsed="false">
      <c r="A135" s="15" t="n">
        <v>134</v>
      </c>
      <c r="B135" s="15" t="n">
        <f aca="false">INT((A135-1)/12)+1</f>
        <v>12</v>
      </c>
      <c r="C135" s="15" t="n">
        <f aca="false">MIN(Inputs!$C$4+B135-1,99)</f>
        <v>85</v>
      </c>
      <c r="D135" s="55" t="n">
        <f aca="false">Inputs!$C$26</f>
        <v>0.03</v>
      </c>
      <c r="E135" s="15" t="n">
        <f aca="false">R134</f>
        <v>0</v>
      </c>
      <c r="F135" s="56" t="n">
        <f aca="false">Q134</f>
        <v>129970.805731189</v>
      </c>
      <c r="G135" s="56" t="n">
        <f aca="false">IF(AND(MOD(A135-1,12)=0,B135&lt;=Inputs!$C$7,E135=0),Inputs!$C$6,0)</f>
        <v>0</v>
      </c>
      <c r="H135" s="56" t="n">
        <f aca="false">IF(B135=1,G135*Inputs!$C$9,0)</f>
        <v>0</v>
      </c>
      <c r="I135" s="56" t="n">
        <f aca="false">I134+G135</f>
        <v>120000</v>
      </c>
      <c r="J135" s="56" t="n">
        <f aca="false">(F135+G135+H135)*((1+D135)^(1/12)-1)</f>
        <v>320.543069456786</v>
      </c>
      <c r="K135" s="56" t="n">
        <f aca="false">(F135+G135+H135+J135)*(Inputs!$C$14+IF(B135&lt;=10,Inputs!$C$12,Inputs!$C$13))/12</f>
        <v>65.1456744003229</v>
      </c>
      <c r="L135" s="56" t="n">
        <f aca="false">IF(OR(E135=1,A135&lt;=Inputs!$C$15),0,MAX(Inputs!$C$8*I135-(F135+G135+H135+J135-K135),0))</f>
        <v>0</v>
      </c>
      <c r="M135" s="56" t="n">
        <f aca="false">L135*INDEX(Rates!$B$2:$C$101,C135+1,IF(Inputs!$C$5="Male",1,2))/1000/12*Inputs!$C$16</f>
        <v>0</v>
      </c>
      <c r="N135" s="56" t="n">
        <f aca="false">IF($V$1=1,MAX(F135+G135+H135+J135-K135-M135,0)*Inputs!$C$22/12,0)</f>
        <v>0</v>
      </c>
      <c r="O135" s="56" t="n">
        <f aca="false">IF(AND(MOD(A135,12)=0,B135&gt;=Inputs!$C$18),MAX(F135+G135+H135+J135-K135-M135-N135,0)*Inputs!$C$17,0)</f>
        <v>0</v>
      </c>
      <c r="P135" s="56" t="n">
        <f aca="false">F135+G135+H135+J135-K135-M135-N135+O135</f>
        <v>130226.203126246</v>
      </c>
      <c r="Q135" s="56" t="n">
        <f aca="false">IF(OR(E135=1,P135&lt;=0),0,P135)</f>
        <v>130226.203126246</v>
      </c>
      <c r="R135" s="15" t="n">
        <f aca="false">IF(OR(E135=1,AND(P135&lt;=0,I135&gt;0)),1,0)</f>
        <v>0</v>
      </c>
      <c r="S135" s="15" t="n">
        <f aca="false">IF(L135&gt;0,1,0)</f>
        <v>0</v>
      </c>
    </row>
    <row r="136" customFormat="false" ht="15" hidden="false" customHeight="false" outlineLevel="0" collapsed="false">
      <c r="A136" s="15" t="n">
        <v>135</v>
      </c>
      <c r="B136" s="15" t="n">
        <f aca="false">INT((A136-1)/12)+1</f>
        <v>12</v>
      </c>
      <c r="C136" s="15" t="n">
        <f aca="false">MIN(Inputs!$C$4+B136-1,99)</f>
        <v>85</v>
      </c>
      <c r="D136" s="55" t="n">
        <f aca="false">Inputs!$C$26</f>
        <v>0.03</v>
      </c>
      <c r="E136" s="15" t="n">
        <f aca="false">R135</f>
        <v>0</v>
      </c>
      <c r="F136" s="56" t="n">
        <f aca="false">Q135</f>
        <v>130226.203126246</v>
      </c>
      <c r="G136" s="56" t="n">
        <f aca="false">IF(AND(MOD(A136-1,12)=0,B136&lt;=Inputs!$C$7,E136=0),Inputs!$C$6,0)</f>
        <v>0</v>
      </c>
      <c r="H136" s="56" t="n">
        <f aca="false">IF(B136=1,G136*Inputs!$C$9,0)</f>
        <v>0</v>
      </c>
      <c r="I136" s="56" t="n">
        <f aca="false">I135+G136</f>
        <v>120000</v>
      </c>
      <c r="J136" s="56" t="n">
        <f aca="false">(F136+G136+H136)*((1+D136)^(1/12)-1)</f>
        <v>321.172948332139</v>
      </c>
      <c r="K136" s="56" t="n">
        <f aca="false">(F136+G136+H136+J136)*(Inputs!$C$14+IF(B136&lt;=10,Inputs!$C$12,Inputs!$C$13))/12</f>
        <v>65.2736880372888</v>
      </c>
      <c r="L136" s="56" t="n">
        <f aca="false">IF(OR(E136=1,A136&lt;=Inputs!$C$15),0,MAX(Inputs!$C$8*I136-(F136+G136+H136+J136-K136),0))</f>
        <v>0</v>
      </c>
      <c r="M136" s="56" t="n">
        <f aca="false">L136*INDEX(Rates!$B$2:$C$101,C136+1,IF(Inputs!$C$5="Male",1,2))/1000/12*Inputs!$C$16</f>
        <v>0</v>
      </c>
      <c r="N136" s="56" t="n">
        <f aca="false">IF($V$1=1,MAX(F136+G136+H136+J136-K136-M136,0)*Inputs!$C$22/12,0)</f>
        <v>0</v>
      </c>
      <c r="O136" s="56" t="n">
        <f aca="false">IF(AND(MOD(A136,12)=0,B136&gt;=Inputs!$C$18),MAX(F136+G136+H136+J136-K136-M136-N136,0)*Inputs!$C$17,0)</f>
        <v>0</v>
      </c>
      <c r="P136" s="56" t="n">
        <f aca="false">F136+G136+H136+J136-K136-M136-N136+O136</f>
        <v>130482.10238654</v>
      </c>
      <c r="Q136" s="56" t="n">
        <f aca="false">IF(OR(E136=1,P136&lt;=0),0,P136)</f>
        <v>130482.10238654</v>
      </c>
      <c r="R136" s="15" t="n">
        <f aca="false">IF(OR(E136=1,AND(P136&lt;=0,I136&gt;0)),1,0)</f>
        <v>0</v>
      </c>
      <c r="S136" s="15" t="n">
        <f aca="false">IF(L136&gt;0,1,0)</f>
        <v>0</v>
      </c>
    </row>
    <row r="137" customFormat="false" ht="15" hidden="false" customHeight="false" outlineLevel="0" collapsed="false">
      <c r="A137" s="15" t="n">
        <v>136</v>
      </c>
      <c r="B137" s="15" t="n">
        <f aca="false">INT((A137-1)/12)+1</f>
        <v>12</v>
      </c>
      <c r="C137" s="15" t="n">
        <f aca="false">MIN(Inputs!$C$4+B137-1,99)</f>
        <v>85</v>
      </c>
      <c r="D137" s="55" t="n">
        <f aca="false">Inputs!$C$26</f>
        <v>0.03</v>
      </c>
      <c r="E137" s="15" t="n">
        <f aca="false">R136</f>
        <v>0</v>
      </c>
      <c r="F137" s="56" t="n">
        <f aca="false">Q136</f>
        <v>130482.10238654</v>
      </c>
      <c r="G137" s="56" t="n">
        <f aca="false">IF(AND(MOD(A137-1,12)=0,B137&lt;=Inputs!$C$7,E137=0),Inputs!$C$6,0)</f>
        <v>0</v>
      </c>
      <c r="H137" s="56" t="n">
        <f aca="false">IF(B137=1,G137*Inputs!$C$9,0)</f>
        <v>0</v>
      </c>
      <c r="I137" s="56" t="n">
        <f aca="false">I136+G137</f>
        <v>120000</v>
      </c>
      <c r="J137" s="56" t="n">
        <f aca="false">(F137+G137+H137)*((1+D137)^(1/12)-1)</f>
        <v>321.804064942559</v>
      </c>
      <c r="K137" s="56" t="n">
        <f aca="false">(F137+G137+H137+J137)*(Inputs!$C$14+IF(B137&lt;=10,Inputs!$C$12,Inputs!$C$13))/12</f>
        <v>65.4019532257415</v>
      </c>
      <c r="L137" s="56" t="n">
        <f aca="false">IF(OR(E137=1,A137&lt;=Inputs!$C$15),0,MAX(Inputs!$C$8*I137-(F137+G137+H137+J137-K137),0))</f>
        <v>0</v>
      </c>
      <c r="M137" s="56" t="n">
        <f aca="false">L137*INDEX(Rates!$B$2:$C$101,C137+1,IF(Inputs!$C$5="Male",1,2))/1000/12*Inputs!$C$16</f>
        <v>0</v>
      </c>
      <c r="N137" s="56" t="n">
        <f aca="false">IF($V$1=1,MAX(F137+G137+H137+J137-K137-M137,0)*Inputs!$C$22/12,0)</f>
        <v>0</v>
      </c>
      <c r="O137" s="56" t="n">
        <f aca="false">IF(AND(MOD(A137,12)=0,B137&gt;=Inputs!$C$18),MAX(F137+G137+H137+J137-K137-M137-N137,0)*Inputs!$C$17,0)</f>
        <v>0</v>
      </c>
      <c r="P137" s="56" t="n">
        <f aca="false">F137+G137+H137+J137-K137-M137-N137+O137</f>
        <v>130738.504498257</v>
      </c>
      <c r="Q137" s="56" t="n">
        <f aca="false">IF(OR(E137=1,P137&lt;=0),0,P137)</f>
        <v>130738.504498257</v>
      </c>
      <c r="R137" s="15" t="n">
        <f aca="false">IF(OR(E137=1,AND(P137&lt;=0,I137&gt;0)),1,0)</f>
        <v>0</v>
      </c>
      <c r="S137" s="15" t="n">
        <f aca="false">IF(L137&gt;0,1,0)</f>
        <v>0</v>
      </c>
    </row>
    <row r="138" customFormat="false" ht="15" hidden="false" customHeight="false" outlineLevel="0" collapsed="false">
      <c r="A138" s="15" t="n">
        <v>137</v>
      </c>
      <c r="B138" s="15" t="n">
        <f aca="false">INT((A138-1)/12)+1</f>
        <v>12</v>
      </c>
      <c r="C138" s="15" t="n">
        <f aca="false">MIN(Inputs!$C$4+B138-1,99)</f>
        <v>85</v>
      </c>
      <c r="D138" s="55" t="n">
        <f aca="false">Inputs!$C$26</f>
        <v>0.03</v>
      </c>
      <c r="E138" s="15" t="n">
        <f aca="false">R137</f>
        <v>0</v>
      </c>
      <c r="F138" s="56" t="n">
        <f aca="false">Q137</f>
        <v>130738.504498257</v>
      </c>
      <c r="G138" s="56" t="n">
        <f aca="false">IF(AND(MOD(A138-1,12)=0,B138&lt;=Inputs!$C$7,E138=0),Inputs!$C$6,0)</f>
        <v>0</v>
      </c>
      <c r="H138" s="56" t="n">
        <f aca="false">IF(B138=1,G138*Inputs!$C$9,0)</f>
        <v>0</v>
      </c>
      <c r="I138" s="56" t="n">
        <f aca="false">I137+G138</f>
        <v>120000</v>
      </c>
      <c r="J138" s="56" t="n">
        <f aca="false">(F138+G138+H138)*((1+D138)^(1/12)-1)</f>
        <v>322.436421720241</v>
      </c>
      <c r="K138" s="56" t="n">
        <f aca="false">(F138+G138+H138+J138)*(Inputs!$C$14+IF(B138&lt;=10,Inputs!$C$12,Inputs!$C$13))/12</f>
        <v>65.5304704599887</v>
      </c>
      <c r="L138" s="56" t="n">
        <f aca="false">IF(OR(E138=1,A138&lt;=Inputs!$C$15),0,MAX(Inputs!$C$8*I138-(F138+G138+H138+J138-K138),0))</f>
        <v>0</v>
      </c>
      <c r="M138" s="56" t="n">
        <f aca="false">L138*INDEX(Rates!$B$2:$C$101,C138+1,IF(Inputs!$C$5="Male",1,2))/1000/12*Inputs!$C$16</f>
        <v>0</v>
      </c>
      <c r="N138" s="56" t="n">
        <f aca="false">IF($V$1=1,MAX(F138+G138+H138+J138-K138-M138,0)*Inputs!$C$22/12,0)</f>
        <v>0</v>
      </c>
      <c r="O138" s="56" t="n">
        <f aca="false">IF(AND(MOD(A138,12)=0,B138&gt;=Inputs!$C$18),MAX(F138+G138+H138+J138-K138-M138-N138,0)*Inputs!$C$17,0)</f>
        <v>0</v>
      </c>
      <c r="P138" s="56" t="n">
        <f aca="false">F138+G138+H138+J138-K138-M138-N138+O138</f>
        <v>130995.410449517</v>
      </c>
      <c r="Q138" s="56" t="n">
        <f aca="false">IF(OR(E138=1,P138&lt;=0),0,P138)</f>
        <v>130995.410449517</v>
      </c>
      <c r="R138" s="15" t="n">
        <f aca="false">IF(OR(E138=1,AND(P138&lt;=0,I138&gt;0)),1,0)</f>
        <v>0</v>
      </c>
      <c r="S138" s="15" t="n">
        <f aca="false">IF(L138&gt;0,1,0)</f>
        <v>0</v>
      </c>
    </row>
    <row r="139" customFormat="false" ht="15" hidden="false" customHeight="false" outlineLevel="0" collapsed="false">
      <c r="A139" s="15" t="n">
        <v>138</v>
      </c>
      <c r="B139" s="15" t="n">
        <f aca="false">INT((A139-1)/12)+1</f>
        <v>12</v>
      </c>
      <c r="C139" s="15" t="n">
        <f aca="false">MIN(Inputs!$C$4+B139-1,99)</f>
        <v>85</v>
      </c>
      <c r="D139" s="55" t="n">
        <f aca="false">Inputs!$C$26</f>
        <v>0.03</v>
      </c>
      <c r="E139" s="15" t="n">
        <f aca="false">R138</f>
        <v>0</v>
      </c>
      <c r="F139" s="56" t="n">
        <f aca="false">Q138</f>
        <v>130995.410449517</v>
      </c>
      <c r="G139" s="56" t="n">
        <f aca="false">IF(AND(MOD(A139-1,12)=0,B139&lt;=Inputs!$C$7,E139=0),Inputs!$C$6,0)</f>
        <v>0</v>
      </c>
      <c r="H139" s="56" t="n">
        <f aca="false">IF(B139=1,G139*Inputs!$C$9,0)</f>
        <v>0</v>
      </c>
      <c r="I139" s="56" t="n">
        <f aca="false">I138+G139</f>
        <v>120000</v>
      </c>
      <c r="J139" s="56" t="n">
        <f aca="false">(F139+G139+H139)*((1+D139)^(1/12)-1)</f>
        <v>323.070021102159</v>
      </c>
      <c r="K139" s="56" t="n">
        <f aca="false">(F139+G139+H139+J139)*(Inputs!$C$14+IF(B139&lt;=10,Inputs!$C$12,Inputs!$C$13))/12</f>
        <v>65.6592402353098</v>
      </c>
      <c r="L139" s="56" t="n">
        <f aca="false">IF(OR(E139=1,A139&lt;=Inputs!$C$15),0,MAX(Inputs!$C$8*I139-(F139+G139+H139+J139-K139),0))</f>
        <v>0</v>
      </c>
      <c r="M139" s="56" t="n">
        <f aca="false">L139*INDEX(Rates!$B$2:$C$101,C139+1,IF(Inputs!$C$5="Male",1,2))/1000/12*Inputs!$C$16</f>
        <v>0</v>
      </c>
      <c r="N139" s="56" t="n">
        <f aca="false">IF($V$1=1,MAX(F139+G139+H139+J139-K139-M139,0)*Inputs!$C$22/12,0)</f>
        <v>0</v>
      </c>
      <c r="O139" s="56" t="n">
        <f aca="false">IF(AND(MOD(A139,12)=0,B139&gt;=Inputs!$C$18),MAX(F139+G139+H139+J139-K139-M139-N139,0)*Inputs!$C$17,0)</f>
        <v>0</v>
      </c>
      <c r="P139" s="56" t="n">
        <f aca="false">F139+G139+H139+J139-K139-M139-N139+O139</f>
        <v>131252.821230384</v>
      </c>
      <c r="Q139" s="56" t="n">
        <f aca="false">IF(OR(E139=1,P139&lt;=0),0,P139)</f>
        <v>131252.821230384</v>
      </c>
      <c r="R139" s="15" t="n">
        <f aca="false">IF(OR(E139=1,AND(P139&lt;=0,I139&gt;0)),1,0)</f>
        <v>0</v>
      </c>
      <c r="S139" s="15" t="n">
        <f aca="false">IF(L139&gt;0,1,0)</f>
        <v>0</v>
      </c>
    </row>
    <row r="140" customFormat="false" ht="15" hidden="false" customHeight="false" outlineLevel="0" collapsed="false">
      <c r="A140" s="15" t="n">
        <v>139</v>
      </c>
      <c r="B140" s="15" t="n">
        <f aca="false">INT((A140-1)/12)+1</f>
        <v>12</v>
      </c>
      <c r="C140" s="15" t="n">
        <f aca="false">MIN(Inputs!$C$4+B140-1,99)</f>
        <v>85</v>
      </c>
      <c r="D140" s="55" t="n">
        <f aca="false">Inputs!$C$26</f>
        <v>0.03</v>
      </c>
      <c r="E140" s="15" t="n">
        <f aca="false">R139</f>
        <v>0</v>
      </c>
      <c r="F140" s="56" t="n">
        <f aca="false">Q139</f>
        <v>131252.821230384</v>
      </c>
      <c r="G140" s="56" t="n">
        <f aca="false">IF(AND(MOD(A140-1,12)=0,B140&lt;=Inputs!$C$7,E140=0),Inputs!$C$6,0)</f>
        <v>0</v>
      </c>
      <c r="H140" s="56" t="n">
        <f aca="false">IF(B140=1,G140*Inputs!$C$9,0)</f>
        <v>0</v>
      </c>
      <c r="I140" s="56" t="n">
        <f aca="false">I139+G140</f>
        <v>120000</v>
      </c>
      <c r="J140" s="56" t="n">
        <f aca="false">(F140+G140+H140)*((1+D140)^(1/12)-1)</f>
        <v>323.704865530076</v>
      </c>
      <c r="K140" s="56" t="n">
        <f aca="false">(F140+G140+H140+J140)*(Inputs!$C$14+IF(B140&lt;=10,Inputs!$C$12,Inputs!$C$13))/12</f>
        <v>65.7882630479572</v>
      </c>
      <c r="L140" s="56" t="n">
        <f aca="false">IF(OR(E140=1,A140&lt;=Inputs!$C$15),0,MAX(Inputs!$C$8*I140-(F140+G140+H140+J140-K140),0))</f>
        <v>0</v>
      </c>
      <c r="M140" s="56" t="n">
        <f aca="false">L140*INDEX(Rates!$B$2:$C$101,C140+1,IF(Inputs!$C$5="Male",1,2))/1000/12*Inputs!$C$16</f>
        <v>0</v>
      </c>
      <c r="N140" s="56" t="n">
        <f aca="false">IF($V$1=1,MAX(F140+G140+H140+J140-K140-M140,0)*Inputs!$C$22/12,0)</f>
        <v>0</v>
      </c>
      <c r="O140" s="56" t="n">
        <f aca="false">IF(AND(MOD(A140,12)=0,B140&gt;=Inputs!$C$18),MAX(F140+G140+H140+J140-K140-M140-N140,0)*Inputs!$C$17,0)</f>
        <v>0</v>
      </c>
      <c r="P140" s="56" t="n">
        <f aca="false">F140+G140+H140+J140-K140-M140-N140+O140</f>
        <v>131510.737832866</v>
      </c>
      <c r="Q140" s="56" t="n">
        <f aca="false">IF(OR(E140=1,P140&lt;=0),0,P140)</f>
        <v>131510.737832866</v>
      </c>
      <c r="R140" s="15" t="n">
        <f aca="false">IF(OR(E140=1,AND(P140&lt;=0,I140&gt;0)),1,0)</f>
        <v>0</v>
      </c>
      <c r="S140" s="15" t="n">
        <f aca="false">IF(L140&gt;0,1,0)</f>
        <v>0</v>
      </c>
    </row>
    <row r="141" customFormat="false" ht="15" hidden="false" customHeight="false" outlineLevel="0" collapsed="false">
      <c r="A141" s="15" t="n">
        <v>140</v>
      </c>
      <c r="B141" s="15" t="n">
        <f aca="false">INT((A141-1)/12)+1</f>
        <v>12</v>
      </c>
      <c r="C141" s="15" t="n">
        <f aca="false">MIN(Inputs!$C$4+B141-1,99)</f>
        <v>85</v>
      </c>
      <c r="D141" s="55" t="n">
        <f aca="false">Inputs!$C$26</f>
        <v>0.03</v>
      </c>
      <c r="E141" s="15" t="n">
        <f aca="false">R140</f>
        <v>0</v>
      </c>
      <c r="F141" s="56" t="n">
        <f aca="false">Q140</f>
        <v>131510.737832866</v>
      </c>
      <c r="G141" s="56" t="n">
        <f aca="false">IF(AND(MOD(A141-1,12)=0,B141&lt;=Inputs!$C$7,E141=0),Inputs!$C$6,0)</f>
        <v>0</v>
      </c>
      <c r="H141" s="56" t="n">
        <f aca="false">IF(B141=1,G141*Inputs!$C$9,0)</f>
        <v>0</v>
      </c>
      <c r="I141" s="56" t="n">
        <f aca="false">I140+G141</f>
        <v>120000</v>
      </c>
      <c r="J141" s="56" t="n">
        <f aca="false">(F141+G141+H141)*((1+D141)^(1/12)-1)</f>
        <v>324.340957450553</v>
      </c>
      <c r="K141" s="56" t="n">
        <f aca="false">(F141+G141+H141+J141)*(Inputs!$C$14+IF(B141&lt;=10,Inputs!$C$12,Inputs!$C$13))/12</f>
        <v>65.9175393951585</v>
      </c>
      <c r="L141" s="56" t="n">
        <f aca="false">IF(OR(E141=1,A141&lt;=Inputs!$C$15),0,MAX(Inputs!$C$8*I141-(F141+G141+H141+J141-K141),0))</f>
        <v>0</v>
      </c>
      <c r="M141" s="56" t="n">
        <f aca="false">L141*INDEX(Rates!$B$2:$C$101,C141+1,IF(Inputs!$C$5="Male",1,2))/1000/12*Inputs!$C$16</f>
        <v>0</v>
      </c>
      <c r="N141" s="56" t="n">
        <f aca="false">IF($V$1=1,MAX(F141+G141+H141+J141-K141-M141,0)*Inputs!$C$22/12,0)</f>
        <v>0</v>
      </c>
      <c r="O141" s="56" t="n">
        <f aca="false">IF(AND(MOD(A141,12)=0,B141&gt;=Inputs!$C$18),MAX(F141+G141+H141+J141-K141-M141-N141,0)*Inputs!$C$17,0)</f>
        <v>0</v>
      </c>
      <c r="P141" s="56" t="n">
        <f aca="false">F141+G141+H141+J141-K141-M141-N141+O141</f>
        <v>131769.161250922</v>
      </c>
      <c r="Q141" s="56" t="n">
        <f aca="false">IF(OR(E141=1,P141&lt;=0),0,P141)</f>
        <v>131769.161250922</v>
      </c>
      <c r="R141" s="15" t="n">
        <f aca="false">IF(OR(E141=1,AND(P141&lt;=0,I141&gt;0)),1,0)</f>
        <v>0</v>
      </c>
      <c r="S141" s="15" t="n">
        <f aca="false">IF(L141&gt;0,1,0)</f>
        <v>0</v>
      </c>
    </row>
    <row r="142" customFormat="false" ht="15" hidden="false" customHeight="false" outlineLevel="0" collapsed="false">
      <c r="A142" s="15" t="n">
        <v>141</v>
      </c>
      <c r="B142" s="15" t="n">
        <f aca="false">INT((A142-1)/12)+1</f>
        <v>12</v>
      </c>
      <c r="C142" s="15" t="n">
        <f aca="false">MIN(Inputs!$C$4+B142-1,99)</f>
        <v>85</v>
      </c>
      <c r="D142" s="55" t="n">
        <f aca="false">Inputs!$C$26</f>
        <v>0.03</v>
      </c>
      <c r="E142" s="15" t="n">
        <f aca="false">R141</f>
        <v>0</v>
      </c>
      <c r="F142" s="56" t="n">
        <f aca="false">Q141</f>
        <v>131769.161250922</v>
      </c>
      <c r="G142" s="56" t="n">
        <f aca="false">IF(AND(MOD(A142-1,12)=0,B142&lt;=Inputs!$C$7,E142=0),Inputs!$C$6,0)</f>
        <v>0</v>
      </c>
      <c r="H142" s="56" t="n">
        <f aca="false">IF(B142=1,G142*Inputs!$C$9,0)</f>
        <v>0</v>
      </c>
      <c r="I142" s="56" t="n">
        <f aca="false">I141+G142</f>
        <v>120000</v>
      </c>
      <c r="J142" s="56" t="n">
        <f aca="false">(F142+G142+H142)*((1+D142)^(1/12)-1)</f>
        <v>324.978299314959</v>
      </c>
      <c r="K142" s="56" t="n">
        <f aca="false">(F142+G142+H142+J142)*(Inputs!$C$14+IF(B142&lt;=10,Inputs!$C$12,Inputs!$C$13))/12</f>
        <v>66.0470697751184</v>
      </c>
      <c r="L142" s="56" t="n">
        <f aca="false">IF(OR(E142=1,A142&lt;=Inputs!$C$15),0,MAX(Inputs!$C$8*I142-(F142+G142+H142+J142-K142),0))</f>
        <v>0</v>
      </c>
      <c r="M142" s="56" t="n">
        <f aca="false">L142*INDEX(Rates!$B$2:$C$101,C142+1,IF(Inputs!$C$5="Male",1,2))/1000/12*Inputs!$C$16</f>
        <v>0</v>
      </c>
      <c r="N142" s="56" t="n">
        <f aca="false">IF($V$1=1,MAX(F142+G142+H142+J142-K142-M142,0)*Inputs!$C$22/12,0)</f>
        <v>0</v>
      </c>
      <c r="O142" s="56" t="n">
        <f aca="false">IF(AND(MOD(A142,12)=0,B142&gt;=Inputs!$C$18),MAX(F142+G142+H142+J142-K142-M142-N142,0)*Inputs!$C$17,0)</f>
        <v>0</v>
      </c>
      <c r="P142" s="56" t="n">
        <f aca="false">F142+G142+H142+J142-K142-M142-N142+O142</f>
        <v>132028.092480462</v>
      </c>
      <c r="Q142" s="56" t="n">
        <f aca="false">IF(OR(E142=1,P142&lt;=0),0,P142)</f>
        <v>132028.092480462</v>
      </c>
      <c r="R142" s="15" t="n">
        <f aca="false">IF(OR(E142=1,AND(P142&lt;=0,I142&gt;0)),1,0)</f>
        <v>0</v>
      </c>
      <c r="S142" s="15" t="n">
        <f aca="false">IF(L142&gt;0,1,0)</f>
        <v>0</v>
      </c>
    </row>
    <row r="143" customFormat="false" ht="15" hidden="false" customHeight="false" outlineLevel="0" collapsed="false">
      <c r="A143" s="15" t="n">
        <v>142</v>
      </c>
      <c r="B143" s="15" t="n">
        <f aca="false">INT((A143-1)/12)+1</f>
        <v>12</v>
      </c>
      <c r="C143" s="15" t="n">
        <f aca="false">MIN(Inputs!$C$4+B143-1,99)</f>
        <v>85</v>
      </c>
      <c r="D143" s="55" t="n">
        <f aca="false">Inputs!$C$26</f>
        <v>0.03</v>
      </c>
      <c r="E143" s="15" t="n">
        <f aca="false">R142</f>
        <v>0</v>
      </c>
      <c r="F143" s="56" t="n">
        <f aca="false">Q142</f>
        <v>132028.092480462</v>
      </c>
      <c r="G143" s="56" t="n">
        <f aca="false">IF(AND(MOD(A143-1,12)=0,B143&lt;=Inputs!$C$7,E143=0),Inputs!$C$6,0)</f>
        <v>0</v>
      </c>
      <c r="H143" s="56" t="n">
        <f aca="false">IF(B143=1,G143*Inputs!$C$9,0)</f>
        <v>0</v>
      </c>
      <c r="I143" s="56" t="n">
        <f aca="false">I142+G143</f>
        <v>120000</v>
      </c>
      <c r="J143" s="56" t="n">
        <f aca="false">(F143+G143+H143)*((1+D143)^(1/12)-1)</f>
        <v>325.616893579478</v>
      </c>
      <c r="K143" s="56" t="n">
        <f aca="false">(F143+G143+H143+J143)*(Inputs!$C$14+IF(B143&lt;=10,Inputs!$C$12,Inputs!$C$13))/12</f>
        <v>66.1768546870206</v>
      </c>
      <c r="L143" s="56" t="n">
        <f aca="false">IF(OR(E143=1,A143&lt;=Inputs!$C$15),0,MAX(Inputs!$C$8*I143-(F143+G143+H143+J143-K143),0))</f>
        <v>0</v>
      </c>
      <c r="M143" s="56" t="n">
        <f aca="false">L143*INDEX(Rates!$B$2:$C$101,C143+1,IF(Inputs!$C$5="Male",1,2))/1000/12*Inputs!$C$16</f>
        <v>0</v>
      </c>
      <c r="N143" s="56" t="n">
        <f aca="false">IF($V$1=1,MAX(F143+G143+H143+J143-K143-M143,0)*Inputs!$C$22/12,0)</f>
        <v>0</v>
      </c>
      <c r="O143" s="56" t="n">
        <f aca="false">IF(AND(MOD(A143,12)=0,B143&gt;=Inputs!$C$18),MAX(F143+G143+H143+J143-K143-M143-N143,0)*Inputs!$C$17,0)</f>
        <v>0</v>
      </c>
      <c r="P143" s="56" t="n">
        <f aca="false">F143+G143+H143+J143-K143-M143-N143+O143</f>
        <v>132287.532519354</v>
      </c>
      <c r="Q143" s="56" t="n">
        <f aca="false">IF(OR(E143=1,P143&lt;=0),0,P143)</f>
        <v>132287.532519354</v>
      </c>
      <c r="R143" s="15" t="n">
        <f aca="false">IF(OR(E143=1,AND(P143&lt;=0,I143&gt;0)),1,0)</f>
        <v>0</v>
      </c>
      <c r="S143" s="15" t="n">
        <f aca="false">IF(L143&gt;0,1,0)</f>
        <v>0</v>
      </c>
    </row>
    <row r="144" customFormat="false" ht="15" hidden="false" customHeight="false" outlineLevel="0" collapsed="false">
      <c r="A144" s="15" t="n">
        <v>143</v>
      </c>
      <c r="B144" s="15" t="n">
        <f aca="false">INT((A144-1)/12)+1</f>
        <v>12</v>
      </c>
      <c r="C144" s="15" t="n">
        <f aca="false">MIN(Inputs!$C$4+B144-1,99)</f>
        <v>85</v>
      </c>
      <c r="D144" s="55" t="n">
        <f aca="false">Inputs!$C$26</f>
        <v>0.03</v>
      </c>
      <c r="E144" s="15" t="n">
        <f aca="false">R143</f>
        <v>0</v>
      </c>
      <c r="F144" s="56" t="n">
        <f aca="false">Q143</f>
        <v>132287.532519354</v>
      </c>
      <c r="G144" s="56" t="n">
        <f aca="false">IF(AND(MOD(A144-1,12)=0,B144&lt;=Inputs!$C$7,E144=0),Inputs!$C$6,0)</f>
        <v>0</v>
      </c>
      <c r="H144" s="56" t="n">
        <f aca="false">IF(B144=1,G144*Inputs!$C$9,0)</f>
        <v>0</v>
      </c>
      <c r="I144" s="56" t="n">
        <f aca="false">I143+G144</f>
        <v>120000</v>
      </c>
      <c r="J144" s="56" t="n">
        <f aca="false">(F144+G144+H144)*((1+D144)^(1/12)-1)</f>
        <v>326.256742705124</v>
      </c>
      <c r="K144" s="56" t="n">
        <f aca="false">(F144+G144+H144+J144)*(Inputs!$C$14+IF(B144&lt;=10,Inputs!$C$12,Inputs!$C$13))/12</f>
        <v>66.3068946310296</v>
      </c>
      <c r="L144" s="56" t="n">
        <f aca="false">IF(OR(E144=1,A144&lt;=Inputs!$C$15),0,MAX(Inputs!$C$8*I144-(F144+G144+H144+J144-K144),0))</f>
        <v>0</v>
      </c>
      <c r="M144" s="56" t="n">
        <f aca="false">L144*INDEX(Rates!$B$2:$C$101,C144+1,IF(Inputs!$C$5="Male",1,2))/1000/12*Inputs!$C$16</f>
        <v>0</v>
      </c>
      <c r="N144" s="56" t="n">
        <f aca="false">IF($V$1=1,MAX(F144+G144+H144+J144-K144-M144,0)*Inputs!$C$22/12,0)</f>
        <v>0</v>
      </c>
      <c r="O144" s="56" t="n">
        <f aca="false">IF(AND(MOD(A144,12)=0,B144&gt;=Inputs!$C$18),MAX(F144+G144+H144+J144-K144-M144-N144,0)*Inputs!$C$17,0)</f>
        <v>0</v>
      </c>
      <c r="P144" s="56" t="n">
        <f aca="false">F144+G144+H144+J144-K144-M144-N144+O144</f>
        <v>132547.482367428</v>
      </c>
      <c r="Q144" s="56" t="n">
        <f aca="false">IF(OR(E144=1,P144&lt;=0),0,P144)</f>
        <v>132547.482367428</v>
      </c>
      <c r="R144" s="15" t="n">
        <f aca="false">IF(OR(E144=1,AND(P144&lt;=0,I144&gt;0)),1,0)</f>
        <v>0</v>
      </c>
      <c r="S144" s="15" t="n">
        <f aca="false">IF(L144&gt;0,1,0)</f>
        <v>0</v>
      </c>
    </row>
    <row r="145" customFormat="false" ht="15" hidden="false" customHeight="false" outlineLevel="0" collapsed="false">
      <c r="A145" s="15" t="n">
        <v>144</v>
      </c>
      <c r="B145" s="15" t="n">
        <f aca="false">INT((A145-1)/12)+1</f>
        <v>12</v>
      </c>
      <c r="C145" s="15" t="n">
        <f aca="false">MIN(Inputs!$C$4+B145-1,99)</f>
        <v>85</v>
      </c>
      <c r="D145" s="55" t="n">
        <f aca="false">Inputs!$C$26</f>
        <v>0.03</v>
      </c>
      <c r="E145" s="15" t="n">
        <f aca="false">R144</f>
        <v>0</v>
      </c>
      <c r="F145" s="56" t="n">
        <f aca="false">Q144</f>
        <v>132547.482367428</v>
      </c>
      <c r="G145" s="56" t="n">
        <f aca="false">IF(AND(MOD(A145-1,12)=0,B145&lt;=Inputs!$C$7,E145=0),Inputs!$C$6,0)</f>
        <v>0</v>
      </c>
      <c r="H145" s="56" t="n">
        <f aca="false">IF(B145=1,G145*Inputs!$C$9,0)</f>
        <v>0</v>
      </c>
      <c r="I145" s="56" t="n">
        <f aca="false">I144+G145</f>
        <v>120000</v>
      </c>
      <c r="J145" s="56" t="n">
        <f aca="false">(F145+G145+H145)*((1+D145)^(1/12)-1)</f>
        <v>326.897849157744</v>
      </c>
      <c r="K145" s="56" t="n">
        <f aca="false">(F145+G145+H145+J145)*(Inputs!$C$14+IF(B145&lt;=10,Inputs!$C$12,Inputs!$C$13))/12</f>
        <v>66.437190108293</v>
      </c>
      <c r="L145" s="56" t="n">
        <f aca="false">IF(OR(E145=1,A145&lt;=Inputs!$C$15),0,MAX(Inputs!$C$8*I145-(F145+G145+H145+J145-K145),0))</f>
        <v>0</v>
      </c>
      <c r="M145" s="56" t="n">
        <f aca="false">L145*INDEX(Rates!$B$2:$C$101,C145+1,IF(Inputs!$C$5="Male",1,2))/1000/12*Inputs!$C$16</f>
        <v>0</v>
      </c>
      <c r="N145" s="56" t="n">
        <f aca="false">IF($V$1=1,MAX(F145+G145+H145+J145-K145-M145,0)*Inputs!$C$22/12,0)</f>
        <v>0</v>
      </c>
      <c r="O145" s="56" t="n">
        <f aca="false">IF(AND(MOD(A145,12)=0,B145&gt;=Inputs!$C$18),MAX(F145+G145+H145+J145-K145-M145-N145,0)*Inputs!$C$17,0)</f>
        <v>664.039715132388</v>
      </c>
      <c r="P145" s="56" t="n">
        <f aca="false">F145+G145+H145+J145-K145-M145-N145+O145</f>
        <v>133471.98274161</v>
      </c>
      <c r="Q145" s="56" t="n">
        <f aca="false">IF(OR(E145=1,P145&lt;=0),0,P145)</f>
        <v>133471.98274161</v>
      </c>
      <c r="R145" s="15" t="n">
        <f aca="false">IF(OR(E145=1,AND(P145&lt;=0,I145&gt;0)),1,0)</f>
        <v>0</v>
      </c>
      <c r="S145" s="15" t="n">
        <f aca="false">IF(L145&gt;0,1,0)</f>
        <v>0</v>
      </c>
    </row>
    <row r="146" customFormat="false" ht="15" hidden="false" customHeight="false" outlineLevel="0" collapsed="false">
      <c r="A146" s="15" t="n">
        <v>145</v>
      </c>
      <c r="B146" s="15" t="n">
        <f aca="false">INT((A146-1)/12)+1</f>
        <v>13</v>
      </c>
      <c r="C146" s="15" t="n">
        <f aca="false">MIN(Inputs!$C$4+B146-1,99)</f>
        <v>86</v>
      </c>
      <c r="D146" s="55" t="n">
        <f aca="false">Inputs!$C$26</f>
        <v>0.03</v>
      </c>
      <c r="E146" s="15" t="n">
        <f aca="false">R145</f>
        <v>0</v>
      </c>
      <c r="F146" s="56" t="n">
        <f aca="false">Q145</f>
        <v>133471.98274161</v>
      </c>
      <c r="G146" s="56" t="n">
        <f aca="false">IF(AND(MOD(A146-1,12)=0,B146&lt;=Inputs!$C$7,E146=0),Inputs!$C$6,0)</f>
        <v>0</v>
      </c>
      <c r="H146" s="56" t="n">
        <f aca="false">IF(B146=1,G146*Inputs!$C$9,0)</f>
        <v>0</v>
      </c>
      <c r="I146" s="56" t="n">
        <f aca="false">I145+G146</f>
        <v>120000</v>
      </c>
      <c r="J146" s="56" t="n">
        <f aca="false">(F146+G146+H146)*((1+D146)^(1/12)-1)</f>
        <v>329.177916485072</v>
      </c>
      <c r="K146" s="56" t="n">
        <f aca="false">(F146+G146+H146+J146)*(Inputs!$C$14+IF(B146&lt;=10,Inputs!$C$12,Inputs!$C$13))/12</f>
        <v>66.9005803290475</v>
      </c>
      <c r="L146" s="56" t="n">
        <f aca="false">IF(OR(E146=1,A146&lt;=Inputs!$C$15),0,MAX(Inputs!$C$8*I146-(F146+G146+H146+J146-K146),0))</f>
        <v>0</v>
      </c>
      <c r="M146" s="56" t="n">
        <f aca="false">L146*INDEX(Rates!$B$2:$C$101,C146+1,IF(Inputs!$C$5="Male",1,2))/1000/12*Inputs!$C$16</f>
        <v>0</v>
      </c>
      <c r="N146" s="56" t="n">
        <f aca="false">IF($V$1=1,MAX(F146+G146+H146+J146-K146-M146,0)*Inputs!$C$22/12,0)</f>
        <v>0</v>
      </c>
      <c r="O146" s="56" t="n">
        <f aca="false">IF(AND(MOD(A146,12)=0,B146&gt;=Inputs!$C$18),MAX(F146+G146+H146+J146-K146-M146-N146,0)*Inputs!$C$17,0)</f>
        <v>0</v>
      </c>
      <c r="P146" s="56" t="n">
        <f aca="false">F146+G146+H146+J146-K146-M146-N146+O146</f>
        <v>133734.260077766</v>
      </c>
      <c r="Q146" s="56" t="n">
        <f aca="false">IF(OR(E146=1,P146&lt;=0),0,P146)</f>
        <v>133734.260077766</v>
      </c>
      <c r="R146" s="15" t="n">
        <f aca="false">IF(OR(E146=1,AND(P146&lt;=0,I146&gt;0)),1,0)</f>
        <v>0</v>
      </c>
      <c r="S146" s="15" t="n">
        <f aca="false">IF(L146&gt;0,1,0)</f>
        <v>0</v>
      </c>
    </row>
    <row r="147" customFormat="false" ht="15" hidden="false" customHeight="false" outlineLevel="0" collapsed="false">
      <c r="A147" s="15" t="n">
        <v>146</v>
      </c>
      <c r="B147" s="15" t="n">
        <f aca="false">INT((A147-1)/12)+1</f>
        <v>13</v>
      </c>
      <c r="C147" s="15" t="n">
        <f aca="false">MIN(Inputs!$C$4+B147-1,99)</f>
        <v>86</v>
      </c>
      <c r="D147" s="55" t="n">
        <f aca="false">Inputs!$C$26</f>
        <v>0.03</v>
      </c>
      <c r="E147" s="15" t="n">
        <f aca="false">R146</f>
        <v>0</v>
      </c>
      <c r="F147" s="56" t="n">
        <f aca="false">Q146</f>
        <v>133734.260077766</v>
      </c>
      <c r="G147" s="56" t="n">
        <f aca="false">IF(AND(MOD(A147-1,12)=0,B147&lt;=Inputs!$C$7,E147=0),Inputs!$C$6,0)</f>
        <v>0</v>
      </c>
      <c r="H147" s="56" t="n">
        <f aca="false">IF(B147=1,G147*Inputs!$C$9,0)</f>
        <v>0</v>
      </c>
      <c r="I147" s="56" t="n">
        <f aca="false">I146+G147</f>
        <v>120000</v>
      </c>
      <c r="J147" s="56" t="n">
        <f aca="false">(F147+G147+H147)*((1+D147)^(1/12)-1)</f>
        <v>329.824763151194</v>
      </c>
      <c r="K147" s="56" t="n">
        <f aca="false">(F147+G147+H147+J147)*(Inputs!$C$14+IF(B147&lt;=10,Inputs!$C$12,Inputs!$C$13))/12</f>
        <v>67.0320424204586</v>
      </c>
      <c r="L147" s="56" t="n">
        <f aca="false">IF(OR(E147=1,A147&lt;=Inputs!$C$15),0,MAX(Inputs!$C$8*I147-(F147+G147+H147+J147-K147),0))</f>
        <v>0</v>
      </c>
      <c r="M147" s="56" t="n">
        <f aca="false">L147*INDEX(Rates!$B$2:$C$101,C147+1,IF(Inputs!$C$5="Male",1,2))/1000/12*Inputs!$C$16</f>
        <v>0</v>
      </c>
      <c r="N147" s="56" t="n">
        <f aca="false">IF($V$1=1,MAX(F147+G147+H147+J147-K147-M147,0)*Inputs!$C$22/12,0)</f>
        <v>0</v>
      </c>
      <c r="O147" s="56" t="n">
        <f aca="false">IF(AND(MOD(A147,12)=0,B147&gt;=Inputs!$C$18),MAX(F147+G147+H147+J147-K147-M147-N147,0)*Inputs!$C$17,0)</f>
        <v>0</v>
      </c>
      <c r="P147" s="56" t="n">
        <f aca="false">F147+G147+H147+J147-K147-M147-N147+O147</f>
        <v>133997.052798497</v>
      </c>
      <c r="Q147" s="56" t="n">
        <f aca="false">IF(OR(E147=1,P147&lt;=0),0,P147)</f>
        <v>133997.052798497</v>
      </c>
      <c r="R147" s="15" t="n">
        <f aca="false">IF(OR(E147=1,AND(P147&lt;=0,I147&gt;0)),1,0)</f>
        <v>0</v>
      </c>
      <c r="S147" s="15" t="n">
        <f aca="false">IF(L147&gt;0,1,0)</f>
        <v>0</v>
      </c>
    </row>
    <row r="148" customFormat="false" ht="15" hidden="false" customHeight="false" outlineLevel="0" collapsed="false">
      <c r="A148" s="15" t="n">
        <v>147</v>
      </c>
      <c r="B148" s="15" t="n">
        <f aca="false">INT((A148-1)/12)+1</f>
        <v>13</v>
      </c>
      <c r="C148" s="15" t="n">
        <f aca="false">MIN(Inputs!$C$4+B148-1,99)</f>
        <v>86</v>
      </c>
      <c r="D148" s="55" t="n">
        <f aca="false">Inputs!$C$26</f>
        <v>0.03</v>
      </c>
      <c r="E148" s="15" t="n">
        <f aca="false">R147</f>
        <v>0</v>
      </c>
      <c r="F148" s="56" t="n">
        <f aca="false">Q147</f>
        <v>133997.052798497</v>
      </c>
      <c r="G148" s="56" t="n">
        <f aca="false">IF(AND(MOD(A148-1,12)=0,B148&lt;=Inputs!$C$7,E148=0),Inputs!$C$6,0)</f>
        <v>0</v>
      </c>
      <c r="H148" s="56" t="n">
        <f aca="false">IF(B148=1,G148*Inputs!$C$9,0)</f>
        <v>0</v>
      </c>
      <c r="I148" s="56" t="n">
        <f aca="false">I147+G148</f>
        <v>120000</v>
      </c>
      <c r="J148" s="56" t="n">
        <f aca="false">(F148+G148+H148)*((1+D148)^(1/12)-1)</f>
        <v>330.472880894714</v>
      </c>
      <c r="K148" s="56" t="n">
        <f aca="false">(F148+G148+H148+J148)*(Inputs!$C$14+IF(B148&lt;=10,Inputs!$C$12,Inputs!$C$13))/12</f>
        <v>67.1637628396958</v>
      </c>
      <c r="L148" s="56" t="n">
        <f aca="false">IF(OR(E148=1,A148&lt;=Inputs!$C$15),0,MAX(Inputs!$C$8*I148-(F148+G148+H148+J148-K148),0))</f>
        <v>0</v>
      </c>
      <c r="M148" s="56" t="n">
        <f aca="false">L148*INDEX(Rates!$B$2:$C$101,C148+1,IF(Inputs!$C$5="Male",1,2))/1000/12*Inputs!$C$16</f>
        <v>0</v>
      </c>
      <c r="N148" s="56" t="n">
        <f aca="false">IF($V$1=1,MAX(F148+G148+H148+J148-K148-M148,0)*Inputs!$C$22/12,0)</f>
        <v>0</v>
      </c>
      <c r="O148" s="56" t="n">
        <f aca="false">IF(AND(MOD(A148,12)=0,B148&gt;=Inputs!$C$18),MAX(F148+G148+H148+J148-K148-M148-N148,0)*Inputs!$C$17,0)</f>
        <v>0</v>
      </c>
      <c r="P148" s="56" t="n">
        <f aca="false">F148+G148+H148+J148-K148-M148-N148+O148</f>
        <v>134260.361916552</v>
      </c>
      <c r="Q148" s="56" t="n">
        <f aca="false">IF(OR(E148=1,P148&lt;=0),0,P148)</f>
        <v>134260.361916552</v>
      </c>
      <c r="R148" s="15" t="n">
        <f aca="false">IF(OR(E148=1,AND(P148&lt;=0,I148&gt;0)),1,0)</f>
        <v>0</v>
      </c>
      <c r="S148" s="15" t="n">
        <f aca="false">IF(L148&gt;0,1,0)</f>
        <v>0</v>
      </c>
    </row>
    <row r="149" customFormat="false" ht="15" hidden="false" customHeight="false" outlineLevel="0" collapsed="false">
      <c r="A149" s="15" t="n">
        <v>148</v>
      </c>
      <c r="B149" s="15" t="n">
        <f aca="false">INT((A149-1)/12)+1</f>
        <v>13</v>
      </c>
      <c r="C149" s="15" t="n">
        <f aca="false">MIN(Inputs!$C$4+B149-1,99)</f>
        <v>86</v>
      </c>
      <c r="D149" s="55" t="n">
        <f aca="false">Inputs!$C$26</f>
        <v>0.03</v>
      </c>
      <c r="E149" s="15" t="n">
        <f aca="false">R148</f>
        <v>0</v>
      </c>
      <c r="F149" s="56" t="n">
        <f aca="false">Q148</f>
        <v>134260.361916552</v>
      </c>
      <c r="G149" s="56" t="n">
        <f aca="false">IF(AND(MOD(A149-1,12)=0,B149&lt;=Inputs!$C$7,E149=0),Inputs!$C$6,0)</f>
        <v>0</v>
      </c>
      <c r="H149" s="56" t="n">
        <f aca="false">IF(B149=1,G149*Inputs!$C$9,0)</f>
        <v>0</v>
      </c>
      <c r="I149" s="56" t="n">
        <f aca="false">I148+G149</f>
        <v>120000</v>
      </c>
      <c r="J149" s="56" t="n">
        <f aca="false">(F149+G149+H149)*((1+D149)^(1/12)-1)</f>
        <v>331.122272213345</v>
      </c>
      <c r="K149" s="56" t="n">
        <f aca="false">(F149+G149+H149+J149)*(Inputs!$C$14+IF(B149&lt;=10,Inputs!$C$12,Inputs!$C$13))/12</f>
        <v>67.2957420943826</v>
      </c>
      <c r="L149" s="56" t="n">
        <f aca="false">IF(OR(E149=1,A149&lt;=Inputs!$C$15),0,MAX(Inputs!$C$8*I149-(F149+G149+H149+J149-K149),0))</f>
        <v>0</v>
      </c>
      <c r="M149" s="56" t="n">
        <f aca="false">L149*INDEX(Rates!$B$2:$C$101,C149+1,IF(Inputs!$C$5="Male",1,2))/1000/12*Inputs!$C$16</f>
        <v>0</v>
      </c>
      <c r="N149" s="56" t="n">
        <f aca="false">IF($V$1=1,MAX(F149+G149+H149+J149-K149-M149,0)*Inputs!$C$22/12,0)</f>
        <v>0</v>
      </c>
      <c r="O149" s="56" t="n">
        <f aca="false">IF(AND(MOD(A149,12)=0,B149&gt;=Inputs!$C$18),MAX(F149+G149+H149+J149-K149-M149-N149,0)*Inputs!$C$17,0)</f>
        <v>0</v>
      </c>
      <c r="P149" s="56" t="n">
        <f aca="false">F149+G149+H149+J149-K149-M149-N149+O149</f>
        <v>134524.188446671</v>
      </c>
      <c r="Q149" s="56" t="n">
        <f aca="false">IF(OR(E149=1,P149&lt;=0),0,P149)</f>
        <v>134524.188446671</v>
      </c>
      <c r="R149" s="15" t="n">
        <f aca="false">IF(OR(E149=1,AND(P149&lt;=0,I149&gt;0)),1,0)</f>
        <v>0</v>
      </c>
      <c r="S149" s="15" t="n">
        <f aca="false">IF(L149&gt;0,1,0)</f>
        <v>0</v>
      </c>
    </row>
    <row r="150" customFormat="false" ht="15" hidden="false" customHeight="false" outlineLevel="0" collapsed="false">
      <c r="A150" s="15" t="n">
        <v>149</v>
      </c>
      <c r="B150" s="15" t="n">
        <f aca="false">INT((A150-1)/12)+1</f>
        <v>13</v>
      </c>
      <c r="C150" s="15" t="n">
        <f aca="false">MIN(Inputs!$C$4+B150-1,99)</f>
        <v>86</v>
      </c>
      <c r="D150" s="55" t="n">
        <f aca="false">Inputs!$C$26</f>
        <v>0.03</v>
      </c>
      <c r="E150" s="15" t="n">
        <f aca="false">R149</f>
        <v>0</v>
      </c>
      <c r="F150" s="56" t="n">
        <f aca="false">Q149</f>
        <v>134524.188446671</v>
      </c>
      <c r="G150" s="56" t="n">
        <f aca="false">IF(AND(MOD(A150-1,12)=0,B150&lt;=Inputs!$C$7,E150=0),Inputs!$C$6,0)</f>
        <v>0</v>
      </c>
      <c r="H150" s="56" t="n">
        <f aca="false">IF(B150=1,G150*Inputs!$C$9,0)</f>
        <v>0</v>
      </c>
      <c r="I150" s="56" t="n">
        <f aca="false">I149+G150</f>
        <v>120000</v>
      </c>
      <c r="J150" s="56" t="n">
        <f aca="false">(F150+G150+H150)*((1+D150)^(1/12)-1)</f>
        <v>331.772939609709</v>
      </c>
      <c r="K150" s="56" t="n">
        <f aca="false">(F150+G150+H150+J150)*(Inputs!$C$14+IF(B150&lt;=10,Inputs!$C$12,Inputs!$C$13))/12</f>
        <v>67.4279806931403</v>
      </c>
      <c r="L150" s="56" t="n">
        <f aca="false">IF(OR(E150=1,A150&lt;=Inputs!$C$15),0,MAX(Inputs!$C$8*I150-(F150+G150+H150+J150-K150),0))</f>
        <v>0</v>
      </c>
      <c r="M150" s="56" t="n">
        <f aca="false">L150*INDEX(Rates!$B$2:$C$101,C150+1,IF(Inputs!$C$5="Male",1,2))/1000/12*Inputs!$C$16</f>
        <v>0</v>
      </c>
      <c r="N150" s="56" t="n">
        <f aca="false">IF($V$1=1,MAX(F150+G150+H150+J150-K150-M150,0)*Inputs!$C$22/12,0)</f>
        <v>0</v>
      </c>
      <c r="O150" s="56" t="n">
        <f aca="false">IF(AND(MOD(A150,12)=0,B150&gt;=Inputs!$C$18),MAX(F150+G150+H150+J150-K150-M150-N150,0)*Inputs!$C$17,0)</f>
        <v>0</v>
      </c>
      <c r="P150" s="56" t="n">
        <f aca="false">F150+G150+H150+J150-K150-M150-N150+O150</f>
        <v>134788.533405587</v>
      </c>
      <c r="Q150" s="56" t="n">
        <f aca="false">IF(OR(E150=1,P150&lt;=0),0,P150)</f>
        <v>134788.533405587</v>
      </c>
      <c r="R150" s="15" t="n">
        <f aca="false">IF(OR(E150=1,AND(P150&lt;=0,I150&gt;0)),1,0)</f>
        <v>0</v>
      </c>
      <c r="S150" s="15" t="n">
        <f aca="false">IF(L150&gt;0,1,0)</f>
        <v>0</v>
      </c>
    </row>
    <row r="151" customFormat="false" ht="15" hidden="false" customHeight="false" outlineLevel="0" collapsed="false">
      <c r="A151" s="15" t="n">
        <v>150</v>
      </c>
      <c r="B151" s="15" t="n">
        <f aca="false">INT((A151-1)/12)+1</f>
        <v>13</v>
      </c>
      <c r="C151" s="15" t="n">
        <f aca="false">MIN(Inputs!$C$4+B151-1,99)</f>
        <v>86</v>
      </c>
      <c r="D151" s="55" t="n">
        <f aca="false">Inputs!$C$26</f>
        <v>0.03</v>
      </c>
      <c r="E151" s="15" t="n">
        <f aca="false">R150</f>
        <v>0</v>
      </c>
      <c r="F151" s="56" t="n">
        <f aca="false">Q150</f>
        <v>134788.533405587</v>
      </c>
      <c r="G151" s="56" t="n">
        <f aca="false">IF(AND(MOD(A151-1,12)=0,B151&lt;=Inputs!$C$7,E151=0),Inputs!$C$6,0)</f>
        <v>0</v>
      </c>
      <c r="H151" s="56" t="n">
        <f aca="false">IF(B151=1,G151*Inputs!$C$9,0)</f>
        <v>0</v>
      </c>
      <c r="I151" s="56" t="n">
        <f aca="false">I150+G151</f>
        <v>120000</v>
      </c>
      <c r="J151" s="56" t="n">
        <f aca="false">(F151+G151+H151)*((1+D151)^(1/12)-1)</f>
        <v>332.424885591346</v>
      </c>
      <c r="K151" s="56" t="n">
        <f aca="false">(F151+G151+H151+J151)*(Inputs!$C$14+IF(B151&lt;=10,Inputs!$C$12,Inputs!$C$13))/12</f>
        <v>67.5604791455894</v>
      </c>
      <c r="L151" s="56" t="n">
        <f aca="false">IF(OR(E151=1,A151&lt;=Inputs!$C$15),0,MAX(Inputs!$C$8*I151-(F151+G151+H151+J151-K151),0))</f>
        <v>0</v>
      </c>
      <c r="M151" s="56" t="n">
        <f aca="false">L151*INDEX(Rates!$B$2:$C$101,C151+1,IF(Inputs!$C$5="Male",1,2))/1000/12*Inputs!$C$16</f>
        <v>0</v>
      </c>
      <c r="N151" s="56" t="n">
        <f aca="false">IF($V$1=1,MAX(F151+G151+H151+J151-K151-M151,0)*Inputs!$C$22/12,0)</f>
        <v>0</v>
      </c>
      <c r="O151" s="56" t="n">
        <f aca="false">IF(AND(MOD(A151,12)=0,B151&gt;=Inputs!$C$18),MAX(F151+G151+H151+J151-K151-M151-N151,0)*Inputs!$C$17,0)</f>
        <v>0</v>
      </c>
      <c r="P151" s="56" t="n">
        <f aca="false">F151+G151+H151+J151-K151-M151-N151+O151</f>
        <v>135053.397812033</v>
      </c>
      <c r="Q151" s="56" t="n">
        <f aca="false">IF(OR(E151=1,P151&lt;=0),0,P151)</f>
        <v>135053.397812033</v>
      </c>
      <c r="R151" s="15" t="n">
        <f aca="false">IF(OR(E151=1,AND(P151&lt;=0,I151&gt;0)),1,0)</f>
        <v>0</v>
      </c>
      <c r="S151" s="15" t="n">
        <f aca="false">IF(L151&gt;0,1,0)</f>
        <v>0</v>
      </c>
    </row>
    <row r="152" customFormat="false" ht="15" hidden="false" customHeight="false" outlineLevel="0" collapsed="false">
      <c r="A152" s="15" t="n">
        <v>151</v>
      </c>
      <c r="B152" s="15" t="n">
        <f aca="false">INT((A152-1)/12)+1</f>
        <v>13</v>
      </c>
      <c r="C152" s="15" t="n">
        <f aca="false">MIN(Inputs!$C$4+B152-1,99)</f>
        <v>86</v>
      </c>
      <c r="D152" s="55" t="n">
        <f aca="false">Inputs!$C$26</f>
        <v>0.03</v>
      </c>
      <c r="E152" s="15" t="n">
        <f aca="false">R151</f>
        <v>0</v>
      </c>
      <c r="F152" s="56" t="n">
        <f aca="false">Q151</f>
        <v>135053.397812033</v>
      </c>
      <c r="G152" s="56" t="n">
        <f aca="false">IF(AND(MOD(A152-1,12)=0,B152&lt;=Inputs!$C$7,E152=0),Inputs!$C$6,0)</f>
        <v>0</v>
      </c>
      <c r="H152" s="56" t="n">
        <f aca="false">IF(B152=1,G152*Inputs!$C$9,0)</f>
        <v>0</v>
      </c>
      <c r="I152" s="56" t="n">
        <f aca="false">I151+G152</f>
        <v>120000</v>
      </c>
      <c r="J152" s="56" t="n">
        <f aca="false">(F152+G152+H152)*((1+D152)^(1/12)-1)</f>
        <v>333.078112670722</v>
      </c>
      <c r="K152" s="56" t="n">
        <f aca="false">(F152+G152+H152+J152)*(Inputs!$C$14+IF(B152&lt;=10,Inputs!$C$12,Inputs!$C$13))/12</f>
        <v>67.6932379623519</v>
      </c>
      <c r="L152" s="56" t="n">
        <f aca="false">IF(OR(E152=1,A152&lt;=Inputs!$C$15),0,MAX(Inputs!$C$8*I152-(F152+G152+H152+J152-K152),0))</f>
        <v>0</v>
      </c>
      <c r="M152" s="56" t="n">
        <f aca="false">L152*INDEX(Rates!$B$2:$C$101,C152+1,IF(Inputs!$C$5="Male",1,2))/1000/12*Inputs!$C$16</f>
        <v>0</v>
      </c>
      <c r="N152" s="56" t="n">
        <f aca="false">IF($V$1=1,MAX(F152+G152+H152+J152-K152-M152,0)*Inputs!$C$22/12,0)</f>
        <v>0</v>
      </c>
      <c r="O152" s="56" t="n">
        <f aca="false">IF(AND(MOD(A152,12)=0,B152&gt;=Inputs!$C$18),MAX(F152+G152+H152+J152-K152-M152-N152,0)*Inputs!$C$17,0)</f>
        <v>0</v>
      </c>
      <c r="P152" s="56" t="n">
        <f aca="false">F152+G152+H152+J152-K152-M152-N152+O152</f>
        <v>135318.782686742</v>
      </c>
      <c r="Q152" s="56" t="n">
        <f aca="false">IF(OR(E152=1,P152&lt;=0),0,P152)</f>
        <v>135318.782686742</v>
      </c>
      <c r="R152" s="15" t="n">
        <f aca="false">IF(OR(E152=1,AND(P152&lt;=0,I152&gt;0)),1,0)</f>
        <v>0</v>
      </c>
      <c r="S152" s="15" t="n">
        <f aca="false">IF(L152&gt;0,1,0)</f>
        <v>0</v>
      </c>
    </row>
    <row r="153" customFormat="false" ht="15" hidden="false" customHeight="false" outlineLevel="0" collapsed="false">
      <c r="A153" s="15" t="n">
        <v>152</v>
      </c>
      <c r="B153" s="15" t="n">
        <f aca="false">INT((A153-1)/12)+1</f>
        <v>13</v>
      </c>
      <c r="C153" s="15" t="n">
        <f aca="false">MIN(Inputs!$C$4+B153-1,99)</f>
        <v>86</v>
      </c>
      <c r="D153" s="55" t="n">
        <f aca="false">Inputs!$C$26</f>
        <v>0.03</v>
      </c>
      <c r="E153" s="15" t="n">
        <f aca="false">R152</f>
        <v>0</v>
      </c>
      <c r="F153" s="56" t="n">
        <f aca="false">Q152</f>
        <v>135318.782686742</v>
      </c>
      <c r="G153" s="56" t="n">
        <f aca="false">IF(AND(MOD(A153-1,12)=0,B153&lt;=Inputs!$C$7,E153=0),Inputs!$C$6,0)</f>
        <v>0</v>
      </c>
      <c r="H153" s="56" t="n">
        <f aca="false">IF(B153=1,G153*Inputs!$C$9,0)</f>
        <v>0</v>
      </c>
      <c r="I153" s="56" t="n">
        <f aca="false">I152+G153</f>
        <v>120000</v>
      </c>
      <c r="J153" s="56" t="n">
        <f aca="false">(F153+G153+H153)*((1+D153)^(1/12)-1)</f>
        <v>333.732623365242</v>
      </c>
      <c r="K153" s="56" t="n">
        <f aca="false">(F153+G153+H153+J153)*(Inputs!$C$14+IF(B153&lt;=10,Inputs!$C$12,Inputs!$C$13))/12</f>
        <v>67.8262576550534</v>
      </c>
      <c r="L153" s="56" t="n">
        <f aca="false">IF(OR(E153=1,A153&lt;=Inputs!$C$15),0,MAX(Inputs!$C$8*I153-(F153+G153+H153+J153-K153),0))</f>
        <v>0</v>
      </c>
      <c r="M153" s="56" t="n">
        <f aca="false">L153*INDEX(Rates!$B$2:$C$101,C153+1,IF(Inputs!$C$5="Male",1,2))/1000/12*Inputs!$C$16</f>
        <v>0</v>
      </c>
      <c r="N153" s="56" t="n">
        <f aca="false">IF($V$1=1,MAX(F153+G153+H153+J153-K153-M153,0)*Inputs!$C$22/12,0)</f>
        <v>0</v>
      </c>
      <c r="O153" s="56" t="n">
        <f aca="false">IF(AND(MOD(A153,12)=0,B153&gt;=Inputs!$C$18),MAX(F153+G153+H153+J153-K153-M153-N153,0)*Inputs!$C$17,0)</f>
        <v>0</v>
      </c>
      <c r="P153" s="56" t="n">
        <f aca="false">F153+G153+H153+J153-K153-M153-N153+O153</f>
        <v>135584.689052452</v>
      </c>
      <c r="Q153" s="56" t="n">
        <f aca="false">IF(OR(E153=1,P153&lt;=0),0,P153)</f>
        <v>135584.689052452</v>
      </c>
      <c r="R153" s="15" t="n">
        <f aca="false">IF(OR(E153=1,AND(P153&lt;=0,I153&gt;0)),1,0)</f>
        <v>0</v>
      </c>
      <c r="S153" s="15" t="n">
        <f aca="false">IF(L153&gt;0,1,0)</f>
        <v>0</v>
      </c>
    </row>
    <row r="154" customFormat="false" ht="15" hidden="false" customHeight="false" outlineLevel="0" collapsed="false">
      <c r="A154" s="15" t="n">
        <v>153</v>
      </c>
      <c r="B154" s="15" t="n">
        <f aca="false">INT((A154-1)/12)+1</f>
        <v>13</v>
      </c>
      <c r="C154" s="15" t="n">
        <f aca="false">MIN(Inputs!$C$4+B154-1,99)</f>
        <v>86</v>
      </c>
      <c r="D154" s="55" t="n">
        <f aca="false">Inputs!$C$26</f>
        <v>0.03</v>
      </c>
      <c r="E154" s="15" t="n">
        <f aca="false">R153</f>
        <v>0</v>
      </c>
      <c r="F154" s="56" t="n">
        <f aca="false">Q153</f>
        <v>135584.689052452</v>
      </c>
      <c r="G154" s="56" t="n">
        <f aca="false">IF(AND(MOD(A154-1,12)=0,B154&lt;=Inputs!$C$7,E154=0),Inputs!$C$6,0)</f>
        <v>0</v>
      </c>
      <c r="H154" s="56" t="n">
        <f aca="false">IF(B154=1,G154*Inputs!$C$9,0)</f>
        <v>0</v>
      </c>
      <c r="I154" s="56" t="n">
        <f aca="false">I153+G154</f>
        <v>120000</v>
      </c>
      <c r="J154" s="56" t="n">
        <f aca="false">(F154+G154+H154)*((1+D154)^(1/12)-1)</f>
        <v>334.388420197256</v>
      </c>
      <c r="K154" s="56" t="n">
        <f aca="false">(F154+G154+H154+J154)*(Inputs!$C$14+IF(B154&lt;=10,Inputs!$C$12,Inputs!$C$13))/12</f>
        <v>67.9595387363245</v>
      </c>
      <c r="L154" s="56" t="n">
        <f aca="false">IF(OR(E154=1,A154&lt;=Inputs!$C$15),0,MAX(Inputs!$C$8*I154-(F154+G154+H154+J154-K154),0))</f>
        <v>0</v>
      </c>
      <c r="M154" s="56" t="n">
        <f aca="false">L154*INDEX(Rates!$B$2:$C$101,C154+1,IF(Inputs!$C$5="Male",1,2))/1000/12*Inputs!$C$16</f>
        <v>0</v>
      </c>
      <c r="N154" s="56" t="n">
        <f aca="false">IF($V$1=1,MAX(F154+G154+H154+J154-K154-M154,0)*Inputs!$C$22/12,0)</f>
        <v>0</v>
      </c>
      <c r="O154" s="56" t="n">
        <f aca="false">IF(AND(MOD(A154,12)=0,B154&gt;=Inputs!$C$18),MAX(F154+G154+H154+J154-K154-M154-N154,0)*Inputs!$C$17,0)</f>
        <v>0</v>
      </c>
      <c r="P154" s="56" t="n">
        <f aca="false">F154+G154+H154+J154-K154-M154-N154+O154</f>
        <v>135851.117933913</v>
      </c>
      <c r="Q154" s="56" t="n">
        <f aca="false">IF(OR(E154=1,P154&lt;=0),0,P154)</f>
        <v>135851.117933913</v>
      </c>
      <c r="R154" s="15" t="n">
        <f aca="false">IF(OR(E154=1,AND(P154&lt;=0,I154&gt;0)),1,0)</f>
        <v>0</v>
      </c>
      <c r="S154" s="15" t="n">
        <f aca="false">IF(L154&gt;0,1,0)</f>
        <v>0</v>
      </c>
    </row>
    <row r="155" customFormat="false" ht="15" hidden="false" customHeight="false" outlineLevel="0" collapsed="false">
      <c r="A155" s="15" t="n">
        <v>154</v>
      </c>
      <c r="B155" s="15" t="n">
        <f aca="false">INT((A155-1)/12)+1</f>
        <v>13</v>
      </c>
      <c r="C155" s="15" t="n">
        <f aca="false">MIN(Inputs!$C$4+B155-1,99)</f>
        <v>86</v>
      </c>
      <c r="D155" s="55" t="n">
        <f aca="false">Inputs!$C$26</f>
        <v>0.03</v>
      </c>
      <c r="E155" s="15" t="n">
        <f aca="false">R154</f>
        <v>0</v>
      </c>
      <c r="F155" s="56" t="n">
        <f aca="false">Q154</f>
        <v>135851.117933913</v>
      </c>
      <c r="G155" s="56" t="n">
        <f aca="false">IF(AND(MOD(A155-1,12)=0,B155&lt;=Inputs!$C$7,E155=0),Inputs!$C$6,0)</f>
        <v>0</v>
      </c>
      <c r="H155" s="56" t="n">
        <f aca="false">IF(B155=1,G155*Inputs!$C$9,0)</f>
        <v>0</v>
      </c>
      <c r="I155" s="56" t="n">
        <f aca="false">I154+G155</f>
        <v>120000</v>
      </c>
      <c r="J155" s="56" t="n">
        <f aca="false">(F155+G155+H155)*((1+D155)^(1/12)-1)</f>
        <v>335.045505694072</v>
      </c>
      <c r="K155" s="56" t="n">
        <f aca="false">(F155+G155+H155+J155)*(Inputs!$C$14+IF(B155&lt;=10,Inputs!$C$12,Inputs!$C$13))/12</f>
        <v>68.0930817198034</v>
      </c>
      <c r="L155" s="56" t="n">
        <f aca="false">IF(OR(E155=1,A155&lt;=Inputs!$C$15),0,MAX(Inputs!$C$8*I155-(F155+G155+H155+J155-K155),0))</f>
        <v>0</v>
      </c>
      <c r="M155" s="56" t="n">
        <f aca="false">L155*INDEX(Rates!$B$2:$C$101,C155+1,IF(Inputs!$C$5="Male",1,2))/1000/12*Inputs!$C$16</f>
        <v>0</v>
      </c>
      <c r="N155" s="56" t="n">
        <f aca="false">IF($V$1=1,MAX(F155+G155+H155+J155-K155-M155,0)*Inputs!$C$22/12,0)</f>
        <v>0</v>
      </c>
      <c r="O155" s="56" t="n">
        <f aca="false">IF(AND(MOD(A155,12)=0,B155&gt;=Inputs!$C$18),MAX(F155+G155+H155+J155-K155-M155-N155,0)*Inputs!$C$17,0)</f>
        <v>0</v>
      </c>
      <c r="P155" s="56" t="n">
        <f aca="false">F155+G155+H155+J155-K155-M155-N155+O155</f>
        <v>136118.070357887</v>
      </c>
      <c r="Q155" s="56" t="n">
        <f aca="false">IF(OR(E155=1,P155&lt;=0),0,P155)</f>
        <v>136118.070357887</v>
      </c>
      <c r="R155" s="15" t="n">
        <f aca="false">IF(OR(E155=1,AND(P155&lt;=0,I155&gt;0)),1,0)</f>
        <v>0</v>
      </c>
      <c r="S155" s="15" t="n">
        <f aca="false">IF(L155&gt;0,1,0)</f>
        <v>0</v>
      </c>
    </row>
    <row r="156" customFormat="false" ht="15" hidden="false" customHeight="false" outlineLevel="0" collapsed="false">
      <c r="A156" s="15" t="n">
        <v>155</v>
      </c>
      <c r="B156" s="15" t="n">
        <f aca="false">INT((A156-1)/12)+1</f>
        <v>13</v>
      </c>
      <c r="C156" s="15" t="n">
        <f aca="false">MIN(Inputs!$C$4+B156-1,99)</f>
        <v>86</v>
      </c>
      <c r="D156" s="55" t="n">
        <f aca="false">Inputs!$C$26</f>
        <v>0.03</v>
      </c>
      <c r="E156" s="15" t="n">
        <f aca="false">R155</f>
        <v>0</v>
      </c>
      <c r="F156" s="56" t="n">
        <f aca="false">Q155</f>
        <v>136118.070357887</v>
      </c>
      <c r="G156" s="56" t="n">
        <f aca="false">IF(AND(MOD(A156-1,12)=0,B156&lt;=Inputs!$C$7,E156=0),Inputs!$C$6,0)</f>
        <v>0</v>
      </c>
      <c r="H156" s="56" t="n">
        <f aca="false">IF(B156=1,G156*Inputs!$C$9,0)</f>
        <v>0</v>
      </c>
      <c r="I156" s="56" t="n">
        <f aca="false">I155+G156</f>
        <v>120000</v>
      </c>
      <c r="J156" s="56" t="n">
        <f aca="false">(F156+G156+H156)*((1+D156)^(1/12)-1)</f>
        <v>335.703882387963</v>
      </c>
      <c r="K156" s="56" t="n">
        <f aca="false">(F156+G156+H156+J156)*(Inputs!$C$14+IF(B156&lt;=10,Inputs!$C$12,Inputs!$C$13))/12</f>
        <v>68.2268871201375</v>
      </c>
      <c r="L156" s="56" t="n">
        <f aca="false">IF(OR(E156=1,A156&lt;=Inputs!$C$15),0,MAX(Inputs!$C$8*I156-(F156+G156+H156+J156-K156),0))</f>
        <v>0</v>
      </c>
      <c r="M156" s="56" t="n">
        <f aca="false">L156*INDEX(Rates!$B$2:$C$101,C156+1,IF(Inputs!$C$5="Male",1,2))/1000/12*Inputs!$C$16</f>
        <v>0</v>
      </c>
      <c r="N156" s="56" t="n">
        <f aca="false">IF($V$1=1,MAX(F156+G156+H156+J156-K156-M156,0)*Inputs!$C$22/12,0)</f>
        <v>0</v>
      </c>
      <c r="O156" s="56" t="n">
        <f aca="false">IF(AND(MOD(A156,12)=0,B156&gt;=Inputs!$C$18),MAX(F156+G156+H156+J156-K156-M156-N156,0)*Inputs!$C$17,0)</f>
        <v>0</v>
      </c>
      <c r="P156" s="56" t="n">
        <f aca="false">F156+G156+H156+J156-K156-M156-N156+O156</f>
        <v>136385.547353155</v>
      </c>
      <c r="Q156" s="56" t="n">
        <f aca="false">IF(OR(E156=1,P156&lt;=0),0,P156)</f>
        <v>136385.547353155</v>
      </c>
      <c r="R156" s="15" t="n">
        <f aca="false">IF(OR(E156=1,AND(P156&lt;=0,I156&gt;0)),1,0)</f>
        <v>0</v>
      </c>
      <c r="S156" s="15" t="n">
        <f aca="false">IF(L156&gt;0,1,0)</f>
        <v>0</v>
      </c>
    </row>
    <row r="157" customFormat="false" ht="15" hidden="false" customHeight="false" outlineLevel="0" collapsed="false">
      <c r="A157" s="15" t="n">
        <v>156</v>
      </c>
      <c r="B157" s="15" t="n">
        <f aca="false">INT((A157-1)/12)+1</f>
        <v>13</v>
      </c>
      <c r="C157" s="15" t="n">
        <f aca="false">MIN(Inputs!$C$4+B157-1,99)</f>
        <v>86</v>
      </c>
      <c r="D157" s="55" t="n">
        <f aca="false">Inputs!$C$26</f>
        <v>0.03</v>
      </c>
      <c r="E157" s="15" t="n">
        <f aca="false">R156</f>
        <v>0</v>
      </c>
      <c r="F157" s="56" t="n">
        <f aca="false">Q156</f>
        <v>136385.547353155</v>
      </c>
      <c r="G157" s="56" t="n">
        <f aca="false">IF(AND(MOD(A157-1,12)=0,B157&lt;=Inputs!$C$7,E157=0),Inputs!$C$6,0)</f>
        <v>0</v>
      </c>
      <c r="H157" s="56" t="n">
        <f aca="false">IF(B157=1,G157*Inputs!$C$9,0)</f>
        <v>0</v>
      </c>
      <c r="I157" s="56" t="n">
        <f aca="false">I156+G157</f>
        <v>120000</v>
      </c>
      <c r="J157" s="56" t="n">
        <f aca="false">(F157+G157+H157)*((1+D157)^(1/12)-1)</f>
        <v>336.363552816179</v>
      </c>
      <c r="K157" s="56" t="n">
        <f aca="false">(F157+G157+H157+J157)*(Inputs!$C$14+IF(B157&lt;=10,Inputs!$C$12,Inputs!$C$13))/12</f>
        <v>68.3609554529855</v>
      </c>
      <c r="L157" s="56" t="n">
        <f aca="false">IF(OR(E157=1,A157&lt;=Inputs!$C$15),0,MAX(Inputs!$C$8*I157-(F157+G157+H157+J157-K157),0))</f>
        <v>0</v>
      </c>
      <c r="M157" s="56" t="n">
        <f aca="false">L157*INDEX(Rates!$B$2:$C$101,C157+1,IF(Inputs!$C$5="Male",1,2))/1000/12*Inputs!$C$16</f>
        <v>0</v>
      </c>
      <c r="N157" s="56" t="n">
        <f aca="false">IF($V$1=1,MAX(F157+G157+H157+J157-K157-M157,0)*Inputs!$C$22/12,0)</f>
        <v>0</v>
      </c>
      <c r="O157" s="56" t="n">
        <f aca="false">IF(AND(MOD(A157,12)=0,B157&gt;=Inputs!$C$18),MAX(F157+G157+H157+J157-K157-M157-N157,0)*Inputs!$C$17,0)</f>
        <v>683.26774975259</v>
      </c>
      <c r="P157" s="56" t="n">
        <f aca="false">F157+G157+H157+J157-K157-M157-N157+O157</f>
        <v>137336.817700271</v>
      </c>
      <c r="Q157" s="56" t="n">
        <f aca="false">IF(OR(E157=1,P157&lt;=0),0,P157)</f>
        <v>137336.817700271</v>
      </c>
      <c r="R157" s="15" t="n">
        <f aca="false">IF(OR(E157=1,AND(P157&lt;=0,I157&gt;0)),1,0)</f>
        <v>0</v>
      </c>
      <c r="S157" s="15" t="n">
        <f aca="false">IF(L157&gt;0,1,0)</f>
        <v>0</v>
      </c>
    </row>
    <row r="158" customFormat="false" ht="15" hidden="false" customHeight="false" outlineLevel="0" collapsed="false">
      <c r="A158" s="15" t="n">
        <v>157</v>
      </c>
      <c r="B158" s="15" t="n">
        <f aca="false">INT((A158-1)/12)+1</f>
        <v>14</v>
      </c>
      <c r="C158" s="15" t="n">
        <f aca="false">MIN(Inputs!$C$4+B158-1,99)</f>
        <v>87</v>
      </c>
      <c r="D158" s="55" t="n">
        <f aca="false">Inputs!$C$26</f>
        <v>0.03</v>
      </c>
      <c r="E158" s="15" t="n">
        <f aca="false">R157</f>
        <v>0</v>
      </c>
      <c r="F158" s="56" t="n">
        <f aca="false">Q157</f>
        <v>137336.817700271</v>
      </c>
      <c r="G158" s="56" t="n">
        <f aca="false">IF(AND(MOD(A158-1,12)=0,B158&lt;=Inputs!$C$7,E158=0),Inputs!$C$6,0)</f>
        <v>0</v>
      </c>
      <c r="H158" s="56" t="n">
        <f aca="false">IF(B158=1,G158*Inputs!$C$9,0)</f>
        <v>0</v>
      </c>
      <c r="I158" s="56" t="n">
        <f aca="false">I157+G158</f>
        <v>120000</v>
      </c>
      <c r="J158" s="56" t="n">
        <f aca="false">(F158+G158+H158)*((1+D158)^(1/12)-1)</f>
        <v>338.709642118559</v>
      </c>
      <c r="K158" s="56" t="n">
        <f aca="false">(F158+G158+H158+J158)*(Inputs!$C$14+IF(B158&lt;=10,Inputs!$C$12,Inputs!$C$13))/12</f>
        <v>68.8377636711946</v>
      </c>
      <c r="L158" s="56" t="n">
        <f aca="false">IF(OR(E158=1,A158&lt;=Inputs!$C$15),0,MAX(Inputs!$C$8*I158-(F158+G158+H158+J158-K158),0))</f>
        <v>0</v>
      </c>
      <c r="M158" s="56" t="n">
        <f aca="false">L158*INDEX(Rates!$B$2:$C$101,C158+1,IF(Inputs!$C$5="Male",1,2))/1000/12*Inputs!$C$16</f>
        <v>0</v>
      </c>
      <c r="N158" s="56" t="n">
        <f aca="false">IF($V$1=1,MAX(F158+G158+H158+J158-K158-M158,0)*Inputs!$C$22/12,0)</f>
        <v>0</v>
      </c>
      <c r="O158" s="56" t="n">
        <f aca="false">IF(AND(MOD(A158,12)=0,B158&gt;=Inputs!$C$18),MAX(F158+G158+H158+J158-K158-M158-N158,0)*Inputs!$C$17,0)</f>
        <v>0</v>
      </c>
      <c r="P158" s="56" t="n">
        <f aca="false">F158+G158+H158+J158-K158-M158-N158+O158</f>
        <v>137606.689578718</v>
      </c>
      <c r="Q158" s="56" t="n">
        <f aca="false">IF(OR(E158=1,P158&lt;=0),0,P158)</f>
        <v>137606.689578718</v>
      </c>
      <c r="R158" s="15" t="n">
        <f aca="false">IF(OR(E158=1,AND(P158&lt;=0,I158&gt;0)),1,0)</f>
        <v>0</v>
      </c>
      <c r="S158" s="15" t="n">
        <f aca="false">IF(L158&gt;0,1,0)</f>
        <v>0</v>
      </c>
    </row>
    <row r="159" customFormat="false" ht="15" hidden="false" customHeight="false" outlineLevel="0" collapsed="false">
      <c r="A159" s="15" t="n">
        <v>158</v>
      </c>
      <c r="B159" s="15" t="n">
        <f aca="false">INT((A159-1)/12)+1</f>
        <v>14</v>
      </c>
      <c r="C159" s="15" t="n">
        <f aca="false">MIN(Inputs!$C$4+B159-1,99)</f>
        <v>87</v>
      </c>
      <c r="D159" s="55" t="n">
        <f aca="false">Inputs!$C$26</f>
        <v>0.03</v>
      </c>
      <c r="E159" s="15" t="n">
        <f aca="false">R158</f>
        <v>0</v>
      </c>
      <c r="F159" s="56" t="n">
        <f aca="false">Q158</f>
        <v>137606.689578718</v>
      </c>
      <c r="G159" s="56" t="n">
        <f aca="false">IF(AND(MOD(A159-1,12)=0,B159&lt;=Inputs!$C$7,E159=0),Inputs!$C$6,0)</f>
        <v>0</v>
      </c>
      <c r="H159" s="56" t="n">
        <f aca="false">IF(B159=1,G159*Inputs!$C$9,0)</f>
        <v>0</v>
      </c>
      <c r="I159" s="56" t="n">
        <f aca="false">I158+G159</f>
        <v>120000</v>
      </c>
      <c r="J159" s="56" t="n">
        <f aca="false">(F159+G159+H159)*((1+D159)^(1/12)-1)</f>
        <v>339.375218974769</v>
      </c>
      <c r="K159" s="56" t="n">
        <f aca="false">(F159+G159+H159+J159)*(Inputs!$C$14+IF(B159&lt;=10,Inputs!$C$12,Inputs!$C$13))/12</f>
        <v>68.9730323988463</v>
      </c>
      <c r="L159" s="56" t="n">
        <f aca="false">IF(OR(E159=1,A159&lt;=Inputs!$C$15),0,MAX(Inputs!$C$8*I159-(F159+G159+H159+J159-K159),0))</f>
        <v>0</v>
      </c>
      <c r="M159" s="56" t="n">
        <f aca="false">L159*INDEX(Rates!$B$2:$C$101,C159+1,IF(Inputs!$C$5="Male",1,2))/1000/12*Inputs!$C$16</f>
        <v>0</v>
      </c>
      <c r="N159" s="56" t="n">
        <f aca="false">IF($V$1=1,MAX(F159+G159+H159+J159-K159-M159,0)*Inputs!$C$22/12,0)</f>
        <v>0</v>
      </c>
      <c r="O159" s="56" t="n">
        <f aca="false">IF(AND(MOD(A159,12)=0,B159&gt;=Inputs!$C$18),MAX(F159+G159+H159+J159-K159-M159-N159,0)*Inputs!$C$17,0)</f>
        <v>0</v>
      </c>
      <c r="P159" s="56" t="n">
        <f aca="false">F159+G159+H159+J159-K159-M159-N159+O159</f>
        <v>137877.091765294</v>
      </c>
      <c r="Q159" s="56" t="n">
        <f aca="false">IF(OR(E159=1,P159&lt;=0),0,P159)</f>
        <v>137877.091765294</v>
      </c>
      <c r="R159" s="15" t="n">
        <f aca="false">IF(OR(E159=1,AND(P159&lt;=0,I159&gt;0)),1,0)</f>
        <v>0</v>
      </c>
      <c r="S159" s="15" t="n">
        <f aca="false">IF(L159&gt;0,1,0)</f>
        <v>0</v>
      </c>
    </row>
    <row r="160" customFormat="false" ht="15" hidden="false" customHeight="false" outlineLevel="0" collapsed="false">
      <c r="A160" s="15" t="n">
        <v>159</v>
      </c>
      <c r="B160" s="15" t="n">
        <f aca="false">INT((A160-1)/12)+1</f>
        <v>14</v>
      </c>
      <c r="C160" s="15" t="n">
        <f aca="false">MIN(Inputs!$C$4+B160-1,99)</f>
        <v>87</v>
      </c>
      <c r="D160" s="55" t="n">
        <f aca="false">Inputs!$C$26</f>
        <v>0.03</v>
      </c>
      <c r="E160" s="15" t="n">
        <f aca="false">R159</f>
        <v>0</v>
      </c>
      <c r="F160" s="56" t="n">
        <f aca="false">Q159</f>
        <v>137877.091765294</v>
      </c>
      <c r="G160" s="56" t="n">
        <f aca="false">IF(AND(MOD(A160-1,12)=0,B160&lt;=Inputs!$C$7,E160=0),Inputs!$C$6,0)</f>
        <v>0</v>
      </c>
      <c r="H160" s="56" t="n">
        <f aca="false">IF(B160=1,G160*Inputs!$C$9,0)</f>
        <v>0</v>
      </c>
      <c r="I160" s="56" t="n">
        <f aca="false">I159+G160</f>
        <v>120000</v>
      </c>
      <c r="J160" s="56" t="n">
        <f aca="false">(F160+G160+H160)*((1+D160)^(1/12)-1)</f>
        <v>340.042103713886</v>
      </c>
      <c r="K160" s="56" t="n">
        <f aca="false">(F160+G160+H160+J160)*(Inputs!$C$14+IF(B160&lt;=10,Inputs!$C$12,Inputs!$C$13))/12</f>
        <v>69.1085669345039</v>
      </c>
      <c r="L160" s="56" t="n">
        <f aca="false">IF(OR(E160=1,A160&lt;=Inputs!$C$15),0,MAX(Inputs!$C$8*I160-(F160+G160+H160+J160-K160),0))</f>
        <v>0</v>
      </c>
      <c r="M160" s="56" t="n">
        <f aca="false">L160*INDEX(Rates!$B$2:$C$101,C160+1,IF(Inputs!$C$5="Male",1,2))/1000/12*Inputs!$C$16</f>
        <v>0</v>
      </c>
      <c r="N160" s="56" t="n">
        <f aca="false">IF($V$1=1,MAX(F160+G160+H160+J160-K160-M160,0)*Inputs!$C$22/12,0)</f>
        <v>0</v>
      </c>
      <c r="O160" s="56" t="n">
        <f aca="false">IF(AND(MOD(A160,12)=0,B160&gt;=Inputs!$C$18),MAX(F160+G160+H160+J160-K160-M160-N160,0)*Inputs!$C$17,0)</f>
        <v>0</v>
      </c>
      <c r="P160" s="56" t="n">
        <f aca="false">F160+G160+H160+J160-K160-M160-N160+O160</f>
        <v>138148.025302073</v>
      </c>
      <c r="Q160" s="56" t="n">
        <f aca="false">IF(OR(E160=1,P160&lt;=0),0,P160)</f>
        <v>138148.025302073</v>
      </c>
      <c r="R160" s="15" t="n">
        <f aca="false">IF(OR(E160=1,AND(P160&lt;=0,I160&gt;0)),1,0)</f>
        <v>0</v>
      </c>
      <c r="S160" s="15" t="n">
        <f aca="false">IF(L160&gt;0,1,0)</f>
        <v>0</v>
      </c>
    </row>
    <row r="161" customFormat="false" ht="15" hidden="false" customHeight="false" outlineLevel="0" collapsed="false">
      <c r="A161" s="15" t="n">
        <v>160</v>
      </c>
      <c r="B161" s="15" t="n">
        <f aca="false">INT((A161-1)/12)+1</f>
        <v>14</v>
      </c>
      <c r="C161" s="15" t="n">
        <f aca="false">MIN(Inputs!$C$4+B161-1,99)</f>
        <v>87</v>
      </c>
      <c r="D161" s="55" t="n">
        <f aca="false">Inputs!$C$26</f>
        <v>0.03</v>
      </c>
      <c r="E161" s="15" t="n">
        <f aca="false">R160</f>
        <v>0</v>
      </c>
      <c r="F161" s="56" t="n">
        <f aca="false">Q160</f>
        <v>138148.025302073</v>
      </c>
      <c r="G161" s="56" t="n">
        <f aca="false">IF(AND(MOD(A161-1,12)=0,B161&lt;=Inputs!$C$7,E161=0),Inputs!$C$6,0)</f>
        <v>0</v>
      </c>
      <c r="H161" s="56" t="n">
        <f aca="false">IF(B161=1,G161*Inputs!$C$9,0)</f>
        <v>0</v>
      </c>
      <c r="I161" s="56" t="n">
        <f aca="false">I160+G161</f>
        <v>120000</v>
      </c>
      <c r="J161" s="56" t="n">
        <f aca="false">(F161+G161+H161)*((1+D161)^(1/12)-1)</f>
        <v>340.710298905948</v>
      </c>
      <c r="K161" s="56" t="n">
        <f aca="false">(F161+G161+H161+J161)*(Inputs!$C$14+IF(B161&lt;=10,Inputs!$C$12,Inputs!$C$13))/12</f>
        <v>69.2443678004896</v>
      </c>
      <c r="L161" s="56" t="n">
        <f aca="false">IF(OR(E161=1,A161&lt;=Inputs!$C$15),0,MAX(Inputs!$C$8*I161-(F161+G161+H161+J161-K161),0))</f>
        <v>0</v>
      </c>
      <c r="M161" s="56" t="n">
        <f aca="false">L161*INDEX(Rates!$B$2:$C$101,C161+1,IF(Inputs!$C$5="Male",1,2))/1000/12*Inputs!$C$16</f>
        <v>0</v>
      </c>
      <c r="N161" s="56" t="n">
        <f aca="false">IF($V$1=1,MAX(F161+G161+H161+J161-K161-M161,0)*Inputs!$C$22/12,0)</f>
        <v>0</v>
      </c>
      <c r="O161" s="56" t="n">
        <f aca="false">IF(AND(MOD(A161,12)=0,B161&gt;=Inputs!$C$18),MAX(F161+G161+H161+J161-K161-M161-N161,0)*Inputs!$C$17,0)</f>
        <v>0</v>
      </c>
      <c r="P161" s="56" t="n">
        <f aca="false">F161+G161+H161+J161-K161-M161-N161+O161</f>
        <v>138419.491233179</v>
      </c>
      <c r="Q161" s="56" t="n">
        <f aca="false">IF(OR(E161=1,P161&lt;=0),0,P161)</f>
        <v>138419.491233179</v>
      </c>
      <c r="R161" s="15" t="n">
        <f aca="false">IF(OR(E161=1,AND(P161&lt;=0,I161&gt;0)),1,0)</f>
        <v>0</v>
      </c>
      <c r="S161" s="15" t="n">
        <f aca="false">IF(L161&gt;0,1,0)</f>
        <v>0</v>
      </c>
    </row>
    <row r="162" customFormat="false" ht="15" hidden="false" customHeight="false" outlineLevel="0" collapsed="false">
      <c r="A162" s="15" t="n">
        <v>161</v>
      </c>
      <c r="B162" s="15" t="n">
        <f aca="false">INT((A162-1)/12)+1</f>
        <v>14</v>
      </c>
      <c r="C162" s="15" t="n">
        <f aca="false">MIN(Inputs!$C$4+B162-1,99)</f>
        <v>87</v>
      </c>
      <c r="D162" s="55" t="n">
        <f aca="false">Inputs!$C$26</f>
        <v>0.03</v>
      </c>
      <c r="E162" s="15" t="n">
        <f aca="false">R161</f>
        <v>0</v>
      </c>
      <c r="F162" s="56" t="n">
        <f aca="false">Q161</f>
        <v>138419.491233179</v>
      </c>
      <c r="G162" s="56" t="n">
        <f aca="false">IF(AND(MOD(A162-1,12)=0,B162&lt;=Inputs!$C$7,E162=0),Inputs!$C$6,0)</f>
        <v>0</v>
      </c>
      <c r="H162" s="56" t="n">
        <f aca="false">IF(B162=1,G162*Inputs!$C$9,0)</f>
        <v>0</v>
      </c>
      <c r="I162" s="56" t="n">
        <f aca="false">I161+G162</f>
        <v>120000</v>
      </c>
      <c r="J162" s="56" t="n">
        <f aca="false">(F162+G162+H162)*((1+D162)^(1/12)-1)</f>
        <v>341.379807126044</v>
      </c>
      <c r="K162" s="56" t="n">
        <f aca="false">(F162+G162+H162+J162)*(Inputs!$C$14+IF(B162&lt;=10,Inputs!$C$12,Inputs!$C$13))/12</f>
        <v>69.3804355201524</v>
      </c>
      <c r="L162" s="56" t="n">
        <f aca="false">IF(OR(E162=1,A162&lt;=Inputs!$C$15),0,MAX(Inputs!$C$8*I162-(F162+G162+H162+J162-K162),0))</f>
        <v>0</v>
      </c>
      <c r="M162" s="56" t="n">
        <f aca="false">L162*INDEX(Rates!$B$2:$C$101,C162+1,IF(Inputs!$C$5="Male",1,2))/1000/12*Inputs!$C$16</f>
        <v>0</v>
      </c>
      <c r="N162" s="56" t="n">
        <f aca="false">IF($V$1=1,MAX(F162+G162+H162+J162-K162-M162,0)*Inputs!$C$22/12,0)</f>
        <v>0</v>
      </c>
      <c r="O162" s="56" t="n">
        <f aca="false">IF(AND(MOD(A162,12)=0,B162&gt;=Inputs!$C$18),MAX(F162+G162+H162+J162-K162-M162-N162,0)*Inputs!$C$17,0)</f>
        <v>0</v>
      </c>
      <c r="P162" s="56" t="n">
        <f aca="false">F162+G162+H162+J162-K162-M162-N162+O162</f>
        <v>138691.490604785</v>
      </c>
      <c r="Q162" s="56" t="n">
        <f aca="false">IF(OR(E162=1,P162&lt;=0),0,P162)</f>
        <v>138691.490604785</v>
      </c>
      <c r="R162" s="15" t="n">
        <f aca="false">IF(OR(E162=1,AND(P162&lt;=0,I162&gt;0)),1,0)</f>
        <v>0</v>
      </c>
      <c r="S162" s="15" t="n">
        <f aca="false">IF(L162&gt;0,1,0)</f>
        <v>0</v>
      </c>
    </row>
    <row r="163" customFormat="false" ht="15" hidden="false" customHeight="false" outlineLevel="0" collapsed="false">
      <c r="A163" s="15" t="n">
        <v>162</v>
      </c>
      <c r="B163" s="15" t="n">
        <f aca="false">INT((A163-1)/12)+1</f>
        <v>14</v>
      </c>
      <c r="C163" s="15" t="n">
        <f aca="false">MIN(Inputs!$C$4+B163-1,99)</f>
        <v>87</v>
      </c>
      <c r="D163" s="55" t="n">
        <f aca="false">Inputs!$C$26</f>
        <v>0.03</v>
      </c>
      <c r="E163" s="15" t="n">
        <f aca="false">R162</f>
        <v>0</v>
      </c>
      <c r="F163" s="56" t="n">
        <f aca="false">Q162</f>
        <v>138691.490604785</v>
      </c>
      <c r="G163" s="56" t="n">
        <f aca="false">IF(AND(MOD(A163-1,12)=0,B163&lt;=Inputs!$C$7,E163=0),Inputs!$C$6,0)</f>
        <v>0</v>
      </c>
      <c r="H163" s="56" t="n">
        <f aca="false">IF(B163=1,G163*Inputs!$C$9,0)</f>
        <v>0</v>
      </c>
      <c r="I163" s="56" t="n">
        <f aca="false">I162+G163</f>
        <v>120000</v>
      </c>
      <c r="J163" s="56" t="n">
        <f aca="false">(F163+G163+H163)*((1+D163)^(1/12)-1)</f>
        <v>342.050630954321</v>
      </c>
      <c r="K163" s="56" t="n">
        <f aca="false">(F163+G163+H163+J163)*(Inputs!$C$14+IF(B163&lt;=10,Inputs!$C$12,Inputs!$C$13))/12</f>
        <v>69.5167706178695</v>
      </c>
      <c r="L163" s="56" t="n">
        <f aca="false">IF(OR(E163=1,A163&lt;=Inputs!$C$15),0,MAX(Inputs!$C$8*I163-(F163+G163+H163+J163-K163),0))</f>
        <v>0</v>
      </c>
      <c r="M163" s="56" t="n">
        <f aca="false">L163*INDEX(Rates!$B$2:$C$101,C163+1,IF(Inputs!$C$5="Male",1,2))/1000/12*Inputs!$C$16</f>
        <v>0</v>
      </c>
      <c r="N163" s="56" t="n">
        <f aca="false">IF($V$1=1,MAX(F163+G163+H163+J163-K163-M163,0)*Inputs!$C$22/12,0)</f>
        <v>0</v>
      </c>
      <c r="O163" s="56" t="n">
        <f aca="false">IF(AND(MOD(A163,12)=0,B163&gt;=Inputs!$C$18),MAX(F163+G163+H163+J163-K163-M163-N163,0)*Inputs!$C$17,0)</f>
        <v>0</v>
      </c>
      <c r="P163" s="56" t="n">
        <f aca="false">F163+G163+H163+J163-K163-M163-N163+O163</f>
        <v>138964.024465121</v>
      </c>
      <c r="Q163" s="56" t="n">
        <f aca="false">IF(OR(E163=1,P163&lt;=0),0,P163)</f>
        <v>138964.024465121</v>
      </c>
      <c r="R163" s="15" t="n">
        <f aca="false">IF(OR(E163=1,AND(P163&lt;=0,I163&gt;0)),1,0)</f>
        <v>0</v>
      </c>
      <c r="S163" s="15" t="n">
        <f aca="false">IF(L163&gt;0,1,0)</f>
        <v>0</v>
      </c>
    </row>
    <row r="164" customFormat="false" ht="15" hidden="false" customHeight="false" outlineLevel="0" collapsed="false">
      <c r="A164" s="15" t="n">
        <v>163</v>
      </c>
      <c r="B164" s="15" t="n">
        <f aca="false">INT((A164-1)/12)+1</f>
        <v>14</v>
      </c>
      <c r="C164" s="15" t="n">
        <f aca="false">MIN(Inputs!$C$4+B164-1,99)</f>
        <v>87</v>
      </c>
      <c r="D164" s="55" t="n">
        <f aca="false">Inputs!$C$26</f>
        <v>0.03</v>
      </c>
      <c r="E164" s="15" t="n">
        <f aca="false">R163</f>
        <v>0</v>
      </c>
      <c r="F164" s="56" t="n">
        <f aca="false">Q163</f>
        <v>138964.024465121</v>
      </c>
      <c r="G164" s="56" t="n">
        <f aca="false">IF(AND(MOD(A164-1,12)=0,B164&lt;=Inputs!$C$7,E164=0),Inputs!$C$6,0)</f>
        <v>0</v>
      </c>
      <c r="H164" s="56" t="n">
        <f aca="false">IF(B164=1,G164*Inputs!$C$9,0)</f>
        <v>0</v>
      </c>
      <c r="I164" s="56" t="n">
        <f aca="false">I163+G164</f>
        <v>120000</v>
      </c>
      <c r="J164" s="56" t="n">
        <f aca="false">(F164+G164+H164)*((1+D164)^(1/12)-1)</f>
        <v>342.722772975998</v>
      </c>
      <c r="K164" s="56" t="n">
        <f aca="false">(F164+G164+H164+J164)*(Inputs!$C$14+IF(B164&lt;=10,Inputs!$C$12,Inputs!$C$13))/12</f>
        <v>69.6533736190485</v>
      </c>
      <c r="L164" s="56" t="n">
        <f aca="false">IF(OR(E164=1,A164&lt;=Inputs!$C$15),0,MAX(Inputs!$C$8*I164-(F164+G164+H164+J164-K164),0))</f>
        <v>0</v>
      </c>
      <c r="M164" s="56" t="n">
        <f aca="false">L164*INDEX(Rates!$B$2:$C$101,C164+1,IF(Inputs!$C$5="Male",1,2))/1000/12*Inputs!$C$16</f>
        <v>0</v>
      </c>
      <c r="N164" s="56" t="n">
        <f aca="false">IF($V$1=1,MAX(F164+G164+H164+J164-K164-M164,0)*Inputs!$C$22/12,0)</f>
        <v>0</v>
      </c>
      <c r="O164" s="56" t="n">
        <f aca="false">IF(AND(MOD(A164,12)=0,B164&gt;=Inputs!$C$18),MAX(F164+G164+H164+J164-K164-M164-N164,0)*Inputs!$C$17,0)</f>
        <v>0</v>
      </c>
      <c r="P164" s="56" t="n">
        <f aca="false">F164+G164+H164+J164-K164-M164-N164+O164</f>
        <v>139237.093864478</v>
      </c>
      <c r="Q164" s="56" t="n">
        <f aca="false">IF(OR(E164=1,P164&lt;=0),0,P164)</f>
        <v>139237.093864478</v>
      </c>
      <c r="R164" s="15" t="n">
        <f aca="false">IF(OR(E164=1,AND(P164&lt;=0,I164&gt;0)),1,0)</f>
        <v>0</v>
      </c>
      <c r="S164" s="15" t="n">
        <f aca="false">IF(L164&gt;0,1,0)</f>
        <v>0</v>
      </c>
    </row>
    <row r="165" customFormat="false" ht="15" hidden="false" customHeight="false" outlineLevel="0" collapsed="false">
      <c r="A165" s="15" t="n">
        <v>164</v>
      </c>
      <c r="B165" s="15" t="n">
        <f aca="false">INT((A165-1)/12)+1</f>
        <v>14</v>
      </c>
      <c r="C165" s="15" t="n">
        <f aca="false">MIN(Inputs!$C$4+B165-1,99)</f>
        <v>87</v>
      </c>
      <c r="D165" s="55" t="n">
        <f aca="false">Inputs!$C$26</f>
        <v>0.03</v>
      </c>
      <c r="E165" s="15" t="n">
        <f aca="false">R164</f>
        <v>0</v>
      </c>
      <c r="F165" s="56" t="n">
        <f aca="false">Q164</f>
        <v>139237.093864478</v>
      </c>
      <c r="G165" s="56" t="n">
        <f aca="false">IF(AND(MOD(A165-1,12)=0,B165&lt;=Inputs!$C$7,E165=0),Inputs!$C$6,0)</f>
        <v>0</v>
      </c>
      <c r="H165" s="56" t="n">
        <f aca="false">IF(B165=1,G165*Inputs!$C$9,0)</f>
        <v>0</v>
      </c>
      <c r="I165" s="56" t="n">
        <f aca="false">I164+G165</f>
        <v>120000</v>
      </c>
      <c r="J165" s="56" t="n">
        <f aca="false">(F165+G165+H165)*((1+D165)^(1/12)-1)</f>
        <v>343.396235781373</v>
      </c>
      <c r="K165" s="56" t="n">
        <f aca="false">(F165+G165+H165+J165)*(Inputs!$C$14+IF(B165&lt;=10,Inputs!$C$12,Inputs!$C$13))/12</f>
        <v>69.7902450501297</v>
      </c>
      <c r="L165" s="56" t="n">
        <f aca="false">IF(OR(E165=1,A165&lt;=Inputs!$C$15),0,MAX(Inputs!$C$8*I165-(F165+G165+H165+J165-K165),0))</f>
        <v>0</v>
      </c>
      <c r="M165" s="56" t="n">
        <f aca="false">L165*INDEX(Rates!$B$2:$C$101,C165+1,IF(Inputs!$C$5="Male",1,2))/1000/12*Inputs!$C$16</f>
        <v>0</v>
      </c>
      <c r="N165" s="56" t="n">
        <f aca="false">IF($V$1=1,MAX(F165+G165+H165+J165-K165-M165,0)*Inputs!$C$22/12,0)</f>
        <v>0</v>
      </c>
      <c r="O165" s="56" t="n">
        <f aca="false">IF(AND(MOD(A165,12)=0,B165&gt;=Inputs!$C$18),MAX(F165+G165+H165+J165-K165-M165-N165,0)*Inputs!$C$17,0)</f>
        <v>0</v>
      </c>
      <c r="P165" s="56" t="n">
        <f aca="false">F165+G165+H165+J165-K165-M165-N165+O165</f>
        <v>139510.699855209</v>
      </c>
      <c r="Q165" s="56" t="n">
        <f aca="false">IF(OR(E165=1,P165&lt;=0),0,P165)</f>
        <v>139510.699855209</v>
      </c>
      <c r="R165" s="15" t="n">
        <f aca="false">IF(OR(E165=1,AND(P165&lt;=0,I165&gt;0)),1,0)</f>
        <v>0</v>
      </c>
      <c r="S165" s="15" t="n">
        <f aca="false">IF(L165&gt;0,1,0)</f>
        <v>0</v>
      </c>
    </row>
    <row r="166" customFormat="false" ht="15" hidden="false" customHeight="false" outlineLevel="0" collapsed="false">
      <c r="A166" s="15" t="n">
        <v>165</v>
      </c>
      <c r="B166" s="15" t="n">
        <f aca="false">INT((A166-1)/12)+1</f>
        <v>14</v>
      </c>
      <c r="C166" s="15" t="n">
        <f aca="false">MIN(Inputs!$C$4+B166-1,99)</f>
        <v>87</v>
      </c>
      <c r="D166" s="55" t="n">
        <f aca="false">Inputs!$C$26</f>
        <v>0.03</v>
      </c>
      <c r="E166" s="15" t="n">
        <f aca="false">R165</f>
        <v>0</v>
      </c>
      <c r="F166" s="56" t="n">
        <f aca="false">Q165</f>
        <v>139510.699855209</v>
      </c>
      <c r="G166" s="56" t="n">
        <f aca="false">IF(AND(MOD(A166-1,12)=0,B166&lt;=Inputs!$C$7,E166=0),Inputs!$C$6,0)</f>
        <v>0</v>
      </c>
      <c r="H166" s="56" t="n">
        <f aca="false">IF(B166=1,G166*Inputs!$C$9,0)</f>
        <v>0</v>
      </c>
      <c r="I166" s="56" t="n">
        <f aca="false">I165+G166</f>
        <v>120000</v>
      </c>
      <c r="J166" s="56" t="n">
        <f aca="false">(F166+G166+H166)*((1+D166)^(1/12)-1)</f>
        <v>344.071021965835</v>
      </c>
      <c r="K166" s="56" t="n">
        <f aca="false">(F166+G166+H166+J166)*(Inputs!$C$14+IF(B166&lt;=10,Inputs!$C$12,Inputs!$C$13))/12</f>
        <v>69.9273854385875</v>
      </c>
      <c r="L166" s="56" t="n">
        <f aca="false">IF(OR(E166=1,A166&lt;=Inputs!$C$15),0,MAX(Inputs!$C$8*I166-(F166+G166+H166+J166-K166),0))</f>
        <v>0</v>
      </c>
      <c r="M166" s="56" t="n">
        <f aca="false">L166*INDEX(Rates!$B$2:$C$101,C166+1,IF(Inputs!$C$5="Male",1,2))/1000/12*Inputs!$C$16</f>
        <v>0</v>
      </c>
      <c r="N166" s="56" t="n">
        <f aca="false">IF($V$1=1,MAX(F166+G166+H166+J166-K166-M166,0)*Inputs!$C$22/12,0)</f>
        <v>0</v>
      </c>
      <c r="O166" s="56" t="n">
        <f aca="false">IF(AND(MOD(A166,12)=0,B166&gt;=Inputs!$C$18),MAX(F166+G166+H166+J166-K166-M166-N166,0)*Inputs!$C$17,0)</f>
        <v>0</v>
      </c>
      <c r="P166" s="56" t="n">
        <f aca="false">F166+G166+H166+J166-K166-M166-N166+O166</f>
        <v>139784.843491736</v>
      </c>
      <c r="Q166" s="56" t="n">
        <f aca="false">IF(OR(E166=1,P166&lt;=0),0,P166)</f>
        <v>139784.843491736</v>
      </c>
      <c r="R166" s="15" t="n">
        <f aca="false">IF(OR(E166=1,AND(P166&lt;=0,I166&gt;0)),1,0)</f>
        <v>0</v>
      </c>
      <c r="S166" s="15" t="n">
        <f aca="false">IF(L166&gt;0,1,0)</f>
        <v>0</v>
      </c>
    </row>
    <row r="167" customFormat="false" ht="15" hidden="false" customHeight="false" outlineLevel="0" collapsed="false">
      <c r="A167" s="15" t="n">
        <v>166</v>
      </c>
      <c r="B167" s="15" t="n">
        <f aca="false">INT((A167-1)/12)+1</f>
        <v>14</v>
      </c>
      <c r="C167" s="15" t="n">
        <f aca="false">MIN(Inputs!$C$4+B167-1,99)</f>
        <v>87</v>
      </c>
      <c r="D167" s="55" t="n">
        <f aca="false">Inputs!$C$26</f>
        <v>0.03</v>
      </c>
      <c r="E167" s="15" t="n">
        <f aca="false">R166</f>
        <v>0</v>
      </c>
      <c r="F167" s="56" t="n">
        <f aca="false">Q166</f>
        <v>139784.843491736</v>
      </c>
      <c r="G167" s="56" t="n">
        <f aca="false">IF(AND(MOD(A167-1,12)=0,B167&lt;=Inputs!$C$7,E167=0),Inputs!$C$6,0)</f>
        <v>0</v>
      </c>
      <c r="H167" s="56" t="n">
        <f aca="false">IF(B167=1,G167*Inputs!$C$9,0)</f>
        <v>0</v>
      </c>
      <c r="I167" s="56" t="n">
        <f aca="false">I166+G167</f>
        <v>120000</v>
      </c>
      <c r="J167" s="56" t="n">
        <f aca="false">(F167+G167+H167)*((1+D167)^(1/12)-1)</f>
        <v>344.747134129871</v>
      </c>
      <c r="K167" s="56" t="n">
        <f aca="false">(F167+G167+H167+J167)*(Inputs!$C$14+IF(B167&lt;=10,Inputs!$C$12,Inputs!$C$13))/12</f>
        <v>70.0647953129332</v>
      </c>
      <c r="L167" s="56" t="n">
        <f aca="false">IF(OR(E167=1,A167&lt;=Inputs!$C$15),0,MAX(Inputs!$C$8*I167-(F167+G167+H167+J167-K167),0))</f>
        <v>0</v>
      </c>
      <c r="M167" s="56" t="n">
        <f aca="false">L167*INDEX(Rates!$B$2:$C$101,C167+1,IF(Inputs!$C$5="Male",1,2))/1000/12*Inputs!$C$16</f>
        <v>0</v>
      </c>
      <c r="N167" s="56" t="n">
        <f aca="false">IF($V$1=1,MAX(F167+G167+H167+J167-K167-M167,0)*Inputs!$C$22/12,0)</f>
        <v>0</v>
      </c>
      <c r="O167" s="56" t="n">
        <f aca="false">IF(AND(MOD(A167,12)=0,B167&gt;=Inputs!$C$18),MAX(F167+G167+H167+J167-K167-M167-N167,0)*Inputs!$C$17,0)</f>
        <v>0</v>
      </c>
      <c r="P167" s="56" t="n">
        <f aca="false">F167+G167+H167+J167-K167-M167-N167+O167</f>
        <v>140059.525830553</v>
      </c>
      <c r="Q167" s="56" t="n">
        <f aca="false">IF(OR(E167=1,P167&lt;=0),0,P167)</f>
        <v>140059.525830553</v>
      </c>
      <c r="R167" s="15" t="n">
        <f aca="false">IF(OR(E167=1,AND(P167&lt;=0,I167&gt;0)),1,0)</f>
        <v>0</v>
      </c>
      <c r="S167" s="15" t="n">
        <f aca="false">IF(L167&gt;0,1,0)</f>
        <v>0</v>
      </c>
    </row>
    <row r="168" customFormat="false" ht="15" hidden="false" customHeight="false" outlineLevel="0" collapsed="false">
      <c r="A168" s="15" t="n">
        <v>167</v>
      </c>
      <c r="B168" s="15" t="n">
        <f aca="false">INT((A168-1)/12)+1</f>
        <v>14</v>
      </c>
      <c r="C168" s="15" t="n">
        <f aca="false">MIN(Inputs!$C$4+B168-1,99)</f>
        <v>87</v>
      </c>
      <c r="D168" s="55" t="n">
        <f aca="false">Inputs!$C$26</f>
        <v>0.03</v>
      </c>
      <c r="E168" s="15" t="n">
        <f aca="false">R167</f>
        <v>0</v>
      </c>
      <c r="F168" s="56" t="n">
        <f aca="false">Q167</f>
        <v>140059.525830553</v>
      </c>
      <c r="G168" s="56" t="n">
        <f aca="false">IF(AND(MOD(A168-1,12)=0,B168&lt;=Inputs!$C$7,E168=0),Inputs!$C$6,0)</f>
        <v>0</v>
      </c>
      <c r="H168" s="56" t="n">
        <f aca="false">IF(B168=1,G168*Inputs!$C$9,0)</f>
        <v>0</v>
      </c>
      <c r="I168" s="56" t="n">
        <f aca="false">I167+G168</f>
        <v>120000</v>
      </c>
      <c r="J168" s="56" t="n">
        <f aca="false">(F168+G168+H168)*((1+D168)^(1/12)-1)</f>
        <v>345.424574879081</v>
      </c>
      <c r="K168" s="56" t="n">
        <f aca="false">(F168+G168+H168+J168)*(Inputs!$C$14+IF(B168&lt;=10,Inputs!$C$12,Inputs!$C$13))/12</f>
        <v>70.2024752027162</v>
      </c>
      <c r="L168" s="56" t="n">
        <f aca="false">IF(OR(E168=1,A168&lt;=Inputs!$C$15),0,MAX(Inputs!$C$8*I168-(F168+G168+H168+J168-K168),0))</f>
        <v>0</v>
      </c>
      <c r="M168" s="56" t="n">
        <f aca="false">L168*INDEX(Rates!$B$2:$C$101,C168+1,IF(Inputs!$C$5="Male",1,2))/1000/12*Inputs!$C$16</f>
        <v>0</v>
      </c>
      <c r="N168" s="56" t="n">
        <f aca="false">IF($V$1=1,MAX(F168+G168+H168+J168-K168-M168,0)*Inputs!$C$22/12,0)</f>
        <v>0</v>
      </c>
      <c r="O168" s="56" t="n">
        <f aca="false">IF(AND(MOD(A168,12)=0,B168&gt;=Inputs!$C$18),MAX(F168+G168+H168+J168-K168-M168-N168,0)*Inputs!$C$17,0)</f>
        <v>0</v>
      </c>
      <c r="P168" s="56" t="n">
        <f aca="false">F168+G168+H168+J168-K168-M168-N168+O168</f>
        <v>140334.74793023</v>
      </c>
      <c r="Q168" s="56" t="n">
        <f aca="false">IF(OR(E168=1,P168&lt;=0),0,P168)</f>
        <v>140334.74793023</v>
      </c>
      <c r="R168" s="15" t="n">
        <f aca="false">IF(OR(E168=1,AND(P168&lt;=0,I168&gt;0)),1,0)</f>
        <v>0</v>
      </c>
      <c r="S168" s="15" t="n">
        <f aca="false">IF(L168&gt;0,1,0)</f>
        <v>0</v>
      </c>
    </row>
    <row r="169" customFormat="false" ht="15" hidden="false" customHeight="false" outlineLevel="0" collapsed="false">
      <c r="A169" s="15" t="n">
        <v>168</v>
      </c>
      <c r="B169" s="15" t="n">
        <f aca="false">INT((A169-1)/12)+1</f>
        <v>14</v>
      </c>
      <c r="C169" s="15" t="n">
        <f aca="false">MIN(Inputs!$C$4+B169-1,99)</f>
        <v>87</v>
      </c>
      <c r="D169" s="55" t="n">
        <f aca="false">Inputs!$C$26</f>
        <v>0.03</v>
      </c>
      <c r="E169" s="15" t="n">
        <f aca="false">R168</f>
        <v>0</v>
      </c>
      <c r="F169" s="56" t="n">
        <f aca="false">Q168</f>
        <v>140334.74793023</v>
      </c>
      <c r="G169" s="56" t="n">
        <f aca="false">IF(AND(MOD(A169-1,12)=0,B169&lt;=Inputs!$C$7,E169=0),Inputs!$C$6,0)</f>
        <v>0</v>
      </c>
      <c r="H169" s="56" t="n">
        <f aca="false">IF(B169=1,G169*Inputs!$C$9,0)</f>
        <v>0</v>
      </c>
      <c r="I169" s="56" t="n">
        <f aca="false">I168+G169</f>
        <v>120000</v>
      </c>
      <c r="J169" s="56" t="n">
        <f aca="false">(F169+G169+H169)*((1+D169)^(1/12)-1)</f>
        <v>346.103346824183</v>
      </c>
      <c r="K169" s="56" t="n">
        <f aca="false">(F169+G169+H169+J169)*(Inputs!$C$14+IF(B169&lt;=10,Inputs!$C$12,Inputs!$C$13))/12</f>
        <v>70.340425638527</v>
      </c>
      <c r="L169" s="56" t="n">
        <f aca="false">IF(OR(E169=1,A169&lt;=Inputs!$C$15),0,MAX(Inputs!$C$8*I169-(F169+G169+H169+J169-K169),0))</f>
        <v>0</v>
      </c>
      <c r="M169" s="56" t="n">
        <f aca="false">L169*INDEX(Rates!$B$2:$C$101,C169+1,IF(Inputs!$C$5="Male",1,2))/1000/12*Inputs!$C$16</f>
        <v>0</v>
      </c>
      <c r="N169" s="56" t="n">
        <f aca="false">IF($V$1=1,MAX(F169+G169+H169+J169-K169-M169,0)*Inputs!$C$22/12,0)</f>
        <v>0</v>
      </c>
      <c r="O169" s="56" t="n">
        <f aca="false">IF(AND(MOD(A169,12)=0,B169&gt;=Inputs!$C$18),MAX(F169+G169+H169+J169-K169-M169-N169,0)*Inputs!$C$17,0)</f>
        <v>703.052554257077</v>
      </c>
      <c r="P169" s="56" t="n">
        <f aca="false">F169+G169+H169+J169-K169-M169-N169+O169</f>
        <v>141313.563405673</v>
      </c>
      <c r="Q169" s="56" t="n">
        <f aca="false">IF(OR(E169=1,P169&lt;=0),0,P169)</f>
        <v>141313.563405673</v>
      </c>
      <c r="R169" s="15" t="n">
        <f aca="false">IF(OR(E169=1,AND(P169&lt;=0,I169&gt;0)),1,0)</f>
        <v>0</v>
      </c>
      <c r="S169" s="15" t="n">
        <f aca="false">IF(L169&gt;0,1,0)</f>
        <v>0</v>
      </c>
    </row>
    <row r="170" customFormat="false" ht="15" hidden="false" customHeight="false" outlineLevel="0" collapsed="false">
      <c r="A170" s="15" t="n">
        <v>169</v>
      </c>
      <c r="B170" s="15" t="n">
        <f aca="false">INT((A170-1)/12)+1</f>
        <v>15</v>
      </c>
      <c r="C170" s="15" t="n">
        <f aca="false">MIN(Inputs!$C$4+B170-1,99)</f>
        <v>88</v>
      </c>
      <c r="D170" s="55" t="n">
        <f aca="false">Inputs!$C$26</f>
        <v>0.03</v>
      </c>
      <c r="E170" s="15" t="n">
        <f aca="false">R169</f>
        <v>0</v>
      </c>
      <c r="F170" s="56" t="n">
        <f aca="false">Q169</f>
        <v>141313.563405673</v>
      </c>
      <c r="G170" s="56" t="n">
        <f aca="false">IF(AND(MOD(A170-1,12)=0,B170&lt;=Inputs!$C$7,E170=0),Inputs!$C$6,0)</f>
        <v>0</v>
      </c>
      <c r="H170" s="56" t="n">
        <f aca="false">IF(B170=1,G170*Inputs!$C$9,0)</f>
        <v>0</v>
      </c>
      <c r="I170" s="56" t="n">
        <f aca="false">I169+G170</f>
        <v>120000</v>
      </c>
      <c r="J170" s="56" t="n">
        <f aca="false">(F170+G170+H170)*((1+D170)^(1/12)-1)</f>
        <v>348.51736984393</v>
      </c>
      <c r="K170" s="56" t="n">
        <f aca="false">(F170+G170+H170+J170)*(Inputs!$C$14+IF(B170&lt;=10,Inputs!$C$12,Inputs!$C$13))/12</f>
        <v>70.8310403877582</v>
      </c>
      <c r="L170" s="56" t="n">
        <f aca="false">IF(OR(E170=1,A170&lt;=Inputs!$C$15),0,MAX(Inputs!$C$8*I170-(F170+G170+H170+J170-K170),0))</f>
        <v>0</v>
      </c>
      <c r="M170" s="56" t="n">
        <f aca="false">L170*INDEX(Rates!$B$2:$C$101,C170+1,IF(Inputs!$C$5="Male",1,2))/1000/12*Inputs!$C$16</f>
        <v>0</v>
      </c>
      <c r="N170" s="56" t="n">
        <f aca="false">IF($V$1=1,MAX(F170+G170+H170+J170-K170-M170,0)*Inputs!$C$22/12,0)</f>
        <v>0</v>
      </c>
      <c r="O170" s="56" t="n">
        <f aca="false">IF(AND(MOD(A170,12)=0,B170&gt;=Inputs!$C$18),MAX(F170+G170+H170+J170-K170-M170-N170,0)*Inputs!$C$17,0)</f>
        <v>0</v>
      </c>
      <c r="P170" s="56" t="n">
        <f aca="false">F170+G170+H170+J170-K170-M170-N170+O170</f>
        <v>141591.249735129</v>
      </c>
      <c r="Q170" s="56" t="n">
        <f aca="false">IF(OR(E170=1,P170&lt;=0),0,P170)</f>
        <v>141591.249735129</v>
      </c>
      <c r="R170" s="15" t="n">
        <f aca="false">IF(OR(E170=1,AND(P170&lt;=0,I170&gt;0)),1,0)</f>
        <v>0</v>
      </c>
      <c r="S170" s="15" t="n">
        <f aca="false">IF(L170&gt;0,1,0)</f>
        <v>0</v>
      </c>
    </row>
    <row r="171" customFormat="false" ht="15" hidden="false" customHeight="false" outlineLevel="0" collapsed="false">
      <c r="A171" s="15" t="n">
        <v>170</v>
      </c>
      <c r="B171" s="15" t="n">
        <f aca="false">INT((A171-1)/12)+1</f>
        <v>15</v>
      </c>
      <c r="C171" s="15" t="n">
        <f aca="false">MIN(Inputs!$C$4+B171-1,99)</f>
        <v>88</v>
      </c>
      <c r="D171" s="55" t="n">
        <f aca="false">Inputs!$C$26</f>
        <v>0.03</v>
      </c>
      <c r="E171" s="15" t="n">
        <f aca="false">R170</f>
        <v>0</v>
      </c>
      <c r="F171" s="56" t="n">
        <f aca="false">Q170</f>
        <v>141591.249735129</v>
      </c>
      <c r="G171" s="56" t="n">
        <f aca="false">IF(AND(MOD(A171-1,12)=0,B171&lt;=Inputs!$C$7,E171=0),Inputs!$C$6,0)</f>
        <v>0</v>
      </c>
      <c r="H171" s="56" t="n">
        <f aca="false">IF(B171=1,G171*Inputs!$C$9,0)</f>
        <v>0</v>
      </c>
      <c r="I171" s="56" t="n">
        <f aca="false">I170+G171</f>
        <v>120000</v>
      </c>
      <c r="J171" s="56" t="n">
        <f aca="false">(F171+G171+H171)*((1+D171)^(1/12)-1)</f>
        <v>349.20221924445</v>
      </c>
      <c r="K171" s="56" t="n">
        <f aca="false">(F171+G171+H171+J171)*(Inputs!$C$14+IF(B171&lt;=10,Inputs!$C$12,Inputs!$C$13))/12</f>
        <v>70.9702259771866</v>
      </c>
      <c r="L171" s="56" t="n">
        <f aca="false">IF(OR(E171=1,A171&lt;=Inputs!$C$15),0,MAX(Inputs!$C$8*I171-(F171+G171+H171+J171-K171),0))</f>
        <v>0</v>
      </c>
      <c r="M171" s="56" t="n">
        <f aca="false">L171*INDEX(Rates!$B$2:$C$101,C171+1,IF(Inputs!$C$5="Male",1,2))/1000/12*Inputs!$C$16</f>
        <v>0</v>
      </c>
      <c r="N171" s="56" t="n">
        <f aca="false">IF($V$1=1,MAX(F171+G171+H171+J171-K171-M171,0)*Inputs!$C$22/12,0)</f>
        <v>0</v>
      </c>
      <c r="O171" s="56" t="n">
        <f aca="false">IF(AND(MOD(A171,12)=0,B171&gt;=Inputs!$C$18),MAX(F171+G171+H171+J171-K171-M171-N171,0)*Inputs!$C$17,0)</f>
        <v>0</v>
      </c>
      <c r="P171" s="56" t="n">
        <f aca="false">F171+G171+H171+J171-K171-M171-N171+O171</f>
        <v>141869.481728396</v>
      </c>
      <c r="Q171" s="56" t="n">
        <f aca="false">IF(OR(E171=1,P171&lt;=0),0,P171)</f>
        <v>141869.481728396</v>
      </c>
      <c r="R171" s="15" t="n">
        <f aca="false">IF(OR(E171=1,AND(P171&lt;=0,I171&gt;0)),1,0)</f>
        <v>0</v>
      </c>
      <c r="S171" s="15" t="n">
        <f aca="false">IF(L171&gt;0,1,0)</f>
        <v>0</v>
      </c>
    </row>
    <row r="172" customFormat="false" ht="15" hidden="false" customHeight="false" outlineLevel="0" collapsed="false">
      <c r="A172" s="15" t="n">
        <v>171</v>
      </c>
      <c r="B172" s="15" t="n">
        <f aca="false">INT((A172-1)/12)+1</f>
        <v>15</v>
      </c>
      <c r="C172" s="15" t="n">
        <f aca="false">MIN(Inputs!$C$4+B172-1,99)</f>
        <v>88</v>
      </c>
      <c r="D172" s="55" t="n">
        <f aca="false">Inputs!$C$26</f>
        <v>0.03</v>
      </c>
      <c r="E172" s="15" t="n">
        <f aca="false">R171</f>
        <v>0</v>
      </c>
      <c r="F172" s="56" t="n">
        <f aca="false">Q171</f>
        <v>141869.481728396</v>
      </c>
      <c r="G172" s="56" t="n">
        <f aca="false">IF(AND(MOD(A172-1,12)=0,B172&lt;=Inputs!$C$7,E172=0),Inputs!$C$6,0)</f>
        <v>0</v>
      </c>
      <c r="H172" s="56" t="n">
        <f aca="false">IF(B172=1,G172*Inputs!$C$9,0)</f>
        <v>0</v>
      </c>
      <c r="I172" s="56" t="n">
        <f aca="false">I171+G172</f>
        <v>120000</v>
      </c>
      <c r="J172" s="56" t="n">
        <f aca="false">(F172+G172+H172)*((1+D172)^(1/12)-1)</f>
        <v>349.888414399133</v>
      </c>
      <c r="K172" s="56" t="n">
        <f aca="false">(F172+G172+H172+J172)*(Inputs!$C$14+IF(B172&lt;=10,Inputs!$C$12,Inputs!$C$13))/12</f>
        <v>71.1096850713975</v>
      </c>
      <c r="L172" s="56" t="n">
        <f aca="false">IF(OR(E172=1,A172&lt;=Inputs!$C$15),0,MAX(Inputs!$C$8*I172-(F172+G172+H172+J172-K172),0))</f>
        <v>0</v>
      </c>
      <c r="M172" s="56" t="n">
        <f aca="false">L172*INDEX(Rates!$B$2:$C$101,C172+1,IF(Inputs!$C$5="Male",1,2))/1000/12*Inputs!$C$16</f>
        <v>0</v>
      </c>
      <c r="N172" s="56" t="n">
        <f aca="false">IF($V$1=1,MAX(F172+G172+H172+J172-K172-M172,0)*Inputs!$C$22/12,0)</f>
        <v>0</v>
      </c>
      <c r="O172" s="56" t="n">
        <f aca="false">IF(AND(MOD(A172,12)=0,B172&gt;=Inputs!$C$18),MAX(F172+G172+H172+J172-K172-M172-N172,0)*Inputs!$C$17,0)</f>
        <v>0</v>
      </c>
      <c r="P172" s="56" t="n">
        <f aca="false">F172+G172+H172+J172-K172-M172-N172+O172</f>
        <v>142148.260457724</v>
      </c>
      <c r="Q172" s="56" t="n">
        <f aca="false">IF(OR(E172=1,P172&lt;=0),0,P172)</f>
        <v>142148.260457724</v>
      </c>
      <c r="R172" s="15" t="n">
        <f aca="false">IF(OR(E172=1,AND(P172&lt;=0,I172&gt;0)),1,0)</f>
        <v>0</v>
      </c>
      <c r="S172" s="15" t="n">
        <f aca="false">IF(L172&gt;0,1,0)</f>
        <v>0</v>
      </c>
    </row>
    <row r="173" customFormat="false" ht="15" hidden="false" customHeight="false" outlineLevel="0" collapsed="false">
      <c r="A173" s="15" t="n">
        <v>172</v>
      </c>
      <c r="B173" s="15" t="n">
        <f aca="false">INT((A173-1)/12)+1</f>
        <v>15</v>
      </c>
      <c r="C173" s="15" t="n">
        <f aca="false">MIN(Inputs!$C$4+B173-1,99)</f>
        <v>88</v>
      </c>
      <c r="D173" s="55" t="n">
        <f aca="false">Inputs!$C$26</f>
        <v>0.03</v>
      </c>
      <c r="E173" s="15" t="n">
        <f aca="false">R172</f>
        <v>0</v>
      </c>
      <c r="F173" s="56" t="n">
        <f aca="false">Q172</f>
        <v>142148.260457724</v>
      </c>
      <c r="G173" s="56" t="n">
        <f aca="false">IF(AND(MOD(A173-1,12)=0,B173&lt;=Inputs!$C$7,E173=0),Inputs!$C$6,0)</f>
        <v>0</v>
      </c>
      <c r="H173" s="56" t="n">
        <f aca="false">IF(B173=1,G173*Inputs!$C$9,0)</f>
        <v>0</v>
      </c>
      <c r="I173" s="56" t="n">
        <f aca="false">I172+G173</f>
        <v>120000</v>
      </c>
      <c r="J173" s="56" t="n">
        <f aca="false">(F173+G173+H173)*((1+D173)^(1/12)-1)</f>
        <v>350.575957952435</v>
      </c>
      <c r="K173" s="56" t="n">
        <f aca="false">(F173+G173+H173+J173)*(Inputs!$C$14+IF(B173&lt;=10,Inputs!$C$12,Inputs!$C$13))/12</f>
        <v>71.2494182078381</v>
      </c>
      <c r="L173" s="56" t="n">
        <f aca="false">IF(OR(E173=1,A173&lt;=Inputs!$C$15),0,MAX(Inputs!$C$8*I173-(F173+G173+H173+J173-K173),0))</f>
        <v>0</v>
      </c>
      <c r="M173" s="56" t="n">
        <f aca="false">L173*INDEX(Rates!$B$2:$C$101,C173+1,IF(Inputs!$C$5="Male",1,2))/1000/12*Inputs!$C$16</f>
        <v>0</v>
      </c>
      <c r="N173" s="56" t="n">
        <f aca="false">IF($V$1=1,MAX(F173+G173+H173+J173-K173-M173,0)*Inputs!$C$22/12,0)</f>
        <v>0</v>
      </c>
      <c r="O173" s="56" t="n">
        <f aca="false">IF(AND(MOD(A173,12)=0,B173&gt;=Inputs!$C$18),MAX(F173+G173+H173+J173-K173-M173-N173,0)*Inputs!$C$17,0)</f>
        <v>0</v>
      </c>
      <c r="P173" s="56" t="n">
        <f aca="false">F173+G173+H173+J173-K173-M173-N173+O173</f>
        <v>142427.586997468</v>
      </c>
      <c r="Q173" s="56" t="n">
        <f aca="false">IF(OR(E173=1,P173&lt;=0),0,P173)</f>
        <v>142427.586997468</v>
      </c>
      <c r="R173" s="15" t="n">
        <f aca="false">IF(OR(E173=1,AND(P173&lt;=0,I173&gt;0)),1,0)</f>
        <v>0</v>
      </c>
      <c r="S173" s="15" t="n">
        <f aca="false">IF(L173&gt;0,1,0)</f>
        <v>0</v>
      </c>
    </row>
    <row r="174" customFormat="false" ht="15" hidden="false" customHeight="false" outlineLevel="0" collapsed="false">
      <c r="A174" s="15" t="n">
        <v>173</v>
      </c>
      <c r="B174" s="15" t="n">
        <f aca="false">INT((A174-1)/12)+1</f>
        <v>15</v>
      </c>
      <c r="C174" s="15" t="n">
        <f aca="false">MIN(Inputs!$C$4+B174-1,99)</f>
        <v>88</v>
      </c>
      <c r="D174" s="55" t="n">
        <f aca="false">Inputs!$C$26</f>
        <v>0.03</v>
      </c>
      <c r="E174" s="15" t="n">
        <f aca="false">R173</f>
        <v>0</v>
      </c>
      <c r="F174" s="56" t="n">
        <f aca="false">Q173</f>
        <v>142427.586997468</v>
      </c>
      <c r="G174" s="56" t="n">
        <f aca="false">IF(AND(MOD(A174-1,12)=0,B174&lt;=Inputs!$C$7,E174=0),Inputs!$C$6,0)</f>
        <v>0</v>
      </c>
      <c r="H174" s="56" t="n">
        <f aca="false">IF(B174=1,G174*Inputs!$C$9,0)</f>
        <v>0</v>
      </c>
      <c r="I174" s="56" t="n">
        <f aca="false">I173+G174</f>
        <v>120000</v>
      </c>
      <c r="J174" s="56" t="n">
        <f aca="false">(F174+G174+H174)*((1+D174)^(1/12)-1)</f>
        <v>351.26485255401</v>
      </c>
      <c r="K174" s="56" t="n">
        <f aca="false">(F174+G174+H174+J174)*(Inputs!$C$14+IF(B174&lt;=10,Inputs!$C$12,Inputs!$C$13))/12</f>
        <v>71.3894259250111</v>
      </c>
      <c r="L174" s="56" t="n">
        <f aca="false">IF(OR(E174=1,A174&lt;=Inputs!$C$15),0,MAX(Inputs!$C$8*I174-(F174+G174+H174+J174-K174),0))</f>
        <v>0</v>
      </c>
      <c r="M174" s="56" t="n">
        <f aca="false">L174*INDEX(Rates!$B$2:$C$101,C174+1,IF(Inputs!$C$5="Male",1,2))/1000/12*Inputs!$C$16</f>
        <v>0</v>
      </c>
      <c r="N174" s="56" t="n">
        <f aca="false">IF($V$1=1,MAX(F174+G174+H174+J174-K174-M174,0)*Inputs!$C$22/12,0)</f>
        <v>0</v>
      </c>
      <c r="O174" s="56" t="n">
        <f aca="false">IF(AND(MOD(A174,12)=0,B174&gt;=Inputs!$C$18),MAX(F174+G174+H174+J174-K174-M174-N174,0)*Inputs!$C$17,0)</f>
        <v>0</v>
      </c>
      <c r="P174" s="56" t="n">
        <f aca="false">F174+G174+H174+J174-K174-M174-N174+O174</f>
        <v>142707.462424097</v>
      </c>
      <c r="Q174" s="56" t="n">
        <f aca="false">IF(OR(E174=1,P174&lt;=0),0,P174)</f>
        <v>142707.462424097</v>
      </c>
      <c r="R174" s="15" t="n">
        <f aca="false">IF(OR(E174=1,AND(P174&lt;=0,I174&gt;0)),1,0)</f>
        <v>0</v>
      </c>
      <c r="S174" s="15" t="n">
        <f aca="false">IF(L174&gt;0,1,0)</f>
        <v>0</v>
      </c>
    </row>
    <row r="175" customFormat="false" ht="15" hidden="false" customHeight="false" outlineLevel="0" collapsed="false">
      <c r="A175" s="15" t="n">
        <v>174</v>
      </c>
      <c r="B175" s="15" t="n">
        <f aca="false">INT((A175-1)/12)+1</f>
        <v>15</v>
      </c>
      <c r="C175" s="15" t="n">
        <f aca="false">MIN(Inputs!$C$4+B175-1,99)</f>
        <v>88</v>
      </c>
      <c r="D175" s="55" t="n">
        <f aca="false">Inputs!$C$26</f>
        <v>0.03</v>
      </c>
      <c r="E175" s="15" t="n">
        <f aca="false">R174</f>
        <v>0</v>
      </c>
      <c r="F175" s="56" t="n">
        <f aca="false">Q174</f>
        <v>142707.462424097</v>
      </c>
      <c r="G175" s="56" t="n">
        <f aca="false">IF(AND(MOD(A175-1,12)=0,B175&lt;=Inputs!$C$7,E175=0),Inputs!$C$6,0)</f>
        <v>0</v>
      </c>
      <c r="H175" s="56" t="n">
        <f aca="false">IF(B175=1,G175*Inputs!$C$9,0)</f>
        <v>0</v>
      </c>
      <c r="I175" s="56" t="n">
        <f aca="false">I174+G175</f>
        <v>120000</v>
      </c>
      <c r="J175" s="56" t="n">
        <f aca="false">(F175+G175+H175)*((1+D175)^(1/12)-1)</f>
        <v>351.955100858715</v>
      </c>
      <c r="K175" s="56" t="n">
        <f aca="false">(F175+G175+H175+J175)*(Inputs!$C$14+IF(B175&lt;=10,Inputs!$C$12,Inputs!$C$13))/12</f>
        <v>71.529708762478</v>
      </c>
      <c r="L175" s="56" t="n">
        <f aca="false">IF(OR(E175=1,A175&lt;=Inputs!$C$15),0,MAX(Inputs!$C$8*I175-(F175+G175+H175+J175-K175),0))</f>
        <v>0</v>
      </c>
      <c r="M175" s="56" t="n">
        <f aca="false">L175*INDEX(Rates!$B$2:$C$101,C175+1,IF(Inputs!$C$5="Male",1,2))/1000/12*Inputs!$C$16</f>
        <v>0</v>
      </c>
      <c r="N175" s="56" t="n">
        <f aca="false">IF($V$1=1,MAX(F175+G175+H175+J175-K175-M175,0)*Inputs!$C$22/12,0)</f>
        <v>0</v>
      </c>
      <c r="O175" s="56" t="n">
        <f aca="false">IF(AND(MOD(A175,12)=0,B175&gt;=Inputs!$C$18),MAX(F175+G175+H175+J175-K175-M175-N175,0)*Inputs!$C$17,0)</f>
        <v>0</v>
      </c>
      <c r="P175" s="56" t="n">
        <f aca="false">F175+G175+H175+J175-K175-M175-N175+O175</f>
        <v>142987.887816194</v>
      </c>
      <c r="Q175" s="56" t="n">
        <f aca="false">IF(OR(E175=1,P175&lt;=0),0,P175)</f>
        <v>142987.887816194</v>
      </c>
      <c r="R175" s="15" t="n">
        <f aca="false">IF(OR(E175=1,AND(P175&lt;=0,I175&gt;0)),1,0)</f>
        <v>0</v>
      </c>
      <c r="S175" s="15" t="n">
        <f aca="false">IF(L175&gt;0,1,0)</f>
        <v>0</v>
      </c>
    </row>
    <row r="176" customFormat="false" ht="15" hidden="false" customHeight="false" outlineLevel="0" collapsed="false">
      <c r="A176" s="15" t="n">
        <v>175</v>
      </c>
      <c r="B176" s="15" t="n">
        <f aca="false">INT((A176-1)/12)+1</f>
        <v>15</v>
      </c>
      <c r="C176" s="15" t="n">
        <f aca="false">MIN(Inputs!$C$4+B176-1,99)</f>
        <v>88</v>
      </c>
      <c r="D176" s="55" t="n">
        <f aca="false">Inputs!$C$26</f>
        <v>0.03</v>
      </c>
      <c r="E176" s="15" t="n">
        <f aca="false">R175</f>
        <v>0</v>
      </c>
      <c r="F176" s="56" t="n">
        <f aca="false">Q175</f>
        <v>142987.887816194</v>
      </c>
      <c r="G176" s="56" t="n">
        <f aca="false">IF(AND(MOD(A176-1,12)=0,B176&lt;=Inputs!$C$7,E176=0),Inputs!$C$6,0)</f>
        <v>0</v>
      </c>
      <c r="H176" s="56" t="n">
        <f aca="false">IF(B176=1,G176*Inputs!$C$9,0)</f>
        <v>0</v>
      </c>
      <c r="I176" s="56" t="n">
        <f aca="false">I175+G176</f>
        <v>120000</v>
      </c>
      <c r="J176" s="56" t="n">
        <f aca="false">(F176+G176+H176)*((1+D176)^(1/12)-1)</f>
        <v>352.646705526629</v>
      </c>
      <c r="K176" s="56" t="n">
        <f aca="false">(F176+G176+H176+J176)*(Inputs!$C$14+IF(B176&lt;=10,Inputs!$C$12,Inputs!$C$13))/12</f>
        <v>71.6702672608601</v>
      </c>
      <c r="L176" s="56" t="n">
        <f aca="false">IF(OR(E176=1,A176&lt;=Inputs!$C$15),0,MAX(Inputs!$C$8*I176-(F176+G176+H176+J176-K176),0))</f>
        <v>0</v>
      </c>
      <c r="M176" s="56" t="n">
        <f aca="false">L176*INDEX(Rates!$B$2:$C$101,C176+1,IF(Inputs!$C$5="Male",1,2))/1000/12*Inputs!$C$16</f>
        <v>0</v>
      </c>
      <c r="N176" s="56" t="n">
        <f aca="false">IF($V$1=1,MAX(F176+G176+H176+J176-K176-M176,0)*Inputs!$C$22/12,0)</f>
        <v>0</v>
      </c>
      <c r="O176" s="56" t="n">
        <f aca="false">IF(AND(MOD(A176,12)=0,B176&gt;=Inputs!$C$18),MAX(F176+G176+H176+J176-K176-M176-N176,0)*Inputs!$C$17,0)</f>
        <v>0</v>
      </c>
      <c r="P176" s="56" t="n">
        <f aca="false">F176+G176+H176+J176-K176-M176-N176+O176</f>
        <v>143268.864254459</v>
      </c>
      <c r="Q176" s="56" t="n">
        <f aca="false">IF(OR(E176=1,P176&lt;=0),0,P176)</f>
        <v>143268.864254459</v>
      </c>
      <c r="R176" s="15" t="n">
        <f aca="false">IF(OR(E176=1,AND(P176&lt;=0,I176&gt;0)),1,0)</f>
        <v>0</v>
      </c>
      <c r="S176" s="15" t="n">
        <f aca="false">IF(L176&gt;0,1,0)</f>
        <v>0</v>
      </c>
    </row>
    <row r="177" customFormat="false" ht="15" hidden="false" customHeight="false" outlineLevel="0" collapsed="false">
      <c r="A177" s="15" t="n">
        <v>176</v>
      </c>
      <c r="B177" s="15" t="n">
        <f aca="false">INT((A177-1)/12)+1</f>
        <v>15</v>
      </c>
      <c r="C177" s="15" t="n">
        <f aca="false">MIN(Inputs!$C$4+B177-1,99)</f>
        <v>88</v>
      </c>
      <c r="D177" s="55" t="n">
        <f aca="false">Inputs!$C$26</f>
        <v>0.03</v>
      </c>
      <c r="E177" s="15" t="n">
        <f aca="false">R176</f>
        <v>0</v>
      </c>
      <c r="F177" s="56" t="n">
        <f aca="false">Q176</f>
        <v>143268.864254459</v>
      </c>
      <c r="G177" s="56" t="n">
        <f aca="false">IF(AND(MOD(A177-1,12)=0,B177&lt;=Inputs!$C$7,E177=0),Inputs!$C$6,0)</f>
        <v>0</v>
      </c>
      <c r="H177" s="56" t="n">
        <f aca="false">IF(B177=1,G177*Inputs!$C$9,0)</f>
        <v>0</v>
      </c>
      <c r="I177" s="56" t="n">
        <f aca="false">I176+G177</f>
        <v>120000</v>
      </c>
      <c r="J177" s="56" t="n">
        <f aca="false">(F177+G177+H177)*((1+D177)^(1/12)-1)</f>
        <v>353.339669223053</v>
      </c>
      <c r="K177" s="56" t="n">
        <f aca="false">(F177+G177+H177+J177)*(Inputs!$C$14+IF(B177&lt;=10,Inputs!$C$12,Inputs!$C$13))/12</f>
        <v>71.8111019618412</v>
      </c>
      <c r="L177" s="56" t="n">
        <f aca="false">IF(OR(E177=1,A177&lt;=Inputs!$C$15),0,MAX(Inputs!$C$8*I177-(F177+G177+H177+J177-K177),0))</f>
        <v>0</v>
      </c>
      <c r="M177" s="56" t="n">
        <f aca="false">L177*INDEX(Rates!$B$2:$C$101,C177+1,IF(Inputs!$C$5="Male",1,2))/1000/12*Inputs!$C$16</f>
        <v>0</v>
      </c>
      <c r="N177" s="56" t="n">
        <f aca="false">IF($V$1=1,MAX(F177+G177+H177+J177-K177-M177,0)*Inputs!$C$22/12,0)</f>
        <v>0</v>
      </c>
      <c r="O177" s="56" t="n">
        <f aca="false">IF(AND(MOD(A177,12)=0,B177&gt;=Inputs!$C$18),MAX(F177+G177+H177+J177-K177-M177-N177,0)*Inputs!$C$17,0)</f>
        <v>0</v>
      </c>
      <c r="P177" s="56" t="n">
        <f aca="false">F177+G177+H177+J177-K177-M177-N177+O177</f>
        <v>143550.39282172</v>
      </c>
      <c r="Q177" s="56" t="n">
        <f aca="false">IF(OR(E177=1,P177&lt;=0),0,P177)</f>
        <v>143550.39282172</v>
      </c>
      <c r="R177" s="15" t="n">
        <f aca="false">IF(OR(E177=1,AND(P177&lt;=0,I177&gt;0)),1,0)</f>
        <v>0</v>
      </c>
      <c r="S177" s="15" t="n">
        <f aca="false">IF(L177&gt;0,1,0)</f>
        <v>0</v>
      </c>
    </row>
    <row r="178" customFormat="false" ht="15" hidden="false" customHeight="false" outlineLevel="0" collapsed="false">
      <c r="A178" s="15" t="n">
        <v>177</v>
      </c>
      <c r="B178" s="15" t="n">
        <f aca="false">INT((A178-1)/12)+1</f>
        <v>15</v>
      </c>
      <c r="C178" s="15" t="n">
        <f aca="false">MIN(Inputs!$C$4+B178-1,99)</f>
        <v>88</v>
      </c>
      <c r="D178" s="55" t="n">
        <f aca="false">Inputs!$C$26</f>
        <v>0.03</v>
      </c>
      <c r="E178" s="15" t="n">
        <f aca="false">R177</f>
        <v>0</v>
      </c>
      <c r="F178" s="56" t="n">
        <f aca="false">Q177</f>
        <v>143550.39282172</v>
      </c>
      <c r="G178" s="56" t="n">
        <f aca="false">IF(AND(MOD(A178-1,12)=0,B178&lt;=Inputs!$C$7,E178=0),Inputs!$C$6,0)</f>
        <v>0</v>
      </c>
      <c r="H178" s="56" t="n">
        <f aca="false">IF(B178=1,G178*Inputs!$C$9,0)</f>
        <v>0</v>
      </c>
      <c r="I178" s="56" t="n">
        <f aca="false">I177+G178</f>
        <v>120000</v>
      </c>
      <c r="J178" s="56" t="n">
        <f aca="false">(F178+G178+H178)*((1+D178)^(1/12)-1)</f>
        <v>354.033994618529</v>
      </c>
      <c r="K178" s="56" t="n">
        <f aca="false">(F178+G178+H178+J178)*(Inputs!$C$14+IF(B178&lt;=10,Inputs!$C$12,Inputs!$C$13))/12</f>
        <v>71.9522134081695</v>
      </c>
      <c r="L178" s="56" t="n">
        <f aca="false">IF(OR(E178=1,A178&lt;=Inputs!$C$15),0,MAX(Inputs!$C$8*I178-(F178+G178+H178+J178-K178),0))</f>
        <v>0</v>
      </c>
      <c r="M178" s="56" t="n">
        <f aca="false">L178*INDEX(Rates!$B$2:$C$101,C178+1,IF(Inputs!$C$5="Male",1,2))/1000/12*Inputs!$C$16</f>
        <v>0</v>
      </c>
      <c r="N178" s="56" t="n">
        <f aca="false">IF($V$1=1,MAX(F178+G178+H178+J178-K178-M178,0)*Inputs!$C$22/12,0)</f>
        <v>0</v>
      </c>
      <c r="O178" s="56" t="n">
        <f aca="false">IF(AND(MOD(A178,12)=0,B178&gt;=Inputs!$C$18),MAX(F178+G178+H178+J178-K178-M178-N178,0)*Inputs!$C$17,0)</f>
        <v>0</v>
      </c>
      <c r="P178" s="56" t="n">
        <f aca="false">F178+G178+H178+J178-K178-M178-N178+O178</f>
        <v>143832.474602931</v>
      </c>
      <c r="Q178" s="56" t="n">
        <f aca="false">IF(OR(E178=1,P178&lt;=0),0,P178)</f>
        <v>143832.474602931</v>
      </c>
      <c r="R178" s="15" t="n">
        <f aca="false">IF(OR(E178=1,AND(P178&lt;=0,I178&gt;0)),1,0)</f>
        <v>0</v>
      </c>
      <c r="S178" s="15" t="n">
        <f aca="false">IF(L178&gt;0,1,0)</f>
        <v>0</v>
      </c>
    </row>
    <row r="179" customFormat="false" ht="15" hidden="false" customHeight="false" outlineLevel="0" collapsed="false">
      <c r="A179" s="15" t="n">
        <v>178</v>
      </c>
      <c r="B179" s="15" t="n">
        <f aca="false">INT((A179-1)/12)+1</f>
        <v>15</v>
      </c>
      <c r="C179" s="15" t="n">
        <f aca="false">MIN(Inputs!$C$4+B179-1,99)</f>
        <v>88</v>
      </c>
      <c r="D179" s="55" t="n">
        <f aca="false">Inputs!$C$26</f>
        <v>0.03</v>
      </c>
      <c r="E179" s="15" t="n">
        <f aca="false">R178</f>
        <v>0</v>
      </c>
      <c r="F179" s="56" t="n">
        <f aca="false">Q178</f>
        <v>143832.474602931</v>
      </c>
      <c r="G179" s="56" t="n">
        <f aca="false">IF(AND(MOD(A179-1,12)=0,B179&lt;=Inputs!$C$7,E179=0),Inputs!$C$6,0)</f>
        <v>0</v>
      </c>
      <c r="H179" s="56" t="n">
        <f aca="false">IF(B179=1,G179*Inputs!$C$9,0)</f>
        <v>0</v>
      </c>
      <c r="I179" s="56" t="n">
        <f aca="false">I178+G179</f>
        <v>120000</v>
      </c>
      <c r="J179" s="56" t="n">
        <f aca="false">(F179+G179+H179)*((1+D179)^(1/12)-1)</f>
        <v>354.729684388846</v>
      </c>
      <c r="K179" s="56" t="n">
        <f aca="false">(F179+G179+H179+J179)*(Inputs!$C$14+IF(B179&lt;=10,Inputs!$C$12,Inputs!$C$13))/12</f>
        <v>72.0936021436599</v>
      </c>
      <c r="L179" s="56" t="n">
        <f aca="false">IF(OR(E179=1,A179&lt;=Inputs!$C$15),0,MAX(Inputs!$C$8*I179-(F179+G179+H179+J179-K179),0))</f>
        <v>0</v>
      </c>
      <c r="M179" s="56" t="n">
        <f aca="false">L179*INDEX(Rates!$B$2:$C$101,C179+1,IF(Inputs!$C$5="Male",1,2))/1000/12*Inputs!$C$16</f>
        <v>0</v>
      </c>
      <c r="N179" s="56" t="n">
        <f aca="false">IF($V$1=1,MAX(F179+G179+H179+J179-K179-M179,0)*Inputs!$C$22/12,0)</f>
        <v>0</v>
      </c>
      <c r="O179" s="56" t="n">
        <f aca="false">IF(AND(MOD(A179,12)=0,B179&gt;=Inputs!$C$18),MAX(F179+G179+H179+J179-K179-M179-N179,0)*Inputs!$C$17,0)</f>
        <v>0</v>
      </c>
      <c r="P179" s="56" t="n">
        <f aca="false">F179+G179+H179+J179-K179-M179-N179+O179</f>
        <v>144115.110685176</v>
      </c>
      <c r="Q179" s="56" t="n">
        <f aca="false">IF(OR(E179=1,P179&lt;=0),0,P179)</f>
        <v>144115.110685176</v>
      </c>
      <c r="R179" s="15" t="n">
        <f aca="false">IF(OR(E179=1,AND(P179&lt;=0,I179&gt;0)),1,0)</f>
        <v>0</v>
      </c>
      <c r="S179" s="15" t="n">
        <f aca="false">IF(L179&gt;0,1,0)</f>
        <v>0</v>
      </c>
    </row>
    <row r="180" customFormat="false" ht="15" hidden="false" customHeight="false" outlineLevel="0" collapsed="false">
      <c r="A180" s="15" t="n">
        <v>179</v>
      </c>
      <c r="B180" s="15" t="n">
        <f aca="false">INT((A180-1)/12)+1</f>
        <v>15</v>
      </c>
      <c r="C180" s="15" t="n">
        <f aca="false">MIN(Inputs!$C$4+B180-1,99)</f>
        <v>88</v>
      </c>
      <c r="D180" s="55" t="n">
        <f aca="false">Inputs!$C$26</f>
        <v>0.03</v>
      </c>
      <c r="E180" s="15" t="n">
        <f aca="false">R179</f>
        <v>0</v>
      </c>
      <c r="F180" s="56" t="n">
        <f aca="false">Q179</f>
        <v>144115.110685176</v>
      </c>
      <c r="G180" s="56" t="n">
        <f aca="false">IF(AND(MOD(A180-1,12)=0,B180&lt;=Inputs!$C$7,E180=0),Inputs!$C$6,0)</f>
        <v>0</v>
      </c>
      <c r="H180" s="56" t="n">
        <f aca="false">IF(B180=1,G180*Inputs!$C$9,0)</f>
        <v>0</v>
      </c>
      <c r="I180" s="56" t="n">
        <f aca="false">I179+G180</f>
        <v>120000</v>
      </c>
      <c r="J180" s="56" t="n">
        <f aca="false">(F180+G180+H180)*((1+D180)^(1/12)-1)</f>
        <v>355.42674121505</v>
      </c>
      <c r="K180" s="56" t="n">
        <f aca="false">(F180+G180+H180+J180)*(Inputs!$C$14+IF(B180&lt;=10,Inputs!$C$12,Inputs!$C$13))/12</f>
        <v>72.2352687131956</v>
      </c>
      <c r="L180" s="56" t="n">
        <f aca="false">IF(OR(E180=1,A180&lt;=Inputs!$C$15),0,MAX(Inputs!$C$8*I180-(F180+G180+H180+J180-K180),0))</f>
        <v>0</v>
      </c>
      <c r="M180" s="56" t="n">
        <f aca="false">L180*INDEX(Rates!$B$2:$C$101,C180+1,IF(Inputs!$C$5="Male",1,2))/1000/12*Inputs!$C$16</f>
        <v>0</v>
      </c>
      <c r="N180" s="56" t="n">
        <f aca="false">IF($V$1=1,MAX(F180+G180+H180+J180-K180-M180,0)*Inputs!$C$22/12,0)</f>
        <v>0</v>
      </c>
      <c r="O180" s="56" t="n">
        <f aca="false">IF(AND(MOD(A180,12)=0,B180&gt;=Inputs!$C$18),MAX(F180+G180+H180+J180-K180-M180-N180,0)*Inputs!$C$17,0)</f>
        <v>0</v>
      </c>
      <c r="P180" s="56" t="n">
        <f aca="false">F180+G180+H180+J180-K180-M180-N180+O180</f>
        <v>144398.302157678</v>
      </c>
      <c r="Q180" s="56" t="n">
        <f aca="false">IF(OR(E180=1,P180&lt;=0),0,P180)</f>
        <v>144398.302157678</v>
      </c>
      <c r="R180" s="15" t="n">
        <f aca="false">IF(OR(E180=1,AND(P180&lt;=0,I180&gt;0)),1,0)</f>
        <v>0</v>
      </c>
      <c r="S180" s="15" t="n">
        <f aca="false">IF(L180&gt;0,1,0)</f>
        <v>0</v>
      </c>
    </row>
    <row r="181" customFormat="false" ht="15" hidden="false" customHeight="false" outlineLevel="0" collapsed="false">
      <c r="A181" s="15" t="n">
        <v>180</v>
      </c>
      <c r="B181" s="15" t="n">
        <f aca="false">INT((A181-1)/12)+1</f>
        <v>15</v>
      </c>
      <c r="C181" s="15" t="n">
        <f aca="false">MIN(Inputs!$C$4+B181-1,99)</f>
        <v>88</v>
      </c>
      <c r="D181" s="55" t="n">
        <f aca="false">Inputs!$C$26</f>
        <v>0.03</v>
      </c>
      <c r="E181" s="15" t="n">
        <f aca="false">R180</f>
        <v>0</v>
      </c>
      <c r="F181" s="56" t="n">
        <f aca="false">Q180</f>
        <v>144398.302157678</v>
      </c>
      <c r="G181" s="56" t="n">
        <f aca="false">IF(AND(MOD(A181-1,12)=0,B181&lt;=Inputs!$C$7,E181=0),Inputs!$C$6,0)</f>
        <v>0</v>
      </c>
      <c r="H181" s="56" t="n">
        <f aca="false">IF(B181=1,G181*Inputs!$C$9,0)</f>
        <v>0</v>
      </c>
      <c r="I181" s="56" t="n">
        <f aca="false">I180+G181</f>
        <v>120000</v>
      </c>
      <c r="J181" s="56" t="n">
        <f aca="false">(F181+G181+H181)*((1+D181)^(1/12)-1)</f>
        <v>356.125167783455</v>
      </c>
      <c r="K181" s="56" t="n">
        <f aca="false">(F181+G181+H181+J181)*(Inputs!$C$14+IF(B181&lt;=10,Inputs!$C$12,Inputs!$C$13))/12</f>
        <v>72.3772136627307</v>
      </c>
      <c r="L181" s="56" t="n">
        <f aca="false">IF(OR(E181=1,A181&lt;=Inputs!$C$15),0,MAX(Inputs!$C$8*I181-(F181+G181+H181+J181-K181),0))</f>
        <v>0</v>
      </c>
      <c r="M181" s="56" t="n">
        <f aca="false">L181*INDEX(Rates!$B$2:$C$101,C181+1,IF(Inputs!$C$5="Male",1,2))/1000/12*Inputs!$C$16</f>
        <v>0</v>
      </c>
      <c r="N181" s="56" t="n">
        <f aca="false">IF($V$1=1,MAX(F181+G181+H181+J181-K181-M181,0)*Inputs!$C$22/12,0)</f>
        <v>0</v>
      </c>
      <c r="O181" s="56" t="n">
        <f aca="false">IF(AND(MOD(A181,12)=0,B181&gt;=Inputs!$C$18),MAX(F181+G181+H181+J181-K181-M181-N181,0)*Inputs!$C$17,0)</f>
        <v>723.410250558993</v>
      </c>
      <c r="P181" s="56" t="n">
        <f aca="false">F181+G181+H181+J181-K181-M181-N181+O181</f>
        <v>145405.460362358</v>
      </c>
      <c r="Q181" s="56" t="n">
        <f aca="false">IF(OR(E181=1,P181&lt;=0),0,P181)</f>
        <v>145405.460362358</v>
      </c>
      <c r="R181" s="15" t="n">
        <f aca="false">IF(OR(E181=1,AND(P181&lt;=0,I181&gt;0)),1,0)</f>
        <v>0</v>
      </c>
      <c r="S181" s="15" t="n">
        <f aca="false">IF(L181&gt;0,1,0)</f>
        <v>0</v>
      </c>
    </row>
    <row r="182" customFormat="false" ht="15" hidden="false" customHeight="false" outlineLevel="0" collapsed="false">
      <c r="A182" s="15" t="n">
        <v>181</v>
      </c>
      <c r="B182" s="15" t="n">
        <f aca="false">INT((A182-1)/12)+1</f>
        <v>16</v>
      </c>
      <c r="C182" s="15" t="n">
        <f aca="false">MIN(Inputs!$C$4+B182-1,99)</f>
        <v>89</v>
      </c>
      <c r="D182" s="55" t="n">
        <f aca="false">Inputs!$C$26</f>
        <v>0.03</v>
      </c>
      <c r="E182" s="15" t="n">
        <f aca="false">R181</f>
        <v>0</v>
      </c>
      <c r="F182" s="56" t="n">
        <f aca="false">Q181</f>
        <v>145405.460362358</v>
      </c>
      <c r="G182" s="56" t="n">
        <f aca="false">IF(AND(MOD(A182-1,12)=0,B182&lt;=Inputs!$C$7,E182=0),Inputs!$C$6,0)</f>
        <v>0</v>
      </c>
      <c r="H182" s="56" t="n">
        <f aca="false">IF(B182=1,G182*Inputs!$C$9,0)</f>
        <v>0</v>
      </c>
      <c r="I182" s="56" t="n">
        <f aca="false">I181+G182</f>
        <v>120000</v>
      </c>
      <c r="J182" s="56" t="n">
        <f aca="false">(F182+G182+H182)*((1+D182)^(1/12)-1)</f>
        <v>358.609091619584</v>
      </c>
      <c r="K182" s="56" t="n">
        <f aca="false">(F182+G182+H182+J182)*(Inputs!$C$14+IF(B182&lt;=10,Inputs!$C$12,Inputs!$C$13))/12</f>
        <v>72.8820347269886</v>
      </c>
      <c r="L182" s="56" t="n">
        <f aca="false">IF(OR(E182=1,A182&lt;=Inputs!$C$15),0,MAX(Inputs!$C$8*I182-(F182+G182+H182+J182-K182),0))</f>
        <v>0</v>
      </c>
      <c r="M182" s="56" t="n">
        <f aca="false">L182*INDEX(Rates!$B$2:$C$101,C182+1,IF(Inputs!$C$5="Male",1,2))/1000/12*Inputs!$C$16</f>
        <v>0</v>
      </c>
      <c r="N182" s="56" t="n">
        <f aca="false">IF($V$1=1,MAX(F182+G182+H182+J182-K182-M182,0)*Inputs!$C$22/12,0)</f>
        <v>0</v>
      </c>
      <c r="O182" s="56" t="n">
        <f aca="false">IF(AND(MOD(A182,12)=0,B182&gt;=Inputs!$C$18),MAX(F182+G182+H182+J182-K182-M182-N182,0)*Inputs!$C$17,0)</f>
        <v>0</v>
      </c>
      <c r="P182" s="56" t="n">
        <f aca="false">F182+G182+H182+J182-K182-M182-N182+O182</f>
        <v>145691.18741925</v>
      </c>
      <c r="Q182" s="56" t="n">
        <f aca="false">IF(OR(E182=1,P182&lt;=0),0,P182)</f>
        <v>145691.18741925</v>
      </c>
      <c r="R182" s="15" t="n">
        <f aca="false">IF(OR(E182=1,AND(P182&lt;=0,I182&gt;0)),1,0)</f>
        <v>0</v>
      </c>
      <c r="S182" s="15" t="n">
        <f aca="false">IF(L182&gt;0,1,0)</f>
        <v>0</v>
      </c>
    </row>
    <row r="183" customFormat="false" ht="15" hidden="false" customHeight="false" outlineLevel="0" collapsed="false">
      <c r="A183" s="15" t="n">
        <v>182</v>
      </c>
      <c r="B183" s="15" t="n">
        <f aca="false">INT((A183-1)/12)+1</f>
        <v>16</v>
      </c>
      <c r="C183" s="15" t="n">
        <f aca="false">MIN(Inputs!$C$4+B183-1,99)</f>
        <v>89</v>
      </c>
      <c r="D183" s="55" t="n">
        <f aca="false">Inputs!$C$26</f>
        <v>0.03</v>
      </c>
      <c r="E183" s="15" t="n">
        <f aca="false">R182</f>
        <v>0</v>
      </c>
      <c r="F183" s="56" t="n">
        <f aca="false">Q182</f>
        <v>145691.18741925</v>
      </c>
      <c r="G183" s="56" t="n">
        <f aca="false">IF(AND(MOD(A183-1,12)=0,B183&lt;=Inputs!$C$7,E183=0),Inputs!$C$6,0)</f>
        <v>0</v>
      </c>
      <c r="H183" s="56" t="n">
        <f aca="false">IF(B183=1,G183*Inputs!$C$9,0)</f>
        <v>0</v>
      </c>
      <c r="I183" s="56" t="n">
        <f aca="false">I182+G183</f>
        <v>120000</v>
      </c>
      <c r="J183" s="56" t="n">
        <f aca="false">(F183+G183+H183)*((1+D183)^(1/12)-1)</f>
        <v>359.313771623128</v>
      </c>
      <c r="K183" s="56" t="n">
        <f aca="false">(F183+G183+H183+J183)*(Inputs!$C$14+IF(B183&lt;=10,Inputs!$C$12,Inputs!$C$13))/12</f>
        <v>73.0252505954367</v>
      </c>
      <c r="L183" s="56" t="n">
        <f aca="false">IF(OR(E183=1,A183&lt;=Inputs!$C$15),0,MAX(Inputs!$C$8*I183-(F183+G183+H183+J183-K183),0))</f>
        <v>0</v>
      </c>
      <c r="M183" s="56" t="n">
        <f aca="false">L183*INDEX(Rates!$B$2:$C$101,C183+1,IF(Inputs!$C$5="Male",1,2))/1000/12*Inputs!$C$16</f>
        <v>0</v>
      </c>
      <c r="N183" s="56" t="n">
        <f aca="false">IF($V$1=1,MAX(F183+G183+H183+J183-K183-M183,0)*Inputs!$C$22/12,0)</f>
        <v>0</v>
      </c>
      <c r="O183" s="56" t="n">
        <f aca="false">IF(AND(MOD(A183,12)=0,B183&gt;=Inputs!$C$18),MAX(F183+G183+H183+J183-K183-M183-N183,0)*Inputs!$C$17,0)</f>
        <v>0</v>
      </c>
      <c r="P183" s="56" t="n">
        <f aca="false">F183+G183+H183+J183-K183-M183-N183+O183</f>
        <v>145977.475940278</v>
      </c>
      <c r="Q183" s="56" t="n">
        <f aca="false">IF(OR(E183=1,P183&lt;=0),0,P183)</f>
        <v>145977.475940278</v>
      </c>
      <c r="R183" s="15" t="n">
        <f aca="false">IF(OR(E183=1,AND(P183&lt;=0,I183&gt;0)),1,0)</f>
        <v>0</v>
      </c>
      <c r="S183" s="15" t="n">
        <f aca="false">IF(L183&gt;0,1,0)</f>
        <v>0</v>
      </c>
    </row>
    <row r="184" customFormat="false" ht="15" hidden="false" customHeight="false" outlineLevel="0" collapsed="false">
      <c r="A184" s="15" t="n">
        <v>183</v>
      </c>
      <c r="B184" s="15" t="n">
        <f aca="false">INT((A184-1)/12)+1</f>
        <v>16</v>
      </c>
      <c r="C184" s="15" t="n">
        <f aca="false">MIN(Inputs!$C$4+B184-1,99)</f>
        <v>89</v>
      </c>
      <c r="D184" s="55" t="n">
        <f aca="false">Inputs!$C$26</f>
        <v>0.03</v>
      </c>
      <c r="E184" s="15" t="n">
        <f aca="false">R183</f>
        <v>0</v>
      </c>
      <c r="F184" s="56" t="n">
        <f aca="false">Q183</f>
        <v>145977.475940278</v>
      </c>
      <c r="G184" s="56" t="n">
        <f aca="false">IF(AND(MOD(A184-1,12)=0,B184&lt;=Inputs!$C$7,E184=0),Inputs!$C$6,0)</f>
        <v>0</v>
      </c>
      <c r="H184" s="56" t="n">
        <f aca="false">IF(B184=1,G184*Inputs!$C$9,0)</f>
        <v>0</v>
      </c>
      <c r="I184" s="56" t="n">
        <f aca="false">I183+G184</f>
        <v>120000</v>
      </c>
      <c r="J184" s="56" t="n">
        <f aca="false">(F184+G184+H184)*((1+D184)^(1/12)-1)</f>
        <v>360.019836348696</v>
      </c>
      <c r="K184" s="56" t="n">
        <f aca="false">(F184+G184+H184+J184)*(Inputs!$C$14+IF(B184&lt;=10,Inputs!$C$12,Inputs!$C$13))/12</f>
        <v>73.1687478883133</v>
      </c>
      <c r="L184" s="56" t="n">
        <f aca="false">IF(OR(E184=1,A184&lt;=Inputs!$C$15),0,MAX(Inputs!$C$8*I184-(F184+G184+H184+J184-K184),0))</f>
        <v>0</v>
      </c>
      <c r="M184" s="56" t="n">
        <f aca="false">L184*INDEX(Rates!$B$2:$C$101,C184+1,IF(Inputs!$C$5="Male",1,2))/1000/12*Inputs!$C$16</f>
        <v>0</v>
      </c>
      <c r="N184" s="56" t="n">
        <f aca="false">IF($V$1=1,MAX(F184+G184+H184+J184-K184-M184,0)*Inputs!$C$22/12,0)</f>
        <v>0</v>
      </c>
      <c r="O184" s="56" t="n">
        <f aca="false">IF(AND(MOD(A184,12)=0,B184&gt;=Inputs!$C$18),MAX(F184+G184+H184+J184-K184-M184-N184,0)*Inputs!$C$17,0)</f>
        <v>0</v>
      </c>
      <c r="P184" s="56" t="n">
        <f aca="false">F184+G184+H184+J184-K184-M184-N184+O184</f>
        <v>146264.327028738</v>
      </c>
      <c r="Q184" s="56" t="n">
        <f aca="false">IF(OR(E184=1,P184&lt;=0),0,P184)</f>
        <v>146264.327028738</v>
      </c>
      <c r="R184" s="15" t="n">
        <f aca="false">IF(OR(E184=1,AND(P184&lt;=0,I184&gt;0)),1,0)</f>
        <v>0</v>
      </c>
      <c r="S184" s="15" t="n">
        <f aca="false">IF(L184&gt;0,1,0)</f>
        <v>0</v>
      </c>
    </row>
    <row r="185" customFormat="false" ht="15" hidden="false" customHeight="false" outlineLevel="0" collapsed="false">
      <c r="A185" s="15" t="n">
        <v>184</v>
      </c>
      <c r="B185" s="15" t="n">
        <f aca="false">INT((A185-1)/12)+1</f>
        <v>16</v>
      </c>
      <c r="C185" s="15" t="n">
        <f aca="false">MIN(Inputs!$C$4+B185-1,99)</f>
        <v>89</v>
      </c>
      <c r="D185" s="55" t="n">
        <f aca="false">Inputs!$C$26</f>
        <v>0.03</v>
      </c>
      <c r="E185" s="15" t="n">
        <f aca="false">R184</f>
        <v>0</v>
      </c>
      <c r="F185" s="56" t="n">
        <f aca="false">Q184</f>
        <v>146264.327028738</v>
      </c>
      <c r="G185" s="56" t="n">
        <f aca="false">IF(AND(MOD(A185-1,12)=0,B185&lt;=Inputs!$C$7,E185=0),Inputs!$C$6,0)</f>
        <v>0</v>
      </c>
      <c r="H185" s="56" t="n">
        <f aca="false">IF(B185=1,G185*Inputs!$C$9,0)</f>
        <v>0</v>
      </c>
      <c r="I185" s="56" t="n">
        <f aca="false">I184+G185</f>
        <v>120000</v>
      </c>
      <c r="J185" s="56" t="n">
        <f aca="false">(F185+G185+H185)*((1+D185)^(1/12)-1)</f>
        <v>360.727288517318</v>
      </c>
      <c r="K185" s="56" t="n">
        <f aca="false">(F185+G185+H185+J185)*(Inputs!$C$14+IF(B185&lt;=10,Inputs!$C$12,Inputs!$C$13))/12</f>
        <v>73.3125271586278</v>
      </c>
      <c r="L185" s="56" t="n">
        <f aca="false">IF(OR(E185=1,A185&lt;=Inputs!$C$15),0,MAX(Inputs!$C$8*I185-(F185+G185+H185+J185-K185),0))</f>
        <v>0</v>
      </c>
      <c r="M185" s="56" t="n">
        <f aca="false">L185*INDEX(Rates!$B$2:$C$101,C185+1,IF(Inputs!$C$5="Male",1,2))/1000/12*Inputs!$C$16</f>
        <v>0</v>
      </c>
      <c r="N185" s="56" t="n">
        <f aca="false">IF($V$1=1,MAX(F185+G185+H185+J185-K185-M185,0)*Inputs!$C$22/12,0)</f>
        <v>0</v>
      </c>
      <c r="O185" s="56" t="n">
        <f aca="false">IF(AND(MOD(A185,12)=0,B185&gt;=Inputs!$C$18),MAX(F185+G185+H185+J185-K185-M185-N185,0)*Inputs!$C$17,0)</f>
        <v>0</v>
      </c>
      <c r="P185" s="56" t="n">
        <f aca="false">F185+G185+H185+J185-K185-M185-N185+O185</f>
        <v>146551.741790097</v>
      </c>
      <c r="Q185" s="56" t="n">
        <f aca="false">IF(OR(E185=1,P185&lt;=0),0,P185)</f>
        <v>146551.741790097</v>
      </c>
      <c r="R185" s="15" t="n">
        <f aca="false">IF(OR(E185=1,AND(P185&lt;=0,I185&gt;0)),1,0)</f>
        <v>0</v>
      </c>
      <c r="S185" s="15" t="n">
        <f aca="false">IF(L185&gt;0,1,0)</f>
        <v>0</v>
      </c>
    </row>
    <row r="186" customFormat="false" ht="15" hidden="false" customHeight="false" outlineLevel="0" collapsed="false">
      <c r="A186" s="15" t="n">
        <v>185</v>
      </c>
      <c r="B186" s="15" t="n">
        <f aca="false">INT((A186-1)/12)+1</f>
        <v>16</v>
      </c>
      <c r="C186" s="15" t="n">
        <f aca="false">MIN(Inputs!$C$4+B186-1,99)</f>
        <v>89</v>
      </c>
      <c r="D186" s="55" t="n">
        <f aca="false">Inputs!$C$26</f>
        <v>0.03</v>
      </c>
      <c r="E186" s="15" t="n">
        <f aca="false">R185</f>
        <v>0</v>
      </c>
      <c r="F186" s="56" t="n">
        <f aca="false">Q185</f>
        <v>146551.741790097</v>
      </c>
      <c r="G186" s="56" t="n">
        <f aca="false">IF(AND(MOD(A186-1,12)=0,B186&lt;=Inputs!$C$7,E186=0),Inputs!$C$6,0)</f>
        <v>0</v>
      </c>
      <c r="H186" s="56" t="n">
        <f aca="false">IF(B186=1,G186*Inputs!$C$9,0)</f>
        <v>0</v>
      </c>
      <c r="I186" s="56" t="n">
        <f aca="false">I185+G186</f>
        <v>120000</v>
      </c>
      <c r="J186" s="56" t="n">
        <f aca="false">(F186+G186+H186)*((1+D186)^(1/12)-1)</f>
        <v>361.436130855371</v>
      </c>
      <c r="K186" s="56" t="n">
        <f aca="false">(F186+G186+H186+J186)*(Inputs!$C$14+IF(B186&lt;=10,Inputs!$C$12,Inputs!$C$13))/12</f>
        <v>73.4565889604762</v>
      </c>
      <c r="L186" s="56" t="n">
        <f aca="false">IF(OR(E186=1,A186&lt;=Inputs!$C$15),0,MAX(Inputs!$C$8*I186-(F186+G186+H186+J186-K186),0))</f>
        <v>0</v>
      </c>
      <c r="M186" s="56" t="n">
        <f aca="false">L186*INDEX(Rates!$B$2:$C$101,C186+1,IF(Inputs!$C$5="Male",1,2))/1000/12*Inputs!$C$16</f>
        <v>0</v>
      </c>
      <c r="N186" s="56" t="n">
        <f aca="false">IF($V$1=1,MAX(F186+G186+H186+J186-K186-M186,0)*Inputs!$C$22/12,0)</f>
        <v>0</v>
      </c>
      <c r="O186" s="56" t="n">
        <f aca="false">IF(AND(MOD(A186,12)=0,B186&gt;=Inputs!$C$18),MAX(F186+G186+H186+J186-K186-M186-N186,0)*Inputs!$C$17,0)</f>
        <v>0</v>
      </c>
      <c r="P186" s="56" t="n">
        <f aca="false">F186+G186+H186+J186-K186-M186-N186+O186</f>
        <v>146839.721331992</v>
      </c>
      <c r="Q186" s="56" t="n">
        <f aca="false">IF(OR(E186=1,P186&lt;=0),0,P186)</f>
        <v>146839.721331992</v>
      </c>
      <c r="R186" s="15" t="n">
        <f aca="false">IF(OR(E186=1,AND(P186&lt;=0,I186&gt;0)),1,0)</f>
        <v>0</v>
      </c>
      <c r="S186" s="15" t="n">
        <f aca="false">IF(L186&gt;0,1,0)</f>
        <v>0</v>
      </c>
    </row>
    <row r="187" customFormat="false" ht="15" hidden="false" customHeight="false" outlineLevel="0" collapsed="false">
      <c r="A187" s="15" t="n">
        <v>186</v>
      </c>
      <c r="B187" s="15" t="n">
        <f aca="false">INT((A187-1)/12)+1</f>
        <v>16</v>
      </c>
      <c r="C187" s="15" t="n">
        <f aca="false">MIN(Inputs!$C$4+B187-1,99)</f>
        <v>89</v>
      </c>
      <c r="D187" s="55" t="n">
        <f aca="false">Inputs!$C$26</f>
        <v>0.03</v>
      </c>
      <c r="E187" s="15" t="n">
        <f aca="false">R186</f>
        <v>0</v>
      </c>
      <c r="F187" s="56" t="n">
        <f aca="false">Q186</f>
        <v>146839.721331992</v>
      </c>
      <c r="G187" s="56" t="n">
        <f aca="false">IF(AND(MOD(A187-1,12)=0,B187&lt;=Inputs!$C$7,E187=0),Inputs!$C$6,0)</f>
        <v>0</v>
      </c>
      <c r="H187" s="56" t="n">
        <f aca="false">IF(B187=1,G187*Inputs!$C$9,0)</f>
        <v>0</v>
      </c>
      <c r="I187" s="56" t="n">
        <f aca="false">I186+G187</f>
        <v>120000</v>
      </c>
      <c r="J187" s="56" t="n">
        <f aca="false">(F187+G187+H187)*((1+D187)^(1/12)-1)</f>
        <v>362.146366094588</v>
      </c>
      <c r="K187" s="56" t="n">
        <f aca="false">(F187+G187+H187+J187)*(Inputs!$C$14+IF(B187&lt;=10,Inputs!$C$12,Inputs!$C$13))/12</f>
        <v>73.6009338490432</v>
      </c>
      <c r="L187" s="56" t="n">
        <f aca="false">IF(OR(E187=1,A187&lt;=Inputs!$C$15),0,MAX(Inputs!$C$8*I187-(F187+G187+H187+J187-K187),0))</f>
        <v>0</v>
      </c>
      <c r="M187" s="56" t="n">
        <f aca="false">L187*INDEX(Rates!$B$2:$C$101,C187+1,IF(Inputs!$C$5="Male",1,2))/1000/12*Inputs!$C$16</f>
        <v>0</v>
      </c>
      <c r="N187" s="56" t="n">
        <f aca="false">IF($V$1=1,MAX(F187+G187+H187+J187-K187-M187,0)*Inputs!$C$22/12,0)</f>
        <v>0</v>
      </c>
      <c r="O187" s="56" t="n">
        <f aca="false">IF(AND(MOD(A187,12)=0,B187&gt;=Inputs!$C$18),MAX(F187+G187+H187+J187-K187-M187-N187,0)*Inputs!$C$17,0)</f>
        <v>0</v>
      </c>
      <c r="P187" s="56" t="n">
        <f aca="false">F187+G187+H187+J187-K187-M187-N187+O187</f>
        <v>147128.266764237</v>
      </c>
      <c r="Q187" s="56" t="n">
        <f aca="false">IF(OR(E187=1,P187&lt;=0),0,P187)</f>
        <v>147128.266764237</v>
      </c>
      <c r="R187" s="15" t="n">
        <f aca="false">IF(OR(E187=1,AND(P187&lt;=0,I187&gt;0)),1,0)</f>
        <v>0</v>
      </c>
      <c r="S187" s="15" t="n">
        <f aca="false">IF(L187&gt;0,1,0)</f>
        <v>0</v>
      </c>
    </row>
    <row r="188" customFormat="false" ht="15" hidden="false" customHeight="false" outlineLevel="0" collapsed="false">
      <c r="A188" s="15" t="n">
        <v>187</v>
      </c>
      <c r="B188" s="15" t="n">
        <f aca="false">INT((A188-1)/12)+1</f>
        <v>16</v>
      </c>
      <c r="C188" s="15" t="n">
        <f aca="false">MIN(Inputs!$C$4+B188-1,99)</f>
        <v>89</v>
      </c>
      <c r="D188" s="55" t="n">
        <f aca="false">Inputs!$C$26</f>
        <v>0.03</v>
      </c>
      <c r="E188" s="15" t="n">
        <f aca="false">R187</f>
        <v>0</v>
      </c>
      <c r="F188" s="56" t="n">
        <f aca="false">Q187</f>
        <v>147128.266764237</v>
      </c>
      <c r="G188" s="56" t="n">
        <f aca="false">IF(AND(MOD(A188-1,12)=0,B188&lt;=Inputs!$C$7,E188=0),Inputs!$C$6,0)</f>
        <v>0</v>
      </c>
      <c r="H188" s="56" t="n">
        <f aca="false">IF(B188=1,G188*Inputs!$C$9,0)</f>
        <v>0</v>
      </c>
      <c r="I188" s="56" t="n">
        <f aca="false">I187+G188</f>
        <v>120000</v>
      </c>
      <c r="J188" s="56" t="n">
        <f aca="false">(F188+G188+H188)*((1+D188)^(1/12)-1)</f>
        <v>362.857996972072</v>
      </c>
      <c r="K188" s="56" t="n">
        <f aca="false">(F188+G188+H188+J188)*(Inputs!$C$14+IF(B188&lt;=10,Inputs!$C$12,Inputs!$C$13))/12</f>
        <v>73.7455623806047</v>
      </c>
      <c r="L188" s="56" t="n">
        <f aca="false">IF(OR(E188=1,A188&lt;=Inputs!$C$15),0,MAX(Inputs!$C$8*I188-(F188+G188+H188+J188-K188),0))</f>
        <v>0</v>
      </c>
      <c r="M188" s="56" t="n">
        <f aca="false">L188*INDEX(Rates!$B$2:$C$101,C188+1,IF(Inputs!$C$5="Male",1,2))/1000/12*Inputs!$C$16</f>
        <v>0</v>
      </c>
      <c r="N188" s="56" t="n">
        <f aca="false">IF($V$1=1,MAX(F188+G188+H188+J188-K188-M188,0)*Inputs!$C$22/12,0)</f>
        <v>0</v>
      </c>
      <c r="O188" s="56" t="n">
        <f aca="false">IF(AND(MOD(A188,12)=0,B188&gt;=Inputs!$C$18),MAX(F188+G188+H188+J188-K188-M188-N188,0)*Inputs!$C$17,0)</f>
        <v>0</v>
      </c>
      <c r="P188" s="56" t="n">
        <f aca="false">F188+G188+H188+J188-K188-M188-N188+O188</f>
        <v>147417.379198829</v>
      </c>
      <c r="Q188" s="56" t="n">
        <f aca="false">IF(OR(E188=1,P188&lt;=0),0,P188)</f>
        <v>147417.379198829</v>
      </c>
      <c r="R188" s="15" t="n">
        <f aca="false">IF(OR(E188=1,AND(P188&lt;=0,I188&gt;0)),1,0)</f>
        <v>0</v>
      </c>
      <c r="S188" s="15" t="n">
        <f aca="false">IF(L188&gt;0,1,0)</f>
        <v>0</v>
      </c>
    </row>
    <row r="189" customFormat="false" ht="15" hidden="false" customHeight="false" outlineLevel="0" collapsed="false">
      <c r="A189" s="15" t="n">
        <v>188</v>
      </c>
      <c r="B189" s="15" t="n">
        <f aca="false">INT((A189-1)/12)+1</f>
        <v>16</v>
      </c>
      <c r="C189" s="15" t="n">
        <f aca="false">MIN(Inputs!$C$4+B189-1,99)</f>
        <v>89</v>
      </c>
      <c r="D189" s="55" t="n">
        <f aca="false">Inputs!$C$26</f>
        <v>0.03</v>
      </c>
      <c r="E189" s="15" t="n">
        <f aca="false">R188</f>
        <v>0</v>
      </c>
      <c r="F189" s="56" t="n">
        <f aca="false">Q188</f>
        <v>147417.379198829</v>
      </c>
      <c r="G189" s="56" t="n">
        <f aca="false">IF(AND(MOD(A189-1,12)=0,B189&lt;=Inputs!$C$7,E189=0),Inputs!$C$6,0)</f>
        <v>0</v>
      </c>
      <c r="H189" s="56" t="n">
        <f aca="false">IF(B189=1,G189*Inputs!$C$9,0)</f>
        <v>0</v>
      </c>
      <c r="I189" s="56" t="n">
        <f aca="false">I188+G189</f>
        <v>120000</v>
      </c>
      <c r="J189" s="56" t="n">
        <f aca="false">(F189+G189+H189)*((1+D189)^(1/12)-1)</f>
        <v>363.571026230302</v>
      </c>
      <c r="K189" s="56" t="n">
        <f aca="false">(F189+G189+H189+J189)*(Inputs!$C$14+IF(B189&lt;=10,Inputs!$C$12,Inputs!$C$13))/12</f>
        <v>73.8904751125296</v>
      </c>
      <c r="L189" s="56" t="n">
        <f aca="false">IF(OR(E189=1,A189&lt;=Inputs!$C$15),0,MAX(Inputs!$C$8*I189-(F189+G189+H189+J189-K189),0))</f>
        <v>0</v>
      </c>
      <c r="M189" s="56" t="n">
        <f aca="false">L189*INDEX(Rates!$B$2:$C$101,C189+1,IF(Inputs!$C$5="Male",1,2))/1000/12*Inputs!$C$16</f>
        <v>0</v>
      </c>
      <c r="N189" s="56" t="n">
        <f aca="false">IF($V$1=1,MAX(F189+G189+H189+J189-K189-M189,0)*Inputs!$C$22/12,0)</f>
        <v>0</v>
      </c>
      <c r="O189" s="56" t="n">
        <f aca="false">IF(AND(MOD(A189,12)=0,B189&gt;=Inputs!$C$18),MAX(F189+G189+H189+J189-K189-M189-N189,0)*Inputs!$C$17,0)</f>
        <v>0</v>
      </c>
      <c r="P189" s="56" t="n">
        <f aca="false">F189+G189+H189+J189-K189-M189-N189+O189</f>
        <v>147707.059749947</v>
      </c>
      <c r="Q189" s="56" t="n">
        <f aca="false">IF(OR(E189=1,P189&lt;=0),0,P189)</f>
        <v>147707.059749947</v>
      </c>
      <c r="R189" s="15" t="n">
        <f aca="false">IF(OR(E189=1,AND(P189&lt;=0,I189&gt;0)),1,0)</f>
        <v>0</v>
      </c>
      <c r="S189" s="15" t="n">
        <f aca="false">IF(L189&gt;0,1,0)</f>
        <v>0</v>
      </c>
    </row>
    <row r="190" customFormat="false" ht="15" hidden="false" customHeight="false" outlineLevel="0" collapsed="false">
      <c r="A190" s="15" t="n">
        <v>189</v>
      </c>
      <c r="B190" s="15" t="n">
        <f aca="false">INT((A190-1)/12)+1</f>
        <v>16</v>
      </c>
      <c r="C190" s="15" t="n">
        <f aca="false">MIN(Inputs!$C$4+B190-1,99)</f>
        <v>89</v>
      </c>
      <c r="D190" s="55" t="n">
        <f aca="false">Inputs!$C$26</f>
        <v>0.03</v>
      </c>
      <c r="E190" s="15" t="n">
        <f aca="false">R189</f>
        <v>0</v>
      </c>
      <c r="F190" s="56" t="n">
        <f aca="false">Q189</f>
        <v>147707.059749947</v>
      </c>
      <c r="G190" s="56" t="n">
        <f aca="false">IF(AND(MOD(A190-1,12)=0,B190&lt;=Inputs!$C$7,E190=0),Inputs!$C$6,0)</f>
        <v>0</v>
      </c>
      <c r="H190" s="56" t="n">
        <f aca="false">IF(B190=1,G190*Inputs!$C$9,0)</f>
        <v>0</v>
      </c>
      <c r="I190" s="56" t="n">
        <f aca="false">I189+G190</f>
        <v>120000</v>
      </c>
      <c r="J190" s="56" t="n">
        <f aca="false">(F190+G190+H190)*((1+D190)^(1/12)-1)</f>
        <v>364.285456617148</v>
      </c>
      <c r="K190" s="56" t="n">
        <f aca="false">(F190+G190+H190+J190)*(Inputs!$C$14+IF(B190&lt;=10,Inputs!$C$12,Inputs!$C$13))/12</f>
        <v>74.0356726032819</v>
      </c>
      <c r="L190" s="56" t="n">
        <f aca="false">IF(OR(E190=1,A190&lt;=Inputs!$C$15),0,MAX(Inputs!$C$8*I190-(F190+G190+H190+J190-K190),0))</f>
        <v>0</v>
      </c>
      <c r="M190" s="56" t="n">
        <f aca="false">L190*INDEX(Rates!$B$2:$C$101,C190+1,IF(Inputs!$C$5="Male",1,2))/1000/12*Inputs!$C$16</f>
        <v>0</v>
      </c>
      <c r="N190" s="56" t="n">
        <f aca="false">IF($V$1=1,MAX(F190+G190+H190+J190-K190-M190,0)*Inputs!$C$22/12,0)</f>
        <v>0</v>
      </c>
      <c r="O190" s="56" t="n">
        <f aca="false">IF(AND(MOD(A190,12)=0,B190&gt;=Inputs!$C$18),MAX(F190+G190+H190+J190-K190-M190-N190,0)*Inputs!$C$17,0)</f>
        <v>0</v>
      </c>
      <c r="P190" s="56" t="n">
        <f aca="false">F190+G190+H190+J190-K190-M190-N190+O190</f>
        <v>147997.30953396</v>
      </c>
      <c r="Q190" s="56" t="n">
        <f aca="false">IF(OR(E190=1,P190&lt;=0),0,P190)</f>
        <v>147997.30953396</v>
      </c>
      <c r="R190" s="15" t="n">
        <f aca="false">IF(OR(E190=1,AND(P190&lt;=0,I190&gt;0)),1,0)</f>
        <v>0</v>
      </c>
      <c r="S190" s="15" t="n">
        <f aca="false">IF(L190&gt;0,1,0)</f>
        <v>0</v>
      </c>
    </row>
    <row r="191" customFormat="false" ht="15" hidden="false" customHeight="false" outlineLevel="0" collapsed="false">
      <c r="A191" s="15" t="n">
        <v>190</v>
      </c>
      <c r="B191" s="15" t="n">
        <f aca="false">INT((A191-1)/12)+1</f>
        <v>16</v>
      </c>
      <c r="C191" s="15" t="n">
        <f aca="false">MIN(Inputs!$C$4+B191-1,99)</f>
        <v>89</v>
      </c>
      <c r="D191" s="55" t="n">
        <f aca="false">Inputs!$C$26</f>
        <v>0.03</v>
      </c>
      <c r="E191" s="15" t="n">
        <f aca="false">R190</f>
        <v>0</v>
      </c>
      <c r="F191" s="56" t="n">
        <f aca="false">Q190</f>
        <v>147997.30953396</v>
      </c>
      <c r="G191" s="56" t="n">
        <f aca="false">IF(AND(MOD(A191-1,12)=0,B191&lt;=Inputs!$C$7,E191=0),Inputs!$C$6,0)</f>
        <v>0</v>
      </c>
      <c r="H191" s="56" t="n">
        <f aca="false">IF(B191=1,G191*Inputs!$C$9,0)</f>
        <v>0</v>
      </c>
      <c r="I191" s="56" t="n">
        <f aca="false">I190+G191</f>
        <v>120000</v>
      </c>
      <c r="J191" s="56" t="n">
        <f aca="false">(F191+G191+H191)*((1+D191)^(1/12)-1)</f>
        <v>365.001290885879</v>
      </c>
      <c r="K191" s="56" t="n">
        <f aca="false">(F191+G191+H191+J191)*(Inputs!$C$14+IF(B191&lt;=10,Inputs!$C$12,Inputs!$C$13))/12</f>
        <v>74.1811554124232</v>
      </c>
      <c r="L191" s="56" t="n">
        <f aca="false">IF(OR(E191=1,A191&lt;=Inputs!$C$15),0,MAX(Inputs!$C$8*I191-(F191+G191+H191+J191-K191),0))</f>
        <v>0</v>
      </c>
      <c r="M191" s="56" t="n">
        <f aca="false">L191*INDEX(Rates!$B$2:$C$101,C191+1,IF(Inputs!$C$5="Male",1,2))/1000/12*Inputs!$C$16</f>
        <v>0</v>
      </c>
      <c r="N191" s="56" t="n">
        <f aca="false">IF($V$1=1,MAX(F191+G191+H191+J191-K191-M191,0)*Inputs!$C$22/12,0)</f>
        <v>0</v>
      </c>
      <c r="O191" s="56" t="n">
        <f aca="false">IF(AND(MOD(A191,12)=0,B191&gt;=Inputs!$C$18),MAX(F191+G191+H191+J191-K191-M191-N191,0)*Inputs!$C$17,0)</f>
        <v>0</v>
      </c>
      <c r="P191" s="56" t="n">
        <f aca="false">F191+G191+H191+J191-K191-M191-N191+O191</f>
        <v>148288.129669434</v>
      </c>
      <c r="Q191" s="56" t="n">
        <f aca="false">IF(OR(E191=1,P191&lt;=0),0,P191)</f>
        <v>148288.129669434</v>
      </c>
      <c r="R191" s="15" t="n">
        <f aca="false">IF(OR(E191=1,AND(P191&lt;=0,I191&gt;0)),1,0)</f>
        <v>0</v>
      </c>
      <c r="S191" s="15" t="n">
        <f aca="false">IF(L191&gt;0,1,0)</f>
        <v>0</v>
      </c>
    </row>
    <row r="192" customFormat="false" ht="15" hidden="false" customHeight="false" outlineLevel="0" collapsed="false">
      <c r="A192" s="15" t="n">
        <v>191</v>
      </c>
      <c r="B192" s="15" t="n">
        <f aca="false">INT((A192-1)/12)+1</f>
        <v>16</v>
      </c>
      <c r="C192" s="15" t="n">
        <f aca="false">MIN(Inputs!$C$4+B192-1,99)</f>
        <v>89</v>
      </c>
      <c r="D192" s="55" t="n">
        <f aca="false">Inputs!$C$26</f>
        <v>0.03</v>
      </c>
      <c r="E192" s="15" t="n">
        <f aca="false">R191</f>
        <v>0</v>
      </c>
      <c r="F192" s="56" t="n">
        <f aca="false">Q191</f>
        <v>148288.129669434</v>
      </c>
      <c r="G192" s="56" t="n">
        <f aca="false">IF(AND(MOD(A192-1,12)=0,B192&lt;=Inputs!$C$7,E192=0),Inputs!$C$6,0)</f>
        <v>0</v>
      </c>
      <c r="H192" s="56" t="n">
        <f aca="false">IF(B192=1,G192*Inputs!$C$9,0)</f>
        <v>0</v>
      </c>
      <c r="I192" s="56" t="n">
        <f aca="false">I191+G192</f>
        <v>120000</v>
      </c>
      <c r="J192" s="56" t="n">
        <f aca="false">(F192+G192+H192)*((1+D192)^(1/12)-1)</f>
        <v>365.718531795174</v>
      </c>
      <c r="K192" s="56" t="n">
        <f aca="false">(F192+G192+H192+J192)*(Inputs!$C$14+IF(B192&lt;=10,Inputs!$C$12,Inputs!$C$13))/12</f>
        <v>74.3269241006145</v>
      </c>
      <c r="L192" s="56" t="n">
        <f aca="false">IF(OR(E192=1,A192&lt;=Inputs!$C$15),0,MAX(Inputs!$C$8*I192-(F192+G192+H192+J192-K192),0))</f>
        <v>0</v>
      </c>
      <c r="M192" s="56" t="n">
        <f aca="false">L192*INDEX(Rates!$B$2:$C$101,C192+1,IF(Inputs!$C$5="Male",1,2))/1000/12*Inputs!$C$16</f>
        <v>0</v>
      </c>
      <c r="N192" s="56" t="n">
        <f aca="false">IF($V$1=1,MAX(F192+G192+H192+J192-K192-M192,0)*Inputs!$C$22/12,0)</f>
        <v>0</v>
      </c>
      <c r="O192" s="56" t="n">
        <f aca="false">IF(AND(MOD(A192,12)=0,B192&gt;=Inputs!$C$18),MAX(F192+G192+H192+J192-K192-M192-N192,0)*Inputs!$C$17,0)</f>
        <v>0</v>
      </c>
      <c r="P192" s="56" t="n">
        <f aca="false">F192+G192+H192+J192-K192-M192-N192+O192</f>
        <v>148579.521277128</v>
      </c>
      <c r="Q192" s="56" t="n">
        <f aca="false">IF(OR(E192=1,P192&lt;=0),0,P192)</f>
        <v>148579.521277128</v>
      </c>
      <c r="R192" s="15" t="n">
        <f aca="false">IF(OR(E192=1,AND(P192&lt;=0,I192&gt;0)),1,0)</f>
        <v>0</v>
      </c>
      <c r="S192" s="15" t="n">
        <f aca="false">IF(L192&gt;0,1,0)</f>
        <v>0</v>
      </c>
    </row>
    <row r="193" customFormat="false" ht="15" hidden="false" customHeight="false" outlineLevel="0" collapsed="false">
      <c r="A193" s="15" t="n">
        <v>192</v>
      </c>
      <c r="B193" s="15" t="n">
        <f aca="false">INT((A193-1)/12)+1</f>
        <v>16</v>
      </c>
      <c r="C193" s="15" t="n">
        <f aca="false">MIN(Inputs!$C$4+B193-1,99)</f>
        <v>89</v>
      </c>
      <c r="D193" s="55" t="n">
        <f aca="false">Inputs!$C$26</f>
        <v>0.03</v>
      </c>
      <c r="E193" s="15" t="n">
        <f aca="false">R192</f>
        <v>0</v>
      </c>
      <c r="F193" s="56" t="n">
        <f aca="false">Q192</f>
        <v>148579.521277128</v>
      </c>
      <c r="G193" s="56" t="n">
        <f aca="false">IF(AND(MOD(A193-1,12)=0,B193&lt;=Inputs!$C$7,E193=0),Inputs!$C$6,0)</f>
        <v>0</v>
      </c>
      <c r="H193" s="56" t="n">
        <f aca="false">IF(B193=1,G193*Inputs!$C$9,0)</f>
        <v>0</v>
      </c>
      <c r="I193" s="56" t="n">
        <f aca="false">I192+G193</f>
        <v>120000</v>
      </c>
      <c r="J193" s="56" t="n">
        <f aca="false">(F193+G193+H193)*((1+D193)^(1/12)-1)</f>
        <v>366.437182109134</v>
      </c>
      <c r="K193" s="56" t="n">
        <f aca="false">(F193+G193+H193+J193)*(Inputs!$C$14+IF(B193&lt;=10,Inputs!$C$12,Inputs!$C$13))/12</f>
        <v>74.4729792296188</v>
      </c>
      <c r="L193" s="56" t="n">
        <f aca="false">IF(OR(E193=1,A193&lt;=Inputs!$C$15),0,MAX(Inputs!$C$8*I193-(F193+G193+H193+J193-K193),0))</f>
        <v>0</v>
      </c>
      <c r="M193" s="56" t="n">
        <f aca="false">L193*INDEX(Rates!$B$2:$C$101,C193+1,IF(Inputs!$C$5="Male",1,2))/1000/12*Inputs!$C$16</f>
        <v>0</v>
      </c>
      <c r="N193" s="56" t="n">
        <f aca="false">IF($V$1=1,MAX(F193+G193+H193+J193-K193-M193,0)*Inputs!$C$22/12,0)</f>
        <v>0</v>
      </c>
      <c r="O193" s="56" t="n">
        <f aca="false">IF(AND(MOD(A193,12)=0,B193&gt;=Inputs!$C$18),MAX(F193+G193+H193+J193-K193-M193-N193,0)*Inputs!$C$17,0)</f>
        <v>744.35742740004</v>
      </c>
      <c r="P193" s="56" t="n">
        <f aca="false">F193+G193+H193+J193-K193-M193-N193+O193</f>
        <v>149615.842907408</v>
      </c>
      <c r="Q193" s="56" t="n">
        <f aca="false">IF(OR(E193=1,P193&lt;=0),0,P193)</f>
        <v>149615.842907408</v>
      </c>
      <c r="R193" s="15" t="n">
        <f aca="false">IF(OR(E193=1,AND(P193&lt;=0,I193&gt;0)),1,0)</f>
        <v>0</v>
      </c>
      <c r="S193" s="15" t="n">
        <f aca="false">IF(L193&gt;0,1,0)</f>
        <v>0</v>
      </c>
    </row>
    <row r="194" customFormat="false" ht="15" hidden="false" customHeight="false" outlineLevel="0" collapsed="false">
      <c r="A194" s="15" t="n">
        <v>193</v>
      </c>
      <c r="B194" s="15" t="n">
        <f aca="false">INT((A194-1)/12)+1</f>
        <v>17</v>
      </c>
      <c r="C194" s="15" t="n">
        <f aca="false">MIN(Inputs!$C$4+B194-1,99)</f>
        <v>90</v>
      </c>
      <c r="D194" s="55" t="n">
        <f aca="false">Inputs!$C$26</f>
        <v>0.03</v>
      </c>
      <c r="E194" s="15" t="n">
        <f aca="false">R193</f>
        <v>0</v>
      </c>
      <c r="F194" s="56" t="n">
        <f aca="false">Q193</f>
        <v>149615.842907408</v>
      </c>
      <c r="G194" s="56" t="n">
        <f aca="false">IF(AND(MOD(A194-1,12)=0,B194&lt;=Inputs!$C$7,E194=0),Inputs!$C$6,0)</f>
        <v>0</v>
      </c>
      <c r="H194" s="56" t="n">
        <f aca="false">IF(B194=1,G194*Inputs!$C$9,0)</f>
        <v>0</v>
      </c>
      <c r="I194" s="56" t="n">
        <f aca="false">I193+G194</f>
        <v>120000</v>
      </c>
      <c r="J194" s="56" t="n">
        <f aca="false">(F194+G194+H194)*((1+D194)^(1/12)-1)</f>
        <v>368.993030820277</v>
      </c>
      <c r="K194" s="56" t="n">
        <f aca="false">(F194+G194+H194+J194)*(Inputs!$C$14+IF(B194&lt;=10,Inputs!$C$12,Inputs!$C$13))/12</f>
        <v>74.9924179691142</v>
      </c>
      <c r="L194" s="56" t="n">
        <f aca="false">IF(OR(E194=1,A194&lt;=Inputs!$C$15),0,MAX(Inputs!$C$8*I194-(F194+G194+H194+J194-K194),0))</f>
        <v>0</v>
      </c>
      <c r="M194" s="56" t="n">
        <f aca="false">L194*INDEX(Rates!$B$2:$C$101,C194+1,IF(Inputs!$C$5="Male",1,2))/1000/12*Inputs!$C$16</f>
        <v>0</v>
      </c>
      <c r="N194" s="56" t="n">
        <f aca="false">IF($V$1=1,MAX(F194+G194+H194+J194-K194-M194,0)*Inputs!$C$22/12,0)</f>
        <v>0</v>
      </c>
      <c r="O194" s="56" t="n">
        <f aca="false">IF(AND(MOD(A194,12)=0,B194&gt;=Inputs!$C$18),MAX(F194+G194+H194+J194-K194-M194-N194,0)*Inputs!$C$17,0)</f>
        <v>0</v>
      </c>
      <c r="P194" s="56" t="n">
        <f aca="false">F194+G194+H194+J194-K194-M194-N194+O194</f>
        <v>149909.843520259</v>
      </c>
      <c r="Q194" s="56" t="n">
        <f aca="false">IF(OR(E194=1,P194&lt;=0),0,P194)</f>
        <v>149909.843520259</v>
      </c>
      <c r="R194" s="15" t="n">
        <f aca="false">IF(OR(E194=1,AND(P194&lt;=0,I194&gt;0)),1,0)</f>
        <v>0</v>
      </c>
      <c r="S194" s="15" t="n">
        <f aca="false">IF(L194&gt;0,1,0)</f>
        <v>0</v>
      </c>
    </row>
    <row r="195" customFormat="false" ht="15" hidden="false" customHeight="false" outlineLevel="0" collapsed="false">
      <c r="A195" s="15" t="n">
        <v>194</v>
      </c>
      <c r="B195" s="15" t="n">
        <f aca="false">INT((A195-1)/12)+1</f>
        <v>17</v>
      </c>
      <c r="C195" s="15" t="n">
        <f aca="false">MIN(Inputs!$C$4+B195-1,99)</f>
        <v>90</v>
      </c>
      <c r="D195" s="55" t="n">
        <f aca="false">Inputs!$C$26</f>
        <v>0.03</v>
      </c>
      <c r="E195" s="15" t="n">
        <f aca="false">R194</f>
        <v>0</v>
      </c>
      <c r="F195" s="56" t="n">
        <f aca="false">Q194</f>
        <v>149909.843520259</v>
      </c>
      <c r="G195" s="56" t="n">
        <f aca="false">IF(AND(MOD(A195-1,12)=0,B195&lt;=Inputs!$C$7,E195=0),Inputs!$C$6,0)</f>
        <v>0</v>
      </c>
      <c r="H195" s="56" t="n">
        <f aca="false">IF(B195=1,G195*Inputs!$C$9,0)</f>
        <v>0</v>
      </c>
      <c r="I195" s="56" t="n">
        <f aca="false">I194+G195</f>
        <v>120000</v>
      </c>
      <c r="J195" s="56" t="n">
        <f aca="false">(F195+G195+H195)*((1+D195)^(1/12)-1)</f>
        <v>369.718115644791</v>
      </c>
      <c r="K195" s="56" t="n">
        <f aca="false">(F195+G195+H195+J195)*(Inputs!$C$14+IF(B195&lt;=10,Inputs!$C$12,Inputs!$C$13))/12</f>
        <v>75.139780817952</v>
      </c>
      <c r="L195" s="56" t="n">
        <f aca="false">IF(OR(E195=1,A195&lt;=Inputs!$C$15),0,MAX(Inputs!$C$8*I195-(F195+G195+H195+J195-K195),0))</f>
        <v>0</v>
      </c>
      <c r="M195" s="56" t="n">
        <f aca="false">L195*INDEX(Rates!$B$2:$C$101,C195+1,IF(Inputs!$C$5="Male",1,2))/1000/12*Inputs!$C$16</f>
        <v>0</v>
      </c>
      <c r="N195" s="56" t="n">
        <f aca="false">IF($V$1=1,MAX(F195+G195+H195+J195-K195-M195,0)*Inputs!$C$22/12,0)</f>
        <v>0</v>
      </c>
      <c r="O195" s="56" t="n">
        <f aca="false">IF(AND(MOD(A195,12)=0,B195&gt;=Inputs!$C$18),MAX(F195+G195+H195+J195-K195-M195-N195,0)*Inputs!$C$17,0)</f>
        <v>0</v>
      </c>
      <c r="P195" s="56" t="n">
        <f aca="false">F195+G195+H195+J195-K195-M195-N195+O195</f>
        <v>150204.421855086</v>
      </c>
      <c r="Q195" s="56" t="n">
        <f aca="false">IF(OR(E195=1,P195&lt;=0),0,P195)</f>
        <v>150204.421855086</v>
      </c>
      <c r="R195" s="15" t="n">
        <f aca="false">IF(OR(E195=1,AND(P195&lt;=0,I195&gt;0)),1,0)</f>
        <v>0</v>
      </c>
      <c r="S195" s="15" t="n">
        <f aca="false">IF(L195&gt;0,1,0)</f>
        <v>0</v>
      </c>
    </row>
    <row r="196" customFormat="false" ht="15" hidden="false" customHeight="false" outlineLevel="0" collapsed="false">
      <c r="A196" s="15" t="n">
        <v>195</v>
      </c>
      <c r="B196" s="15" t="n">
        <f aca="false">INT((A196-1)/12)+1</f>
        <v>17</v>
      </c>
      <c r="C196" s="15" t="n">
        <f aca="false">MIN(Inputs!$C$4+B196-1,99)</f>
        <v>90</v>
      </c>
      <c r="D196" s="55" t="n">
        <f aca="false">Inputs!$C$26</f>
        <v>0.03</v>
      </c>
      <c r="E196" s="15" t="n">
        <f aca="false">R195</f>
        <v>0</v>
      </c>
      <c r="F196" s="56" t="n">
        <f aca="false">Q195</f>
        <v>150204.421855086</v>
      </c>
      <c r="G196" s="56" t="n">
        <f aca="false">IF(AND(MOD(A196-1,12)=0,B196&lt;=Inputs!$C$7,E196=0),Inputs!$C$6,0)</f>
        <v>0</v>
      </c>
      <c r="H196" s="56" t="n">
        <f aca="false">IF(B196=1,G196*Inputs!$C$9,0)</f>
        <v>0</v>
      </c>
      <c r="I196" s="56" t="n">
        <f aca="false">I195+G196</f>
        <v>120000</v>
      </c>
      <c r="J196" s="56" t="n">
        <f aca="false">(F196+G196+H196)*((1+D196)^(1/12)-1)</f>
        <v>370.44462528755</v>
      </c>
      <c r="K196" s="56" t="n">
        <f aca="false">(F196+G196+H196+J196)*(Inputs!$C$14+IF(B196&lt;=10,Inputs!$C$12,Inputs!$C$13))/12</f>
        <v>75.2874332401868</v>
      </c>
      <c r="L196" s="56" t="n">
        <f aca="false">IF(OR(E196=1,A196&lt;=Inputs!$C$15),0,MAX(Inputs!$C$8*I196-(F196+G196+H196+J196-K196),0))</f>
        <v>0</v>
      </c>
      <c r="M196" s="56" t="n">
        <f aca="false">L196*INDEX(Rates!$B$2:$C$101,C196+1,IF(Inputs!$C$5="Male",1,2))/1000/12*Inputs!$C$16</f>
        <v>0</v>
      </c>
      <c r="N196" s="56" t="n">
        <f aca="false">IF($V$1=1,MAX(F196+G196+H196+J196-K196-M196,0)*Inputs!$C$22/12,0)</f>
        <v>0</v>
      </c>
      <c r="O196" s="56" t="n">
        <f aca="false">IF(AND(MOD(A196,12)=0,B196&gt;=Inputs!$C$18),MAX(F196+G196+H196+J196-K196-M196-N196,0)*Inputs!$C$17,0)</f>
        <v>0</v>
      </c>
      <c r="P196" s="56" t="n">
        <f aca="false">F196+G196+H196+J196-K196-M196-N196+O196</f>
        <v>150499.579047133</v>
      </c>
      <c r="Q196" s="56" t="n">
        <f aca="false">IF(OR(E196=1,P196&lt;=0),0,P196)</f>
        <v>150499.579047133</v>
      </c>
      <c r="R196" s="15" t="n">
        <f aca="false">IF(OR(E196=1,AND(P196&lt;=0,I196&gt;0)),1,0)</f>
        <v>0</v>
      </c>
      <c r="S196" s="15" t="n">
        <f aca="false">IF(L196&gt;0,1,0)</f>
        <v>0</v>
      </c>
    </row>
    <row r="197" customFormat="false" ht="15" hidden="false" customHeight="false" outlineLevel="0" collapsed="false">
      <c r="A197" s="15" t="n">
        <v>196</v>
      </c>
      <c r="B197" s="15" t="n">
        <f aca="false">INT((A197-1)/12)+1</f>
        <v>17</v>
      </c>
      <c r="C197" s="15" t="n">
        <f aca="false">MIN(Inputs!$C$4+B197-1,99)</f>
        <v>90</v>
      </c>
      <c r="D197" s="55" t="n">
        <f aca="false">Inputs!$C$26</f>
        <v>0.03</v>
      </c>
      <c r="E197" s="15" t="n">
        <f aca="false">R196</f>
        <v>0</v>
      </c>
      <c r="F197" s="56" t="n">
        <f aca="false">Q196</f>
        <v>150499.579047133</v>
      </c>
      <c r="G197" s="56" t="n">
        <f aca="false">IF(AND(MOD(A197-1,12)=0,B197&lt;=Inputs!$C$7,E197=0),Inputs!$C$6,0)</f>
        <v>0</v>
      </c>
      <c r="H197" s="56" t="n">
        <f aca="false">IF(B197=1,G197*Inputs!$C$9,0)</f>
        <v>0</v>
      </c>
      <c r="I197" s="56" t="n">
        <f aca="false">I196+G197</f>
        <v>120000</v>
      </c>
      <c r="J197" s="56" t="n">
        <f aca="false">(F197+G197+H197)*((1+D197)^(1/12)-1)</f>
        <v>371.172562548374</v>
      </c>
      <c r="K197" s="56" t="n">
        <f aca="false">(F197+G197+H197+J197)*(Inputs!$C$14+IF(B197&lt;=10,Inputs!$C$12,Inputs!$C$13))/12</f>
        <v>75.4353758048409</v>
      </c>
      <c r="L197" s="56" t="n">
        <f aca="false">IF(OR(E197=1,A197&lt;=Inputs!$C$15),0,MAX(Inputs!$C$8*I197-(F197+G197+H197+J197-K197),0))</f>
        <v>0</v>
      </c>
      <c r="M197" s="56" t="n">
        <f aca="false">L197*INDEX(Rates!$B$2:$C$101,C197+1,IF(Inputs!$C$5="Male",1,2))/1000/12*Inputs!$C$16</f>
        <v>0</v>
      </c>
      <c r="N197" s="56" t="n">
        <f aca="false">IF($V$1=1,MAX(F197+G197+H197+J197-K197-M197,0)*Inputs!$C$22/12,0)</f>
        <v>0</v>
      </c>
      <c r="O197" s="56" t="n">
        <f aca="false">IF(AND(MOD(A197,12)=0,B197&gt;=Inputs!$C$18),MAX(F197+G197+H197+J197-K197-M197-N197,0)*Inputs!$C$17,0)</f>
        <v>0</v>
      </c>
      <c r="P197" s="56" t="n">
        <f aca="false">F197+G197+H197+J197-K197-M197-N197+O197</f>
        <v>150795.316233877</v>
      </c>
      <c r="Q197" s="56" t="n">
        <f aca="false">IF(OR(E197=1,P197&lt;=0),0,P197)</f>
        <v>150795.316233877</v>
      </c>
      <c r="R197" s="15" t="n">
        <f aca="false">IF(OR(E197=1,AND(P197&lt;=0,I197&gt;0)),1,0)</f>
        <v>0</v>
      </c>
      <c r="S197" s="15" t="n">
        <f aca="false">IF(L197&gt;0,1,0)</f>
        <v>0</v>
      </c>
    </row>
    <row r="198" customFormat="false" ht="15" hidden="false" customHeight="false" outlineLevel="0" collapsed="false">
      <c r="A198" s="15" t="n">
        <v>197</v>
      </c>
      <c r="B198" s="15" t="n">
        <f aca="false">INT((A198-1)/12)+1</f>
        <v>17</v>
      </c>
      <c r="C198" s="15" t="n">
        <f aca="false">MIN(Inputs!$C$4+B198-1,99)</f>
        <v>90</v>
      </c>
      <c r="D198" s="55" t="n">
        <f aca="false">Inputs!$C$26</f>
        <v>0.03</v>
      </c>
      <c r="E198" s="15" t="n">
        <f aca="false">R197</f>
        <v>0</v>
      </c>
      <c r="F198" s="56" t="n">
        <f aca="false">Q197</f>
        <v>150795.316233877</v>
      </c>
      <c r="G198" s="56" t="n">
        <f aca="false">IF(AND(MOD(A198-1,12)=0,B198&lt;=Inputs!$C$7,E198=0),Inputs!$C$6,0)</f>
        <v>0</v>
      </c>
      <c r="H198" s="56" t="n">
        <f aca="false">IF(B198=1,G198*Inputs!$C$9,0)</f>
        <v>0</v>
      </c>
      <c r="I198" s="56" t="n">
        <f aca="false">I197+G198</f>
        <v>120000</v>
      </c>
      <c r="J198" s="56" t="n">
        <f aca="false">(F198+G198+H198)*((1+D198)^(1/12)-1)</f>
        <v>371.901930232586</v>
      </c>
      <c r="K198" s="56" t="n">
        <f aca="false">(F198+G198+H198+J198)*(Inputs!$C$14+IF(B198&lt;=10,Inputs!$C$12,Inputs!$C$13))/12</f>
        <v>75.5836090820548</v>
      </c>
      <c r="L198" s="56" t="n">
        <f aca="false">IF(OR(E198=1,A198&lt;=Inputs!$C$15),0,MAX(Inputs!$C$8*I198-(F198+G198+H198+J198-K198),0))</f>
        <v>0</v>
      </c>
      <c r="M198" s="56" t="n">
        <f aca="false">L198*INDEX(Rates!$B$2:$C$101,C198+1,IF(Inputs!$C$5="Male",1,2))/1000/12*Inputs!$C$16</f>
        <v>0</v>
      </c>
      <c r="N198" s="56" t="n">
        <f aca="false">IF($V$1=1,MAX(F198+G198+H198+J198-K198-M198,0)*Inputs!$C$22/12,0)</f>
        <v>0</v>
      </c>
      <c r="O198" s="56" t="n">
        <f aca="false">IF(AND(MOD(A198,12)=0,B198&gt;=Inputs!$C$18),MAX(F198+G198+H198+J198-K198-M198-N198,0)*Inputs!$C$17,0)</f>
        <v>0</v>
      </c>
      <c r="P198" s="56" t="n">
        <f aca="false">F198+G198+H198+J198-K198-M198-N198+O198</f>
        <v>151091.634555027</v>
      </c>
      <c r="Q198" s="56" t="n">
        <f aca="false">IF(OR(E198=1,P198&lt;=0),0,P198)</f>
        <v>151091.634555027</v>
      </c>
      <c r="R198" s="15" t="n">
        <f aca="false">IF(OR(E198=1,AND(P198&lt;=0,I198&gt;0)),1,0)</f>
        <v>0</v>
      </c>
      <c r="S198" s="15" t="n">
        <f aca="false">IF(L198&gt;0,1,0)</f>
        <v>0</v>
      </c>
    </row>
    <row r="199" customFormat="false" ht="15" hidden="false" customHeight="false" outlineLevel="0" collapsed="false">
      <c r="A199" s="15" t="n">
        <v>198</v>
      </c>
      <c r="B199" s="15" t="n">
        <f aca="false">INT((A199-1)/12)+1</f>
        <v>17</v>
      </c>
      <c r="C199" s="15" t="n">
        <f aca="false">MIN(Inputs!$C$4+B199-1,99)</f>
        <v>90</v>
      </c>
      <c r="D199" s="55" t="n">
        <f aca="false">Inputs!$C$26</f>
        <v>0.03</v>
      </c>
      <c r="E199" s="15" t="n">
        <f aca="false">R198</f>
        <v>0</v>
      </c>
      <c r="F199" s="56" t="n">
        <f aca="false">Q198</f>
        <v>151091.634555027</v>
      </c>
      <c r="G199" s="56" t="n">
        <f aca="false">IF(AND(MOD(A199-1,12)=0,B199&lt;=Inputs!$C$7,E199=0),Inputs!$C$6,0)</f>
        <v>0</v>
      </c>
      <c r="H199" s="56" t="n">
        <f aca="false">IF(B199=1,G199*Inputs!$C$9,0)</f>
        <v>0</v>
      </c>
      <c r="I199" s="56" t="n">
        <f aca="false">I198+G199</f>
        <v>120000</v>
      </c>
      <c r="J199" s="56" t="n">
        <f aca="false">(F199+G199+H199)*((1+D199)^(1/12)-1)</f>
        <v>372.632731151019</v>
      </c>
      <c r="K199" s="56" t="n">
        <f aca="false">(F199+G199+H199+J199)*(Inputs!$C$14+IF(B199&lt;=10,Inputs!$C$12,Inputs!$C$13))/12</f>
        <v>75.7321336430892</v>
      </c>
      <c r="L199" s="56" t="n">
        <f aca="false">IF(OR(E199=1,A199&lt;=Inputs!$C$15),0,MAX(Inputs!$C$8*I199-(F199+G199+H199+J199-K199),0))</f>
        <v>0</v>
      </c>
      <c r="M199" s="56" t="n">
        <f aca="false">L199*INDEX(Rates!$B$2:$C$101,C199+1,IF(Inputs!$C$5="Male",1,2))/1000/12*Inputs!$C$16</f>
        <v>0</v>
      </c>
      <c r="N199" s="56" t="n">
        <f aca="false">IF($V$1=1,MAX(F199+G199+H199+J199-K199-M199,0)*Inputs!$C$22/12,0)</f>
        <v>0</v>
      </c>
      <c r="O199" s="56" t="n">
        <f aca="false">IF(AND(MOD(A199,12)=0,B199&gt;=Inputs!$C$18),MAX(F199+G199+H199+J199-K199-M199-N199,0)*Inputs!$C$17,0)</f>
        <v>0</v>
      </c>
      <c r="P199" s="56" t="n">
        <f aca="false">F199+G199+H199+J199-K199-M199-N199+O199</f>
        <v>151388.535152535</v>
      </c>
      <c r="Q199" s="56" t="n">
        <f aca="false">IF(OR(E199=1,P199&lt;=0),0,P199)</f>
        <v>151388.535152535</v>
      </c>
      <c r="R199" s="15" t="n">
        <f aca="false">IF(OR(E199=1,AND(P199&lt;=0,I199&gt;0)),1,0)</f>
        <v>0</v>
      </c>
      <c r="S199" s="15" t="n">
        <f aca="false">IF(L199&gt;0,1,0)</f>
        <v>0</v>
      </c>
    </row>
    <row r="200" customFormat="false" ht="15" hidden="false" customHeight="false" outlineLevel="0" collapsed="false">
      <c r="A200" s="15" t="n">
        <v>199</v>
      </c>
      <c r="B200" s="15" t="n">
        <f aca="false">INT((A200-1)/12)+1</f>
        <v>17</v>
      </c>
      <c r="C200" s="15" t="n">
        <f aca="false">MIN(Inputs!$C$4+B200-1,99)</f>
        <v>90</v>
      </c>
      <c r="D200" s="55" t="n">
        <f aca="false">Inputs!$C$26</f>
        <v>0.03</v>
      </c>
      <c r="E200" s="15" t="n">
        <f aca="false">R199</f>
        <v>0</v>
      </c>
      <c r="F200" s="56" t="n">
        <f aca="false">Q199</f>
        <v>151388.535152535</v>
      </c>
      <c r="G200" s="56" t="n">
        <f aca="false">IF(AND(MOD(A200-1,12)=0,B200&lt;=Inputs!$C$7,E200=0),Inputs!$C$6,0)</f>
        <v>0</v>
      </c>
      <c r="H200" s="56" t="n">
        <f aca="false">IF(B200=1,G200*Inputs!$C$9,0)</f>
        <v>0</v>
      </c>
      <c r="I200" s="56" t="n">
        <f aca="false">I199+G200</f>
        <v>120000</v>
      </c>
      <c r="J200" s="56" t="n">
        <f aca="false">(F200+G200+H200)*((1+D200)^(1/12)-1)</f>
        <v>373.364968120032</v>
      </c>
      <c r="K200" s="56" t="n">
        <f aca="false">(F200+G200+H200+J200)*(Inputs!$C$14+IF(B200&lt;=10,Inputs!$C$12,Inputs!$C$13))/12</f>
        <v>75.8809500603277</v>
      </c>
      <c r="L200" s="56" t="n">
        <f aca="false">IF(OR(E200=1,A200&lt;=Inputs!$C$15),0,MAX(Inputs!$C$8*I200-(F200+G200+H200+J200-K200),0))</f>
        <v>0</v>
      </c>
      <c r="M200" s="56" t="n">
        <f aca="false">L200*INDEX(Rates!$B$2:$C$101,C200+1,IF(Inputs!$C$5="Male",1,2))/1000/12*Inputs!$C$16</f>
        <v>0</v>
      </c>
      <c r="N200" s="56" t="n">
        <f aca="false">IF($V$1=1,MAX(F200+G200+H200+J200-K200-M200,0)*Inputs!$C$22/12,0)</f>
        <v>0</v>
      </c>
      <c r="O200" s="56" t="n">
        <f aca="false">IF(AND(MOD(A200,12)=0,B200&gt;=Inputs!$C$18),MAX(F200+G200+H200+J200-K200-M200-N200,0)*Inputs!$C$17,0)</f>
        <v>0</v>
      </c>
      <c r="P200" s="56" t="n">
        <f aca="false">F200+G200+H200+J200-K200-M200-N200+O200</f>
        <v>151686.019170595</v>
      </c>
      <c r="Q200" s="56" t="n">
        <f aca="false">IF(OR(E200=1,P200&lt;=0),0,P200)</f>
        <v>151686.019170595</v>
      </c>
      <c r="R200" s="15" t="n">
        <f aca="false">IF(OR(E200=1,AND(P200&lt;=0,I200&gt;0)),1,0)</f>
        <v>0</v>
      </c>
      <c r="S200" s="15" t="n">
        <f aca="false">IF(L200&gt;0,1,0)</f>
        <v>0</v>
      </c>
    </row>
    <row r="201" customFormat="false" ht="15" hidden="false" customHeight="false" outlineLevel="0" collapsed="false">
      <c r="A201" s="15" t="n">
        <v>200</v>
      </c>
      <c r="B201" s="15" t="n">
        <f aca="false">INT((A201-1)/12)+1</f>
        <v>17</v>
      </c>
      <c r="C201" s="15" t="n">
        <f aca="false">MIN(Inputs!$C$4+B201-1,99)</f>
        <v>90</v>
      </c>
      <c r="D201" s="55" t="n">
        <f aca="false">Inputs!$C$26</f>
        <v>0.03</v>
      </c>
      <c r="E201" s="15" t="n">
        <f aca="false">R200</f>
        <v>0</v>
      </c>
      <c r="F201" s="56" t="n">
        <f aca="false">Q200</f>
        <v>151686.019170595</v>
      </c>
      <c r="G201" s="56" t="n">
        <f aca="false">IF(AND(MOD(A201-1,12)=0,B201&lt;=Inputs!$C$7,E201=0),Inputs!$C$6,0)</f>
        <v>0</v>
      </c>
      <c r="H201" s="56" t="n">
        <f aca="false">IF(B201=1,G201*Inputs!$C$9,0)</f>
        <v>0</v>
      </c>
      <c r="I201" s="56" t="n">
        <f aca="false">I200+G201</f>
        <v>120000</v>
      </c>
      <c r="J201" s="56" t="n">
        <f aca="false">(F201+G201+H201)*((1+D201)^(1/12)-1)</f>
        <v>374.098643961516</v>
      </c>
      <c r="K201" s="56" t="n">
        <f aca="false">(F201+G201+H201+J201)*(Inputs!$C$14+IF(B201&lt;=10,Inputs!$C$12,Inputs!$C$13))/12</f>
        <v>76.0300589072783</v>
      </c>
      <c r="L201" s="56" t="n">
        <f aca="false">IF(OR(E201=1,A201&lt;=Inputs!$C$15),0,MAX(Inputs!$C$8*I201-(F201+G201+H201+J201-K201),0))</f>
        <v>0</v>
      </c>
      <c r="M201" s="56" t="n">
        <f aca="false">L201*INDEX(Rates!$B$2:$C$101,C201+1,IF(Inputs!$C$5="Male",1,2))/1000/12*Inputs!$C$16</f>
        <v>0</v>
      </c>
      <c r="N201" s="56" t="n">
        <f aca="false">IF($V$1=1,MAX(F201+G201+H201+J201-K201-M201,0)*Inputs!$C$22/12,0)</f>
        <v>0</v>
      </c>
      <c r="O201" s="56" t="n">
        <f aca="false">IF(AND(MOD(A201,12)=0,B201&gt;=Inputs!$C$18),MAX(F201+G201+H201+J201-K201-M201-N201,0)*Inputs!$C$17,0)</f>
        <v>0</v>
      </c>
      <c r="P201" s="56" t="n">
        <f aca="false">F201+G201+H201+J201-K201-M201-N201+O201</f>
        <v>151984.087755649</v>
      </c>
      <c r="Q201" s="56" t="n">
        <f aca="false">IF(OR(E201=1,P201&lt;=0),0,P201)</f>
        <v>151984.087755649</v>
      </c>
      <c r="R201" s="15" t="n">
        <f aca="false">IF(OR(E201=1,AND(P201&lt;=0,I201&gt;0)),1,0)</f>
        <v>0</v>
      </c>
      <c r="S201" s="15" t="n">
        <f aca="false">IF(L201&gt;0,1,0)</f>
        <v>0</v>
      </c>
    </row>
    <row r="202" customFormat="false" ht="15" hidden="false" customHeight="false" outlineLevel="0" collapsed="false">
      <c r="A202" s="15" t="n">
        <v>201</v>
      </c>
      <c r="B202" s="15" t="n">
        <f aca="false">INT((A202-1)/12)+1</f>
        <v>17</v>
      </c>
      <c r="C202" s="15" t="n">
        <f aca="false">MIN(Inputs!$C$4+B202-1,99)</f>
        <v>90</v>
      </c>
      <c r="D202" s="55" t="n">
        <f aca="false">Inputs!$C$26</f>
        <v>0.03</v>
      </c>
      <c r="E202" s="15" t="n">
        <f aca="false">R201</f>
        <v>0</v>
      </c>
      <c r="F202" s="56" t="n">
        <f aca="false">Q201</f>
        <v>151984.087755649</v>
      </c>
      <c r="G202" s="56" t="n">
        <f aca="false">IF(AND(MOD(A202-1,12)=0,B202&lt;=Inputs!$C$7,E202=0),Inputs!$C$6,0)</f>
        <v>0</v>
      </c>
      <c r="H202" s="56" t="n">
        <f aca="false">IF(B202=1,G202*Inputs!$C$9,0)</f>
        <v>0</v>
      </c>
      <c r="I202" s="56" t="n">
        <f aca="false">I201+G202</f>
        <v>120000</v>
      </c>
      <c r="J202" s="56" t="n">
        <f aca="false">(F202+G202+H202)*((1+D202)^(1/12)-1)</f>
        <v>374.833761502909</v>
      </c>
      <c r="K202" s="56" t="n">
        <f aca="false">(F202+G202+H202+J202)*(Inputs!$C$14+IF(B202&lt;=10,Inputs!$C$12,Inputs!$C$13))/12</f>
        <v>76.1794607585761</v>
      </c>
      <c r="L202" s="56" t="n">
        <f aca="false">IF(OR(E202=1,A202&lt;=Inputs!$C$15),0,MAX(Inputs!$C$8*I202-(F202+G202+H202+J202-K202),0))</f>
        <v>0</v>
      </c>
      <c r="M202" s="56" t="n">
        <f aca="false">L202*INDEX(Rates!$B$2:$C$101,C202+1,IF(Inputs!$C$5="Male",1,2))/1000/12*Inputs!$C$16</f>
        <v>0</v>
      </c>
      <c r="N202" s="56" t="n">
        <f aca="false">IF($V$1=1,MAX(F202+G202+H202+J202-K202-M202,0)*Inputs!$C$22/12,0)</f>
        <v>0</v>
      </c>
      <c r="O202" s="56" t="n">
        <f aca="false">IF(AND(MOD(A202,12)=0,B202&gt;=Inputs!$C$18),MAX(F202+G202+H202+J202-K202-M202-N202,0)*Inputs!$C$17,0)</f>
        <v>0</v>
      </c>
      <c r="P202" s="56" t="n">
        <f aca="false">F202+G202+H202+J202-K202-M202-N202+O202</f>
        <v>152282.742056394</v>
      </c>
      <c r="Q202" s="56" t="n">
        <f aca="false">IF(OR(E202=1,P202&lt;=0),0,P202)</f>
        <v>152282.742056394</v>
      </c>
      <c r="R202" s="15" t="n">
        <f aca="false">IF(OR(E202=1,AND(P202&lt;=0,I202&gt;0)),1,0)</f>
        <v>0</v>
      </c>
      <c r="S202" s="15" t="n">
        <f aca="false">IF(L202&gt;0,1,0)</f>
        <v>0</v>
      </c>
    </row>
    <row r="203" customFormat="false" ht="15" hidden="false" customHeight="false" outlineLevel="0" collapsed="false">
      <c r="A203" s="15" t="n">
        <v>202</v>
      </c>
      <c r="B203" s="15" t="n">
        <f aca="false">INT((A203-1)/12)+1</f>
        <v>17</v>
      </c>
      <c r="C203" s="15" t="n">
        <f aca="false">MIN(Inputs!$C$4+B203-1,99)</f>
        <v>90</v>
      </c>
      <c r="D203" s="55" t="n">
        <f aca="false">Inputs!$C$26</f>
        <v>0.03</v>
      </c>
      <c r="E203" s="15" t="n">
        <f aca="false">R202</f>
        <v>0</v>
      </c>
      <c r="F203" s="56" t="n">
        <f aca="false">Q202</f>
        <v>152282.742056394</v>
      </c>
      <c r="G203" s="56" t="n">
        <f aca="false">IF(AND(MOD(A203-1,12)=0,B203&lt;=Inputs!$C$7,E203=0),Inputs!$C$6,0)</f>
        <v>0</v>
      </c>
      <c r="H203" s="56" t="n">
        <f aca="false">IF(B203=1,G203*Inputs!$C$9,0)</f>
        <v>0</v>
      </c>
      <c r="I203" s="56" t="n">
        <f aca="false">I202+G203</f>
        <v>120000</v>
      </c>
      <c r="J203" s="56" t="n">
        <f aca="false">(F203+G203+H203)*((1+D203)^(1/12)-1)</f>
        <v>375.570323577203</v>
      </c>
      <c r="K203" s="56" t="n">
        <f aca="false">(F203+G203+H203+J203)*(Inputs!$C$14+IF(B203&lt;=10,Inputs!$C$12,Inputs!$C$13))/12</f>
        <v>76.3291561899854</v>
      </c>
      <c r="L203" s="56" t="n">
        <f aca="false">IF(OR(E203=1,A203&lt;=Inputs!$C$15),0,MAX(Inputs!$C$8*I203-(F203+G203+H203+J203-K203),0))</f>
        <v>0</v>
      </c>
      <c r="M203" s="56" t="n">
        <f aca="false">L203*INDEX(Rates!$B$2:$C$101,C203+1,IF(Inputs!$C$5="Male",1,2))/1000/12*Inputs!$C$16</f>
        <v>0</v>
      </c>
      <c r="N203" s="56" t="n">
        <f aca="false">IF($V$1=1,MAX(F203+G203+H203+J203-K203-M203,0)*Inputs!$C$22/12,0)</f>
        <v>0</v>
      </c>
      <c r="O203" s="56" t="n">
        <f aca="false">IF(AND(MOD(A203,12)=0,B203&gt;=Inputs!$C$18),MAX(F203+G203+H203+J203-K203-M203-N203,0)*Inputs!$C$17,0)</f>
        <v>0</v>
      </c>
      <c r="P203" s="56" t="n">
        <f aca="false">F203+G203+H203+J203-K203-M203-N203+O203</f>
        <v>152581.983223781</v>
      </c>
      <c r="Q203" s="56" t="n">
        <f aca="false">IF(OR(E203=1,P203&lt;=0),0,P203)</f>
        <v>152581.983223781</v>
      </c>
      <c r="R203" s="15" t="n">
        <f aca="false">IF(OR(E203=1,AND(P203&lt;=0,I203&gt;0)),1,0)</f>
        <v>0</v>
      </c>
      <c r="S203" s="15" t="n">
        <f aca="false">IF(L203&gt;0,1,0)</f>
        <v>0</v>
      </c>
    </row>
    <row r="204" customFormat="false" ht="15" hidden="false" customHeight="false" outlineLevel="0" collapsed="false">
      <c r="A204" s="15" t="n">
        <v>203</v>
      </c>
      <c r="B204" s="15" t="n">
        <f aca="false">INT((A204-1)/12)+1</f>
        <v>17</v>
      </c>
      <c r="C204" s="15" t="n">
        <f aca="false">MIN(Inputs!$C$4+B204-1,99)</f>
        <v>90</v>
      </c>
      <c r="D204" s="55" t="n">
        <f aca="false">Inputs!$C$26</f>
        <v>0.03</v>
      </c>
      <c r="E204" s="15" t="n">
        <f aca="false">R203</f>
        <v>0</v>
      </c>
      <c r="F204" s="56" t="n">
        <f aca="false">Q203</f>
        <v>152581.983223781</v>
      </c>
      <c r="G204" s="56" t="n">
        <f aca="false">IF(AND(MOD(A204-1,12)=0,B204&lt;=Inputs!$C$7,E204=0),Inputs!$C$6,0)</f>
        <v>0</v>
      </c>
      <c r="H204" s="56" t="n">
        <f aca="false">IF(B204=1,G204*Inputs!$C$9,0)</f>
        <v>0</v>
      </c>
      <c r="I204" s="56" t="n">
        <f aca="false">I203+G204</f>
        <v>120000</v>
      </c>
      <c r="J204" s="56" t="n">
        <f aca="false">(F204+G204+H204)*((1+D204)^(1/12)-1)</f>
        <v>376.308333022959</v>
      </c>
      <c r="K204" s="56" t="n">
        <f aca="false">(F204+G204+H204+J204)*(Inputs!$C$14+IF(B204&lt;=10,Inputs!$C$12,Inputs!$C$13))/12</f>
        <v>76.4791457784019</v>
      </c>
      <c r="L204" s="56" t="n">
        <f aca="false">IF(OR(E204=1,A204&lt;=Inputs!$C$15),0,MAX(Inputs!$C$8*I204-(F204+G204+H204+J204-K204),0))</f>
        <v>0</v>
      </c>
      <c r="M204" s="56" t="n">
        <f aca="false">L204*INDEX(Rates!$B$2:$C$101,C204+1,IF(Inputs!$C$5="Male",1,2))/1000/12*Inputs!$C$16</f>
        <v>0</v>
      </c>
      <c r="N204" s="56" t="n">
        <f aca="false">IF($V$1=1,MAX(F204+G204+H204+J204-K204-M204,0)*Inputs!$C$22/12,0)</f>
        <v>0</v>
      </c>
      <c r="O204" s="56" t="n">
        <f aca="false">IF(AND(MOD(A204,12)=0,B204&gt;=Inputs!$C$18),MAX(F204+G204+H204+J204-K204-M204-N204,0)*Inputs!$C$17,0)</f>
        <v>0</v>
      </c>
      <c r="P204" s="56" t="n">
        <f aca="false">F204+G204+H204+J204-K204-M204-N204+O204</f>
        <v>152881.812411025</v>
      </c>
      <c r="Q204" s="56" t="n">
        <f aca="false">IF(OR(E204=1,P204&lt;=0),0,P204)</f>
        <v>152881.812411025</v>
      </c>
      <c r="R204" s="15" t="n">
        <f aca="false">IF(OR(E204=1,AND(P204&lt;=0,I204&gt;0)),1,0)</f>
        <v>0</v>
      </c>
      <c r="S204" s="15" t="n">
        <f aca="false">IF(L204&gt;0,1,0)</f>
        <v>0</v>
      </c>
    </row>
    <row r="205" customFormat="false" ht="15" hidden="false" customHeight="false" outlineLevel="0" collapsed="false">
      <c r="A205" s="15" t="n">
        <v>204</v>
      </c>
      <c r="B205" s="15" t="n">
        <f aca="false">INT((A205-1)/12)+1</f>
        <v>17</v>
      </c>
      <c r="C205" s="15" t="n">
        <f aca="false">MIN(Inputs!$C$4+B205-1,99)</f>
        <v>90</v>
      </c>
      <c r="D205" s="55" t="n">
        <f aca="false">Inputs!$C$26</f>
        <v>0.03</v>
      </c>
      <c r="E205" s="15" t="n">
        <f aca="false">R204</f>
        <v>0</v>
      </c>
      <c r="F205" s="56" t="n">
        <f aca="false">Q204</f>
        <v>152881.812411025</v>
      </c>
      <c r="G205" s="56" t="n">
        <f aca="false">IF(AND(MOD(A205-1,12)=0,B205&lt;=Inputs!$C$7,E205=0),Inputs!$C$6,0)</f>
        <v>0</v>
      </c>
      <c r="H205" s="56" t="n">
        <f aca="false">IF(B205=1,G205*Inputs!$C$9,0)</f>
        <v>0</v>
      </c>
      <c r="I205" s="56" t="n">
        <f aca="false">I204+G205</f>
        <v>120000</v>
      </c>
      <c r="J205" s="56" t="n">
        <f aca="false">(F205+G205+H205)*((1+D205)^(1/12)-1)</f>
        <v>377.047792684315</v>
      </c>
      <c r="K205" s="56" t="n">
        <f aca="false">(F205+G205+H205+J205)*(Inputs!$C$14+IF(B205&lt;=10,Inputs!$C$12,Inputs!$C$13))/12</f>
        <v>76.6294301018549</v>
      </c>
      <c r="L205" s="56" t="n">
        <f aca="false">IF(OR(E205=1,A205&lt;=Inputs!$C$15),0,MAX(Inputs!$C$8*I205-(F205+G205+H205+J205-K205),0))</f>
        <v>0</v>
      </c>
      <c r="M205" s="56" t="n">
        <f aca="false">L205*INDEX(Rates!$B$2:$C$101,C205+1,IF(Inputs!$C$5="Male",1,2))/1000/12*Inputs!$C$16</f>
        <v>0</v>
      </c>
      <c r="N205" s="56" t="n">
        <f aca="false">IF($V$1=1,MAX(F205+G205+H205+J205-K205-M205,0)*Inputs!$C$22/12,0)</f>
        <v>0</v>
      </c>
      <c r="O205" s="56" t="n">
        <f aca="false">IF(AND(MOD(A205,12)=0,B205&gt;=Inputs!$C$18),MAX(F205+G205+H205+J205-K205-M205-N205,0)*Inputs!$C$17,0)</f>
        <v>765.911153868039</v>
      </c>
      <c r="P205" s="56" t="n">
        <f aca="false">F205+G205+H205+J205-K205-M205-N205+O205</f>
        <v>153948.141927476</v>
      </c>
      <c r="Q205" s="56" t="n">
        <f aca="false">IF(OR(E205=1,P205&lt;=0),0,P205)</f>
        <v>153948.141927476</v>
      </c>
      <c r="R205" s="15" t="n">
        <f aca="false">IF(OR(E205=1,AND(P205&lt;=0,I205&gt;0)),1,0)</f>
        <v>0</v>
      </c>
      <c r="S205" s="15" t="n">
        <f aca="false">IF(L205&gt;0,1,0)</f>
        <v>0</v>
      </c>
    </row>
    <row r="206" customFormat="false" ht="15" hidden="false" customHeight="false" outlineLevel="0" collapsed="false">
      <c r="A206" s="15" t="n">
        <v>205</v>
      </c>
      <c r="B206" s="15" t="n">
        <f aca="false">INT((A206-1)/12)+1</f>
        <v>18</v>
      </c>
      <c r="C206" s="15" t="n">
        <f aca="false">MIN(Inputs!$C$4+B206-1,99)</f>
        <v>91</v>
      </c>
      <c r="D206" s="55" t="n">
        <f aca="false">Inputs!$C$26</f>
        <v>0.03</v>
      </c>
      <c r="E206" s="15" t="n">
        <f aca="false">R205</f>
        <v>0</v>
      </c>
      <c r="F206" s="56" t="n">
        <f aca="false">Q205</f>
        <v>153948.141927476</v>
      </c>
      <c r="G206" s="56" t="n">
        <f aca="false">IF(AND(MOD(A206-1,12)=0,B206&lt;=Inputs!$C$7,E206=0),Inputs!$C$6,0)</f>
        <v>0</v>
      </c>
      <c r="H206" s="56" t="n">
        <f aca="false">IF(B206=1,G206*Inputs!$C$9,0)</f>
        <v>0</v>
      </c>
      <c r="I206" s="56" t="n">
        <f aca="false">I205+G206</f>
        <v>120000</v>
      </c>
      <c r="J206" s="56" t="n">
        <f aca="false">(F206+G206+H206)*((1+D206)^(1/12)-1)</f>
        <v>379.677648938052</v>
      </c>
      <c r="K206" s="56" t="n">
        <f aca="false">(F206+G206+H206+J206)*(Inputs!$C$14+IF(B206&lt;=10,Inputs!$C$12,Inputs!$C$13))/12</f>
        <v>77.163909788207</v>
      </c>
      <c r="L206" s="56" t="n">
        <f aca="false">IF(OR(E206=1,A206&lt;=Inputs!$C$15),0,MAX(Inputs!$C$8*I206-(F206+G206+H206+J206-K206),0))</f>
        <v>0</v>
      </c>
      <c r="M206" s="56" t="n">
        <f aca="false">L206*INDEX(Rates!$B$2:$C$101,C206+1,IF(Inputs!$C$5="Male",1,2))/1000/12*Inputs!$C$16</f>
        <v>0</v>
      </c>
      <c r="N206" s="56" t="n">
        <f aca="false">IF($V$1=1,MAX(F206+G206+H206+J206-K206-M206,0)*Inputs!$C$22/12,0)</f>
        <v>0</v>
      </c>
      <c r="O206" s="56" t="n">
        <f aca="false">IF(AND(MOD(A206,12)=0,B206&gt;=Inputs!$C$18),MAX(F206+G206+H206+J206-K206-M206-N206,0)*Inputs!$C$17,0)</f>
        <v>0</v>
      </c>
      <c r="P206" s="56" t="n">
        <f aca="false">F206+G206+H206+J206-K206-M206-N206+O206</f>
        <v>154250.655666626</v>
      </c>
      <c r="Q206" s="56" t="n">
        <f aca="false">IF(OR(E206=1,P206&lt;=0),0,P206)</f>
        <v>154250.655666626</v>
      </c>
      <c r="R206" s="15" t="n">
        <f aca="false">IF(OR(E206=1,AND(P206&lt;=0,I206&gt;0)),1,0)</f>
        <v>0</v>
      </c>
      <c r="S206" s="15" t="n">
        <f aca="false">IF(L206&gt;0,1,0)</f>
        <v>0</v>
      </c>
    </row>
    <row r="207" customFormat="false" ht="15" hidden="false" customHeight="false" outlineLevel="0" collapsed="false">
      <c r="A207" s="15" t="n">
        <v>206</v>
      </c>
      <c r="B207" s="15" t="n">
        <f aca="false">INT((A207-1)/12)+1</f>
        <v>18</v>
      </c>
      <c r="C207" s="15" t="n">
        <f aca="false">MIN(Inputs!$C$4+B207-1,99)</f>
        <v>91</v>
      </c>
      <c r="D207" s="55" t="n">
        <f aca="false">Inputs!$C$26</f>
        <v>0.03</v>
      </c>
      <c r="E207" s="15" t="n">
        <f aca="false">R206</f>
        <v>0</v>
      </c>
      <c r="F207" s="56" t="n">
        <f aca="false">Q206</f>
        <v>154250.655666626</v>
      </c>
      <c r="G207" s="56" t="n">
        <f aca="false">IF(AND(MOD(A207-1,12)=0,B207&lt;=Inputs!$C$7,E207=0),Inputs!$C$6,0)</f>
        <v>0</v>
      </c>
      <c r="H207" s="56" t="n">
        <f aca="false">IF(B207=1,G207*Inputs!$C$9,0)</f>
        <v>0</v>
      </c>
      <c r="I207" s="56" t="n">
        <f aca="false">I206+G207</f>
        <v>120000</v>
      </c>
      <c r="J207" s="56" t="n">
        <f aca="false">(F207+G207+H207)*((1+D207)^(1/12)-1)</f>
        <v>380.423729428623</v>
      </c>
      <c r="K207" s="56" t="n">
        <f aca="false">(F207+G207+H207+J207)*(Inputs!$C$14+IF(B207&lt;=10,Inputs!$C$12,Inputs!$C$13))/12</f>
        <v>77.3155396980272</v>
      </c>
      <c r="L207" s="56" t="n">
        <f aca="false">IF(OR(E207=1,A207&lt;=Inputs!$C$15),0,MAX(Inputs!$C$8*I207-(F207+G207+H207+J207-K207),0))</f>
        <v>0</v>
      </c>
      <c r="M207" s="56" t="n">
        <f aca="false">L207*INDEX(Rates!$B$2:$C$101,C207+1,IF(Inputs!$C$5="Male",1,2))/1000/12*Inputs!$C$16</f>
        <v>0</v>
      </c>
      <c r="N207" s="56" t="n">
        <f aca="false">IF($V$1=1,MAX(F207+G207+H207+J207-K207-M207,0)*Inputs!$C$22/12,0)</f>
        <v>0</v>
      </c>
      <c r="O207" s="56" t="n">
        <f aca="false">IF(AND(MOD(A207,12)=0,B207&gt;=Inputs!$C$18),MAX(F207+G207+H207+J207-K207-M207-N207,0)*Inputs!$C$17,0)</f>
        <v>0</v>
      </c>
      <c r="P207" s="56" t="n">
        <f aca="false">F207+G207+H207+J207-K207-M207-N207+O207</f>
        <v>154553.763856356</v>
      </c>
      <c r="Q207" s="56" t="n">
        <f aca="false">IF(OR(E207=1,P207&lt;=0),0,P207)</f>
        <v>154553.763856356</v>
      </c>
      <c r="R207" s="15" t="n">
        <f aca="false">IF(OR(E207=1,AND(P207&lt;=0,I207&gt;0)),1,0)</f>
        <v>0</v>
      </c>
      <c r="S207" s="15" t="n">
        <f aca="false">IF(L207&gt;0,1,0)</f>
        <v>0</v>
      </c>
    </row>
    <row r="208" customFormat="false" ht="15" hidden="false" customHeight="false" outlineLevel="0" collapsed="false">
      <c r="A208" s="15" t="n">
        <v>207</v>
      </c>
      <c r="B208" s="15" t="n">
        <f aca="false">INT((A208-1)/12)+1</f>
        <v>18</v>
      </c>
      <c r="C208" s="15" t="n">
        <f aca="false">MIN(Inputs!$C$4+B208-1,99)</f>
        <v>91</v>
      </c>
      <c r="D208" s="55" t="n">
        <f aca="false">Inputs!$C$26</f>
        <v>0.03</v>
      </c>
      <c r="E208" s="15" t="n">
        <f aca="false">R207</f>
        <v>0</v>
      </c>
      <c r="F208" s="56" t="n">
        <f aca="false">Q207</f>
        <v>154553.763856356</v>
      </c>
      <c r="G208" s="56" t="n">
        <f aca="false">IF(AND(MOD(A208-1,12)=0,B208&lt;=Inputs!$C$7,E208=0),Inputs!$C$6,0)</f>
        <v>0</v>
      </c>
      <c r="H208" s="56" t="n">
        <f aca="false">IF(B208=1,G208*Inputs!$C$9,0)</f>
        <v>0</v>
      </c>
      <c r="I208" s="56" t="n">
        <f aca="false">I207+G208</f>
        <v>120000</v>
      </c>
      <c r="J208" s="56" t="n">
        <f aca="false">(F208+G208+H208)*((1+D208)^(1/12)-1)</f>
        <v>381.171275994694</v>
      </c>
      <c r="K208" s="56" t="n">
        <f aca="false">(F208+G208+H208+J208)*(Inputs!$C$14+IF(B208&lt;=10,Inputs!$C$12,Inputs!$C$13))/12</f>
        <v>77.4674675661755</v>
      </c>
      <c r="L208" s="56" t="n">
        <f aca="false">IF(OR(E208=1,A208&lt;=Inputs!$C$15),0,MAX(Inputs!$C$8*I208-(F208+G208+H208+J208-K208),0))</f>
        <v>0</v>
      </c>
      <c r="M208" s="56" t="n">
        <f aca="false">L208*INDEX(Rates!$B$2:$C$101,C208+1,IF(Inputs!$C$5="Male",1,2))/1000/12*Inputs!$C$16</f>
        <v>0</v>
      </c>
      <c r="N208" s="56" t="n">
        <f aca="false">IF($V$1=1,MAX(F208+G208+H208+J208-K208-M208,0)*Inputs!$C$22/12,0)</f>
        <v>0</v>
      </c>
      <c r="O208" s="56" t="n">
        <f aca="false">IF(AND(MOD(A208,12)=0,B208&gt;=Inputs!$C$18),MAX(F208+G208+H208+J208-K208-M208-N208,0)*Inputs!$C$17,0)</f>
        <v>0</v>
      </c>
      <c r="P208" s="56" t="n">
        <f aca="false">F208+G208+H208+J208-K208-M208-N208+O208</f>
        <v>154857.467664785</v>
      </c>
      <c r="Q208" s="56" t="n">
        <f aca="false">IF(OR(E208=1,P208&lt;=0),0,P208)</f>
        <v>154857.467664785</v>
      </c>
      <c r="R208" s="15" t="n">
        <f aca="false">IF(OR(E208=1,AND(P208&lt;=0,I208&gt;0)),1,0)</f>
        <v>0</v>
      </c>
      <c r="S208" s="15" t="n">
        <f aca="false">IF(L208&gt;0,1,0)</f>
        <v>0</v>
      </c>
    </row>
    <row r="209" customFormat="false" ht="15" hidden="false" customHeight="false" outlineLevel="0" collapsed="false">
      <c r="A209" s="15" t="n">
        <v>208</v>
      </c>
      <c r="B209" s="15" t="n">
        <f aca="false">INT((A209-1)/12)+1</f>
        <v>18</v>
      </c>
      <c r="C209" s="15" t="n">
        <f aca="false">MIN(Inputs!$C$4+B209-1,99)</f>
        <v>91</v>
      </c>
      <c r="D209" s="55" t="n">
        <f aca="false">Inputs!$C$26</f>
        <v>0.03</v>
      </c>
      <c r="E209" s="15" t="n">
        <f aca="false">R208</f>
        <v>0</v>
      </c>
      <c r="F209" s="56" t="n">
        <f aca="false">Q208</f>
        <v>154857.467664785</v>
      </c>
      <c r="G209" s="56" t="n">
        <f aca="false">IF(AND(MOD(A209-1,12)=0,B209&lt;=Inputs!$C$7,E209=0),Inputs!$C$6,0)</f>
        <v>0</v>
      </c>
      <c r="H209" s="56" t="n">
        <f aca="false">IF(B209=1,G209*Inputs!$C$9,0)</f>
        <v>0</v>
      </c>
      <c r="I209" s="56" t="n">
        <f aca="false">I208+G209</f>
        <v>120000</v>
      </c>
      <c r="J209" s="56" t="n">
        <f aca="false">(F209+G209+H209)*((1+D209)^(1/12)-1)</f>
        <v>381.920291517154</v>
      </c>
      <c r="K209" s="56" t="n">
        <f aca="false">(F209+G209+H209+J209)*(Inputs!$C$14+IF(B209&lt;=10,Inputs!$C$12,Inputs!$C$13))/12</f>
        <v>77.619693978151</v>
      </c>
      <c r="L209" s="56" t="n">
        <f aca="false">IF(OR(E209=1,A209&lt;=Inputs!$C$15),0,MAX(Inputs!$C$8*I209-(F209+G209+H209+J209-K209),0))</f>
        <v>0</v>
      </c>
      <c r="M209" s="56" t="n">
        <f aca="false">L209*INDEX(Rates!$B$2:$C$101,C209+1,IF(Inputs!$C$5="Male",1,2))/1000/12*Inputs!$C$16</f>
        <v>0</v>
      </c>
      <c r="N209" s="56" t="n">
        <f aca="false">IF($V$1=1,MAX(F209+G209+H209+J209-K209-M209,0)*Inputs!$C$22/12,0)</f>
        <v>0</v>
      </c>
      <c r="O209" s="56" t="n">
        <f aca="false">IF(AND(MOD(A209,12)=0,B209&gt;=Inputs!$C$18),MAX(F209+G209+H209+J209-K209-M209-N209,0)*Inputs!$C$17,0)</f>
        <v>0</v>
      </c>
      <c r="P209" s="56" t="n">
        <f aca="false">F209+G209+H209+J209-K209-M209-N209+O209</f>
        <v>155161.768262324</v>
      </c>
      <c r="Q209" s="56" t="n">
        <f aca="false">IF(OR(E209=1,P209&lt;=0),0,P209)</f>
        <v>155161.768262324</v>
      </c>
      <c r="R209" s="15" t="n">
        <f aca="false">IF(OR(E209=1,AND(P209&lt;=0,I209&gt;0)),1,0)</f>
        <v>0</v>
      </c>
      <c r="S209" s="15" t="n">
        <f aca="false">IF(L209&gt;0,1,0)</f>
        <v>0</v>
      </c>
    </row>
    <row r="210" customFormat="false" ht="15" hidden="false" customHeight="false" outlineLevel="0" collapsed="false">
      <c r="A210" s="15" t="n">
        <v>209</v>
      </c>
      <c r="B210" s="15" t="n">
        <f aca="false">INT((A210-1)/12)+1</f>
        <v>18</v>
      </c>
      <c r="C210" s="15" t="n">
        <f aca="false">MIN(Inputs!$C$4+B210-1,99)</f>
        <v>91</v>
      </c>
      <c r="D210" s="55" t="n">
        <f aca="false">Inputs!$C$26</f>
        <v>0.03</v>
      </c>
      <c r="E210" s="15" t="n">
        <f aca="false">R209</f>
        <v>0</v>
      </c>
      <c r="F210" s="56" t="n">
        <f aca="false">Q209</f>
        <v>155161.768262324</v>
      </c>
      <c r="G210" s="56" t="n">
        <f aca="false">IF(AND(MOD(A210-1,12)=0,B210&lt;=Inputs!$C$7,E210=0),Inputs!$C$6,0)</f>
        <v>0</v>
      </c>
      <c r="H210" s="56" t="n">
        <f aca="false">IF(B210=1,G210*Inputs!$C$9,0)</f>
        <v>0</v>
      </c>
      <c r="I210" s="56" t="n">
        <f aca="false">I209+G210</f>
        <v>120000</v>
      </c>
      <c r="J210" s="56" t="n">
        <f aca="false">(F210+G210+H210)*((1+D210)^(1/12)-1)</f>
        <v>382.670778882559</v>
      </c>
      <c r="K210" s="56" t="n">
        <f aca="false">(F210+G210+H210+J210)*(Inputs!$C$14+IF(B210&lt;=10,Inputs!$C$12,Inputs!$C$13))/12</f>
        <v>77.7722195206032</v>
      </c>
      <c r="L210" s="56" t="n">
        <f aca="false">IF(OR(E210=1,A210&lt;=Inputs!$C$15),0,MAX(Inputs!$C$8*I210-(F210+G210+H210+J210-K210),0))</f>
        <v>0</v>
      </c>
      <c r="M210" s="56" t="n">
        <f aca="false">L210*INDEX(Rates!$B$2:$C$101,C210+1,IF(Inputs!$C$5="Male",1,2))/1000/12*Inputs!$C$16</f>
        <v>0</v>
      </c>
      <c r="N210" s="56" t="n">
        <f aca="false">IF($V$1=1,MAX(F210+G210+H210+J210-K210-M210,0)*Inputs!$C$22/12,0)</f>
        <v>0</v>
      </c>
      <c r="O210" s="56" t="n">
        <f aca="false">IF(AND(MOD(A210,12)=0,B210&gt;=Inputs!$C$18),MAX(F210+G210+H210+J210-K210-M210-N210,0)*Inputs!$C$17,0)</f>
        <v>0</v>
      </c>
      <c r="P210" s="56" t="n">
        <f aca="false">F210+G210+H210+J210-K210-M210-N210+O210</f>
        <v>155466.666821686</v>
      </c>
      <c r="Q210" s="56" t="n">
        <f aca="false">IF(OR(E210=1,P210&lt;=0),0,P210)</f>
        <v>155466.666821686</v>
      </c>
      <c r="R210" s="15" t="n">
        <f aca="false">IF(OR(E210=1,AND(P210&lt;=0,I210&gt;0)),1,0)</f>
        <v>0</v>
      </c>
      <c r="S210" s="15" t="n">
        <f aca="false">IF(L210&gt;0,1,0)</f>
        <v>0</v>
      </c>
    </row>
    <row r="211" customFormat="false" ht="15" hidden="false" customHeight="false" outlineLevel="0" collapsed="false">
      <c r="A211" s="15" t="n">
        <v>210</v>
      </c>
      <c r="B211" s="15" t="n">
        <f aca="false">INT((A211-1)/12)+1</f>
        <v>18</v>
      </c>
      <c r="C211" s="15" t="n">
        <f aca="false">MIN(Inputs!$C$4+B211-1,99)</f>
        <v>91</v>
      </c>
      <c r="D211" s="55" t="n">
        <f aca="false">Inputs!$C$26</f>
        <v>0.03</v>
      </c>
      <c r="E211" s="15" t="n">
        <f aca="false">R210</f>
        <v>0</v>
      </c>
      <c r="F211" s="56" t="n">
        <f aca="false">Q210</f>
        <v>155466.666821686</v>
      </c>
      <c r="G211" s="56" t="n">
        <f aca="false">IF(AND(MOD(A211-1,12)=0,B211&lt;=Inputs!$C$7,E211=0),Inputs!$C$6,0)</f>
        <v>0</v>
      </c>
      <c r="H211" s="56" t="n">
        <f aca="false">IF(B211=1,G211*Inputs!$C$9,0)</f>
        <v>0</v>
      </c>
      <c r="I211" s="56" t="n">
        <f aca="false">I210+G211</f>
        <v>120000</v>
      </c>
      <c r="J211" s="56" t="n">
        <f aca="false">(F211+G211+H211)*((1+D211)^(1/12)-1)</f>
        <v>383.422740983132</v>
      </c>
      <c r="K211" s="56" t="n">
        <f aca="false">(F211+G211+H211+J211)*(Inputs!$C$14+IF(B211&lt;=10,Inputs!$C$12,Inputs!$C$13))/12</f>
        <v>77.9250447813345</v>
      </c>
      <c r="L211" s="56" t="n">
        <f aca="false">IF(OR(E211=1,A211&lt;=Inputs!$C$15),0,MAX(Inputs!$C$8*I211-(F211+G211+H211+J211-K211),0))</f>
        <v>0</v>
      </c>
      <c r="M211" s="56" t="n">
        <f aca="false">L211*INDEX(Rates!$B$2:$C$101,C211+1,IF(Inputs!$C$5="Male",1,2))/1000/12*Inputs!$C$16</f>
        <v>0</v>
      </c>
      <c r="N211" s="56" t="n">
        <f aca="false">IF($V$1=1,MAX(F211+G211+H211+J211-K211-M211,0)*Inputs!$C$22/12,0)</f>
        <v>0</v>
      </c>
      <c r="O211" s="56" t="n">
        <f aca="false">IF(AND(MOD(A211,12)=0,B211&gt;=Inputs!$C$18),MAX(F211+G211+H211+J211-K211-M211-N211,0)*Inputs!$C$17,0)</f>
        <v>0</v>
      </c>
      <c r="P211" s="56" t="n">
        <f aca="false">F211+G211+H211+J211-K211-M211-N211+O211</f>
        <v>155772.164517888</v>
      </c>
      <c r="Q211" s="56" t="n">
        <f aca="false">IF(OR(E211=1,P211&lt;=0),0,P211)</f>
        <v>155772.164517888</v>
      </c>
      <c r="R211" s="15" t="n">
        <f aca="false">IF(OR(E211=1,AND(P211&lt;=0,I211&gt;0)),1,0)</f>
        <v>0</v>
      </c>
      <c r="S211" s="15" t="n">
        <f aca="false">IF(L211&gt;0,1,0)</f>
        <v>0</v>
      </c>
    </row>
    <row r="212" customFormat="false" ht="15" hidden="false" customHeight="false" outlineLevel="0" collapsed="false">
      <c r="A212" s="15" t="n">
        <v>211</v>
      </c>
      <c r="B212" s="15" t="n">
        <f aca="false">INT((A212-1)/12)+1</f>
        <v>18</v>
      </c>
      <c r="C212" s="15" t="n">
        <f aca="false">MIN(Inputs!$C$4+B212-1,99)</f>
        <v>91</v>
      </c>
      <c r="D212" s="55" t="n">
        <f aca="false">Inputs!$C$26</f>
        <v>0.03</v>
      </c>
      <c r="E212" s="15" t="n">
        <f aca="false">R211</f>
        <v>0</v>
      </c>
      <c r="F212" s="56" t="n">
        <f aca="false">Q211</f>
        <v>155772.164517888</v>
      </c>
      <c r="G212" s="56" t="n">
        <f aca="false">IF(AND(MOD(A212-1,12)=0,B212&lt;=Inputs!$C$7,E212=0),Inputs!$C$6,0)</f>
        <v>0</v>
      </c>
      <c r="H212" s="56" t="n">
        <f aca="false">IF(B212=1,G212*Inputs!$C$9,0)</f>
        <v>0</v>
      </c>
      <c r="I212" s="56" t="n">
        <f aca="false">I211+G212</f>
        <v>120000</v>
      </c>
      <c r="J212" s="56" t="n">
        <f aca="false">(F212+G212+H212)*((1+D212)^(1/12)-1)</f>
        <v>384.176180716783</v>
      </c>
      <c r="K212" s="56" t="n">
        <f aca="false">(F212+G212+H212+J212)*(Inputs!$C$14+IF(B212&lt;=10,Inputs!$C$12,Inputs!$C$13))/12</f>
        <v>78.0781703493022</v>
      </c>
      <c r="L212" s="56" t="n">
        <f aca="false">IF(OR(E212=1,A212&lt;=Inputs!$C$15),0,MAX(Inputs!$C$8*I212-(F212+G212+H212+J212-K212),0))</f>
        <v>0</v>
      </c>
      <c r="M212" s="56" t="n">
        <f aca="false">L212*INDEX(Rates!$B$2:$C$101,C212+1,IF(Inputs!$C$5="Male",1,2))/1000/12*Inputs!$C$16</f>
        <v>0</v>
      </c>
      <c r="N212" s="56" t="n">
        <f aca="false">IF($V$1=1,MAX(F212+G212+H212+J212-K212-M212,0)*Inputs!$C$22/12,0)</f>
        <v>0</v>
      </c>
      <c r="O212" s="56" t="n">
        <f aca="false">IF(AND(MOD(A212,12)=0,B212&gt;=Inputs!$C$18),MAX(F212+G212+H212+J212-K212-M212-N212,0)*Inputs!$C$17,0)</f>
        <v>0</v>
      </c>
      <c r="P212" s="56" t="n">
        <f aca="false">F212+G212+H212+J212-K212-M212-N212+O212</f>
        <v>156078.262528255</v>
      </c>
      <c r="Q212" s="56" t="n">
        <f aca="false">IF(OR(E212=1,P212&lt;=0),0,P212)</f>
        <v>156078.262528255</v>
      </c>
      <c r="R212" s="15" t="n">
        <f aca="false">IF(OR(E212=1,AND(P212&lt;=0,I212&gt;0)),1,0)</f>
        <v>0</v>
      </c>
      <c r="S212" s="15" t="n">
        <f aca="false">IF(L212&gt;0,1,0)</f>
        <v>0</v>
      </c>
    </row>
    <row r="213" customFormat="false" ht="15" hidden="false" customHeight="false" outlineLevel="0" collapsed="false">
      <c r="A213" s="15" t="n">
        <v>212</v>
      </c>
      <c r="B213" s="15" t="n">
        <f aca="false">INT((A213-1)/12)+1</f>
        <v>18</v>
      </c>
      <c r="C213" s="15" t="n">
        <f aca="false">MIN(Inputs!$C$4+B213-1,99)</f>
        <v>91</v>
      </c>
      <c r="D213" s="55" t="n">
        <f aca="false">Inputs!$C$26</f>
        <v>0.03</v>
      </c>
      <c r="E213" s="15" t="n">
        <f aca="false">R212</f>
        <v>0</v>
      </c>
      <c r="F213" s="56" t="n">
        <f aca="false">Q212</f>
        <v>156078.262528255</v>
      </c>
      <c r="G213" s="56" t="n">
        <f aca="false">IF(AND(MOD(A213-1,12)=0,B213&lt;=Inputs!$C$7,E213=0),Inputs!$C$6,0)</f>
        <v>0</v>
      </c>
      <c r="H213" s="56" t="n">
        <f aca="false">IF(B213=1,G213*Inputs!$C$9,0)</f>
        <v>0</v>
      </c>
      <c r="I213" s="56" t="n">
        <f aca="false">I212+G213</f>
        <v>120000</v>
      </c>
      <c r="J213" s="56" t="n">
        <f aca="false">(F213+G213+H213)*((1+D213)^(1/12)-1)</f>
        <v>384.931100987115</v>
      </c>
      <c r="K213" s="56" t="n">
        <f aca="false">(F213+G213+H213+J213)*(Inputs!$C$14+IF(B213&lt;=10,Inputs!$C$12,Inputs!$C$13))/12</f>
        <v>78.2315968146211</v>
      </c>
      <c r="L213" s="56" t="n">
        <f aca="false">IF(OR(E213=1,A213&lt;=Inputs!$C$15),0,MAX(Inputs!$C$8*I213-(F213+G213+H213+J213-K213),0))</f>
        <v>0</v>
      </c>
      <c r="M213" s="56" t="n">
        <f aca="false">L213*INDEX(Rates!$B$2:$C$101,C213+1,IF(Inputs!$C$5="Male",1,2))/1000/12*Inputs!$C$16</f>
        <v>0</v>
      </c>
      <c r="N213" s="56" t="n">
        <f aca="false">IF($V$1=1,MAX(F213+G213+H213+J213-K213-M213,0)*Inputs!$C$22/12,0)</f>
        <v>0</v>
      </c>
      <c r="O213" s="56" t="n">
        <f aca="false">IF(AND(MOD(A213,12)=0,B213&gt;=Inputs!$C$18),MAX(F213+G213+H213+J213-K213-M213-N213,0)*Inputs!$C$17,0)</f>
        <v>0</v>
      </c>
      <c r="P213" s="56" t="n">
        <f aca="false">F213+G213+H213+J213-K213-M213-N213+O213</f>
        <v>156384.962032428</v>
      </c>
      <c r="Q213" s="56" t="n">
        <f aca="false">IF(OR(E213=1,P213&lt;=0),0,P213)</f>
        <v>156384.962032428</v>
      </c>
      <c r="R213" s="15" t="n">
        <f aca="false">IF(OR(E213=1,AND(P213&lt;=0,I213&gt;0)),1,0)</f>
        <v>0</v>
      </c>
      <c r="S213" s="15" t="n">
        <f aca="false">IF(L213&gt;0,1,0)</f>
        <v>0</v>
      </c>
    </row>
    <row r="214" customFormat="false" ht="15" hidden="false" customHeight="false" outlineLevel="0" collapsed="false">
      <c r="A214" s="15" t="n">
        <v>213</v>
      </c>
      <c r="B214" s="15" t="n">
        <f aca="false">INT((A214-1)/12)+1</f>
        <v>18</v>
      </c>
      <c r="C214" s="15" t="n">
        <f aca="false">MIN(Inputs!$C$4+B214-1,99)</f>
        <v>91</v>
      </c>
      <c r="D214" s="55" t="n">
        <f aca="false">Inputs!$C$26</f>
        <v>0.03</v>
      </c>
      <c r="E214" s="15" t="n">
        <f aca="false">R213</f>
        <v>0</v>
      </c>
      <c r="F214" s="56" t="n">
        <f aca="false">Q213</f>
        <v>156384.962032428</v>
      </c>
      <c r="G214" s="56" t="n">
        <f aca="false">IF(AND(MOD(A214-1,12)=0,B214&lt;=Inputs!$C$7,E214=0),Inputs!$C$6,0)</f>
        <v>0</v>
      </c>
      <c r="H214" s="56" t="n">
        <f aca="false">IF(B214=1,G214*Inputs!$C$9,0)</f>
        <v>0</v>
      </c>
      <c r="I214" s="56" t="n">
        <f aca="false">I213+G214</f>
        <v>120000</v>
      </c>
      <c r="J214" s="56" t="n">
        <f aca="false">(F214+G214+H214)*((1+D214)^(1/12)-1)</f>
        <v>385.687504703436</v>
      </c>
      <c r="K214" s="56" t="n">
        <f aca="false">(F214+G214+H214+J214)*(Inputs!$C$14+IF(B214&lt;=10,Inputs!$C$12,Inputs!$C$13))/12</f>
        <v>78.3853247685655</v>
      </c>
      <c r="L214" s="56" t="n">
        <f aca="false">IF(OR(E214=1,A214&lt;=Inputs!$C$15),0,MAX(Inputs!$C$8*I214-(F214+G214+H214+J214-K214),0))</f>
        <v>0</v>
      </c>
      <c r="M214" s="56" t="n">
        <f aca="false">L214*INDEX(Rates!$B$2:$C$101,C214+1,IF(Inputs!$C$5="Male",1,2))/1000/12*Inputs!$C$16</f>
        <v>0</v>
      </c>
      <c r="N214" s="56" t="n">
        <f aca="false">IF($V$1=1,MAX(F214+G214+H214+J214-K214-M214,0)*Inputs!$C$22/12,0)</f>
        <v>0</v>
      </c>
      <c r="O214" s="56" t="n">
        <f aca="false">IF(AND(MOD(A214,12)=0,B214&gt;=Inputs!$C$18),MAX(F214+G214+H214+J214-K214-M214-N214,0)*Inputs!$C$17,0)</f>
        <v>0</v>
      </c>
      <c r="P214" s="56" t="n">
        <f aca="false">F214+G214+H214+J214-K214-M214-N214+O214</f>
        <v>156692.264212362</v>
      </c>
      <c r="Q214" s="56" t="n">
        <f aca="false">IF(OR(E214=1,P214&lt;=0),0,P214)</f>
        <v>156692.264212362</v>
      </c>
      <c r="R214" s="15" t="n">
        <f aca="false">IF(OR(E214=1,AND(P214&lt;=0,I214&gt;0)),1,0)</f>
        <v>0</v>
      </c>
      <c r="S214" s="15" t="n">
        <f aca="false">IF(L214&gt;0,1,0)</f>
        <v>0</v>
      </c>
    </row>
    <row r="215" customFormat="false" ht="15" hidden="false" customHeight="false" outlineLevel="0" collapsed="false">
      <c r="A215" s="15" t="n">
        <v>214</v>
      </c>
      <c r="B215" s="15" t="n">
        <f aca="false">INT((A215-1)/12)+1</f>
        <v>18</v>
      </c>
      <c r="C215" s="15" t="n">
        <f aca="false">MIN(Inputs!$C$4+B215-1,99)</f>
        <v>91</v>
      </c>
      <c r="D215" s="55" t="n">
        <f aca="false">Inputs!$C$26</f>
        <v>0.03</v>
      </c>
      <c r="E215" s="15" t="n">
        <f aca="false">R214</f>
        <v>0</v>
      </c>
      <c r="F215" s="56" t="n">
        <f aca="false">Q214</f>
        <v>156692.264212362</v>
      </c>
      <c r="G215" s="56" t="n">
        <f aca="false">IF(AND(MOD(A215-1,12)=0,B215&lt;=Inputs!$C$7,E215=0),Inputs!$C$6,0)</f>
        <v>0</v>
      </c>
      <c r="H215" s="56" t="n">
        <f aca="false">IF(B215=1,G215*Inputs!$C$9,0)</f>
        <v>0</v>
      </c>
      <c r="I215" s="56" t="n">
        <f aca="false">I214+G215</f>
        <v>120000</v>
      </c>
      <c r="J215" s="56" t="n">
        <f aca="false">(F215+G215+H215)*((1+D215)^(1/12)-1)</f>
        <v>386.445394780772</v>
      </c>
      <c r="K215" s="56" t="n">
        <f aca="false">(F215+G215+H215+J215)*(Inputs!$C$14+IF(B215&lt;=10,Inputs!$C$12,Inputs!$C$13))/12</f>
        <v>78.5393548035716</v>
      </c>
      <c r="L215" s="56" t="n">
        <f aca="false">IF(OR(E215=1,A215&lt;=Inputs!$C$15),0,MAX(Inputs!$C$8*I215-(F215+G215+H215+J215-K215),0))</f>
        <v>0</v>
      </c>
      <c r="M215" s="56" t="n">
        <f aca="false">L215*INDEX(Rates!$B$2:$C$101,C215+1,IF(Inputs!$C$5="Male",1,2))/1000/12*Inputs!$C$16</f>
        <v>0</v>
      </c>
      <c r="N215" s="56" t="n">
        <f aca="false">IF($V$1=1,MAX(F215+G215+H215+J215-K215-M215,0)*Inputs!$C$22/12,0)</f>
        <v>0</v>
      </c>
      <c r="O215" s="56" t="n">
        <f aca="false">IF(AND(MOD(A215,12)=0,B215&gt;=Inputs!$C$18),MAX(F215+G215+H215+J215-K215-M215-N215,0)*Inputs!$C$17,0)</f>
        <v>0</v>
      </c>
      <c r="P215" s="56" t="n">
        <f aca="false">F215+G215+H215+J215-K215-M215-N215+O215</f>
        <v>157000.17025234</v>
      </c>
      <c r="Q215" s="56" t="n">
        <f aca="false">IF(OR(E215=1,P215&lt;=0),0,P215)</f>
        <v>157000.17025234</v>
      </c>
      <c r="R215" s="15" t="n">
        <f aca="false">IF(OR(E215=1,AND(P215&lt;=0,I215&gt;0)),1,0)</f>
        <v>0</v>
      </c>
      <c r="S215" s="15" t="n">
        <f aca="false">IF(L215&gt;0,1,0)</f>
        <v>0</v>
      </c>
    </row>
    <row r="216" customFormat="false" ht="15" hidden="false" customHeight="false" outlineLevel="0" collapsed="false">
      <c r="A216" s="15" t="n">
        <v>215</v>
      </c>
      <c r="B216" s="15" t="n">
        <f aca="false">INT((A216-1)/12)+1</f>
        <v>18</v>
      </c>
      <c r="C216" s="15" t="n">
        <f aca="false">MIN(Inputs!$C$4+B216-1,99)</f>
        <v>91</v>
      </c>
      <c r="D216" s="55" t="n">
        <f aca="false">Inputs!$C$26</f>
        <v>0.03</v>
      </c>
      <c r="E216" s="15" t="n">
        <f aca="false">R215</f>
        <v>0</v>
      </c>
      <c r="F216" s="56" t="n">
        <f aca="false">Q215</f>
        <v>157000.17025234</v>
      </c>
      <c r="G216" s="56" t="n">
        <f aca="false">IF(AND(MOD(A216-1,12)=0,B216&lt;=Inputs!$C$7,E216=0),Inputs!$C$6,0)</f>
        <v>0</v>
      </c>
      <c r="H216" s="56" t="n">
        <f aca="false">IF(B216=1,G216*Inputs!$C$9,0)</f>
        <v>0</v>
      </c>
      <c r="I216" s="56" t="n">
        <f aca="false">I215+G216</f>
        <v>120000</v>
      </c>
      <c r="J216" s="56" t="n">
        <f aca="false">(F216+G216+H216)*((1+D216)^(1/12)-1)</f>
        <v>387.204774139878</v>
      </c>
      <c r="K216" s="56" t="n">
        <f aca="false">(F216+G216+H216+J216)*(Inputs!$C$14+IF(B216&lt;=10,Inputs!$C$12,Inputs!$C$13))/12</f>
        <v>78.6936875132398</v>
      </c>
      <c r="L216" s="56" t="n">
        <f aca="false">IF(OR(E216=1,A216&lt;=Inputs!$C$15),0,MAX(Inputs!$C$8*I216-(F216+G216+H216+J216-K216),0))</f>
        <v>0</v>
      </c>
      <c r="M216" s="56" t="n">
        <f aca="false">L216*INDEX(Rates!$B$2:$C$101,C216+1,IF(Inputs!$C$5="Male",1,2))/1000/12*Inputs!$C$16</f>
        <v>0</v>
      </c>
      <c r="N216" s="56" t="n">
        <f aca="false">IF($V$1=1,MAX(F216+G216+H216+J216-K216-M216,0)*Inputs!$C$22/12,0)</f>
        <v>0</v>
      </c>
      <c r="O216" s="56" t="n">
        <f aca="false">IF(AND(MOD(A216,12)=0,B216&gt;=Inputs!$C$18),MAX(F216+G216+H216+J216-K216-M216-N216,0)*Inputs!$C$17,0)</f>
        <v>0</v>
      </c>
      <c r="P216" s="56" t="n">
        <f aca="false">F216+G216+H216+J216-K216-M216-N216+O216</f>
        <v>157308.681338966</v>
      </c>
      <c r="Q216" s="56" t="n">
        <f aca="false">IF(OR(E216=1,P216&lt;=0),0,P216)</f>
        <v>157308.681338966</v>
      </c>
      <c r="R216" s="15" t="n">
        <f aca="false">IF(OR(E216=1,AND(P216&lt;=0,I216&gt;0)),1,0)</f>
        <v>0</v>
      </c>
      <c r="S216" s="15" t="n">
        <f aca="false">IF(L216&gt;0,1,0)</f>
        <v>0</v>
      </c>
    </row>
    <row r="217" customFormat="false" ht="15" hidden="false" customHeight="false" outlineLevel="0" collapsed="false">
      <c r="A217" s="15" t="n">
        <v>216</v>
      </c>
      <c r="B217" s="15" t="n">
        <f aca="false">INT((A217-1)/12)+1</f>
        <v>18</v>
      </c>
      <c r="C217" s="15" t="n">
        <f aca="false">MIN(Inputs!$C$4+B217-1,99)</f>
        <v>91</v>
      </c>
      <c r="D217" s="55" t="n">
        <f aca="false">Inputs!$C$26</f>
        <v>0.03</v>
      </c>
      <c r="E217" s="15" t="n">
        <f aca="false">R216</f>
        <v>0</v>
      </c>
      <c r="F217" s="56" t="n">
        <f aca="false">Q216</f>
        <v>157308.681338966</v>
      </c>
      <c r="G217" s="56" t="n">
        <f aca="false">IF(AND(MOD(A217-1,12)=0,B217&lt;=Inputs!$C$7,E217=0),Inputs!$C$6,0)</f>
        <v>0</v>
      </c>
      <c r="H217" s="56" t="n">
        <f aca="false">IF(B217=1,G217*Inputs!$C$9,0)</f>
        <v>0</v>
      </c>
      <c r="I217" s="56" t="n">
        <f aca="false">I216+G217</f>
        <v>120000</v>
      </c>
      <c r="J217" s="56" t="n">
        <f aca="false">(F217+G217+H217)*((1+D217)^(1/12)-1)</f>
        <v>387.965645707246</v>
      </c>
      <c r="K217" s="56" t="n">
        <f aca="false">(F217+G217+H217+J217)*(Inputs!$C$14+IF(B217&lt;=10,Inputs!$C$12,Inputs!$C$13))/12</f>
        <v>78.8483234923368</v>
      </c>
      <c r="L217" s="56" t="n">
        <f aca="false">IF(OR(E217=1,A217&lt;=Inputs!$C$15),0,MAX(Inputs!$C$8*I217-(F217+G217+H217+J217-K217),0))</f>
        <v>0</v>
      </c>
      <c r="M217" s="56" t="n">
        <f aca="false">L217*INDEX(Rates!$B$2:$C$101,C217+1,IF(Inputs!$C$5="Male",1,2))/1000/12*Inputs!$C$16</f>
        <v>0</v>
      </c>
      <c r="N217" s="56" t="n">
        <f aca="false">IF($V$1=1,MAX(F217+G217+H217+J217-K217-M217,0)*Inputs!$C$22/12,0)</f>
        <v>0</v>
      </c>
      <c r="O217" s="56" t="n">
        <f aca="false">IF(AND(MOD(A217,12)=0,B217&gt;=Inputs!$C$18),MAX(F217+G217+H217+J217-K217-M217-N217,0)*Inputs!$C$17,0)</f>
        <v>788.088993305906</v>
      </c>
      <c r="P217" s="56" t="n">
        <f aca="false">F217+G217+H217+J217-K217-M217-N217+O217</f>
        <v>158405.887654487</v>
      </c>
      <c r="Q217" s="56" t="n">
        <f aca="false">IF(OR(E217=1,P217&lt;=0),0,P217)</f>
        <v>158405.887654487</v>
      </c>
      <c r="R217" s="15" t="n">
        <f aca="false">IF(OR(E217=1,AND(P217&lt;=0,I217&gt;0)),1,0)</f>
        <v>0</v>
      </c>
      <c r="S217" s="15" t="n">
        <f aca="false">IF(L217&gt;0,1,0)</f>
        <v>0</v>
      </c>
    </row>
    <row r="218" customFormat="false" ht="15" hidden="false" customHeight="false" outlineLevel="0" collapsed="false">
      <c r="A218" s="15" t="n">
        <v>217</v>
      </c>
      <c r="B218" s="15" t="n">
        <f aca="false">INT((A218-1)/12)+1</f>
        <v>19</v>
      </c>
      <c r="C218" s="15" t="n">
        <f aca="false">MIN(Inputs!$C$4+B218-1,99)</f>
        <v>92</v>
      </c>
      <c r="D218" s="55" t="n">
        <f aca="false">Inputs!$C$26</f>
        <v>0.03</v>
      </c>
      <c r="E218" s="15" t="n">
        <f aca="false">R217</f>
        <v>0</v>
      </c>
      <c r="F218" s="56" t="n">
        <f aca="false">Q217</f>
        <v>158405.887654487</v>
      </c>
      <c r="G218" s="56" t="n">
        <f aca="false">IF(AND(MOD(A218-1,12)=0,B218&lt;=Inputs!$C$7,E218=0),Inputs!$C$6,0)</f>
        <v>0</v>
      </c>
      <c r="H218" s="56" t="n">
        <f aca="false">IF(B218=1,G218*Inputs!$C$9,0)</f>
        <v>0</v>
      </c>
      <c r="I218" s="56" t="n">
        <f aca="false">I217+G218</f>
        <v>120000</v>
      </c>
      <c r="J218" s="56" t="n">
        <f aca="false">(F218+G218+H218)*((1+D218)^(1/12)-1)</f>
        <v>390.671652477195</v>
      </c>
      <c r="K218" s="56" t="n">
        <f aca="false">(F218+G218+H218+J218)*(Inputs!$C$14+IF(B218&lt;=10,Inputs!$C$12,Inputs!$C$13))/12</f>
        <v>79.3982796534822</v>
      </c>
      <c r="L218" s="56" t="n">
        <f aca="false">IF(OR(E218=1,A218&lt;=Inputs!$C$15),0,MAX(Inputs!$C$8*I218-(F218+G218+H218+J218-K218),0))</f>
        <v>0</v>
      </c>
      <c r="M218" s="56" t="n">
        <f aca="false">L218*INDEX(Rates!$B$2:$C$101,C218+1,IF(Inputs!$C$5="Male",1,2))/1000/12*Inputs!$C$16</f>
        <v>0</v>
      </c>
      <c r="N218" s="56" t="n">
        <f aca="false">IF($V$1=1,MAX(F218+G218+H218+J218-K218-M218,0)*Inputs!$C$22/12,0)</f>
        <v>0</v>
      </c>
      <c r="O218" s="56" t="n">
        <f aca="false">IF(AND(MOD(A218,12)=0,B218&gt;=Inputs!$C$18),MAX(F218+G218+H218+J218-K218-M218-N218,0)*Inputs!$C$17,0)</f>
        <v>0</v>
      </c>
      <c r="P218" s="56" t="n">
        <f aca="false">F218+G218+H218+J218-K218-M218-N218+O218</f>
        <v>158717.161027311</v>
      </c>
      <c r="Q218" s="56" t="n">
        <f aca="false">IF(OR(E218=1,P218&lt;=0),0,P218)</f>
        <v>158717.161027311</v>
      </c>
      <c r="R218" s="15" t="n">
        <f aca="false">IF(OR(E218=1,AND(P218&lt;=0,I218&gt;0)),1,0)</f>
        <v>0</v>
      </c>
      <c r="S218" s="15" t="n">
        <f aca="false">IF(L218&gt;0,1,0)</f>
        <v>0</v>
      </c>
    </row>
    <row r="219" customFormat="false" ht="15" hidden="false" customHeight="false" outlineLevel="0" collapsed="false">
      <c r="A219" s="15" t="n">
        <v>218</v>
      </c>
      <c r="B219" s="15" t="n">
        <f aca="false">INT((A219-1)/12)+1</f>
        <v>19</v>
      </c>
      <c r="C219" s="15" t="n">
        <f aca="false">MIN(Inputs!$C$4+B219-1,99)</f>
        <v>92</v>
      </c>
      <c r="D219" s="55" t="n">
        <f aca="false">Inputs!$C$26</f>
        <v>0.03</v>
      </c>
      <c r="E219" s="15" t="n">
        <f aca="false">R218</f>
        <v>0</v>
      </c>
      <c r="F219" s="56" t="n">
        <f aca="false">Q218</f>
        <v>158717.161027311</v>
      </c>
      <c r="G219" s="56" t="n">
        <f aca="false">IF(AND(MOD(A219-1,12)=0,B219&lt;=Inputs!$C$7,E219=0),Inputs!$C$6,0)</f>
        <v>0</v>
      </c>
      <c r="H219" s="56" t="n">
        <f aca="false">IF(B219=1,G219*Inputs!$C$9,0)</f>
        <v>0</v>
      </c>
      <c r="I219" s="56" t="n">
        <f aca="false">I218+G219</f>
        <v>120000</v>
      </c>
      <c r="J219" s="56" t="n">
        <f aca="false">(F219+G219+H219)*((1+D219)^(1/12)-1)</f>
        <v>391.439336587514</v>
      </c>
      <c r="K219" s="56" t="n">
        <f aca="false">(F219+G219+H219+J219)*(Inputs!$C$14+IF(B219&lt;=10,Inputs!$C$12,Inputs!$C$13))/12</f>
        <v>79.5543001819492</v>
      </c>
      <c r="L219" s="56" t="n">
        <f aca="false">IF(OR(E219=1,A219&lt;=Inputs!$C$15),0,MAX(Inputs!$C$8*I219-(F219+G219+H219+J219-K219),0))</f>
        <v>0</v>
      </c>
      <c r="M219" s="56" t="n">
        <f aca="false">L219*INDEX(Rates!$B$2:$C$101,C219+1,IF(Inputs!$C$5="Male",1,2))/1000/12*Inputs!$C$16</f>
        <v>0</v>
      </c>
      <c r="N219" s="56" t="n">
        <f aca="false">IF($V$1=1,MAX(F219+G219+H219+J219-K219-M219,0)*Inputs!$C$22/12,0)</f>
        <v>0</v>
      </c>
      <c r="O219" s="56" t="n">
        <f aca="false">IF(AND(MOD(A219,12)=0,B219&gt;=Inputs!$C$18),MAX(F219+G219+H219+J219-K219-M219-N219,0)*Inputs!$C$17,0)</f>
        <v>0</v>
      </c>
      <c r="P219" s="56" t="n">
        <f aca="false">F219+G219+H219+J219-K219-M219-N219+O219</f>
        <v>159029.046063716</v>
      </c>
      <c r="Q219" s="56" t="n">
        <f aca="false">IF(OR(E219=1,P219&lt;=0),0,P219)</f>
        <v>159029.046063716</v>
      </c>
      <c r="R219" s="15" t="n">
        <f aca="false">IF(OR(E219=1,AND(P219&lt;=0,I219&gt;0)),1,0)</f>
        <v>0</v>
      </c>
      <c r="S219" s="15" t="n">
        <f aca="false">IF(L219&gt;0,1,0)</f>
        <v>0</v>
      </c>
    </row>
    <row r="220" customFormat="false" ht="15" hidden="false" customHeight="false" outlineLevel="0" collapsed="false">
      <c r="A220" s="15" t="n">
        <v>219</v>
      </c>
      <c r="B220" s="15" t="n">
        <f aca="false">INT((A220-1)/12)+1</f>
        <v>19</v>
      </c>
      <c r="C220" s="15" t="n">
        <f aca="false">MIN(Inputs!$C$4+B220-1,99)</f>
        <v>92</v>
      </c>
      <c r="D220" s="55" t="n">
        <f aca="false">Inputs!$C$26</f>
        <v>0.03</v>
      </c>
      <c r="E220" s="15" t="n">
        <f aca="false">R219</f>
        <v>0</v>
      </c>
      <c r="F220" s="56" t="n">
        <f aca="false">Q219</f>
        <v>159029.046063716</v>
      </c>
      <c r="G220" s="56" t="n">
        <f aca="false">IF(AND(MOD(A220-1,12)=0,B220&lt;=Inputs!$C$7,E220=0),Inputs!$C$6,0)</f>
        <v>0</v>
      </c>
      <c r="H220" s="56" t="n">
        <f aca="false">IF(B220=1,G220*Inputs!$C$9,0)</f>
        <v>0</v>
      </c>
      <c r="I220" s="56" t="n">
        <f aca="false">I219+G220</f>
        <v>120000</v>
      </c>
      <c r="J220" s="56" t="n">
        <f aca="false">(F220+G220+H220)*((1+D220)^(1/12)-1)</f>
        <v>392.208529225234</v>
      </c>
      <c r="K220" s="56" t="n">
        <f aca="false">(F220+G220+H220+J220)*(Inputs!$C$14+IF(B220&lt;=10,Inputs!$C$12,Inputs!$C$13))/12</f>
        <v>79.7106272964708</v>
      </c>
      <c r="L220" s="56" t="n">
        <f aca="false">IF(OR(E220=1,A220&lt;=Inputs!$C$15),0,MAX(Inputs!$C$8*I220-(F220+G220+H220+J220-K220),0))</f>
        <v>0</v>
      </c>
      <c r="M220" s="56" t="n">
        <f aca="false">L220*INDEX(Rates!$B$2:$C$101,C220+1,IF(Inputs!$C$5="Male",1,2))/1000/12*Inputs!$C$16</f>
        <v>0</v>
      </c>
      <c r="N220" s="56" t="n">
        <f aca="false">IF($V$1=1,MAX(F220+G220+H220+J220-K220-M220,0)*Inputs!$C$22/12,0)</f>
        <v>0</v>
      </c>
      <c r="O220" s="56" t="n">
        <f aca="false">IF(AND(MOD(A220,12)=0,B220&gt;=Inputs!$C$18),MAX(F220+G220+H220+J220-K220-M220-N220,0)*Inputs!$C$17,0)</f>
        <v>0</v>
      </c>
      <c r="P220" s="56" t="n">
        <f aca="false">F220+G220+H220+J220-K220-M220-N220+O220</f>
        <v>159341.543965645</v>
      </c>
      <c r="Q220" s="56" t="n">
        <f aca="false">IF(OR(E220=1,P220&lt;=0),0,P220)</f>
        <v>159341.543965645</v>
      </c>
      <c r="R220" s="15" t="n">
        <f aca="false">IF(OR(E220=1,AND(P220&lt;=0,I220&gt;0)),1,0)</f>
        <v>0</v>
      </c>
      <c r="S220" s="15" t="n">
        <f aca="false">IF(L220&gt;0,1,0)</f>
        <v>0</v>
      </c>
    </row>
    <row r="221" customFormat="false" ht="15" hidden="false" customHeight="false" outlineLevel="0" collapsed="false">
      <c r="A221" s="15" t="n">
        <v>220</v>
      </c>
      <c r="B221" s="15" t="n">
        <f aca="false">INT((A221-1)/12)+1</f>
        <v>19</v>
      </c>
      <c r="C221" s="15" t="n">
        <f aca="false">MIN(Inputs!$C$4+B221-1,99)</f>
        <v>92</v>
      </c>
      <c r="D221" s="55" t="n">
        <f aca="false">Inputs!$C$26</f>
        <v>0.03</v>
      </c>
      <c r="E221" s="15" t="n">
        <f aca="false">R220</f>
        <v>0</v>
      </c>
      <c r="F221" s="56" t="n">
        <f aca="false">Q220</f>
        <v>159341.543965645</v>
      </c>
      <c r="G221" s="56" t="n">
        <f aca="false">IF(AND(MOD(A221-1,12)=0,B221&lt;=Inputs!$C$7,E221=0),Inputs!$C$6,0)</f>
        <v>0</v>
      </c>
      <c r="H221" s="56" t="n">
        <f aca="false">IF(B221=1,G221*Inputs!$C$9,0)</f>
        <v>0</v>
      </c>
      <c r="I221" s="56" t="n">
        <f aca="false">I220+G221</f>
        <v>120000</v>
      </c>
      <c r="J221" s="56" t="n">
        <f aca="false">(F221+G221+H221)*((1+D221)^(1/12)-1)</f>
        <v>392.97923335467</v>
      </c>
      <c r="K221" s="56" t="n">
        <f aca="false">(F221+G221+H221+J221)*(Inputs!$C$14+IF(B221&lt;=10,Inputs!$C$12,Inputs!$C$13))/12</f>
        <v>79.8672615994999</v>
      </c>
      <c r="L221" s="56" t="n">
        <f aca="false">IF(OR(E221=1,A221&lt;=Inputs!$C$15),0,MAX(Inputs!$C$8*I221-(F221+G221+H221+J221-K221),0))</f>
        <v>0</v>
      </c>
      <c r="M221" s="56" t="n">
        <f aca="false">L221*INDEX(Rates!$B$2:$C$101,C221+1,IF(Inputs!$C$5="Male",1,2))/1000/12*Inputs!$C$16</f>
        <v>0</v>
      </c>
      <c r="N221" s="56" t="n">
        <f aca="false">IF($V$1=1,MAX(F221+G221+H221+J221-K221-M221,0)*Inputs!$C$22/12,0)</f>
        <v>0</v>
      </c>
      <c r="O221" s="56" t="n">
        <f aca="false">IF(AND(MOD(A221,12)=0,B221&gt;=Inputs!$C$18),MAX(F221+G221+H221+J221-K221-M221-N221,0)*Inputs!$C$17,0)</f>
        <v>0</v>
      </c>
      <c r="P221" s="56" t="n">
        <f aca="false">F221+G221+H221+J221-K221-M221-N221+O221</f>
        <v>159654.6559374</v>
      </c>
      <c r="Q221" s="56" t="n">
        <f aca="false">IF(OR(E221=1,P221&lt;=0),0,P221)</f>
        <v>159654.6559374</v>
      </c>
      <c r="R221" s="15" t="n">
        <f aca="false">IF(OR(E221=1,AND(P221&lt;=0,I221&gt;0)),1,0)</f>
        <v>0</v>
      </c>
      <c r="S221" s="15" t="n">
        <f aca="false">IF(L221&gt;0,1,0)</f>
        <v>0</v>
      </c>
    </row>
    <row r="222" customFormat="false" ht="15" hidden="false" customHeight="false" outlineLevel="0" collapsed="false">
      <c r="A222" s="15" t="n">
        <v>221</v>
      </c>
      <c r="B222" s="15" t="n">
        <f aca="false">INT((A222-1)/12)+1</f>
        <v>19</v>
      </c>
      <c r="C222" s="15" t="n">
        <f aca="false">MIN(Inputs!$C$4+B222-1,99)</f>
        <v>92</v>
      </c>
      <c r="D222" s="55" t="n">
        <f aca="false">Inputs!$C$26</f>
        <v>0.03</v>
      </c>
      <c r="E222" s="15" t="n">
        <f aca="false">R221</f>
        <v>0</v>
      </c>
      <c r="F222" s="56" t="n">
        <f aca="false">Q221</f>
        <v>159654.6559374</v>
      </c>
      <c r="G222" s="56" t="n">
        <f aca="false">IF(AND(MOD(A222-1,12)=0,B222&lt;=Inputs!$C$7,E222=0),Inputs!$C$6,0)</f>
        <v>0</v>
      </c>
      <c r="H222" s="56" t="n">
        <f aca="false">IF(B222=1,G222*Inputs!$C$9,0)</f>
        <v>0</v>
      </c>
      <c r="I222" s="56" t="n">
        <f aca="false">I221+G222</f>
        <v>120000</v>
      </c>
      <c r="J222" s="56" t="n">
        <f aca="false">(F222+G222+H222)*((1+D222)^(1/12)-1)</f>
        <v>393.751451945956</v>
      </c>
      <c r="K222" s="56" t="n">
        <f aca="false">(F222+G222+H222+J222)*(Inputs!$C$14+IF(B222&lt;=10,Inputs!$C$12,Inputs!$C$13))/12</f>
        <v>80.0242036946732</v>
      </c>
      <c r="L222" s="56" t="n">
        <f aca="false">IF(OR(E222=1,A222&lt;=Inputs!$C$15),0,MAX(Inputs!$C$8*I222-(F222+G222+H222+J222-K222),0))</f>
        <v>0</v>
      </c>
      <c r="M222" s="56" t="n">
        <f aca="false">L222*INDEX(Rates!$B$2:$C$101,C222+1,IF(Inputs!$C$5="Male",1,2))/1000/12*Inputs!$C$16</f>
        <v>0</v>
      </c>
      <c r="N222" s="56" t="n">
        <f aca="false">IF($V$1=1,MAX(F222+G222+H222+J222-K222-M222,0)*Inputs!$C$22/12,0)</f>
        <v>0</v>
      </c>
      <c r="O222" s="56" t="n">
        <f aca="false">IF(AND(MOD(A222,12)=0,B222&gt;=Inputs!$C$18),MAX(F222+G222+H222+J222-K222-M222-N222,0)*Inputs!$C$17,0)</f>
        <v>0</v>
      </c>
      <c r="P222" s="56" t="n">
        <f aca="false">F222+G222+H222+J222-K222-M222-N222+O222</f>
        <v>159968.383185652</v>
      </c>
      <c r="Q222" s="56" t="n">
        <f aca="false">IF(OR(E222=1,P222&lt;=0),0,P222)</f>
        <v>159968.383185652</v>
      </c>
      <c r="R222" s="15" t="n">
        <f aca="false">IF(OR(E222=1,AND(P222&lt;=0,I222&gt;0)),1,0)</f>
        <v>0</v>
      </c>
      <c r="S222" s="15" t="n">
        <f aca="false">IF(L222&gt;0,1,0)</f>
        <v>0</v>
      </c>
    </row>
    <row r="223" customFormat="false" ht="15" hidden="false" customHeight="false" outlineLevel="0" collapsed="false">
      <c r="A223" s="15" t="n">
        <v>222</v>
      </c>
      <c r="B223" s="15" t="n">
        <f aca="false">INT((A223-1)/12)+1</f>
        <v>19</v>
      </c>
      <c r="C223" s="15" t="n">
        <f aca="false">MIN(Inputs!$C$4+B223-1,99)</f>
        <v>92</v>
      </c>
      <c r="D223" s="55" t="n">
        <f aca="false">Inputs!$C$26</f>
        <v>0.03</v>
      </c>
      <c r="E223" s="15" t="n">
        <f aca="false">R222</f>
        <v>0</v>
      </c>
      <c r="F223" s="56" t="n">
        <f aca="false">Q222</f>
        <v>159968.383185652</v>
      </c>
      <c r="G223" s="56" t="n">
        <f aca="false">IF(AND(MOD(A223-1,12)=0,B223&lt;=Inputs!$C$7,E223=0),Inputs!$C$6,0)</f>
        <v>0</v>
      </c>
      <c r="H223" s="56" t="n">
        <f aca="false">IF(B223=1,G223*Inputs!$C$9,0)</f>
        <v>0</v>
      </c>
      <c r="I223" s="56" t="n">
        <f aca="false">I222+G223</f>
        <v>120000</v>
      </c>
      <c r="J223" s="56" t="n">
        <f aca="false">(F223+G223+H223)*((1+D223)^(1/12)-1)</f>
        <v>394.525187975066</v>
      </c>
      <c r="K223" s="56" t="n">
        <f aca="false">(F223+G223+H223+J223)*(Inputs!$C$14+IF(B223&lt;=10,Inputs!$C$12,Inputs!$C$13))/12</f>
        <v>80.1814541868133</v>
      </c>
      <c r="L223" s="56" t="n">
        <f aca="false">IF(OR(E223=1,A223&lt;=Inputs!$C$15),0,MAX(Inputs!$C$8*I223-(F223+G223+H223+J223-K223),0))</f>
        <v>0</v>
      </c>
      <c r="M223" s="56" t="n">
        <f aca="false">L223*INDEX(Rates!$B$2:$C$101,C223+1,IF(Inputs!$C$5="Male",1,2))/1000/12*Inputs!$C$16</f>
        <v>0</v>
      </c>
      <c r="N223" s="56" t="n">
        <f aca="false">IF($V$1=1,MAX(F223+G223+H223+J223-K223-M223,0)*Inputs!$C$22/12,0)</f>
        <v>0</v>
      </c>
      <c r="O223" s="56" t="n">
        <f aca="false">IF(AND(MOD(A223,12)=0,B223&gt;=Inputs!$C$18),MAX(F223+G223+H223+J223-K223-M223-N223,0)*Inputs!$C$17,0)</f>
        <v>0</v>
      </c>
      <c r="P223" s="56" t="n">
        <f aca="false">F223+G223+H223+J223-K223-M223-N223+O223</f>
        <v>160282.72691944</v>
      </c>
      <c r="Q223" s="56" t="n">
        <f aca="false">IF(OR(E223=1,P223&lt;=0),0,P223)</f>
        <v>160282.72691944</v>
      </c>
      <c r="R223" s="15" t="n">
        <f aca="false">IF(OR(E223=1,AND(P223&lt;=0,I223&gt;0)),1,0)</f>
        <v>0</v>
      </c>
      <c r="S223" s="15" t="n">
        <f aca="false">IF(L223&gt;0,1,0)</f>
        <v>0</v>
      </c>
    </row>
    <row r="224" customFormat="false" ht="15" hidden="false" customHeight="false" outlineLevel="0" collapsed="false">
      <c r="A224" s="15" t="n">
        <v>223</v>
      </c>
      <c r="B224" s="15" t="n">
        <f aca="false">INT((A224-1)/12)+1</f>
        <v>19</v>
      </c>
      <c r="C224" s="15" t="n">
        <f aca="false">MIN(Inputs!$C$4+B224-1,99)</f>
        <v>92</v>
      </c>
      <c r="D224" s="55" t="n">
        <f aca="false">Inputs!$C$26</f>
        <v>0.03</v>
      </c>
      <c r="E224" s="15" t="n">
        <f aca="false">R223</f>
        <v>0</v>
      </c>
      <c r="F224" s="56" t="n">
        <f aca="false">Q223</f>
        <v>160282.72691944</v>
      </c>
      <c r="G224" s="56" t="n">
        <f aca="false">IF(AND(MOD(A224-1,12)=0,B224&lt;=Inputs!$C$7,E224=0),Inputs!$C$6,0)</f>
        <v>0</v>
      </c>
      <c r="H224" s="56" t="n">
        <f aca="false">IF(B224=1,G224*Inputs!$C$9,0)</f>
        <v>0</v>
      </c>
      <c r="I224" s="56" t="n">
        <f aca="false">I223+G224</f>
        <v>120000</v>
      </c>
      <c r="J224" s="56" t="n">
        <f aca="false">(F224+G224+H224)*((1+D224)^(1/12)-1)</f>
        <v>395.300444423821</v>
      </c>
      <c r="K224" s="56" t="n">
        <f aca="false">(F224+G224+H224+J224)*(Inputs!$C$14+IF(B224&lt;=10,Inputs!$C$12,Inputs!$C$13))/12</f>
        <v>80.3390136819319</v>
      </c>
      <c r="L224" s="56" t="n">
        <f aca="false">IF(OR(E224=1,A224&lt;=Inputs!$C$15),0,MAX(Inputs!$C$8*I224-(F224+G224+H224+J224-K224),0))</f>
        <v>0</v>
      </c>
      <c r="M224" s="56" t="n">
        <f aca="false">L224*INDEX(Rates!$B$2:$C$101,C224+1,IF(Inputs!$C$5="Male",1,2))/1000/12*Inputs!$C$16</f>
        <v>0</v>
      </c>
      <c r="N224" s="56" t="n">
        <f aca="false">IF($V$1=1,MAX(F224+G224+H224+J224-K224-M224,0)*Inputs!$C$22/12,0)</f>
        <v>0</v>
      </c>
      <c r="O224" s="56" t="n">
        <f aca="false">IF(AND(MOD(A224,12)=0,B224&gt;=Inputs!$C$18),MAX(F224+G224+H224+J224-K224-M224-N224,0)*Inputs!$C$17,0)</f>
        <v>0</v>
      </c>
      <c r="P224" s="56" t="n">
        <f aca="false">F224+G224+H224+J224-K224-M224-N224+O224</f>
        <v>160597.688350182</v>
      </c>
      <c r="Q224" s="56" t="n">
        <f aca="false">IF(OR(E224=1,P224&lt;=0),0,P224)</f>
        <v>160597.688350182</v>
      </c>
      <c r="R224" s="15" t="n">
        <f aca="false">IF(OR(E224=1,AND(P224&lt;=0,I224&gt;0)),1,0)</f>
        <v>0</v>
      </c>
      <c r="S224" s="15" t="n">
        <f aca="false">IF(L224&gt;0,1,0)</f>
        <v>0</v>
      </c>
    </row>
    <row r="225" customFormat="false" ht="15" hidden="false" customHeight="false" outlineLevel="0" collapsed="false">
      <c r="A225" s="15" t="n">
        <v>224</v>
      </c>
      <c r="B225" s="15" t="n">
        <f aca="false">INT((A225-1)/12)+1</f>
        <v>19</v>
      </c>
      <c r="C225" s="15" t="n">
        <f aca="false">MIN(Inputs!$C$4+B225-1,99)</f>
        <v>92</v>
      </c>
      <c r="D225" s="55" t="n">
        <f aca="false">Inputs!$C$26</f>
        <v>0.03</v>
      </c>
      <c r="E225" s="15" t="n">
        <f aca="false">R224</f>
        <v>0</v>
      </c>
      <c r="F225" s="56" t="n">
        <f aca="false">Q224</f>
        <v>160597.688350182</v>
      </c>
      <c r="G225" s="56" t="n">
        <f aca="false">IF(AND(MOD(A225-1,12)=0,B225&lt;=Inputs!$C$7,E225=0),Inputs!$C$6,0)</f>
        <v>0</v>
      </c>
      <c r="H225" s="56" t="n">
        <f aca="false">IF(B225=1,G225*Inputs!$C$9,0)</f>
        <v>0</v>
      </c>
      <c r="I225" s="56" t="n">
        <f aca="false">I224+G225</f>
        <v>120000</v>
      </c>
      <c r="J225" s="56" t="n">
        <f aca="false">(F225+G225+H225)*((1+D225)^(1/12)-1)</f>
        <v>396.077224279901</v>
      </c>
      <c r="K225" s="56" t="n">
        <f aca="false">(F225+G225+H225+J225)*(Inputs!$C$14+IF(B225&lt;=10,Inputs!$C$12,Inputs!$C$13))/12</f>
        <v>80.4968827872308</v>
      </c>
      <c r="L225" s="56" t="n">
        <f aca="false">IF(OR(E225=1,A225&lt;=Inputs!$C$15),0,MAX(Inputs!$C$8*I225-(F225+G225+H225+J225-K225),0))</f>
        <v>0</v>
      </c>
      <c r="M225" s="56" t="n">
        <f aca="false">L225*INDEX(Rates!$B$2:$C$101,C225+1,IF(Inputs!$C$5="Male",1,2))/1000/12*Inputs!$C$16</f>
        <v>0</v>
      </c>
      <c r="N225" s="56" t="n">
        <f aca="false">IF($V$1=1,MAX(F225+G225+H225+J225-K225-M225,0)*Inputs!$C$22/12,0)</f>
        <v>0</v>
      </c>
      <c r="O225" s="56" t="n">
        <f aca="false">IF(AND(MOD(A225,12)=0,B225&gt;=Inputs!$C$18),MAX(F225+G225+H225+J225-K225-M225-N225,0)*Inputs!$C$17,0)</f>
        <v>0</v>
      </c>
      <c r="P225" s="56" t="n">
        <f aca="false">F225+G225+H225+J225-K225-M225-N225+O225</f>
        <v>160913.268691674</v>
      </c>
      <c r="Q225" s="56" t="n">
        <f aca="false">IF(OR(E225=1,P225&lt;=0),0,P225)</f>
        <v>160913.268691674</v>
      </c>
      <c r="R225" s="15" t="n">
        <f aca="false">IF(OR(E225=1,AND(P225&lt;=0,I225&gt;0)),1,0)</f>
        <v>0</v>
      </c>
      <c r="S225" s="15" t="n">
        <f aca="false">IF(L225&gt;0,1,0)</f>
        <v>0</v>
      </c>
    </row>
    <row r="226" customFormat="false" ht="15" hidden="false" customHeight="false" outlineLevel="0" collapsed="false">
      <c r="A226" s="15" t="n">
        <v>225</v>
      </c>
      <c r="B226" s="15" t="n">
        <f aca="false">INT((A226-1)/12)+1</f>
        <v>19</v>
      </c>
      <c r="C226" s="15" t="n">
        <f aca="false">MIN(Inputs!$C$4+B226-1,99)</f>
        <v>92</v>
      </c>
      <c r="D226" s="55" t="n">
        <f aca="false">Inputs!$C$26</f>
        <v>0.03</v>
      </c>
      <c r="E226" s="15" t="n">
        <f aca="false">R225</f>
        <v>0</v>
      </c>
      <c r="F226" s="56" t="n">
        <f aca="false">Q225</f>
        <v>160913.268691674</v>
      </c>
      <c r="G226" s="56" t="n">
        <f aca="false">IF(AND(MOD(A226-1,12)=0,B226&lt;=Inputs!$C$7,E226=0),Inputs!$C$6,0)</f>
        <v>0</v>
      </c>
      <c r="H226" s="56" t="n">
        <f aca="false">IF(B226=1,G226*Inputs!$C$9,0)</f>
        <v>0</v>
      </c>
      <c r="I226" s="56" t="n">
        <f aca="false">I225+G226</f>
        <v>120000</v>
      </c>
      <c r="J226" s="56" t="n">
        <f aca="false">(F226+G226+H226)*((1+D226)^(1/12)-1)</f>
        <v>396.855530536858</v>
      </c>
      <c r="K226" s="56" t="n">
        <f aca="false">(F226+G226+H226+J226)*(Inputs!$C$14+IF(B226&lt;=10,Inputs!$C$12,Inputs!$C$13))/12</f>
        <v>80.6550621111056</v>
      </c>
      <c r="L226" s="56" t="n">
        <f aca="false">IF(OR(E226=1,A226&lt;=Inputs!$C$15),0,MAX(Inputs!$C$8*I226-(F226+G226+H226+J226-K226),0))</f>
        <v>0</v>
      </c>
      <c r="M226" s="56" t="n">
        <f aca="false">L226*INDEX(Rates!$B$2:$C$101,C226+1,IF(Inputs!$C$5="Male",1,2))/1000/12*Inputs!$C$16</f>
        <v>0</v>
      </c>
      <c r="N226" s="56" t="n">
        <f aca="false">IF($V$1=1,MAX(F226+G226+H226+J226-K226-M226,0)*Inputs!$C$22/12,0)</f>
        <v>0</v>
      </c>
      <c r="O226" s="56" t="n">
        <f aca="false">IF(AND(MOD(A226,12)=0,B226&gt;=Inputs!$C$18),MAX(F226+G226+H226+J226-K226-M226-N226,0)*Inputs!$C$17,0)</f>
        <v>0</v>
      </c>
      <c r="P226" s="56" t="n">
        <f aca="false">F226+G226+H226+J226-K226-M226-N226+O226</f>
        <v>161229.4691601</v>
      </c>
      <c r="Q226" s="56" t="n">
        <f aca="false">IF(OR(E226=1,P226&lt;=0),0,P226)</f>
        <v>161229.4691601</v>
      </c>
      <c r="R226" s="15" t="n">
        <f aca="false">IF(OR(E226=1,AND(P226&lt;=0,I226&gt;0)),1,0)</f>
        <v>0</v>
      </c>
      <c r="S226" s="15" t="n">
        <f aca="false">IF(L226&gt;0,1,0)</f>
        <v>0</v>
      </c>
    </row>
    <row r="227" customFormat="false" ht="15" hidden="false" customHeight="false" outlineLevel="0" collapsed="false">
      <c r="A227" s="15" t="n">
        <v>226</v>
      </c>
      <c r="B227" s="15" t="n">
        <f aca="false">INT((A227-1)/12)+1</f>
        <v>19</v>
      </c>
      <c r="C227" s="15" t="n">
        <f aca="false">MIN(Inputs!$C$4+B227-1,99)</f>
        <v>92</v>
      </c>
      <c r="D227" s="55" t="n">
        <f aca="false">Inputs!$C$26</f>
        <v>0.03</v>
      </c>
      <c r="E227" s="15" t="n">
        <f aca="false">R226</f>
        <v>0</v>
      </c>
      <c r="F227" s="56" t="n">
        <f aca="false">Q226</f>
        <v>161229.4691601</v>
      </c>
      <c r="G227" s="56" t="n">
        <f aca="false">IF(AND(MOD(A227-1,12)=0,B227&lt;=Inputs!$C$7,E227=0),Inputs!$C$6,0)</f>
        <v>0</v>
      </c>
      <c r="H227" s="56" t="n">
        <f aca="false">IF(B227=1,G227*Inputs!$C$9,0)</f>
        <v>0</v>
      </c>
      <c r="I227" s="56" t="n">
        <f aca="false">I226+G227</f>
        <v>120000</v>
      </c>
      <c r="J227" s="56" t="n">
        <f aca="false">(F227+G227+H227)*((1+D227)^(1/12)-1)</f>
        <v>397.635366194125</v>
      </c>
      <c r="K227" s="56" t="n">
        <f aca="false">(F227+G227+H227+J227)*(Inputs!$C$14+IF(B227&lt;=10,Inputs!$C$12,Inputs!$C$13))/12</f>
        <v>80.8135522631472</v>
      </c>
      <c r="L227" s="56" t="n">
        <f aca="false">IF(OR(E227=1,A227&lt;=Inputs!$C$15),0,MAX(Inputs!$C$8*I227-(F227+G227+H227+J227-K227),0))</f>
        <v>0</v>
      </c>
      <c r="M227" s="56" t="n">
        <f aca="false">L227*INDEX(Rates!$B$2:$C$101,C227+1,IF(Inputs!$C$5="Male",1,2))/1000/12*Inputs!$C$16</f>
        <v>0</v>
      </c>
      <c r="N227" s="56" t="n">
        <f aca="false">IF($V$1=1,MAX(F227+G227+H227+J227-K227-M227,0)*Inputs!$C$22/12,0)</f>
        <v>0</v>
      </c>
      <c r="O227" s="56" t="n">
        <f aca="false">IF(AND(MOD(A227,12)=0,B227&gt;=Inputs!$C$18),MAX(F227+G227+H227+J227-K227-M227-N227,0)*Inputs!$C$17,0)</f>
        <v>0</v>
      </c>
      <c r="P227" s="56" t="n">
        <f aca="false">F227+G227+H227+J227-K227-M227-N227+O227</f>
        <v>161546.290974031</v>
      </c>
      <c r="Q227" s="56" t="n">
        <f aca="false">IF(OR(E227=1,P227&lt;=0),0,P227)</f>
        <v>161546.290974031</v>
      </c>
      <c r="R227" s="15" t="n">
        <f aca="false">IF(OR(E227=1,AND(P227&lt;=0,I227&gt;0)),1,0)</f>
        <v>0</v>
      </c>
      <c r="S227" s="15" t="n">
        <f aca="false">IF(L227&gt;0,1,0)</f>
        <v>0</v>
      </c>
    </row>
    <row r="228" customFormat="false" ht="15" hidden="false" customHeight="false" outlineLevel="0" collapsed="false">
      <c r="A228" s="15" t="n">
        <v>227</v>
      </c>
      <c r="B228" s="15" t="n">
        <f aca="false">INT((A228-1)/12)+1</f>
        <v>19</v>
      </c>
      <c r="C228" s="15" t="n">
        <f aca="false">MIN(Inputs!$C$4+B228-1,99)</f>
        <v>92</v>
      </c>
      <c r="D228" s="55" t="n">
        <f aca="false">Inputs!$C$26</f>
        <v>0.03</v>
      </c>
      <c r="E228" s="15" t="n">
        <f aca="false">R227</f>
        <v>0</v>
      </c>
      <c r="F228" s="56" t="n">
        <f aca="false">Q227</f>
        <v>161546.290974031</v>
      </c>
      <c r="G228" s="56" t="n">
        <f aca="false">IF(AND(MOD(A228-1,12)=0,B228&lt;=Inputs!$C$7,E228=0),Inputs!$C$6,0)</f>
        <v>0</v>
      </c>
      <c r="H228" s="56" t="n">
        <f aca="false">IF(B228=1,G228*Inputs!$C$9,0)</f>
        <v>0</v>
      </c>
      <c r="I228" s="56" t="n">
        <f aca="false">I227+G228</f>
        <v>120000</v>
      </c>
      <c r="J228" s="56" t="n">
        <f aca="false">(F228+G228+H228)*((1+D228)^(1/12)-1)</f>
        <v>398.416734257029</v>
      </c>
      <c r="K228" s="56" t="n">
        <f aca="false">(F228+G228+H228+J228)*(Inputs!$C$14+IF(B228&lt;=10,Inputs!$C$12,Inputs!$C$13))/12</f>
        <v>80.9723538541441</v>
      </c>
      <c r="L228" s="56" t="n">
        <f aca="false">IF(OR(E228=1,A228&lt;=Inputs!$C$15),0,MAX(Inputs!$C$8*I228-(F228+G228+H228+J228-K228),0))</f>
        <v>0</v>
      </c>
      <c r="M228" s="56" t="n">
        <f aca="false">L228*INDEX(Rates!$B$2:$C$101,C228+1,IF(Inputs!$C$5="Male",1,2))/1000/12*Inputs!$C$16</f>
        <v>0</v>
      </c>
      <c r="N228" s="56" t="n">
        <f aca="false">IF($V$1=1,MAX(F228+G228+H228+J228-K228-M228,0)*Inputs!$C$22/12,0)</f>
        <v>0</v>
      </c>
      <c r="O228" s="56" t="n">
        <f aca="false">IF(AND(MOD(A228,12)=0,B228&gt;=Inputs!$C$18),MAX(F228+G228+H228+J228-K228-M228-N228,0)*Inputs!$C$17,0)</f>
        <v>0</v>
      </c>
      <c r="P228" s="56" t="n">
        <f aca="false">F228+G228+H228+J228-K228-M228-N228+O228</f>
        <v>161863.735354434</v>
      </c>
      <c r="Q228" s="56" t="n">
        <f aca="false">IF(OR(E228=1,P228&lt;=0),0,P228)</f>
        <v>161863.735354434</v>
      </c>
      <c r="R228" s="15" t="n">
        <f aca="false">IF(OR(E228=1,AND(P228&lt;=0,I228&gt;0)),1,0)</f>
        <v>0</v>
      </c>
      <c r="S228" s="15" t="n">
        <f aca="false">IF(L228&gt;0,1,0)</f>
        <v>0</v>
      </c>
    </row>
    <row r="229" customFormat="false" ht="15" hidden="false" customHeight="false" outlineLevel="0" collapsed="false">
      <c r="A229" s="15" t="n">
        <v>228</v>
      </c>
      <c r="B229" s="15" t="n">
        <f aca="false">INT((A229-1)/12)+1</f>
        <v>19</v>
      </c>
      <c r="C229" s="15" t="n">
        <f aca="false">MIN(Inputs!$C$4+B229-1,99)</f>
        <v>92</v>
      </c>
      <c r="D229" s="55" t="n">
        <f aca="false">Inputs!$C$26</f>
        <v>0.03</v>
      </c>
      <c r="E229" s="15" t="n">
        <f aca="false">R228</f>
        <v>0</v>
      </c>
      <c r="F229" s="56" t="n">
        <f aca="false">Q228</f>
        <v>161863.735354434</v>
      </c>
      <c r="G229" s="56" t="n">
        <f aca="false">IF(AND(MOD(A229-1,12)=0,B229&lt;=Inputs!$C$7,E229=0),Inputs!$C$6,0)</f>
        <v>0</v>
      </c>
      <c r="H229" s="56" t="n">
        <f aca="false">IF(B229=1,G229*Inputs!$C$9,0)</f>
        <v>0</v>
      </c>
      <c r="I229" s="56" t="n">
        <f aca="false">I228+G229</f>
        <v>120000</v>
      </c>
      <c r="J229" s="56" t="n">
        <f aca="false">(F229+G229+H229)*((1+D229)^(1/12)-1)</f>
        <v>399.199637736804</v>
      </c>
      <c r="K229" s="56" t="n">
        <f aca="false">(F229+G229+H229+J229)*(Inputs!$C$14+IF(B229&lt;=10,Inputs!$C$12,Inputs!$C$13))/12</f>
        <v>81.1314674960854</v>
      </c>
      <c r="L229" s="56" t="n">
        <f aca="false">IF(OR(E229=1,A229&lt;=Inputs!$C$15),0,MAX(Inputs!$C$8*I229-(F229+G229+H229+J229-K229),0))</f>
        <v>0</v>
      </c>
      <c r="M229" s="56" t="n">
        <f aca="false">L229*INDEX(Rates!$B$2:$C$101,C229+1,IF(Inputs!$C$5="Male",1,2))/1000/12*Inputs!$C$16</f>
        <v>0</v>
      </c>
      <c r="N229" s="56" t="n">
        <f aca="false">IF($V$1=1,MAX(F229+G229+H229+J229-K229-M229,0)*Inputs!$C$22/12,0)</f>
        <v>0</v>
      </c>
      <c r="O229" s="56" t="n">
        <f aca="false">IF(AND(MOD(A229,12)=0,B229&gt;=Inputs!$C$18),MAX(F229+G229+H229+J229-K229-M229-N229,0)*Inputs!$C$17,0)</f>
        <v>810.909017623374</v>
      </c>
      <c r="P229" s="56" t="n">
        <f aca="false">F229+G229+H229+J229-K229-M229-N229+O229</f>
        <v>162992.712542298</v>
      </c>
      <c r="Q229" s="56" t="n">
        <f aca="false">IF(OR(E229=1,P229&lt;=0),0,P229)</f>
        <v>162992.712542298</v>
      </c>
      <c r="R229" s="15" t="n">
        <f aca="false">IF(OR(E229=1,AND(P229&lt;=0,I229&gt;0)),1,0)</f>
        <v>0</v>
      </c>
      <c r="S229" s="15" t="n">
        <f aca="false">IF(L229&gt;0,1,0)</f>
        <v>0</v>
      </c>
    </row>
    <row r="230" customFormat="false" ht="15" hidden="false" customHeight="false" outlineLevel="0" collapsed="false">
      <c r="A230" s="15" t="n">
        <v>229</v>
      </c>
      <c r="B230" s="15" t="n">
        <f aca="false">INT((A230-1)/12)+1</f>
        <v>20</v>
      </c>
      <c r="C230" s="15" t="n">
        <f aca="false">MIN(Inputs!$C$4+B230-1,99)</f>
        <v>93</v>
      </c>
      <c r="D230" s="55" t="n">
        <f aca="false">Inputs!$C$26</f>
        <v>0.03</v>
      </c>
      <c r="E230" s="15" t="n">
        <f aca="false">R229</f>
        <v>0</v>
      </c>
      <c r="F230" s="56" t="n">
        <f aca="false">Q229</f>
        <v>162992.712542298</v>
      </c>
      <c r="G230" s="56" t="n">
        <f aca="false">IF(AND(MOD(A230-1,12)=0,B230&lt;=Inputs!$C$7,E230=0),Inputs!$C$6,0)</f>
        <v>0</v>
      </c>
      <c r="H230" s="56" t="n">
        <f aca="false">IF(B230=1,G230*Inputs!$C$9,0)</f>
        <v>0</v>
      </c>
      <c r="I230" s="56" t="n">
        <f aca="false">I229+G230</f>
        <v>120000</v>
      </c>
      <c r="J230" s="56" t="n">
        <f aca="false">(F230+G230+H230)*((1+D230)^(1/12)-1)</f>
        <v>401.984000048854</v>
      </c>
      <c r="K230" s="56" t="n">
        <f aca="false">(F230+G230+H230+J230)*(Inputs!$C$14+IF(B230&lt;=10,Inputs!$C$12,Inputs!$C$13))/12</f>
        <v>81.6973482711735</v>
      </c>
      <c r="L230" s="56" t="n">
        <f aca="false">IF(OR(E230=1,A230&lt;=Inputs!$C$15),0,MAX(Inputs!$C$8*I230-(F230+G230+H230+J230-K230),0))</f>
        <v>0</v>
      </c>
      <c r="M230" s="56" t="n">
        <f aca="false">L230*INDEX(Rates!$B$2:$C$101,C230+1,IF(Inputs!$C$5="Male",1,2))/1000/12*Inputs!$C$16</f>
        <v>0</v>
      </c>
      <c r="N230" s="56" t="n">
        <f aca="false">IF($V$1=1,MAX(F230+G230+H230+J230-K230-M230,0)*Inputs!$C$22/12,0)</f>
        <v>0</v>
      </c>
      <c r="O230" s="56" t="n">
        <f aca="false">IF(AND(MOD(A230,12)=0,B230&gt;=Inputs!$C$18),MAX(F230+G230+H230+J230-K230-M230-N230,0)*Inputs!$C$17,0)</f>
        <v>0</v>
      </c>
      <c r="P230" s="56" t="n">
        <f aca="false">F230+G230+H230+J230-K230-M230-N230+O230</f>
        <v>163312.999194076</v>
      </c>
      <c r="Q230" s="56" t="n">
        <f aca="false">IF(OR(E230=1,P230&lt;=0),0,P230)</f>
        <v>163312.999194076</v>
      </c>
      <c r="R230" s="15" t="n">
        <f aca="false">IF(OR(E230=1,AND(P230&lt;=0,I230&gt;0)),1,0)</f>
        <v>0</v>
      </c>
      <c r="S230" s="15" t="n">
        <f aca="false">IF(L230&gt;0,1,0)</f>
        <v>0</v>
      </c>
    </row>
    <row r="231" customFormat="false" ht="15" hidden="false" customHeight="false" outlineLevel="0" collapsed="false">
      <c r="A231" s="15" t="n">
        <v>230</v>
      </c>
      <c r="B231" s="15" t="n">
        <f aca="false">INT((A231-1)/12)+1</f>
        <v>20</v>
      </c>
      <c r="C231" s="15" t="n">
        <f aca="false">MIN(Inputs!$C$4+B231-1,99)</f>
        <v>93</v>
      </c>
      <c r="D231" s="55" t="n">
        <f aca="false">Inputs!$C$26</f>
        <v>0.03</v>
      </c>
      <c r="E231" s="15" t="n">
        <f aca="false">R230</f>
        <v>0</v>
      </c>
      <c r="F231" s="56" t="n">
        <f aca="false">Q230</f>
        <v>163312.999194076</v>
      </c>
      <c r="G231" s="56" t="n">
        <f aca="false">IF(AND(MOD(A231-1,12)=0,B231&lt;=Inputs!$C$7,E231=0),Inputs!$C$6,0)</f>
        <v>0</v>
      </c>
      <c r="H231" s="56" t="n">
        <f aca="false">IF(B231=1,G231*Inputs!$C$9,0)</f>
        <v>0</v>
      </c>
      <c r="I231" s="56" t="n">
        <f aca="false">I230+G231</f>
        <v>120000</v>
      </c>
      <c r="J231" s="56" t="n">
        <f aca="false">(F231+G231+H231)*((1+D231)^(1/12)-1)</f>
        <v>402.773913336605</v>
      </c>
      <c r="K231" s="56" t="n">
        <f aca="false">(F231+G231+H231+J231)*(Inputs!$C$14+IF(B231&lt;=10,Inputs!$C$12,Inputs!$C$13))/12</f>
        <v>81.8578865537062</v>
      </c>
      <c r="L231" s="56" t="n">
        <f aca="false">IF(OR(E231=1,A231&lt;=Inputs!$C$15),0,MAX(Inputs!$C$8*I231-(F231+G231+H231+J231-K231),0))</f>
        <v>0</v>
      </c>
      <c r="M231" s="56" t="n">
        <f aca="false">L231*INDEX(Rates!$B$2:$C$101,C231+1,IF(Inputs!$C$5="Male",1,2))/1000/12*Inputs!$C$16</f>
        <v>0</v>
      </c>
      <c r="N231" s="56" t="n">
        <f aca="false">IF($V$1=1,MAX(F231+G231+H231+J231-K231-M231,0)*Inputs!$C$22/12,0)</f>
        <v>0</v>
      </c>
      <c r="O231" s="56" t="n">
        <f aca="false">IF(AND(MOD(A231,12)=0,B231&gt;=Inputs!$C$18),MAX(F231+G231+H231+J231-K231-M231-N231,0)*Inputs!$C$17,0)</f>
        <v>0</v>
      </c>
      <c r="P231" s="56" t="n">
        <f aca="false">F231+G231+H231+J231-K231-M231-N231+O231</f>
        <v>163633.915220859</v>
      </c>
      <c r="Q231" s="56" t="n">
        <f aca="false">IF(OR(E231=1,P231&lt;=0),0,P231)</f>
        <v>163633.915220859</v>
      </c>
      <c r="R231" s="15" t="n">
        <f aca="false">IF(OR(E231=1,AND(P231&lt;=0,I231&gt;0)),1,0)</f>
        <v>0</v>
      </c>
      <c r="S231" s="15" t="n">
        <f aca="false">IF(L231&gt;0,1,0)</f>
        <v>0</v>
      </c>
    </row>
    <row r="232" customFormat="false" ht="15" hidden="false" customHeight="false" outlineLevel="0" collapsed="false">
      <c r="A232" s="15" t="n">
        <v>231</v>
      </c>
      <c r="B232" s="15" t="n">
        <f aca="false">INT((A232-1)/12)+1</f>
        <v>20</v>
      </c>
      <c r="C232" s="15" t="n">
        <f aca="false">MIN(Inputs!$C$4+B232-1,99)</f>
        <v>93</v>
      </c>
      <c r="D232" s="55" t="n">
        <f aca="false">Inputs!$C$26</f>
        <v>0.03</v>
      </c>
      <c r="E232" s="15" t="n">
        <f aca="false">R231</f>
        <v>0</v>
      </c>
      <c r="F232" s="56" t="n">
        <f aca="false">Q231</f>
        <v>163633.915220859</v>
      </c>
      <c r="G232" s="56" t="n">
        <f aca="false">IF(AND(MOD(A232-1,12)=0,B232&lt;=Inputs!$C$7,E232=0),Inputs!$C$6,0)</f>
        <v>0</v>
      </c>
      <c r="H232" s="56" t="n">
        <f aca="false">IF(B232=1,G232*Inputs!$C$9,0)</f>
        <v>0</v>
      </c>
      <c r="I232" s="56" t="n">
        <f aca="false">I231+G232</f>
        <v>120000</v>
      </c>
      <c r="J232" s="56" t="n">
        <f aca="false">(F232+G232+H232)*((1+D232)^(1/12)-1)</f>
        <v>403.565378832908</v>
      </c>
      <c r="K232" s="56" t="n">
        <f aca="false">(F232+G232+H232+J232)*(Inputs!$C$14+IF(B232&lt;=10,Inputs!$C$12,Inputs!$C$13))/12</f>
        <v>82.0187402998458</v>
      </c>
      <c r="L232" s="56" t="n">
        <f aca="false">IF(OR(E232=1,A232&lt;=Inputs!$C$15),0,MAX(Inputs!$C$8*I232-(F232+G232+H232+J232-K232),0))</f>
        <v>0</v>
      </c>
      <c r="M232" s="56" t="n">
        <f aca="false">L232*INDEX(Rates!$B$2:$C$101,C232+1,IF(Inputs!$C$5="Male",1,2))/1000/12*Inputs!$C$16</f>
        <v>0</v>
      </c>
      <c r="N232" s="56" t="n">
        <f aca="false">IF($V$1=1,MAX(F232+G232+H232+J232-K232-M232,0)*Inputs!$C$22/12,0)</f>
        <v>0</v>
      </c>
      <c r="O232" s="56" t="n">
        <f aca="false">IF(AND(MOD(A232,12)=0,B232&gt;=Inputs!$C$18),MAX(F232+G232+H232+J232-K232-M232-N232,0)*Inputs!$C$17,0)</f>
        <v>0</v>
      </c>
      <c r="P232" s="56" t="n">
        <f aca="false">F232+G232+H232+J232-K232-M232-N232+O232</f>
        <v>163955.461859392</v>
      </c>
      <c r="Q232" s="56" t="n">
        <f aca="false">IF(OR(E232=1,P232&lt;=0),0,P232)</f>
        <v>163955.461859392</v>
      </c>
      <c r="R232" s="15" t="n">
        <f aca="false">IF(OR(E232=1,AND(P232&lt;=0,I232&gt;0)),1,0)</f>
        <v>0</v>
      </c>
      <c r="S232" s="15" t="n">
        <f aca="false">IF(L232&gt;0,1,0)</f>
        <v>0</v>
      </c>
    </row>
    <row r="233" customFormat="false" ht="15" hidden="false" customHeight="false" outlineLevel="0" collapsed="false">
      <c r="A233" s="15" t="n">
        <v>232</v>
      </c>
      <c r="B233" s="15" t="n">
        <f aca="false">INT((A233-1)/12)+1</f>
        <v>20</v>
      </c>
      <c r="C233" s="15" t="n">
        <f aca="false">MIN(Inputs!$C$4+B233-1,99)</f>
        <v>93</v>
      </c>
      <c r="D233" s="55" t="n">
        <f aca="false">Inputs!$C$26</f>
        <v>0.03</v>
      </c>
      <c r="E233" s="15" t="n">
        <f aca="false">R232</f>
        <v>0</v>
      </c>
      <c r="F233" s="56" t="n">
        <f aca="false">Q232</f>
        <v>163955.461859392</v>
      </c>
      <c r="G233" s="56" t="n">
        <f aca="false">IF(AND(MOD(A233-1,12)=0,B233&lt;=Inputs!$C$7,E233=0),Inputs!$C$6,0)</f>
        <v>0</v>
      </c>
      <c r="H233" s="56" t="n">
        <f aca="false">IF(B233=1,G233*Inputs!$C$9,0)</f>
        <v>0</v>
      </c>
      <c r="I233" s="56" t="n">
        <f aca="false">I232+G233</f>
        <v>120000</v>
      </c>
      <c r="J233" s="56" t="n">
        <f aca="false">(F233+G233+H233)*((1+D233)^(1/12)-1)</f>
        <v>404.358399587908</v>
      </c>
      <c r="K233" s="56" t="n">
        <f aca="false">(F233+G233+H233+J233)*(Inputs!$C$14+IF(B233&lt;=10,Inputs!$C$12,Inputs!$C$13))/12</f>
        <v>82.1799101294898</v>
      </c>
      <c r="L233" s="56" t="n">
        <f aca="false">IF(OR(E233=1,A233&lt;=Inputs!$C$15),0,MAX(Inputs!$C$8*I233-(F233+G233+H233+J233-K233),0))</f>
        <v>0</v>
      </c>
      <c r="M233" s="56" t="n">
        <f aca="false">L233*INDEX(Rates!$B$2:$C$101,C233+1,IF(Inputs!$C$5="Male",1,2))/1000/12*Inputs!$C$16</f>
        <v>0</v>
      </c>
      <c r="N233" s="56" t="n">
        <f aca="false">IF($V$1=1,MAX(F233+G233+H233+J233-K233-M233,0)*Inputs!$C$22/12,0)</f>
        <v>0</v>
      </c>
      <c r="O233" s="56" t="n">
        <f aca="false">IF(AND(MOD(A233,12)=0,B233&gt;=Inputs!$C$18),MAX(F233+G233+H233+J233-K233-M233-N233,0)*Inputs!$C$17,0)</f>
        <v>0</v>
      </c>
      <c r="P233" s="56" t="n">
        <f aca="false">F233+G233+H233+J233-K233-M233-N233+O233</f>
        <v>164277.64034885</v>
      </c>
      <c r="Q233" s="56" t="n">
        <f aca="false">IF(OR(E233=1,P233&lt;=0),0,P233)</f>
        <v>164277.64034885</v>
      </c>
      <c r="R233" s="15" t="n">
        <f aca="false">IF(OR(E233=1,AND(P233&lt;=0,I233&gt;0)),1,0)</f>
        <v>0</v>
      </c>
      <c r="S233" s="15" t="n">
        <f aca="false">IF(L233&gt;0,1,0)</f>
        <v>0</v>
      </c>
    </row>
    <row r="234" customFormat="false" ht="15" hidden="false" customHeight="false" outlineLevel="0" collapsed="false">
      <c r="A234" s="15" t="n">
        <v>233</v>
      </c>
      <c r="B234" s="15" t="n">
        <f aca="false">INT((A234-1)/12)+1</f>
        <v>20</v>
      </c>
      <c r="C234" s="15" t="n">
        <f aca="false">MIN(Inputs!$C$4+B234-1,99)</f>
        <v>93</v>
      </c>
      <c r="D234" s="55" t="n">
        <f aca="false">Inputs!$C$26</f>
        <v>0.03</v>
      </c>
      <c r="E234" s="15" t="n">
        <f aca="false">R233</f>
        <v>0</v>
      </c>
      <c r="F234" s="56" t="n">
        <f aca="false">Q233</f>
        <v>164277.64034885</v>
      </c>
      <c r="G234" s="56" t="n">
        <f aca="false">IF(AND(MOD(A234-1,12)=0,B234&lt;=Inputs!$C$7,E234=0),Inputs!$C$6,0)</f>
        <v>0</v>
      </c>
      <c r="H234" s="56" t="n">
        <f aca="false">IF(B234=1,G234*Inputs!$C$9,0)</f>
        <v>0</v>
      </c>
      <c r="I234" s="56" t="n">
        <f aca="false">I233+G234</f>
        <v>120000</v>
      </c>
      <c r="J234" s="56" t="n">
        <f aca="false">(F234+G234+H234)*((1+D234)^(1/12)-1)</f>
        <v>405.152978657746</v>
      </c>
      <c r="K234" s="56" t="n">
        <f aca="false">(F234+G234+H234+J234)*(Inputs!$C$14+IF(B234&lt;=10,Inputs!$C$12,Inputs!$C$13))/12</f>
        <v>82.341396663754</v>
      </c>
      <c r="L234" s="56" t="n">
        <f aca="false">IF(OR(E234=1,A234&lt;=Inputs!$C$15),0,MAX(Inputs!$C$8*I234-(F234+G234+H234+J234-K234),0))</f>
        <v>0</v>
      </c>
      <c r="M234" s="56" t="n">
        <f aca="false">L234*INDEX(Rates!$B$2:$C$101,C234+1,IF(Inputs!$C$5="Male",1,2))/1000/12*Inputs!$C$16</f>
        <v>0</v>
      </c>
      <c r="N234" s="56" t="n">
        <f aca="false">IF($V$1=1,MAX(F234+G234+H234+J234-K234-M234,0)*Inputs!$C$22/12,0)</f>
        <v>0</v>
      </c>
      <c r="O234" s="56" t="n">
        <f aca="false">IF(AND(MOD(A234,12)=0,B234&gt;=Inputs!$C$18),MAX(F234+G234+H234+J234-K234-M234-N234,0)*Inputs!$C$17,0)</f>
        <v>0</v>
      </c>
      <c r="P234" s="56" t="n">
        <f aca="false">F234+G234+H234+J234-K234-M234-N234+O234</f>
        <v>164600.451930844</v>
      </c>
      <c r="Q234" s="56" t="n">
        <f aca="false">IF(OR(E234=1,P234&lt;=0),0,P234)</f>
        <v>164600.451930844</v>
      </c>
      <c r="R234" s="15" t="n">
        <f aca="false">IF(OR(E234=1,AND(P234&lt;=0,I234&gt;0)),1,0)</f>
        <v>0</v>
      </c>
      <c r="S234" s="15" t="n">
        <f aca="false">IF(L234&gt;0,1,0)</f>
        <v>0</v>
      </c>
    </row>
    <row r="235" customFormat="false" ht="15" hidden="false" customHeight="false" outlineLevel="0" collapsed="false">
      <c r="A235" s="15" t="n">
        <v>234</v>
      </c>
      <c r="B235" s="15" t="n">
        <f aca="false">INT((A235-1)/12)+1</f>
        <v>20</v>
      </c>
      <c r="C235" s="15" t="n">
        <f aca="false">MIN(Inputs!$C$4+B235-1,99)</f>
        <v>93</v>
      </c>
      <c r="D235" s="55" t="n">
        <f aca="false">Inputs!$C$26</f>
        <v>0.03</v>
      </c>
      <c r="E235" s="15" t="n">
        <f aca="false">R234</f>
        <v>0</v>
      </c>
      <c r="F235" s="56" t="n">
        <f aca="false">Q234</f>
        <v>164600.451930844</v>
      </c>
      <c r="G235" s="56" t="n">
        <f aca="false">IF(AND(MOD(A235-1,12)=0,B235&lt;=Inputs!$C$7,E235=0),Inputs!$C$6,0)</f>
        <v>0</v>
      </c>
      <c r="H235" s="56" t="n">
        <f aca="false">IF(B235=1,G235*Inputs!$C$9,0)</f>
        <v>0</v>
      </c>
      <c r="I235" s="56" t="n">
        <f aca="false">I234+G235</f>
        <v>120000</v>
      </c>
      <c r="J235" s="56" t="n">
        <f aca="false">(F235+G235+H235)*((1+D235)^(1/12)-1)</f>
        <v>405.949119104567</v>
      </c>
      <c r="K235" s="56" t="n">
        <f aca="false">(F235+G235+H235+J235)*(Inputs!$C$14+IF(B235&lt;=10,Inputs!$C$12,Inputs!$C$13))/12</f>
        <v>82.5032005249744</v>
      </c>
      <c r="L235" s="56" t="n">
        <f aca="false">IF(OR(E235=1,A235&lt;=Inputs!$C$15),0,MAX(Inputs!$C$8*I235-(F235+G235+H235+J235-K235),0))</f>
        <v>0</v>
      </c>
      <c r="M235" s="56" t="n">
        <f aca="false">L235*INDEX(Rates!$B$2:$C$101,C235+1,IF(Inputs!$C$5="Male",1,2))/1000/12*Inputs!$C$16</f>
        <v>0</v>
      </c>
      <c r="N235" s="56" t="n">
        <f aca="false">IF($V$1=1,MAX(F235+G235+H235+J235-K235-M235,0)*Inputs!$C$22/12,0)</f>
        <v>0</v>
      </c>
      <c r="O235" s="56" t="n">
        <f aca="false">IF(AND(MOD(A235,12)=0,B235&gt;=Inputs!$C$18),MAX(F235+G235+H235+J235-K235-M235-N235,0)*Inputs!$C$17,0)</f>
        <v>0</v>
      </c>
      <c r="P235" s="56" t="n">
        <f aca="false">F235+G235+H235+J235-K235-M235-N235+O235</f>
        <v>164923.897849424</v>
      </c>
      <c r="Q235" s="56" t="n">
        <f aca="false">IF(OR(E235=1,P235&lt;=0),0,P235)</f>
        <v>164923.897849424</v>
      </c>
      <c r="R235" s="15" t="n">
        <f aca="false">IF(OR(E235=1,AND(P235&lt;=0,I235&gt;0)),1,0)</f>
        <v>0</v>
      </c>
      <c r="S235" s="15" t="n">
        <f aca="false">IF(L235&gt;0,1,0)</f>
        <v>0</v>
      </c>
    </row>
    <row r="236" customFormat="false" ht="15" hidden="false" customHeight="false" outlineLevel="0" collapsed="false">
      <c r="A236" s="15" t="n">
        <v>235</v>
      </c>
      <c r="B236" s="15" t="n">
        <f aca="false">INT((A236-1)/12)+1</f>
        <v>20</v>
      </c>
      <c r="C236" s="15" t="n">
        <f aca="false">MIN(Inputs!$C$4+B236-1,99)</f>
        <v>93</v>
      </c>
      <c r="D236" s="55" t="n">
        <f aca="false">Inputs!$C$26</f>
        <v>0.03</v>
      </c>
      <c r="E236" s="15" t="n">
        <f aca="false">R235</f>
        <v>0</v>
      </c>
      <c r="F236" s="56" t="n">
        <f aca="false">Q235</f>
        <v>164923.897849424</v>
      </c>
      <c r="G236" s="56" t="n">
        <f aca="false">IF(AND(MOD(A236-1,12)=0,B236&lt;=Inputs!$C$7,E236=0),Inputs!$C$6,0)</f>
        <v>0</v>
      </c>
      <c r="H236" s="56" t="n">
        <f aca="false">IF(B236=1,G236*Inputs!$C$9,0)</f>
        <v>0</v>
      </c>
      <c r="I236" s="56" t="n">
        <f aca="false">I235+G236</f>
        <v>120000</v>
      </c>
      <c r="J236" s="56" t="n">
        <f aca="false">(F236+G236+H236)*((1+D236)^(1/12)-1)</f>
        <v>406.746823996535</v>
      </c>
      <c r="K236" s="56" t="n">
        <f aca="false">(F236+G236+H236+J236)*(Inputs!$C$14+IF(B236&lt;=10,Inputs!$C$12,Inputs!$C$13))/12</f>
        <v>82.6653223367102</v>
      </c>
      <c r="L236" s="56" t="n">
        <f aca="false">IF(OR(E236=1,A236&lt;=Inputs!$C$15),0,MAX(Inputs!$C$8*I236-(F236+G236+H236+J236-K236),0))</f>
        <v>0</v>
      </c>
      <c r="M236" s="56" t="n">
        <f aca="false">L236*INDEX(Rates!$B$2:$C$101,C236+1,IF(Inputs!$C$5="Male",1,2))/1000/12*Inputs!$C$16</f>
        <v>0</v>
      </c>
      <c r="N236" s="56" t="n">
        <f aca="false">IF($V$1=1,MAX(F236+G236+H236+J236-K236-M236,0)*Inputs!$C$22/12,0)</f>
        <v>0</v>
      </c>
      <c r="O236" s="56" t="n">
        <f aca="false">IF(AND(MOD(A236,12)=0,B236&gt;=Inputs!$C$18),MAX(F236+G236+H236+J236-K236-M236-N236,0)*Inputs!$C$17,0)</f>
        <v>0</v>
      </c>
      <c r="P236" s="56" t="n">
        <f aca="false">F236+G236+H236+J236-K236-M236-N236+O236</f>
        <v>165247.979351084</v>
      </c>
      <c r="Q236" s="56" t="n">
        <f aca="false">IF(OR(E236=1,P236&lt;=0),0,P236)</f>
        <v>165247.979351084</v>
      </c>
      <c r="R236" s="15" t="n">
        <f aca="false">IF(OR(E236=1,AND(P236&lt;=0,I236&gt;0)),1,0)</f>
        <v>0</v>
      </c>
      <c r="S236" s="15" t="n">
        <f aca="false">IF(L236&gt;0,1,0)</f>
        <v>0</v>
      </c>
    </row>
    <row r="237" customFormat="false" ht="15" hidden="false" customHeight="false" outlineLevel="0" collapsed="false">
      <c r="A237" s="15" t="n">
        <v>236</v>
      </c>
      <c r="B237" s="15" t="n">
        <f aca="false">INT((A237-1)/12)+1</f>
        <v>20</v>
      </c>
      <c r="C237" s="15" t="n">
        <f aca="false">MIN(Inputs!$C$4+B237-1,99)</f>
        <v>93</v>
      </c>
      <c r="D237" s="55" t="n">
        <f aca="false">Inputs!$C$26</f>
        <v>0.03</v>
      </c>
      <c r="E237" s="15" t="n">
        <f aca="false">R236</f>
        <v>0</v>
      </c>
      <c r="F237" s="56" t="n">
        <f aca="false">Q236</f>
        <v>165247.979351084</v>
      </c>
      <c r="G237" s="56" t="n">
        <f aca="false">IF(AND(MOD(A237-1,12)=0,B237&lt;=Inputs!$C$7,E237=0),Inputs!$C$6,0)</f>
        <v>0</v>
      </c>
      <c r="H237" s="56" t="n">
        <f aca="false">IF(B237=1,G237*Inputs!$C$9,0)</f>
        <v>0</v>
      </c>
      <c r="I237" s="56" t="n">
        <f aca="false">I236+G237</f>
        <v>120000</v>
      </c>
      <c r="J237" s="56" t="n">
        <f aca="false">(F237+G237+H237)*((1+D237)^(1/12)-1)</f>
        <v>407.546096407841</v>
      </c>
      <c r="K237" s="56" t="n">
        <f aca="false">(F237+G237+H237+J237)*(Inputs!$C$14+IF(B237&lt;=10,Inputs!$C$12,Inputs!$C$13))/12</f>
        <v>82.8277627237457</v>
      </c>
      <c r="L237" s="56" t="n">
        <f aca="false">IF(OR(E237=1,A237&lt;=Inputs!$C$15),0,MAX(Inputs!$C$8*I237-(F237+G237+H237+J237-K237),0))</f>
        <v>0</v>
      </c>
      <c r="M237" s="56" t="n">
        <f aca="false">L237*INDEX(Rates!$B$2:$C$101,C237+1,IF(Inputs!$C$5="Male",1,2))/1000/12*Inputs!$C$16</f>
        <v>0</v>
      </c>
      <c r="N237" s="56" t="n">
        <f aca="false">IF($V$1=1,MAX(F237+G237+H237+J237-K237-M237,0)*Inputs!$C$22/12,0)</f>
        <v>0</v>
      </c>
      <c r="O237" s="56" t="n">
        <f aca="false">IF(AND(MOD(A237,12)=0,B237&gt;=Inputs!$C$18),MAX(F237+G237+H237+J237-K237-M237-N237,0)*Inputs!$C$17,0)</f>
        <v>0</v>
      </c>
      <c r="P237" s="56" t="n">
        <f aca="false">F237+G237+H237+J237-K237-M237-N237+O237</f>
        <v>165572.697684768</v>
      </c>
      <c r="Q237" s="56" t="n">
        <f aca="false">IF(OR(E237=1,P237&lt;=0),0,P237)</f>
        <v>165572.697684768</v>
      </c>
      <c r="R237" s="15" t="n">
        <f aca="false">IF(OR(E237=1,AND(P237&lt;=0,I237&gt;0)),1,0)</f>
        <v>0</v>
      </c>
      <c r="S237" s="15" t="n">
        <f aca="false">IF(L237&gt;0,1,0)</f>
        <v>0</v>
      </c>
    </row>
    <row r="238" customFormat="false" ht="15" hidden="false" customHeight="false" outlineLevel="0" collapsed="false">
      <c r="A238" s="15" t="n">
        <v>237</v>
      </c>
      <c r="B238" s="15" t="n">
        <f aca="false">INT((A238-1)/12)+1</f>
        <v>20</v>
      </c>
      <c r="C238" s="15" t="n">
        <f aca="false">MIN(Inputs!$C$4+B238-1,99)</f>
        <v>93</v>
      </c>
      <c r="D238" s="55" t="n">
        <f aca="false">Inputs!$C$26</f>
        <v>0.03</v>
      </c>
      <c r="E238" s="15" t="n">
        <f aca="false">R237</f>
        <v>0</v>
      </c>
      <c r="F238" s="56" t="n">
        <f aca="false">Q237</f>
        <v>165572.697684768</v>
      </c>
      <c r="G238" s="56" t="n">
        <f aca="false">IF(AND(MOD(A238-1,12)=0,B238&lt;=Inputs!$C$7,E238=0),Inputs!$C$6,0)</f>
        <v>0</v>
      </c>
      <c r="H238" s="56" t="n">
        <f aca="false">IF(B238=1,G238*Inputs!$C$9,0)</f>
        <v>0</v>
      </c>
      <c r="I238" s="56" t="n">
        <f aca="false">I237+G238</f>
        <v>120000</v>
      </c>
      <c r="J238" s="56" t="n">
        <f aca="false">(F238+G238+H238)*((1+D238)^(1/12)-1)</f>
        <v>408.346939418719</v>
      </c>
      <c r="K238" s="56" t="n">
        <f aca="false">(F238+G238+H238+J238)*(Inputs!$C$14+IF(B238&lt;=10,Inputs!$C$12,Inputs!$C$13))/12</f>
        <v>82.9905223120932</v>
      </c>
      <c r="L238" s="56" t="n">
        <f aca="false">IF(OR(E238=1,A238&lt;=Inputs!$C$15),0,MAX(Inputs!$C$8*I238-(F238+G238+H238+J238-K238),0))</f>
        <v>0</v>
      </c>
      <c r="M238" s="56" t="n">
        <f aca="false">L238*INDEX(Rates!$B$2:$C$101,C238+1,IF(Inputs!$C$5="Male",1,2))/1000/12*Inputs!$C$16</f>
        <v>0</v>
      </c>
      <c r="N238" s="56" t="n">
        <f aca="false">IF($V$1=1,MAX(F238+G238+H238+J238-K238-M238,0)*Inputs!$C$22/12,0)</f>
        <v>0</v>
      </c>
      <c r="O238" s="56" t="n">
        <f aca="false">IF(AND(MOD(A238,12)=0,B238&gt;=Inputs!$C$18),MAX(F238+G238+H238+J238-K238-M238-N238,0)*Inputs!$C$17,0)</f>
        <v>0</v>
      </c>
      <c r="P238" s="56" t="n">
        <f aca="false">F238+G238+H238+J238-K238-M238-N238+O238</f>
        <v>165898.054101874</v>
      </c>
      <c r="Q238" s="56" t="n">
        <f aca="false">IF(OR(E238=1,P238&lt;=0),0,P238)</f>
        <v>165898.054101874</v>
      </c>
      <c r="R238" s="15" t="n">
        <f aca="false">IF(OR(E238=1,AND(P238&lt;=0,I238&gt;0)),1,0)</f>
        <v>0</v>
      </c>
      <c r="S238" s="15" t="n">
        <f aca="false">IF(L238&gt;0,1,0)</f>
        <v>0</v>
      </c>
    </row>
    <row r="239" customFormat="false" ht="15" hidden="false" customHeight="false" outlineLevel="0" collapsed="false">
      <c r="A239" s="15" t="n">
        <v>238</v>
      </c>
      <c r="B239" s="15" t="n">
        <f aca="false">INT((A239-1)/12)+1</f>
        <v>20</v>
      </c>
      <c r="C239" s="15" t="n">
        <f aca="false">MIN(Inputs!$C$4+B239-1,99)</f>
        <v>93</v>
      </c>
      <c r="D239" s="55" t="n">
        <f aca="false">Inputs!$C$26</f>
        <v>0.03</v>
      </c>
      <c r="E239" s="15" t="n">
        <f aca="false">R238</f>
        <v>0</v>
      </c>
      <c r="F239" s="56" t="n">
        <f aca="false">Q238</f>
        <v>165898.054101874</v>
      </c>
      <c r="G239" s="56" t="n">
        <f aca="false">IF(AND(MOD(A239-1,12)=0,B239&lt;=Inputs!$C$7,E239=0),Inputs!$C$6,0)</f>
        <v>0</v>
      </c>
      <c r="H239" s="56" t="n">
        <f aca="false">IF(B239=1,G239*Inputs!$C$9,0)</f>
        <v>0</v>
      </c>
      <c r="I239" s="56" t="n">
        <f aca="false">I238+G239</f>
        <v>120000</v>
      </c>
      <c r="J239" s="56" t="n">
        <f aca="false">(F239+G239+H239)*((1+D239)^(1/12)-1)</f>
        <v>409.149356115454</v>
      </c>
      <c r="K239" s="56" t="n">
        <f aca="false">(F239+G239+H239+J239)*(Inputs!$C$14+IF(B239&lt;=10,Inputs!$C$12,Inputs!$C$13))/12</f>
        <v>83.1536017289949</v>
      </c>
      <c r="L239" s="56" t="n">
        <f aca="false">IF(OR(E239=1,A239&lt;=Inputs!$C$15),0,MAX(Inputs!$C$8*I239-(F239+G239+H239+J239-K239),0))</f>
        <v>0</v>
      </c>
      <c r="M239" s="56" t="n">
        <f aca="false">L239*INDEX(Rates!$B$2:$C$101,C239+1,IF(Inputs!$C$5="Male",1,2))/1000/12*Inputs!$C$16</f>
        <v>0</v>
      </c>
      <c r="N239" s="56" t="n">
        <f aca="false">IF($V$1=1,MAX(F239+G239+H239+J239-K239-M239,0)*Inputs!$C$22/12,0)</f>
        <v>0</v>
      </c>
      <c r="O239" s="56" t="n">
        <f aca="false">IF(AND(MOD(A239,12)=0,B239&gt;=Inputs!$C$18),MAX(F239+G239+H239+J239-K239-M239-N239,0)*Inputs!$C$17,0)</f>
        <v>0</v>
      </c>
      <c r="P239" s="56" t="n">
        <f aca="false">F239+G239+H239+J239-K239-M239-N239+O239</f>
        <v>166224.049856261</v>
      </c>
      <c r="Q239" s="56" t="n">
        <f aca="false">IF(OR(E239=1,P239&lt;=0),0,P239)</f>
        <v>166224.049856261</v>
      </c>
      <c r="R239" s="15" t="n">
        <f aca="false">IF(OR(E239=1,AND(P239&lt;=0,I239&gt;0)),1,0)</f>
        <v>0</v>
      </c>
      <c r="S239" s="15" t="n">
        <f aca="false">IF(L239&gt;0,1,0)</f>
        <v>0</v>
      </c>
    </row>
    <row r="240" customFormat="false" ht="15" hidden="false" customHeight="false" outlineLevel="0" collapsed="false">
      <c r="A240" s="15" t="n">
        <v>239</v>
      </c>
      <c r="B240" s="15" t="n">
        <f aca="false">INT((A240-1)/12)+1</f>
        <v>20</v>
      </c>
      <c r="C240" s="15" t="n">
        <f aca="false">MIN(Inputs!$C$4+B240-1,99)</f>
        <v>93</v>
      </c>
      <c r="D240" s="55" t="n">
        <f aca="false">Inputs!$C$26</f>
        <v>0.03</v>
      </c>
      <c r="E240" s="15" t="n">
        <f aca="false">R239</f>
        <v>0</v>
      </c>
      <c r="F240" s="56" t="n">
        <f aca="false">Q239</f>
        <v>166224.049856261</v>
      </c>
      <c r="G240" s="56" t="n">
        <f aca="false">IF(AND(MOD(A240-1,12)=0,B240&lt;=Inputs!$C$7,E240=0),Inputs!$C$6,0)</f>
        <v>0</v>
      </c>
      <c r="H240" s="56" t="n">
        <f aca="false">IF(B240=1,G240*Inputs!$C$9,0)</f>
        <v>0</v>
      </c>
      <c r="I240" s="56" t="n">
        <f aca="false">I239+G240</f>
        <v>120000</v>
      </c>
      <c r="J240" s="56" t="n">
        <f aca="false">(F240+G240+H240)*((1+D240)^(1/12)-1)</f>
        <v>409.953349590397</v>
      </c>
      <c r="K240" s="56" t="n">
        <f aca="false">(F240+G240+H240+J240)*(Inputs!$C$14+IF(B240&lt;=10,Inputs!$C$12,Inputs!$C$13))/12</f>
        <v>83.3170016029256</v>
      </c>
      <c r="L240" s="56" t="n">
        <f aca="false">IF(OR(E240=1,A240&lt;=Inputs!$C$15),0,MAX(Inputs!$C$8*I240-(F240+G240+H240+J240-K240),0))</f>
        <v>0</v>
      </c>
      <c r="M240" s="56" t="n">
        <f aca="false">L240*INDEX(Rates!$B$2:$C$101,C240+1,IF(Inputs!$C$5="Male",1,2))/1000/12*Inputs!$C$16</f>
        <v>0</v>
      </c>
      <c r="N240" s="56" t="n">
        <f aca="false">IF($V$1=1,MAX(F240+G240+H240+J240-K240-M240,0)*Inputs!$C$22/12,0)</f>
        <v>0</v>
      </c>
      <c r="O240" s="56" t="n">
        <f aca="false">IF(AND(MOD(A240,12)=0,B240&gt;=Inputs!$C$18),MAX(F240+G240+H240+J240-K240-M240-N240,0)*Inputs!$C$17,0)</f>
        <v>0</v>
      </c>
      <c r="P240" s="56" t="n">
        <f aca="false">F240+G240+H240+J240-K240-M240-N240+O240</f>
        <v>166550.686204248</v>
      </c>
      <c r="Q240" s="56" t="n">
        <f aca="false">IF(OR(E240=1,P240&lt;=0),0,P240)</f>
        <v>166550.686204248</v>
      </c>
      <c r="R240" s="15" t="n">
        <f aca="false">IF(OR(E240=1,AND(P240&lt;=0,I240&gt;0)),1,0)</f>
        <v>0</v>
      </c>
      <c r="S240" s="15" t="n">
        <f aca="false">IF(L240&gt;0,1,0)</f>
        <v>0</v>
      </c>
    </row>
    <row r="241" customFormat="false" ht="15" hidden="false" customHeight="false" outlineLevel="0" collapsed="false">
      <c r="A241" s="15" t="n">
        <v>240</v>
      </c>
      <c r="B241" s="15" t="n">
        <f aca="false">INT((A241-1)/12)+1</f>
        <v>20</v>
      </c>
      <c r="C241" s="15" t="n">
        <f aca="false">MIN(Inputs!$C$4+B241-1,99)</f>
        <v>93</v>
      </c>
      <c r="D241" s="55" t="n">
        <f aca="false">Inputs!$C$26</f>
        <v>0.03</v>
      </c>
      <c r="E241" s="15" t="n">
        <f aca="false">R240</f>
        <v>0</v>
      </c>
      <c r="F241" s="56" t="n">
        <f aca="false">Q240</f>
        <v>166550.686204248</v>
      </c>
      <c r="G241" s="56" t="n">
        <f aca="false">IF(AND(MOD(A241-1,12)=0,B241&lt;=Inputs!$C$7,E241=0),Inputs!$C$6,0)</f>
        <v>0</v>
      </c>
      <c r="H241" s="56" t="n">
        <f aca="false">IF(B241=1,G241*Inputs!$C$9,0)</f>
        <v>0</v>
      </c>
      <c r="I241" s="56" t="n">
        <f aca="false">I240+G241</f>
        <v>120000</v>
      </c>
      <c r="J241" s="56" t="n">
        <f aca="false">(F241+G241+H241)*((1+D241)^(1/12)-1)</f>
        <v>410.758922941974</v>
      </c>
      <c r="K241" s="56" t="n">
        <f aca="false">(F241+G241+H241+J241)*(Inputs!$C$14+IF(B241&lt;=10,Inputs!$C$12,Inputs!$C$13))/12</f>
        <v>83.4807225635951</v>
      </c>
      <c r="L241" s="56" t="n">
        <f aca="false">IF(OR(E241=1,A241&lt;=Inputs!$C$15),0,MAX(Inputs!$C$8*I241-(F241+G241+H241+J241-K241),0))</f>
        <v>0</v>
      </c>
      <c r="M241" s="56" t="n">
        <f aca="false">L241*INDEX(Rates!$B$2:$C$101,C241+1,IF(Inputs!$C$5="Male",1,2))/1000/12*Inputs!$C$16</f>
        <v>0</v>
      </c>
      <c r="N241" s="56" t="n">
        <f aca="false">IF($V$1=1,MAX(F241+G241+H241+J241-K241-M241,0)*Inputs!$C$22/12,0)</f>
        <v>0</v>
      </c>
      <c r="O241" s="56" t="n">
        <f aca="false">IF(AND(MOD(A241,12)=0,B241&gt;=Inputs!$C$18),MAX(F241+G241+H241+J241-K241-M241-N241,0)*Inputs!$C$17,0)</f>
        <v>834.389822023133</v>
      </c>
      <c r="P241" s="56" t="n">
        <f aca="false">F241+G241+H241+J241-K241-M241-N241+O241</f>
        <v>167712.35422665</v>
      </c>
      <c r="Q241" s="56" t="n">
        <f aca="false">IF(OR(E241=1,P241&lt;=0),0,P241)</f>
        <v>167712.35422665</v>
      </c>
      <c r="R241" s="15" t="n">
        <f aca="false">IF(OR(E241=1,AND(P241&lt;=0,I241&gt;0)),1,0)</f>
        <v>0</v>
      </c>
      <c r="S241" s="15" t="n">
        <f aca="false">IF(L241&gt;0,1,0)</f>
        <v>0</v>
      </c>
    </row>
    <row r="242" customFormat="false" ht="15" hidden="false" customHeight="false" outlineLevel="0" collapsed="false">
      <c r="A242" s="15" t="n">
        <v>241</v>
      </c>
      <c r="B242" s="15" t="n">
        <f aca="false">INT((A242-1)/12)+1</f>
        <v>21</v>
      </c>
      <c r="C242" s="15" t="n">
        <f aca="false">MIN(Inputs!$C$4+B242-1,99)</f>
        <v>94</v>
      </c>
      <c r="D242" s="55" t="n">
        <f aca="false">Inputs!$C$26</f>
        <v>0.03</v>
      </c>
      <c r="E242" s="15" t="n">
        <f aca="false">R241</f>
        <v>0</v>
      </c>
      <c r="F242" s="56" t="n">
        <f aca="false">Q241</f>
        <v>167712.35422665</v>
      </c>
      <c r="G242" s="56" t="n">
        <f aca="false">IF(AND(MOD(A242-1,12)=0,B242&lt;=Inputs!$C$7,E242=0),Inputs!$C$6,0)</f>
        <v>0</v>
      </c>
      <c r="H242" s="56" t="n">
        <f aca="false">IF(B242=1,G242*Inputs!$C$9,0)</f>
        <v>0</v>
      </c>
      <c r="I242" s="56" t="n">
        <f aca="false">I241+G242</f>
        <v>120000</v>
      </c>
      <c r="J242" s="56" t="n">
        <f aca="false">(F242+G242+H242)*((1+D242)^(1/12)-1)</f>
        <v>413.623909671075</v>
      </c>
      <c r="K242" s="56" t="n">
        <f aca="false">(F242+G242+H242+J242)*(Inputs!$C$14+IF(B242&lt;=10,Inputs!$C$12,Inputs!$C$13))/12</f>
        <v>84.0629890681604</v>
      </c>
      <c r="L242" s="56" t="n">
        <f aca="false">IF(OR(E242=1,A242&lt;=Inputs!$C$15),0,MAX(Inputs!$C$8*I242-(F242+G242+H242+J242-K242),0))</f>
        <v>0</v>
      </c>
      <c r="M242" s="56" t="n">
        <f aca="false">L242*INDEX(Rates!$B$2:$C$101,C242+1,IF(Inputs!$C$5="Male",1,2))/1000/12*Inputs!$C$16</f>
        <v>0</v>
      </c>
      <c r="N242" s="56" t="n">
        <f aca="false">IF($V$1=1,MAX(F242+G242+H242+J242-K242-M242,0)*Inputs!$C$22/12,0)</f>
        <v>0</v>
      </c>
      <c r="O242" s="56" t="n">
        <f aca="false">IF(AND(MOD(A242,12)=0,B242&gt;=Inputs!$C$18),MAX(F242+G242+H242+J242-K242-M242-N242,0)*Inputs!$C$17,0)</f>
        <v>0</v>
      </c>
      <c r="P242" s="56" t="n">
        <f aca="false">F242+G242+H242+J242-K242-M242-N242+O242</f>
        <v>168041.915147253</v>
      </c>
      <c r="Q242" s="56" t="n">
        <f aca="false">IF(OR(E242=1,P242&lt;=0),0,P242)</f>
        <v>168041.915147253</v>
      </c>
      <c r="R242" s="15" t="n">
        <f aca="false">IF(OR(E242=1,AND(P242&lt;=0,I242&gt;0)),1,0)</f>
        <v>0</v>
      </c>
      <c r="S242" s="15" t="n">
        <f aca="false">IF(L242&gt;0,1,0)</f>
        <v>0</v>
      </c>
    </row>
    <row r="243" customFormat="false" ht="15" hidden="false" customHeight="false" outlineLevel="0" collapsed="false">
      <c r="A243" s="15" t="n">
        <v>242</v>
      </c>
      <c r="B243" s="15" t="n">
        <f aca="false">INT((A243-1)/12)+1</f>
        <v>21</v>
      </c>
      <c r="C243" s="15" t="n">
        <f aca="false">MIN(Inputs!$C$4+B243-1,99)</f>
        <v>94</v>
      </c>
      <c r="D243" s="55" t="n">
        <f aca="false">Inputs!$C$26</f>
        <v>0.03</v>
      </c>
      <c r="E243" s="15" t="n">
        <f aca="false">R242</f>
        <v>0</v>
      </c>
      <c r="F243" s="56" t="n">
        <f aca="false">Q242</f>
        <v>168041.915147253</v>
      </c>
      <c r="G243" s="56" t="n">
        <f aca="false">IF(AND(MOD(A243-1,12)=0,B243&lt;=Inputs!$C$7,E243=0),Inputs!$C$6,0)</f>
        <v>0</v>
      </c>
      <c r="H243" s="56" t="n">
        <f aca="false">IF(B243=1,G243*Inputs!$C$9,0)</f>
        <v>0</v>
      </c>
      <c r="I243" s="56" t="n">
        <f aca="false">I242+G243</f>
        <v>120000</v>
      </c>
      <c r="J243" s="56" t="n">
        <f aca="false">(F243+G243+H243)*((1+D243)^(1/12)-1)</f>
        <v>414.43669580769</v>
      </c>
      <c r="K243" s="56" t="n">
        <f aca="false">(F243+G243+H243+J243)*(Inputs!$C$14+IF(B243&lt;=10,Inputs!$C$12,Inputs!$C$13))/12</f>
        <v>84.2281759215302</v>
      </c>
      <c r="L243" s="56" t="n">
        <f aca="false">IF(OR(E243=1,A243&lt;=Inputs!$C$15),0,MAX(Inputs!$C$8*I243-(F243+G243+H243+J243-K243),0))</f>
        <v>0</v>
      </c>
      <c r="M243" s="56" t="n">
        <f aca="false">L243*INDEX(Rates!$B$2:$C$101,C243+1,IF(Inputs!$C$5="Male",1,2))/1000/12*Inputs!$C$16</f>
        <v>0</v>
      </c>
      <c r="N243" s="56" t="n">
        <f aca="false">IF($V$1=1,MAX(F243+G243+H243+J243-K243-M243,0)*Inputs!$C$22/12,0)</f>
        <v>0</v>
      </c>
      <c r="O243" s="56" t="n">
        <f aca="false">IF(AND(MOD(A243,12)=0,B243&gt;=Inputs!$C$18),MAX(F243+G243+H243+J243-K243-M243-N243,0)*Inputs!$C$17,0)</f>
        <v>0</v>
      </c>
      <c r="P243" s="56" t="n">
        <f aca="false">F243+G243+H243+J243-K243-M243-N243+O243</f>
        <v>168372.123667139</v>
      </c>
      <c r="Q243" s="56" t="n">
        <f aca="false">IF(OR(E243=1,P243&lt;=0),0,P243)</f>
        <v>168372.123667139</v>
      </c>
      <c r="R243" s="15" t="n">
        <f aca="false">IF(OR(E243=1,AND(P243&lt;=0,I243&gt;0)),1,0)</f>
        <v>0</v>
      </c>
      <c r="S243" s="15" t="n">
        <f aca="false">IF(L243&gt;0,1,0)</f>
        <v>0</v>
      </c>
    </row>
    <row r="244" customFormat="false" ht="15" hidden="false" customHeight="false" outlineLevel="0" collapsed="false">
      <c r="A244" s="15" t="n">
        <v>243</v>
      </c>
      <c r="B244" s="15" t="n">
        <f aca="false">INT((A244-1)/12)+1</f>
        <v>21</v>
      </c>
      <c r="C244" s="15" t="n">
        <f aca="false">MIN(Inputs!$C$4+B244-1,99)</f>
        <v>94</v>
      </c>
      <c r="D244" s="55" t="n">
        <f aca="false">Inputs!$C$26</f>
        <v>0.03</v>
      </c>
      <c r="E244" s="15" t="n">
        <f aca="false">R243</f>
        <v>0</v>
      </c>
      <c r="F244" s="56" t="n">
        <f aca="false">Q243</f>
        <v>168372.123667139</v>
      </c>
      <c r="G244" s="56" t="n">
        <f aca="false">IF(AND(MOD(A244-1,12)=0,B244&lt;=Inputs!$C$7,E244=0),Inputs!$C$6,0)</f>
        <v>0</v>
      </c>
      <c r="H244" s="56" t="n">
        <f aca="false">IF(B244=1,G244*Inputs!$C$9,0)</f>
        <v>0</v>
      </c>
      <c r="I244" s="56" t="n">
        <f aca="false">I243+G244</f>
        <v>120000</v>
      </c>
      <c r="J244" s="56" t="n">
        <f aca="false">(F244+G244+H244)*((1+D244)^(1/12)-1)</f>
        <v>415.251079098843</v>
      </c>
      <c r="K244" s="56" t="n">
        <f aca="false">(F244+G244+H244+J244)*(Inputs!$C$14+IF(B244&lt;=10,Inputs!$C$12,Inputs!$C$13))/12</f>
        <v>84.3936873731188</v>
      </c>
      <c r="L244" s="56" t="n">
        <f aca="false">IF(OR(E244=1,A244&lt;=Inputs!$C$15),0,MAX(Inputs!$C$8*I244-(F244+G244+H244+J244-K244),0))</f>
        <v>0</v>
      </c>
      <c r="M244" s="56" t="n">
        <f aca="false">L244*INDEX(Rates!$B$2:$C$101,C244+1,IF(Inputs!$C$5="Male",1,2))/1000/12*Inputs!$C$16</f>
        <v>0</v>
      </c>
      <c r="N244" s="56" t="n">
        <f aca="false">IF($V$1=1,MAX(F244+G244+H244+J244-K244-M244,0)*Inputs!$C$22/12,0)</f>
        <v>0</v>
      </c>
      <c r="O244" s="56" t="n">
        <f aca="false">IF(AND(MOD(A244,12)=0,B244&gt;=Inputs!$C$18),MAX(F244+G244+H244+J244-K244-M244-N244,0)*Inputs!$C$17,0)</f>
        <v>0</v>
      </c>
      <c r="P244" s="56" t="n">
        <f aca="false">F244+G244+H244+J244-K244-M244-N244+O244</f>
        <v>168702.981058865</v>
      </c>
      <c r="Q244" s="56" t="n">
        <f aca="false">IF(OR(E244=1,P244&lt;=0),0,P244)</f>
        <v>168702.981058865</v>
      </c>
      <c r="R244" s="15" t="n">
        <f aca="false">IF(OR(E244=1,AND(P244&lt;=0,I244&gt;0)),1,0)</f>
        <v>0</v>
      </c>
      <c r="S244" s="15" t="n">
        <f aca="false">IF(L244&gt;0,1,0)</f>
        <v>0</v>
      </c>
    </row>
    <row r="245" customFormat="false" ht="15" hidden="false" customHeight="false" outlineLevel="0" collapsed="false">
      <c r="A245" s="15" t="n">
        <v>244</v>
      </c>
      <c r="B245" s="15" t="n">
        <f aca="false">INT((A245-1)/12)+1</f>
        <v>21</v>
      </c>
      <c r="C245" s="15" t="n">
        <f aca="false">MIN(Inputs!$C$4+B245-1,99)</f>
        <v>94</v>
      </c>
      <c r="D245" s="55" t="n">
        <f aca="false">Inputs!$C$26</f>
        <v>0.03</v>
      </c>
      <c r="E245" s="15" t="n">
        <f aca="false">R244</f>
        <v>0</v>
      </c>
      <c r="F245" s="56" t="n">
        <f aca="false">Q244</f>
        <v>168702.981058865</v>
      </c>
      <c r="G245" s="56" t="n">
        <f aca="false">IF(AND(MOD(A245-1,12)=0,B245&lt;=Inputs!$C$7,E245=0),Inputs!$C$6,0)</f>
        <v>0</v>
      </c>
      <c r="H245" s="56" t="n">
        <f aca="false">IF(B245=1,G245*Inputs!$C$9,0)</f>
        <v>0</v>
      </c>
      <c r="I245" s="56" t="n">
        <f aca="false">I244+G245</f>
        <v>120000</v>
      </c>
      <c r="J245" s="56" t="n">
        <f aca="false">(F245+G245+H245)*((1+D245)^(1/12)-1)</f>
        <v>416.067062682999</v>
      </c>
      <c r="K245" s="56" t="n">
        <f aca="false">(F245+G245+H245+J245)*(Inputs!$C$14+IF(B245&lt;=10,Inputs!$C$12,Inputs!$C$13))/12</f>
        <v>84.5595240607738</v>
      </c>
      <c r="L245" s="56" t="n">
        <f aca="false">IF(OR(E245=1,A245&lt;=Inputs!$C$15),0,MAX(Inputs!$C$8*I245-(F245+G245+H245+J245-K245),0))</f>
        <v>0</v>
      </c>
      <c r="M245" s="56" t="n">
        <f aca="false">L245*INDEX(Rates!$B$2:$C$101,C245+1,IF(Inputs!$C$5="Male",1,2))/1000/12*Inputs!$C$16</f>
        <v>0</v>
      </c>
      <c r="N245" s="56" t="n">
        <f aca="false">IF($V$1=1,MAX(F245+G245+H245+J245-K245-M245,0)*Inputs!$C$22/12,0)</f>
        <v>0</v>
      </c>
      <c r="O245" s="56" t="n">
        <f aca="false">IF(AND(MOD(A245,12)=0,B245&gt;=Inputs!$C$18),MAX(F245+G245+H245+J245-K245-M245-N245,0)*Inputs!$C$17,0)</f>
        <v>0</v>
      </c>
      <c r="P245" s="56" t="n">
        <f aca="false">F245+G245+H245+J245-K245-M245-N245+O245</f>
        <v>169034.488597487</v>
      </c>
      <c r="Q245" s="56" t="n">
        <f aca="false">IF(OR(E245=1,P245&lt;=0),0,P245)</f>
        <v>169034.488597487</v>
      </c>
      <c r="R245" s="15" t="n">
        <f aca="false">IF(OR(E245=1,AND(P245&lt;=0,I245&gt;0)),1,0)</f>
        <v>0</v>
      </c>
      <c r="S245" s="15" t="n">
        <f aca="false">IF(L245&gt;0,1,0)</f>
        <v>0</v>
      </c>
    </row>
    <row r="246" customFormat="false" ht="15" hidden="false" customHeight="false" outlineLevel="0" collapsed="false">
      <c r="A246" s="15" t="n">
        <v>245</v>
      </c>
      <c r="B246" s="15" t="n">
        <f aca="false">INT((A246-1)/12)+1</f>
        <v>21</v>
      </c>
      <c r="C246" s="15" t="n">
        <f aca="false">MIN(Inputs!$C$4+B246-1,99)</f>
        <v>94</v>
      </c>
      <c r="D246" s="55" t="n">
        <f aca="false">Inputs!$C$26</f>
        <v>0.03</v>
      </c>
      <c r="E246" s="15" t="n">
        <f aca="false">R245</f>
        <v>0</v>
      </c>
      <c r="F246" s="56" t="n">
        <f aca="false">Q245</f>
        <v>169034.488597487</v>
      </c>
      <c r="G246" s="56" t="n">
        <f aca="false">IF(AND(MOD(A246-1,12)=0,B246&lt;=Inputs!$C$7,E246=0),Inputs!$C$6,0)</f>
        <v>0</v>
      </c>
      <c r="H246" s="56" t="n">
        <f aca="false">IF(B246=1,G246*Inputs!$C$9,0)</f>
        <v>0</v>
      </c>
      <c r="I246" s="56" t="n">
        <f aca="false">I245+G246</f>
        <v>120000</v>
      </c>
      <c r="J246" s="56" t="n">
        <f aca="false">(F246+G246+H246)*((1+D246)^(1/12)-1)</f>
        <v>416.884649704794</v>
      </c>
      <c r="K246" s="56" t="n">
        <f aca="false">(F246+G246+H246+J246)*(Inputs!$C$14+IF(B246&lt;=10,Inputs!$C$12,Inputs!$C$13))/12</f>
        <v>84.7256866235958</v>
      </c>
      <c r="L246" s="56" t="n">
        <f aca="false">IF(OR(E246=1,A246&lt;=Inputs!$C$15),0,MAX(Inputs!$C$8*I246-(F246+G246+H246+J246-K246),0))</f>
        <v>0</v>
      </c>
      <c r="M246" s="56" t="n">
        <f aca="false">L246*INDEX(Rates!$B$2:$C$101,C246+1,IF(Inputs!$C$5="Male",1,2))/1000/12*Inputs!$C$16</f>
        <v>0</v>
      </c>
      <c r="N246" s="56" t="n">
        <f aca="false">IF($V$1=1,MAX(F246+G246+H246+J246-K246-M246,0)*Inputs!$C$22/12,0)</f>
        <v>0</v>
      </c>
      <c r="O246" s="56" t="n">
        <f aca="false">IF(AND(MOD(A246,12)=0,B246&gt;=Inputs!$C$18),MAX(F246+G246+H246+J246-K246-M246-N246,0)*Inputs!$C$17,0)</f>
        <v>0</v>
      </c>
      <c r="P246" s="56" t="n">
        <f aca="false">F246+G246+H246+J246-K246-M246-N246+O246</f>
        <v>169366.647560568</v>
      </c>
      <c r="Q246" s="56" t="n">
        <f aca="false">IF(OR(E246=1,P246&lt;=0),0,P246)</f>
        <v>169366.647560568</v>
      </c>
      <c r="R246" s="15" t="n">
        <f aca="false">IF(OR(E246=1,AND(P246&lt;=0,I246&gt;0)),1,0)</f>
        <v>0</v>
      </c>
      <c r="S246" s="15" t="n">
        <f aca="false">IF(L246&gt;0,1,0)</f>
        <v>0</v>
      </c>
    </row>
    <row r="247" customFormat="false" ht="15" hidden="false" customHeight="false" outlineLevel="0" collapsed="false">
      <c r="A247" s="15" t="n">
        <v>246</v>
      </c>
      <c r="B247" s="15" t="n">
        <f aca="false">INT((A247-1)/12)+1</f>
        <v>21</v>
      </c>
      <c r="C247" s="15" t="n">
        <f aca="false">MIN(Inputs!$C$4+B247-1,99)</f>
        <v>94</v>
      </c>
      <c r="D247" s="55" t="n">
        <f aca="false">Inputs!$C$26</f>
        <v>0.03</v>
      </c>
      <c r="E247" s="15" t="n">
        <f aca="false">R246</f>
        <v>0</v>
      </c>
      <c r="F247" s="56" t="n">
        <f aca="false">Q246</f>
        <v>169366.647560568</v>
      </c>
      <c r="G247" s="56" t="n">
        <f aca="false">IF(AND(MOD(A247-1,12)=0,B247&lt;=Inputs!$C$7,E247=0),Inputs!$C$6,0)</f>
        <v>0</v>
      </c>
      <c r="H247" s="56" t="n">
        <f aca="false">IF(B247=1,G247*Inputs!$C$9,0)</f>
        <v>0</v>
      </c>
      <c r="I247" s="56" t="n">
        <f aca="false">I246+G247</f>
        <v>120000</v>
      </c>
      <c r="J247" s="56" t="n">
        <f aca="false">(F247+G247+H247)*((1+D247)^(1/12)-1)</f>
        <v>417.703843315041</v>
      </c>
      <c r="K247" s="56" t="n">
        <f aca="false">(F247+G247+H247+J247)*(Inputs!$C$14+IF(B247&lt;=10,Inputs!$C$12,Inputs!$C$13))/12</f>
        <v>84.8921757019415</v>
      </c>
      <c r="L247" s="56" t="n">
        <f aca="false">IF(OR(E247=1,A247&lt;=Inputs!$C$15),0,MAX(Inputs!$C$8*I247-(F247+G247+H247+J247-K247),0))</f>
        <v>0</v>
      </c>
      <c r="M247" s="56" t="n">
        <f aca="false">L247*INDEX(Rates!$B$2:$C$101,C247+1,IF(Inputs!$C$5="Male",1,2))/1000/12*Inputs!$C$16</f>
        <v>0</v>
      </c>
      <c r="N247" s="56" t="n">
        <f aca="false">IF($V$1=1,MAX(F247+G247+H247+J247-K247-M247,0)*Inputs!$C$22/12,0)</f>
        <v>0</v>
      </c>
      <c r="O247" s="56" t="n">
        <f aca="false">IF(AND(MOD(A247,12)=0,B247&gt;=Inputs!$C$18),MAX(F247+G247+H247+J247-K247-M247-N247,0)*Inputs!$C$17,0)</f>
        <v>0</v>
      </c>
      <c r="P247" s="56" t="n">
        <f aca="false">F247+G247+H247+J247-K247-M247-N247+O247</f>
        <v>169699.459228181</v>
      </c>
      <c r="Q247" s="56" t="n">
        <f aca="false">IF(OR(E247=1,P247&lt;=0),0,P247)</f>
        <v>169699.459228181</v>
      </c>
      <c r="R247" s="15" t="n">
        <f aca="false">IF(OR(E247=1,AND(P247&lt;=0,I247&gt;0)),1,0)</f>
        <v>0</v>
      </c>
      <c r="S247" s="15" t="n">
        <f aca="false">IF(L247&gt;0,1,0)</f>
        <v>0</v>
      </c>
    </row>
    <row r="248" customFormat="false" ht="15" hidden="false" customHeight="false" outlineLevel="0" collapsed="false">
      <c r="A248" s="15" t="n">
        <v>247</v>
      </c>
      <c r="B248" s="15" t="n">
        <f aca="false">INT((A248-1)/12)+1</f>
        <v>21</v>
      </c>
      <c r="C248" s="15" t="n">
        <f aca="false">MIN(Inputs!$C$4+B248-1,99)</f>
        <v>94</v>
      </c>
      <c r="D248" s="55" t="n">
        <f aca="false">Inputs!$C$26</f>
        <v>0.03</v>
      </c>
      <c r="E248" s="15" t="n">
        <f aca="false">R247</f>
        <v>0</v>
      </c>
      <c r="F248" s="56" t="n">
        <f aca="false">Q247</f>
        <v>169699.459228181</v>
      </c>
      <c r="G248" s="56" t="n">
        <f aca="false">IF(AND(MOD(A248-1,12)=0,B248&lt;=Inputs!$C$7,E248=0),Inputs!$C$6,0)</f>
        <v>0</v>
      </c>
      <c r="H248" s="56" t="n">
        <f aca="false">IF(B248=1,G248*Inputs!$C$9,0)</f>
        <v>0</v>
      </c>
      <c r="I248" s="56" t="n">
        <f aca="false">I247+G248</f>
        <v>120000</v>
      </c>
      <c r="J248" s="56" t="n">
        <f aca="false">(F248+G248+H248)*((1+D248)^(1/12)-1)</f>
        <v>418.524646670745</v>
      </c>
      <c r="K248" s="56" t="n">
        <f aca="false">(F248+G248+H248+J248)*(Inputs!$C$14+IF(B248&lt;=10,Inputs!$C$12,Inputs!$C$13))/12</f>
        <v>85.0589919374259</v>
      </c>
      <c r="L248" s="56" t="n">
        <f aca="false">IF(OR(E248=1,A248&lt;=Inputs!$C$15),0,MAX(Inputs!$C$8*I248-(F248+G248+H248+J248-K248),0))</f>
        <v>0</v>
      </c>
      <c r="M248" s="56" t="n">
        <f aca="false">L248*INDEX(Rates!$B$2:$C$101,C248+1,IF(Inputs!$C$5="Male",1,2))/1000/12*Inputs!$C$16</f>
        <v>0</v>
      </c>
      <c r="N248" s="56" t="n">
        <f aca="false">IF($V$1=1,MAX(F248+G248+H248+J248-K248-M248,0)*Inputs!$C$22/12,0)</f>
        <v>0</v>
      </c>
      <c r="O248" s="56" t="n">
        <f aca="false">IF(AND(MOD(A248,12)=0,B248&gt;=Inputs!$C$18),MAX(F248+G248+H248+J248-K248-M248-N248,0)*Inputs!$C$17,0)</f>
        <v>0</v>
      </c>
      <c r="P248" s="56" t="n">
        <f aca="false">F248+G248+H248+J248-K248-M248-N248+O248</f>
        <v>170032.924882914</v>
      </c>
      <c r="Q248" s="56" t="n">
        <f aca="false">IF(OR(E248=1,P248&lt;=0),0,P248)</f>
        <v>170032.924882914</v>
      </c>
      <c r="R248" s="15" t="n">
        <f aca="false">IF(OR(E248=1,AND(P248&lt;=0,I248&gt;0)),1,0)</f>
        <v>0</v>
      </c>
      <c r="S248" s="15" t="n">
        <f aca="false">IF(L248&gt;0,1,0)</f>
        <v>0</v>
      </c>
    </row>
    <row r="249" customFormat="false" ht="15" hidden="false" customHeight="false" outlineLevel="0" collapsed="false">
      <c r="A249" s="15" t="n">
        <v>248</v>
      </c>
      <c r="B249" s="15" t="n">
        <f aca="false">INT((A249-1)/12)+1</f>
        <v>21</v>
      </c>
      <c r="C249" s="15" t="n">
        <f aca="false">MIN(Inputs!$C$4+B249-1,99)</f>
        <v>94</v>
      </c>
      <c r="D249" s="55" t="n">
        <f aca="false">Inputs!$C$26</f>
        <v>0.03</v>
      </c>
      <c r="E249" s="15" t="n">
        <f aca="false">R248</f>
        <v>0</v>
      </c>
      <c r="F249" s="56" t="n">
        <f aca="false">Q248</f>
        <v>170032.924882914</v>
      </c>
      <c r="G249" s="56" t="n">
        <f aca="false">IF(AND(MOD(A249-1,12)=0,B249&lt;=Inputs!$C$7,E249=0),Inputs!$C$6,0)</f>
        <v>0</v>
      </c>
      <c r="H249" s="56" t="n">
        <f aca="false">IF(B249=1,G249*Inputs!$C$9,0)</f>
        <v>0</v>
      </c>
      <c r="I249" s="56" t="n">
        <f aca="false">I248+G249</f>
        <v>120000</v>
      </c>
      <c r="J249" s="56" t="n">
        <f aca="false">(F249+G249+H249)*((1+D249)^(1/12)-1)</f>
        <v>419.347062935115</v>
      </c>
      <c r="K249" s="56" t="n">
        <f aca="false">(F249+G249+H249+J249)*(Inputs!$C$14+IF(B249&lt;=10,Inputs!$C$12,Inputs!$C$13))/12</f>
        <v>85.2261359729248</v>
      </c>
      <c r="L249" s="56" t="n">
        <f aca="false">IF(OR(E249=1,A249&lt;=Inputs!$C$15),0,MAX(Inputs!$C$8*I249-(F249+G249+H249+J249-K249),0))</f>
        <v>0</v>
      </c>
      <c r="M249" s="56" t="n">
        <f aca="false">L249*INDEX(Rates!$B$2:$C$101,C249+1,IF(Inputs!$C$5="Male",1,2))/1000/12*Inputs!$C$16</f>
        <v>0</v>
      </c>
      <c r="N249" s="56" t="n">
        <f aca="false">IF($V$1=1,MAX(F249+G249+H249+J249-K249-M249,0)*Inputs!$C$22/12,0)</f>
        <v>0</v>
      </c>
      <c r="O249" s="56" t="n">
        <f aca="false">IF(AND(MOD(A249,12)=0,B249&gt;=Inputs!$C$18),MAX(F249+G249+H249+J249-K249-M249-N249,0)*Inputs!$C$17,0)</f>
        <v>0</v>
      </c>
      <c r="P249" s="56" t="n">
        <f aca="false">F249+G249+H249+J249-K249-M249-N249+O249</f>
        <v>170367.045809877</v>
      </c>
      <c r="Q249" s="56" t="n">
        <f aca="false">IF(OR(E249=1,P249&lt;=0),0,P249)</f>
        <v>170367.045809877</v>
      </c>
      <c r="R249" s="15" t="n">
        <f aca="false">IF(OR(E249=1,AND(P249&lt;=0,I249&gt;0)),1,0)</f>
        <v>0</v>
      </c>
      <c r="S249" s="15" t="n">
        <f aca="false">IF(L249&gt;0,1,0)</f>
        <v>0</v>
      </c>
    </row>
    <row r="250" customFormat="false" ht="15" hidden="false" customHeight="false" outlineLevel="0" collapsed="false">
      <c r="A250" s="15" t="n">
        <v>249</v>
      </c>
      <c r="B250" s="15" t="n">
        <f aca="false">INT((A250-1)/12)+1</f>
        <v>21</v>
      </c>
      <c r="C250" s="15" t="n">
        <f aca="false">MIN(Inputs!$C$4+B250-1,99)</f>
        <v>94</v>
      </c>
      <c r="D250" s="55" t="n">
        <f aca="false">Inputs!$C$26</f>
        <v>0.03</v>
      </c>
      <c r="E250" s="15" t="n">
        <f aca="false">R249</f>
        <v>0</v>
      </c>
      <c r="F250" s="56" t="n">
        <f aca="false">Q249</f>
        <v>170367.045809877</v>
      </c>
      <c r="G250" s="56" t="n">
        <f aca="false">IF(AND(MOD(A250-1,12)=0,B250&lt;=Inputs!$C$7,E250=0),Inputs!$C$6,0)</f>
        <v>0</v>
      </c>
      <c r="H250" s="56" t="n">
        <f aca="false">IF(B250=1,G250*Inputs!$C$9,0)</f>
        <v>0</v>
      </c>
      <c r="I250" s="56" t="n">
        <f aca="false">I249+G250</f>
        <v>120000</v>
      </c>
      <c r="J250" s="56" t="n">
        <f aca="false">(F250+G250+H250)*((1+D250)^(1/12)-1)</f>
        <v>420.171095277576</v>
      </c>
      <c r="K250" s="56" t="n">
        <f aca="false">(F250+G250+H250+J250)*(Inputs!$C$14+IF(B250&lt;=10,Inputs!$C$12,Inputs!$C$13))/12</f>
        <v>85.3936084525771</v>
      </c>
      <c r="L250" s="56" t="n">
        <f aca="false">IF(OR(E250=1,A250&lt;=Inputs!$C$15),0,MAX(Inputs!$C$8*I250-(F250+G250+H250+J250-K250),0))</f>
        <v>0</v>
      </c>
      <c r="M250" s="56" t="n">
        <f aca="false">L250*INDEX(Rates!$B$2:$C$101,C250+1,IF(Inputs!$C$5="Male",1,2))/1000/12*Inputs!$C$16</f>
        <v>0</v>
      </c>
      <c r="N250" s="56" t="n">
        <f aca="false">IF($V$1=1,MAX(F250+G250+H250+J250-K250-M250,0)*Inputs!$C$22/12,0)</f>
        <v>0</v>
      </c>
      <c r="O250" s="56" t="n">
        <f aca="false">IF(AND(MOD(A250,12)=0,B250&gt;=Inputs!$C$18),MAX(F250+G250+H250+J250-K250-M250-N250,0)*Inputs!$C$17,0)</f>
        <v>0</v>
      </c>
      <c r="P250" s="56" t="n">
        <f aca="false">F250+G250+H250+J250-K250-M250-N250+O250</f>
        <v>170701.823296702</v>
      </c>
      <c r="Q250" s="56" t="n">
        <f aca="false">IF(OR(E250=1,P250&lt;=0),0,P250)</f>
        <v>170701.823296702</v>
      </c>
      <c r="R250" s="15" t="n">
        <f aca="false">IF(OR(E250=1,AND(P250&lt;=0,I250&gt;0)),1,0)</f>
        <v>0</v>
      </c>
      <c r="S250" s="15" t="n">
        <f aca="false">IF(L250&gt;0,1,0)</f>
        <v>0</v>
      </c>
    </row>
    <row r="251" customFormat="false" ht="15" hidden="false" customHeight="false" outlineLevel="0" collapsed="false">
      <c r="A251" s="15" t="n">
        <v>250</v>
      </c>
      <c r="B251" s="15" t="n">
        <f aca="false">INT((A251-1)/12)+1</f>
        <v>21</v>
      </c>
      <c r="C251" s="15" t="n">
        <f aca="false">MIN(Inputs!$C$4+B251-1,99)</f>
        <v>94</v>
      </c>
      <c r="D251" s="55" t="n">
        <f aca="false">Inputs!$C$26</f>
        <v>0.03</v>
      </c>
      <c r="E251" s="15" t="n">
        <f aca="false">R250</f>
        <v>0</v>
      </c>
      <c r="F251" s="56" t="n">
        <f aca="false">Q250</f>
        <v>170701.823296702</v>
      </c>
      <c r="G251" s="56" t="n">
        <f aca="false">IF(AND(MOD(A251-1,12)=0,B251&lt;=Inputs!$C$7,E251=0),Inputs!$C$6,0)</f>
        <v>0</v>
      </c>
      <c r="H251" s="56" t="n">
        <f aca="false">IF(B251=1,G251*Inputs!$C$9,0)</f>
        <v>0</v>
      </c>
      <c r="I251" s="56" t="n">
        <f aca="false">I250+G251</f>
        <v>120000</v>
      </c>
      <c r="J251" s="56" t="n">
        <f aca="false">(F251+G251+H251)*((1+D251)^(1/12)-1)</f>
        <v>420.99674687378</v>
      </c>
      <c r="K251" s="56" t="n">
        <f aca="false">(F251+G251+H251+J251)*(Inputs!$C$14+IF(B251&lt;=10,Inputs!$C$12,Inputs!$C$13))/12</f>
        <v>85.5614100217877</v>
      </c>
      <c r="L251" s="56" t="n">
        <f aca="false">IF(OR(E251=1,A251&lt;=Inputs!$C$15),0,MAX(Inputs!$C$8*I251-(F251+G251+H251+J251-K251),0))</f>
        <v>0</v>
      </c>
      <c r="M251" s="56" t="n">
        <f aca="false">L251*INDEX(Rates!$B$2:$C$101,C251+1,IF(Inputs!$C$5="Male",1,2))/1000/12*Inputs!$C$16</f>
        <v>0</v>
      </c>
      <c r="N251" s="56" t="n">
        <f aca="false">IF($V$1=1,MAX(F251+G251+H251+J251-K251-M251,0)*Inputs!$C$22/12,0)</f>
        <v>0</v>
      </c>
      <c r="O251" s="56" t="n">
        <f aca="false">IF(AND(MOD(A251,12)=0,B251&gt;=Inputs!$C$18),MAX(F251+G251+H251+J251-K251-M251-N251,0)*Inputs!$C$17,0)</f>
        <v>0</v>
      </c>
      <c r="P251" s="56" t="n">
        <f aca="false">F251+G251+H251+J251-K251-M251-N251+O251</f>
        <v>171037.258633554</v>
      </c>
      <c r="Q251" s="56" t="n">
        <f aca="false">IF(OR(E251=1,P251&lt;=0),0,P251)</f>
        <v>171037.258633554</v>
      </c>
      <c r="R251" s="15" t="n">
        <f aca="false">IF(OR(E251=1,AND(P251&lt;=0,I251&gt;0)),1,0)</f>
        <v>0</v>
      </c>
      <c r="S251" s="15" t="n">
        <f aca="false">IF(L251&gt;0,1,0)</f>
        <v>0</v>
      </c>
    </row>
    <row r="252" customFormat="false" ht="15" hidden="false" customHeight="false" outlineLevel="0" collapsed="false">
      <c r="A252" s="15" t="n">
        <v>251</v>
      </c>
      <c r="B252" s="15" t="n">
        <f aca="false">INT((A252-1)/12)+1</f>
        <v>21</v>
      </c>
      <c r="C252" s="15" t="n">
        <f aca="false">MIN(Inputs!$C$4+B252-1,99)</f>
        <v>94</v>
      </c>
      <c r="D252" s="55" t="n">
        <f aca="false">Inputs!$C$26</f>
        <v>0.03</v>
      </c>
      <c r="E252" s="15" t="n">
        <f aca="false">R251</f>
        <v>0</v>
      </c>
      <c r="F252" s="56" t="n">
        <f aca="false">Q251</f>
        <v>171037.258633554</v>
      </c>
      <c r="G252" s="56" t="n">
        <f aca="false">IF(AND(MOD(A252-1,12)=0,B252&lt;=Inputs!$C$7,E252=0),Inputs!$C$6,0)</f>
        <v>0</v>
      </c>
      <c r="H252" s="56" t="n">
        <f aca="false">IF(B252=1,G252*Inputs!$C$9,0)</f>
        <v>0</v>
      </c>
      <c r="I252" s="56" t="n">
        <f aca="false">I251+G252</f>
        <v>120000</v>
      </c>
      <c r="J252" s="56" t="n">
        <f aca="false">(F252+G252+H252)*((1+D252)^(1/12)-1)</f>
        <v>421.824020905621</v>
      </c>
      <c r="K252" s="56" t="n">
        <f aca="false">(F252+G252+H252+J252)*(Inputs!$C$14+IF(B252&lt;=10,Inputs!$C$12,Inputs!$C$13))/12</f>
        <v>85.7295413272296</v>
      </c>
      <c r="L252" s="56" t="n">
        <f aca="false">IF(OR(E252=1,A252&lt;=Inputs!$C$15),0,MAX(Inputs!$C$8*I252-(F252+G252+H252+J252-K252),0))</f>
        <v>0</v>
      </c>
      <c r="M252" s="56" t="n">
        <f aca="false">L252*INDEX(Rates!$B$2:$C$101,C252+1,IF(Inputs!$C$5="Male",1,2))/1000/12*Inputs!$C$16</f>
        <v>0</v>
      </c>
      <c r="N252" s="56" t="n">
        <f aca="false">IF($V$1=1,MAX(F252+G252+H252+J252-K252-M252,0)*Inputs!$C$22/12,0)</f>
        <v>0</v>
      </c>
      <c r="O252" s="56" t="n">
        <f aca="false">IF(AND(MOD(A252,12)=0,B252&gt;=Inputs!$C$18),MAX(F252+G252+H252+J252-K252-M252-N252,0)*Inputs!$C$17,0)</f>
        <v>0</v>
      </c>
      <c r="P252" s="56" t="n">
        <f aca="false">F252+G252+H252+J252-K252-M252-N252+O252</f>
        <v>171373.353113132</v>
      </c>
      <c r="Q252" s="56" t="n">
        <f aca="false">IF(OR(E252=1,P252&lt;=0),0,P252)</f>
        <v>171373.353113132</v>
      </c>
      <c r="R252" s="15" t="n">
        <f aca="false">IF(OR(E252=1,AND(P252&lt;=0,I252&gt;0)),1,0)</f>
        <v>0</v>
      </c>
      <c r="S252" s="15" t="n">
        <f aca="false">IF(L252&gt;0,1,0)</f>
        <v>0</v>
      </c>
    </row>
    <row r="253" customFormat="false" ht="15" hidden="false" customHeight="false" outlineLevel="0" collapsed="false">
      <c r="A253" s="15" t="n">
        <v>252</v>
      </c>
      <c r="B253" s="15" t="n">
        <f aca="false">INT((A253-1)/12)+1</f>
        <v>21</v>
      </c>
      <c r="C253" s="15" t="n">
        <f aca="false">MIN(Inputs!$C$4+B253-1,99)</f>
        <v>94</v>
      </c>
      <c r="D253" s="55" t="n">
        <f aca="false">Inputs!$C$26</f>
        <v>0.03</v>
      </c>
      <c r="E253" s="15" t="n">
        <f aca="false">R252</f>
        <v>0</v>
      </c>
      <c r="F253" s="56" t="n">
        <f aca="false">Q252</f>
        <v>171373.353113132</v>
      </c>
      <c r="G253" s="56" t="n">
        <f aca="false">IF(AND(MOD(A253-1,12)=0,B253&lt;=Inputs!$C$7,E253=0),Inputs!$C$6,0)</f>
        <v>0</v>
      </c>
      <c r="H253" s="56" t="n">
        <f aca="false">IF(B253=1,G253*Inputs!$C$9,0)</f>
        <v>0</v>
      </c>
      <c r="I253" s="56" t="n">
        <f aca="false">I252+G253</f>
        <v>120000</v>
      </c>
      <c r="J253" s="56" t="n">
        <f aca="false">(F253+G253+H253)*((1+D253)^(1/12)-1)</f>
        <v>422.652920561243</v>
      </c>
      <c r="K253" s="56" t="n">
        <f aca="false">(F253+G253+H253+J253)*(Inputs!$C$14+IF(B253&lt;=10,Inputs!$C$12,Inputs!$C$13))/12</f>
        <v>85.8980030168466</v>
      </c>
      <c r="L253" s="56" t="n">
        <f aca="false">IF(OR(E253=1,A253&lt;=Inputs!$C$15),0,MAX(Inputs!$C$8*I253-(F253+G253+H253+J253-K253),0))</f>
        <v>0</v>
      </c>
      <c r="M253" s="56" t="n">
        <f aca="false">L253*INDEX(Rates!$B$2:$C$101,C253+1,IF(Inputs!$C$5="Male",1,2))/1000/12*Inputs!$C$16</f>
        <v>0</v>
      </c>
      <c r="N253" s="56" t="n">
        <f aca="false">IF($V$1=1,MAX(F253+G253+H253+J253-K253-M253,0)*Inputs!$C$22/12,0)</f>
        <v>0</v>
      </c>
      <c r="O253" s="56" t="n">
        <f aca="false">IF(AND(MOD(A253,12)=0,B253&gt;=Inputs!$C$18),MAX(F253+G253+H253+J253-K253-M253-N253,0)*Inputs!$C$17,0)</f>
        <v>858.550540153382</v>
      </c>
      <c r="P253" s="56" t="n">
        <f aca="false">F253+G253+H253+J253-K253-M253-N253+O253</f>
        <v>172568.65857083</v>
      </c>
      <c r="Q253" s="56" t="n">
        <f aca="false">IF(OR(E253=1,P253&lt;=0),0,P253)</f>
        <v>172568.65857083</v>
      </c>
      <c r="R253" s="15" t="n">
        <f aca="false">IF(OR(E253=1,AND(P253&lt;=0,I253&gt;0)),1,0)</f>
        <v>0</v>
      </c>
      <c r="S253" s="15" t="n">
        <f aca="false">IF(L253&gt;0,1,0)</f>
        <v>0</v>
      </c>
    </row>
    <row r="254" customFormat="false" ht="15" hidden="false" customHeight="false" outlineLevel="0" collapsed="false">
      <c r="A254" s="15" t="n">
        <v>253</v>
      </c>
      <c r="B254" s="15" t="n">
        <f aca="false">INT((A254-1)/12)+1</f>
        <v>22</v>
      </c>
      <c r="C254" s="15" t="n">
        <f aca="false">MIN(Inputs!$C$4+B254-1,99)</f>
        <v>95</v>
      </c>
      <c r="D254" s="55" t="n">
        <f aca="false">Inputs!$C$26</f>
        <v>0.03</v>
      </c>
      <c r="E254" s="15" t="n">
        <f aca="false">R253</f>
        <v>0</v>
      </c>
      <c r="F254" s="56" t="n">
        <f aca="false">Q253</f>
        <v>172568.65857083</v>
      </c>
      <c r="G254" s="56" t="n">
        <f aca="false">IF(AND(MOD(A254-1,12)=0,B254&lt;=Inputs!$C$7,E254=0),Inputs!$C$6,0)</f>
        <v>0</v>
      </c>
      <c r="H254" s="56" t="n">
        <f aca="false">IF(B254=1,G254*Inputs!$C$9,0)</f>
        <v>0</v>
      </c>
      <c r="I254" s="56" t="n">
        <f aca="false">I253+G254</f>
        <v>120000</v>
      </c>
      <c r="J254" s="56" t="n">
        <f aca="false">(F254+G254+H254)*((1+D254)^(1/12)-1)</f>
        <v>425.600866280233</v>
      </c>
      <c r="K254" s="56" t="n">
        <f aca="false">(F254+G254+H254+J254)*(Inputs!$C$14+IF(B254&lt;=10,Inputs!$C$12,Inputs!$C$13))/12</f>
        <v>86.497129718555</v>
      </c>
      <c r="L254" s="56" t="n">
        <f aca="false">IF(OR(E254=1,A254&lt;=Inputs!$C$15),0,MAX(Inputs!$C$8*I254-(F254+G254+H254+J254-K254),0))</f>
        <v>0</v>
      </c>
      <c r="M254" s="56" t="n">
        <f aca="false">L254*INDEX(Rates!$B$2:$C$101,C254+1,IF(Inputs!$C$5="Male",1,2))/1000/12*Inputs!$C$16</f>
        <v>0</v>
      </c>
      <c r="N254" s="56" t="n">
        <f aca="false">IF($V$1=1,MAX(F254+G254+H254+J254-K254-M254,0)*Inputs!$C$22/12,0)</f>
        <v>0</v>
      </c>
      <c r="O254" s="56" t="n">
        <f aca="false">IF(AND(MOD(A254,12)=0,B254&gt;=Inputs!$C$18),MAX(F254+G254+H254+J254-K254-M254-N254,0)*Inputs!$C$17,0)</f>
        <v>0</v>
      </c>
      <c r="P254" s="56" t="n">
        <f aca="false">F254+G254+H254+J254-K254-M254-N254+O254</f>
        <v>172907.762307391</v>
      </c>
      <c r="Q254" s="56" t="n">
        <f aca="false">IF(OR(E254=1,P254&lt;=0),0,P254)</f>
        <v>172907.762307391</v>
      </c>
      <c r="R254" s="15" t="n">
        <f aca="false">IF(OR(E254=1,AND(P254&lt;=0,I254&gt;0)),1,0)</f>
        <v>0</v>
      </c>
      <c r="S254" s="15" t="n">
        <f aca="false">IF(L254&gt;0,1,0)</f>
        <v>0</v>
      </c>
    </row>
    <row r="255" customFormat="false" ht="15" hidden="false" customHeight="false" outlineLevel="0" collapsed="false">
      <c r="A255" s="15" t="n">
        <v>254</v>
      </c>
      <c r="B255" s="15" t="n">
        <f aca="false">INT((A255-1)/12)+1</f>
        <v>22</v>
      </c>
      <c r="C255" s="15" t="n">
        <f aca="false">MIN(Inputs!$C$4+B255-1,99)</f>
        <v>95</v>
      </c>
      <c r="D255" s="55" t="n">
        <f aca="false">Inputs!$C$26</f>
        <v>0.03</v>
      </c>
      <c r="E255" s="15" t="n">
        <f aca="false">R254</f>
        <v>0</v>
      </c>
      <c r="F255" s="56" t="n">
        <f aca="false">Q254</f>
        <v>172907.762307391</v>
      </c>
      <c r="G255" s="56" t="n">
        <f aca="false">IF(AND(MOD(A255-1,12)=0,B255&lt;=Inputs!$C$7,E255=0),Inputs!$C$6,0)</f>
        <v>0</v>
      </c>
      <c r="H255" s="56" t="n">
        <f aca="false">IF(B255=1,G255*Inputs!$C$9,0)</f>
        <v>0</v>
      </c>
      <c r="I255" s="56" t="n">
        <f aca="false">I254+G255</f>
        <v>120000</v>
      </c>
      <c r="J255" s="56" t="n">
        <f aca="false">(F255+G255+H255)*((1+D255)^(1/12)-1)</f>
        <v>426.43718757539</v>
      </c>
      <c r="K255" s="56" t="n">
        <f aca="false">(F255+G255+H255+J255)*(Inputs!$C$14+IF(B255&lt;=10,Inputs!$C$12,Inputs!$C$13))/12</f>
        <v>86.6670997474834</v>
      </c>
      <c r="L255" s="56" t="n">
        <f aca="false">IF(OR(E255=1,A255&lt;=Inputs!$C$15),0,MAX(Inputs!$C$8*I255-(F255+G255+H255+J255-K255),0))</f>
        <v>0</v>
      </c>
      <c r="M255" s="56" t="n">
        <f aca="false">L255*INDEX(Rates!$B$2:$C$101,C255+1,IF(Inputs!$C$5="Male",1,2))/1000/12*Inputs!$C$16</f>
        <v>0</v>
      </c>
      <c r="N255" s="56" t="n">
        <f aca="false">IF($V$1=1,MAX(F255+G255+H255+J255-K255-M255,0)*Inputs!$C$22/12,0)</f>
        <v>0</v>
      </c>
      <c r="O255" s="56" t="n">
        <f aca="false">IF(AND(MOD(A255,12)=0,B255&gt;=Inputs!$C$18),MAX(F255+G255+H255+J255-K255-M255-N255,0)*Inputs!$C$17,0)</f>
        <v>0</v>
      </c>
      <c r="P255" s="56" t="n">
        <f aca="false">F255+G255+H255+J255-K255-M255-N255+O255</f>
        <v>173247.532395219</v>
      </c>
      <c r="Q255" s="56" t="n">
        <f aca="false">IF(OR(E255=1,P255&lt;=0),0,P255)</f>
        <v>173247.532395219</v>
      </c>
      <c r="R255" s="15" t="n">
        <f aca="false">IF(OR(E255=1,AND(P255&lt;=0,I255&gt;0)),1,0)</f>
        <v>0</v>
      </c>
      <c r="S255" s="15" t="n">
        <f aca="false">IF(L255&gt;0,1,0)</f>
        <v>0</v>
      </c>
    </row>
    <row r="256" customFormat="false" ht="15" hidden="false" customHeight="false" outlineLevel="0" collapsed="false">
      <c r="A256" s="15" t="n">
        <v>255</v>
      </c>
      <c r="B256" s="15" t="n">
        <f aca="false">INT((A256-1)/12)+1</f>
        <v>22</v>
      </c>
      <c r="C256" s="15" t="n">
        <f aca="false">MIN(Inputs!$C$4+B256-1,99)</f>
        <v>95</v>
      </c>
      <c r="D256" s="55" t="n">
        <f aca="false">Inputs!$C$26</f>
        <v>0.03</v>
      </c>
      <c r="E256" s="15" t="n">
        <f aca="false">R255</f>
        <v>0</v>
      </c>
      <c r="F256" s="56" t="n">
        <f aca="false">Q255</f>
        <v>173247.532395219</v>
      </c>
      <c r="G256" s="56" t="n">
        <f aca="false">IF(AND(MOD(A256-1,12)=0,B256&lt;=Inputs!$C$7,E256=0),Inputs!$C$6,0)</f>
        <v>0</v>
      </c>
      <c r="H256" s="56" t="n">
        <f aca="false">IF(B256=1,G256*Inputs!$C$9,0)</f>
        <v>0</v>
      </c>
      <c r="I256" s="56" t="n">
        <f aca="false">I255+G256</f>
        <v>120000</v>
      </c>
      <c r="J256" s="56" t="n">
        <f aca="false">(F256+G256+H256)*((1+D256)^(1/12)-1)</f>
        <v>427.275152272533</v>
      </c>
      <c r="K256" s="56" t="n">
        <f aca="false">(F256+G256+H256+J256)*(Inputs!$C$14+IF(B256&lt;=10,Inputs!$C$12,Inputs!$C$13))/12</f>
        <v>86.8374037737459</v>
      </c>
      <c r="L256" s="56" t="n">
        <f aca="false">IF(OR(E256=1,A256&lt;=Inputs!$C$15),0,MAX(Inputs!$C$8*I256-(F256+G256+H256+J256-K256),0))</f>
        <v>0</v>
      </c>
      <c r="M256" s="56" t="n">
        <f aca="false">L256*INDEX(Rates!$B$2:$C$101,C256+1,IF(Inputs!$C$5="Male",1,2))/1000/12*Inputs!$C$16</f>
        <v>0</v>
      </c>
      <c r="N256" s="56" t="n">
        <f aca="false">IF($V$1=1,MAX(F256+G256+H256+J256-K256-M256,0)*Inputs!$C$22/12,0)</f>
        <v>0</v>
      </c>
      <c r="O256" s="56" t="n">
        <f aca="false">IF(AND(MOD(A256,12)=0,B256&gt;=Inputs!$C$18),MAX(F256+G256+H256+J256-K256-M256-N256,0)*Inputs!$C$17,0)</f>
        <v>0</v>
      </c>
      <c r="P256" s="56" t="n">
        <f aca="false">F256+G256+H256+J256-K256-M256-N256+O256</f>
        <v>173587.970143718</v>
      </c>
      <c r="Q256" s="56" t="n">
        <f aca="false">IF(OR(E256=1,P256&lt;=0),0,P256)</f>
        <v>173587.970143718</v>
      </c>
      <c r="R256" s="15" t="n">
        <f aca="false">IF(OR(E256=1,AND(P256&lt;=0,I256&gt;0)),1,0)</f>
        <v>0</v>
      </c>
      <c r="S256" s="15" t="n">
        <f aca="false">IF(L256&gt;0,1,0)</f>
        <v>0</v>
      </c>
    </row>
    <row r="257" customFormat="false" ht="15" hidden="false" customHeight="false" outlineLevel="0" collapsed="false">
      <c r="A257" s="15" t="n">
        <v>256</v>
      </c>
      <c r="B257" s="15" t="n">
        <f aca="false">INT((A257-1)/12)+1</f>
        <v>22</v>
      </c>
      <c r="C257" s="15" t="n">
        <f aca="false">MIN(Inputs!$C$4+B257-1,99)</f>
        <v>95</v>
      </c>
      <c r="D257" s="55" t="n">
        <f aca="false">Inputs!$C$26</f>
        <v>0.03</v>
      </c>
      <c r="E257" s="15" t="n">
        <f aca="false">R256</f>
        <v>0</v>
      </c>
      <c r="F257" s="56" t="n">
        <f aca="false">Q256</f>
        <v>173587.970143718</v>
      </c>
      <c r="G257" s="56" t="n">
        <f aca="false">IF(AND(MOD(A257-1,12)=0,B257&lt;=Inputs!$C$7,E257=0),Inputs!$C$6,0)</f>
        <v>0</v>
      </c>
      <c r="H257" s="56" t="n">
        <f aca="false">IF(B257=1,G257*Inputs!$C$9,0)</f>
        <v>0</v>
      </c>
      <c r="I257" s="56" t="n">
        <f aca="false">I256+G257</f>
        <v>120000</v>
      </c>
      <c r="J257" s="56" t="n">
        <f aca="false">(F257+G257+H257)*((1+D257)^(1/12)-1)</f>
        <v>428.114763601007</v>
      </c>
      <c r="K257" s="56" t="n">
        <f aca="false">(F257+G257+H257+J257)*(Inputs!$C$14+IF(B257&lt;=10,Inputs!$C$12,Inputs!$C$13))/12</f>
        <v>87.0080424536595</v>
      </c>
      <c r="L257" s="56" t="n">
        <f aca="false">IF(OR(E257=1,A257&lt;=Inputs!$C$15),0,MAX(Inputs!$C$8*I257-(F257+G257+H257+J257-K257),0))</f>
        <v>0</v>
      </c>
      <c r="M257" s="56" t="n">
        <f aca="false">L257*INDEX(Rates!$B$2:$C$101,C257+1,IF(Inputs!$C$5="Male",1,2))/1000/12*Inputs!$C$16</f>
        <v>0</v>
      </c>
      <c r="N257" s="56" t="n">
        <f aca="false">IF($V$1=1,MAX(F257+G257+H257+J257-K257-M257,0)*Inputs!$C$22/12,0)</f>
        <v>0</v>
      </c>
      <c r="O257" s="56" t="n">
        <f aca="false">IF(AND(MOD(A257,12)=0,B257&gt;=Inputs!$C$18),MAX(F257+G257+H257+J257-K257-M257-N257,0)*Inputs!$C$17,0)</f>
        <v>0</v>
      </c>
      <c r="P257" s="56" t="n">
        <f aca="false">F257+G257+H257+J257-K257-M257-N257+O257</f>
        <v>173929.076864865</v>
      </c>
      <c r="Q257" s="56" t="n">
        <f aca="false">IF(OR(E257=1,P257&lt;=0),0,P257)</f>
        <v>173929.076864865</v>
      </c>
      <c r="R257" s="15" t="n">
        <f aca="false">IF(OR(E257=1,AND(P257&lt;=0,I257&gt;0)),1,0)</f>
        <v>0</v>
      </c>
      <c r="S257" s="15" t="n">
        <f aca="false">IF(L257&gt;0,1,0)</f>
        <v>0</v>
      </c>
    </row>
    <row r="258" customFormat="false" ht="15" hidden="false" customHeight="false" outlineLevel="0" collapsed="false">
      <c r="A258" s="15" t="n">
        <v>257</v>
      </c>
      <c r="B258" s="15" t="n">
        <f aca="false">INT((A258-1)/12)+1</f>
        <v>22</v>
      </c>
      <c r="C258" s="15" t="n">
        <f aca="false">MIN(Inputs!$C$4+B258-1,99)</f>
        <v>95</v>
      </c>
      <c r="D258" s="55" t="n">
        <f aca="false">Inputs!$C$26</f>
        <v>0.03</v>
      </c>
      <c r="E258" s="15" t="n">
        <f aca="false">R257</f>
        <v>0</v>
      </c>
      <c r="F258" s="56" t="n">
        <f aca="false">Q257</f>
        <v>173929.076864865</v>
      </c>
      <c r="G258" s="56" t="n">
        <f aca="false">IF(AND(MOD(A258-1,12)=0,B258&lt;=Inputs!$C$7,E258=0),Inputs!$C$6,0)</f>
        <v>0</v>
      </c>
      <c r="H258" s="56" t="n">
        <f aca="false">IF(B258=1,G258*Inputs!$C$9,0)</f>
        <v>0</v>
      </c>
      <c r="I258" s="56" t="n">
        <f aca="false">I257+G258</f>
        <v>120000</v>
      </c>
      <c r="J258" s="56" t="n">
        <f aca="false">(F258+G258+H258)*((1+D258)^(1/12)-1)</f>
        <v>428.956024796502</v>
      </c>
      <c r="K258" s="56" t="n">
        <f aca="false">(F258+G258+H258+J258)*(Inputs!$C$14+IF(B258&lt;=10,Inputs!$C$12,Inputs!$C$13))/12</f>
        <v>87.179016444831</v>
      </c>
      <c r="L258" s="56" t="n">
        <f aca="false">IF(OR(E258=1,A258&lt;=Inputs!$C$15),0,MAX(Inputs!$C$8*I258-(F258+G258+H258+J258-K258),0))</f>
        <v>0</v>
      </c>
      <c r="M258" s="56" t="n">
        <f aca="false">L258*INDEX(Rates!$B$2:$C$101,C258+1,IF(Inputs!$C$5="Male",1,2))/1000/12*Inputs!$C$16</f>
        <v>0</v>
      </c>
      <c r="N258" s="56" t="n">
        <f aca="false">IF($V$1=1,MAX(F258+G258+H258+J258-K258-M258,0)*Inputs!$C$22/12,0)</f>
        <v>0</v>
      </c>
      <c r="O258" s="56" t="n">
        <f aca="false">IF(AND(MOD(A258,12)=0,B258&gt;=Inputs!$C$18),MAX(F258+G258+H258+J258-K258-M258-N258,0)*Inputs!$C$17,0)</f>
        <v>0</v>
      </c>
      <c r="P258" s="56" t="n">
        <f aca="false">F258+G258+H258+J258-K258-M258-N258+O258</f>
        <v>174270.853873217</v>
      </c>
      <c r="Q258" s="56" t="n">
        <f aca="false">IF(OR(E258=1,P258&lt;=0),0,P258)</f>
        <v>174270.853873217</v>
      </c>
      <c r="R258" s="15" t="n">
        <f aca="false">IF(OR(E258=1,AND(P258&lt;=0,I258&gt;0)),1,0)</f>
        <v>0</v>
      </c>
      <c r="S258" s="15" t="n">
        <f aca="false">IF(L258&gt;0,1,0)</f>
        <v>0</v>
      </c>
    </row>
    <row r="259" customFormat="false" ht="15" hidden="false" customHeight="false" outlineLevel="0" collapsed="false">
      <c r="A259" s="15" t="n">
        <v>258</v>
      </c>
      <c r="B259" s="15" t="n">
        <f aca="false">INT((A259-1)/12)+1</f>
        <v>22</v>
      </c>
      <c r="C259" s="15" t="n">
        <f aca="false">MIN(Inputs!$C$4+B259-1,99)</f>
        <v>95</v>
      </c>
      <c r="D259" s="55" t="n">
        <f aca="false">Inputs!$C$26</f>
        <v>0.03</v>
      </c>
      <c r="E259" s="15" t="n">
        <f aca="false">R258</f>
        <v>0</v>
      </c>
      <c r="F259" s="56" t="n">
        <f aca="false">Q258</f>
        <v>174270.853873217</v>
      </c>
      <c r="G259" s="56" t="n">
        <f aca="false">IF(AND(MOD(A259-1,12)=0,B259&lt;=Inputs!$C$7,E259=0),Inputs!$C$6,0)</f>
        <v>0</v>
      </c>
      <c r="H259" s="56" t="n">
        <f aca="false">IF(B259=1,G259*Inputs!$C$9,0)</f>
        <v>0</v>
      </c>
      <c r="I259" s="56" t="n">
        <f aca="false">I258+G259</f>
        <v>120000</v>
      </c>
      <c r="J259" s="56" t="n">
        <f aca="false">(F259+G259+H259)*((1+D259)^(1/12)-1)</f>
        <v>429.798939101068</v>
      </c>
      <c r="K259" s="56" t="n">
        <f aca="false">(F259+G259+H259+J259)*(Inputs!$C$14+IF(B259&lt;=10,Inputs!$C$12,Inputs!$C$13))/12</f>
        <v>87.3503264061591</v>
      </c>
      <c r="L259" s="56" t="n">
        <f aca="false">IF(OR(E259=1,A259&lt;=Inputs!$C$15),0,MAX(Inputs!$C$8*I259-(F259+G259+H259+J259-K259),0))</f>
        <v>0</v>
      </c>
      <c r="M259" s="56" t="n">
        <f aca="false">L259*INDEX(Rates!$B$2:$C$101,C259+1,IF(Inputs!$C$5="Male",1,2))/1000/12*Inputs!$C$16</f>
        <v>0</v>
      </c>
      <c r="N259" s="56" t="n">
        <f aca="false">IF($V$1=1,MAX(F259+G259+H259+J259-K259-M259,0)*Inputs!$C$22/12,0)</f>
        <v>0</v>
      </c>
      <c r="O259" s="56" t="n">
        <f aca="false">IF(AND(MOD(A259,12)=0,B259&gt;=Inputs!$C$18),MAX(F259+G259+H259+J259-K259-M259-N259,0)*Inputs!$C$17,0)</f>
        <v>0</v>
      </c>
      <c r="P259" s="56" t="n">
        <f aca="false">F259+G259+H259+J259-K259-M259-N259+O259</f>
        <v>174613.302485912</v>
      </c>
      <c r="Q259" s="56" t="n">
        <f aca="false">IF(OR(E259=1,P259&lt;=0),0,P259)</f>
        <v>174613.302485912</v>
      </c>
      <c r="R259" s="15" t="n">
        <f aca="false">IF(OR(E259=1,AND(P259&lt;=0,I259&gt;0)),1,0)</f>
        <v>0</v>
      </c>
      <c r="S259" s="15" t="n">
        <f aca="false">IF(L259&gt;0,1,0)</f>
        <v>0</v>
      </c>
    </row>
    <row r="260" customFormat="false" ht="15" hidden="false" customHeight="false" outlineLevel="0" collapsed="false">
      <c r="A260" s="15" t="n">
        <v>259</v>
      </c>
      <c r="B260" s="15" t="n">
        <f aca="false">INT((A260-1)/12)+1</f>
        <v>22</v>
      </c>
      <c r="C260" s="15" t="n">
        <f aca="false">MIN(Inputs!$C$4+B260-1,99)</f>
        <v>95</v>
      </c>
      <c r="D260" s="55" t="n">
        <f aca="false">Inputs!$C$26</f>
        <v>0.03</v>
      </c>
      <c r="E260" s="15" t="n">
        <f aca="false">R259</f>
        <v>0</v>
      </c>
      <c r="F260" s="56" t="n">
        <f aca="false">Q259</f>
        <v>174613.302485912</v>
      </c>
      <c r="G260" s="56" t="n">
        <f aca="false">IF(AND(MOD(A260-1,12)=0,B260&lt;=Inputs!$C$7,E260=0),Inputs!$C$6,0)</f>
        <v>0</v>
      </c>
      <c r="H260" s="56" t="n">
        <f aca="false">IF(B260=1,G260*Inputs!$C$9,0)</f>
        <v>0</v>
      </c>
      <c r="I260" s="56" t="n">
        <f aca="false">I259+G260</f>
        <v>120000</v>
      </c>
      <c r="J260" s="56" t="n">
        <f aca="false">(F260+G260+H260)*((1+D260)^(1/12)-1)</f>
        <v>430.643509763125</v>
      </c>
      <c r="K260" s="56" t="n">
        <f aca="false">(F260+G260+H260+J260)*(Inputs!$C$14+IF(B260&lt;=10,Inputs!$C$12,Inputs!$C$13))/12</f>
        <v>87.5219729978376</v>
      </c>
      <c r="L260" s="56" t="n">
        <f aca="false">IF(OR(E260=1,A260&lt;=Inputs!$C$15),0,MAX(Inputs!$C$8*I260-(F260+G260+H260+J260-K260),0))</f>
        <v>0</v>
      </c>
      <c r="M260" s="56" t="n">
        <f aca="false">L260*INDEX(Rates!$B$2:$C$101,C260+1,IF(Inputs!$C$5="Male",1,2))/1000/12*Inputs!$C$16</f>
        <v>0</v>
      </c>
      <c r="N260" s="56" t="n">
        <f aca="false">IF($V$1=1,MAX(F260+G260+H260+J260-K260-M260,0)*Inputs!$C$22/12,0)</f>
        <v>0</v>
      </c>
      <c r="O260" s="56" t="n">
        <f aca="false">IF(AND(MOD(A260,12)=0,B260&gt;=Inputs!$C$18),MAX(F260+G260+H260+J260-K260-M260-N260,0)*Inputs!$C$17,0)</f>
        <v>0</v>
      </c>
      <c r="P260" s="56" t="n">
        <f aca="false">F260+G260+H260+J260-K260-M260-N260+O260</f>
        <v>174956.424022677</v>
      </c>
      <c r="Q260" s="56" t="n">
        <f aca="false">IF(OR(E260=1,P260&lt;=0),0,P260)</f>
        <v>174956.424022677</v>
      </c>
      <c r="R260" s="15" t="n">
        <f aca="false">IF(OR(E260=1,AND(P260&lt;=0,I260&gt;0)),1,0)</f>
        <v>0</v>
      </c>
      <c r="S260" s="15" t="n">
        <f aca="false">IF(L260&gt;0,1,0)</f>
        <v>0</v>
      </c>
    </row>
    <row r="261" customFormat="false" ht="15" hidden="false" customHeight="false" outlineLevel="0" collapsed="false">
      <c r="A261" s="15" t="n">
        <v>260</v>
      </c>
      <c r="B261" s="15" t="n">
        <f aca="false">INT((A261-1)/12)+1</f>
        <v>22</v>
      </c>
      <c r="C261" s="15" t="n">
        <f aca="false">MIN(Inputs!$C$4+B261-1,99)</f>
        <v>95</v>
      </c>
      <c r="D261" s="55" t="n">
        <f aca="false">Inputs!$C$26</f>
        <v>0.03</v>
      </c>
      <c r="E261" s="15" t="n">
        <f aca="false">R260</f>
        <v>0</v>
      </c>
      <c r="F261" s="56" t="n">
        <f aca="false">Q260</f>
        <v>174956.424022677</v>
      </c>
      <c r="G261" s="56" t="n">
        <f aca="false">IF(AND(MOD(A261-1,12)=0,B261&lt;=Inputs!$C$7,E261=0),Inputs!$C$6,0)</f>
        <v>0</v>
      </c>
      <c r="H261" s="56" t="n">
        <f aca="false">IF(B261=1,G261*Inputs!$C$9,0)</f>
        <v>0</v>
      </c>
      <c r="I261" s="56" t="n">
        <f aca="false">I260+G261</f>
        <v>120000</v>
      </c>
      <c r="J261" s="56" t="n">
        <f aca="false">(F261+G261+H261)*((1+D261)^(1/12)-1)</f>
        <v>431.489740037476</v>
      </c>
      <c r="K261" s="56" t="n">
        <f aca="false">(F261+G261+H261+J261)*(Inputs!$C$14+IF(B261&lt;=10,Inputs!$C$12,Inputs!$C$13))/12</f>
        <v>87.6939568813574</v>
      </c>
      <c r="L261" s="56" t="n">
        <f aca="false">IF(OR(E261=1,A261&lt;=Inputs!$C$15),0,MAX(Inputs!$C$8*I261-(F261+G261+H261+J261-K261),0))</f>
        <v>0</v>
      </c>
      <c r="M261" s="56" t="n">
        <f aca="false">L261*INDEX(Rates!$B$2:$C$101,C261+1,IF(Inputs!$C$5="Male",1,2))/1000/12*Inputs!$C$16</f>
        <v>0</v>
      </c>
      <c r="N261" s="56" t="n">
        <f aca="false">IF($V$1=1,MAX(F261+G261+H261+J261-K261-M261,0)*Inputs!$C$22/12,0)</f>
        <v>0</v>
      </c>
      <c r="O261" s="56" t="n">
        <f aca="false">IF(AND(MOD(A261,12)=0,B261&gt;=Inputs!$C$18),MAX(F261+G261+H261+J261-K261-M261-N261,0)*Inputs!$C$17,0)</f>
        <v>0</v>
      </c>
      <c r="P261" s="56" t="n">
        <f aca="false">F261+G261+H261+J261-K261-M261-N261+O261</f>
        <v>175300.219805833</v>
      </c>
      <c r="Q261" s="56" t="n">
        <f aca="false">IF(OR(E261=1,P261&lt;=0),0,P261)</f>
        <v>175300.219805833</v>
      </c>
      <c r="R261" s="15" t="n">
        <f aca="false">IF(OR(E261=1,AND(P261&lt;=0,I261&gt;0)),1,0)</f>
        <v>0</v>
      </c>
      <c r="S261" s="15" t="n">
        <f aca="false">IF(L261&gt;0,1,0)</f>
        <v>0</v>
      </c>
    </row>
    <row r="262" customFormat="false" ht="15" hidden="false" customHeight="false" outlineLevel="0" collapsed="false">
      <c r="A262" s="15" t="n">
        <v>261</v>
      </c>
      <c r="B262" s="15" t="n">
        <f aca="false">INT((A262-1)/12)+1</f>
        <v>22</v>
      </c>
      <c r="C262" s="15" t="n">
        <f aca="false">MIN(Inputs!$C$4+B262-1,99)</f>
        <v>95</v>
      </c>
      <c r="D262" s="55" t="n">
        <f aca="false">Inputs!$C$26</f>
        <v>0.03</v>
      </c>
      <c r="E262" s="15" t="n">
        <f aca="false">R261</f>
        <v>0</v>
      </c>
      <c r="F262" s="56" t="n">
        <f aca="false">Q261</f>
        <v>175300.219805833</v>
      </c>
      <c r="G262" s="56" t="n">
        <f aca="false">IF(AND(MOD(A262-1,12)=0,B262&lt;=Inputs!$C$7,E262=0),Inputs!$C$6,0)</f>
        <v>0</v>
      </c>
      <c r="H262" s="56" t="n">
        <f aca="false">IF(B262=1,G262*Inputs!$C$9,0)</f>
        <v>0</v>
      </c>
      <c r="I262" s="56" t="n">
        <f aca="false">I261+G262</f>
        <v>120000</v>
      </c>
      <c r="J262" s="56" t="n">
        <f aca="false">(F262+G262+H262)*((1+D262)^(1/12)-1)</f>
        <v>432.337633185319</v>
      </c>
      <c r="K262" s="56" t="n">
        <f aca="false">(F262+G262+H262+J262)*(Inputs!$C$14+IF(B262&lt;=10,Inputs!$C$12,Inputs!$C$13))/12</f>
        <v>87.8662787195094</v>
      </c>
      <c r="L262" s="56" t="n">
        <f aca="false">IF(OR(E262=1,A262&lt;=Inputs!$C$15),0,MAX(Inputs!$C$8*I262-(F262+G262+H262+J262-K262),0))</f>
        <v>0</v>
      </c>
      <c r="M262" s="56" t="n">
        <f aca="false">L262*INDEX(Rates!$B$2:$C$101,C262+1,IF(Inputs!$C$5="Male",1,2))/1000/12*Inputs!$C$16</f>
        <v>0</v>
      </c>
      <c r="N262" s="56" t="n">
        <f aca="false">IF($V$1=1,MAX(F262+G262+H262+J262-K262-M262,0)*Inputs!$C$22/12,0)</f>
        <v>0</v>
      </c>
      <c r="O262" s="56" t="n">
        <f aca="false">IF(AND(MOD(A262,12)=0,B262&gt;=Inputs!$C$18),MAX(F262+G262+H262+J262-K262-M262-N262,0)*Inputs!$C$17,0)</f>
        <v>0</v>
      </c>
      <c r="P262" s="56" t="n">
        <f aca="false">F262+G262+H262+J262-K262-M262-N262+O262</f>
        <v>175644.691160299</v>
      </c>
      <c r="Q262" s="56" t="n">
        <f aca="false">IF(OR(E262=1,P262&lt;=0),0,P262)</f>
        <v>175644.691160299</v>
      </c>
      <c r="R262" s="15" t="n">
        <f aca="false">IF(OR(E262=1,AND(P262&lt;=0,I262&gt;0)),1,0)</f>
        <v>0</v>
      </c>
      <c r="S262" s="15" t="n">
        <f aca="false">IF(L262&gt;0,1,0)</f>
        <v>0</v>
      </c>
    </row>
    <row r="263" customFormat="false" ht="15" hidden="false" customHeight="false" outlineLevel="0" collapsed="false">
      <c r="A263" s="15" t="n">
        <v>262</v>
      </c>
      <c r="B263" s="15" t="n">
        <f aca="false">INT((A263-1)/12)+1</f>
        <v>22</v>
      </c>
      <c r="C263" s="15" t="n">
        <f aca="false">MIN(Inputs!$C$4+B263-1,99)</f>
        <v>95</v>
      </c>
      <c r="D263" s="55" t="n">
        <f aca="false">Inputs!$C$26</f>
        <v>0.03</v>
      </c>
      <c r="E263" s="15" t="n">
        <f aca="false">R262</f>
        <v>0</v>
      </c>
      <c r="F263" s="56" t="n">
        <f aca="false">Q262</f>
        <v>175644.691160299</v>
      </c>
      <c r="G263" s="56" t="n">
        <f aca="false">IF(AND(MOD(A263-1,12)=0,B263&lt;=Inputs!$C$7,E263=0),Inputs!$C$6,0)</f>
        <v>0</v>
      </c>
      <c r="H263" s="56" t="n">
        <f aca="false">IF(B263=1,G263*Inputs!$C$9,0)</f>
        <v>0</v>
      </c>
      <c r="I263" s="56" t="n">
        <f aca="false">I262+G263</f>
        <v>120000</v>
      </c>
      <c r="J263" s="56" t="n">
        <f aca="false">(F263+G263+H263)*((1+D263)^(1/12)-1)</f>
        <v>433.187192474263</v>
      </c>
      <c r="K263" s="56" t="n">
        <f aca="false">(F263+G263+H263+J263)*(Inputs!$C$14+IF(B263&lt;=10,Inputs!$C$12,Inputs!$C$13))/12</f>
        <v>88.0389391763868</v>
      </c>
      <c r="L263" s="56" t="n">
        <f aca="false">IF(OR(E263=1,A263&lt;=Inputs!$C$15),0,MAX(Inputs!$C$8*I263-(F263+G263+H263+J263-K263),0))</f>
        <v>0</v>
      </c>
      <c r="M263" s="56" t="n">
        <f aca="false">L263*INDEX(Rates!$B$2:$C$101,C263+1,IF(Inputs!$C$5="Male",1,2))/1000/12*Inputs!$C$16</f>
        <v>0</v>
      </c>
      <c r="N263" s="56" t="n">
        <f aca="false">IF($V$1=1,MAX(F263+G263+H263+J263-K263-M263,0)*Inputs!$C$22/12,0)</f>
        <v>0</v>
      </c>
      <c r="O263" s="56" t="n">
        <f aca="false">IF(AND(MOD(A263,12)=0,B263&gt;=Inputs!$C$18),MAX(F263+G263+H263+J263-K263-M263-N263,0)*Inputs!$C$17,0)</f>
        <v>0</v>
      </c>
      <c r="P263" s="56" t="n">
        <f aca="false">F263+G263+H263+J263-K263-M263-N263+O263</f>
        <v>175989.839413597</v>
      </c>
      <c r="Q263" s="56" t="n">
        <f aca="false">IF(OR(E263=1,P263&lt;=0),0,P263)</f>
        <v>175989.839413597</v>
      </c>
      <c r="R263" s="15" t="n">
        <f aca="false">IF(OR(E263=1,AND(P263&lt;=0,I263&gt;0)),1,0)</f>
        <v>0</v>
      </c>
      <c r="S263" s="15" t="n">
        <f aca="false">IF(L263&gt;0,1,0)</f>
        <v>0</v>
      </c>
    </row>
    <row r="264" customFormat="false" ht="15" hidden="false" customHeight="false" outlineLevel="0" collapsed="false">
      <c r="A264" s="15" t="n">
        <v>263</v>
      </c>
      <c r="B264" s="15" t="n">
        <f aca="false">INT((A264-1)/12)+1</f>
        <v>22</v>
      </c>
      <c r="C264" s="15" t="n">
        <f aca="false">MIN(Inputs!$C$4+B264-1,99)</f>
        <v>95</v>
      </c>
      <c r="D264" s="55" t="n">
        <f aca="false">Inputs!$C$26</f>
        <v>0.03</v>
      </c>
      <c r="E264" s="15" t="n">
        <f aca="false">R263</f>
        <v>0</v>
      </c>
      <c r="F264" s="56" t="n">
        <f aca="false">Q263</f>
        <v>175989.839413597</v>
      </c>
      <c r="G264" s="56" t="n">
        <f aca="false">IF(AND(MOD(A264-1,12)=0,B264&lt;=Inputs!$C$7,E264=0),Inputs!$C$6,0)</f>
        <v>0</v>
      </c>
      <c r="H264" s="56" t="n">
        <f aca="false">IF(B264=1,G264*Inputs!$C$9,0)</f>
        <v>0</v>
      </c>
      <c r="I264" s="56" t="n">
        <f aca="false">I263+G264</f>
        <v>120000</v>
      </c>
      <c r="J264" s="56" t="n">
        <f aca="false">(F264+G264+H264)*((1+D264)^(1/12)-1)</f>
        <v>434.038421178334</v>
      </c>
      <c r="K264" s="56" t="n">
        <f aca="false">(F264+G264+H264+J264)*(Inputs!$C$14+IF(B264&lt;=10,Inputs!$C$12,Inputs!$C$13))/12</f>
        <v>88.2119389173877</v>
      </c>
      <c r="L264" s="56" t="n">
        <f aca="false">IF(OR(E264=1,A264&lt;=Inputs!$C$15),0,MAX(Inputs!$C$8*I264-(F264+G264+H264+J264-K264),0))</f>
        <v>0</v>
      </c>
      <c r="M264" s="56" t="n">
        <f aca="false">L264*INDEX(Rates!$B$2:$C$101,C264+1,IF(Inputs!$C$5="Male",1,2))/1000/12*Inputs!$C$16</f>
        <v>0</v>
      </c>
      <c r="N264" s="56" t="n">
        <f aca="false">IF($V$1=1,MAX(F264+G264+H264+J264-K264-M264,0)*Inputs!$C$22/12,0)</f>
        <v>0</v>
      </c>
      <c r="O264" s="56" t="n">
        <f aca="false">IF(AND(MOD(A264,12)=0,B264&gt;=Inputs!$C$18),MAX(F264+G264+H264+J264-K264-M264-N264,0)*Inputs!$C$17,0)</f>
        <v>0</v>
      </c>
      <c r="P264" s="56" t="n">
        <f aca="false">F264+G264+H264+J264-K264-M264-N264+O264</f>
        <v>176335.665895858</v>
      </c>
      <c r="Q264" s="56" t="n">
        <f aca="false">IF(OR(E264=1,P264&lt;=0),0,P264)</f>
        <v>176335.665895858</v>
      </c>
      <c r="R264" s="15" t="n">
        <f aca="false">IF(OR(E264=1,AND(P264&lt;=0,I264&gt;0)),1,0)</f>
        <v>0</v>
      </c>
      <c r="S264" s="15" t="n">
        <f aca="false">IF(L264&gt;0,1,0)</f>
        <v>0</v>
      </c>
    </row>
    <row r="265" customFormat="false" ht="15" hidden="false" customHeight="false" outlineLevel="0" collapsed="false">
      <c r="A265" s="15" t="n">
        <v>264</v>
      </c>
      <c r="B265" s="15" t="n">
        <f aca="false">INT((A265-1)/12)+1</f>
        <v>22</v>
      </c>
      <c r="C265" s="15" t="n">
        <f aca="false">MIN(Inputs!$C$4+B265-1,99)</f>
        <v>95</v>
      </c>
      <c r="D265" s="55" t="n">
        <f aca="false">Inputs!$C$26</f>
        <v>0.03</v>
      </c>
      <c r="E265" s="15" t="n">
        <f aca="false">R264</f>
        <v>0</v>
      </c>
      <c r="F265" s="56" t="n">
        <f aca="false">Q264</f>
        <v>176335.665895858</v>
      </c>
      <c r="G265" s="56" t="n">
        <f aca="false">IF(AND(MOD(A265-1,12)=0,B265&lt;=Inputs!$C$7,E265=0),Inputs!$C$6,0)</f>
        <v>0</v>
      </c>
      <c r="H265" s="56" t="n">
        <f aca="false">IF(B265=1,G265*Inputs!$C$9,0)</f>
        <v>0</v>
      </c>
      <c r="I265" s="56" t="n">
        <f aca="false">I264+G265</f>
        <v>120000</v>
      </c>
      <c r="J265" s="56" t="n">
        <f aca="false">(F265+G265+H265)*((1+D265)^(1/12)-1)</f>
        <v>434.891322577997</v>
      </c>
      <c r="K265" s="56" t="n">
        <f aca="false">(F265+G265+H265+J265)*(Inputs!$C$14+IF(B265&lt;=10,Inputs!$C$12,Inputs!$C$13))/12</f>
        <v>88.385278609218</v>
      </c>
      <c r="L265" s="56" t="n">
        <f aca="false">IF(OR(E265=1,A265&lt;=Inputs!$C$15),0,MAX(Inputs!$C$8*I265-(F265+G265+H265+J265-K265),0))</f>
        <v>0</v>
      </c>
      <c r="M265" s="56" t="n">
        <f aca="false">L265*INDEX(Rates!$B$2:$C$101,C265+1,IF(Inputs!$C$5="Male",1,2))/1000/12*Inputs!$C$16</f>
        <v>0</v>
      </c>
      <c r="N265" s="56" t="n">
        <f aca="false">IF($V$1=1,MAX(F265+G265+H265+J265-K265-M265,0)*Inputs!$C$22/12,0)</f>
        <v>0</v>
      </c>
      <c r="O265" s="56" t="n">
        <f aca="false">IF(AND(MOD(A265,12)=0,B265&gt;=Inputs!$C$18),MAX(F265+G265+H265+J265-K265-M265-N265,0)*Inputs!$C$17,0)</f>
        <v>883.410859699134</v>
      </c>
      <c r="P265" s="56" t="n">
        <f aca="false">F265+G265+H265+J265-K265-M265-N265+O265</f>
        <v>177565.582799526</v>
      </c>
      <c r="Q265" s="56" t="n">
        <f aca="false">IF(OR(E265=1,P265&lt;=0),0,P265)</f>
        <v>177565.582799526</v>
      </c>
      <c r="R265" s="15" t="n">
        <f aca="false">IF(OR(E265=1,AND(P265&lt;=0,I265&gt;0)),1,0)</f>
        <v>0</v>
      </c>
      <c r="S265" s="15" t="n">
        <f aca="false">IF(L265&gt;0,1,0)</f>
        <v>0</v>
      </c>
    </row>
    <row r="266" customFormat="false" ht="15" hidden="false" customHeight="false" outlineLevel="0" collapsed="false">
      <c r="A266" s="15" t="n">
        <v>265</v>
      </c>
      <c r="B266" s="15" t="n">
        <f aca="false">INT((A266-1)/12)+1</f>
        <v>23</v>
      </c>
      <c r="C266" s="15" t="n">
        <f aca="false">MIN(Inputs!$C$4+B266-1,99)</f>
        <v>96</v>
      </c>
      <c r="D266" s="55" t="n">
        <f aca="false">Inputs!$C$26</f>
        <v>0.03</v>
      </c>
      <c r="E266" s="15" t="n">
        <f aca="false">R265</f>
        <v>0</v>
      </c>
      <c r="F266" s="56" t="n">
        <f aca="false">Q265</f>
        <v>177565.582799526</v>
      </c>
      <c r="G266" s="56" t="n">
        <f aca="false">IF(AND(MOD(A266-1,12)=0,B266&lt;=Inputs!$C$7,E266=0),Inputs!$C$6,0)</f>
        <v>0</v>
      </c>
      <c r="H266" s="56" t="n">
        <f aca="false">IF(B266=1,G266*Inputs!$C$9,0)</f>
        <v>0</v>
      </c>
      <c r="I266" s="56" t="n">
        <f aca="false">I265+G266</f>
        <v>120000</v>
      </c>
      <c r="J266" s="56" t="n">
        <f aca="false">(F266+G266+H266)*((1+D266)^(1/12)-1)</f>
        <v>437.924629459958</v>
      </c>
      <c r="K266" s="56" t="n">
        <f aca="false">(F266+G266+H266+J266)*(Inputs!$C$14+IF(B266&lt;=10,Inputs!$C$12,Inputs!$C$13))/12</f>
        <v>89.001753714493</v>
      </c>
      <c r="L266" s="56" t="n">
        <f aca="false">IF(OR(E266=1,A266&lt;=Inputs!$C$15),0,MAX(Inputs!$C$8*I266-(F266+G266+H266+J266-K266),0))</f>
        <v>0</v>
      </c>
      <c r="M266" s="56" t="n">
        <f aca="false">L266*INDEX(Rates!$B$2:$C$101,C266+1,IF(Inputs!$C$5="Male",1,2))/1000/12*Inputs!$C$16</f>
        <v>0</v>
      </c>
      <c r="N266" s="56" t="n">
        <f aca="false">IF($V$1=1,MAX(F266+G266+H266+J266-K266-M266,0)*Inputs!$C$22/12,0)</f>
        <v>0</v>
      </c>
      <c r="O266" s="56" t="n">
        <f aca="false">IF(AND(MOD(A266,12)=0,B266&gt;=Inputs!$C$18),MAX(F266+G266+H266+J266-K266-M266-N266,0)*Inputs!$C$17,0)</f>
        <v>0</v>
      </c>
      <c r="P266" s="56" t="n">
        <f aca="false">F266+G266+H266+J266-K266-M266-N266+O266</f>
        <v>177914.505675271</v>
      </c>
      <c r="Q266" s="56" t="n">
        <f aca="false">IF(OR(E266=1,P266&lt;=0),0,P266)</f>
        <v>177914.505675271</v>
      </c>
      <c r="R266" s="15" t="n">
        <f aca="false">IF(OR(E266=1,AND(P266&lt;=0,I266&gt;0)),1,0)</f>
        <v>0</v>
      </c>
      <c r="S266" s="15" t="n">
        <f aca="false">IF(L266&gt;0,1,0)</f>
        <v>0</v>
      </c>
    </row>
    <row r="267" customFormat="false" ht="15" hidden="false" customHeight="false" outlineLevel="0" collapsed="false">
      <c r="A267" s="15" t="n">
        <v>266</v>
      </c>
      <c r="B267" s="15" t="n">
        <f aca="false">INT((A267-1)/12)+1</f>
        <v>23</v>
      </c>
      <c r="C267" s="15" t="n">
        <f aca="false">MIN(Inputs!$C$4+B267-1,99)</f>
        <v>96</v>
      </c>
      <c r="D267" s="55" t="n">
        <f aca="false">Inputs!$C$26</f>
        <v>0.03</v>
      </c>
      <c r="E267" s="15" t="n">
        <f aca="false">R266</f>
        <v>0</v>
      </c>
      <c r="F267" s="56" t="n">
        <f aca="false">Q266</f>
        <v>177914.505675271</v>
      </c>
      <c r="G267" s="56" t="n">
        <f aca="false">IF(AND(MOD(A267-1,12)=0,B267&lt;=Inputs!$C$7,E267=0),Inputs!$C$6,0)</f>
        <v>0</v>
      </c>
      <c r="H267" s="56" t="n">
        <f aca="false">IF(B267=1,G267*Inputs!$C$9,0)</f>
        <v>0</v>
      </c>
      <c r="I267" s="56" t="n">
        <f aca="false">I266+G267</f>
        <v>120000</v>
      </c>
      <c r="J267" s="56" t="n">
        <f aca="false">(F267+G267+H267)*((1+D267)^(1/12)-1)</f>
        <v>438.785167401275</v>
      </c>
      <c r="K267" s="56" t="n">
        <f aca="false">(F267+G267+H267+J267)*(Inputs!$C$14+IF(B267&lt;=10,Inputs!$C$12,Inputs!$C$13))/12</f>
        <v>89.1766454213364</v>
      </c>
      <c r="L267" s="56" t="n">
        <f aca="false">IF(OR(E267=1,A267&lt;=Inputs!$C$15),0,MAX(Inputs!$C$8*I267-(F267+G267+H267+J267-K267),0))</f>
        <v>0</v>
      </c>
      <c r="M267" s="56" t="n">
        <f aca="false">L267*INDEX(Rates!$B$2:$C$101,C267+1,IF(Inputs!$C$5="Male",1,2))/1000/12*Inputs!$C$16</f>
        <v>0</v>
      </c>
      <c r="N267" s="56" t="n">
        <f aca="false">IF($V$1=1,MAX(F267+G267+H267+J267-K267-M267,0)*Inputs!$C$22/12,0)</f>
        <v>0</v>
      </c>
      <c r="O267" s="56" t="n">
        <f aca="false">IF(AND(MOD(A267,12)=0,B267&gt;=Inputs!$C$18),MAX(F267+G267+H267+J267-K267-M267-N267,0)*Inputs!$C$17,0)</f>
        <v>0</v>
      </c>
      <c r="P267" s="56" t="n">
        <f aca="false">F267+G267+H267+J267-K267-M267-N267+O267</f>
        <v>178264.114197251</v>
      </c>
      <c r="Q267" s="56" t="n">
        <f aca="false">IF(OR(E267=1,P267&lt;=0),0,P267)</f>
        <v>178264.114197251</v>
      </c>
      <c r="R267" s="15" t="n">
        <f aca="false">IF(OR(E267=1,AND(P267&lt;=0,I267&gt;0)),1,0)</f>
        <v>0</v>
      </c>
      <c r="S267" s="15" t="n">
        <f aca="false">IF(L267&gt;0,1,0)</f>
        <v>0</v>
      </c>
    </row>
    <row r="268" customFormat="false" ht="15" hidden="false" customHeight="false" outlineLevel="0" collapsed="false">
      <c r="A268" s="15" t="n">
        <v>267</v>
      </c>
      <c r="B268" s="15" t="n">
        <f aca="false">INT((A268-1)/12)+1</f>
        <v>23</v>
      </c>
      <c r="C268" s="15" t="n">
        <f aca="false">MIN(Inputs!$C$4+B268-1,99)</f>
        <v>96</v>
      </c>
      <c r="D268" s="55" t="n">
        <f aca="false">Inputs!$C$26</f>
        <v>0.03</v>
      </c>
      <c r="E268" s="15" t="n">
        <f aca="false">R267</f>
        <v>0</v>
      </c>
      <c r="F268" s="56" t="n">
        <f aca="false">Q267</f>
        <v>178264.114197251</v>
      </c>
      <c r="G268" s="56" t="n">
        <f aca="false">IF(AND(MOD(A268-1,12)=0,B268&lt;=Inputs!$C$7,E268=0),Inputs!$C$6,0)</f>
        <v>0</v>
      </c>
      <c r="H268" s="56" t="n">
        <f aca="false">IF(B268=1,G268*Inputs!$C$9,0)</f>
        <v>0</v>
      </c>
      <c r="I268" s="56" t="n">
        <f aca="false">I267+G268</f>
        <v>120000</v>
      </c>
      <c r="J268" s="56" t="n">
        <f aca="false">(F268+G268+H268)*((1+D268)^(1/12)-1)</f>
        <v>439.647396331173</v>
      </c>
      <c r="K268" s="56" t="n">
        <f aca="false">(F268+G268+H268+J268)*(Inputs!$C$14+IF(B268&lt;=10,Inputs!$C$12,Inputs!$C$13))/12</f>
        <v>89.3518807967913</v>
      </c>
      <c r="L268" s="56" t="n">
        <f aca="false">IF(OR(E268=1,A268&lt;=Inputs!$C$15),0,MAX(Inputs!$C$8*I268-(F268+G268+H268+J268-K268),0))</f>
        <v>0</v>
      </c>
      <c r="M268" s="56" t="n">
        <f aca="false">L268*INDEX(Rates!$B$2:$C$101,C268+1,IF(Inputs!$C$5="Male",1,2))/1000/12*Inputs!$C$16</f>
        <v>0</v>
      </c>
      <c r="N268" s="56" t="n">
        <f aca="false">IF($V$1=1,MAX(F268+G268+H268+J268-K268-M268,0)*Inputs!$C$22/12,0)</f>
        <v>0</v>
      </c>
      <c r="O268" s="56" t="n">
        <f aca="false">IF(AND(MOD(A268,12)=0,B268&gt;=Inputs!$C$18),MAX(F268+G268+H268+J268-K268-M268-N268,0)*Inputs!$C$17,0)</f>
        <v>0</v>
      </c>
      <c r="P268" s="56" t="n">
        <f aca="false">F268+G268+H268+J268-K268-M268-N268+O268</f>
        <v>178614.409712786</v>
      </c>
      <c r="Q268" s="56" t="n">
        <f aca="false">IF(OR(E268=1,P268&lt;=0),0,P268)</f>
        <v>178614.409712786</v>
      </c>
      <c r="R268" s="15" t="n">
        <f aca="false">IF(OR(E268=1,AND(P268&lt;=0,I268&gt;0)),1,0)</f>
        <v>0</v>
      </c>
      <c r="S268" s="15" t="n">
        <f aca="false">IF(L268&gt;0,1,0)</f>
        <v>0</v>
      </c>
    </row>
    <row r="269" customFormat="false" ht="15" hidden="false" customHeight="false" outlineLevel="0" collapsed="false">
      <c r="A269" s="15" t="n">
        <v>268</v>
      </c>
      <c r="B269" s="15" t="n">
        <f aca="false">INT((A269-1)/12)+1</f>
        <v>23</v>
      </c>
      <c r="C269" s="15" t="n">
        <f aca="false">MIN(Inputs!$C$4+B269-1,99)</f>
        <v>96</v>
      </c>
      <c r="D269" s="55" t="n">
        <f aca="false">Inputs!$C$26</f>
        <v>0.03</v>
      </c>
      <c r="E269" s="15" t="n">
        <f aca="false">R268</f>
        <v>0</v>
      </c>
      <c r="F269" s="56" t="n">
        <f aca="false">Q268</f>
        <v>178614.409712786</v>
      </c>
      <c r="G269" s="56" t="n">
        <f aca="false">IF(AND(MOD(A269-1,12)=0,B269&lt;=Inputs!$C$7,E269=0),Inputs!$C$6,0)</f>
        <v>0</v>
      </c>
      <c r="H269" s="56" t="n">
        <f aca="false">IF(B269=1,G269*Inputs!$C$9,0)</f>
        <v>0</v>
      </c>
      <c r="I269" s="56" t="n">
        <f aca="false">I268+G269</f>
        <v>120000</v>
      </c>
      <c r="J269" s="56" t="n">
        <f aca="false">(F269+G269+H269)*((1+D269)^(1/12)-1)</f>
        <v>440.51131957251</v>
      </c>
      <c r="K269" s="56" t="n">
        <f aca="false">(F269+G269+H269+J269)*(Inputs!$C$14+IF(B269&lt;=10,Inputs!$C$12,Inputs!$C$13))/12</f>
        <v>89.5274605161792</v>
      </c>
      <c r="L269" s="56" t="n">
        <f aca="false">IF(OR(E269=1,A269&lt;=Inputs!$C$15),0,MAX(Inputs!$C$8*I269-(F269+G269+H269+J269-K269),0))</f>
        <v>0</v>
      </c>
      <c r="M269" s="56" t="n">
        <f aca="false">L269*INDEX(Rates!$B$2:$C$101,C269+1,IF(Inputs!$C$5="Male",1,2))/1000/12*Inputs!$C$16</f>
        <v>0</v>
      </c>
      <c r="N269" s="56" t="n">
        <f aca="false">IF($V$1=1,MAX(F269+G269+H269+J269-K269-M269,0)*Inputs!$C$22/12,0)</f>
        <v>0</v>
      </c>
      <c r="O269" s="56" t="n">
        <f aca="false">IF(AND(MOD(A269,12)=0,B269&gt;=Inputs!$C$18),MAX(F269+G269+H269+J269-K269-M269-N269,0)*Inputs!$C$17,0)</f>
        <v>0</v>
      </c>
      <c r="P269" s="56" t="n">
        <f aca="false">F269+G269+H269+J269-K269-M269-N269+O269</f>
        <v>178965.393571842</v>
      </c>
      <c r="Q269" s="56" t="n">
        <f aca="false">IF(OR(E269=1,P269&lt;=0),0,P269)</f>
        <v>178965.393571842</v>
      </c>
      <c r="R269" s="15" t="n">
        <f aca="false">IF(OR(E269=1,AND(P269&lt;=0,I269&gt;0)),1,0)</f>
        <v>0</v>
      </c>
      <c r="S269" s="15" t="n">
        <f aca="false">IF(L269&gt;0,1,0)</f>
        <v>0</v>
      </c>
    </row>
    <row r="270" customFormat="false" ht="15" hidden="false" customHeight="false" outlineLevel="0" collapsed="false">
      <c r="A270" s="15" t="n">
        <v>269</v>
      </c>
      <c r="B270" s="15" t="n">
        <f aca="false">INT((A270-1)/12)+1</f>
        <v>23</v>
      </c>
      <c r="C270" s="15" t="n">
        <f aca="false">MIN(Inputs!$C$4+B270-1,99)</f>
        <v>96</v>
      </c>
      <c r="D270" s="55" t="n">
        <f aca="false">Inputs!$C$26</f>
        <v>0.03</v>
      </c>
      <c r="E270" s="15" t="n">
        <f aca="false">R269</f>
        <v>0</v>
      </c>
      <c r="F270" s="56" t="n">
        <f aca="false">Q269</f>
        <v>178965.393571842</v>
      </c>
      <c r="G270" s="56" t="n">
        <f aca="false">IF(AND(MOD(A270-1,12)=0,B270&lt;=Inputs!$C$7,E270=0),Inputs!$C$6,0)</f>
        <v>0</v>
      </c>
      <c r="H270" s="56" t="n">
        <f aca="false">IF(B270=1,G270*Inputs!$C$9,0)</f>
        <v>0</v>
      </c>
      <c r="I270" s="56" t="n">
        <f aca="false">I269+G270</f>
        <v>120000</v>
      </c>
      <c r="J270" s="56" t="n">
        <f aca="false">(F270+G270+H270)*((1+D270)^(1/12)-1)</f>
        <v>441.376940454667</v>
      </c>
      <c r="K270" s="56" t="n">
        <f aca="false">(F270+G270+H270+J270)*(Inputs!$C$14+IF(B270&lt;=10,Inputs!$C$12,Inputs!$C$13))/12</f>
        <v>89.7033852561484</v>
      </c>
      <c r="L270" s="56" t="n">
        <f aca="false">IF(OR(E270=1,A270&lt;=Inputs!$C$15),0,MAX(Inputs!$C$8*I270-(F270+G270+H270+J270-K270),0))</f>
        <v>0</v>
      </c>
      <c r="M270" s="56" t="n">
        <f aca="false">L270*INDEX(Rates!$B$2:$C$101,C270+1,IF(Inputs!$C$5="Male",1,2))/1000/12*Inputs!$C$16</f>
        <v>0</v>
      </c>
      <c r="N270" s="56" t="n">
        <f aca="false">IF($V$1=1,MAX(F270+G270+H270+J270-K270-M270,0)*Inputs!$C$22/12,0)</f>
        <v>0</v>
      </c>
      <c r="O270" s="56" t="n">
        <f aca="false">IF(AND(MOD(A270,12)=0,B270&gt;=Inputs!$C$18),MAX(F270+G270+H270+J270-K270-M270-N270,0)*Inputs!$C$17,0)</f>
        <v>0</v>
      </c>
      <c r="P270" s="56" t="n">
        <f aca="false">F270+G270+H270+J270-K270-M270-N270+O270</f>
        <v>179317.067127041</v>
      </c>
      <c r="Q270" s="56" t="n">
        <f aca="false">IF(OR(E270=1,P270&lt;=0),0,P270)</f>
        <v>179317.067127041</v>
      </c>
      <c r="R270" s="15" t="n">
        <f aca="false">IF(OR(E270=1,AND(P270&lt;=0,I270&gt;0)),1,0)</f>
        <v>0</v>
      </c>
      <c r="S270" s="15" t="n">
        <f aca="false">IF(L270&gt;0,1,0)</f>
        <v>0</v>
      </c>
    </row>
    <row r="271" customFormat="false" ht="15" hidden="false" customHeight="false" outlineLevel="0" collapsed="false">
      <c r="A271" s="15" t="n">
        <v>270</v>
      </c>
      <c r="B271" s="15" t="n">
        <f aca="false">INT((A271-1)/12)+1</f>
        <v>23</v>
      </c>
      <c r="C271" s="15" t="n">
        <f aca="false">MIN(Inputs!$C$4+B271-1,99)</f>
        <v>96</v>
      </c>
      <c r="D271" s="55" t="n">
        <f aca="false">Inputs!$C$26</f>
        <v>0.03</v>
      </c>
      <c r="E271" s="15" t="n">
        <f aca="false">R270</f>
        <v>0</v>
      </c>
      <c r="F271" s="56" t="n">
        <f aca="false">Q270</f>
        <v>179317.067127041</v>
      </c>
      <c r="G271" s="56" t="n">
        <f aca="false">IF(AND(MOD(A271-1,12)=0,B271&lt;=Inputs!$C$7,E271=0),Inputs!$C$6,0)</f>
        <v>0</v>
      </c>
      <c r="H271" s="56" t="n">
        <f aca="false">IF(B271=1,G271*Inputs!$C$9,0)</f>
        <v>0</v>
      </c>
      <c r="I271" s="56" t="n">
        <f aca="false">I270+G271</f>
        <v>120000</v>
      </c>
      <c r="J271" s="56" t="n">
        <f aca="false">(F271+G271+H271)*((1+D271)^(1/12)-1)</f>
        <v>442.244262313571</v>
      </c>
      <c r="K271" s="56" t="n">
        <f aca="false">(F271+G271+H271+J271)*(Inputs!$C$14+IF(B271&lt;=10,Inputs!$C$12,Inputs!$C$13))/12</f>
        <v>89.8796556946771</v>
      </c>
      <c r="L271" s="56" t="n">
        <f aca="false">IF(OR(E271=1,A271&lt;=Inputs!$C$15),0,MAX(Inputs!$C$8*I271-(F271+G271+H271+J271-K271),0))</f>
        <v>0</v>
      </c>
      <c r="M271" s="56" t="n">
        <f aca="false">L271*INDEX(Rates!$B$2:$C$101,C271+1,IF(Inputs!$C$5="Male",1,2))/1000/12*Inputs!$C$16</f>
        <v>0</v>
      </c>
      <c r="N271" s="56" t="n">
        <f aca="false">IF($V$1=1,MAX(F271+G271+H271+J271-K271-M271,0)*Inputs!$C$22/12,0)</f>
        <v>0</v>
      </c>
      <c r="O271" s="56" t="n">
        <f aca="false">IF(AND(MOD(A271,12)=0,B271&gt;=Inputs!$C$18),MAX(F271+G271+H271+J271-K271-M271-N271,0)*Inputs!$C$17,0)</f>
        <v>0</v>
      </c>
      <c r="P271" s="56" t="n">
        <f aca="false">F271+G271+H271+J271-K271-M271-N271+O271</f>
        <v>179669.43173366</v>
      </c>
      <c r="Q271" s="56" t="n">
        <f aca="false">IF(OR(E271=1,P271&lt;=0),0,P271)</f>
        <v>179669.43173366</v>
      </c>
      <c r="R271" s="15" t="n">
        <f aca="false">IF(OR(E271=1,AND(P271&lt;=0,I271&gt;0)),1,0)</f>
        <v>0</v>
      </c>
      <c r="S271" s="15" t="n">
        <f aca="false">IF(L271&gt;0,1,0)</f>
        <v>0</v>
      </c>
    </row>
    <row r="272" customFormat="false" ht="15" hidden="false" customHeight="false" outlineLevel="0" collapsed="false">
      <c r="A272" s="15" t="n">
        <v>271</v>
      </c>
      <c r="B272" s="15" t="n">
        <f aca="false">INT((A272-1)/12)+1</f>
        <v>23</v>
      </c>
      <c r="C272" s="15" t="n">
        <f aca="false">MIN(Inputs!$C$4+B272-1,99)</f>
        <v>96</v>
      </c>
      <c r="D272" s="55" t="n">
        <f aca="false">Inputs!$C$26</f>
        <v>0.03</v>
      </c>
      <c r="E272" s="15" t="n">
        <f aca="false">R271</f>
        <v>0</v>
      </c>
      <c r="F272" s="56" t="n">
        <f aca="false">Q271</f>
        <v>179669.43173366</v>
      </c>
      <c r="G272" s="56" t="n">
        <f aca="false">IF(AND(MOD(A272-1,12)=0,B272&lt;=Inputs!$C$7,E272=0),Inputs!$C$6,0)</f>
        <v>0</v>
      </c>
      <c r="H272" s="56" t="n">
        <f aca="false">IF(B272=1,G272*Inputs!$C$9,0)</f>
        <v>0</v>
      </c>
      <c r="I272" s="56" t="n">
        <f aca="false">I271+G272</f>
        <v>120000</v>
      </c>
      <c r="J272" s="56" t="n">
        <f aca="false">(F272+G272+H272)*((1+D272)^(1/12)-1)</f>
        <v>443.113288491705</v>
      </c>
      <c r="K272" s="56" t="n">
        <f aca="false">(F272+G272+H272+J272)*(Inputs!$C$14+IF(B272&lt;=10,Inputs!$C$12,Inputs!$C$13))/12</f>
        <v>90.0562725110756</v>
      </c>
      <c r="L272" s="56" t="n">
        <f aca="false">IF(OR(E272=1,A272&lt;=Inputs!$C$15),0,MAX(Inputs!$C$8*I272-(F272+G272+H272+J272-K272),0))</f>
        <v>0</v>
      </c>
      <c r="M272" s="56" t="n">
        <f aca="false">L272*INDEX(Rates!$B$2:$C$101,C272+1,IF(Inputs!$C$5="Male",1,2))/1000/12*Inputs!$C$16</f>
        <v>0</v>
      </c>
      <c r="N272" s="56" t="n">
        <f aca="false">IF($V$1=1,MAX(F272+G272+H272+J272-K272-M272,0)*Inputs!$C$22/12,0)</f>
        <v>0</v>
      </c>
      <c r="O272" s="56" t="n">
        <f aca="false">IF(AND(MOD(A272,12)=0,B272&gt;=Inputs!$C$18),MAX(F272+G272+H272+J272-K272-M272-N272,0)*Inputs!$C$17,0)</f>
        <v>0</v>
      </c>
      <c r="P272" s="56" t="n">
        <f aca="false">F272+G272+H272+J272-K272-M272-N272+O272</f>
        <v>180022.48874964</v>
      </c>
      <c r="Q272" s="56" t="n">
        <f aca="false">IF(OR(E272=1,P272&lt;=0),0,P272)</f>
        <v>180022.48874964</v>
      </c>
      <c r="R272" s="15" t="n">
        <f aca="false">IF(OR(E272=1,AND(P272&lt;=0,I272&gt;0)),1,0)</f>
        <v>0</v>
      </c>
      <c r="S272" s="15" t="n">
        <f aca="false">IF(L272&gt;0,1,0)</f>
        <v>0</v>
      </c>
    </row>
    <row r="273" customFormat="false" ht="15" hidden="false" customHeight="false" outlineLevel="0" collapsed="false">
      <c r="A273" s="15" t="n">
        <v>272</v>
      </c>
      <c r="B273" s="15" t="n">
        <f aca="false">INT((A273-1)/12)+1</f>
        <v>23</v>
      </c>
      <c r="C273" s="15" t="n">
        <f aca="false">MIN(Inputs!$C$4+B273-1,99)</f>
        <v>96</v>
      </c>
      <c r="D273" s="55" t="n">
        <f aca="false">Inputs!$C$26</f>
        <v>0.03</v>
      </c>
      <c r="E273" s="15" t="n">
        <f aca="false">R272</f>
        <v>0</v>
      </c>
      <c r="F273" s="56" t="n">
        <f aca="false">Q272</f>
        <v>180022.48874964</v>
      </c>
      <c r="G273" s="56" t="n">
        <f aca="false">IF(AND(MOD(A273-1,12)=0,B273&lt;=Inputs!$C$7,E273=0),Inputs!$C$6,0)</f>
        <v>0</v>
      </c>
      <c r="H273" s="56" t="n">
        <f aca="false">IF(B273=1,G273*Inputs!$C$9,0)</f>
        <v>0</v>
      </c>
      <c r="I273" s="56" t="n">
        <f aca="false">I272+G273</f>
        <v>120000</v>
      </c>
      <c r="J273" s="56" t="n">
        <f aca="false">(F273+G273+H273)*((1+D273)^(1/12)-1)</f>
        <v>443.984022338118</v>
      </c>
      <c r="K273" s="56" t="n">
        <f aca="false">(F273+G273+H273+J273)*(Inputs!$C$14+IF(B273&lt;=10,Inputs!$C$12,Inputs!$C$13))/12</f>
        <v>90.2332363859891</v>
      </c>
      <c r="L273" s="56" t="n">
        <f aca="false">IF(OR(E273=1,A273&lt;=Inputs!$C$15),0,MAX(Inputs!$C$8*I273-(F273+G273+H273+J273-K273),0))</f>
        <v>0</v>
      </c>
      <c r="M273" s="56" t="n">
        <f aca="false">L273*INDEX(Rates!$B$2:$C$101,C273+1,IF(Inputs!$C$5="Male",1,2))/1000/12*Inputs!$C$16</f>
        <v>0</v>
      </c>
      <c r="N273" s="56" t="n">
        <f aca="false">IF($V$1=1,MAX(F273+G273+H273+J273-K273-M273,0)*Inputs!$C$22/12,0)</f>
        <v>0</v>
      </c>
      <c r="O273" s="56" t="n">
        <f aca="false">IF(AND(MOD(A273,12)=0,B273&gt;=Inputs!$C$18),MAX(F273+G273+H273+J273-K273-M273-N273,0)*Inputs!$C$17,0)</f>
        <v>0</v>
      </c>
      <c r="P273" s="56" t="n">
        <f aca="false">F273+G273+H273+J273-K273-M273-N273+O273</f>
        <v>180376.239535592</v>
      </c>
      <c r="Q273" s="56" t="n">
        <f aca="false">IF(OR(E273=1,P273&lt;=0),0,P273)</f>
        <v>180376.239535592</v>
      </c>
      <c r="R273" s="15" t="n">
        <f aca="false">IF(OR(E273=1,AND(P273&lt;=0,I273&gt;0)),1,0)</f>
        <v>0</v>
      </c>
      <c r="S273" s="15" t="n">
        <f aca="false">IF(L273&gt;0,1,0)</f>
        <v>0</v>
      </c>
    </row>
    <row r="274" customFormat="false" ht="15" hidden="false" customHeight="false" outlineLevel="0" collapsed="false">
      <c r="A274" s="15" t="n">
        <v>273</v>
      </c>
      <c r="B274" s="15" t="n">
        <f aca="false">INT((A274-1)/12)+1</f>
        <v>23</v>
      </c>
      <c r="C274" s="15" t="n">
        <f aca="false">MIN(Inputs!$C$4+B274-1,99)</f>
        <v>96</v>
      </c>
      <c r="D274" s="55" t="n">
        <f aca="false">Inputs!$C$26</f>
        <v>0.03</v>
      </c>
      <c r="E274" s="15" t="n">
        <f aca="false">R273</f>
        <v>0</v>
      </c>
      <c r="F274" s="56" t="n">
        <f aca="false">Q273</f>
        <v>180376.239535592</v>
      </c>
      <c r="G274" s="56" t="n">
        <f aca="false">IF(AND(MOD(A274-1,12)=0,B274&lt;=Inputs!$C$7,E274=0),Inputs!$C$6,0)</f>
        <v>0</v>
      </c>
      <c r="H274" s="56" t="n">
        <f aca="false">IF(B274=1,G274*Inputs!$C$9,0)</f>
        <v>0</v>
      </c>
      <c r="I274" s="56" t="n">
        <f aca="false">I273+G274</f>
        <v>120000</v>
      </c>
      <c r="J274" s="56" t="n">
        <f aca="false">(F274+G274+H274)*((1+D274)^(1/12)-1)</f>
        <v>444.85646720844</v>
      </c>
      <c r="K274" s="56" t="n">
        <f aca="false">(F274+G274+H274+J274)*(Inputs!$C$14+IF(B274&lt;=10,Inputs!$C$12,Inputs!$C$13))/12</f>
        <v>90.4105480014004</v>
      </c>
      <c r="L274" s="56" t="n">
        <f aca="false">IF(OR(E274=1,A274&lt;=Inputs!$C$15),0,MAX(Inputs!$C$8*I274-(F274+G274+H274+J274-K274),0))</f>
        <v>0</v>
      </c>
      <c r="M274" s="56" t="n">
        <f aca="false">L274*INDEX(Rates!$B$2:$C$101,C274+1,IF(Inputs!$C$5="Male",1,2))/1000/12*Inputs!$C$16</f>
        <v>0</v>
      </c>
      <c r="N274" s="56" t="n">
        <f aca="false">IF($V$1=1,MAX(F274+G274+H274+J274-K274-M274,0)*Inputs!$C$22/12,0)</f>
        <v>0</v>
      </c>
      <c r="O274" s="56" t="n">
        <f aca="false">IF(AND(MOD(A274,12)=0,B274&gt;=Inputs!$C$18),MAX(F274+G274+H274+J274-K274-M274-N274,0)*Inputs!$C$17,0)</f>
        <v>0</v>
      </c>
      <c r="P274" s="56" t="n">
        <f aca="false">F274+G274+H274+J274-K274-M274-N274+O274</f>
        <v>180730.685454799</v>
      </c>
      <c r="Q274" s="56" t="n">
        <f aca="false">IF(OR(E274=1,P274&lt;=0),0,P274)</f>
        <v>180730.685454799</v>
      </c>
      <c r="R274" s="15" t="n">
        <f aca="false">IF(OR(E274=1,AND(P274&lt;=0,I274&gt;0)),1,0)</f>
        <v>0</v>
      </c>
      <c r="S274" s="15" t="n">
        <f aca="false">IF(L274&gt;0,1,0)</f>
        <v>0</v>
      </c>
    </row>
    <row r="275" customFormat="false" ht="15" hidden="false" customHeight="false" outlineLevel="0" collapsed="false">
      <c r="A275" s="15" t="n">
        <v>274</v>
      </c>
      <c r="B275" s="15" t="n">
        <f aca="false">INT((A275-1)/12)+1</f>
        <v>23</v>
      </c>
      <c r="C275" s="15" t="n">
        <f aca="false">MIN(Inputs!$C$4+B275-1,99)</f>
        <v>96</v>
      </c>
      <c r="D275" s="55" t="n">
        <f aca="false">Inputs!$C$26</f>
        <v>0.03</v>
      </c>
      <c r="E275" s="15" t="n">
        <f aca="false">R274</f>
        <v>0</v>
      </c>
      <c r="F275" s="56" t="n">
        <f aca="false">Q274</f>
        <v>180730.685454799</v>
      </c>
      <c r="G275" s="56" t="n">
        <f aca="false">IF(AND(MOD(A275-1,12)=0,B275&lt;=Inputs!$C$7,E275=0),Inputs!$C$6,0)</f>
        <v>0</v>
      </c>
      <c r="H275" s="56" t="n">
        <f aca="false">IF(B275=1,G275*Inputs!$C$9,0)</f>
        <v>0</v>
      </c>
      <c r="I275" s="56" t="n">
        <f aca="false">I274+G275</f>
        <v>120000</v>
      </c>
      <c r="J275" s="56" t="n">
        <f aca="false">(F275+G275+H275)*((1+D275)^(1/12)-1)</f>
        <v>445.730626464897</v>
      </c>
      <c r="K275" s="56" t="n">
        <f aca="false">(F275+G275+H275+J275)*(Inputs!$C$14+IF(B275&lt;=10,Inputs!$C$12,Inputs!$C$13))/12</f>
        <v>90.5882080406321</v>
      </c>
      <c r="L275" s="56" t="n">
        <f aca="false">IF(OR(E275=1,A275&lt;=Inputs!$C$15),0,MAX(Inputs!$C$8*I275-(F275+G275+H275+J275-K275),0))</f>
        <v>0</v>
      </c>
      <c r="M275" s="56" t="n">
        <f aca="false">L275*INDEX(Rates!$B$2:$C$101,C275+1,IF(Inputs!$C$5="Male",1,2))/1000/12*Inputs!$C$16</f>
        <v>0</v>
      </c>
      <c r="N275" s="56" t="n">
        <f aca="false">IF($V$1=1,MAX(F275+G275+H275+J275-K275-M275,0)*Inputs!$C$22/12,0)</f>
        <v>0</v>
      </c>
      <c r="O275" s="56" t="n">
        <f aca="false">IF(AND(MOD(A275,12)=0,B275&gt;=Inputs!$C$18),MAX(F275+G275+H275+J275-K275-M275-N275,0)*Inputs!$C$17,0)</f>
        <v>0</v>
      </c>
      <c r="P275" s="56" t="n">
        <f aca="false">F275+G275+H275+J275-K275-M275-N275+O275</f>
        <v>181085.827873224</v>
      </c>
      <c r="Q275" s="56" t="n">
        <f aca="false">IF(OR(E275=1,P275&lt;=0),0,P275)</f>
        <v>181085.827873224</v>
      </c>
      <c r="R275" s="15" t="n">
        <f aca="false">IF(OR(E275=1,AND(P275&lt;=0,I275&gt;0)),1,0)</f>
        <v>0</v>
      </c>
      <c r="S275" s="15" t="n">
        <f aca="false">IF(L275&gt;0,1,0)</f>
        <v>0</v>
      </c>
    </row>
    <row r="276" customFormat="false" ht="15" hidden="false" customHeight="false" outlineLevel="0" collapsed="false">
      <c r="A276" s="15" t="n">
        <v>275</v>
      </c>
      <c r="B276" s="15" t="n">
        <f aca="false">INT((A276-1)/12)+1</f>
        <v>23</v>
      </c>
      <c r="C276" s="15" t="n">
        <f aca="false">MIN(Inputs!$C$4+B276-1,99)</f>
        <v>96</v>
      </c>
      <c r="D276" s="55" t="n">
        <f aca="false">Inputs!$C$26</f>
        <v>0.03</v>
      </c>
      <c r="E276" s="15" t="n">
        <f aca="false">R275</f>
        <v>0</v>
      </c>
      <c r="F276" s="56" t="n">
        <f aca="false">Q275</f>
        <v>181085.827873224</v>
      </c>
      <c r="G276" s="56" t="n">
        <f aca="false">IF(AND(MOD(A276-1,12)=0,B276&lt;=Inputs!$C$7,E276=0),Inputs!$C$6,0)</f>
        <v>0</v>
      </c>
      <c r="H276" s="56" t="n">
        <f aca="false">IF(B276=1,G276*Inputs!$C$9,0)</f>
        <v>0</v>
      </c>
      <c r="I276" s="56" t="n">
        <f aca="false">I275+G276</f>
        <v>120000</v>
      </c>
      <c r="J276" s="56" t="n">
        <f aca="false">(F276+G276+H276)*((1+D276)^(1/12)-1)</f>
        <v>446.60650347632</v>
      </c>
      <c r="K276" s="56" t="n">
        <f aca="false">(F276+G276+H276+J276)*(Inputs!$C$14+IF(B276&lt;=10,Inputs!$C$12,Inputs!$C$13))/12</f>
        <v>90.76621718835</v>
      </c>
      <c r="L276" s="56" t="n">
        <f aca="false">IF(OR(E276=1,A276&lt;=Inputs!$C$15),0,MAX(Inputs!$C$8*I276-(F276+G276+H276+J276-K276),0))</f>
        <v>0</v>
      </c>
      <c r="M276" s="56" t="n">
        <f aca="false">L276*INDEX(Rates!$B$2:$C$101,C276+1,IF(Inputs!$C$5="Male",1,2))/1000/12*Inputs!$C$16</f>
        <v>0</v>
      </c>
      <c r="N276" s="56" t="n">
        <f aca="false">IF($V$1=1,MAX(F276+G276+H276+J276-K276-M276,0)*Inputs!$C$22/12,0)</f>
        <v>0</v>
      </c>
      <c r="O276" s="56" t="n">
        <f aca="false">IF(AND(MOD(A276,12)=0,B276&gt;=Inputs!$C$18),MAX(F276+G276+H276+J276-K276-M276-N276,0)*Inputs!$C$17,0)</f>
        <v>0</v>
      </c>
      <c r="P276" s="56" t="n">
        <f aca="false">F276+G276+H276+J276-K276-M276-N276+O276</f>
        <v>181441.668159512</v>
      </c>
      <c r="Q276" s="56" t="n">
        <f aca="false">IF(OR(E276=1,P276&lt;=0),0,P276)</f>
        <v>181441.668159512</v>
      </c>
      <c r="R276" s="15" t="n">
        <f aca="false">IF(OR(E276=1,AND(P276&lt;=0,I276&gt;0)),1,0)</f>
        <v>0</v>
      </c>
      <c r="S276" s="15" t="n">
        <f aca="false">IF(L276&gt;0,1,0)</f>
        <v>0</v>
      </c>
    </row>
    <row r="277" customFormat="false" ht="15" hidden="false" customHeight="false" outlineLevel="0" collapsed="false">
      <c r="A277" s="15" t="n">
        <v>276</v>
      </c>
      <c r="B277" s="15" t="n">
        <f aca="false">INT((A277-1)/12)+1</f>
        <v>23</v>
      </c>
      <c r="C277" s="15" t="n">
        <f aca="false">MIN(Inputs!$C$4+B277-1,99)</f>
        <v>96</v>
      </c>
      <c r="D277" s="55" t="n">
        <f aca="false">Inputs!$C$26</f>
        <v>0.03</v>
      </c>
      <c r="E277" s="15" t="n">
        <f aca="false">R276</f>
        <v>0</v>
      </c>
      <c r="F277" s="56" t="n">
        <f aca="false">Q276</f>
        <v>181441.668159512</v>
      </c>
      <c r="G277" s="56" t="n">
        <f aca="false">IF(AND(MOD(A277-1,12)=0,B277&lt;=Inputs!$C$7,E277=0),Inputs!$C$6,0)</f>
        <v>0</v>
      </c>
      <c r="H277" s="56" t="n">
        <f aca="false">IF(B277=1,G277*Inputs!$C$9,0)</f>
        <v>0</v>
      </c>
      <c r="I277" s="56" t="n">
        <f aca="false">I276+G277</f>
        <v>120000</v>
      </c>
      <c r="J277" s="56" t="n">
        <f aca="false">(F277+G277+H277)*((1+D277)^(1/12)-1)</f>
        <v>447.48410161816</v>
      </c>
      <c r="K277" s="56" t="n">
        <f aca="false">(F277+G277+H277+J277)*(Inputs!$C$14+IF(B277&lt;=10,Inputs!$C$12,Inputs!$C$13))/12</f>
        <v>90.9445761305649</v>
      </c>
      <c r="L277" s="56" t="n">
        <f aca="false">IF(OR(E277=1,A277&lt;=Inputs!$C$15),0,MAX(Inputs!$C$8*I277-(F277+G277+H277+J277-K277),0))</f>
        <v>0</v>
      </c>
      <c r="M277" s="56" t="n">
        <f aca="false">L277*INDEX(Rates!$B$2:$C$101,C277+1,IF(Inputs!$C$5="Male",1,2))/1000/12*Inputs!$C$16</f>
        <v>0</v>
      </c>
      <c r="N277" s="56" t="n">
        <f aca="false">IF($V$1=1,MAX(F277+G277+H277+J277-K277-M277,0)*Inputs!$C$22/12,0)</f>
        <v>0</v>
      </c>
      <c r="O277" s="56" t="n">
        <f aca="false">IF(AND(MOD(A277,12)=0,B277&gt;=Inputs!$C$18),MAX(F277+G277+H277+J277-K277-M277-N277,0)*Inputs!$C$17,0)</f>
        <v>908.991038424996</v>
      </c>
      <c r="P277" s="56" t="n">
        <f aca="false">F277+G277+H277+J277-K277-M277-N277+O277</f>
        <v>182707.198723424</v>
      </c>
      <c r="Q277" s="56" t="n">
        <f aca="false">IF(OR(E277=1,P277&lt;=0),0,P277)</f>
        <v>182707.198723424</v>
      </c>
      <c r="R277" s="15" t="n">
        <f aca="false">IF(OR(E277=1,AND(P277&lt;=0,I277&gt;0)),1,0)</f>
        <v>0</v>
      </c>
      <c r="S277" s="15" t="n">
        <f aca="false">IF(L277&gt;0,1,0)</f>
        <v>0</v>
      </c>
    </row>
    <row r="278" customFormat="false" ht="15" hidden="false" customHeight="false" outlineLevel="0" collapsed="false">
      <c r="A278" s="15" t="n">
        <v>277</v>
      </c>
      <c r="B278" s="15" t="n">
        <f aca="false">INT((A278-1)/12)+1</f>
        <v>24</v>
      </c>
      <c r="C278" s="15" t="n">
        <f aca="false">MIN(Inputs!$C$4+B278-1,99)</f>
        <v>97</v>
      </c>
      <c r="D278" s="55" t="n">
        <f aca="false">Inputs!$C$26</f>
        <v>0.03</v>
      </c>
      <c r="E278" s="15" t="n">
        <f aca="false">R277</f>
        <v>0</v>
      </c>
      <c r="F278" s="56" t="n">
        <f aca="false">Q277</f>
        <v>182707.198723424</v>
      </c>
      <c r="G278" s="56" t="n">
        <f aca="false">IF(AND(MOD(A278-1,12)=0,B278&lt;=Inputs!$C$7,E278=0),Inputs!$C$6,0)</f>
        <v>0</v>
      </c>
      <c r="H278" s="56" t="n">
        <f aca="false">IF(B278=1,G278*Inputs!$C$9,0)</f>
        <v>0</v>
      </c>
      <c r="I278" s="56" t="n">
        <f aca="false">I277+G278</f>
        <v>120000</v>
      </c>
      <c r="J278" s="56" t="n">
        <f aca="false">(F278+G278+H278)*((1+D278)^(1/12)-1)</f>
        <v>450.605241393864</v>
      </c>
      <c r="K278" s="56" t="n">
        <f aca="false">(F278+G278+H278+J278)*(Inputs!$C$14+IF(B278&lt;=10,Inputs!$C$12,Inputs!$C$13))/12</f>
        <v>91.578901982409</v>
      </c>
      <c r="L278" s="56" t="n">
        <f aca="false">IF(OR(E278=1,A278&lt;=Inputs!$C$15),0,MAX(Inputs!$C$8*I278-(F278+G278+H278+J278-K278),0))</f>
        <v>0</v>
      </c>
      <c r="M278" s="56" t="n">
        <f aca="false">L278*INDEX(Rates!$B$2:$C$101,C278+1,IF(Inputs!$C$5="Male",1,2))/1000/12*Inputs!$C$16</f>
        <v>0</v>
      </c>
      <c r="N278" s="56" t="n">
        <f aca="false">IF($V$1=1,MAX(F278+G278+H278+J278-K278-M278,0)*Inputs!$C$22/12,0)</f>
        <v>0</v>
      </c>
      <c r="O278" s="56" t="n">
        <f aca="false">IF(AND(MOD(A278,12)=0,B278&gt;=Inputs!$C$18),MAX(F278+G278+H278+J278-K278-M278-N278,0)*Inputs!$C$17,0)</f>
        <v>0</v>
      </c>
      <c r="P278" s="56" t="n">
        <f aca="false">F278+G278+H278+J278-K278-M278-N278+O278</f>
        <v>183066.225062836</v>
      </c>
      <c r="Q278" s="56" t="n">
        <f aca="false">IF(OR(E278=1,P278&lt;=0),0,P278)</f>
        <v>183066.225062836</v>
      </c>
      <c r="R278" s="15" t="n">
        <f aca="false">IF(OR(E278=1,AND(P278&lt;=0,I278&gt;0)),1,0)</f>
        <v>0</v>
      </c>
      <c r="S278" s="15" t="n">
        <f aca="false">IF(L278&gt;0,1,0)</f>
        <v>0</v>
      </c>
    </row>
    <row r="279" customFormat="false" ht="15" hidden="false" customHeight="false" outlineLevel="0" collapsed="false">
      <c r="A279" s="15" t="n">
        <v>278</v>
      </c>
      <c r="B279" s="15" t="n">
        <f aca="false">INT((A279-1)/12)+1</f>
        <v>24</v>
      </c>
      <c r="C279" s="15" t="n">
        <f aca="false">MIN(Inputs!$C$4+B279-1,99)</f>
        <v>97</v>
      </c>
      <c r="D279" s="55" t="n">
        <f aca="false">Inputs!$C$26</f>
        <v>0.03</v>
      </c>
      <c r="E279" s="15" t="n">
        <f aca="false">R278</f>
        <v>0</v>
      </c>
      <c r="F279" s="56" t="n">
        <f aca="false">Q278</f>
        <v>183066.225062836</v>
      </c>
      <c r="G279" s="56" t="n">
        <f aca="false">IF(AND(MOD(A279-1,12)=0,B279&lt;=Inputs!$C$7,E279=0),Inputs!$C$6,0)</f>
        <v>0</v>
      </c>
      <c r="H279" s="56" t="n">
        <f aca="false">IF(B279=1,G279*Inputs!$C$9,0)</f>
        <v>0</v>
      </c>
      <c r="I279" s="56" t="n">
        <f aca="false">I278+G279</f>
        <v>120000</v>
      </c>
      <c r="J279" s="56" t="n">
        <f aca="false">(F279+G279+H279)*((1+D279)^(1/12)-1)</f>
        <v>451.490697202215</v>
      </c>
      <c r="K279" s="56" t="n">
        <f aca="false">(F279+G279+H279+J279)*(Inputs!$C$14+IF(B279&lt;=10,Inputs!$C$12,Inputs!$C$13))/12</f>
        <v>91.7588578800189</v>
      </c>
      <c r="L279" s="56" t="n">
        <f aca="false">IF(OR(E279=1,A279&lt;=Inputs!$C$15),0,MAX(Inputs!$C$8*I279-(F279+G279+H279+J279-K279),0))</f>
        <v>0</v>
      </c>
      <c r="M279" s="56" t="n">
        <f aca="false">L279*INDEX(Rates!$B$2:$C$101,C279+1,IF(Inputs!$C$5="Male",1,2))/1000/12*Inputs!$C$16</f>
        <v>0</v>
      </c>
      <c r="N279" s="56" t="n">
        <f aca="false">IF($V$1=1,MAX(F279+G279+H279+J279-K279-M279,0)*Inputs!$C$22/12,0)</f>
        <v>0</v>
      </c>
      <c r="O279" s="56" t="n">
        <f aca="false">IF(AND(MOD(A279,12)=0,B279&gt;=Inputs!$C$18),MAX(F279+G279+H279+J279-K279-M279-N279,0)*Inputs!$C$17,0)</f>
        <v>0</v>
      </c>
      <c r="P279" s="56" t="n">
        <f aca="false">F279+G279+H279+J279-K279-M279-N279+O279</f>
        <v>183425.956902158</v>
      </c>
      <c r="Q279" s="56" t="n">
        <f aca="false">IF(OR(E279=1,P279&lt;=0),0,P279)</f>
        <v>183425.956902158</v>
      </c>
      <c r="R279" s="15" t="n">
        <f aca="false">IF(OR(E279=1,AND(P279&lt;=0,I279&gt;0)),1,0)</f>
        <v>0</v>
      </c>
      <c r="S279" s="15" t="n">
        <f aca="false">IF(L279&gt;0,1,0)</f>
        <v>0</v>
      </c>
    </row>
    <row r="280" customFormat="false" ht="15" hidden="false" customHeight="false" outlineLevel="0" collapsed="false">
      <c r="A280" s="15" t="n">
        <v>279</v>
      </c>
      <c r="B280" s="15" t="n">
        <f aca="false">INT((A280-1)/12)+1</f>
        <v>24</v>
      </c>
      <c r="C280" s="15" t="n">
        <f aca="false">MIN(Inputs!$C$4+B280-1,99)</f>
        <v>97</v>
      </c>
      <c r="D280" s="55" t="n">
        <f aca="false">Inputs!$C$26</f>
        <v>0.03</v>
      </c>
      <c r="E280" s="15" t="n">
        <f aca="false">R279</f>
        <v>0</v>
      </c>
      <c r="F280" s="56" t="n">
        <f aca="false">Q279</f>
        <v>183425.956902158</v>
      </c>
      <c r="G280" s="56" t="n">
        <f aca="false">IF(AND(MOD(A280-1,12)=0,B280&lt;=Inputs!$C$7,E280=0),Inputs!$C$6,0)</f>
        <v>0</v>
      </c>
      <c r="H280" s="56" t="n">
        <f aca="false">IF(B280=1,G280*Inputs!$C$9,0)</f>
        <v>0</v>
      </c>
      <c r="I280" s="56" t="n">
        <f aca="false">I279+G280</f>
        <v>120000</v>
      </c>
      <c r="J280" s="56" t="n">
        <f aca="false">(F280+G280+H280)*((1+D280)^(1/12)-1)</f>
        <v>452.377892963671</v>
      </c>
      <c r="K280" s="56" t="n">
        <f aca="false">(F280+G280+H280+J280)*(Inputs!$C$14+IF(B280&lt;=10,Inputs!$C$12,Inputs!$C$13))/12</f>
        <v>91.9391673975608</v>
      </c>
      <c r="L280" s="56" t="n">
        <f aca="false">IF(OR(E280=1,A280&lt;=Inputs!$C$15),0,MAX(Inputs!$C$8*I280-(F280+G280+H280+J280-K280),0))</f>
        <v>0</v>
      </c>
      <c r="M280" s="56" t="n">
        <f aca="false">L280*INDEX(Rates!$B$2:$C$101,C280+1,IF(Inputs!$C$5="Male",1,2))/1000/12*Inputs!$C$16</f>
        <v>0</v>
      </c>
      <c r="N280" s="56" t="n">
        <f aca="false">IF($V$1=1,MAX(F280+G280+H280+J280-K280-M280,0)*Inputs!$C$22/12,0)</f>
        <v>0</v>
      </c>
      <c r="O280" s="56" t="n">
        <f aca="false">IF(AND(MOD(A280,12)=0,B280&gt;=Inputs!$C$18),MAX(F280+G280+H280+J280-K280-M280-N280,0)*Inputs!$C$17,0)</f>
        <v>0</v>
      </c>
      <c r="P280" s="56" t="n">
        <f aca="false">F280+G280+H280+J280-K280-M280-N280+O280</f>
        <v>183786.395627724</v>
      </c>
      <c r="Q280" s="56" t="n">
        <f aca="false">IF(OR(E280=1,P280&lt;=0),0,P280)</f>
        <v>183786.395627724</v>
      </c>
      <c r="R280" s="15" t="n">
        <f aca="false">IF(OR(E280=1,AND(P280&lt;=0,I280&gt;0)),1,0)</f>
        <v>0</v>
      </c>
      <c r="S280" s="15" t="n">
        <f aca="false">IF(L280&gt;0,1,0)</f>
        <v>0</v>
      </c>
    </row>
    <row r="281" customFormat="false" ht="15" hidden="false" customHeight="false" outlineLevel="0" collapsed="false">
      <c r="A281" s="15" t="n">
        <v>280</v>
      </c>
      <c r="B281" s="15" t="n">
        <f aca="false">INT((A281-1)/12)+1</f>
        <v>24</v>
      </c>
      <c r="C281" s="15" t="n">
        <f aca="false">MIN(Inputs!$C$4+B281-1,99)</f>
        <v>97</v>
      </c>
      <c r="D281" s="55" t="n">
        <f aca="false">Inputs!$C$26</f>
        <v>0.03</v>
      </c>
      <c r="E281" s="15" t="n">
        <f aca="false">R280</f>
        <v>0</v>
      </c>
      <c r="F281" s="56" t="n">
        <f aca="false">Q280</f>
        <v>183786.395627724</v>
      </c>
      <c r="G281" s="56" t="n">
        <f aca="false">IF(AND(MOD(A281-1,12)=0,B281&lt;=Inputs!$C$7,E281=0),Inputs!$C$6,0)</f>
        <v>0</v>
      </c>
      <c r="H281" s="56" t="n">
        <f aca="false">IF(B281=1,G281*Inputs!$C$9,0)</f>
        <v>0</v>
      </c>
      <c r="I281" s="56" t="n">
        <f aca="false">I280+G281</f>
        <v>120000</v>
      </c>
      <c r="J281" s="56" t="n">
        <f aca="false">(F281+G281+H281)*((1+D281)^(1/12)-1)</f>
        <v>453.266832097302</v>
      </c>
      <c r="K281" s="56" t="n">
        <f aca="false">(F281+G281+H281+J281)*(Inputs!$C$14+IF(B281&lt;=10,Inputs!$C$12,Inputs!$C$13))/12</f>
        <v>92.1198312299106</v>
      </c>
      <c r="L281" s="56" t="n">
        <f aca="false">IF(OR(E281=1,A281&lt;=Inputs!$C$15),0,MAX(Inputs!$C$8*I281-(F281+G281+H281+J281-K281),0))</f>
        <v>0</v>
      </c>
      <c r="M281" s="56" t="n">
        <f aca="false">L281*INDEX(Rates!$B$2:$C$101,C281+1,IF(Inputs!$C$5="Male",1,2))/1000/12*Inputs!$C$16</f>
        <v>0</v>
      </c>
      <c r="N281" s="56" t="n">
        <f aca="false">IF($V$1=1,MAX(F281+G281+H281+J281-K281-M281,0)*Inputs!$C$22/12,0)</f>
        <v>0</v>
      </c>
      <c r="O281" s="56" t="n">
        <f aca="false">IF(AND(MOD(A281,12)=0,B281&gt;=Inputs!$C$18),MAX(F281+G281+H281+J281-K281-M281-N281,0)*Inputs!$C$17,0)</f>
        <v>0</v>
      </c>
      <c r="P281" s="56" t="n">
        <f aca="false">F281+G281+H281+J281-K281-M281-N281+O281</f>
        <v>184147.542628591</v>
      </c>
      <c r="Q281" s="56" t="n">
        <f aca="false">IF(OR(E281=1,P281&lt;=0),0,P281)</f>
        <v>184147.542628591</v>
      </c>
      <c r="R281" s="15" t="n">
        <f aca="false">IF(OR(E281=1,AND(P281&lt;=0,I281&gt;0)),1,0)</f>
        <v>0</v>
      </c>
      <c r="S281" s="15" t="n">
        <f aca="false">IF(L281&gt;0,1,0)</f>
        <v>0</v>
      </c>
    </row>
    <row r="282" customFormat="false" ht="15" hidden="false" customHeight="false" outlineLevel="0" collapsed="false">
      <c r="A282" s="15" t="n">
        <v>281</v>
      </c>
      <c r="B282" s="15" t="n">
        <f aca="false">INT((A282-1)/12)+1</f>
        <v>24</v>
      </c>
      <c r="C282" s="15" t="n">
        <f aca="false">MIN(Inputs!$C$4+B282-1,99)</f>
        <v>97</v>
      </c>
      <c r="D282" s="55" t="n">
        <f aca="false">Inputs!$C$26</f>
        <v>0.03</v>
      </c>
      <c r="E282" s="15" t="n">
        <f aca="false">R281</f>
        <v>0</v>
      </c>
      <c r="F282" s="56" t="n">
        <f aca="false">Q281</f>
        <v>184147.542628591</v>
      </c>
      <c r="G282" s="56" t="n">
        <f aca="false">IF(AND(MOD(A282-1,12)=0,B282&lt;=Inputs!$C$7,E282=0),Inputs!$C$6,0)</f>
        <v>0</v>
      </c>
      <c r="H282" s="56" t="n">
        <f aca="false">IF(B282=1,G282*Inputs!$C$9,0)</f>
        <v>0</v>
      </c>
      <c r="I282" s="56" t="n">
        <f aca="false">I281+G282</f>
        <v>120000</v>
      </c>
      <c r="J282" s="56" t="n">
        <f aca="false">(F282+G282+H282)*((1+D282)^(1/12)-1)</f>
        <v>454.157518028899</v>
      </c>
      <c r="K282" s="56" t="n">
        <f aca="false">(F282+G282+H282+J282)*(Inputs!$C$14+IF(B282&lt;=10,Inputs!$C$12,Inputs!$C$13))/12</f>
        <v>92.3008500733101</v>
      </c>
      <c r="L282" s="56" t="n">
        <f aca="false">IF(OR(E282=1,A282&lt;=Inputs!$C$15),0,MAX(Inputs!$C$8*I282-(F282+G282+H282+J282-K282),0))</f>
        <v>0</v>
      </c>
      <c r="M282" s="56" t="n">
        <f aca="false">L282*INDEX(Rates!$B$2:$C$101,C282+1,IF(Inputs!$C$5="Male",1,2))/1000/12*Inputs!$C$16</f>
        <v>0</v>
      </c>
      <c r="N282" s="56" t="n">
        <f aca="false">IF($V$1=1,MAX(F282+G282+H282+J282-K282-M282,0)*Inputs!$C$22/12,0)</f>
        <v>0</v>
      </c>
      <c r="O282" s="56" t="n">
        <f aca="false">IF(AND(MOD(A282,12)=0,B282&gt;=Inputs!$C$18),MAX(F282+G282+H282+J282-K282-M282-N282,0)*Inputs!$C$17,0)</f>
        <v>0</v>
      </c>
      <c r="P282" s="56" t="n">
        <f aca="false">F282+G282+H282+J282-K282-M282-N282+O282</f>
        <v>184509.399296547</v>
      </c>
      <c r="Q282" s="56" t="n">
        <f aca="false">IF(OR(E282=1,P282&lt;=0),0,P282)</f>
        <v>184509.399296547</v>
      </c>
      <c r="R282" s="15" t="n">
        <f aca="false">IF(OR(E282=1,AND(P282&lt;=0,I282&gt;0)),1,0)</f>
        <v>0</v>
      </c>
      <c r="S282" s="15" t="n">
        <f aca="false">IF(L282&gt;0,1,0)</f>
        <v>0</v>
      </c>
    </row>
    <row r="283" customFormat="false" ht="15" hidden="false" customHeight="false" outlineLevel="0" collapsed="false">
      <c r="A283" s="15" t="n">
        <v>282</v>
      </c>
      <c r="B283" s="15" t="n">
        <f aca="false">INT((A283-1)/12)+1</f>
        <v>24</v>
      </c>
      <c r="C283" s="15" t="n">
        <f aca="false">MIN(Inputs!$C$4+B283-1,99)</f>
        <v>97</v>
      </c>
      <c r="D283" s="55" t="n">
        <f aca="false">Inputs!$C$26</f>
        <v>0.03</v>
      </c>
      <c r="E283" s="15" t="n">
        <f aca="false">R282</f>
        <v>0</v>
      </c>
      <c r="F283" s="56" t="n">
        <f aca="false">Q282</f>
        <v>184509.399296547</v>
      </c>
      <c r="G283" s="56" t="n">
        <f aca="false">IF(AND(MOD(A283-1,12)=0,B283&lt;=Inputs!$C$7,E283=0),Inputs!$C$6,0)</f>
        <v>0</v>
      </c>
      <c r="H283" s="56" t="n">
        <f aca="false">IF(B283=1,G283*Inputs!$C$9,0)</f>
        <v>0</v>
      </c>
      <c r="I283" s="56" t="n">
        <f aca="false">I282+G283</f>
        <v>120000</v>
      </c>
      <c r="J283" s="56" t="n">
        <f aca="false">(F283+G283+H283)*((1+D283)^(1/12)-1)</f>
        <v>455.049954190985</v>
      </c>
      <c r="K283" s="56" t="n">
        <f aca="false">(F283+G283+H283+J283)*(Inputs!$C$14+IF(B283&lt;=10,Inputs!$C$12,Inputs!$C$13))/12</f>
        <v>92.4822246253689</v>
      </c>
      <c r="L283" s="56" t="n">
        <f aca="false">IF(OR(E283=1,A283&lt;=Inputs!$C$15),0,MAX(Inputs!$C$8*I283-(F283+G283+H283+J283-K283),0))</f>
        <v>0</v>
      </c>
      <c r="M283" s="56" t="n">
        <f aca="false">L283*INDEX(Rates!$B$2:$C$101,C283+1,IF(Inputs!$C$5="Male",1,2))/1000/12*Inputs!$C$16</f>
        <v>0</v>
      </c>
      <c r="N283" s="56" t="n">
        <f aca="false">IF($V$1=1,MAX(F283+G283+H283+J283-K283-M283,0)*Inputs!$C$22/12,0)</f>
        <v>0</v>
      </c>
      <c r="O283" s="56" t="n">
        <f aca="false">IF(AND(MOD(A283,12)=0,B283&gt;=Inputs!$C$18),MAX(F283+G283+H283+J283-K283-M283-N283,0)*Inputs!$C$17,0)</f>
        <v>0</v>
      </c>
      <c r="P283" s="56" t="n">
        <f aca="false">F283+G283+H283+J283-K283-M283-N283+O283</f>
        <v>184871.967026113</v>
      </c>
      <c r="Q283" s="56" t="n">
        <f aca="false">IF(OR(E283=1,P283&lt;=0),0,P283)</f>
        <v>184871.967026113</v>
      </c>
      <c r="R283" s="15" t="n">
        <f aca="false">IF(OR(E283=1,AND(P283&lt;=0,I283&gt;0)),1,0)</f>
        <v>0</v>
      </c>
      <c r="S283" s="15" t="n">
        <f aca="false">IF(L283&gt;0,1,0)</f>
        <v>0</v>
      </c>
    </row>
    <row r="284" customFormat="false" ht="15" hidden="false" customHeight="false" outlineLevel="0" collapsed="false">
      <c r="A284" s="15" t="n">
        <v>283</v>
      </c>
      <c r="B284" s="15" t="n">
        <f aca="false">INT((A284-1)/12)+1</f>
        <v>24</v>
      </c>
      <c r="C284" s="15" t="n">
        <f aca="false">MIN(Inputs!$C$4+B284-1,99)</f>
        <v>97</v>
      </c>
      <c r="D284" s="55" t="n">
        <f aca="false">Inputs!$C$26</f>
        <v>0.03</v>
      </c>
      <c r="E284" s="15" t="n">
        <f aca="false">R283</f>
        <v>0</v>
      </c>
      <c r="F284" s="56" t="n">
        <f aca="false">Q283</f>
        <v>184871.967026113</v>
      </c>
      <c r="G284" s="56" t="n">
        <f aca="false">IF(AND(MOD(A284-1,12)=0,B284&lt;=Inputs!$C$7,E284=0),Inputs!$C$6,0)</f>
        <v>0</v>
      </c>
      <c r="H284" s="56" t="n">
        <f aca="false">IF(B284=1,G284*Inputs!$C$9,0)</f>
        <v>0</v>
      </c>
      <c r="I284" s="56" t="n">
        <f aca="false">I283+G284</f>
        <v>120000</v>
      </c>
      <c r="J284" s="56" t="n">
        <f aca="false">(F284+G284+H284)*((1+D284)^(1/12)-1)</f>
        <v>455.944144022825</v>
      </c>
      <c r="K284" s="56" t="n">
        <f aca="false">(F284+G284+H284+J284)*(Inputs!$C$14+IF(B284&lt;=10,Inputs!$C$12,Inputs!$C$13))/12</f>
        <v>92.6639555850677</v>
      </c>
      <c r="L284" s="56" t="n">
        <f aca="false">IF(OR(E284=1,A284&lt;=Inputs!$C$15),0,MAX(Inputs!$C$8*I284-(F284+G284+H284+J284-K284),0))</f>
        <v>0</v>
      </c>
      <c r="M284" s="56" t="n">
        <f aca="false">L284*INDEX(Rates!$B$2:$C$101,C284+1,IF(Inputs!$C$5="Male",1,2))/1000/12*Inputs!$C$16</f>
        <v>0</v>
      </c>
      <c r="N284" s="56" t="n">
        <f aca="false">IF($V$1=1,MAX(F284+G284+H284+J284-K284-M284,0)*Inputs!$C$22/12,0)</f>
        <v>0</v>
      </c>
      <c r="O284" s="56" t="n">
        <f aca="false">IF(AND(MOD(A284,12)=0,B284&gt;=Inputs!$C$18),MAX(F284+G284+H284+J284-K284-M284-N284,0)*Inputs!$C$17,0)</f>
        <v>0</v>
      </c>
      <c r="P284" s="56" t="n">
        <f aca="false">F284+G284+H284+J284-K284-M284-N284+O284</f>
        <v>185235.24721455</v>
      </c>
      <c r="Q284" s="56" t="n">
        <f aca="false">IF(OR(E284=1,P284&lt;=0),0,P284)</f>
        <v>185235.24721455</v>
      </c>
      <c r="R284" s="15" t="n">
        <f aca="false">IF(OR(E284=1,AND(P284&lt;=0,I284&gt;0)),1,0)</f>
        <v>0</v>
      </c>
      <c r="S284" s="15" t="n">
        <f aca="false">IF(L284&gt;0,1,0)</f>
        <v>0</v>
      </c>
    </row>
    <row r="285" customFormat="false" ht="15" hidden="false" customHeight="false" outlineLevel="0" collapsed="false">
      <c r="A285" s="15" t="n">
        <v>284</v>
      </c>
      <c r="B285" s="15" t="n">
        <f aca="false">INT((A285-1)/12)+1</f>
        <v>24</v>
      </c>
      <c r="C285" s="15" t="n">
        <f aca="false">MIN(Inputs!$C$4+B285-1,99)</f>
        <v>97</v>
      </c>
      <c r="D285" s="55" t="n">
        <f aca="false">Inputs!$C$26</f>
        <v>0.03</v>
      </c>
      <c r="E285" s="15" t="n">
        <f aca="false">R284</f>
        <v>0</v>
      </c>
      <c r="F285" s="56" t="n">
        <f aca="false">Q284</f>
        <v>185235.24721455</v>
      </c>
      <c r="G285" s="56" t="n">
        <f aca="false">IF(AND(MOD(A285-1,12)=0,B285&lt;=Inputs!$C$7,E285=0),Inputs!$C$6,0)</f>
        <v>0</v>
      </c>
      <c r="H285" s="56" t="n">
        <f aca="false">IF(B285=1,G285*Inputs!$C$9,0)</f>
        <v>0</v>
      </c>
      <c r="I285" s="56" t="n">
        <f aca="false">I284+G285</f>
        <v>120000</v>
      </c>
      <c r="J285" s="56" t="n">
        <f aca="false">(F285+G285+H285)*((1+D285)^(1/12)-1)</f>
        <v>456.840090970446</v>
      </c>
      <c r="K285" s="56" t="n">
        <f aca="false">(F285+G285+H285+J285)*(Inputs!$C$14+IF(B285&lt;=10,Inputs!$C$12,Inputs!$C$13))/12</f>
        <v>92.8460436527604</v>
      </c>
      <c r="L285" s="56" t="n">
        <f aca="false">IF(OR(E285=1,A285&lt;=Inputs!$C$15),0,MAX(Inputs!$C$8*I285-(F285+G285+H285+J285-K285),0))</f>
        <v>0</v>
      </c>
      <c r="M285" s="56" t="n">
        <f aca="false">L285*INDEX(Rates!$B$2:$C$101,C285+1,IF(Inputs!$C$5="Male",1,2))/1000/12*Inputs!$C$16</f>
        <v>0</v>
      </c>
      <c r="N285" s="56" t="n">
        <f aca="false">IF($V$1=1,MAX(F285+G285+H285+J285-K285-M285,0)*Inputs!$C$22/12,0)</f>
        <v>0</v>
      </c>
      <c r="O285" s="56" t="n">
        <f aca="false">IF(AND(MOD(A285,12)=0,B285&gt;=Inputs!$C$18),MAX(F285+G285+H285+J285-K285-M285-N285,0)*Inputs!$C$17,0)</f>
        <v>0</v>
      </c>
      <c r="P285" s="56" t="n">
        <f aca="false">F285+G285+H285+J285-K285-M285-N285+O285</f>
        <v>185599.241261868</v>
      </c>
      <c r="Q285" s="56" t="n">
        <f aca="false">IF(OR(E285=1,P285&lt;=0),0,P285)</f>
        <v>185599.241261868</v>
      </c>
      <c r="R285" s="15" t="n">
        <f aca="false">IF(OR(E285=1,AND(P285&lt;=0,I285&gt;0)),1,0)</f>
        <v>0</v>
      </c>
      <c r="S285" s="15" t="n">
        <f aca="false">IF(L285&gt;0,1,0)</f>
        <v>0</v>
      </c>
    </row>
    <row r="286" customFormat="false" ht="15" hidden="false" customHeight="false" outlineLevel="0" collapsed="false">
      <c r="A286" s="15" t="n">
        <v>285</v>
      </c>
      <c r="B286" s="15" t="n">
        <f aca="false">INT((A286-1)/12)+1</f>
        <v>24</v>
      </c>
      <c r="C286" s="15" t="n">
        <f aca="false">MIN(Inputs!$C$4+B286-1,99)</f>
        <v>97</v>
      </c>
      <c r="D286" s="55" t="n">
        <f aca="false">Inputs!$C$26</f>
        <v>0.03</v>
      </c>
      <c r="E286" s="15" t="n">
        <f aca="false">R285</f>
        <v>0</v>
      </c>
      <c r="F286" s="56" t="n">
        <f aca="false">Q285</f>
        <v>185599.241261868</v>
      </c>
      <c r="G286" s="56" t="n">
        <f aca="false">IF(AND(MOD(A286-1,12)=0,B286&lt;=Inputs!$C$7,E286=0),Inputs!$C$6,0)</f>
        <v>0</v>
      </c>
      <c r="H286" s="56" t="n">
        <f aca="false">IF(B286=1,G286*Inputs!$C$9,0)</f>
        <v>0</v>
      </c>
      <c r="I286" s="56" t="n">
        <f aca="false">I285+G286</f>
        <v>120000</v>
      </c>
      <c r="J286" s="56" t="n">
        <f aca="false">(F286+G286+H286)*((1+D286)^(1/12)-1)</f>
        <v>457.737798486644</v>
      </c>
      <c r="K286" s="56" t="n">
        <f aca="false">(F286+G286+H286+J286)*(Inputs!$C$14+IF(B286&lt;=10,Inputs!$C$12,Inputs!$C$13))/12</f>
        <v>93.0284895301773</v>
      </c>
      <c r="L286" s="56" t="n">
        <f aca="false">IF(OR(E286=1,A286&lt;=Inputs!$C$15),0,MAX(Inputs!$C$8*I286-(F286+G286+H286+J286-K286),0))</f>
        <v>0</v>
      </c>
      <c r="M286" s="56" t="n">
        <f aca="false">L286*INDEX(Rates!$B$2:$C$101,C286+1,IF(Inputs!$C$5="Male",1,2))/1000/12*Inputs!$C$16</f>
        <v>0</v>
      </c>
      <c r="N286" s="56" t="n">
        <f aca="false">IF($V$1=1,MAX(F286+G286+H286+J286-K286-M286,0)*Inputs!$C$22/12,0)</f>
        <v>0</v>
      </c>
      <c r="O286" s="56" t="n">
        <f aca="false">IF(AND(MOD(A286,12)=0,B286&gt;=Inputs!$C$18),MAX(F286+G286+H286+J286-K286-M286-N286,0)*Inputs!$C$17,0)</f>
        <v>0</v>
      </c>
      <c r="P286" s="56" t="n">
        <f aca="false">F286+G286+H286+J286-K286-M286-N286+O286</f>
        <v>185963.950570824</v>
      </c>
      <c r="Q286" s="56" t="n">
        <f aca="false">IF(OR(E286=1,P286&lt;=0),0,P286)</f>
        <v>185963.950570824</v>
      </c>
      <c r="R286" s="15" t="n">
        <f aca="false">IF(OR(E286=1,AND(P286&lt;=0,I286&gt;0)),1,0)</f>
        <v>0</v>
      </c>
      <c r="S286" s="15" t="n">
        <f aca="false">IF(L286&gt;0,1,0)</f>
        <v>0</v>
      </c>
    </row>
    <row r="287" customFormat="false" ht="15" hidden="false" customHeight="false" outlineLevel="0" collapsed="false">
      <c r="A287" s="15" t="n">
        <v>286</v>
      </c>
      <c r="B287" s="15" t="n">
        <f aca="false">INT((A287-1)/12)+1</f>
        <v>24</v>
      </c>
      <c r="C287" s="15" t="n">
        <f aca="false">MIN(Inputs!$C$4+B287-1,99)</f>
        <v>97</v>
      </c>
      <c r="D287" s="55" t="n">
        <f aca="false">Inputs!$C$26</f>
        <v>0.03</v>
      </c>
      <c r="E287" s="15" t="n">
        <f aca="false">R286</f>
        <v>0</v>
      </c>
      <c r="F287" s="56" t="n">
        <f aca="false">Q286</f>
        <v>185963.950570824</v>
      </c>
      <c r="G287" s="56" t="n">
        <f aca="false">IF(AND(MOD(A287-1,12)=0,B287&lt;=Inputs!$C$7,E287=0),Inputs!$C$6,0)</f>
        <v>0</v>
      </c>
      <c r="H287" s="56" t="n">
        <f aca="false">IF(B287=1,G287*Inputs!$C$9,0)</f>
        <v>0</v>
      </c>
      <c r="I287" s="56" t="n">
        <f aca="false">I286+G287</f>
        <v>120000</v>
      </c>
      <c r="J287" s="56" t="n">
        <f aca="false">(F287+G287+H287)*((1+D287)^(1/12)-1)</f>
        <v>458.637270031001</v>
      </c>
      <c r="K287" s="56" t="n">
        <f aca="false">(F287+G287+H287+J287)*(Inputs!$C$14+IF(B287&lt;=10,Inputs!$C$12,Inputs!$C$13))/12</f>
        <v>93.2112939204277</v>
      </c>
      <c r="L287" s="56" t="n">
        <f aca="false">IF(OR(E287=1,A287&lt;=Inputs!$C$15),0,MAX(Inputs!$C$8*I287-(F287+G287+H287+J287-K287),0))</f>
        <v>0</v>
      </c>
      <c r="M287" s="56" t="n">
        <f aca="false">L287*INDEX(Rates!$B$2:$C$101,C287+1,IF(Inputs!$C$5="Male",1,2))/1000/12*Inputs!$C$16</f>
        <v>0</v>
      </c>
      <c r="N287" s="56" t="n">
        <f aca="false">IF($V$1=1,MAX(F287+G287+H287+J287-K287-M287,0)*Inputs!$C$22/12,0)</f>
        <v>0</v>
      </c>
      <c r="O287" s="56" t="n">
        <f aca="false">IF(AND(MOD(A287,12)=0,B287&gt;=Inputs!$C$18),MAX(F287+G287+H287+J287-K287-M287-N287,0)*Inputs!$C$17,0)</f>
        <v>0</v>
      </c>
      <c r="P287" s="56" t="n">
        <f aca="false">F287+G287+H287+J287-K287-M287-N287+O287</f>
        <v>186329.376546935</v>
      </c>
      <c r="Q287" s="56" t="n">
        <f aca="false">IF(OR(E287=1,P287&lt;=0),0,P287)</f>
        <v>186329.376546935</v>
      </c>
      <c r="R287" s="15" t="n">
        <f aca="false">IF(OR(E287=1,AND(P287&lt;=0,I287&gt;0)),1,0)</f>
        <v>0</v>
      </c>
      <c r="S287" s="15" t="n">
        <f aca="false">IF(L287&gt;0,1,0)</f>
        <v>0</v>
      </c>
    </row>
    <row r="288" customFormat="false" ht="15" hidden="false" customHeight="false" outlineLevel="0" collapsed="false">
      <c r="A288" s="15" t="n">
        <v>287</v>
      </c>
      <c r="B288" s="15" t="n">
        <f aca="false">INT((A288-1)/12)+1</f>
        <v>24</v>
      </c>
      <c r="C288" s="15" t="n">
        <f aca="false">MIN(Inputs!$C$4+B288-1,99)</f>
        <v>97</v>
      </c>
      <c r="D288" s="55" t="n">
        <f aca="false">Inputs!$C$26</f>
        <v>0.03</v>
      </c>
      <c r="E288" s="15" t="n">
        <f aca="false">R287</f>
        <v>0</v>
      </c>
      <c r="F288" s="56" t="n">
        <f aca="false">Q287</f>
        <v>186329.376546935</v>
      </c>
      <c r="G288" s="56" t="n">
        <f aca="false">IF(AND(MOD(A288-1,12)=0,B288&lt;=Inputs!$C$7,E288=0),Inputs!$C$6,0)</f>
        <v>0</v>
      </c>
      <c r="H288" s="56" t="n">
        <f aca="false">IF(B288=1,G288*Inputs!$C$9,0)</f>
        <v>0</v>
      </c>
      <c r="I288" s="56" t="n">
        <f aca="false">I287+G288</f>
        <v>120000</v>
      </c>
      <c r="J288" s="56" t="n">
        <f aca="false">(F288+G288+H288)*((1+D288)^(1/12)-1)</f>
        <v>459.538509069897</v>
      </c>
      <c r="K288" s="56" t="n">
        <f aca="false">(F288+G288+H288+J288)*(Inputs!$C$14+IF(B288&lt;=10,Inputs!$C$12,Inputs!$C$13))/12</f>
        <v>93.3944575280024</v>
      </c>
      <c r="L288" s="56" t="n">
        <f aca="false">IF(OR(E288=1,A288&lt;=Inputs!$C$15),0,MAX(Inputs!$C$8*I288-(F288+G288+H288+J288-K288),0))</f>
        <v>0</v>
      </c>
      <c r="M288" s="56" t="n">
        <f aca="false">L288*INDEX(Rates!$B$2:$C$101,C288+1,IF(Inputs!$C$5="Male",1,2))/1000/12*Inputs!$C$16</f>
        <v>0</v>
      </c>
      <c r="N288" s="56" t="n">
        <f aca="false">IF($V$1=1,MAX(F288+G288+H288+J288-K288-M288,0)*Inputs!$C$22/12,0)</f>
        <v>0</v>
      </c>
      <c r="O288" s="56" t="n">
        <f aca="false">IF(AND(MOD(A288,12)=0,B288&gt;=Inputs!$C$18),MAX(F288+G288+H288+J288-K288-M288-N288,0)*Inputs!$C$17,0)</f>
        <v>0</v>
      </c>
      <c r="P288" s="56" t="n">
        <f aca="false">F288+G288+H288+J288-K288-M288-N288+O288</f>
        <v>186695.520598477</v>
      </c>
      <c r="Q288" s="56" t="n">
        <f aca="false">IF(OR(E288=1,P288&lt;=0),0,P288)</f>
        <v>186695.520598477</v>
      </c>
      <c r="R288" s="15" t="n">
        <f aca="false">IF(OR(E288=1,AND(P288&lt;=0,I288&gt;0)),1,0)</f>
        <v>0</v>
      </c>
      <c r="S288" s="15" t="n">
        <f aca="false">IF(L288&gt;0,1,0)</f>
        <v>0</v>
      </c>
    </row>
    <row r="289" customFormat="false" ht="15" hidden="false" customHeight="false" outlineLevel="0" collapsed="false">
      <c r="A289" s="15" t="n">
        <v>288</v>
      </c>
      <c r="B289" s="15" t="n">
        <f aca="false">INT((A289-1)/12)+1</f>
        <v>24</v>
      </c>
      <c r="C289" s="15" t="n">
        <f aca="false">MIN(Inputs!$C$4+B289-1,99)</f>
        <v>97</v>
      </c>
      <c r="D289" s="55" t="n">
        <f aca="false">Inputs!$C$26</f>
        <v>0.03</v>
      </c>
      <c r="E289" s="15" t="n">
        <f aca="false">R288</f>
        <v>0</v>
      </c>
      <c r="F289" s="56" t="n">
        <f aca="false">Q288</f>
        <v>186695.520598477</v>
      </c>
      <c r="G289" s="56" t="n">
        <f aca="false">IF(AND(MOD(A289-1,12)=0,B289&lt;=Inputs!$C$7,E289=0),Inputs!$C$6,0)</f>
        <v>0</v>
      </c>
      <c r="H289" s="56" t="n">
        <f aca="false">IF(B289=1,G289*Inputs!$C$9,0)</f>
        <v>0</v>
      </c>
      <c r="I289" s="56" t="n">
        <f aca="false">I288+G289</f>
        <v>120000</v>
      </c>
      <c r="J289" s="56" t="n">
        <f aca="false">(F289+G289+H289)*((1+D289)^(1/12)-1)</f>
        <v>460.441519076524</v>
      </c>
      <c r="K289" s="56" t="n">
        <f aca="false">(F289+G289+H289+J289)*(Inputs!$C$14+IF(B289&lt;=10,Inputs!$C$12,Inputs!$C$13))/12</f>
        <v>93.5779810587767</v>
      </c>
      <c r="L289" s="56" t="n">
        <f aca="false">IF(OR(E289=1,A289&lt;=Inputs!$C$15),0,MAX(Inputs!$C$8*I289-(F289+G289+H289+J289-K289),0))</f>
        <v>0</v>
      </c>
      <c r="M289" s="56" t="n">
        <f aca="false">L289*INDEX(Rates!$B$2:$C$101,C289+1,IF(Inputs!$C$5="Male",1,2))/1000/12*Inputs!$C$16</f>
        <v>0</v>
      </c>
      <c r="N289" s="56" t="n">
        <f aca="false">IF($V$1=1,MAX(F289+G289+H289+J289-K289-M289,0)*Inputs!$C$22/12,0)</f>
        <v>0</v>
      </c>
      <c r="O289" s="56" t="n">
        <f aca="false">IF(AND(MOD(A289,12)=0,B289&gt;=Inputs!$C$18),MAX(F289+G289+H289+J289-K289-M289-N289,0)*Inputs!$C$17,0)</f>
        <v>935.311920682473</v>
      </c>
      <c r="P289" s="56" t="n">
        <f aca="false">F289+G289+H289+J289-K289-M289-N289+O289</f>
        <v>187997.696057177</v>
      </c>
      <c r="Q289" s="56" t="n">
        <f aca="false">IF(OR(E289=1,P289&lt;=0),0,P289)</f>
        <v>187997.696057177</v>
      </c>
      <c r="R289" s="15" t="n">
        <f aca="false">IF(OR(E289=1,AND(P289&lt;=0,I289&gt;0)),1,0)</f>
        <v>0</v>
      </c>
      <c r="S289" s="15" t="n">
        <f aca="false">IF(L289&gt;0,1,0)</f>
        <v>0</v>
      </c>
    </row>
    <row r="290" customFormat="false" ht="15" hidden="false" customHeight="false" outlineLevel="0" collapsed="false">
      <c r="A290" s="15" t="n">
        <v>289</v>
      </c>
      <c r="B290" s="15" t="n">
        <f aca="false">INT((A290-1)/12)+1</f>
        <v>25</v>
      </c>
      <c r="C290" s="15" t="n">
        <f aca="false">MIN(Inputs!$C$4+B290-1,99)</f>
        <v>98</v>
      </c>
      <c r="D290" s="55" t="n">
        <f aca="false">Inputs!$C$26</f>
        <v>0.03</v>
      </c>
      <c r="E290" s="15" t="n">
        <f aca="false">R289</f>
        <v>0</v>
      </c>
      <c r="F290" s="56" t="n">
        <f aca="false">Q289</f>
        <v>187997.696057177</v>
      </c>
      <c r="G290" s="56" t="n">
        <f aca="false">IF(AND(MOD(A290-1,12)=0,B290&lt;=Inputs!$C$7,E290=0),Inputs!$C$6,0)</f>
        <v>0</v>
      </c>
      <c r="H290" s="56" t="n">
        <f aca="false">IF(B290=1,G290*Inputs!$C$9,0)</f>
        <v>0</v>
      </c>
      <c r="I290" s="56" t="n">
        <f aca="false">I289+G290</f>
        <v>120000</v>
      </c>
      <c r="J290" s="56" t="n">
        <f aca="false">(F290+G290+H290)*((1+D290)^(1/12)-1)</f>
        <v>463.653035048552</v>
      </c>
      <c r="K290" s="56" t="n">
        <f aca="false">(F290+G290+H290+J290)*(Inputs!$C$14+IF(B290&lt;=10,Inputs!$C$12,Inputs!$C$13))/12</f>
        <v>94.2306745461128</v>
      </c>
      <c r="L290" s="56" t="n">
        <f aca="false">IF(OR(E290=1,A290&lt;=Inputs!$C$15),0,MAX(Inputs!$C$8*I290-(F290+G290+H290+J290-K290),0))</f>
        <v>0</v>
      </c>
      <c r="M290" s="56" t="n">
        <f aca="false">L290*INDEX(Rates!$B$2:$C$101,C290+1,IF(Inputs!$C$5="Male",1,2))/1000/12*Inputs!$C$16</f>
        <v>0</v>
      </c>
      <c r="N290" s="56" t="n">
        <f aca="false">IF($V$1=1,MAX(F290+G290+H290+J290-K290-M290,0)*Inputs!$C$22/12,0)</f>
        <v>0</v>
      </c>
      <c r="O290" s="56" t="n">
        <f aca="false">IF(AND(MOD(A290,12)=0,B290&gt;=Inputs!$C$18),MAX(F290+G290+H290+J290-K290-M290-N290,0)*Inputs!$C$17,0)</f>
        <v>0</v>
      </c>
      <c r="P290" s="56" t="n">
        <f aca="false">F290+G290+H290+J290-K290-M290-N290+O290</f>
        <v>188367.11841768</v>
      </c>
      <c r="Q290" s="56" t="n">
        <f aca="false">IF(OR(E290=1,P290&lt;=0),0,P290)</f>
        <v>188367.11841768</v>
      </c>
      <c r="R290" s="15" t="n">
        <f aca="false">IF(OR(E290=1,AND(P290&lt;=0,I290&gt;0)),1,0)</f>
        <v>0</v>
      </c>
      <c r="S290" s="15" t="n">
        <f aca="false">IF(L290&gt;0,1,0)</f>
        <v>0</v>
      </c>
    </row>
    <row r="291" customFormat="false" ht="15" hidden="false" customHeight="false" outlineLevel="0" collapsed="false">
      <c r="A291" s="15" t="n">
        <v>290</v>
      </c>
      <c r="B291" s="15" t="n">
        <f aca="false">INT((A291-1)/12)+1</f>
        <v>25</v>
      </c>
      <c r="C291" s="15" t="n">
        <f aca="false">MIN(Inputs!$C$4+B291-1,99)</f>
        <v>98</v>
      </c>
      <c r="D291" s="55" t="n">
        <f aca="false">Inputs!$C$26</f>
        <v>0.03</v>
      </c>
      <c r="E291" s="15" t="n">
        <f aca="false">R290</f>
        <v>0</v>
      </c>
      <c r="F291" s="56" t="n">
        <f aca="false">Q290</f>
        <v>188367.11841768</v>
      </c>
      <c r="G291" s="56" t="n">
        <f aca="false">IF(AND(MOD(A291-1,12)=0,B291&lt;=Inputs!$C$7,E291=0),Inputs!$C$6,0)</f>
        <v>0</v>
      </c>
      <c r="H291" s="56" t="n">
        <f aca="false">IF(B291=1,G291*Inputs!$C$9,0)</f>
        <v>0</v>
      </c>
      <c r="I291" s="56" t="n">
        <f aca="false">I290+G291</f>
        <v>120000</v>
      </c>
      <c r="J291" s="56" t="n">
        <f aca="false">(F291+G291+H291)*((1+D291)^(1/12)-1)</f>
        <v>464.564130249472</v>
      </c>
      <c r="K291" s="56" t="n">
        <f aca="false">(F291+G291+H291+J291)*(Inputs!$C$14+IF(B291&lt;=10,Inputs!$C$12,Inputs!$C$13))/12</f>
        <v>94.4158412739645</v>
      </c>
      <c r="L291" s="56" t="n">
        <f aca="false">IF(OR(E291=1,A291&lt;=Inputs!$C$15),0,MAX(Inputs!$C$8*I291-(F291+G291+H291+J291-K291),0))</f>
        <v>0</v>
      </c>
      <c r="M291" s="56" t="n">
        <f aca="false">L291*INDEX(Rates!$B$2:$C$101,C291+1,IF(Inputs!$C$5="Male",1,2))/1000/12*Inputs!$C$16</f>
        <v>0</v>
      </c>
      <c r="N291" s="56" t="n">
        <f aca="false">IF($V$1=1,MAX(F291+G291+H291+J291-K291-M291,0)*Inputs!$C$22/12,0)</f>
        <v>0</v>
      </c>
      <c r="O291" s="56" t="n">
        <f aca="false">IF(AND(MOD(A291,12)=0,B291&gt;=Inputs!$C$18),MAX(F291+G291+H291+J291-K291-M291-N291,0)*Inputs!$C$17,0)</f>
        <v>0</v>
      </c>
      <c r="P291" s="56" t="n">
        <f aca="false">F291+G291+H291+J291-K291-M291-N291+O291</f>
        <v>188737.266706655</v>
      </c>
      <c r="Q291" s="56" t="n">
        <f aca="false">IF(OR(E291=1,P291&lt;=0),0,P291)</f>
        <v>188737.266706655</v>
      </c>
      <c r="R291" s="15" t="n">
        <f aca="false">IF(OR(E291=1,AND(P291&lt;=0,I291&gt;0)),1,0)</f>
        <v>0</v>
      </c>
      <c r="S291" s="15" t="n">
        <f aca="false">IF(L291&gt;0,1,0)</f>
        <v>0</v>
      </c>
    </row>
    <row r="292" customFormat="false" ht="15" hidden="false" customHeight="false" outlineLevel="0" collapsed="false">
      <c r="A292" s="15" t="n">
        <v>291</v>
      </c>
      <c r="B292" s="15" t="n">
        <f aca="false">INT((A292-1)/12)+1</f>
        <v>25</v>
      </c>
      <c r="C292" s="15" t="n">
        <f aca="false">MIN(Inputs!$C$4+B292-1,99)</f>
        <v>98</v>
      </c>
      <c r="D292" s="55" t="n">
        <f aca="false">Inputs!$C$26</f>
        <v>0.03</v>
      </c>
      <c r="E292" s="15" t="n">
        <f aca="false">R291</f>
        <v>0</v>
      </c>
      <c r="F292" s="56" t="n">
        <f aca="false">Q291</f>
        <v>188737.266706655</v>
      </c>
      <c r="G292" s="56" t="n">
        <f aca="false">IF(AND(MOD(A292-1,12)=0,B292&lt;=Inputs!$C$7,E292=0),Inputs!$C$6,0)</f>
        <v>0</v>
      </c>
      <c r="H292" s="56" t="n">
        <f aca="false">IF(B292=1,G292*Inputs!$C$9,0)</f>
        <v>0</v>
      </c>
      <c r="I292" s="56" t="n">
        <f aca="false">I291+G292</f>
        <v>120000</v>
      </c>
      <c r="J292" s="56" t="n">
        <f aca="false">(F292+G292+H292)*((1+D292)^(1/12)-1)</f>
        <v>465.477015785842</v>
      </c>
      <c r="K292" s="56" t="n">
        <f aca="false">(F292+G292+H292+J292)*(Inputs!$C$14+IF(B292&lt;=10,Inputs!$C$12,Inputs!$C$13))/12</f>
        <v>94.6013718612204</v>
      </c>
      <c r="L292" s="56" t="n">
        <f aca="false">IF(OR(E292=1,A292&lt;=Inputs!$C$15),0,MAX(Inputs!$C$8*I292-(F292+G292+H292+J292-K292),0))</f>
        <v>0</v>
      </c>
      <c r="M292" s="56" t="n">
        <f aca="false">L292*INDEX(Rates!$B$2:$C$101,C292+1,IF(Inputs!$C$5="Male",1,2))/1000/12*Inputs!$C$16</f>
        <v>0</v>
      </c>
      <c r="N292" s="56" t="n">
        <f aca="false">IF($V$1=1,MAX(F292+G292+H292+J292-K292-M292,0)*Inputs!$C$22/12,0)</f>
        <v>0</v>
      </c>
      <c r="O292" s="56" t="n">
        <f aca="false">IF(AND(MOD(A292,12)=0,B292&gt;=Inputs!$C$18),MAX(F292+G292+H292+J292-K292-M292-N292,0)*Inputs!$C$17,0)</f>
        <v>0</v>
      </c>
      <c r="P292" s="56" t="n">
        <f aca="false">F292+G292+H292+J292-K292-M292-N292+O292</f>
        <v>189108.14235058</v>
      </c>
      <c r="Q292" s="56" t="n">
        <f aca="false">IF(OR(E292=1,P292&lt;=0),0,P292)</f>
        <v>189108.14235058</v>
      </c>
      <c r="R292" s="15" t="n">
        <f aca="false">IF(OR(E292=1,AND(P292&lt;=0,I292&gt;0)),1,0)</f>
        <v>0</v>
      </c>
      <c r="S292" s="15" t="n">
        <f aca="false">IF(L292&gt;0,1,0)</f>
        <v>0</v>
      </c>
    </row>
    <row r="293" customFormat="false" ht="15" hidden="false" customHeight="false" outlineLevel="0" collapsed="false">
      <c r="A293" s="15" t="n">
        <v>292</v>
      </c>
      <c r="B293" s="15" t="n">
        <f aca="false">INT((A293-1)/12)+1</f>
        <v>25</v>
      </c>
      <c r="C293" s="15" t="n">
        <f aca="false">MIN(Inputs!$C$4+B293-1,99)</f>
        <v>98</v>
      </c>
      <c r="D293" s="55" t="n">
        <f aca="false">Inputs!$C$26</f>
        <v>0.03</v>
      </c>
      <c r="E293" s="15" t="n">
        <f aca="false">R292</f>
        <v>0</v>
      </c>
      <c r="F293" s="56" t="n">
        <f aca="false">Q292</f>
        <v>189108.14235058</v>
      </c>
      <c r="G293" s="56" t="n">
        <f aca="false">IF(AND(MOD(A293-1,12)=0,B293&lt;=Inputs!$C$7,E293=0),Inputs!$C$6,0)</f>
        <v>0</v>
      </c>
      <c r="H293" s="56" t="n">
        <f aca="false">IF(B293=1,G293*Inputs!$C$9,0)</f>
        <v>0</v>
      </c>
      <c r="I293" s="56" t="n">
        <f aca="false">I292+G293</f>
        <v>120000</v>
      </c>
      <c r="J293" s="56" t="n">
        <f aca="false">(F293+G293+H293)*((1+D293)^(1/12)-1)</f>
        <v>466.391695175737</v>
      </c>
      <c r="K293" s="56" t="n">
        <f aca="false">(F293+G293+H293+J293)*(Inputs!$C$14+IF(B293&lt;=10,Inputs!$C$12,Inputs!$C$13))/12</f>
        <v>94.7872670228777</v>
      </c>
      <c r="L293" s="56" t="n">
        <f aca="false">IF(OR(E293=1,A293&lt;=Inputs!$C$15),0,MAX(Inputs!$C$8*I293-(F293+G293+H293+J293-K293),0))</f>
        <v>0</v>
      </c>
      <c r="M293" s="56" t="n">
        <f aca="false">L293*INDEX(Rates!$B$2:$C$101,C293+1,IF(Inputs!$C$5="Male",1,2))/1000/12*Inputs!$C$16</f>
        <v>0</v>
      </c>
      <c r="N293" s="56" t="n">
        <f aca="false">IF($V$1=1,MAX(F293+G293+H293+J293-K293-M293,0)*Inputs!$C$22/12,0)</f>
        <v>0</v>
      </c>
      <c r="O293" s="56" t="n">
        <f aca="false">IF(AND(MOD(A293,12)=0,B293&gt;=Inputs!$C$18),MAX(F293+G293+H293+J293-K293-M293-N293,0)*Inputs!$C$17,0)</f>
        <v>0</v>
      </c>
      <c r="P293" s="56" t="n">
        <f aca="false">F293+G293+H293+J293-K293-M293-N293+O293</f>
        <v>189479.746778733</v>
      </c>
      <c r="Q293" s="56" t="n">
        <f aca="false">IF(OR(E293=1,P293&lt;=0),0,P293)</f>
        <v>189479.746778733</v>
      </c>
      <c r="R293" s="15" t="n">
        <f aca="false">IF(OR(E293=1,AND(P293&lt;=0,I293&gt;0)),1,0)</f>
        <v>0</v>
      </c>
      <c r="S293" s="15" t="n">
        <f aca="false">IF(L293&gt;0,1,0)</f>
        <v>0</v>
      </c>
    </row>
    <row r="294" customFormat="false" ht="15" hidden="false" customHeight="false" outlineLevel="0" collapsed="false">
      <c r="A294" s="15" t="n">
        <v>293</v>
      </c>
      <c r="B294" s="15" t="n">
        <f aca="false">INT((A294-1)/12)+1</f>
        <v>25</v>
      </c>
      <c r="C294" s="15" t="n">
        <f aca="false">MIN(Inputs!$C$4+B294-1,99)</f>
        <v>98</v>
      </c>
      <c r="D294" s="55" t="n">
        <f aca="false">Inputs!$C$26</f>
        <v>0.03</v>
      </c>
      <c r="E294" s="15" t="n">
        <f aca="false">R293</f>
        <v>0</v>
      </c>
      <c r="F294" s="56" t="n">
        <f aca="false">Q293</f>
        <v>189479.746778733</v>
      </c>
      <c r="G294" s="56" t="n">
        <f aca="false">IF(AND(MOD(A294-1,12)=0,B294&lt;=Inputs!$C$7,E294=0),Inputs!$C$6,0)</f>
        <v>0</v>
      </c>
      <c r="H294" s="56" t="n">
        <f aca="false">IF(B294=1,G294*Inputs!$C$9,0)</f>
        <v>0</v>
      </c>
      <c r="I294" s="56" t="n">
        <f aca="false">I293+G294</f>
        <v>120000</v>
      </c>
      <c r="J294" s="56" t="n">
        <f aca="false">(F294+G294+H294)*((1+D294)^(1/12)-1)</f>
        <v>467.308171944145</v>
      </c>
      <c r="K294" s="56" t="n">
        <f aca="false">(F294+G294+H294+J294)*(Inputs!$C$14+IF(B294&lt;=10,Inputs!$C$12,Inputs!$C$13))/12</f>
        <v>94.9735274753383</v>
      </c>
      <c r="L294" s="56" t="n">
        <f aca="false">IF(OR(E294=1,A294&lt;=Inputs!$C$15),0,MAX(Inputs!$C$8*I294-(F294+G294+H294+J294-K294),0))</f>
        <v>0</v>
      </c>
      <c r="M294" s="56" t="n">
        <f aca="false">L294*INDEX(Rates!$B$2:$C$101,C294+1,IF(Inputs!$C$5="Male",1,2))/1000/12*Inputs!$C$16</f>
        <v>0</v>
      </c>
      <c r="N294" s="56" t="n">
        <f aca="false">IF($V$1=1,MAX(F294+G294+H294+J294-K294-M294,0)*Inputs!$C$22/12,0)</f>
        <v>0</v>
      </c>
      <c r="O294" s="56" t="n">
        <f aca="false">IF(AND(MOD(A294,12)=0,B294&gt;=Inputs!$C$18),MAX(F294+G294+H294+J294-K294-M294-N294,0)*Inputs!$C$17,0)</f>
        <v>0</v>
      </c>
      <c r="P294" s="56" t="n">
        <f aca="false">F294+G294+H294+J294-K294-M294-N294+O294</f>
        <v>189852.081423201</v>
      </c>
      <c r="Q294" s="56" t="n">
        <f aca="false">IF(OR(E294=1,P294&lt;=0),0,P294)</f>
        <v>189852.081423201</v>
      </c>
      <c r="R294" s="15" t="n">
        <f aca="false">IF(OR(E294=1,AND(P294&lt;=0,I294&gt;0)),1,0)</f>
        <v>0</v>
      </c>
      <c r="S294" s="15" t="n">
        <f aca="false">IF(L294&gt;0,1,0)</f>
        <v>0</v>
      </c>
    </row>
    <row r="295" customFormat="false" ht="15" hidden="false" customHeight="false" outlineLevel="0" collapsed="false">
      <c r="A295" s="15" t="n">
        <v>294</v>
      </c>
      <c r="B295" s="15" t="n">
        <f aca="false">INT((A295-1)/12)+1</f>
        <v>25</v>
      </c>
      <c r="C295" s="15" t="n">
        <f aca="false">MIN(Inputs!$C$4+B295-1,99)</f>
        <v>98</v>
      </c>
      <c r="D295" s="55" t="n">
        <f aca="false">Inputs!$C$26</f>
        <v>0.03</v>
      </c>
      <c r="E295" s="15" t="n">
        <f aca="false">R294</f>
        <v>0</v>
      </c>
      <c r="F295" s="56" t="n">
        <f aca="false">Q294</f>
        <v>189852.081423201</v>
      </c>
      <c r="G295" s="56" t="n">
        <f aca="false">IF(AND(MOD(A295-1,12)=0,B295&lt;=Inputs!$C$7,E295=0),Inputs!$C$6,0)</f>
        <v>0</v>
      </c>
      <c r="H295" s="56" t="n">
        <f aca="false">IF(B295=1,G295*Inputs!$C$9,0)</f>
        <v>0</v>
      </c>
      <c r="I295" s="56" t="n">
        <f aca="false">I294+G295</f>
        <v>120000</v>
      </c>
      <c r="J295" s="56" t="n">
        <f aca="false">(F295+G295+H295)*((1+D295)^(1/12)-1)</f>
        <v>468.22644962298</v>
      </c>
      <c r="K295" s="56" t="n">
        <f aca="false">(F295+G295+H295+J295)*(Inputs!$C$14+IF(B295&lt;=10,Inputs!$C$12,Inputs!$C$13))/12</f>
        <v>95.1601539364121</v>
      </c>
      <c r="L295" s="56" t="n">
        <f aca="false">IF(OR(E295=1,A295&lt;=Inputs!$C$15),0,MAX(Inputs!$C$8*I295-(F295+G295+H295+J295-K295),0))</f>
        <v>0</v>
      </c>
      <c r="M295" s="56" t="n">
        <f aca="false">L295*INDEX(Rates!$B$2:$C$101,C295+1,IF(Inputs!$C$5="Male",1,2))/1000/12*Inputs!$C$16</f>
        <v>0</v>
      </c>
      <c r="N295" s="56" t="n">
        <f aca="false">IF($V$1=1,MAX(F295+G295+H295+J295-K295-M295,0)*Inputs!$C$22/12,0)</f>
        <v>0</v>
      </c>
      <c r="O295" s="56" t="n">
        <f aca="false">IF(AND(MOD(A295,12)=0,B295&gt;=Inputs!$C$18),MAX(F295+G295+H295+J295-K295-M295-N295,0)*Inputs!$C$17,0)</f>
        <v>0</v>
      </c>
      <c r="P295" s="56" t="n">
        <f aca="false">F295+G295+H295+J295-K295-M295-N295+O295</f>
        <v>190225.147718888</v>
      </c>
      <c r="Q295" s="56" t="n">
        <f aca="false">IF(OR(E295=1,P295&lt;=0),0,P295)</f>
        <v>190225.147718888</v>
      </c>
      <c r="R295" s="15" t="n">
        <f aca="false">IF(OR(E295=1,AND(P295&lt;=0,I295&gt;0)),1,0)</f>
        <v>0</v>
      </c>
      <c r="S295" s="15" t="n">
        <f aca="false">IF(L295&gt;0,1,0)</f>
        <v>0</v>
      </c>
    </row>
    <row r="296" customFormat="false" ht="15" hidden="false" customHeight="false" outlineLevel="0" collapsed="false">
      <c r="A296" s="15" t="n">
        <v>295</v>
      </c>
      <c r="B296" s="15" t="n">
        <f aca="false">INT((A296-1)/12)+1</f>
        <v>25</v>
      </c>
      <c r="C296" s="15" t="n">
        <f aca="false">MIN(Inputs!$C$4+B296-1,99)</f>
        <v>98</v>
      </c>
      <c r="D296" s="55" t="n">
        <f aca="false">Inputs!$C$26</f>
        <v>0.03</v>
      </c>
      <c r="E296" s="15" t="n">
        <f aca="false">R295</f>
        <v>0</v>
      </c>
      <c r="F296" s="56" t="n">
        <f aca="false">Q295</f>
        <v>190225.147718888</v>
      </c>
      <c r="G296" s="56" t="n">
        <f aca="false">IF(AND(MOD(A296-1,12)=0,B296&lt;=Inputs!$C$7,E296=0),Inputs!$C$6,0)</f>
        <v>0</v>
      </c>
      <c r="H296" s="56" t="n">
        <f aca="false">IF(B296=1,G296*Inputs!$C$9,0)</f>
        <v>0</v>
      </c>
      <c r="I296" s="56" t="n">
        <f aca="false">I295+G296</f>
        <v>120000</v>
      </c>
      <c r="J296" s="56" t="n">
        <f aca="false">(F296+G296+H296)*((1+D296)^(1/12)-1)</f>
        <v>469.146531751097</v>
      </c>
      <c r="K296" s="56" t="n">
        <f aca="false">(F296+G296+H296+J296)*(Inputs!$C$14+IF(B296&lt;=10,Inputs!$C$12,Inputs!$C$13))/12</f>
        <v>95.3471471253195</v>
      </c>
      <c r="L296" s="56" t="n">
        <f aca="false">IF(OR(E296=1,A296&lt;=Inputs!$C$15),0,MAX(Inputs!$C$8*I296-(F296+G296+H296+J296-K296),0))</f>
        <v>0</v>
      </c>
      <c r="M296" s="56" t="n">
        <f aca="false">L296*INDEX(Rates!$B$2:$C$101,C296+1,IF(Inputs!$C$5="Male",1,2))/1000/12*Inputs!$C$16</f>
        <v>0</v>
      </c>
      <c r="N296" s="56" t="n">
        <f aca="false">IF($V$1=1,MAX(F296+G296+H296+J296-K296-M296,0)*Inputs!$C$22/12,0)</f>
        <v>0</v>
      </c>
      <c r="O296" s="56" t="n">
        <f aca="false">IF(AND(MOD(A296,12)=0,B296&gt;=Inputs!$C$18),MAX(F296+G296+H296+J296-K296-M296-N296,0)*Inputs!$C$17,0)</f>
        <v>0</v>
      </c>
      <c r="P296" s="56" t="n">
        <f aca="false">F296+G296+H296+J296-K296-M296-N296+O296</f>
        <v>190598.947103514</v>
      </c>
      <c r="Q296" s="56" t="n">
        <f aca="false">IF(OR(E296=1,P296&lt;=0),0,P296)</f>
        <v>190598.947103514</v>
      </c>
      <c r="R296" s="15" t="n">
        <f aca="false">IF(OR(E296=1,AND(P296&lt;=0,I296&gt;0)),1,0)</f>
        <v>0</v>
      </c>
      <c r="S296" s="15" t="n">
        <f aca="false">IF(L296&gt;0,1,0)</f>
        <v>0</v>
      </c>
    </row>
    <row r="297" customFormat="false" ht="15" hidden="false" customHeight="false" outlineLevel="0" collapsed="false">
      <c r="A297" s="15" t="n">
        <v>296</v>
      </c>
      <c r="B297" s="15" t="n">
        <f aca="false">INT((A297-1)/12)+1</f>
        <v>25</v>
      </c>
      <c r="C297" s="15" t="n">
        <f aca="false">MIN(Inputs!$C$4+B297-1,99)</f>
        <v>98</v>
      </c>
      <c r="D297" s="55" t="n">
        <f aca="false">Inputs!$C$26</f>
        <v>0.03</v>
      </c>
      <c r="E297" s="15" t="n">
        <f aca="false">R296</f>
        <v>0</v>
      </c>
      <c r="F297" s="56" t="n">
        <f aca="false">Q296</f>
        <v>190598.947103514</v>
      </c>
      <c r="G297" s="56" t="n">
        <f aca="false">IF(AND(MOD(A297-1,12)=0,B297&lt;=Inputs!$C$7,E297=0),Inputs!$C$6,0)</f>
        <v>0</v>
      </c>
      <c r="H297" s="56" t="n">
        <f aca="false">IF(B297=1,G297*Inputs!$C$9,0)</f>
        <v>0</v>
      </c>
      <c r="I297" s="56" t="n">
        <f aca="false">I296+G297</f>
        <v>120000</v>
      </c>
      <c r="J297" s="56" t="n">
        <f aca="false">(F297+G297+H297)*((1+D297)^(1/12)-1)</f>
        <v>470.068421874305</v>
      </c>
      <c r="K297" s="56" t="n">
        <f aca="false">(F297+G297+H297+J297)*(Inputs!$C$14+IF(B297&lt;=10,Inputs!$C$12,Inputs!$C$13))/12</f>
        <v>95.534507762694</v>
      </c>
      <c r="L297" s="56" t="n">
        <f aca="false">IF(OR(E297=1,A297&lt;=Inputs!$C$15),0,MAX(Inputs!$C$8*I297-(F297+G297+H297+J297-K297),0))</f>
        <v>0</v>
      </c>
      <c r="M297" s="56" t="n">
        <f aca="false">L297*INDEX(Rates!$B$2:$C$101,C297+1,IF(Inputs!$C$5="Male",1,2))/1000/12*Inputs!$C$16</f>
        <v>0</v>
      </c>
      <c r="N297" s="56" t="n">
        <f aca="false">IF($V$1=1,MAX(F297+G297+H297+J297-K297-M297,0)*Inputs!$C$22/12,0)</f>
        <v>0</v>
      </c>
      <c r="O297" s="56" t="n">
        <f aca="false">IF(AND(MOD(A297,12)=0,B297&gt;=Inputs!$C$18),MAX(F297+G297+H297+J297-K297-M297-N297,0)*Inputs!$C$17,0)</f>
        <v>0</v>
      </c>
      <c r="P297" s="56" t="n">
        <f aca="false">F297+G297+H297+J297-K297-M297-N297+O297</f>
        <v>190973.481017625</v>
      </c>
      <c r="Q297" s="56" t="n">
        <f aca="false">IF(OR(E297=1,P297&lt;=0),0,P297)</f>
        <v>190973.481017625</v>
      </c>
      <c r="R297" s="15" t="n">
        <f aca="false">IF(OR(E297=1,AND(P297&lt;=0,I297&gt;0)),1,0)</f>
        <v>0</v>
      </c>
      <c r="S297" s="15" t="n">
        <f aca="false">IF(L297&gt;0,1,0)</f>
        <v>0</v>
      </c>
    </row>
    <row r="298" customFormat="false" ht="15" hidden="false" customHeight="false" outlineLevel="0" collapsed="false">
      <c r="A298" s="15" t="n">
        <v>297</v>
      </c>
      <c r="B298" s="15" t="n">
        <f aca="false">INT((A298-1)/12)+1</f>
        <v>25</v>
      </c>
      <c r="C298" s="15" t="n">
        <f aca="false">MIN(Inputs!$C$4+B298-1,99)</f>
        <v>98</v>
      </c>
      <c r="D298" s="55" t="n">
        <f aca="false">Inputs!$C$26</f>
        <v>0.03</v>
      </c>
      <c r="E298" s="15" t="n">
        <f aca="false">R297</f>
        <v>0</v>
      </c>
      <c r="F298" s="56" t="n">
        <f aca="false">Q297</f>
        <v>190973.481017625</v>
      </c>
      <c r="G298" s="56" t="n">
        <f aca="false">IF(AND(MOD(A298-1,12)=0,B298&lt;=Inputs!$C$7,E298=0),Inputs!$C$6,0)</f>
        <v>0</v>
      </c>
      <c r="H298" s="56" t="n">
        <f aca="false">IF(B298=1,G298*Inputs!$C$9,0)</f>
        <v>0</v>
      </c>
      <c r="I298" s="56" t="n">
        <f aca="false">I297+G298</f>
        <v>120000</v>
      </c>
      <c r="J298" s="56" t="n">
        <f aca="false">(F298+G298+H298)*((1+D298)^(1/12)-1)</f>
        <v>470.992123545381</v>
      </c>
      <c r="K298" s="56" t="n">
        <f aca="false">(F298+G298+H298+J298)*(Inputs!$C$14+IF(B298&lt;=10,Inputs!$C$12,Inputs!$C$13))/12</f>
        <v>95.7222365705853</v>
      </c>
      <c r="L298" s="56" t="n">
        <f aca="false">IF(OR(E298=1,A298&lt;=Inputs!$C$15),0,MAX(Inputs!$C$8*I298-(F298+G298+H298+J298-K298),0))</f>
        <v>0</v>
      </c>
      <c r="M298" s="56" t="n">
        <f aca="false">L298*INDEX(Rates!$B$2:$C$101,C298+1,IF(Inputs!$C$5="Male",1,2))/1000/12*Inputs!$C$16</f>
        <v>0</v>
      </c>
      <c r="N298" s="56" t="n">
        <f aca="false">IF($V$1=1,MAX(F298+G298+H298+J298-K298-M298,0)*Inputs!$C$22/12,0)</f>
        <v>0</v>
      </c>
      <c r="O298" s="56" t="n">
        <f aca="false">IF(AND(MOD(A298,12)=0,B298&gt;=Inputs!$C$18),MAX(F298+G298+H298+J298-K298-M298-N298,0)*Inputs!$C$17,0)</f>
        <v>0</v>
      </c>
      <c r="P298" s="56" t="n">
        <f aca="false">F298+G298+H298+J298-K298-M298-N298+O298</f>
        <v>191348.7509046</v>
      </c>
      <c r="Q298" s="56" t="n">
        <f aca="false">IF(OR(E298=1,P298&lt;=0),0,P298)</f>
        <v>191348.7509046</v>
      </c>
      <c r="R298" s="15" t="n">
        <f aca="false">IF(OR(E298=1,AND(P298&lt;=0,I298&gt;0)),1,0)</f>
        <v>0</v>
      </c>
      <c r="S298" s="15" t="n">
        <f aca="false">IF(L298&gt;0,1,0)</f>
        <v>0</v>
      </c>
    </row>
    <row r="299" customFormat="false" ht="15" hidden="false" customHeight="false" outlineLevel="0" collapsed="false">
      <c r="A299" s="15" t="n">
        <v>298</v>
      </c>
      <c r="B299" s="15" t="n">
        <f aca="false">INT((A299-1)/12)+1</f>
        <v>25</v>
      </c>
      <c r="C299" s="15" t="n">
        <f aca="false">MIN(Inputs!$C$4+B299-1,99)</f>
        <v>98</v>
      </c>
      <c r="D299" s="55" t="n">
        <f aca="false">Inputs!$C$26</f>
        <v>0.03</v>
      </c>
      <c r="E299" s="15" t="n">
        <f aca="false">R298</f>
        <v>0</v>
      </c>
      <c r="F299" s="56" t="n">
        <f aca="false">Q298</f>
        <v>191348.7509046</v>
      </c>
      <c r="G299" s="56" t="n">
        <f aca="false">IF(AND(MOD(A299-1,12)=0,B299&lt;=Inputs!$C$7,E299=0),Inputs!$C$6,0)</f>
        <v>0</v>
      </c>
      <c r="H299" s="56" t="n">
        <f aca="false">IF(B299=1,G299*Inputs!$C$9,0)</f>
        <v>0</v>
      </c>
      <c r="I299" s="56" t="n">
        <f aca="false">I298+G299</f>
        <v>120000</v>
      </c>
      <c r="J299" s="56" t="n">
        <f aca="false">(F299+G299+H299)*((1+D299)^(1/12)-1)</f>
        <v>471.917640324083</v>
      </c>
      <c r="K299" s="56" t="n">
        <f aca="false">(F299+G299+H299+J299)*(Inputs!$C$14+IF(B299&lt;=10,Inputs!$C$12,Inputs!$C$13))/12</f>
        <v>95.910334272462</v>
      </c>
      <c r="L299" s="56" t="n">
        <f aca="false">IF(OR(E299=1,A299&lt;=Inputs!$C$15),0,MAX(Inputs!$C$8*I299-(F299+G299+H299+J299-K299),0))</f>
        <v>0</v>
      </c>
      <c r="M299" s="56" t="n">
        <f aca="false">L299*INDEX(Rates!$B$2:$C$101,C299+1,IF(Inputs!$C$5="Male",1,2))/1000/12*Inputs!$C$16</f>
        <v>0</v>
      </c>
      <c r="N299" s="56" t="n">
        <f aca="false">IF($V$1=1,MAX(F299+G299+H299+J299-K299-M299,0)*Inputs!$C$22/12,0)</f>
        <v>0</v>
      </c>
      <c r="O299" s="56" t="n">
        <f aca="false">IF(AND(MOD(A299,12)=0,B299&gt;=Inputs!$C$18),MAX(F299+G299+H299+J299-K299-M299-N299,0)*Inputs!$C$17,0)</f>
        <v>0</v>
      </c>
      <c r="P299" s="56" t="n">
        <f aca="false">F299+G299+H299+J299-K299-M299-N299+O299</f>
        <v>191724.758210652</v>
      </c>
      <c r="Q299" s="56" t="n">
        <f aca="false">IF(OR(E299=1,P299&lt;=0),0,P299)</f>
        <v>191724.758210652</v>
      </c>
      <c r="R299" s="15" t="n">
        <f aca="false">IF(OR(E299=1,AND(P299&lt;=0,I299&gt;0)),1,0)</f>
        <v>0</v>
      </c>
      <c r="S299" s="15" t="n">
        <f aca="false">IF(L299&gt;0,1,0)</f>
        <v>0</v>
      </c>
    </row>
    <row r="300" customFormat="false" ht="15" hidden="false" customHeight="false" outlineLevel="0" collapsed="false">
      <c r="A300" s="15" t="n">
        <v>299</v>
      </c>
      <c r="B300" s="15" t="n">
        <f aca="false">INT((A300-1)/12)+1</f>
        <v>25</v>
      </c>
      <c r="C300" s="15" t="n">
        <f aca="false">MIN(Inputs!$C$4+B300-1,99)</f>
        <v>98</v>
      </c>
      <c r="D300" s="55" t="n">
        <f aca="false">Inputs!$C$26</f>
        <v>0.03</v>
      </c>
      <c r="E300" s="15" t="n">
        <f aca="false">R299</f>
        <v>0</v>
      </c>
      <c r="F300" s="56" t="n">
        <f aca="false">Q299</f>
        <v>191724.758210652</v>
      </c>
      <c r="G300" s="56" t="n">
        <f aca="false">IF(AND(MOD(A300-1,12)=0,B300&lt;=Inputs!$C$7,E300=0),Inputs!$C$6,0)</f>
        <v>0</v>
      </c>
      <c r="H300" s="56" t="n">
        <f aca="false">IF(B300=1,G300*Inputs!$C$9,0)</f>
        <v>0</v>
      </c>
      <c r="I300" s="56" t="n">
        <f aca="false">I299+G300</f>
        <v>120000</v>
      </c>
      <c r="J300" s="56" t="n">
        <f aca="false">(F300+G300+H300)*((1+D300)^(1/12)-1)</f>
        <v>472.844975777163</v>
      </c>
      <c r="K300" s="56" t="n">
        <f aca="false">(F300+G300+H300+J300)*(Inputs!$C$14+IF(B300&lt;=10,Inputs!$C$12,Inputs!$C$13))/12</f>
        <v>96.0988015932144</v>
      </c>
      <c r="L300" s="56" t="n">
        <f aca="false">IF(OR(E300=1,A300&lt;=Inputs!$C$15),0,MAX(Inputs!$C$8*I300-(F300+G300+H300+J300-K300),0))</f>
        <v>0</v>
      </c>
      <c r="M300" s="56" t="n">
        <f aca="false">L300*INDEX(Rates!$B$2:$C$101,C300+1,IF(Inputs!$C$5="Male",1,2))/1000/12*Inputs!$C$16</f>
        <v>0</v>
      </c>
      <c r="N300" s="56" t="n">
        <f aca="false">IF($V$1=1,MAX(F300+G300+H300+J300-K300-M300,0)*Inputs!$C$22/12,0)</f>
        <v>0</v>
      </c>
      <c r="O300" s="56" t="n">
        <f aca="false">IF(AND(MOD(A300,12)=0,B300&gt;=Inputs!$C$18),MAX(F300+G300+H300+J300-K300-M300-N300,0)*Inputs!$C$17,0)</f>
        <v>0</v>
      </c>
      <c r="P300" s="56" t="n">
        <f aca="false">F300+G300+H300+J300-K300-M300-N300+O300</f>
        <v>192101.504384836</v>
      </c>
      <c r="Q300" s="56" t="n">
        <f aca="false">IF(OR(E300=1,P300&lt;=0),0,P300)</f>
        <v>192101.504384836</v>
      </c>
      <c r="R300" s="15" t="n">
        <f aca="false">IF(OR(E300=1,AND(P300&lt;=0,I300&gt;0)),1,0)</f>
        <v>0</v>
      </c>
      <c r="S300" s="15" t="n">
        <f aca="false">IF(L300&gt;0,1,0)</f>
        <v>0</v>
      </c>
    </row>
    <row r="301" customFormat="false" ht="15" hidden="false" customHeight="false" outlineLevel="0" collapsed="false">
      <c r="A301" s="15" t="n">
        <v>300</v>
      </c>
      <c r="B301" s="15" t="n">
        <f aca="false">INT((A301-1)/12)+1</f>
        <v>25</v>
      </c>
      <c r="C301" s="15" t="n">
        <f aca="false">MIN(Inputs!$C$4+B301-1,99)</f>
        <v>98</v>
      </c>
      <c r="D301" s="55" t="n">
        <f aca="false">Inputs!$C$26</f>
        <v>0.03</v>
      </c>
      <c r="E301" s="15" t="n">
        <f aca="false">R300</f>
        <v>0</v>
      </c>
      <c r="F301" s="56" t="n">
        <f aca="false">Q300</f>
        <v>192101.504384836</v>
      </c>
      <c r="G301" s="56" t="n">
        <f aca="false">IF(AND(MOD(A301-1,12)=0,B301&lt;=Inputs!$C$7,E301=0),Inputs!$C$6,0)</f>
        <v>0</v>
      </c>
      <c r="H301" s="56" t="n">
        <f aca="false">IF(B301=1,G301*Inputs!$C$9,0)</f>
        <v>0</v>
      </c>
      <c r="I301" s="56" t="n">
        <f aca="false">I300+G301</f>
        <v>120000</v>
      </c>
      <c r="J301" s="56" t="n">
        <f aca="false">(F301+G301+H301)*((1+D301)^(1/12)-1)</f>
        <v>473.774133478384</v>
      </c>
      <c r="K301" s="56" t="n">
        <f aca="false">(F301+G301+H301+J301)*(Inputs!$C$14+IF(B301&lt;=10,Inputs!$C$12,Inputs!$C$13))/12</f>
        <v>96.287639259157</v>
      </c>
      <c r="L301" s="56" t="n">
        <f aca="false">IF(OR(E301=1,A301&lt;=Inputs!$C$15),0,MAX(Inputs!$C$8*I301-(F301+G301+H301+J301-K301),0))</f>
        <v>0</v>
      </c>
      <c r="M301" s="56" t="n">
        <f aca="false">L301*INDEX(Rates!$B$2:$C$101,C301+1,IF(Inputs!$C$5="Male",1,2))/1000/12*Inputs!$C$16</f>
        <v>0</v>
      </c>
      <c r="N301" s="56" t="n">
        <f aca="false">IF($V$1=1,MAX(F301+G301+H301+J301-K301-M301,0)*Inputs!$C$22/12,0)</f>
        <v>0</v>
      </c>
      <c r="O301" s="56" t="n">
        <f aca="false">IF(AND(MOD(A301,12)=0,B301&gt;=Inputs!$C$18),MAX(F301+G301+H301+J301-K301-M301-N301,0)*Inputs!$C$17,0)</f>
        <v>962.394954395274</v>
      </c>
      <c r="P301" s="56" t="n">
        <f aca="false">F301+G301+H301+J301-K301-M301-N301+O301</f>
        <v>193441.38583345</v>
      </c>
      <c r="Q301" s="56" t="n">
        <f aca="false">IF(OR(E301=1,P301&lt;=0),0,P301)</f>
        <v>193441.38583345</v>
      </c>
      <c r="R301" s="15" t="n">
        <f aca="false">IF(OR(E301=1,AND(P301&lt;=0,I301&gt;0)),1,0)</f>
        <v>0</v>
      </c>
      <c r="S301" s="15" t="n">
        <f aca="false">IF(L301&gt;0,1,0)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9" min="1" style="0" width="14"/>
  </cols>
  <sheetData>
    <row r="1" customFormat="false" ht="23.85" hidden="false" customHeight="false" outlineLevel="0" collapsed="false">
      <c r="A1" s="52" t="s">
        <v>152</v>
      </c>
      <c r="B1" s="52" t="s">
        <v>77</v>
      </c>
      <c r="C1" s="52" t="s">
        <v>122</v>
      </c>
      <c r="D1" s="52" t="s">
        <v>153</v>
      </c>
      <c r="E1" s="52" t="s">
        <v>154</v>
      </c>
      <c r="F1" s="52" t="s">
        <v>155</v>
      </c>
      <c r="G1" s="52" t="s">
        <v>156</v>
      </c>
      <c r="H1" s="52" t="s">
        <v>157</v>
      </c>
      <c r="I1" s="52" t="s">
        <v>158</v>
      </c>
      <c r="J1" s="52" t="s">
        <v>159</v>
      </c>
      <c r="K1" s="52" t="s">
        <v>160</v>
      </c>
      <c r="L1" s="52" t="s">
        <v>161</v>
      </c>
      <c r="M1" s="52" t="s">
        <v>162</v>
      </c>
      <c r="N1" s="52" t="s">
        <v>163</v>
      </c>
      <c r="O1" s="52" t="s">
        <v>164</v>
      </c>
      <c r="P1" s="52" t="s">
        <v>165</v>
      </c>
      <c r="Q1" s="52" t="s">
        <v>166</v>
      </c>
      <c r="R1" s="52" t="s">
        <v>167</v>
      </c>
      <c r="S1" s="52" t="s">
        <v>168</v>
      </c>
      <c r="U1" s="53" t="s">
        <v>169</v>
      </c>
      <c r="V1" s="54" t="n">
        <v>1</v>
      </c>
    </row>
    <row r="2" customFormat="false" ht="15" hidden="false" customHeight="false" outlineLevel="0" collapsed="false">
      <c r="A2" s="15" t="n">
        <v>1</v>
      </c>
      <c r="B2" s="15" t="n">
        <f aca="false">INT((A2-1)/12)+1</f>
        <v>1</v>
      </c>
      <c r="C2" s="15" t="n">
        <f aca="false">MIN(Inputs!$C$4+B2-1,99)</f>
        <v>74</v>
      </c>
      <c r="D2" s="55" t="n">
        <f aca="false">Inputs!$C$26</f>
        <v>0.03</v>
      </c>
      <c r="E2" s="15" t="n">
        <v>0</v>
      </c>
      <c r="F2" s="56" t="n">
        <v>0</v>
      </c>
      <c r="G2" s="56" t="n">
        <f aca="false">IF(AND(MOD(A2-1,12)=0,B2&lt;=Inputs!$C$7,E2=0),Inputs!$C$6,0)</f>
        <v>24000</v>
      </c>
      <c r="H2" s="56" t="n">
        <f aca="false">IF(B2=1,G2*Inputs!$C$9,0)</f>
        <v>960</v>
      </c>
      <c r="I2" s="56" t="n">
        <f aca="false">G2</f>
        <v>24000</v>
      </c>
      <c r="J2" s="56" t="n">
        <f aca="false">(F2+G2+H2)*((1+D2)^(1/12)-1)</f>
        <v>61.5580935167</v>
      </c>
      <c r="K2" s="56" t="n">
        <f aca="false">(F2+G2+H2+J2)*(Inputs!$C$14+IF(B2&lt;=10,Inputs!$C$12,Inputs!$C$13))/12</f>
        <v>52.1282460281598</v>
      </c>
      <c r="L2" s="56" t="n">
        <f aca="false">IF(OR(E2=1,A2&lt;=Inputs!$C$15),0,MAX(Inputs!$C$8*I2-(F2+G2+H2+J2-K2),0))</f>
        <v>0</v>
      </c>
      <c r="M2" s="56" t="n">
        <f aca="false">L2*INDEX(Rates!$B$2:$C$101,C2+1,IF(Inputs!$C$5="Male",1,2))/1000/12*Inputs!$C$16</f>
        <v>0</v>
      </c>
      <c r="N2" s="56" t="n">
        <f aca="false">IF($V$1=1,MAX(F2+G2+H2+J2-K2-M2,0)*Inputs!$C$22/12,0)</f>
        <v>166.462865649924</v>
      </c>
      <c r="O2" s="56" t="n">
        <f aca="false">IF(AND(MOD(A2,12)=0,B2&gt;=Inputs!$C$18),MAX(F2+G2+H2+J2-K2-M2-N2,0)*Inputs!$C$17,0)</f>
        <v>0</v>
      </c>
      <c r="P2" s="56" t="n">
        <f aca="false">F2+G2+H2+J2-K2-M2-N2+O2</f>
        <v>24802.9669818386</v>
      </c>
      <c r="Q2" s="56" t="n">
        <f aca="false">IF(OR(E2=1,P2&lt;=0),0,P2)</f>
        <v>24802.9669818386</v>
      </c>
      <c r="R2" s="15" t="n">
        <f aca="false">IF(OR(E2=1,AND(P2&lt;=0,I2&gt;0)),1,0)</f>
        <v>0</v>
      </c>
      <c r="S2" s="15" t="n">
        <f aca="false">IF(L2&gt;0,1,0)</f>
        <v>0</v>
      </c>
      <c r="U2" s="36" t="s">
        <v>177</v>
      </c>
    </row>
    <row r="3" customFormat="false" ht="15" hidden="false" customHeight="false" outlineLevel="0" collapsed="false">
      <c r="A3" s="15" t="n">
        <v>2</v>
      </c>
      <c r="B3" s="15" t="n">
        <f aca="false">INT((A3-1)/12)+1</f>
        <v>1</v>
      </c>
      <c r="C3" s="15" t="n">
        <f aca="false">MIN(Inputs!$C$4+B3-1,99)</f>
        <v>74</v>
      </c>
      <c r="D3" s="55" t="n">
        <f aca="false">Inputs!$C$26</f>
        <v>0.03</v>
      </c>
      <c r="E3" s="15" t="n">
        <f aca="false">R2</f>
        <v>0</v>
      </c>
      <c r="F3" s="56" t="n">
        <f aca="false">Q2</f>
        <v>24802.9669818386</v>
      </c>
      <c r="G3" s="56" t="n">
        <f aca="false">IF(AND(MOD(A3-1,12)=0,B3&lt;=Inputs!$C$7,E3=0),Inputs!$C$6,0)</f>
        <v>0</v>
      </c>
      <c r="H3" s="56" t="n">
        <f aca="false">IF(B3=1,G3*Inputs!$C$9,0)</f>
        <v>0</v>
      </c>
      <c r="I3" s="56" t="n">
        <f aca="false">I2+G3</f>
        <v>24000</v>
      </c>
      <c r="J3" s="56" t="n">
        <f aca="false">(F3+G3+H3)*((1+D3)^(1/12)-1)</f>
        <v>61.170807730755</v>
      </c>
      <c r="K3" s="56" t="n">
        <f aca="false">(F3+G3+H3+J3)*(Inputs!$C$14+IF(B3&lt;=10,Inputs!$C$12,Inputs!$C$13))/12</f>
        <v>51.8002870616029</v>
      </c>
      <c r="L3" s="56" t="n">
        <f aca="false">IF(OR(E3=1,A3&lt;=Inputs!$C$15),0,MAX(Inputs!$C$8*I3-(F3+G3+H3+J3-K3),0))</f>
        <v>0</v>
      </c>
      <c r="M3" s="56" t="n">
        <f aca="false">L3*INDEX(Rates!$B$2:$C$101,C3+1,IF(Inputs!$C$5="Male",1,2))/1000/12*Inputs!$C$16</f>
        <v>0</v>
      </c>
      <c r="N3" s="56" t="n">
        <f aca="false">IF($V$1=1,MAX(F3+G3+H3+J3-K3-M3,0)*Inputs!$C$22/12,0)</f>
        <v>165.415583350052</v>
      </c>
      <c r="O3" s="56" t="n">
        <f aca="false">IF(AND(MOD(A3,12)=0,B3&gt;=Inputs!$C$18),MAX(F3+G3+H3+J3-K3-M3-N3,0)*Inputs!$C$17,0)</f>
        <v>0</v>
      </c>
      <c r="P3" s="56" t="n">
        <f aca="false">F3+G3+H3+J3-K3-M3-N3+O3</f>
        <v>24646.9219191577</v>
      </c>
      <c r="Q3" s="56" t="n">
        <f aca="false">IF(OR(E3=1,P3&lt;=0),0,P3)</f>
        <v>24646.9219191577</v>
      </c>
      <c r="R3" s="15" t="n">
        <f aca="false">IF(OR(E3=1,AND(P3&lt;=0,I3&gt;0)),1,0)</f>
        <v>0</v>
      </c>
      <c r="S3" s="15" t="n">
        <f aca="false">IF(L3&gt;0,1,0)</f>
        <v>0</v>
      </c>
    </row>
    <row r="4" customFormat="false" ht="15" hidden="false" customHeight="false" outlineLevel="0" collapsed="false">
      <c r="A4" s="15" t="n">
        <v>3</v>
      </c>
      <c r="B4" s="15" t="n">
        <f aca="false">INT((A4-1)/12)+1</f>
        <v>1</v>
      </c>
      <c r="C4" s="15" t="n">
        <f aca="false">MIN(Inputs!$C$4+B4-1,99)</f>
        <v>74</v>
      </c>
      <c r="D4" s="55" t="n">
        <f aca="false">Inputs!$C$26</f>
        <v>0.03</v>
      </c>
      <c r="E4" s="15" t="n">
        <f aca="false">R3</f>
        <v>0</v>
      </c>
      <c r="F4" s="56" t="n">
        <f aca="false">Q3</f>
        <v>24646.9219191577</v>
      </c>
      <c r="G4" s="56" t="n">
        <f aca="false">IF(AND(MOD(A4-1,12)=0,B4&lt;=Inputs!$C$7,E4=0),Inputs!$C$6,0)</f>
        <v>0</v>
      </c>
      <c r="H4" s="56" t="n">
        <f aca="false">IF(B4=1,G4*Inputs!$C$9,0)</f>
        <v>0</v>
      </c>
      <c r="I4" s="56" t="n">
        <f aca="false">I3+G4</f>
        <v>24000</v>
      </c>
      <c r="J4" s="56" t="n">
        <f aca="false">(F4+G4+H4)*((1+D4)^(1/12)-1)</f>
        <v>60.7859585095479</v>
      </c>
      <c r="K4" s="56" t="n">
        <f aca="false">(F4+G4+H4+J4)*(Inputs!$C$14+IF(B4&lt;=10,Inputs!$C$12,Inputs!$C$13))/12</f>
        <v>51.4743914118068</v>
      </c>
      <c r="L4" s="56" t="n">
        <f aca="false">IF(OR(E4=1,A4&lt;=Inputs!$C$15),0,MAX(Inputs!$C$8*I4-(F4+G4+H4+J4-K4),0))</f>
        <v>0</v>
      </c>
      <c r="M4" s="56" t="n">
        <f aca="false">L4*INDEX(Rates!$B$2:$C$101,C4+1,IF(Inputs!$C$5="Male",1,2))/1000/12*Inputs!$C$16</f>
        <v>0</v>
      </c>
      <c r="N4" s="56" t="n">
        <f aca="false">IF($V$1=1,MAX(F4+G4+H4+J4-K4-M4,0)*Inputs!$C$22/12,0)</f>
        <v>164.37488990837</v>
      </c>
      <c r="O4" s="56" t="n">
        <f aca="false">IF(AND(MOD(A4,12)=0,B4&gt;=Inputs!$C$18),MAX(F4+G4+H4+J4-K4-M4-N4,0)*Inputs!$C$17,0)</f>
        <v>0</v>
      </c>
      <c r="P4" s="56" t="n">
        <f aca="false">F4+G4+H4+J4-K4-M4-N4+O4</f>
        <v>24491.8585963471</v>
      </c>
      <c r="Q4" s="56" t="n">
        <f aca="false">IF(OR(E4=1,P4&lt;=0),0,P4)</f>
        <v>24491.8585963471</v>
      </c>
      <c r="R4" s="15" t="n">
        <f aca="false">IF(OR(E4=1,AND(P4&lt;=0,I4&gt;0)),1,0)</f>
        <v>0</v>
      </c>
      <c r="S4" s="15" t="n">
        <f aca="false">IF(L4&gt;0,1,0)</f>
        <v>0</v>
      </c>
    </row>
    <row r="5" customFormat="false" ht="15" hidden="false" customHeight="false" outlineLevel="0" collapsed="false">
      <c r="A5" s="15" t="n">
        <v>4</v>
      </c>
      <c r="B5" s="15" t="n">
        <f aca="false">INT((A5-1)/12)+1</f>
        <v>1</v>
      </c>
      <c r="C5" s="15" t="n">
        <f aca="false">MIN(Inputs!$C$4+B5-1,99)</f>
        <v>74</v>
      </c>
      <c r="D5" s="55" t="n">
        <f aca="false">Inputs!$C$26</f>
        <v>0.03</v>
      </c>
      <c r="E5" s="15" t="n">
        <f aca="false">R4</f>
        <v>0</v>
      </c>
      <c r="F5" s="56" t="n">
        <f aca="false">Q4</f>
        <v>24491.8585963471</v>
      </c>
      <c r="G5" s="56" t="n">
        <f aca="false">IF(AND(MOD(A5-1,12)=0,B5&lt;=Inputs!$C$7,E5=0),Inputs!$C$6,0)</f>
        <v>0</v>
      </c>
      <c r="H5" s="56" t="n">
        <f aca="false">IF(B5=1,G5*Inputs!$C$9,0)</f>
        <v>0</v>
      </c>
      <c r="I5" s="56" t="n">
        <f aca="false">I4+G5</f>
        <v>24000</v>
      </c>
      <c r="J5" s="56" t="n">
        <f aca="false">(F5+G5+H5)*((1+D5)^(1/12)-1)</f>
        <v>60.403530523707</v>
      </c>
      <c r="K5" s="56" t="n">
        <f aca="false">(F5+G5+H5+J5)*(Inputs!$C$14+IF(B5&lt;=10,Inputs!$C$12,Inputs!$C$13))/12</f>
        <v>51.1505460976475</v>
      </c>
      <c r="L5" s="56" t="n">
        <f aca="false">IF(OR(E5=1,A5&lt;=Inputs!$C$15),0,MAX(Inputs!$C$8*I5-(F5+G5+H5+J5-K5),0))</f>
        <v>0</v>
      </c>
      <c r="M5" s="56" t="n">
        <f aca="false">L5*INDEX(Rates!$B$2:$C$101,C5+1,IF(Inputs!$C$5="Male",1,2))/1000/12*Inputs!$C$16</f>
        <v>0</v>
      </c>
      <c r="N5" s="56" t="n">
        <f aca="false">IF($V$1=1,MAX(F5+G5+H5+J5-K5-M5,0)*Inputs!$C$22/12,0)</f>
        <v>163.340743871821</v>
      </c>
      <c r="O5" s="56" t="n">
        <f aca="false">IF(AND(MOD(A5,12)=0,B5&gt;=Inputs!$C$18),MAX(F5+G5+H5+J5-K5-M5-N5,0)*Inputs!$C$17,0)</f>
        <v>0</v>
      </c>
      <c r="P5" s="56" t="n">
        <f aca="false">F5+G5+H5+J5-K5-M5-N5+O5</f>
        <v>24337.7708369013</v>
      </c>
      <c r="Q5" s="56" t="n">
        <f aca="false">IF(OR(E5=1,P5&lt;=0),0,P5)</f>
        <v>24337.7708369013</v>
      </c>
      <c r="R5" s="15" t="n">
        <f aca="false">IF(OR(E5=1,AND(P5&lt;=0,I5&gt;0)),1,0)</f>
        <v>0</v>
      </c>
      <c r="S5" s="15" t="n">
        <f aca="false">IF(L5&gt;0,1,0)</f>
        <v>0</v>
      </c>
    </row>
    <row r="6" customFormat="false" ht="15" hidden="false" customHeight="false" outlineLevel="0" collapsed="false">
      <c r="A6" s="15" t="n">
        <v>5</v>
      </c>
      <c r="B6" s="15" t="n">
        <f aca="false">INT((A6-1)/12)+1</f>
        <v>1</v>
      </c>
      <c r="C6" s="15" t="n">
        <f aca="false">MIN(Inputs!$C$4+B6-1,99)</f>
        <v>74</v>
      </c>
      <c r="D6" s="55" t="n">
        <f aca="false">Inputs!$C$26</f>
        <v>0.03</v>
      </c>
      <c r="E6" s="15" t="n">
        <f aca="false">R5</f>
        <v>0</v>
      </c>
      <c r="F6" s="56" t="n">
        <f aca="false">Q5</f>
        <v>24337.7708369013</v>
      </c>
      <c r="G6" s="56" t="n">
        <f aca="false">IF(AND(MOD(A6-1,12)=0,B6&lt;=Inputs!$C$7,E6=0),Inputs!$C$6,0)</f>
        <v>0</v>
      </c>
      <c r="H6" s="56" t="n">
        <f aca="false">IF(B6=1,G6*Inputs!$C$9,0)</f>
        <v>0</v>
      </c>
      <c r="I6" s="56" t="n">
        <f aca="false">I5+G6</f>
        <v>24000</v>
      </c>
      <c r="J6" s="56" t="n">
        <f aca="false">(F6+G6+H6)*((1+D6)^(1/12)-1)</f>
        <v>60.0235085403039</v>
      </c>
      <c r="K6" s="56" t="n">
        <f aca="false">(F6+G6+H6+J6)*(Inputs!$C$14+IF(B6&lt;=10,Inputs!$C$12,Inputs!$C$13))/12</f>
        <v>50.8287382196701</v>
      </c>
      <c r="L6" s="56" t="n">
        <f aca="false">IF(OR(E6=1,A6&lt;=Inputs!$C$15),0,MAX(Inputs!$C$8*I6-(F6+G6+H6+J6-K6),0))</f>
        <v>0</v>
      </c>
      <c r="M6" s="56" t="n">
        <f aca="false">L6*INDEX(Rates!$B$2:$C$101,C6+1,IF(Inputs!$C$5="Male",1,2))/1000/12*Inputs!$C$16</f>
        <v>0</v>
      </c>
      <c r="N6" s="56" t="n">
        <f aca="false">IF($V$1=1,MAX(F6+G6+H6+J6-K6-M6,0)*Inputs!$C$22/12,0)</f>
        <v>162.313104048146</v>
      </c>
      <c r="O6" s="56" t="n">
        <f aca="false">IF(AND(MOD(A6,12)=0,B6&gt;=Inputs!$C$18),MAX(F6+G6+H6+J6-K6-M6-N6,0)*Inputs!$C$17,0)</f>
        <v>0</v>
      </c>
      <c r="P6" s="56" t="n">
        <f aca="false">F6+G6+H6+J6-K6-M6-N6+O6</f>
        <v>24184.6525031738</v>
      </c>
      <c r="Q6" s="56" t="n">
        <f aca="false">IF(OR(E6=1,P6&lt;=0),0,P6)</f>
        <v>24184.6525031738</v>
      </c>
      <c r="R6" s="15" t="n">
        <f aca="false">IF(OR(E6=1,AND(P6&lt;=0,I6&gt;0)),1,0)</f>
        <v>0</v>
      </c>
      <c r="S6" s="15" t="n">
        <f aca="false">IF(L6&gt;0,1,0)</f>
        <v>0</v>
      </c>
    </row>
    <row r="7" customFormat="false" ht="15" hidden="false" customHeight="false" outlineLevel="0" collapsed="false">
      <c r="A7" s="15" t="n">
        <v>6</v>
      </c>
      <c r="B7" s="15" t="n">
        <f aca="false">INT((A7-1)/12)+1</f>
        <v>1</v>
      </c>
      <c r="C7" s="15" t="n">
        <f aca="false">MIN(Inputs!$C$4+B7-1,99)</f>
        <v>74</v>
      </c>
      <c r="D7" s="55" t="n">
        <f aca="false">Inputs!$C$26</f>
        <v>0.03</v>
      </c>
      <c r="E7" s="15" t="n">
        <f aca="false">R6</f>
        <v>0</v>
      </c>
      <c r="F7" s="56" t="n">
        <f aca="false">Q6</f>
        <v>24184.6525031738</v>
      </c>
      <c r="G7" s="56" t="n">
        <f aca="false">IF(AND(MOD(A7-1,12)=0,B7&lt;=Inputs!$C$7,E7=0),Inputs!$C$6,0)</f>
        <v>0</v>
      </c>
      <c r="H7" s="56" t="n">
        <f aca="false">IF(B7=1,G7*Inputs!$C$9,0)</f>
        <v>0</v>
      </c>
      <c r="I7" s="56" t="n">
        <f aca="false">I6+G7</f>
        <v>24000</v>
      </c>
      <c r="J7" s="56" t="n">
        <f aca="false">(F7+G7+H7)*((1+D7)^(1/12)-1)</f>
        <v>59.6458774222463</v>
      </c>
      <c r="K7" s="56" t="n">
        <f aca="false">(F7+G7+H7+J7)*(Inputs!$C$14+IF(B7&lt;=10,Inputs!$C$12,Inputs!$C$13))/12</f>
        <v>50.5089549595751</v>
      </c>
      <c r="L7" s="56" t="n">
        <f aca="false">IF(OR(E7=1,A7&lt;=Inputs!$C$15),0,MAX(Inputs!$C$8*I7-(F7+G7+H7+J7-K7),0))</f>
        <v>0</v>
      </c>
      <c r="M7" s="56" t="n">
        <f aca="false">L7*INDEX(Rates!$B$2:$C$101,C7+1,IF(Inputs!$C$5="Male",1,2))/1000/12*Inputs!$C$16</f>
        <v>0</v>
      </c>
      <c r="N7" s="56" t="n">
        <f aca="false">IF($V$1=1,MAX(F7+G7+H7+J7-K7-M7,0)*Inputs!$C$22/12,0)</f>
        <v>161.291929504243</v>
      </c>
      <c r="O7" s="56" t="n">
        <f aca="false">IF(AND(MOD(A7,12)=0,B7&gt;=Inputs!$C$18),MAX(F7+G7+H7+J7-K7-M7-N7,0)*Inputs!$C$17,0)</f>
        <v>0</v>
      </c>
      <c r="P7" s="56" t="n">
        <f aca="false">F7+G7+H7+J7-K7-M7-N7+O7</f>
        <v>24032.4974961322</v>
      </c>
      <c r="Q7" s="56" t="n">
        <f aca="false">IF(OR(E7=1,P7&lt;=0),0,P7)</f>
        <v>24032.4974961322</v>
      </c>
      <c r="R7" s="15" t="n">
        <f aca="false">IF(OR(E7=1,AND(P7&lt;=0,I7&gt;0)),1,0)</f>
        <v>0</v>
      </c>
      <c r="S7" s="15" t="n">
        <f aca="false">IF(L7&gt;0,1,0)</f>
        <v>0</v>
      </c>
    </row>
    <row r="8" customFormat="false" ht="15" hidden="false" customHeight="false" outlineLevel="0" collapsed="false">
      <c r="A8" s="15" t="n">
        <v>7</v>
      </c>
      <c r="B8" s="15" t="n">
        <f aca="false">INT((A8-1)/12)+1</f>
        <v>1</v>
      </c>
      <c r="C8" s="15" t="n">
        <f aca="false">MIN(Inputs!$C$4+B8-1,99)</f>
        <v>74</v>
      </c>
      <c r="D8" s="55" t="n">
        <f aca="false">Inputs!$C$26</f>
        <v>0.03</v>
      </c>
      <c r="E8" s="15" t="n">
        <f aca="false">R7</f>
        <v>0</v>
      </c>
      <c r="F8" s="56" t="n">
        <f aca="false">Q7</f>
        <v>24032.4974961322</v>
      </c>
      <c r="G8" s="56" t="n">
        <f aca="false">IF(AND(MOD(A8-1,12)=0,B8&lt;=Inputs!$C$7,E8=0),Inputs!$C$6,0)</f>
        <v>0</v>
      </c>
      <c r="H8" s="56" t="n">
        <f aca="false">IF(B8=1,G8*Inputs!$C$9,0)</f>
        <v>0</v>
      </c>
      <c r="I8" s="56" t="n">
        <f aca="false">I7+G8</f>
        <v>24000</v>
      </c>
      <c r="J8" s="56" t="n">
        <f aca="false">(F8+G8+H8)*((1+D8)^(1/12)-1)</f>
        <v>59.270622127675</v>
      </c>
      <c r="K8" s="56" t="n">
        <f aca="false">(F8+G8+H8+J8)*(Inputs!$C$14+IF(B8&lt;=10,Inputs!$C$12,Inputs!$C$13))/12</f>
        <v>50.1911835797082</v>
      </c>
      <c r="L8" s="56" t="n">
        <f aca="false">IF(OR(E8=1,A8&lt;=Inputs!$C$15),0,MAX(Inputs!$C$8*I8-(F8+G8+H8+J8-K8),0))</f>
        <v>0</v>
      </c>
      <c r="M8" s="56" t="n">
        <f aca="false">L8*INDEX(Rates!$B$2:$C$101,C8+1,IF(Inputs!$C$5="Male",1,2))/1000/12*Inputs!$C$16</f>
        <v>0</v>
      </c>
      <c r="N8" s="56" t="n">
        <f aca="false">IF($V$1=1,MAX(F8+G8+H8+J8-K8-M8,0)*Inputs!$C$22/12,0)</f>
        <v>160.277179564535</v>
      </c>
      <c r="O8" s="56" t="n">
        <f aca="false">IF(AND(MOD(A8,12)=0,B8&gt;=Inputs!$C$18),MAX(F8+G8+H8+J8-K8-M8-N8,0)*Inputs!$C$17,0)</f>
        <v>0</v>
      </c>
      <c r="P8" s="56" t="n">
        <f aca="false">F8+G8+H8+J8-K8-M8-N8+O8</f>
        <v>23881.2997551157</v>
      </c>
      <c r="Q8" s="56" t="n">
        <f aca="false">IF(OR(E8=1,P8&lt;=0),0,P8)</f>
        <v>23881.2997551157</v>
      </c>
      <c r="R8" s="15" t="n">
        <f aca="false">IF(OR(E8=1,AND(P8&lt;=0,I8&gt;0)),1,0)</f>
        <v>0</v>
      </c>
      <c r="S8" s="15" t="n">
        <f aca="false">IF(L8&gt;0,1,0)</f>
        <v>0</v>
      </c>
    </row>
    <row r="9" customFormat="false" ht="15" hidden="false" customHeight="false" outlineLevel="0" collapsed="false">
      <c r="A9" s="15" t="n">
        <v>8</v>
      </c>
      <c r="B9" s="15" t="n">
        <f aca="false">INT((A9-1)/12)+1</f>
        <v>1</v>
      </c>
      <c r="C9" s="15" t="n">
        <f aca="false">MIN(Inputs!$C$4+B9-1,99)</f>
        <v>74</v>
      </c>
      <c r="D9" s="55" t="n">
        <f aca="false">Inputs!$C$26</f>
        <v>0.03</v>
      </c>
      <c r="E9" s="15" t="n">
        <f aca="false">R8</f>
        <v>0</v>
      </c>
      <c r="F9" s="56" t="n">
        <f aca="false">Q8</f>
        <v>23881.2997551157</v>
      </c>
      <c r="G9" s="56" t="n">
        <f aca="false">IF(AND(MOD(A9-1,12)=0,B9&lt;=Inputs!$C$7,E9=0),Inputs!$C$6,0)</f>
        <v>0</v>
      </c>
      <c r="H9" s="56" t="n">
        <f aca="false">IF(B9=1,G9*Inputs!$C$9,0)</f>
        <v>0</v>
      </c>
      <c r="I9" s="56" t="n">
        <f aca="false">I8+G9</f>
        <v>24000</v>
      </c>
      <c r="J9" s="56" t="n">
        <f aca="false">(F9+G9+H9)*((1+D9)^(1/12)-1)</f>
        <v>58.8977277093652</v>
      </c>
      <c r="K9" s="56" t="n">
        <f aca="false">(F9+G9+H9+J9)*(Inputs!$C$14+IF(B9&lt;=10,Inputs!$C$12,Inputs!$C$13))/12</f>
        <v>49.8754114225522</v>
      </c>
      <c r="L9" s="56" t="n">
        <f aca="false">IF(OR(E9=1,A9&lt;=Inputs!$C$15),0,MAX(Inputs!$C$8*I9-(F9+G9+H9+J9-K9),0))</f>
        <v>0</v>
      </c>
      <c r="M9" s="56" t="n">
        <f aca="false">L9*INDEX(Rates!$B$2:$C$101,C9+1,IF(Inputs!$C$5="Male",1,2))/1000/12*Inputs!$C$16</f>
        <v>0</v>
      </c>
      <c r="N9" s="56" t="n">
        <f aca="false">IF($V$1=1,MAX(F9+G9+H9+J9-K9-M9,0)*Inputs!$C$22/12,0)</f>
        <v>159.26881380935</v>
      </c>
      <c r="O9" s="56" t="n">
        <f aca="false">IF(AND(MOD(A9,12)=0,B9&gt;=Inputs!$C$18),MAX(F9+G9+H9+J9-K9-M9-N9,0)*Inputs!$C$17,0)</f>
        <v>0</v>
      </c>
      <c r="P9" s="56" t="n">
        <f aca="false">F9+G9+H9+J9-K9-M9-N9+O9</f>
        <v>23731.0532575931</v>
      </c>
      <c r="Q9" s="56" t="n">
        <f aca="false">IF(OR(E9=1,P9&lt;=0),0,P9)</f>
        <v>23731.0532575931</v>
      </c>
      <c r="R9" s="15" t="n">
        <f aca="false">IF(OR(E9=1,AND(P9&lt;=0,I9&gt;0)),1,0)</f>
        <v>0</v>
      </c>
      <c r="S9" s="15" t="n">
        <f aca="false">IF(L9&gt;0,1,0)</f>
        <v>0</v>
      </c>
    </row>
    <row r="10" customFormat="false" ht="15" hidden="false" customHeight="false" outlineLevel="0" collapsed="false">
      <c r="A10" s="15" t="n">
        <v>9</v>
      </c>
      <c r="B10" s="15" t="n">
        <f aca="false">INT((A10-1)/12)+1</f>
        <v>1</v>
      </c>
      <c r="C10" s="15" t="n">
        <f aca="false">MIN(Inputs!$C$4+B10-1,99)</f>
        <v>74</v>
      </c>
      <c r="D10" s="55" t="n">
        <f aca="false">Inputs!$C$26</f>
        <v>0.03</v>
      </c>
      <c r="E10" s="15" t="n">
        <f aca="false">R9</f>
        <v>0</v>
      </c>
      <c r="F10" s="56" t="n">
        <f aca="false">Q9</f>
        <v>23731.0532575931</v>
      </c>
      <c r="G10" s="56" t="n">
        <f aca="false">IF(AND(MOD(A10-1,12)=0,B10&lt;=Inputs!$C$7,E10=0),Inputs!$C$6,0)</f>
        <v>0</v>
      </c>
      <c r="H10" s="56" t="n">
        <f aca="false">IF(B10=1,G10*Inputs!$C$9,0)</f>
        <v>0</v>
      </c>
      <c r="I10" s="56" t="n">
        <f aca="false">I9+G10</f>
        <v>24000</v>
      </c>
      <c r="J10" s="56" t="n">
        <f aca="false">(F10+G10+H10)*((1+D10)^(1/12)-1)</f>
        <v>58.5271793141309</v>
      </c>
      <c r="K10" s="56" t="n">
        <f aca="false">(F10+G10+H10+J10)*(Inputs!$C$14+IF(B10&lt;=10,Inputs!$C$12,Inputs!$C$13))/12</f>
        <v>49.5616259102235</v>
      </c>
      <c r="L10" s="56" t="n">
        <f aca="false">IF(OR(E10=1,A10&lt;=Inputs!$C$15),0,MAX(Inputs!$C$8*I10-(F10+G10+H10+J10-K10),0))</f>
        <v>0</v>
      </c>
      <c r="M10" s="56" t="n">
        <f aca="false">L10*INDEX(Rates!$B$2:$C$101,C10+1,IF(Inputs!$C$5="Male",1,2))/1000/12*Inputs!$C$16</f>
        <v>0</v>
      </c>
      <c r="N10" s="56" t="n">
        <f aca="false">IF($V$1=1,MAX(F10+G10+H10+J10-K10-M10,0)*Inputs!$C$22/12,0)</f>
        <v>158.266792073314</v>
      </c>
      <c r="O10" s="56" t="n">
        <f aca="false">IF(AND(MOD(A10,12)=0,B10&gt;=Inputs!$C$18),MAX(F10+G10+H10+J10-K10-M10-N10,0)*Inputs!$C$17,0)</f>
        <v>0</v>
      </c>
      <c r="P10" s="56" t="n">
        <f aca="false">F10+G10+H10+J10-K10-M10-N10+O10</f>
        <v>23581.7520189237</v>
      </c>
      <c r="Q10" s="56" t="n">
        <f aca="false">IF(OR(E10=1,P10&lt;=0),0,P10)</f>
        <v>23581.7520189237</v>
      </c>
      <c r="R10" s="15" t="n">
        <f aca="false">IF(OR(E10=1,AND(P10&lt;=0,I10&gt;0)),1,0)</f>
        <v>0</v>
      </c>
      <c r="S10" s="15" t="n">
        <f aca="false">IF(L10&gt;0,1,0)</f>
        <v>0</v>
      </c>
    </row>
    <row r="11" customFormat="false" ht="15" hidden="false" customHeight="false" outlineLevel="0" collapsed="false">
      <c r="A11" s="15" t="n">
        <v>10</v>
      </c>
      <c r="B11" s="15" t="n">
        <f aca="false">INT((A11-1)/12)+1</f>
        <v>1</v>
      </c>
      <c r="C11" s="15" t="n">
        <f aca="false">MIN(Inputs!$C$4+B11-1,99)</f>
        <v>74</v>
      </c>
      <c r="D11" s="55" t="n">
        <f aca="false">Inputs!$C$26</f>
        <v>0.03</v>
      </c>
      <c r="E11" s="15" t="n">
        <f aca="false">R10</f>
        <v>0</v>
      </c>
      <c r="F11" s="56" t="n">
        <f aca="false">Q10</f>
        <v>23581.7520189237</v>
      </c>
      <c r="G11" s="56" t="n">
        <f aca="false">IF(AND(MOD(A11-1,12)=0,B11&lt;=Inputs!$C$7,E11=0),Inputs!$C$6,0)</f>
        <v>0</v>
      </c>
      <c r="H11" s="56" t="n">
        <f aca="false">IF(B11=1,G11*Inputs!$C$9,0)</f>
        <v>0</v>
      </c>
      <c r="I11" s="56" t="n">
        <f aca="false">I10+G11</f>
        <v>24000</v>
      </c>
      <c r="J11" s="56" t="n">
        <f aca="false">(F11+G11+H11)*((1+D11)^(1/12)-1)</f>
        <v>58.158962182233</v>
      </c>
      <c r="K11" s="56" t="n">
        <f aca="false">(F11+G11+H11+J11)*(Inputs!$C$14+IF(B11&lt;=10,Inputs!$C$12,Inputs!$C$13))/12</f>
        <v>49.2498145439708</v>
      </c>
      <c r="L11" s="56" t="n">
        <f aca="false">IF(OR(E11=1,A11&lt;=Inputs!$C$15),0,MAX(Inputs!$C$8*I11-(F11+G11+H11+J11-K11),0))</f>
        <v>0</v>
      </c>
      <c r="M11" s="56" t="n">
        <f aca="false">L11*INDEX(Rates!$B$2:$C$101,C11+1,IF(Inputs!$C$5="Male",1,2))/1000/12*Inputs!$C$16</f>
        <v>0</v>
      </c>
      <c r="N11" s="56" t="n">
        <f aca="false">IF($V$1=1,MAX(F11+G11+H11+J11-K11-M11,0)*Inputs!$C$22/12,0)</f>
        <v>157.271074443747</v>
      </c>
      <c r="O11" s="56" t="n">
        <f aca="false">IF(AND(MOD(A11,12)=0,B11&gt;=Inputs!$C$18),MAX(F11+G11+H11+J11-K11-M11-N11,0)*Inputs!$C$17,0)</f>
        <v>0</v>
      </c>
      <c r="P11" s="56" t="n">
        <f aca="false">F11+G11+H11+J11-K11-M11-N11+O11</f>
        <v>23433.3900921182</v>
      </c>
      <c r="Q11" s="56" t="n">
        <f aca="false">IF(OR(E11=1,P11&lt;=0),0,P11)</f>
        <v>23433.3900921182</v>
      </c>
      <c r="R11" s="15" t="n">
        <f aca="false">IF(OR(E11=1,AND(P11&lt;=0,I11&gt;0)),1,0)</f>
        <v>0</v>
      </c>
      <c r="S11" s="15" t="n">
        <f aca="false">IF(L11&gt;0,1,0)</f>
        <v>0</v>
      </c>
    </row>
    <row r="12" customFormat="false" ht="15" hidden="false" customHeight="false" outlineLevel="0" collapsed="false">
      <c r="A12" s="15" t="n">
        <v>11</v>
      </c>
      <c r="B12" s="15" t="n">
        <f aca="false">INT((A12-1)/12)+1</f>
        <v>1</v>
      </c>
      <c r="C12" s="15" t="n">
        <f aca="false">MIN(Inputs!$C$4+B12-1,99)</f>
        <v>74</v>
      </c>
      <c r="D12" s="55" t="n">
        <f aca="false">Inputs!$C$26</f>
        <v>0.03</v>
      </c>
      <c r="E12" s="15" t="n">
        <f aca="false">R11</f>
        <v>0</v>
      </c>
      <c r="F12" s="56" t="n">
        <f aca="false">Q11</f>
        <v>23433.3900921182</v>
      </c>
      <c r="G12" s="56" t="n">
        <f aca="false">IF(AND(MOD(A12-1,12)=0,B12&lt;=Inputs!$C$7,E12=0),Inputs!$C$6,0)</f>
        <v>0</v>
      </c>
      <c r="H12" s="56" t="n">
        <f aca="false">IF(B12=1,G12*Inputs!$C$9,0)</f>
        <v>0</v>
      </c>
      <c r="I12" s="56" t="n">
        <f aca="false">I11+G12</f>
        <v>24000</v>
      </c>
      <c r="J12" s="56" t="n">
        <f aca="false">(F12+G12+H12)*((1+D12)^(1/12)-1)</f>
        <v>57.7930616467919</v>
      </c>
      <c r="K12" s="56" t="n">
        <f aca="false">(F12+G12+H12+J12)*(Inputs!$C$14+IF(B12&lt;=10,Inputs!$C$12,Inputs!$C$13))/12</f>
        <v>48.9399649036772</v>
      </c>
      <c r="L12" s="56" t="n">
        <f aca="false">IF(OR(E12=1,A12&lt;=Inputs!$C$15),0,MAX(Inputs!$C$8*I12-(F12+G12+H12+J12-K12),0))</f>
        <v>0</v>
      </c>
      <c r="M12" s="56" t="n">
        <f aca="false">L12*INDEX(Rates!$B$2:$C$101,C12+1,IF(Inputs!$C$5="Male",1,2))/1000/12*Inputs!$C$16</f>
        <v>0</v>
      </c>
      <c r="N12" s="56" t="n">
        <f aca="false">IF($V$1=1,MAX(F12+G12+H12+J12-K12-M12,0)*Inputs!$C$22/12,0)</f>
        <v>156.281621259076</v>
      </c>
      <c r="O12" s="56" t="n">
        <f aca="false">IF(AND(MOD(A12,12)=0,B12&gt;=Inputs!$C$18),MAX(F12+G12+H12+J12-K12-M12-N12,0)*Inputs!$C$17,0)</f>
        <v>0</v>
      </c>
      <c r="P12" s="56" t="n">
        <f aca="false">F12+G12+H12+J12-K12-M12-N12+O12</f>
        <v>23285.9615676023</v>
      </c>
      <c r="Q12" s="56" t="n">
        <f aca="false">IF(OR(E12=1,P12&lt;=0),0,P12)</f>
        <v>23285.9615676023</v>
      </c>
      <c r="R12" s="15" t="n">
        <f aca="false">IF(OR(E12=1,AND(P12&lt;=0,I12&gt;0)),1,0)</f>
        <v>0</v>
      </c>
      <c r="S12" s="15" t="n">
        <f aca="false">IF(L12&gt;0,1,0)</f>
        <v>0</v>
      </c>
    </row>
    <row r="13" customFormat="false" ht="15" hidden="false" customHeight="false" outlineLevel="0" collapsed="false">
      <c r="A13" s="15" t="n">
        <v>12</v>
      </c>
      <c r="B13" s="15" t="n">
        <f aca="false">INT((A13-1)/12)+1</f>
        <v>1</v>
      </c>
      <c r="C13" s="15" t="n">
        <f aca="false">MIN(Inputs!$C$4+B13-1,99)</f>
        <v>74</v>
      </c>
      <c r="D13" s="55" t="n">
        <f aca="false">Inputs!$C$26</f>
        <v>0.03</v>
      </c>
      <c r="E13" s="15" t="n">
        <f aca="false">R12</f>
        <v>0</v>
      </c>
      <c r="F13" s="56" t="n">
        <f aca="false">Q12</f>
        <v>23285.9615676023</v>
      </c>
      <c r="G13" s="56" t="n">
        <f aca="false">IF(AND(MOD(A13-1,12)=0,B13&lt;=Inputs!$C$7,E13=0),Inputs!$C$6,0)</f>
        <v>0</v>
      </c>
      <c r="H13" s="56" t="n">
        <f aca="false">IF(B13=1,G13*Inputs!$C$9,0)</f>
        <v>0</v>
      </c>
      <c r="I13" s="56" t="n">
        <f aca="false">I12+G13</f>
        <v>24000</v>
      </c>
      <c r="J13" s="56" t="n">
        <f aca="false">(F13+G13+H13)*((1+D13)^(1/12)-1)</f>
        <v>57.4294631332029</v>
      </c>
      <c r="K13" s="56" t="n">
        <f aca="false">(F13+G13+H13+J13)*(Inputs!$C$14+IF(B13&lt;=10,Inputs!$C$12,Inputs!$C$13))/12</f>
        <v>48.6320646473656</v>
      </c>
      <c r="L13" s="56" t="n">
        <f aca="false">IF(OR(E13=1,A13&lt;=Inputs!$C$15),0,MAX(Inputs!$C$8*I13-(F13+G13+H13+J13-K13),0))</f>
        <v>0</v>
      </c>
      <c r="M13" s="56" t="n">
        <f aca="false">L13*INDEX(Rates!$B$2:$C$101,C13+1,IF(Inputs!$C$5="Male",1,2))/1000/12*Inputs!$C$16</f>
        <v>0</v>
      </c>
      <c r="N13" s="56" t="n">
        <f aca="false">IF($V$1=1,MAX(F13+G13+H13+J13-K13-M13,0)*Inputs!$C$22/12,0)</f>
        <v>155.298393107254</v>
      </c>
      <c r="O13" s="56" t="n">
        <f aca="false">IF(AND(MOD(A13,12)=0,B13&gt;=Inputs!$C$18),MAX(F13+G13+H13+J13-K13-M13-N13,0)*Inputs!$C$17,0)</f>
        <v>0</v>
      </c>
      <c r="P13" s="56" t="n">
        <f aca="false">F13+G13+H13+J13-K13-M13-N13+O13</f>
        <v>23139.4605729809</v>
      </c>
      <c r="Q13" s="56" t="n">
        <f aca="false">IF(OR(E13=1,P13&lt;=0),0,P13)</f>
        <v>23139.4605729809</v>
      </c>
      <c r="R13" s="15" t="n">
        <f aca="false">IF(OR(E13=1,AND(P13&lt;=0,I13&gt;0)),1,0)</f>
        <v>0</v>
      </c>
      <c r="S13" s="15" t="n">
        <f aca="false">IF(L13&gt;0,1,0)</f>
        <v>0</v>
      </c>
    </row>
    <row r="14" customFormat="false" ht="15" hidden="false" customHeight="false" outlineLevel="0" collapsed="false">
      <c r="A14" s="15" t="n">
        <v>13</v>
      </c>
      <c r="B14" s="15" t="n">
        <f aca="false">INT((A14-1)/12)+1</f>
        <v>2</v>
      </c>
      <c r="C14" s="15" t="n">
        <f aca="false">MIN(Inputs!$C$4+B14-1,99)</f>
        <v>75</v>
      </c>
      <c r="D14" s="55" t="n">
        <f aca="false">Inputs!$C$26</f>
        <v>0.03</v>
      </c>
      <c r="E14" s="15" t="n">
        <f aca="false">R13</f>
        <v>0</v>
      </c>
      <c r="F14" s="56" t="n">
        <f aca="false">Q13</f>
        <v>23139.4605729809</v>
      </c>
      <c r="G14" s="56" t="n">
        <f aca="false">IF(AND(MOD(A14-1,12)=0,B14&lt;=Inputs!$C$7,E14=0),Inputs!$C$6,0)</f>
        <v>24000</v>
      </c>
      <c r="H14" s="56" t="n">
        <f aca="false">IF(B14=1,G14*Inputs!$C$9,0)</f>
        <v>0</v>
      </c>
      <c r="I14" s="56" t="n">
        <f aca="false">I13+G14</f>
        <v>48000</v>
      </c>
      <c r="J14" s="56" t="n">
        <f aca="false">(F14+G14+H14)*((1+D14)^(1/12)-1)</f>
        <v>116.258626693844</v>
      </c>
      <c r="K14" s="56" t="n">
        <f aca="false">(F14+G14+H14+J14)*(Inputs!$C$14+IF(B14&lt;=10,Inputs!$C$12,Inputs!$C$13))/12</f>
        <v>98.4494149993223</v>
      </c>
      <c r="L14" s="56" t="n">
        <f aca="false">IF(OR(E14=1,A14&lt;=Inputs!$C$15),0,MAX(Inputs!$C$8*I14-(F14+G14+H14+J14-K14),0))</f>
        <v>0</v>
      </c>
      <c r="M14" s="56" t="n">
        <f aca="false">L14*INDEX(Rates!$B$2:$C$101,C14+1,IF(Inputs!$C$5="Male",1,2))/1000/12*Inputs!$C$16</f>
        <v>0</v>
      </c>
      <c r="N14" s="56" t="n">
        <f aca="false">IF($V$1=1,MAX(F14+G14+H14+J14-K14-M14,0)*Inputs!$C$22/12,0)</f>
        <v>314.381798564503</v>
      </c>
      <c r="O14" s="56" t="n">
        <f aca="false">IF(AND(MOD(A14,12)=0,B14&gt;=Inputs!$C$18),MAX(F14+G14+H14+J14-K14-M14-N14,0)*Inputs!$C$17,0)</f>
        <v>0</v>
      </c>
      <c r="P14" s="56" t="n">
        <f aca="false">F14+G14+H14+J14-K14-M14-N14+O14</f>
        <v>46842.8879861109</v>
      </c>
      <c r="Q14" s="56" t="n">
        <f aca="false">IF(OR(E14=1,P14&lt;=0),0,P14)</f>
        <v>46842.8879861109</v>
      </c>
      <c r="R14" s="15" t="n">
        <f aca="false">IF(OR(E14=1,AND(P14&lt;=0,I14&gt;0)),1,0)</f>
        <v>0</v>
      </c>
      <c r="S14" s="15" t="n">
        <f aca="false">IF(L14&gt;0,1,0)</f>
        <v>0</v>
      </c>
    </row>
    <row r="15" customFormat="false" ht="15" hidden="false" customHeight="false" outlineLevel="0" collapsed="false">
      <c r="A15" s="15" t="n">
        <v>14</v>
      </c>
      <c r="B15" s="15" t="n">
        <f aca="false">INT((A15-1)/12)+1</f>
        <v>2</v>
      </c>
      <c r="C15" s="15" t="n">
        <f aca="false">MIN(Inputs!$C$4+B15-1,99)</f>
        <v>75</v>
      </c>
      <c r="D15" s="55" t="n">
        <f aca="false">Inputs!$C$26</f>
        <v>0.03</v>
      </c>
      <c r="E15" s="15" t="n">
        <f aca="false">R14</f>
        <v>0</v>
      </c>
      <c r="F15" s="56" t="n">
        <f aca="false">Q14</f>
        <v>46842.8879861109</v>
      </c>
      <c r="G15" s="56" t="n">
        <f aca="false">IF(AND(MOD(A15-1,12)=0,B15&lt;=Inputs!$C$7,E15=0),Inputs!$C$6,0)</f>
        <v>0</v>
      </c>
      <c r="H15" s="56" t="n">
        <f aca="false">IF(B15=1,G15*Inputs!$C$9,0)</f>
        <v>0</v>
      </c>
      <c r="I15" s="56" t="n">
        <f aca="false">I14+G15</f>
        <v>48000</v>
      </c>
      <c r="J15" s="56" t="n">
        <f aca="false">(F15+G15+H15)*((1+D15)^(1/12)-1)</f>
        <v>115.527198687553</v>
      </c>
      <c r="K15" s="56" t="n">
        <f aca="false">(F15+G15+H15+J15)*(Inputs!$C$14+IF(B15&lt;=10,Inputs!$C$12,Inputs!$C$13))/12</f>
        <v>97.8300316349968</v>
      </c>
      <c r="L15" s="56" t="n">
        <f aca="false">IF(OR(E15=1,A15&lt;=Inputs!$C$15),0,MAX(Inputs!$C$8*I15-(F15+G15+H15+J15-K15),0))</f>
        <v>0</v>
      </c>
      <c r="M15" s="56" t="n">
        <f aca="false">L15*INDEX(Rates!$B$2:$C$101,C15+1,IF(Inputs!$C$5="Male",1,2))/1000/12*Inputs!$C$16</f>
        <v>0</v>
      </c>
      <c r="N15" s="56" t="n">
        <f aca="false">IF($V$1=1,MAX(F15+G15+H15+J15-K15-M15,0)*Inputs!$C$22/12,0)</f>
        <v>312.40390102109</v>
      </c>
      <c r="O15" s="56" t="n">
        <f aca="false">IF(AND(MOD(A15,12)=0,B15&gt;=Inputs!$C$18),MAX(F15+G15+H15+J15-K15-M15-N15,0)*Inputs!$C$17,0)</f>
        <v>0</v>
      </c>
      <c r="P15" s="56" t="n">
        <f aca="false">F15+G15+H15+J15-K15-M15-N15+O15</f>
        <v>46548.1812521424</v>
      </c>
      <c r="Q15" s="56" t="n">
        <f aca="false">IF(OR(E15=1,P15&lt;=0),0,P15)</f>
        <v>46548.1812521424</v>
      </c>
      <c r="R15" s="15" t="n">
        <f aca="false">IF(OR(E15=1,AND(P15&lt;=0,I15&gt;0)),1,0)</f>
        <v>0</v>
      </c>
      <c r="S15" s="15" t="n">
        <f aca="false">IF(L15&gt;0,1,0)</f>
        <v>0</v>
      </c>
    </row>
    <row r="16" customFormat="false" ht="15" hidden="false" customHeight="false" outlineLevel="0" collapsed="false">
      <c r="A16" s="15" t="n">
        <v>15</v>
      </c>
      <c r="B16" s="15" t="n">
        <f aca="false">INT((A16-1)/12)+1</f>
        <v>2</v>
      </c>
      <c r="C16" s="15" t="n">
        <f aca="false">MIN(Inputs!$C$4+B16-1,99)</f>
        <v>75</v>
      </c>
      <c r="D16" s="55" t="n">
        <f aca="false">Inputs!$C$26</f>
        <v>0.03</v>
      </c>
      <c r="E16" s="15" t="n">
        <f aca="false">R15</f>
        <v>0</v>
      </c>
      <c r="F16" s="56" t="n">
        <f aca="false">Q15</f>
        <v>46548.1812521424</v>
      </c>
      <c r="G16" s="56" t="n">
        <f aca="false">IF(AND(MOD(A16-1,12)=0,B16&lt;=Inputs!$C$7,E16=0),Inputs!$C$6,0)</f>
        <v>0</v>
      </c>
      <c r="H16" s="56" t="n">
        <f aca="false">IF(B16=1,G16*Inputs!$C$9,0)</f>
        <v>0</v>
      </c>
      <c r="I16" s="56" t="n">
        <f aca="false">I15+G16</f>
        <v>48000</v>
      </c>
      <c r="J16" s="56" t="n">
        <f aca="false">(F16+G16+H16)*((1+D16)^(1/12)-1)</f>
        <v>114.800372377872</v>
      </c>
      <c r="K16" s="56" t="n">
        <f aca="false">(F16+G16+H16+J16)*(Inputs!$C$14+IF(B16&lt;=10,Inputs!$C$12,Inputs!$C$13))/12</f>
        <v>97.2145450510838</v>
      </c>
      <c r="L16" s="56" t="n">
        <f aca="false">IF(OR(E16=1,A16&lt;=Inputs!$C$15),0,MAX(Inputs!$C$8*I16-(F16+G16+H16+J16-K16),0))</f>
        <v>0</v>
      </c>
      <c r="M16" s="56" t="n">
        <f aca="false">L16*INDEX(Rates!$B$2:$C$101,C16+1,IF(Inputs!$C$5="Male",1,2))/1000/12*Inputs!$C$16</f>
        <v>0</v>
      </c>
      <c r="N16" s="56" t="n">
        <f aca="false">IF($V$1=1,MAX(F16+G16+H16+J16-K16-M16,0)*Inputs!$C$22/12,0)</f>
        <v>310.438447196461</v>
      </c>
      <c r="O16" s="56" t="n">
        <f aca="false">IF(AND(MOD(A16,12)=0,B16&gt;=Inputs!$C$18),MAX(F16+G16+H16+J16-K16-M16-N16,0)*Inputs!$C$17,0)</f>
        <v>0</v>
      </c>
      <c r="P16" s="56" t="n">
        <f aca="false">F16+G16+H16+J16-K16-M16-N16+O16</f>
        <v>46255.3286322727</v>
      </c>
      <c r="Q16" s="56" t="n">
        <f aca="false">IF(OR(E16=1,P16&lt;=0),0,P16)</f>
        <v>46255.3286322727</v>
      </c>
      <c r="R16" s="15" t="n">
        <f aca="false">IF(OR(E16=1,AND(P16&lt;=0,I16&gt;0)),1,0)</f>
        <v>0</v>
      </c>
      <c r="S16" s="15" t="n">
        <f aca="false">IF(L16&gt;0,1,0)</f>
        <v>0</v>
      </c>
    </row>
    <row r="17" customFormat="false" ht="15" hidden="false" customHeight="false" outlineLevel="0" collapsed="false">
      <c r="A17" s="15" t="n">
        <v>16</v>
      </c>
      <c r="B17" s="15" t="n">
        <f aca="false">INT((A17-1)/12)+1</f>
        <v>2</v>
      </c>
      <c r="C17" s="15" t="n">
        <f aca="false">MIN(Inputs!$C$4+B17-1,99)</f>
        <v>75</v>
      </c>
      <c r="D17" s="55" t="n">
        <f aca="false">Inputs!$C$26</f>
        <v>0.03</v>
      </c>
      <c r="E17" s="15" t="n">
        <f aca="false">R16</f>
        <v>0</v>
      </c>
      <c r="F17" s="56" t="n">
        <f aca="false">Q16</f>
        <v>46255.3286322727</v>
      </c>
      <c r="G17" s="56" t="n">
        <f aca="false">IF(AND(MOD(A17-1,12)=0,B17&lt;=Inputs!$C$7,E17=0),Inputs!$C$6,0)</f>
        <v>0</v>
      </c>
      <c r="H17" s="56" t="n">
        <f aca="false">IF(B17=1,G17*Inputs!$C$9,0)</f>
        <v>0</v>
      </c>
      <c r="I17" s="56" t="n">
        <f aca="false">I16+G17</f>
        <v>48000</v>
      </c>
      <c r="J17" s="56" t="n">
        <f aca="false">(F17+G17+H17)*((1+D17)^(1/12)-1)</f>
        <v>114.078118813747</v>
      </c>
      <c r="K17" s="56" t="n">
        <f aca="false">(F17+G17+H17+J17)*(Inputs!$C$14+IF(B17&lt;=10,Inputs!$C$12,Inputs!$C$13))/12</f>
        <v>96.6029307314301</v>
      </c>
      <c r="L17" s="56" t="n">
        <f aca="false">IF(OR(E17=1,A17&lt;=Inputs!$C$15),0,MAX(Inputs!$C$8*I17-(F17+G17+H17+J17-K17),0))</f>
        <v>0</v>
      </c>
      <c r="M17" s="56" t="n">
        <f aca="false">L17*INDEX(Rates!$B$2:$C$101,C17+1,IF(Inputs!$C$5="Male",1,2))/1000/12*Inputs!$C$16</f>
        <v>0</v>
      </c>
      <c r="N17" s="56" t="n">
        <f aca="false">IF($V$1=1,MAX(F17+G17+H17+J17-K17-M17,0)*Inputs!$C$22/12,0)</f>
        <v>308.485358802367</v>
      </c>
      <c r="O17" s="56" t="n">
        <f aca="false">IF(AND(MOD(A17,12)=0,B17&gt;=Inputs!$C$18),MAX(F17+G17+H17+J17-K17-M17-N17,0)*Inputs!$C$17,0)</f>
        <v>0</v>
      </c>
      <c r="P17" s="56" t="n">
        <f aca="false">F17+G17+H17+J17-K17-M17-N17+O17</f>
        <v>45964.3184615526</v>
      </c>
      <c r="Q17" s="56" t="n">
        <f aca="false">IF(OR(E17=1,P17&lt;=0),0,P17)</f>
        <v>45964.3184615526</v>
      </c>
      <c r="R17" s="15" t="n">
        <f aca="false">IF(OR(E17=1,AND(P17&lt;=0,I17&gt;0)),1,0)</f>
        <v>0</v>
      </c>
      <c r="S17" s="15" t="n">
        <f aca="false">IF(L17&gt;0,1,0)</f>
        <v>0</v>
      </c>
    </row>
    <row r="18" customFormat="false" ht="15" hidden="false" customHeight="false" outlineLevel="0" collapsed="false">
      <c r="A18" s="15" t="n">
        <v>17</v>
      </c>
      <c r="B18" s="15" t="n">
        <f aca="false">INT((A18-1)/12)+1</f>
        <v>2</v>
      </c>
      <c r="C18" s="15" t="n">
        <f aca="false">MIN(Inputs!$C$4+B18-1,99)</f>
        <v>75</v>
      </c>
      <c r="D18" s="55" t="n">
        <f aca="false">Inputs!$C$26</f>
        <v>0.03</v>
      </c>
      <c r="E18" s="15" t="n">
        <f aca="false">R17</f>
        <v>0</v>
      </c>
      <c r="F18" s="56" t="n">
        <f aca="false">Q17</f>
        <v>45964.3184615526</v>
      </c>
      <c r="G18" s="56" t="n">
        <f aca="false">IF(AND(MOD(A18-1,12)=0,B18&lt;=Inputs!$C$7,E18=0),Inputs!$C$6,0)</f>
        <v>0</v>
      </c>
      <c r="H18" s="56" t="n">
        <f aca="false">IF(B18=1,G18*Inputs!$C$9,0)</f>
        <v>0</v>
      </c>
      <c r="I18" s="56" t="n">
        <f aca="false">I17+G18</f>
        <v>48000</v>
      </c>
      <c r="J18" s="56" t="n">
        <f aca="false">(F18+G18+H18)*((1+D18)^(1/12)-1)</f>
        <v>113.360409226268</v>
      </c>
      <c r="K18" s="56" t="n">
        <f aca="false">(F18+G18+H18+J18)*(Inputs!$C$14+IF(B18&lt;=10,Inputs!$C$12,Inputs!$C$13))/12</f>
        <v>95.9951643141227</v>
      </c>
      <c r="L18" s="56" t="n">
        <f aca="false">IF(OR(E18=1,A18&lt;=Inputs!$C$15),0,MAX(Inputs!$C$8*I18-(F18+G18+H18+J18-K18),0))</f>
        <v>0</v>
      </c>
      <c r="M18" s="56" t="n">
        <f aca="false">L18*INDEX(Rates!$B$2:$C$101,C18+1,IF(Inputs!$C$5="Male",1,2))/1000/12*Inputs!$C$16</f>
        <v>0</v>
      </c>
      <c r="N18" s="56" t="n">
        <f aca="false">IF($V$1=1,MAX(F18+G18+H18+J18-K18-M18,0)*Inputs!$C$22/12,0)</f>
        <v>306.544558043098</v>
      </c>
      <c r="O18" s="56" t="n">
        <f aca="false">IF(AND(MOD(A18,12)=0,B18&gt;=Inputs!$C$18),MAX(F18+G18+H18+J18-K18-M18-N18,0)*Inputs!$C$17,0)</f>
        <v>0</v>
      </c>
      <c r="P18" s="56" t="n">
        <f aca="false">F18+G18+H18+J18-K18-M18-N18+O18</f>
        <v>45675.1391484217</v>
      </c>
      <c r="Q18" s="56" t="n">
        <f aca="false">IF(OR(E18=1,P18&lt;=0),0,P18)</f>
        <v>45675.1391484217</v>
      </c>
      <c r="R18" s="15" t="n">
        <f aca="false">IF(OR(E18=1,AND(P18&lt;=0,I18&gt;0)),1,0)</f>
        <v>0</v>
      </c>
      <c r="S18" s="15" t="n">
        <f aca="false">IF(L18&gt;0,1,0)</f>
        <v>0</v>
      </c>
    </row>
    <row r="19" customFormat="false" ht="15" hidden="false" customHeight="false" outlineLevel="0" collapsed="false">
      <c r="A19" s="15" t="n">
        <v>18</v>
      </c>
      <c r="B19" s="15" t="n">
        <f aca="false">INT((A19-1)/12)+1</f>
        <v>2</v>
      </c>
      <c r="C19" s="15" t="n">
        <f aca="false">MIN(Inputs!$C$4+B19-1,99)</f>
        <v>75</v>
      </c>
      <c r="D19" s="55" t="n">
        <f aca="false">Inputs!$C$26</f>
        <v>0.03</v>
      </c>
      <c r="E19" s="15" t="n">
        <f aca="false">R18</f>
        <v>0</v>
      </c>
      <c r="F19" s="56" t="n">
        <f aca="false">Q18</f>
        <v>45675.1391484217</v>
      </c>
      <c r="G19" s="56" t="n">
        <f aca="false">IF(AND(MOD(A19-1,12)=0,B19&lt;=Inputs!$C$7,E19=0),Inputs!$C$6,0)</f>
        <v>0</v>
      </c>
      <c r="H19" s="56" t="n">
        <f aca="false">IF(B19=1,G19*Inputs!$C$9,0)</f>
        <v>0</v>
      </c>
      <c r="I19" s="56" t="n">
        <f aca="false">I18+G19</f>
        <v>48000</v>
      </c>
      <c r="J19" s="56" t="n">
        <f aca="false">(F19+G19+H19)*((1+D19)^(1/12)-1)</f>
        <v>112.647215027517</v>
      </c>
      <c r="K19" s="56" t="n">
        <f aca="false">(F19+G19+H19+J19)*(Inputs!$C$14+IF(B19&lt;=10,Inputs!$C$12,Inputs!$C$13))/12</f>
        <v>95.3912215905191</v>
      </c>
      <c r="L19" s="56" t="n">
        <f aca="false">IF(OR(E19=1,A19&lt;=Inputs!$C$15),0,MAX(Inputs!$C$8*I19-(F19+G19+H19+J19-K19),0))</f>
        <v>0</v>
      </c>
      <c r="M19" s="56" t="n">
        <f aca="false">L19*INDEX(Rates!$B$2:$C$101,C19+1,IF(Inputs!$C$5="Male",1,2))/1000/12*Inputs!$C$16</f>
        <v>0</v>
      </c>
      <c r="N19" s="56" t="n">
        <f aca="false">IF($V$1=1,MAX(F19+G19+H19+J19-K19-M19,0)*Inputs!$C$22/12,0)</f>
        <v>304.615967612391</v>
      </c>
      <c r="O19" s="56" t="n">
        <f aca="false">IF(AND(MOD(A19,12)=0,B19&gt;=Inputs!$C$18),MAX(F19+G19+H19+J19-K19-M19-N19,0)*Inputs!$C$17,0)</f>
        <v>0</v>
      </c>
      <c r="P19" s="56" t="n">
        <f aca="false">F19+G19+H19+J19-K19-M19-N19+O19</f>
        <v>45387.7791742463</v>
      </c>
      <c r="Q19" s="56" t="n">
        <f aca="false">IF(OR(E19=1,P19&lt;=0),0,P19)</f>
        <v>45387.7791742463</v>
      </c>
      <c r="R19" s="15" t="n">
        <f aca="false">IF(OR(E19=1,AND(P19&lt;=0,I19&gt;0)),1,0)</f>
        <v>0</v>
      </c>
      <c r="S19" s="15" t="n">
        <f aca="false">IF(L19&gt;0,1,0)</f>
        <v>0</v>
      </c>
    </row>
    <row r="20" customFormat="false" ht="15" hidden="false" customHeight="false" outlineLevel="0" collapsed="false">
      <c r="A20" s="15" t="n">
        <v>19</v>
      </c>
      <c r="B20" s="15" t="n">
        <f aca="false">INT((A20-1)/12)+1</f>
        <v>2</v>
      </c>
      <c r="C20" s="15" t="n">
        <f aca="false">MIN(Inputs!$C$4+B20-1,99)</f>
        <v>75</v>
      </c>
      <c r="D20" s="55" t="n">
        <f aca="false">Inputs!$C$26</f>
        <v>0.03</v>
      </c>
      <c r="E20" s="15" t="n">
        <f aca="false">R19</f>
        <v>0</v>
      </c>
      <c r="F20" s="56" t="n">
        <f aca="false">Q19</f>
        <v>45387.7791742463</v>
      </c>
      <c r="G20" s="56" t="n">
        <f aca="false">IF(AND(MOD(A20-1,12)=0,B20&lt;=Inputs!$C$7,E20=0),Inputs!$C$6,0)</f>
        <v>0</v>
      </c>
      <c r="H20" s="56" t="n">
        <f aca="false">IF(B20=1,G20*Inputs!$C$9,0)</f>
        <v>0</v>
      </c>
      <c r="I20" s="56" t="n">
        <f aca="false">I19+G20</f>
        <v>48000</v>
      </c>
      <c r="J20" s="56" t="n">
        <f aca="false">(F20+G20+H20)*((1+D20)^(1/12)-1)</f>
        <v>111.938507809438</v>
      </c>
      <c r="K20" s="56" t="n">
        <f aca="false">(F20+G20+H20+J20)*(Inputs!$C$14+IF(B20&lt;=10,Inputs!$C$12,Inputs!$C$13))/12</f>
        <v>94.7910785042827</v>
      </c>
      <c r="L20" s="56" t="n">
        <f aca="false">IF(OR(E20=1,A20&lt;=Inputs!$C$15),0,MAX(Inputs!$C$8*I20-(F20+G20+H20+J20-K20),0))</f>
        <v>0</v>
      </c>
      <c r="M20" s="56" t="n">
        <f aca="false">L20*INDEX(Rates!$B$2:$C$101,C20+1,IF(Inputs!$C$5="Male",1,2))/1000/12*Inputs!$C$16</f>
        <v>0</v>
      </c>
      <c r="N20" s="56" t="n">
        <f aca="false">IF($V$1=1,MAX(F20+G20+H20+J20-K20-M20,0)*Inputs!$C$22/12,0)</f>
        <v>302.699510690343</v>
      </c>
      <c r="O20" s="56" t="n">
        <f aca="false">IF(AND(MOD(A20,12)=0,B20&gt;=Inputs!$C$18),MAX(F20+G20+H20+J20-K20-M20-N20,0)*Inputs!$C$17,0)</f>
        <v>0</v>
      </c>
      <c r="P20" s="56" t="n">
        <f aca="false">F20+G20+H20+J20-K20-M20-N20+O20</f>
        <v>45102.2270928611</v>
      </c>
      <c r="Q20" s="56" t="n">
        <f aca="false">IF(OR(E20=1,P20&lt;=0),0,P20)</f>
        <v>45102.2270928611</v>
      </c>
      <c r="R20" s="15" t="n">
        <f aca="false">IF(OR(E20=1,AND(P20&lt;=0,I20&gt;0)),1,0)</f>
        <v>0</v>
      </c>
      <c r="S20" s="15" t="n">
        <f aca="false">IF(L20&gt;0,1,0)</f>
        <v>0</v>
      </c>
    </row>
    <row r="21" customFormat="false" ht="15" hidden="false" customHeight="false" outlineLevel="0" collapsed="false">
      <c r="A21" s="15" t="n">
        <v>20</v>
      </c>
      <c r="B21" s="15" t="n">
        <f aca="false">INT((A21-1)/12)+1</f>
        <v>2</v>
      </c>
      <c r="C21" s="15" t="n">
        <f aca="false">MIN(Inputs!$C$4+B21-1,99)</f>
        <v>75</v>
      </c>
      <c r="D21" s="55" t="n">
        <f aca="false">Inputs!$C$26</f>
        <v>0.03</v>
      </c>
      <c r="E21" s="15" t="n">
        <f aca="false">R20</f>
        <v>0</v>
      </c>
      <c r="F21" s="56" t="n">
        <f aca="false">Q20</f>
        <v>45102.2270928611</v>
      </c>
      <c r="G21" s="56" t="n">
        <f aca="false">IF(AND(MOD(A21-1,12)=0,B21&lt;=Inputs!$C$7,E21=0),Inputs!$C$6,0)</f>
        <v>0</v>
      </c>
      <c r="H21" s="56" t="n">
        <f aca="false">IF(B21=1,G21*Inputs!$C$9,0)</f>
        <v>0</v>
      </c>
      <c r="I21" s="56" t="n">
        <f aca="false">I20+G21</f>
        <v>48000</v>
      </c>
      <c r="J21" s="56" t="n">
        <f aca="false">(F21+G21+H21)*((1+D21)^(1/12)-1)</f>
        <v>111.2342593427</v>
      </c>
      <c r="K21" s="56" t="n">
        <f aca="false">(F21+G21+H21+J21)*(Inputs!$C$14+IF(B21&lt;=10,Inputs!$C$12,Inputs!$C$13))/12</f>
        <v>94.1947111504246</v>
      </c>
      <c r="L21" s="56" t="n">
        <f aca="false">IF(OR(E21=1,A21&lt;=Inputs!$C$15),0,MAX(Inputs!$C$8*I21-(F21+G21+H21+J21-K21),0))</f>
        <v>0</v>
      </c>
      <c r="M21" s="56" t="n">
        <f aca="false">L21*INDEX(Rates!$B$2:$C$101,C21+1,IF(Inputs!$C$5="Male",1,2))/1000/12*Inputs!$C$16</f>
        <v>0</v>
      </c>
      <c r="N21" s="56" t="n">
        <f aca="false">IF($V$1=1,MAX(F21+G21+H21+J21-K21-M21,0)*Inputs!$C$22/12,0)</f>
        <v>300.795110940356</v>
      </c>
      <c r="O21" s="56" t="n">
        <f aca="false">IF(AND(MOD(A21,12)=0,B21&gt;=Inputs!$C$18),MAX(F21+G21+H21+J21-K21-M21-N21,0)*Inputs!$C$17,0)</f>
        <v>0</v>
      </c>
      <c r="P21" s="56" t="n">
        <f aca="false">F21+G21+H21+J21-K21-M21-N21+O21</f>
        <v>44818.471530113</v>
      </c>
      <c r="Q21" s="56" t="n">
        <f aca="false">IF(OR(E21=1,P21&lt;=0),0,P21)</f>
        <v>44818.471530113</v>
      </c>
      <c r="R21" s="15" t="n">
        <f aca="false">IF(OR(E21=1,AND(P21&lt;=0,I21&gt;0)),1,0)</f>
        <v>0</v>
      </c>
      <c r="S21" s="15" t="n">
        <f aca="false">IF(L21&gt;0,1,0)</f>
        <v>0</v>
      </c>
    </row>
    <row r="22" customFormat="false" ht="15" hidden="false" customHeight="false" outlineLevel="0" collapsed="false">
      <c r="A22" s="15" t="n">
        <v>21</v>
      </c>
      <c r="B22" s="15" t="n">
        <f aca="false">INT((A22-1)/12)+1</f>
        <v>2</v>
      </c>
      <c r="C22" s="15" t="n">
        <f aca="false">MIN(Inputs!$C$4+B22-1,99)</f>
        <v>75</v>
      </c>
      <c r="D22" s="55" t="n">
        <f aca="false">Inputs!$C$26</f>
        <v>0.03</v>
      </c>
      <c r="E22" s="15" t="n">
        <f aca="false">R21</f>
        <v>0</v>
      </c>
      <c r="F22" s="56" t="n">
        <f aca="false">Q21</f>
        <v>44818.471530113</v>
      </c>
      <c r="G22" s="56" t="n">
        <f aca="false">IF(AND(MOD(A22-1,12)=0,B22&lt;=Inputs!$C$7,E22=0),Inputs!$C$6,0)</f>
        <v>0</v>
      </c>
      <c r="H22" s="56" t="n">
        <f aca="false">IF(B22=1,G22*Inputs!$C$9,0)</f>
        <v>0</v>
      </c>
      <c r="I22" s="56" t="n">
        <f aca="false">I21+G22</f>
        <v>48000</v>
      </c>
      <c r="J22" s="56" t="n">
        <f aca="false">(F22+G22+H22)*((1+D22)^(1/12)-1)</f>
        <v>110.534441575571</v>
      </c>
      <c r="K22" s="56" t="n">
        <f aca="false">(F22+G22+H22+J22)*(Inputs!$C$14+IF(B22&lt;=10,Inputs!$C$12,Inputs!$C$13))/12</f>
        <v>93.6020957743512</v>
      </c>
      <c r="L22" s="56" t="n">
        <f aca="false">IF(OR(E22=1,A22&lt;=Inputs!$C$15),0,MAX(Inputs!$C$8*I22-(F22+G22+H22+J22-K22),0))</f>
        <v>0</v>
      </c>
      <c r="M22" s="56" t="n">
        <f aca="false">L22*INDEX(Rates!$B$2:$C$101,C22+1,IF(Inputs!$C$5="Male",1,2))/1000/12*Inputs!$C$16</f>
        <v>0</v>
      </c>
      <c r="N22" s="56" t="n">
        <f aca="false">IF($V$1=1,MAX(F22+G22+H22+J22-K22-M22,0)*Inputs!$C$22/12,0)</f>
        <v>298.902692506095</v>
      </c>
      <c r="O22" s="56" t="n">
        <f aca="false">IF(AND(MOD(A22,12)=0,B22&gt;=Inputs!$C$18),MAX(F22+G22+H22+J22-K22-M22-N22,0)*Inputs!$C$17,0)</f>
        <v>0</v>
      </c>
      <c r="P22" s="56" t="n">
        <f aca="false">F22+G22+H22+J22-K22-M22-N22+O22</f>
        <v>44536.5011834081</v>
      </c>
      <c r="Q22" s="56" t="n">
        <f aca="false">IF(OR(E22=1,P22&lt;=0),0,P22)</f>
        <v>44536.5011834081</v>
      </c>
      <c r="R22" s="15" t="n">
        <f aca="false">IF(OR(E22=1,AND(P22&lt;=0,I22&gt;0)),1,0)</f>
        <v>0</v>
      </c>
      <c r="S22" s="15" t="n">
        <f aca="false">IF(L22&gt;0,1,0)</f>
        <v>0</v>
      </c>
    </row>
    <row r="23" customFormat="false" ht="15" hidden="false" customHeight="false" outlineLevel="0" collapsed="false">
      <c r="A23" s="15" t="n">
        <v>22</v>
      </c>
      <c r="B23" s="15" t="n">
        <f aca="false">INT((A23-1)/12)+1</f>
        <v>2</v>
      </c>
      <c r="C23" s="15" t="n">
        <f aca="false">MIN(Inputs!$C$4+B23-1,99)</f>
        <v>75</v>
      </c>
      <c r="D23" s="55" t="n">
        <f aca="false">Inputs!$C$26</f>
        <v>0.03</v>
      </c>
      <c r="E23" s="15" t="n">
        <f aca="false">R22</f>
        <v>0</v>
      </c>
      <c r="F23" s="56" t="n">
        <f aca="false">Q22</f>
        <v>44536.5011834081</v>
      </c>
      <c r="G23" s="56" t="n">
        <f aca="false">IF(AND(MOD(A23-1,12)=0,B23&lt;=Inputs!$C$7,E23=0),Inputs!$C$6,0)</f>
        <v>0</v>
      </c>
      <c r="H23" s="56" t="n">
        <f aca="false">IF(B23=1,G23*Inputs!$C$9,0)</f>
        <v>0</v>
      </c>
      <c r="I23" s="56" t="n">
        <f aca="false">I22+G23</f>
        <v>48000</v>
      </c>
      <c r="J23" s="56" t="n">
        <f aca="false">(F23+G23+H23)*((1+D23)^(1/12)-1)</f>
        <v>109.839026632807</v>
      </c>
      <c r="K23" s="56" t="n">
        <f aca="false">(F23+G23+H23+J23)*(Inputs!$C$14+IF(B23&lt;=10,Inputs!$C$12,Inputs!$C$13))/12</f>
        <v>93.0132087709186</v>
      </c>
      <c r="L23" s="56" t="n">
        <f aca="false">IF(OR(E23=1,A23&lt;=Inputs!$C$15),0,MAX(Inputs!$C$8*I23-(F23+G23+H23+J23-K23),0))</f>
        <v>0</v>
      </c>
      <c r="M23" s="56" t="n">
        <f aca="false">L23*INDEX(Rates!$B$2:$C$101,C23+1,IF(Inputs!$C$5="Male",1,2))/1000/12*Inputs!$C$16</f>
        <v>0</v>
      </c>
      <c r="N23" s="56" t="n">
        <f aca="false">IF($V$1=1,MAX(F23+G23+H23+J23-K23-M23,0)*Inputs!$C$22/12,0)</f>
        <v>297.022180008467</v>
      </c>
      <c r="O23" s="56" t="n">
        <f aca="false">IF(AND(MOD(A23,12)=0,B23&gt;=Inputs!$C$18),MAX(F23+G23+H23+J23-K23-M23-N23,0)*Inputs!$C$17,0)</f>
        <v>0</v>
      </c>
      <c r="P23" s="56" t="n">
        <f aca="false">F23+G23+H23+J23-K23-M23-N23+O23</f>
        <v>44256.3048212615</v>
      </c>
      <c r="Q23" s="56" t="n">
        <f aca="false">IF(OR(E23=1,P23&lt;=0),0,P23)</f>
        <v>44256.3048212615</v>
      </c>
      <c r="R23" s="15" t="n">
        <f aca="false">IF(OR(E23=1,AND(P23&lt;=0,I23&gt;0)),1,0)</f>
        <v>0</v>
      </c>
      <c r="S23" s="15" t="n">
        <f aca="false">IF(L23&gt;0,1,0)</f>
        <v>0</v>
      </c>
    </row>
    <row r="24" customFormat="false" ht="15" hidden="false" customHeight="false" outlineLevel="0" collapsed="false">
      <c r="A24" s="15" t="n">
        <v>23</v>
      </c>
      <c r="B24" s="15" t="n">
        <f aca="false">INT((A24-1)/12)+1</f>
        <v>2</v>
      </c>
      <c r="C24" s="15" t="n">
        <f aca="false">MIN(Inputs!$C$4+B24-1,99)</f>
        <v>75</v>
      </c>
      <c r="D24" s="55" t="n">
        <f aca="false">Inputs!$C$26</f>
        <v>0.03</v>
      </c>
      <c r="E24" s="15" t="n">
        <f aca="false">R23</f>
        <v>0</v>
      </c>
      <c r="F24" s="56" t="n">
        <f aca="false">Q23</f>
        <v>44256.3048212615</v>
      </c>
      <c r="G24" s="56" t="n">
        <f aca="false">IF(AND(MOD(A24-1,12)=0,B24&lt;=Inputs!$C$7,E24=0),Inputs!$C$6,0)</f>
        <v>0</v>
      </c>
      <c r="H24" s="56" t="n">
        <f aca="false">IF(B24=1,G24*Inputs!$C$9,0)</f>
        <v>0</v>
      </c>
      <c r="I24" s="56" t="n">
        <f aca="false">I23+G24</f>
        <v>48000</v>
      </c>
      <c r="J24" s="56" t="n">
        <f aca="false">(F24+G24+H24)*((1+D24)^(1/12)-1)</f>
        <v>109.147986814535</v>
      </c>
      <c r="K24" s="56" t="n">
        <f aca="false">(F24+G24+H24+J24)*(Inputs!$C$14+IF(B24&lt;=10,Inputs!$C$12,Inputs!$C$13))/12</f>
        <v>92.4280266834918</v>
      </c>
      <c r="L24" s="56" t="n">
        <f aca="false">IF(OR(E24=1,A24&lt;=Inputs!$C$15),0,MAX(Inputs!$C$8*I24-(F24+G24+H24+J24-K24),0))</f>
        <v>0</v>
      </c>
      <c r="M24" s="56" t="n">
        <f aca="false">L24*INDEX(Rates!$B$2:$C$101,C24+1,IF(Inputs!$C$5="Male",1,2))/1000/12*Inputs!$C$16</f>
        <v>0</v>
      </c>
      <c r="N24" s="56" t="n">
        <f aca="false">IF($V$1=1,MAX(F24+G24+H24+J24-K24-M24,0)*Inputs!$C$22/12,0)</f>
        <v>295.153498542617</v>
      </c>
      <c r="O24" s="56" t="n">
        <f aca="false">IF(AND(MOD(A24,12)=0,B24&gt;=Inputs!$C$18),MAX(F24+G24+H24+J24-K24-M24-N24,0)*Inputs!$C$17,0)</f>
        <v>0</v>
      </c>
      <c r="P24" s="56" t="n">
        <f aca="false">F24+G24+H24+J24-K24-M24-N24+O24</f>
        <v>43977.87128285</v>
      </c>
      <c r="Q24" s="56" t="n">
        <f aca="false">IF(OR(E24=1,P24&lt;=0),0,P24)</f>
        <v>43977.87128285</v>
      </c>
      <c r="R24" s="15" t="n">
        <f aca="false">IF(OR(E24=1,AND(P24&lt;=0,I24&gt;0)),1,0)</f>
        <v>0</v>
      </c>
      <c r="S24" s="15" t="n">
        <f aca="false">IF(L24&gt;0,1,0)</f>
        <v>0</v>
      </c>
    </row>
    <row r="25" customFormat="false" ht="15" hidden="false" customHeight="false" outlineLevel="0" collapsed="false">
      <c r="A25" s="15" t="n">
        <v>24</v>
      </c>
      <c r="B25" s="15" t="n">
        <f aca="false">INT((A25-1)/12)+1</f>
        <v>2</v>
      </c>
      <c r="C25" s="15" t="n">
        <f aca="false">MIN(Inputs!$C$4+B25-1,99)</f>
        <v>75</v>
      </c>
      <c r="D25" s="55" t="n">
        <f aca="false">Inputs!$C$26</f>
        <v>0.03</v>
      </c>
      <c r="E25" s="15" t="n">
        <f aca="false">R24</f>
        <v>0</v>
      </c>
      <c r="F25" s="56" t="n">
        <f aca="false">Q24</f>
        <v>43977.87128285</v>
      </c>
      <c r="G25" s="56" t="n">
        <f aca="false">IF(AND(MOD(A25-1,12)=0,B25&lt;=Inputs!$C$7,E25=0),Inputs!$C$6,0)</f>
        <v>0</v>
      </c>
      <c r="H25" s="56" t="n">
        <f aca="false">IF(B25=1,G25*Inputs!$C$9,0)</f>
        <v>0</v>
      </c>
      <c r="I25" s="56" t="n">
        <f aca="false">I24+G25</f>
        <v>48000</v>
      </c>
      <c r="J25" s="56" t="n">
        <f aca="false">(F25+G25+H25)*((1+D25)^(1/12)-1)</f>
        <v>108.461294595155</v>
      </c>
      <c r="K25" s="56" t="n">
        <f aca="false">(F25+G25+H25+J25)*(Inputs!$C$14+IF(B25&lt;=10,Inputs!$C$12,Inputs!$C$13))/12</f>
        <v>91.8465262030107</v>
      </c>
      <c r="L25" s="56" t="n">
        <f aca="false">IF(OR(E25=1,A25&lt;=Inputs!$C$15),0,MAX(Inputs!$C$8*I25-(F25+G25+H25+J25-K25),0))</f>
        <v>0</v>
      </c>
      <c r="M25" s="56" t="n">
        <f aca="false">L25*INDEX(Rates!$B$2:$C$101,C25+1,IF(Inputs!$C$5="Male",1,2))/1000/12*Inputs!$C$16</f>
        <v>0</v>
      </c>
      <c r="N25" s="56" t="n">
        <f aca="false">IF($V$1=1,MAX(F25+G25+H25+J25-K25-M25,0)*Inputs!$C$22/12,0)</f>
        <v>293.296573674947</v>
      </c>
      <c r="O25" s="56" t="n">
        <f aca="false">IF(AND(MOD(A25,12)=0,B25&gt;=Inputs!$C$18),MAX(F25+G25+H25+J25-K25-M25-N25,0)*Inputs!$C$17,0)</f>
        <v>0</v>
      </c>
      <c r="P25" s="56" t="n">
        <f aca="false">F25+G25+H25+J25-K25-M25-N25+O25</f>
        <v>43701.1894775672</v>
      </c>
      <c r="Q25" s="56" t="n">
        <f aca="false">IF(OR(E25=1,P25&lt;=0),0,P25)</f>
        <v>43701.1894775672</v>
      </c>
      <c r="R25" s="15" t="n">
        <f aca="false">IF(OR(E25=1,AND(P25&lt;=0,I25&gt;0)),1,0)</f>
        <v>0</v>
      </c>
      <c r="S25" s="15" t="n">
        <f aca="false">IF(L25&gt;0,1,0)</f>
        <v>0</v>
      </c>
    </row>
    <row r="26" customFormat="false" ht="15" hidden="false" customHeight="false" outlineLevel="0" collapsed="false">
      <c r="A26" s="15" t="n">
        <v>25</v>
      </c>
      <c r="B26" s="15" t="n">
        <f aca="false">INT((A26-1)/12)+1</f>
        <v>3</v>
      </c>
      <c r="C26" s="15" t="n">
        <f aca="false">MIN(Inputs!$C$4+B26-1,99)</f>
        <v>76</v>
      </c>
      <c r="D26" s="55" t="n">
        <f aca="false">Inputs!$C$26</f>
        <v>0.03</v>
      </c>
      <c r="E26" s="15" t="n">
        <f aca="false">R25</f>
        <v>0</v>
      </c>
      <c r="F26" s="56" t="n">
        <f aca="false">Q25</f>
        <v>43701.1894775672</v>
      </c>
      <c r="G26" s="56" t="n">
        <f aca="false">IF(AND(MOD(A26-1,12)=0,B26&lt;=Inputs!$C$7,E26=0),Inputs!$C$6,0)</f>
        <v>24000</v>
      </c>
      <c r="H26" s="56" t="n">
        <f aca="false">IF(B26=1,G26*Inputs!$C$9,0)</f>
        <v>0</v>
      </c>
      <c r="I26" s="56" t="n">
        <f aca="false">I25+G26</f>
        <v>72000</v>
      </c>
      <c r="J26" s="56" t="n">
        <f aca="false">(F26+G26+H26)*((1+D26)^(1/12)-1)</f>
        <v>166.969397157528</v>
      </c>
      <c r="K26" s="56" t="n">
        <f aca="false">(F26+G26+H26+J26)*(Inputs!$C$14+IF(B26&lt;=10,Inputs!$C$12,Inputs!$C$13))/12</f>
        <v>141.391997655676</v>
      </c>
      <c r="L26" s="56" t="n">
        <f aca="false">IF(OR(E26=1,A26&lt;=Inputs!$C$15),0,MAX(Inputs!$C$8*I26-(F26+G26+H26+J26-K26),0))</f>
        <v>0</v>
      </c>
      <c r="M26" s="56" t="n">
        <f aca="false">L26*INDEX(Rates!$B$2:$C$101,C26+1,IF(Inputs!$C$5="Male",1,2))/1000/12*Inputs!$C$16</f>
        <v>0</v>
      </c>
      <c r="N26" s="56" t="n">
        <f aca="false">IF($V$1=1,MAX(F26+G26+H26+J26-K26-M26,0)*Inputs!$C$22/12,0)</f>
        <v>451.51177918046</v>
      </c>
      <c r="O26" s="56" t="n">
        <f aca="false">IF(AND(MOD(A26,12)=0,B26&gt;=Inputs!$C$18),MAX(F26+G26+H26+J26-K26-M26-N26,0)*Inputs!$C$17,0)</f>
        <v>0</v>
      </c>
      <c r="P26" s="56" t="n">
        <f aca="false">F26+G26+H26+J26-K26-M26-N26+O26</f>
        <v>67275.2550978885</v>
      </c>
      <c r="Q26" s="56" t="n">
        <f aca="false">IF(OR(E26=1,P26&lt;=0),0,P26)</f>
        <v>67275.2550978885</v>
      </c>
      <c r="R26" s="15" t="n">
        <f aca="false">IF(OR(E26=1,AND(P26&lt;=0,I26&gt;0)),1,0)</f>
        <v>0</v>
      </c>
      <c r="S26" s="15" t="n">
        <f aca="false">IF(L26&gt;0,1,0)</f>
        <v>0</v>
      </c>
    </row>
    <row r="27" customFormat="false" ht="15" hidden="false" customHeight="false" outlineLevel="0" collapsed="false">
      <c r="A27" s="15" t="n">
        <v>26</v>
      </c>
      <c r="B27" s="15" t="n">
        <f aca="false">INT((A27-1)/12)+1</f>
        <v>3</v>
      </c>
      <c r="C27" s="15" t="n">
        <f aca="false">MIN(Inputs!$C$4+B27-1,99)</f>
        <v>76</v>
      </c>
      <c r="D27" s="55" t="n">
        <f aca="false">Inputs!$C$26</f>
        <v>0.03</v>
      </c>
      <c r="E27" s="15" t="n">
        <f aca="false">R26</f>
        <v>0</v>
      </c>
      <c r="F27" s="56" t="n">
        <f aca="false">Q26</f>
        <v>67275.2550978885</v>
      </c>
      <c r="G27" s="56" t="n">
        <f aca="false">IF(AND(MOD(A27-1,12)=0,B27&lt;=Inputs!$C$7,E27=0),Inputs!$C$6,0)</f>
        <v>0</v>
      </c>
      <c r="H27" s="56" t="n">
        <f aca="false">IF(B27=1,G27*Inputs!$C$9,0)</f>
        <v>0</v>
      </c>
      <c r="I27" s="56" t="n">
        <f aca="false">I26+G27</f>
        <v>72000</v>
      </c>
      <c r="J27" s="56" t="n">
        <f aca="false">(F27+G27+H27)*((1+D27)^(1/12)-1)</f>
        <v>165.918928071942</v>
      </c>
      <c r="K27" s="56" t="n">
        <f aca="false">(F27+G27+H27+J27)*(Inputs!$C$14+IF(B27&lt;=10,Inputs!$C$12,Inputs!$C$13))/12</f>
        <v>140.502445887418</v>
      </c>
      <c r="L27" s="56" t="n">
        <f aca="false">IF(OR(E27=1,A27&lt;=Inputs!$C$15),0,MAX(Inputs!$C$8*I27-(F27+G27+H27+J27-K27),0))</f>
        <v>0</v>
      </c>
      <c r="M27" s="56" t="n">
        <f aca="false">L27*INDEX(Rates!$B$2:$C$101,C27+1,IF(Inputs!$C$5="Male",1,2))/1000/12*Inputs!$C$16</f>
        <v>0</v>
      </c>
      <c r="N27" s="56" t="n">
        <f aca="false">IF($V$1=1,MAX(F27+G27+H27+J27-K27-M27,0)*Inputs!$C$22/12,0)</f>
        <v>448.671143867154</v>
      </c>
      <c r="O27" s="56" t="n">
        <f aca="false">IF(AND(MOD(A27,12)=0,B27&gt;=Inputs!$C$18),MAX(F27+G27+H27+J27-K27-M27-N27,0)*Inputs!$C$17,0)</f>
        <v>0</v>
      </c>
      <c r="P27" s="56" t="n">
        <f aca="false">F27+G27+H27+J27-K27-M27-N27+O27</f>
        <v>66852.0004362059</v>
      </c>
      <c r="Q27" s="56" t="n">
        <f aca="false">IF(OR(E27=1,P27&lt;=0),0,P27)</f>
        <v>66852.0004362059</v>
      </c>
      <c r="R27" s="15" t="n">
        <f aca="false">IF(OR(E27=1,AND(P27&lt;=0,I27&gt;0)),1,0)</f>
        <v>0</v>
      </c>
      <c r="S27" s="15" t="n">
        <f aca="false">IF(L27&gt;0,1,0)</f>
        <v>0</v>
      </c>
    </row>
    <row r="28" customFormat="false" ht="15" hidden="false" customHeight="false" outlineLevel="0" collapsed="false">
      <c r="A28" s="15" t="n">
        <v>27</v>
      </c>
      <c r="B28" s="15" t="n">
        <f aca="false">INT((A28-1)/12)+1</f>
        <v>3</v>
      </c>
      <c r="C28" s="15" t="n">
        <f aca="false">MIN(Inputs!$C$4+B28-1,99)</f>
        <v>76</v>
      </c>
      <c r="D28" s="55" t="n">
        <f aca="false">Inputs!$C$26</f>
        <v>0.03</v>
      </c>
      <c r="E28" s="15" t="n">
        <f aca="false">R27</f>
        <v>0</v>
      </c>
      <c r="F28" s="56" t="n">
        <f aca="false">Q27</f>
        <v>66852.0004362059</v>
      </c>
      <c r="G28" s="56" t="n">
        <f aca="false">IF(AND(MOD(A28-1,12)=0,B28&lt;=Inputs!$C$7,E28=0),Inputs!$C$6,0)</f>
        <v>0</v>
      </c>
      <c r="H28" s="56" t="n">
        <f aca="false">IF(B28=1,G28*Inputs!$C$9,0)</f>
        <v>0</v>
      </c>
      <c r="I28" s="56" t="n">
        <f aca="false">I27+G28</f>
        <v>72000</v>
      </c>
      <c r="J28" s="56" t="n">
        <f aca="false">(F28+G28+H28)*((1+D28)^(1/12)-1)</f>
        <v>164.875067893848</v>
      </c>
      <c r="K28" s="56" t="n">
        <f aca="false">(F28+G28+H28+J28)*(Inputs!$C$14+IF(B28&lt;=10,Inputs!$C$12,Inputs!$C$13))/12</f>
        <v>139.618490633541</v>
      </c>
      <c r="L28" s="56" t="n">
        <f aca="false">IF(OR(E28=1,A28&lt;=Inputs!$C$15),0,MAX(Inputs!$C$8*I28-(F28+G28+H28+J28-K28),0))</f>
        <v>0</v>
      </c>
      <c r="M28" s="56" t="n">
        <f aca="false">L28*INDEX(Rates!$B$2:$C$101,C28+1,IF(Inputs!$C$5="Male",1,2))/1000/12*Inputs!$C$16</f>
        <v>0</v>
      </c>
      <c r="N28" s="56" t="n">
        <f aca="false">IF($V$1=1,MAX(F28+G28+H28+J28-K28-M28,0)*Inputs!$C$22/12,0)</f>
        <v>445.848380089775</v>
      </c>
      <c r="O28" s="56" t="n">
        <f aca="false">IF(AND(MOD(A28,12)=0,B28&gt;=Inputs!$C$18),MAX(F28+G28+H28+J28-K28-M28-N28,0)*Inputs!$C$17,0)</f>
        <v>0</v>
      </c>
      <c r="P28" s="56" t="n">
        <f aca="false">F28+G28+H28+J28-K28-M28-N28+O28</f>
        <v>66431.4086333765</v>
      </c>
      <c r="Q28" s="56" t="n">
        <f aca="false">IF(OR(E28=1,P28&lt;=0),0,P28)</f>
        <v>66431.4086333765</v>
      </c>
      <c r="R28" s="15" t="n">
        <f aca="false">IF(OR(E28=1,AND(P28&lt;=0,I28&gt;0)),1,0)</f>
        <v>0</v>
      </c>
      <c r="S28" s="15" t="n">
        <f aca="false">IF(L28&gt;0,1,0)</f>
        <v>0</v>
      </c>
    </row>
    <row r="29" customFormat="false" ht="15" hidden="false" customHeight="false" outlineLevel="0" collapsed="false">
      <c r="A29" s="15" t="n">
        <v>28</v>
      </c>
      <c r="B29" s="15" t="n">
        <f aca="false">INT((A29-1)/12)+1</f>
        <v>3</v>
      </c>
      <c r="C29" s="15" t="n">
        <f aca="false">MIN(Inputs!$C$4+B29-1,99)</f>
        <v>76</v>
      </c>
      <c r="D29" s="55" t="n">
        <f aca="false">Inputs!$C$26</f>
        <v>0.03</v>
      </c>
      <c r="E29" s="15" t="n">
        <f aca="false">R28</f>
        <v>0</v>
      </c>
      <c r="F29" s="56" t="n">
        <f aca="false">Q28</f>
        <v>66431.4086333765</v>
      </c>
      <c r="G29" s="56" t="n">
        <f aca="false">IF(AND(MOD(A29-1,12)=0,B29&lt;=Inputs!$C$7,E29=0),Inputs!$C$6,0)</f>
        <v>0</v>
      </c>
      <c r="H29" s="56" t="n">
        <f aca="false">IF(B29=1,G29*Inputs!$C$9,0)</f>
        <v>0</v>
      </c>
      <c r="I29" s="56" t="n">
        <f aca="false">I28+G29</f>
        <v>72000</v>
      </c>
      <c r="J29" s="56" t="n">
        <f aca="false">(F29+G29+H29)*((1+D29)^(1/12)-1)</f>
        <v>163.837775044051</v>
      </c>
      <c r="K29" s="56" t="n">
        <f aca="false">(F29+G29+H29+J29)*(Inputs!$C$14+IF(B29&lt;=10,Inputs!$C$12,Inputs!$C$13))/12</f>
        <v>138.740096684209</v>
      </c>
      <c r="L29" s="56" t="n">
        <f aca="false">IF(OR(E29=1,A29&lt;=Inputs!$C$15),0,MAX(Inputs!$C$8*I29-(F29+G29+H29+J29-K29),0))</f>
        <v>0</v>
      </c>
      <c r="M29" s="56" t="n">
        <f aca="false">L29*INDEX(Rates!$B$2:$C$101,C29+1,IF(Inputs!$C$5="Male",1,2))/1000/12*Inputs!$C$16</f>
        <v>0</v>
      </c>
      <c r="N29" s="56" t="n">
        <f aca="false">IF($V$1=1,MAX(F29+G29+H29+J29-K29-M29,0)*Inputs!$C$22/12,0)</f>
        <v>443.043375411575</v>
      </c>
      <c r="O29" s="56" t="n">
        <f aca="false">IF(AND(MOD(A29,12)=0,B29&gt;=Inputs!$C$18),MAX(F29+G29+H29+J29-K29-M29-N29,0)*Inputs!$C$17,0)</f>
        <v>0</v>
      </c>
      <c r="P29" s="56" t="n">
        <f aca="false">F29+G29+H29+J29-K29-M29-N29+O29</f>
        <v>66013.4629363247</v>
      </c>
      <c r="Q29" s="56" t="n">
        <f aca="false">IF(OR(E29=1,P29&lt;=0),0,P29)</f>
        <v>66013.4629363247</v>
      </c>
      <c r="R29" s="15" t="n">
        <f aca="false">IF(OR(E29=1,AND(P29&lt;=0,I29&gt;0)),1,0)</f>
        <v>0</v>
      </c>
      <c r="S29" s="15" t="n">
        <f aca="false">IF(L29&gt;0,1,0)</f>
        <v>0</v>
      </c>
    </row>
    <row r="30" customFormat="false" ht="15" hidden="false" customHeight="false" outlineLevel="0" collapsed="false">
      <c r="A30" s="15" t="n">
        <v>29</v>
      </c>
      <c r="B30" s="15" t="n">
        <f aca="false">INT((A30-1)/12)+1</f>
        <v>3</v>
      </c>
      <c r="C30" s="15" t="n">
        <f aca="false">MIN(Inputs!$C$4+B30-1,99)</f>
        <v>76</v>
      </c>
      <c r="D30" s="55" t="n">
        <f aca="false">Inputs!$C$26</f>
        <v>0.03</v>
      </c>
      <c r="E30" s="15" t="n">
        <f aca="false">R29</f>
        <v>0</v>
      </c>
      <c r="F30" s="56" t="n">
        <f aca="false">Q29</f>
        <v>66013.4629363247</v>
      </c>
      <c r="G30" s="56" t="n">
        <f aca="false">IF(AND(MOD(A30-1,12)=0,B30&lt;=Inputs!$C$7,E30=0),Inputs!$C$6,0)</f>
        <v>0</v>
      </c>
      <c r="H30" s="56" t="n">
        <f aca="false">IF(B30=1,G30*Inputs!$C$9,0)</f>
        <v>0</v>
      </c>
      <c r="I30" s="56" t="n">
        <f aca="false">I29+G30</f>
        <v>72000</v>
      </c>
      <c r="J30" s="56" t="n">
        <f aca="false">(F30+G30+H30)*((1+D30)^(1/12)-1)</f>
        <v>162.807008204947</v>
      </c>
      <c r="K30" s="56" t="n">
        <f aca="false">(F30+G30+H30+J30)*(Inputs!$C$14+IF(B30&lt;=10,Inputs!$C$12,Inputs!$C$13))/12</f>
        <v>137.867229051104</v>
      </c>
      <c r="L30" s="56" t="n">
        <f aca="false">IF(OR(E30=1,A30&lt;=Inputs!$C$15),0,MAX(Inputs!$C$8*I30-(F30+G30+H30+J30-K30),0))</f>
        <v>0</v>
      </c>
      <c r="M30" s="56" t="n">
        <f aca="false">L30*INDEX(Rates!$B$2:$C$101,C30+1,IF(Inputs!$C$5="Male",1,2))/1000/12*Inputs!$C$16</f>
        <v>0</v>
      </c>
      <c r="N30" s="56" t="n">
        <f aca="false">IF($V$1=1,MAX(F30+G30+H30+J30-K30-M30,0)*Inputs!$C$22/12,0)</f>
        <v>440.25601810319</v>
      </c>
      <c r="O30" s="56" t="n">
        <f aca="false">IF(AND(MOD(A30,12)=0,B30&gt;=Inputs!$C$18),MAX(F30+G30+H30+J30-K30-M30-N30,0)*Inputs!$C$17,0)</f>
        <v>0</v>
      </c>
      <c r="P30" s="56" t="n">
        <f aca="false">F30+G30+H30+J30-K30-M30-N30+O30</f>
        <v>65598.1466973754</v>
      </c>
      <c r="Q30" s="56" t="n">
        <f aca="false">IF(OR(E30=1,P30&lt;=0),0,P30)</f>
        <v>65598.1466973754</v>
      </c>
      <c r="R30" s="15" t="n">
        <f aca="false">IF(OR(E30=1,AND(P30&lt;=0,I30&gt;0)),1,0)</f>
        <v>0</v>
      </c>
      <c r="S30" s="15" t="n">
        <f aca="false">IF(L30&gt;0,1,0)</f>
        <v>0</v>
      </c>
    </row>
    <row r="31" customFormat="false" ht="15" hidden="false" customHeight="false" outlineLevel="0" collapsed="false">
      <c r="A31" s="15" t="n">
        <v>30</v>
      </c>
      <c r="B31" s="15" t="n">
        <f aca="false">INT((A31-1)/12)+1</f>
        <v>3</v>
      </c>
      <c r="C31" s="15" t="n">
        <f aca="false">MIN(Inputs!$C$4+B31-1,99)</f>
        <v>76</v>
      </c>
      <c r="D31" s="55" t="n">
        <f aca="false">Inputs!$C$26</f>
        <v>0.03</v>
      </c>
      <c r="E31" s="15" t="n">
        <f aca="false">R30</f>
        <v>0</v>
      </c>
      <c r="F31" s="56" t="n">
        <f aca="false">Q30</f>
        <v>65598.1466973754</v>
      </c>
      <c r="G31" s="56" t="n">
        <f aca="false">IF(AND(MOD(A31-1,12)=0,B31&lt;=Inputs!$C$7,E31=0),Inputs!$C$6,0)</f>
        <v>0</v>
      </c>
      <c r="H31" s="56" t="n">
        <f aca="false">IF(B31=1,G31*Inputs!$C$9,0)</f>
        <v>0</v>
      </c>
      <c r="I31" s="56" t="n">
        <f aca="false">I30+G31</f>
        <v>72000</v>
      </c>
      <c r="J31" s="56" t="n">
        <f aca="false">(F31+G31+H31)*((1+D31)^(1/12)-1)</f>
        <v>161.78272631888</v>
      </c>
      <c r="K31" s="56" t="n">
        <f aca="false">(F31+G31+H31+J31)*(Inputs!$C$14+IF(B31&lt;=10,Inputs!$C$12,Inputs!$C$13))/12</f>
        <v>136.99985296603</v>
      </c>
      <c r="L31" s="56" t="n">
        <f aca="false">IF(OR(E31=1,A31&lt;=Inputs!$C$15),0,MAX(Inputs!$C$8*I31-(F31+G31+H31+J31-K31),0))</f>
        <v>0</v>
      </c>
      <c r="M31" s="56" t="n">
        <f aca="false">L31*INDEX(Rates!$B$2:$C$101,C31+1,IF(Inputs!$C$5="Male",1,2))/1000/12*Inputs!$C$16</f>
        <v>0</v>
      </c>
      <c r="N31" s="56" t="n">
        <f aca="false">IF($V$1=1,MAX(F31+G31+H31+J31-K31-M31,0)*Inputs!$C$22/12,0)</f>
        <v>437.486197138188</v>
      </c>
      <c r="O31" s="56" t="n">
        <f aca="false">IF(AND(MOD(A31,12)=0,B31&gt;=Inputs!$C$18),MAX(F31+G31+H31+J31-K31-M31-N31,0)*Inputs!$C$17,0)</f>
        <v>0</v>
      </c>
      <c r="P31" s="56" t="n">
        <f aca="false">F31+G31+H31+J31-K31-M31-N31+O31</f>
        <v>65185.4433735901</v>
      </c>
      <c r="Q31" s="56" t="n">
        <f aca="false">IF(OR(E31=1,P31&lt;=0),0,P31)</f>
        <v>65185.4433735901</v>
      </c>
      <c r="R31" s="15" t="n">
        <f aca="false">IF(OR(E31=1,AND(P31&lt;=0,I31&gt;0)),1,0)</f>
        <v>0</v>
      </c>
      <c r="S31" s="15" t="n">
        <f aca="false">IF(L31&gt;0,1,0)</f>
        <v>0</v>
      </c>
    </row>
    <row r="32" customFormat="false" ht="15" hidden="false" customHeight="false" outlineLevel="0" collapsed="false">
      <c r="A32" s="15" t="n">
        <v>31</v>
      </c>
      <c r="B32" s="15" t="n">
        <f aca="false">INT((A32-1)/12)+1</f>
        <v>3</v>
      </c>
      <c r="C32" s="15" t="n">
        <f aca="false">MIN(Inputs!$C$4+B32-1,99)</f>
        <v>76</v>
      </c>
      <c r="D32" s="55" t="n">
        <f aca="false">Inputs!$C$26</f>
        <v>0.03</v>
      </c>
      <c r="E32" s="15" t="n">
        <f aca="false">R31</f>
        <v>0</v>
      </c>
      <c r="F32" s="56" t="n">
        <f aca="false">Q31</f>
        <v>65185.4433735901</v>
      </c>
      <c r="G32" s="56" t="n">
        <f aca="false">IF(AND(MOD(A32-1,12)=0,B32&lt;=Inputs!$C$7,E32=0),Inputs!$C$6,0)</f>
        <v>0</v>
      </c>
      <c r="H32" s="56" t="n">
        <f aca="false">IF(B32=1,G32*Inputs!$C$9,0)</f>
        <v>0</v>
      </c>
      <c r="I32" s="56" t="n">
        <f aca="false">I31+G32</f>
        <v>72000</v>
      </c>
      <c r="J32" s="56" t="n">
        <f aca="false">(F32+G32+H32)*((1+D32)^(1/12)-1)</f>
        <v>160.764888586499</v>
      </c>
      <c r="K32" s="56" t="n">
        <f aca="false">(F32+G32+H32+J32)*(Inputs!$C$14+IF(B32&lt;=10,Inputs!$C$12,Inputs!$C$13))/12</f>
        <v>136.137933879534</v>
      </c>
      <c r="L32" s="56" t="n">
        <f aca="false">IF(OR(E32=1,A32&lt;=Inputs!$C$15),0,MAX(Inputs!$C$8*I32-(F32+G32+H32+J32-K32),0))</f>
        <v>0</v>
      </c>
      <c r="M32" s="56" t="n">
        <f aca="false">L32*INDEX(Rates!$B$2:$C$101,C32+1,IF(Inputs!$C$5="Male",1,2))/1000/12*Inputs!$C$16</f>
        <v>0</v>
      </c>
      <c r="N32" s="56" t="n">
        <f aca="false">IF($V$1=1,MAX(F32+G32+H32+J32-K32-M32,0)*Inputs!$C$22/12,0)</f>
        <v>434.733802188647</v>
      </c>
      <c r="O32" s="56" t="n">
        <f aca="false">IF(AND(MOD(A32,12)=0,B32&gt;=Inputs!$C$18),MAX(F32+G32+H32+J32-K32-M32-N32,0)*Inputs!$C$17,0)</f>
        <v>0</v>
      </c>
      <c r="P32" s="56" t="n">
        <f aca="false">F32+G32+H32+J32-K32-M32-N32+O32</f>
        <v>64775.3365261084</v>
      </c>
      <c r="Q32" s="56" t="n">
        <f aca="false">IF(OR(E32=1,P32&lt;=0),0,P32)</f>
        <v>64775.3365261084</v>
      </c>
      <c r="R32" s="15" t="n">
        <f aca="false">IF(OR(E32=1,AND(P32&lt;=0,I32&gt;0)),1,0)</f>
        <v>0</v>
      </c>
      <c r="S32" s="15" t="n">
        <f aca="false">IF(L32&gt;0,1,0)</f>
        <v>0</v>
      </c>
    </row>
    <row r="33" customFormat="false" ht="15" hidden="false" customHeight="false" outlineLevel="0" collapsed="false">
      <c r="A33" s="15" t="n">
        <v>32</v>
      </c>
      <c r="B33" s="15" t="n">
        <f aca="false">INT((A33-1)/12)+1</f>
        <v>3</v>
      </c>
      <c r="C33" s="15" t="n">
        <f aca="false">MIN(Inputs!$C$4+B33-1,99)</f>
        <v>76</v>
      </c>
      <c r="D33" s="55" t="n">
        <f aca="false">Inputs!$C$26</f>
        <v>0.03</v>
      </c>
      <c r="E33" s="15" t="n">
        <f aca="false">R32</f>
        <v>0</v>
      </c>
      <c r="F33" s="56" t="n">
        <f aca="false">Q32</f>
        <v>64775.3365261084</v>
      </c>
      <c r="G33" s="56" t="n">
        <f aca="false">IF(AND(MOD(A33-1,12)=0,B33&lt;=Inputs!$C$7,E33=0),Inputs!$C$6,0)</f>
        <v>0</v>
      </c>
      <c r="H33" s="56" t="n">
        <f aca="false">IF(B33=1,G33*Inputs!$C$9,0)</f>
        <v>0</v>
      </c>
      <c r="I33" s="56" t="n">
        <f aca="false">I32+G33</f>
        <v>72000</v>
      </c>
      <c r="J33" s="56" t="n">
        <f aca="false">(F33+G33+H33)*((1+D33)^(1/12)-1)</f>
        <v>159.75345446514</v>
      </c>
      <c r="K33" s="56" t="n">
        <f aca="false">(F33+G33+H33+J33)*(Inputs!$C$14+IF(B33&lt;=10,Inputs!$C$12,Inputs!$C$13))/12</f>
        <v>135.281437459528</v>
      </c>
      <c r="L33" s="56" t="n">
        <f aca="false">IF(OR(E33=1,A33&lt;=Inputs!$C$15),0,MAX(Inputs!$C$8*I33-(F33+G33+H33+J33-K33),0))</f>
        <v>0</v>
      </c>
      <c r="M33" s="56" t="n">
        <f aca="false">L33*INDEX(Rates!$B$2:$C$101,C33+1,IF(Inputs!$C$5="Male",1,2))/1000/12*Inputs!$C$16</f>
        <v>0</v>
      </c>
      <c r="N33" s="56" t="n">
        <f aca="false">IF($V$1=1,MAX(F33+G33+H33+J33-K33-M33,0)*Inputs!$C$22/12,0)</f>
        <v>431.99872362076</v>
      </c>
      <c r="O33" s="56" t="n">
        <f aca="false">IF(AND(MOD(A33,12)=0,B33&gt;=Inputs!$C$18),MAX(F33+G33+H33+J33-K33-M33-N33,0)*Inputs!$C$17,0)</f>
        <v>0</v>
      </c>
      <c r="P33" s="56" t="n">
        <f aca="false">F33+G33+H33+J33-K33-M33-N33+O33</f>
        <v>64367.8098194932</v>
      </c>
      <c r="Q33" s="56" t="n">
        <f aca="false">IF(OR(E33=1,P33&lt;=0),0,P33)</f>
        <v>64367.8098194932</v>
      </c>
      <c r="R33" s="15" t="n">
        <f aca="false">IF(OR(E33=1,AND(P33&lt;=0,I33&gt;0)),1,0)</f>
        <v>0</v>
      </c>
      <c r="S33" s="15" t="n">
        <f aca="false">IF(L33&gt;0,1,0)</f>
        <v>0</v>
      </c>
    </row>
    <row r="34" customFormat="false" ht="15" hidden="false" customHeight="false" outlineLevel="0" collapsed="false">
      <c r="A34" s="15" t="n">
        <v>33</v>
      </c>
      <c r="B34" s="15" t="n">
        <f aca="false">INT((A34-1)/12)+1</f>
        <v>3</v>
      </c>
      <c r="C34" s="15" t="n">
        <f aca="false">MIN(Inputs!$C$4+B34-1,99)</f>
        <v>76</v>
      </c>
      <c r="D34" s="55" t="n">
        <f aca="false">Inputs!$C$26</f>
        <v>0.03</v>
      </c>
      <c r="E34" s="15" t="n">
        <f aca="false">R33</f>
        <v>0</v>
      </c>
      <c r="F34" s="56" t="n">
        <f aca="false">Q33</f>
        <v>64367.8098194932</v>
      </c>
      <c r="G34" s="56" t="n">
        <f aca="false">IF(AND(MOD(A34-1,12)=0,B34&lt;=Inputs!$C$7,E34=0),Inputs!$C$6,0)</f>
        <v>0</v>
      </c>
      <c r="H34" s="56" t="n">
        <f aca="false">IF(B34=1,G34*Inputs!$C$9,0)</f>
        <v>0</v>
      </c>
      <c r="I34" s="56" t="n">
        <f aca="false">I33+G34</f>
        <v>72000</v>
      </c>
      <c r="J34" s="56" t="n">
        <f aca="false">(F34+G34+H34)*((1+D34)^(1/12)-1)</f>
        <v>158.748383667209</v>
      </c>
      <c r="K34" s="56" t="n">
        <f aca="false">(F34+G34+H34+J34)*(Inputs!$C$14+IF(B34&lt;=10,Inputs!$C$12,Inputs!$C$13))/12</f>
        <v>134.430329589918</v>
      </c>
      <c r="L34" s="56" t="n">
        <f aca="false">IF(OR(E34=1,A34&lt;=Inputs!$C$15),0,MAX(Inputs!$C$8*I34-(F34+G34+H34+J34-K34),0))</f>
        <v>0</v>
      </c>
      <c r="M34" s="56" t="n">
        <f aca="false">L34*INDEX(Rates!$B$2:$C$101,C34+1,IF(Inputs!$C$5="Male",1,2))/1000/12*Inputs!$C$16</f>
        <v>0</v>
      </c>
      <c r="N34" s="56" t="n">
        <f aca="false">IF($V$1=1,MAX(F34+G34+H34+J34-K34-M34,0)*Inputs!$C$22/12,0)</f>
        <v>429.28085249047</v>
      </c>
      <c r="O34" s="56" t="n">
        <f aca="false">IF(AND(MOD(A34,12)=0,B34&gt;=Inputs!$C$18),MAX(F34+G34+H34+J34-K34-M34-N34,0)*Inputs!$C$17,0)</f>
        <v>0</v>
      </c>
      <c r="P34" s="56" t="n">
        <f aca="false">F34+G34+H34+J34-K34-M34-N34+O34</f>
        <v>63962.8470210801</v>
      </c>
      <c r="Q34" s="56" t="n">
        <f aca="false">IF(OR(E34=1,P34&lt;=0),0,P34)</f>
        <v>63962.8470210801</v>
      </c>
      <c r="R34" s="15" t="n">
        <f aca="false">IF(OR(E34=1,AND(P34&lt;=0,I34&gt;0)),1,0)</f>
        <v>0</v>
      </c>
      <c r="S34" s="15" t="n">
        <f aca="false">IF(L34&gt;0,1,0)</f>
        <v>0</v>
      </c>
    </row>
    <row r="35" customFormat="false" ht="15" hidden="false" customHeight="false" outlineLevel="0" collapsed="false">
      <c r="A35" s="15" t="n">
        <v>34</v>
      </c>
      <c r="B35" s="15" t="n">
        <f aca="false">INT((A35-1)/12)+1</f>
        <v>3</v>
      </c>
      <c r="C35" s="15" t="n">
        <f aca="false">MIN(Inputs!$C$4+B35-1,99)</f>
        <v>76</v>
      </c>
      <c r="D35" s="55" t="n">
        <f aca="false">Inputs!$C$26</f>
        <v>0.03</v>
      </c>
      <c r="E35" s="15" t="n">
        <f aca="false">R34</f>
        <v>0</v>
      </c>
      <c r="F35" s="56" t="n">
        <f aca="false">Q34</f>
        <v>63962.8470210801</v>
      </c>
      <c r="G35" s="56" t="n">
        <f aca="false">IF(AND(MOD(A35-1,12)=0,B35&lt;=Inputs!$C$7,E35=0),Inputs!$C$6,0)</f>
        <v>0</v>
      </c>
      <c r="H35" s="56" t="n">
        <f aca="false">IF(B35=1,G35*Inputs!$C$9,0)</f>
        <v>0</v>
      </c>
      <c r="I35" s="56" t="n">
        <f aca="false">I34+G35</f>
        <v>72000</v>
      </c>
      <c r="J35" s="56" t="n">
        <f aca="false">(F35+G35+H35)*((1+D35)^(1/12)-1)</f>
        <v>157.749636158575</v>
      </c>
      <c r="K35" s="56" t="n">
        <f aca="false">(F35+G35+H35+J35)*(Inputs!$C$14+IF(B35&lt;=10,Inputs!$C$12,Inputs!$C$13))/12</f>
        <v>133.584576369247</v>
      </c>
      <c r="L35" s="56" t="n">
        <f aca="false">IF(OR(E35=1,A35&lt;=Inputs!$C$15),0,MAX(Inputs!$C$8*I35-(F35+G35+H35+J35-K35),0))</f>
        <v>0</v>
      </c>
      <c r="M35" s="56" t="n">
        <f aca="false">L35*INDEX(Rates!$B$2:$C$101,C35+1,IF(Inputs!$C$5="Male",1,2))/1000/12*Inputs!$C$16</f>
        <v>0</v>
      </c>
      <c r="N35" s="56" t="n">
        <f aca="false">IF($V$1=1,MAX(F35+G35+H35+J35-K35-M35,0)*Inputs!$C$22/12,0)</f>
        <v>426.580080539129</v>
      </c>
      <c r="O35" s="56" t="n">
        <f aca="false">IF(AND(MOD(A35,12)=0,B35&gt;=Inputs!$C$18),MAX(F35+G35+H35+J35-K35-M35-N35,0)*Inputs!$C$17,0)</f>
        <v>0</v>
      </c>
      <c r="P35" s="56" t="n">
        <f aca="false">F35+G35+H35+J35-K35-M35-N35+O35</f>
        <v>63560.4320003303</v>
      </c>
      <c r="Q35" s="56" t="n">
        <f aca="false">IF(OR(E35=1,P35&lt;=0),0,P35)</f>
        <v>63560.4320003303</v>
      </c>
      <c r="R35" s="15" t="n">
        <f aca="false">IF(OR(E35=1,AND(P35&lt;=0,I35&gt;0)),1,0)</f>
        <v>0</v>
      </c>
      <c r="S35" s="15" t="n">
        <f aca="false">IF(L35&gt;0,1,0)</f>
        <v>0</v>
      </c>
    </row>
    <row r="36" customFormat="false" ht="15" hidden="false" customHeight="false" outlineLevel="0" collapsed="false">
      <c r="A36" s="15" t="n">
        <v>35</v>
      </c>
      <c r="B36" s="15" t="n">
        <f aca="false">INT((A36-1)/12)+1</f>
        <v>3</v>
      </c>
      <c r="C36" s="15" t="n">
        <f aca="false">MIN(Inputs!$C$4+B36-1,99)</f>
        <v>76</v>
      </c>
      <c r="D36" s="55" t="n">
        <f aca="false">Inputs!$C$26</f>
        <v>0.03</v>
      </c>
      <c r="E36" s="15" t="n">
        <f aca="false">R35</f>
        <v>0</v>
      </c>
      <c r="F36" s="56" t="n">
        <f aca="false">Q35</f>
        <v>63560.4320003303</v>
      </c>
      <c r="G36" s="56" t="n">
        <f aca="false">IF(AND(MOD(A36-1,12)=0,B36&lt;=Inputs!$C$7,E36=0),Inputs!$C$6,0)</f>
        <v>0</v>
      </c>
      <c r="H36" s="56" t="n">
        <f aca="false">IF(B36=1,G36*Inputs!$C$9,0)</f>
        <v>0</v>
      </c>
      <c r="I36" s="56" t="n">
        <f aca="false">I35+G36</f>
        <v>72000</v>
      </c>
      <c r="J36" s="56" t="n">
        <f aca="false">(F36+G36+H36)*((1+D36)^(1/12)-1)</f>
        <v>156.757172156978</v>
      </c>
      <c r="K36" s="56" t="n">
        <f aca="false">(F36+G36+H36+J36)*(Inputs!$C$14+IF(B36&lt;=10,Inputs!$C$12,Inputs!$C$13))/12</f>
        <v>132.744144109348</v>
      </c>
      <c r="L36" s="56" t="n">
        <f aca="false">IF(OR(E36=1,A36&lt;=Inputs!$C$15),0,MAX(Inputs!$C$8*I36-(F36+G36+H36+J36-K36),0))</f>
        <v>0</v>
      </c>
      <c r="M36" s="56" t="n">
        <f aca="false">L36*INDEX(Rates!$B$2:$C$101,C36+1,IF(Inputs!$C$5="Male",1,2))/1000/12*Inputs!$C$16</f>
        <v>0</v>
      </c>
      <c r="N36" s="56" t="n">
        <f aca="false">IF($V$1=1,MAX(F36+G36+H36+J36-K36-M36,0)*Inputs!$C$22/12,0)</f>
        <v>423.896300189186</v>
      </c>
      <c r="O36" s="56" t="n">
        <f aca="false">IF(AND(MOD(A36,12)=0,B36&gt;=Inputs!$C$18),MAX(F36+G36+H36+J36-K36-M36-N36,0)*Inputs!$C$17,0)</f>
        <v>0</v>
      </c>
      <c r="P36" s="56" t="n">
        <f aca="false">F36+G36+H36+J36-K36-M36-N36+O36</f>
        <v>63160.5487281887</v>
      </c>
      <c r="Q36" s="56" t="n">
        <f aca="false">IF(OR(E36=1,P36&lt;=0),0,P36)</f>
        <v>63160.5487281887</v>
      </c>
      <c r="R36" s="15" t="n">
        <f aca="false">IF(OR(E36=1,AND(P36&lt;=0,I36&gt;0)),1,0)</f>
        <v>0</v>
      </c>
      <c r="S36" s="15" t="n">
        <f aca="false">IF(L36&gt;0,1,0)</f>
        <v>0</v>
      </c>
    </row>
    <row r="37" customFormat="false" ht="15" hidden="false" customHeight="false" outlineLevel="0" collapsed="false">
      <c r="A37" s="15" t="n">
        <v>36</v>
      </c>
      <c r="B37" s="15" t="n">
        <f aca="false">INT((A37-1)/12)+1</f>
        <v>3</v>
      </c>
      <c r="C37" s="15" t="n">
        <f aca="false">MIN(Inputs!$C$4+B37-1,99)</f>
        <v>76</v>
      </c>
      <c r="D37" s="55" t="n">
        <f aca="false">Inputs!$C$26</f>
        <v>0.03</v>
      </c>
      <c r="E37" s="15" t="n">
        <f aca="false">R36</f>
        <v>0</v>
      </c>
      <c r="F37" s="56" t="n">
        <f aca="false">Q36</f>
        <v>63160.5487281887</v>
      </c>
      <c r="G37" s="56" t="n">
        <f aca="false">IF(AND(MOD(A37-1,12)=0,B37&lt;=Inputs!$C$7,E37=0),Inputs!$C$6,0)</f>
        <v>0</v>
      </c>
      <c r="H37" s="56" t="n">
        <f aca="false">IF(B37=1,G37*Inputs!$C$9,0)</f>
        <v>0</v>
      </c>
      <c r="I37" s="56" t="n">
        <f aca="false">I36+G37</f>
        <v>72000</v>
      </c>
      <c r="J37" s="56" t="n">
        <f aca="false">(F37+G37+H37)*((1+D37)^(1/12)-1)</f>
        <v>155.770952130446</v>
      </c>
      <c r="K37" s="56" t="n">
        <f aca="false">(F37+G37+H37+J37)*(Inputs!$C$14+IF(B37&lt;=10,Inputs!$C$12,Inputs!$C$13))/12</f>
        <v>131.908999333998</v>
      </c>
      <c r="L37" s="56" t="n">
        <f aca="false">IF(OR(E37=1,A37&lt;=Inputs!$C$15),0,MAX(Inputs!$C$8*I37-(F37+G37+H37+J37-K37),0))</f>
        <v>0</v>
      </c>
      <c r="M37" s="56" t="n">
        <f aca="false">L37*INDEX(Rates!$B$2:$C$101,C37+1,IF(Inputs!$C$5="Male",1,2))/1000/12*Inputs!$C$16</f>
        <v>0</v>
      </c>
      <c r="N37" s="56" t="n">
        <f aca="false">IF($V$1=1,MAX(F37+G37+H37+J37-K37-M37,0)*Inputs!$C$22/12,0)</f>
        <v>421.229404539901</v>
      </c>
      <c r="O37" s="56" t="n">
        <f aca="false">IF(AND(MOD(A37,12)=0,B37&gt;=Inputs!$C$18),MAX(F37+G37+H37+J37-K37-M37-N37,0)*Inputs!$C$17,0)</f>
        <v>0</v>
      </c>
      <c r="P37" s="56" t="n">
        <f aca="false">F37+G37+H37+J37-K37-M37-N37+O37</f>
        <v>62763.1812764452</v>
      </c>
      <c r="Q37" s="56" t="n">
        <f aca="false">IF(OR(E37=1,P37&lt;=0),0,P37)</f>
        <v>62763.1812764452</v>
      </c>
      <c r="R37" s="15" t="n">
        <f aca="false">IF(OR(E37=1,AND(P37&lt;=0,I37&gt;0)),1,0)</f>
        <v>0</v>
      </c>
      <c r="S37" s="15" t="n">
        <f aca="false">IF(L37&gt;0,1,0)</f>
        <v>0</v>
      </c>
    </row>
    <row r="38" customFormat="false" ht="15" hidden="false" customHeight="false" outlineLevel="0" collapsed="false">
      <c r="A38" s="15" t="n">
        <v>37</v>
      </c>
      <c r="B38" s="15" t="n">
        <f aca="false">INT((A38-1)/12)+1</f>
        <v>4</v>
      </c>
      <c r="C38" s="15" t="n">
        <f aca="false">MIN(Inputs!$C$4+B38-1,99)</f>
        <v>77</v>
      </c>
      <c r="D38" s="55" t="n">
        <f aca="false">Inputs!$C$26</f>
        <v>0.03</v>
      </c>
      <c r="E38" s="15" t="n">
        <f aca="false">R37</f>
        <v>0</v>
      </c>
      <c r="F38" s="56" t="n">
        <f aca="false">Q37</f>
        <v>62763.1812764452</v>
      </c>
      <c r="G38" s="56" t="n">
        <f aca="false">IF(AND(MOD(A38-1,12)=0,B38&lt;=Inputs!$C$7,E38=0),Inputs!$C$6,0)</f>
        <v>24000</v>
      </c>
      <c r="H38" s="56" t="n">
        <f aca="false">IF(B38=1,G38*Inputs!$C$9,0)</f>
        <v>0</v>
      </c>
      <c r="I38" s="56" t="n">
        <f aca="false">I37+G38</f>
        <v>96000</v>
      </c>
      <c r="J38" s="56" t="n">
        <f aca="false">(F38+G38+H38)*((1+D38)^(1/12)-1)</f>
        <v>213.981411331002</v>
      </c>
      <c r="K38" s="56" t="n">
        <f aca="false">(F38+G38+H38+J38)*(Inputs!$C$14+IF(B38&lt;=10,Inputs!$C$12,Inputs!$C$13))/12</f>
        <v>181.202422266201</v>
      </c>
      <c r="L38" s="56" t="n">
        <f aca="false">IF(OR(E38=1,A38&lt;=Inputs!$C$15),0,MAX(Inputs!$C$8*I38-(F38+G38+H38+J38-K38),0))</f>
        <v>10164.03973449</v>
      </c>
      <c r="M38" s="56" t="n">
        <f aca="false">L38*INDEX(Rates!$B$2:$C$101,C38+1,IF(Inputs!$C$5="Male",1,2))/1000/12*Inputs!$C$16</f>
        <v>31.5932235080396</v>
      </c>
      <c r="N38" s="56" t="n">
        <f aca="false">IF($V$1=1,MAX(F38+G38+H38+J38-K38-M38,0)*Inputs!$C$22/12,0)</f>
        <v>578.429113613347</v>
      </c>
      <c r="O38" s="56" t="n">
        <f aca="false">IF(AND(MOD(A38,12)=0,B38&gt;=Inputs!$C$18),MAX(F38+G38+H38+J38-K38-M38-N38,0)*Inputs!$C$17,0)</f>
        <v>0</v>
      </c>
      <c r="P38" s="56" t="n">
        <f aca="false">F38+G38+H38+J38-K38-M38-N38+O38</f>
        <v>86185.9379283887</v>
      </c>
      <c r="Q38" s="56" t="n">
        <f aca="false">IF(OR(E38=1,P38&lt;=0),0,P38)</f>
        <v>86185.9379283887</v>
      </c>
      <c r="R38" s="15" t="n">
        <f aca="false">IF(OR(E38=1,AND(P38&lt;=0,I38&gt;0)),1,0)</f>
        <v>0</v>
      </c>
      <c r="S38" s="15" t="n">
        <f aca="false">IF(L38&gt;0,1,0)</f>
        <v>1</v>
      </c>
    </row>
    <row r="39" customFormat="false" ht="15" hidden="false" customHeight="false" outlineLevel="0" collapsed="false">
      <c r="A39" s="15" t="n">
        <v>38</v>
      </c>
      <c r="B39" s="15" t="n">
        <f aca="false">INT((A39-1)/12)+1</f>
        <v>4</v>
      </c>
      <c r="C39" s="15" t="n">
        <f aca="false">MIN(Inputs!$C$4+B39-1,99)</f>
        <v>77</v>
      </c>
      <c r="D39" s="55" t="n">
        <f aca="false">Inputs!$C$26</f>
        <v>0.03</v>
      </c>
      <c r="E39" s="15" t="n">
        <f aca="false">R38</f>
        <v>0</v>
      </c>
      <c r="F39" s="56" t="n">
        <f aca="false">Q38</f>
        <v>86185.9379283887</v>
      </c>
      <c r="G39" s="56" t="n">
        <f aca="false">IF(AND(MOD(A39-1,12)=0,B39&lt;=Inputs!$C$7,E39=0),Inputs!$C$6,0)</f>
        <v>0</v>
      </c>
      <c r="H39" s="56" t="n">
        <f aca="false">IF(B39=1,G39*Inputs!$C$9,0)</f>
        <v>0</v>
      </c>
      <c r="I39" s="56" t="n">
        <f aca="false">I38+G39</f>
        <v>96000</v>
      </c>
      <c r="J39" s="56" t="n">
        <f aca="false">(F39+G39+H39)*((1+D39)^(1/12)-1)</f>
        <v>212.557773510427</v>
      </c>
      <c r="K39" s="56" t="n">
        <f aca="false">(F39+G39+H39+J39)*(Inputs!$C$14+IF(B39&lt;=10,Inputs!$C$12,Inputs!$C$13))/12</f>
        <v>179.996866045623</v>
      </c>
      <c r="L39" s="56" t="n">
        <f aca="false">IF(OR(E39=1,A39&lt;=Inputs!$C$15),0,MAX(Inputs!$C$8*I39-(F39+G39+H39+J39-K39),0))</f>
        <v>10741.5011641465</v>
      </c>
      <c r="M39" s="56" t="n">
        <f aca="false">L39*INDEX(Rates!$B$2:$C$101,C39+1,IF(Inputs!$C$5="Male",1,2))/1000/12*Inputs!$C$16</f>
        <v>33.3881661185554</v>
      </c>
      <c r="N39" s="56" t="n">
        <f aca="false">IF($V$1=1,MAX(F39+G39+H39+J39-K39-M39,0)*Inputs!$C$22/12,0)</f>
        <v>574.5674044649</v>
      </c>
      <c r="O39" s="56" t="n">
        <f aca="false">IF(AND(MOD(A39,12)=0,B39&gt;=Inputs!$C$18),MAX(F39+G39+H39+J39-K39-M39-N39,0)*Inputs!$C$17,0)</f>
        <v>0</v>
      </c>
      <c r="P39" s="56" t="n">
        <f aca="false">F39+G39+H39+J39-K39-M39-N39+O39</f>
        <v>85610.54326527</v>
      </c>
      <c r="Q39" s="56" t="n">
        <f aca="false">IF(OR(E39=1,P39&lt;=0),0,P39)</f>
        <v>85610.54326527</v>
      </c>
      <c r="R39" s="15" t="n">
        <f aca="false">IF(OR(E39=1,AND(P39&lt;=0,I39&gt;0)),1,0)</f>
        <v>0</v>
      </c>
      <c r="S39" s="15" t="n">
        <f aca="false">IF(L39&gt;0,1,0)</f>
        <v>1</v>
      </c>
    </row>
    <row r="40" customFormat="false" ht="15" hidden="false" customHeight="false" outlineLevel="0" collapsed="false">
      <c r="A40" s="15" t="n">
        <v>39</v>
      </c>
      <c r="B40" s="15" t="n">
        <f aca="false">INT((A40-1)/12)+1</f>
        <v>4</v>
      </c>
      <c r="C40" s="15" t="n">
        <f aca="false">MIN(Inputs!$C$4+B40-1,99)</f>
        <v>77</v>
      </c>
      <c r="D40" s="55" t="n">
        <f aca="false">Inputs!$C$26</f>
        <v>0.03</v>
      </c>
      <c r="E40" s="15" t="n">
        <f aca="false">R39</f>
        <v>0</v>
      </c>
      <c r="F40" s="56" t="n">
        <f aca="false">Q39</f>
        <v>85610.54326527</v>
      </c>
      <c r="G40" s="56" t="n">
        <f aca="false">IF(AND(MOD(A40-1,12)=0,B40&lt;=Inputs!$C$7,E40=0),Inputs!$C$6,0)</f>
        <v>0</v>
      </c>
      <c r="H40" s="56" t="n">
        <f aca="false">IF(B40=1,G40*Inputs!$C$9,0)</f>
        <v>0</v>
      </c>
      <c r="I40" s="56" t="n">
        <f aca="false">I39+G40</f>
        <v>96000</v>
      </c>
      <c r="J40" s="56" t="n">
        <f aca="false">(F40+G40+H40)*((1+D40)^(1/12)-1)</f>
        <v>211.138695045632</v>
      </c>
      <c r="K40" s="56" t="n">
        <f aca="false">(F40+G40+H40+J40)*(Inputs!$C$14+IF(B40&lt;=10,Inputs!$C$12,Inputs!$C$13))/12</f>
        <v>178.795170750658</v>
      </c>
      <c r="L40" s="56" t="n">
        <f aca="false">IF(OR(E40=1,A40&lt;=Inputs!$C$15),0,MAX(Inputs!$C$8*I40-(F40+G40+H40+J40-K40),0))</f>
        <v>11317.113210435</v>
      </c>
      <c r="M40" s="56" t="n">
        <f aca="false">L40*INDEX(Rates!$B$2:$C$101,C40+1,IF(Inputs!$C$5="Male",1,2))/1000/12*Inputs!$C$16</f>
        <v>35.1773602291022</v>
      </c>
      <c r="N40" s="56" t="n">
        <f aca="false">IF($V$1=1,MAX(F40+G40+H40+J40-K40-M40,0)*Inputs!$C$22/12,0)</f>
        <v>570.718062862239</v>
      </c>
      <c r="O40" s="56" t="n">
        <f aca="false">IF(AND(MOD(A40,12)=0,B40&gt;=Inputs!$C$18),MAX(F40+G40+H40+J40-K40-M40-N40,0)*Inputs!$C$17,0)</f>
        <v>0</v>
      </c>
      <c r="P40" s="56" t="n">
        <f aca="false">F40+G40+H40+J40-K40-M40-N40+O40</f>
        <v>85036.9913664736</v>
      </c>
      <c r="Q40" s="56" t="n">
        <f aca="false">IF(OR(E40=1,P40&lt;=0),0,P40)</f>
        <v>85036.9913664736</v>
      </c>
      <c r="R40" s="15" t="n">
        <f aca="false">IF(OR(E40=1,AND(P40&lt;=0,I40&gt;0)),1,0)</f>
        <v>0</v>
      </c>
      <c r="S40" s="15" t="n">
        <f aca="false">IF(L40&gt;0,1,0)</f>
        <v>1</v>
      </c>
    </row>
    <row r="41" customFormat="false" ht="15" hidden="false" customHeight="false" outlineLevel="0" collapsed="false">
      <c r="A41" s="15" t="n">
        <v>40</v>
      </c>
      <c r="B41" s="15" t="n">
        <f aca="false">INT((A41-1)/12)+1</f>
        <v>4</v>
      </c>
      <c r="C41" s="15" t="n">
        <f aca="false">MIN(Inputs!$C$4+B41-1,99)</f>
        <v>77</v>
      </c>
      <c r="D41" s="55" t="n">
        <f aca="false">Inputs!$C$26</f>
        <v>0.03</v>
      </c>
      <c r="E41" s="15" t="n">
        <f aca="false">R40</f>
        <v>0</v>
      </c>
      <c r="F41" s="56" t="n">
        <f aca="false">Q40</f>
        <v>85036.9913664736</v>
      </c>
      <c r="G41" s="56" t="n">
        <f aca="false">IF(AND(MOD(A41-1,12)=0,B41&lt;=Inputs!$C$7,E41=0),Inputs!$C$6,0)</f>
        <v>0</v>
      </c>
      <c r="H41" s="56" t="n">
        <f aca="false">IF(B41=1,G41*Inputs!$C$9,0)</f>
        <v>0</v>
      </c>
      <c r="I41" s="56" t="n">
        <f aca="false">I40+G41</f>
        <v>96000</v>
      </c>
      <c r="J41" s="56" t="n">
        <f aca="false">(F41+G41+H41)*((1+D41)^(1/12)-1)</f>
        <v>209.724161334783</v>
      </c>
      <c r="K41" s="56" t="n">
        <f aca="false">(F41+G41+H41+J41)*(Inputs!$C$14+IF(B41&lt;=10,Inputs!$C$12,Inputs!$C$13))/12</f>
        <v>177.597324016268</v>
      </c>
      <c r="L41" s="56" t="n">
        <f aca="false">IF(OR(E41=1,A41&lt;=Inputs!$C$15),0,MAX(Inputs!$C$8*I41-(F41+G41+H41+J41-K41),0))</f>
        <v>11890.8817962078</v>
      </c>
      <c r="M41" s="56" t="n">
        <f aca="false">L41*INDEX(Rates!$B$2:$C$101,C41+1,IF(Inputs!$C$5="Male",1,2))/1000/12*Inputs!$C$16</f>
        <v>36.9608242498794</v>
      </c>
      <c r="N41" s="56" t="n">
        <f aca="false">IF($V$1=1,MAX(F41+G41+H41+J41-K41-M41,0)*Inputs!$C$22/12,0)</f>
        <v>566.881049196949</v>
      </c>
      <c r="O41" s="56" t="n">
        <f aca="false">IF(AND(MOD(A41,12)=0,B41&gt;=Inputs!$C$18),MAX(F41+G41+H41+J41-K41-M41-N41,0)*Inputs!$C$17,0)</f>
        <v>0</v>
      </c>
      <c r="P41" s="56" t="n">
        <f aca="false">F41+G41+H41+J41-K41-M41-N41+O41</f>
        <v>84465.2763303453</v>
      </c>
      <c r="Q41" s="56" t="n">
        <f aca="false">IF(OR(E41=1,P41&lt;=0),0,P41)</f>
        <v>84465.2763303453</v>
      </c>
      <c r="R41" s="15" t="n">
        <f aca="false">IF(OR(E41=1,AND(P41&lt;=0,I41&gt;0)),1,0)</f>
        <v>0</v>
      </c>
      <c r="S41" s="15" t="n">
        <f aca="false">IF(L41&gt;0,1,0)</f>
        <v>1</v>
      </c>
    </row>
    <row r="42" customFormat="false" ht="15" hidden="false" customHeight="false" outlineLevel="0" collapsed="false">
      <c r="A42" s="15" t="n">
        <v>41</v>
      </c>
      <c r="B42" s="15" t="n">
        <f aca="false">INT((A42-1)/12)+1</f>
        <v>4</v>
      </c>
      <c r="C42" s="15" t="n">
        <f aca="false">MIN(Inputs!$C$4+B42-1,99)</f>
        <v>77</v>
      </c>
      <c r="D42" s="55" t="n">
        <f aca="false">Inputs!$C$26</f>
        <v>0.03</v>
      </c>
      <c r="E42" s="15" t="n">
        <f aca="false">R41</f>
        <v>0</v>
      </c>
      <c r="F42" s="56" t="n">
        <f aca="false">Q41</f>
        <v>84465.2763303453</v>
      </c>
      <c r="G42" s="56" t="n">
        <f aca="false">IF(AND(MOD(A42-1,12)=0,B42&lt;=Inputs!$C$7,E42=0),Inputs!$C$6,0)</f>
        <v>0</v>
      </c>
      <c r="H42" s="56" t="n">
        <f aca="false">IF(B42=1,G42*Inputs!$C$9,0)</f>
        <v>0</v>
      </c>
      <c r="I42" s="56" t="n">
        <f aca="false">I41+G42</f>
        <v>96000</v>
      </c>
      <c r="J42" s="56" t="n">
        <f aca="false">(F42+G42+H42)*((1+D42)^(1/12)-1)</f>
        <v>208.314157822809</v>
      </c>
      <c r="K42" s="56" t="n">
        <f aca="false">(F42+G42+H42+J42)*(Inputs!$C$14+IF(B42&lt;=10,Inputs!$C$12,Inputs!$C$13))/12</f>
        <v>176.403313517017</v>
      </c>
      <c r="L42" s="56" t="n">
        <f aca="false">IF(OR(E42=1,A42&lt;=Inputs!$C$15),0,MAX(Inputs!$C$8*I42-(F42+G42+H42+J42-K42),0))</f>
        <v>12462.8128253489</v>
      </c>
      <c r="M42" s="56" t="n">
        <f aca="false">L42*INDEX(Rates!$B$2:$C$101,C42+1,IF(Inputs!$C$5="Male",1,2))/1000/12*Inputs!$C$16</f>
        <v>38.7385765321261</v>
      </c>
      <c r="N42" s="56" t="n">
        <f aca="false">IF($V$1=1,MAX(F42+G42+H42+J42-K42-M42,0)*Inputs!$C$22/12,0)</f>
        <v>563.05632398746</v>
      </c>
      <c r="O42" s="56" t="n">
        <f aca="false">IF(AND(MOD(A42,12)=0,B42&gt;=Inputs!$C$18),MAX(F42+G42+H42+J42-K42-M42-N42,0)*Inputs!$C$17,0)</f>
        <v>0</v>
      </c>
      <c r="P42" s="56" t="n">
        <f aca="false">F42+G42+H42+J42-K42-M42-N42+O42</f>
        <v>83895.3922741315</v>
      </c>
      <c r="Q42" s="56" t="n">
        <f aca="false">IF(OR(E42=1,P42&lt;=0),0,P42)</f>
        <v>83895.3922741315</v>
      </c>
      <c r="R42" s="15" t="n">
        <f aca="false">IF(OR(E42=1,AND(P42&lt;=0,I42&gt;0)),1,0)</f>
        <v>0</v>
      </c>
      <c r="S42" s="15" t="n">
        <f aca="false">IF(L42&gt;0,1,0)</f>
        <v>1</v>
      </c>
    </row>
    <row r="43" customFormat="false" ht="15" hidden="false" customHeight="false" outlineLevel="0" collapsed="false">
      <c r="A43" s="15" t="n">
        <v>42</v>
      </c>
      <c r="B43" s="15" t="n">
        <f aca="false">INT((A43-1)/12)+1</f>
        <v>4</v>
      </c>
      <c r="C43" s="15" t="n">
        <f aca="false">MIN(Inputs!$C$4+B43-1,99)</f>
        <v>77</v>
      </c>
      <c r="D43" s="55" t="n">
        <f aca="false">Inputs!$C$26</f>
        <v>0.03</v>
      </c>
      <c r="E43" s="15" t="n">
        <f aca="false">R42</f>
        <v>0</v>
      </c>
      <c r="F43" s="56" t="n">
        <f aca="false">Q42</f>
        <v>83895.3922741315</v>
      </c>
      <c r="G43" s="56" t="n">
        <f aca="false">IF(AND(MOD(A43-1,12)=0,B43&lt;=Inputs!$C$7,E43=0),Inputs!$C$6,0)</f>
        <v>0</v>
      </c>
      <c r="H43" s="56" t="n">
        <f aca="false">IF(B43=1,G43*Inputs!$C$9,0)</f>
        <v>0</v>
      </c>
      <c r="I43" s="56" t="n">
        <f aca="false">I42+G43</f>
        <v>96000</v>
      </c>
      <c r="J43" s="56" t="n">
        <f aca="false">(F43+G43+H43)*((1+D43)^(1/12)-1)</f>
        <v>206.908670001251</v>
      </c>
      <c r="K43" s="56" t="n">
        <f aca="false">(F43+G43+H43+J43)*(Inputs!$C$14+IF(B43&lt;=10,Inputs!$C$12,Inputs!$C$13))/12</f>
        <v>175.213126966943</v>
      </c>
      <c r="L43" s="56" t="n">
        <f aca="false">IF(OR(E43=1,A43&lt;=Inputs!$C$15),0,MAX(Inputs!$C$8*I43-(F43+G43+H43+J43-K43),0))</f>
        <v>13032.9121828342</v>
      </c>
      <c r="M43" s="56" t="n">
        <f aca="false">L43*INDEX(Rates!$B$2:$C$101,C43+1,IF(Inputs!$C$5="Male",1,2))/1000/12*Inputs!$C$16</f>
        <v>40.5106353683095</v>
      </c>
      <c r="N43" s="56" t="n">
        <f aca="false">IF($V$1=1,MAX(F43+G43+H43+J43-K43-M43,0)*Inputs!$C$22/12,0)</f>
        <v>559.24384787865</v>
      </c>
      <c r="O43" s="56" t="n">
        <f aca="false">IF(AND(MOD(A43,12)=0,B43&gt;=Inputs!$C$18),MAX(F43+G43+H43+J43-K43-M43-N43,0)*Inputs!$C$17,0)</f>
        <v>0</v>
      </c>
      <c r="P43" s="56" t="n">
        <f aca="false">F43+G43+H43+J43-K43-M43-N43+O43</f>
        <v>83327.3333339189</v>
      </c>
      <c r="Q43" s="56" t="n">
        <f aca="false">IF(OR(E43=1,P43&lt;=0),0,P43)</f>
        <v>83327.3333339189</v>
      </c>
      <c r="R43" s="15" t="n">
        <f aca="false">IF(OR(E43=1,AND(P43&lt;=0,I43&gt;0)),1,0)</f>
        <v>0</v>
      </c>
      <c r="S43" s="15" t="n">
        <f aca="false">IF(L43&gt;0,1,0)</f>
        <v>1</v>
      </c>
    </row>
    <row r="44" customFormat="false" ht="15" hidden="false" customHeight="false" outlineLevel="0" collapsed="false">
      <c r="A44" s="15" t="n">
        <v>43</v>
      </c>
      <c r="B44" s="15" t="n">
        <f aca="false">INT((A44-1)/12)+1</f>
        <v>4</v>
      </c>
      <c r="C44" s="15" t="n">
        <f aca="false">MIN(Inputs!$C$4+B44-1,99)</f>
        <v>77</v>
      </c>
      <c r="D44" s="55" t="n">
        <f aca="false">Inputs!$C$26</f>
        <v>0.03</v>
      </c>
      <c r="E44" s="15" t="n">
        <f aca="false">R43</f>
        <v>0</v>
      </c>
      <c r="F44" s="56" t="n">
        <f aca="false">Q43</f>
        <v>83327.3333339189</v>
      </c>
      <c r="G44" s="56" t="n">
        <f aca="false">IF(AND(MOD(A44-1,12)=0,B44&lt;=Inputs!$C$7,E44=0),Inputs!$C$6,0)</f>
        <v>0</v>
      </c>
      <c r="H44" s="56" t="n">
        <f aca="false">IF(B44=1,G44*Inputs!$C$9,0)</f>
        <v>0</v>
      </c>
      <c r="I44" s="56" t="n">
        <f aca="false">I43+G44</f>
        <v>96000</v>
      </c>
      <c r="J44" s="56" t="n">
        <f aca="false">(F44+G44+H44)*((1+D44)^(1/12)-1)</f>
        <v>205.507683408118</v>
      </c>
      <c r="K44" s="56" t="n">
        <f aca="false">(F44+G44+H44+J44)*(Inputs!$C$14+IF(B44&lt;=10,Inputs!$C$12,Inputs!$C$13))/12</f>
        <v>174.026752119431</v>
      </c>
      <c r="L44" s="56" t="n">
        <f aca="false">IF(OR(E44=1,A44&lt;=Inputs!$C$15),0,MAX(Inputs!$C$8*I44-(F44+G44+H44+J44-K44),0))</f>
        <v>13601.1857347924</v>
      </c>
      <c r="M44" s="56" t="n">
        <f aca="false">L44*INDEX(Rates!$B$2:$C$101,C44+1,IF(Inputs!$C$5="Male",1,2))/1000/12*Inputs!$C$16</f>
        <v>42.2770189923132</v>
      </c>
      <c r="N44" s="56" t="n">
        <f aca="false">IF($V$1=1,MAX(F44+G44+H44+J44-K44-M44,0)*Inputs!$C$22/12,0)</f>
        <v>555.443581641435</v>
      </c>
      <c r="O44" s="56" t="n">
        <f aca="false">IF(AND(MOD(A44,12)=0,B44&gt;=Inputs!$C$18),MAX(F44+G44+H44+J44-K44-M44-N44,0)*Inputs!$C$17,0)</f>
        <v>0</v>
      </c>
      <c r="P44" s="56" t="n">
        <f aca="false">F44+G44+H44+J44-K44-M44-N44+O44</f>
        <v>82761.0936645738</v>
      </c>
      <c r="Q44" s="56" t="n">
        <f aca="false">IF(OR(E44=1,P44&lt;=0),0,P44)</f>
        <v>82761.0936645738</v>
      </c>
      <c r="R44" s="15" t="n">
        <f aca="false">IF(OR(E44=1,AND(P44&lt;=0,I44&gt;0)),1,0)</f>
        <v>0</v>
      </c>
      <c r="S44" s="15" t="n">
        <f aca="false">IF(L44&gt;0,1,0)</f>
        <v>1</v>
      </c>
    </row>
    <row r="45" customFormat="false" ht="15" hidden="false" customHeight="false" outlineLevel="0" collapsed="false">
      <c r="A45" s="15" t="n">
        <v>44</v>
      </c>
      <c r="B45" s="15" t="n">
        <f aca="false">INT((A45-1)/12)+1</f>
        <v>4</v>
      </c>
      <c r="C45" s="15" t="n">
        <f aca="false">MIN(Inputs!$C$4+B45-1,99)</f>
        <v>77</v>
      </c>
      <c r="D45" s="55" t="n">
        <f aca="false">Inputs!$C$26</f>
        <v>0.03</v>
      </c>
      <c r="E45" s="15" t="n">
        <f aca="false">R44</f>
        <v>0</v>
      </c>
      <c r="F45" s="56" t="n">
        <f aca="false">Q44</f>
        <v>82761.0936645738</v>
      </c>
      <c r="G45" s="56" t="n">
        <f aca="false">IF(AND(MOD(A45-1,12)=0,B45&lt;=Inputs!$C$7,E45=0),Inputs!$C$6,0)</f>
        <v>0</v>
      </c>
      <c r="H45" s="56" t="n">
        <f aca="false">IF(B45=1,G45*Inputs!$C$9,0)</f>
        <v>0</v>
      </c>
      <c r="I45" s="56" t="n">
        <f aca="false">I44+G45</f>
        <v>96000</v>
      </c>
      <c r="J45" s="56" t="n">
        <f aca="false">(F45+G45+H45)*((1+D45)^(1/12)-1)</f>
        <v>204.111183627733</v>
      </c>
      <c r="K45" s="56" t="n">
        <f aca="false">(F45+G45+H45+J45)*(Inputs!$C$14+IF(B45&lt;=10,Inputs!$C$12,Inputs!$C$13))/12</f>
        <v>172.844176767087</v>
      </c>
      <c r="L45" s="56" t="n">
        <f aca="false">IF(OR(E45=1,A45&lt;=Inputs!$C$15),0,MAX(Inputs!$C$8*I45-(F45+G45+H45+J45-K45),0))</f>
        <v>14167.6393285656</v>
      </c>
      <c r="M45" s="56" t="n">
        <f aca="false">L45*INDEX(Rates!$B$2:$C$101,C45+1,IF(Inputs!$C$5="Male",1,2))/1000/12*Inputs!$C$16</f>
        <v>44.0377455796246</v>
      </c>
      <c r="N45" s="56" t="n">
        <f aca="false">IF($V$1=1,MAX(F45+G45+H45+J45-K45-M45,0)*Inputs!$C$22/12,0)</f>
        <v>551.655486172366</v>
      </c>
      <c r="O45" s="56" t="n">
        <f aca="false">IF(AND(MOD(A45,12)=0,B45&gt;=Inputs!$C$18),MAX(F45+G45+H45+J45-K45-M45-N45,0)*Inputs!$C$17,0)</f>
        <v>0</v>
      </c>
      <c r="P45" s="56" t="n">
        <f aca="false">F45+G45+H45+J45-K45-M45-N45+O45</f>
        <v>82196.6674396825</v>
      </c>
      <c r="Q45" s="56" t="n">
        <f aca="false">IF(OR(E45=1,P45&lt;=0),0,P45)</f>
        <v>82196.6674396825</v>
      </c>
      <c r="R45" s="15" t="n">
        <f aca="false">IF(OR(E45=1,AND(P45&lt;=0,I45&gt;0)),1,0)</f>
        <v>0</v>
      </c>
      <c r="S45" s="15" t="n">
        <f aca="false">IF(L45&gt;0,1,0)</f>
        <v>1</v>
      </c>
    </row>
    <row r="46" customFormat="false" ht="15" hidden="false" customHeight="false" outlineLevel="0" collapsed="false">
      <c r="A46" s="15" t="n">
        <v>45</v>
      </c>
      <c r="B46" s="15" t="n">
        <f aca="false">INT((A46-1)/12)+1</f>
        <v>4</v>
      </c>
      <c r="C46" s="15" t="n">
        <f aca="false">MIN(Inputs!$C$4+B46-1,99)</f>
        <v>77</v>
      </c>
      <c r="D46" s="55" t="n">
        <f aca="false">Inputs!$C$26</f>
        <v>0.03</v>
      </c>
      <c r="E46" s="15" t="n">
        <f aca="false">R45</f>
        <v>0</v>
      </c>
      <c r="F46" s="56" t="n">
        <f aca="false">Q45</f>
        <v>82196.6674396825</v>
      </c>
      <c r="G46" s="56" t="n">
        <f aca="false">IF(AND(MOD(A46-1,12)=0,B46&lt;=Inputs!$C$7,E46=0),Inputs!$C$6,0)</f>
        <v>0</v>
      </c>
      <c r="H46" s="56" t="n">
        <f aca="false">IF(B46=1,G46*Inputs!$C$9,0)</f>
        <v>0</v>
      </c>
      <c r="I46" s="56" t="n">
        <f aca="false">I45+G46</f>
        <v>96000</v>
      </c>
      <c r="J46" s="56" t="n">
        <f aca="false">(F46+G46+H46)*((1+D46)^(1/12)-1)</f>
        <v>202.719156290587</v>
      </c>
      <c r="K46" s="56" t="n">
        <f aca="false">(F46+G46+H46+J46)*(Inputs!$C$14+IF(B46&lt;=10,Inputs!$C$12,Inputs!$C$13))/12</f>
        <v>171.665388741611</v>
      </c>
      <c r="L46" s="56" t="n">
        <f aca="false">IF(OR(E46=1,A46&lt;=Inputs!$C$15),0,MAX(Inputs!$C$8*I46-(F46+G46+H46+J46-K46),0))</f>
        <v>14732.2787927686</v>
      </c>
      <c r="M46" s="56" t="n">
        <f aca="false">L46*INDEX(Rates!$B$2:$C$101,C46+1,IF(Inputs!$C$5="Male",1,2))/1000/12*Inputs!$C$16</f>
        <v>45.7928332475223</v>
      </c>
      <c r="N46" s="56" t="n">
        <f aca="false">IF($V$1=1,MAX(F46+G46+H46+J46-K46-M46,0)*Inputs!$C$22/12,0)</f>
        <v>547.879522493226</v>
      </c>
      <c r="O46" s="56" t="n">
        <f aca="false">IF(AND(MOD(A46,12)=0,B46&gt;=Inputs!$C$18),MAX(F46+G46+H46+J46-K46-M46-N46,0)*Inputs!$C$17,0)</f>
        <v>0</v>
      </c>
      <c r="P46" s="56" t="n">
        <f aca="false">F46+G46+H46+J46-K46-M46-N46+O46</f>
        <v>81634.0488514907</v>
      </c>
      <c r="Q46" s="56" t="n">
        <f aca="false">IF(OR(E46=1,P46&lt;=0),0,P46)</f>
        <v>81634.0488514907</v>
      </c>
      <c r="R46" s="15" t="n">
        <f aca="false">IF(OR(E46=1,AND(P46&lt;=0,I46&gt;0)),1,0)</f>
        <v>0</v>
      </c>
      <c r="S46" s="15" t="n">
        <f aca="false">IF(L46&gt;0,1,0)</f>
        <v>1</v>
      </c>
    </row>
    <row r="47" customFormat="false" ht="15" hidden="false" customHeight="false" outlineLevel="0" collapsed="false">
      <c r="A47" s="15" t="n">
        <v>46</v>
      </c>
      <c r="B47" s="15" t="n">
        <f aca="false">INT((A47-1)/12)+1</f>
        <v>4</v>
      </c>
      <c r="C47" s="15" t="n">
        <f aca="false">MIN(Inputs!$C$4+B47-1,99)</f>
        <v>77</v>
      </c>
      <c r="D47" s="55" t="n">
        <f aca="false">Inputs!$C$26</f>
        <v>0.03</v>
      </c>
      <c r="E47" s="15" t="n">
        <f aca="false">R46</f>
        <v>0</v>
      </c>
      <c r="F47" s="56" t="n">
        <f aca="false">Q46</f>
        <v>81634.0488514907</v>
      </c>
      <c r="G47" s="56" t="n">
        <f aca="false">IF(AND(MOD(A47-1,12)=0,B47&lt;=Inputs!$C$7,E47=0),Inputs!$C$6,0)</f>
        <v>0</v>
      </c>
      <c r="H47" s="56" t="n">
        <f aca="false">IF(B47=1,G47*Inputs!$C$9,0)</f>
        <v>0</v>
      </c>
      <c r="I47" s="56" t="n">
        <f aca="false">I46+G47</f>
        <v>96000</v>
      </c>
      <c r="J47" s="56" t="n">
        <f aca="false">(F47+G47+H47)*((1+D47)^(1/12)-1)</f>
        <v>201.331587073194</v>
      </c>
      <c r="K47" s="56" t="n">
        <f aca="false">(F47+G47+H47+J47)*(Inputs!$C$14+IF(B47&lt;=10,Inputs!$C$12,Inputs!$C$13))/12</f>
        <v>170.490375913675</v>
      </c>
      <c r="L47" s="56" t="n">
        <f aca="false">IF(OR(E47=1,A47&lt;=Inputs!$C$15),0,MAX(Inputs!$C$8*I47-(F47+G47+H47+J47-K47),0))</f>
        <v>15295.1099373498</v>
      </c>
      <c r="M47" s="56" t="n">
        <f aca="false">L47*INDEX(Rates!$B$2:$C$101,C47+1,IF(Inputs!$C$5="Male",1,2))/1000/12*Inputs!$C$16</f>
        <v>47.5423000552623</v>
      </c>
      <c r="N47" s="56" t="n">
        <f aca="false">IF($V$1=1,MAX(F47+G47+H47+J47-K47-M47,0)*Inputs!$C$22/12,0)</f>
        <v>544.115651750633</v>
      </c>
      <c r="O47" s="56" t="n">
        <f aca="false">IF(AND(MOD(A47,12)=0,B47&gt;=Inputs!$C$18),MAX(F47+G47+H47+J47-K47-M47-N47,0)*Inputs!$C$17,0)</f>
        <v>0</v>
      </c>
      <c r="P47" s="56" t="n">
        <f aca="false">F47+G47+H47+J47-K47-M47-N47+O47</f>
        <v>81073.2321108443</v>
      </c>
      <c r="Q47" s="56" t="n">
        <f aca="false">IF(OR(E47=1,P47&lt;=0),0,P47)</f>
        <v>81073.2321108443</v>
      </c>
      <c r="R47" s="15" t="n">
        <f aca="false">IF(OR(E47=1,AND(P47&lt;=0,I47&gt;0)),1,0)</f>
        <v>0</v>
      </c>
      <c r="S47" s="15" t="n">
        <f aca="false">IF(L47&gt;0,1,0)</f>
        <v>1</v>
      </c>
    </row>
    <row r="48" customFormat="false" ht="15" hidden="false" customHeight="false" outlineLevel="0" collapsed="false">
      <c r="A48" s="15" t="n">
        <v>47</v>
      </c>
      <c r="B48" s="15" t="n">
        <f aca="false">INT((A48-1)/12)+1</f>
        <v>4</v>
      </c>
      <c r="C48" s="15" t="n">
        <f aca="false">MIN(Inputs!$C$4+B48-1,99)</f>
        <v>77</v>
      </c>
      <c r="D48" s="55" t="n">
        <f aca="false">Inputs!$C$26</f>
        <v>0.03</v>
      </c>
      <c r="E48" s="15" t="n">
        <f aca="false">R47</f>
        <v>0</v>
      </c>
      <c r="F48" s="56" t="n">
        <f aca="false">Q47</f>
        <v>81073.2321108443</v>
      </c>
      <c r="G48" s="56" t="n">
        <f aca="false">IF(AND(MOD(A48-1,12)=0,B48&lt;=Inputs!$C$7,E48=0),Inputs!$C$6,0)</f>
        <v>0</v>
      </c>
      <c r="H48" s="56" t="n">
        <f aca="false">IF(B48=1,G48*Inputs!$C$9,0)</f>
        <v>0</v>
      </c>
      <c r="I48" s="56" t="n">
        <f aca="false">I47+G48</f>
        <v>96000</v>
      </c>
      <c r="J48" s="56" t="n">
        <f aca="false">(F48+G48+H48)*((1+D48)^(1/12)-1)</f>
        <v>199.948461697936</v>
      </c>
      <c r="K48" s="56" t="n">
        <f aca="false">(F48+G48+H48+J48)*(Inputs!$C$14+IF(B48&lt;=10,Inputs!$C$12,Inputs!$C$13))/12</f>
        <v>169.319126192796</v>
      </c>
      <c r="L48" s="56" t="n">
        <f aca="false">IF(OR(E48=1,A48&lt;=Inputs!$C$15),0,MAX(Inputs!$C$8*I48-(F48+G48+H48+J48-K48),0))</f>
        <v>15856.1385536506</v>
      </c>
      <c r="M48" s="56" t="n">
        <f aca="false">L48*INDEX(Rates!$B$2:$C$101,C48+1,IF(Inputs!$C$5="Male",1,2))/1000/12*Inputs!$C$16</f>
        <v>49.2861640042639</v>
      </c>
      <c r="N48" s="56" t="n">
        <f aca="false">IF($V$1=1,MAX(F48+G48+H48+J48-K48-M48,0)*Inputs!$C$22/12,0)</f>
        <v>540.363835215634</v>
      </c>
      <c r="O48" s="56" t="n">
        <f aca="false">IF(AND(MOD(A48,12)=0,B48&gt;=Inputs!$C$18),MAX(F48+G48+H48+J48-K48-M48-N48,0)*Inputs!$C$17,0)</f>
        <v>0</v>
      </c>
      <c r="P48" s="56" t="n">
        <f aca="false">F48+G48+H48+J48-K48-M48-N48+O48</f>
        <v>80514.2114471295</v>
      </c>
      <c r="Q48" s="56" t="n">
        <f aca="false">IF(OR(E48=1,P48&lt;=0),0,P48)</f>
        <v>80514.2114471295</v>
      </c>
      <c r="R48" s="15" t="n">
        <f aca="false">IF(OR(E48=1,AND(P48&lt;=0,I48&gt;0)),1,0)</f>
        <v>0</v>
      </c>
      <c r="S48" s="15" t="n">
        <f aca="false">IF(L48&gt;0,1,0)</f>
        <v>1</v>
      </c>
    </row>
    <row r="49" customFormat="false" ht="15" hidden="false" customHeight="false" outlineLevel="0" collapsed="false">
      <c r="A49" s="15" t="n">
        <v>48</v>
      </c>
      <c r="B49" s="15" t="n">
        <f aca="false">INT((A49-1)/12)+1</f>
        <v>4</v>
      </c>
      <c r="C49" s="15" t="n">
        <f aca="false">MIN(Inputs!$C$4+B49-1,99)</f>
        <v>77</v>
      </c>
      <c r="D49" s="55" t="n">
        <f aca="false">Inputs!$C$26</f>
        <v>0.03</v>
      </c>
      <c r="E49" s="15" t="n">
        <f aca="false">R48</f>
        <v>0</v>
      </c>
      <c r="F49" s="56" t="n">
        <f aca="false">Q48</f>
        <v>80514.2114471295</v>
      </c>
      <c r="G49" s="56" t="n">
        <f aca="false">IF(AND(MOD(A49-1,12)=0,B49&lt;=Inputs!$C$7,E49=0),Inputs!$C$6,0)</f>
        <v>0</v>
      </c>
      <c r="H49" s="56" t="n">
        <f aca="false">IF(B49=1,G49*Inputs!$C$9,0)</f>
        <v>0</v>
      </c>
      <c r="I49" s="56" t="n">
        <f aca="false">I48+G49</f>
        <v>96000</v>
      </c>
      <c r="J49" s="56" t="n">
        <f aca="false">(F49+G49+H49)*((1+D49)^(1/12)-1)</f>
        <v>198.569765932923</v>
      </c>
      <c r="K49" s="56" t="n">
        <f aca="false">(F49+G49+H49+J49)*(Inputs!$C$14+IF(B49&lt;=10,Inputs!$C$12,Inputs!$C$13))/12</f>
        <v>168.151627527213</v>
      </c>
      <c r="L49" s="56" t="n">
        <f aca="false">IF(OR(E49=1,A49&lt;=Inputs!$C$15),0,MAX(Inputs!$C$8*I49-(F49+G49+H49+J49-K49),0))</f>
        <v>16415.3704144648</v>
      </c>
      <c r="M49" s="56" t="n">
        <f aca="false">L49*INDEX(Rates!$B$2:$C$101,C49+1,IF(Inputs!$C$5="Male",1,2))/1000/12*Inputs!$C$16</f>
        <v>51.0244430382947</v>
      </c>
      <c r="N49" s="56" t="n">
        <f aca="false">IF($V$1=1,MAX(F49+G49+H49+J49-K49-M49,0)*Inputs!$C$22/12,0)</f>
        <v>536.624034283313</v>
      </c>
      <c r="O49" s="56" t="n">
        <f aca="false">IF(AND(MOD(A49,12)=0,B49&gt;=Inputs!$C$18),MAX(F49+G49+H49+J49-K49-M49-N49,0)*Inputs!$C$17,0)</f>
        <v>0</v>
      </c>
      <c r="P49" s="56" t="n">
        <f aca="false">F49+G49+H49+J49-K49-M49-N49+O49</f>
        <v>79956.9811082136</v>
      </c>
      <c r="Q49" s="56" t="n">
        <f aca="false">IF(OR(E49=1,P49&lt;=0),0,P49)</f>
        <v>79956.9811082136</v>
      </c>
      <c r="R49" s="15" t="n">
        <f aca="false">IF(OR(E49=1,AND(P49&lt;=0,I49&gt;0)),1,0)</f>
        <v>0</v>
      </c>
      <c r="S49" s="15" t="n">
        <f aca="false">IF(L49&gt;0,1,0)</f>
        <v>1</v>
      </c>
    </row>
    <row r="50" customFormat="false" ht="15" hidden="false" customHeight="false" outlineLevel="0" collapsed="false">
      <c r="A50" s="15" t="n">
        <v>49</v>
      </c>
      <c r="B50" s="15" t="n">
        <f aca="false">INT((A50-1)/12)+1</f>
        <v>5</v>
      </c>
      <c r="C50" s="15" t="n">
        <f aca="false">MIN(Inputs!$C$4+B50-1,99)</f>
        <v>78</v>
      </c>
      <c r="D50" s="55" t="n">
        <f aca="false">Inputs!$C$26</f>
        <v>0.03</v>
      </c>
      <c r="E50" s="15" t="n">
        <f aca="false">R49</f>
        <v>0</v>
      </c>
      <c r="F50" s="56" t="n">
        <f aca="false">Q49</f>
        <v>79956.9811082136</v>
      </c>
      <c r="G50" s="56" t="n">
        <f aca="false">IF(AND(MOD(A50-1,12)=0,B50&lt;=Inputs!$C$7,E50=0),Inputs!$C$6,0)</f>
        <v>24000</v>
      </c>
      <c r="H50" s="56" t="n">
        <f aca="false">IF(B50=1,G50*Inputs!$C$9,0)</f>
        <v>0</v>
      </c>
      <c r="I50" s="56" t="n">
        <f aca="false">I49+G50</f>
        <v>120000</v>
      </c>
      <c r="J50" s="56" t="n">
        <f aca="false">(F50+G50+H50)*((1+D50)^(1/12)-1)</f>
        <v>256.385960127133</v>
      </c>
      <c r="K50" s="56" t="n">
        <f aca="false">(F50+G50+H50+J50)*(Inputs!$C$14+IF(B50&lt;=10,Inputs!$C$12,Inputs!$C$13))/12</f>
        <v>217.111181392377</v>
      </c>
      <c r="L50" s="56" t="n">
        <f aca="false">IF(OR(E50=1,A50&lt;=Inputs!$C$15),0,MAX(Inputs!$C$8*I50-(F50+G50+H50+J50-K50),0))</f>
        <v>17203.7441130516</v>
      </c>
      <c r="M50" s="56" t="n">
        <f aca="false">L50*INDEX(Rates!$B$2:$C$101,C50+1,IF(Inputs!$C$5="Male",1,2))/1000/12*Inputs!$C$16</f>
        <v>59.9120388737023</v>
      </c>
      <c r="N50" s="56" t="n">
        <f aca="false">IF($V$1=1,MAX(F50+G50+H50+J50-K50-M50,0)*Inputs!$C$22/12,0)</f>
        <v>692.908958987164</v>
      </c>
      <c r="O50" s="56" t="n">
        <f aca="false">IF(AND(MOD(A50,12)=0,B50&gt;=Inputs!$C$18),MAX(F50+G50+H50+J50-K50-M50-N50,0)*Inputs!$C$17,0)</f>
        <v>0</v>
      </c>
      <c r="P50" s="56" t="n">
        <f aca="false">F50+G50+H50+J50-K50-M50-N50+O50</f>
        <v>103243.434889088</v>
      </c>
      <c r="Q50" s="56" t="n">
        <f aca="false">IF(OR(E50=1,P50&lt;=0),0,P50)</f>
        <v>103243.434889088</v>
      </c>
      <c r="R50" s="15" t="n">
        <f aca="false">IF(OR(E50=1,AND(P50&lt;=0,I50&gt;0)),1,0)</f>
        <v>0</v>
      </c>
      <c r="S50" s="15" t="n">
        <f aca="false">IF(L50&gt;0,1,0)</f>
        <v>1</v>
      </c>
    </row>
    <row r="51" customFormat="false" ht="15" hidden="false" customHeight="false" outlineLevel="0" collapsed="false">
      <c r="A51" s="15" t="n">
        <v>50</v>
      </c>
      <c r="B51" s="15" t="n">
        <f aca="false">INT((A51-1)/12)+1</f>
        <v>5</v>
      </c>
      <c r="C51" s="15" t="n">
        <f aca="false">MIN(Inputs!$C$4+B51-1,99)</f>
        <v>78</v>
      </c>
      <c r="D51" s="55" t="n">
        <f aca="false">Inputs!$C$26</f>
        <v>0.03</v>
      </c>
      <c r="E51" s="15" t="n">
        <f aca="false">R50</f>
        <v>0</v>
      </c>
      <c r="F51" s="56" t="n">
        <f aca="false">Q50</f>
        <v>103243.434889088</v>
      </c>
      <c r="G51" s="56" t="n">
        <f aca="false">IF(AND(MOD(A51-1,12)=0,B51&lt;=Inputs!$C$7,E51=0),Inputs!$C$6,0)</f>
        <v>0</v>
      </c>
      <c r="H51" s="56" t="n">
        <f aca="false">IF(B51=1,G51*Inputs!$C$9,0)</f>
        <v>0</v>
      </c>
      <c r="I51" s="56" t="n">
        <f aca="false">I50+G51</f>
        <v>120000</v>
      </c>
      <c r="J51" s="56" t="n">
        <f aca="false">(F51+G51+H51)*((1+D51)^(1/12)-1)</f>
        <v>254.62616265576</v>
      </c>
      <c r="K51" s="56" t="n">
        <f aca="false">(F51+G51+H51+J51)*(Inputs!$C$14+IF(B51&lt;=10,Inputs!$C$12,Inputs!$C$13))/12</f>
        <v>215.620960524465</v>
      </c>
      <c r="L51" s="56" t="n">
        <f aca="false">IF(OR(E51=1,A51&lt;=Inputs!$C$15),0,MAX(Inputs!$C$8*I51-(F51+G51+H51+J51-K51),0))</f>
        <v>17917.5599087812</v>
      </c>
      <c r="M51" s="56" t="n">
        <f aca="false">L51*INDEX(Rates!$B$2:$C$101,C51+1,IF(Inputs!$C$5="Male",1,2))/1000/12*Inputs!$C$16</f>
        <v>62.3979023823306</v>
      </c>
      <c r="N51" s="56" t="n">
        <f aca="false">IF($V$1=1,MAX(F51+G51+H51+J51-K51-M51,0)*Inputs!$C$22/12,0)</f>
        <v>688.133614592243</v>
      </c>
      <c r="O51" s="56" t="n">
        <f aca="false">IF(AND(MOD(A51,12)=0,B51&gt;=Inputs!$C$18),MAX(F51+G51+H51+J51-K51-M51-N51,0)*Inputs!$C$17,0)</f>
        <v>0</v>
      </c>
      <c r="P51" s="56" t="n">
        <f aca="false">F51+G51+H51+J51-K51-M51-N51+O51</f>
        <v>102531.908574244</v>
      </c>
      <c r="Q51" s="56" t="n">
        <f aca="false">IF(OR(E51=1,P51&lt;=0),0,P51)</f>
        <v>102531.908574244</v>
      </c>
      <c r="R51" s="15" t="n">
        <f aca="false">IF(OR(E51=1,AND(P51&lt;=0,I51&gt;0)),1,0)</f>
        <v>0</v>
      </c>
      <c r="S51" s="15" t="n">
        <f aca="false">IF(L51&gt;0,1,0)</f>
        <v>1</v>
      </c>
    </row>
    <row r="52" customFormat="false" ht="15" hidden="false" customHeight="false" outlineLevel="0" collapsed="false">
      <c r="A52" s="15" t="n">
        <v>51</v>
      </c>
      <c r="B52" s="15" t="n">
        <f aca="false">INT((A52-1)/12)+1</f>
        <v>5</v>
      </c>
      <c r="C52" s="15" t="n">
        <f aca="false">MIN(Inputs!$C$4+B52-1,99)</f>
        <v>78</v>
      </c>
      <c r="D52" s="55" t="n">
        <f aca="false">Inputs!$C$26</f>
        <v>0.03</v>
      </c>
      <c r="E52" s="15" t="n">
        <f aca="false">R51</f>
        <v>0</v>
      </c>
      <c r="F52" s="56" t="n">
        <f aca="false">Q51</f>
        <v>102531.908574244</v>
      </c>
      <c r="G52" s="56" t="n">
        <f aca="false">IF(AND(MOD(A52-1,12)=0,B52&lt;=Inputs!$C$7,E52=0),Inputs!$C$6,0)</f>
        <v>0</v>
      </c>
      <c r="H52" s="56" t="n">
        <f aca="false">IF(B52=1,G52*Inputs!$C$9,0)</f>
        <v>0</v>
      </c>
      <c r="I52" s="56" t="n">
        <f aca="false">I51+G52</f>
        <v>120000</v>
      </c>
      <c r="J52" s="56" t="n">
        <f aca="false">(F52+G52+H52)*((1+D52)^(1/12)-1)</f>
        <v>252.871346813264</v>
      </c>
      <c r="K52" s="56" t="n">
        <f aca="false">(F52+G52+H52+J52)*(Inputs!$C$14+IF(B52&lt;=10,Inputs!$C$12,Inputs!$C$13))/12</f>
        <v>214.13495816887</v>
      </c>
      <c r="L52" s="56" t="n">
        <f aca="false">IF(OR(E52=1,A52&lt;=Inputs!$C$15),0,MAX(Inputs!$C$8*I52-(F52+G52+H52+J52-K52),0))</f>
        <v>18629.3550371114</v>
      </c>
      <c r="M52" s="56" t="n">
        <f aca="false">L52*INDEX(Rates!$B$2:$C$101,C52+1,IF(Inputs!$C$5="Male",1,2))/1000/12*Inputs!$C$16</f>
        <v>64.8767289167404</v>
      </c>
      <c r="N52" s="56" t="n">
        <f aca="false">IF($V$1=1,MAX(F52+G52+H52+J52-K52-M52,0)*Inputs!$C$22/12,0)</f>
        <v>683.371788226479</v>
      </c>
      <c r="O52" s="56" t="n">
        <f aca="false">IF(AND(MOD(A52,12)=0,B52&gt;=Inputs!$C$18),MAX(F52+G52+H52+J52-K52-M52-N52,0)*Inputs!$C$17,0)</f>
        <v>0</v>
      </c>
      <c r="P52" s="56" t="n">
        <f aca="false">F52+G52+H52+J52-K52-M52-N52+O52</f>
        <v>101822.396445745</v>
      </c>
      <c r="Q52" s="56" t="n">
        <f aca="false">IF(OR(E52=1,P52&lt;=0),0,P52)</f>
        <v>101822.396445745</v>
      </c>
      <c r="R52" s="15" t="n">
        <f aca="false">IF(OR(E52=1,AND(P52&lt;=0,I52&gt;0)),1,0)</f>
        <v>0</v>
      </c>
      <c r="S52" s="15" t="n">
        <f aca="false">IF(L52&gt;0,1,0)</f>
        <v>1</v>
      </c>
    </row>
    <row r="53" customFormat="false" ht="15" hidden="false" customHeight="false" outlineLevel="0" collapsed="false">
      <c r="A53" s="15" t="n">
        <v>52</v>
      </c>
      <c r="B53" s="15" t="n">
        <f aca="false">INT((A53-1)/12)+1</f>
        <v>5</v>
      </c>
      <c r="C53" s="15" t="n">
        <f aca="false">MIN(Inputs!$C$4+B53-1,99)</f>
        <v>78</v>
      </c>
      <c r="D53" s="55" t="n">
        <f aca="false">Inputs!$C$26</f>
        <v>0.03</v>
      </c>
      <c r="E53" s="15" t="n">
        <f aca="false">R52</f>
        <v>0</v>
      </c>
      <c r="F53" s="56" t="n">
        <f aca="false">Q52</f>
        <v>101822.396445745</v>
      </c>
      <c r="G53" s="56" t="n">
        <f aca="false">IF(AND(MOD(A53-1,12)=0,B53&lt;=Inputs!$C$7,E53=0),Inputs!$C$6,0)</f>
        <v>0</v>
      </c>
      <c r="H53" s="56" t="n">
        <f aca="false">IF(B53=1,G53*Inputs!$C$9,0)</f>
        <v>0</v>
      </c>
      <c r="I53" s="56" t="n">
        <f aca="false">I52+G53</f>
        <v>120000</v>
      </c>
      <c r="J53" s="56" t="n">
        <f aca="false">(F53+G53+H53)*((1+D53)^(1/12)-1)</f>
        <v>251.121498497664</v>
      </c>
      <c r="K53" s="56" t="n">
        <f aca="false">(F53+G53+H53+J53)*(Inputs!$C$14+IF(B53&lt;=10,Inputs!$C$12,Inputs!$C$13))/12</f>
        <v>212.65316238384</v>
      </c>
      <c r="L53" s="56" t="n">
        <f aca="false">IF(OR(E53=1,A53&lt;=Inputs!$C$15),0,MAX(Inputs!$C$8*I53-(F53+G53+H53+J53-K53),0))</f>
        <v>19339.1352181408</v>
      </c>
      <c r="M53" s="56" t="n">
        <f aca="false">L53*INDEX(Rates!$B$2:$C$101,C53+1,IF(Inputs!$C$5="Male",1,2))/1000/12*Inputs!$C$16</f>
        <v>67.3485383971753</v>
      </c>
      <c r="N53" s="56" t="n">
        <f aca="false">IF($V$1=1,MAX(F53+G53+H53+J53-K53-M53,0)*Inputs!$C$22/12,0)</f>
        <v>678.62344162308</v>
      </c>
      <c r="O53" s="56" t="n">
        <f aca="false">IF(AND(MOD(A53,12)=0,B53&gt;=Inputs!$C$18),MAX(F53+G53+H53+J53-K53-M53-N53,0)*Inputs!$C$17,0)</f>
        <v>0</v>
      </c>
      <c r="P53" s="56" t="n">
        <f aca="false">F53+G53+H53+J53-K53-M53-N53+O53</f>
        <v>101114.892801839</v>
      </c>
      <c r="Q53" s="56" t="n">
        <f aca="false">IF(OR(E53=1,P53&lt;=0),0,P53)</f>
        <v>101114.892801839</v>
      </c>
      <c r="R53" s="15" t="n">
        <f aca="false">IF(OR(E53=1,AND(P53&lt;=0,I53&gt;0)),1,0)</f>
        <v>0</v>
      </c>
      <c r="S53" s="15" t="n">
        <f aca="false">IF(L53&gt;0,1,0)</f>
        <v>1</v>
      </c>
    </row>
    <row r="54" customFormat="false" ht="15" hidden="false" customHeight="false" outlineLevel="0" collapsed="false">
      <c r="A54" s="15" t="n">
        <v>53</v>
      </c>
      <c r="B54" s="15" t="n">
        <f aca="false">INT((A54-1)/12)+1</f>
        <v>5</v>
      </c>
      <c r="C54" s="15" t="n">
        <f aca="false">MIN(Inputs!$C$4+B54-1,99)</f>
        <v>78</v>
      </c>
      <c r="D54" s="55" t="n">
        <f aca="false">Inputs!$C$26</f>
        <v>0.03</v>
      </c>
      <c r="E54" s="15" t="n">
        <f aca="false">R53</f>
        <v>0</v>
      </c>
      <c r="F54" s="56" t="n">
        <f aca="false">Q53</f>
        <v>101114.892801839</v>
      </c>
      <c r="G54" s="56" t="n">
        <f aca="false">IF(AND(MOD(A54-1,12)=0,B54&lt;=Inputs!$C$7,E54=0),Inputs!$C$6,0)</f>
        <v>0</v>
      </c>
      <c r="H54" s="56" t="n">
        <f aca="false">IF(B54=1,G54*Inputs!$C$9,0)</f>
        <v>0</v>
      </c>
      <c r="I54" s="56" t="n">
        <f aca="false">I53+G54</f>
        <v>120000</v>
      </c>
      <c r="J54" s="56" t="n">
        <f aca="false">(F54+G54+H54)*((1+D54)^(1/12)-1)</f>
        <v>249.376603646903</v>
      </c>
      <c r="K54" s="56" t="n">
        <f aca="false">(F54+G54+H54+J54)*(Inputs!$C$14+IF(B54&lt;=10,Inputs!$C$12,Inputs!$C$13))/12</f>
        <v>211.175561261429</v>
      </c>
      <c r="L54" s="56" t="n">
        <f aca="false">IF(OR(E54=1,A54&lt;=Inputs!$C$15),0,MAX(Inputs!$C$8*I54-(F54+G54+H54+J54-K54),0))</f>
        <v>20046.9061557756</v>
      </c>
      <c r="M54" s="56" t="n">
        <f aca="false">L54*INDEX(Rates!$B$2:$C$101,C54+1,IF(Inputs!$C$5="Male",1,2))/1000/12*Inputs!$C$16</f>
        <v>69.8133506874885</v>
      </c>
      <c r="N54" s="56" t="n">
        <f aca="false">IF($V$1=1,MAX(F54+G54+H54+J54-K54-M54,0)*Inputs!$C$22/12,0)</f>
        <v>673.88853662358</v>
      </c>
      <c r="O54" s="56" t="n">
        <f aca="false">IF(AND(MOD(A54,12)=0,B54&gt;=Inputs!$C$18),MAX(F54+G54+H54+J54-K54-M54-N54,0)*Inputs!$C$17,0)</f>
        <v>0</v>
      </c>
      <c r="P54" s="56" t="n">
        <f aca="false">F54+G54+H54+J54-K54-M54-N54+O54</f>
        <v>100409.391956913</v>
      </c>
      <c r="Q54" s="56" t="n">
        <f aca="false">IF(OR(E54=1,P54&lt;=0),0,P54)</f>
        <v>100409.391956913</v>
      </c>
      <c r="R54" s="15" t="n">
        <f aca="false">IF(OR(E54=1,AND(P54&lt;=0,I54&gt;0)),1,0)</f>
        <v>0</v>
      </c>
      <c r="S54" s="15" t="n">
        <f aca="false">IF(L54&gt;0,1,0)</f>
        <v>1</v>
      </c>
    </row>
    <row r="55" customFormat="false" ht="15" hidden="false" customHeight="false" outlineLevel="0" collapsed="false">
      <c r="A55" s="15" t="n">
        <v>54</v>
      </c>
      <c r="B55" s="15" t="n">
        <f aca="false">INT((A55-1)/12)+1</f>
        <v>5</v>
      </c>
      <c r="C55" s="15" t="n">
        <f aca="false">MIN(Inputs!$C$4+B55-1,99)</f>
        <v>78</v>
      </c>
      <c r="D55" s="55" t="n">
        <f aca="false">Inputs!$C$26</f>
        <v>0.03</v>
      </c>
      <c r="E55" s="15" t="n">
        <f aca="false">R54</f>
        <v>0</v>
      </c>
      <c r="F55" s="56" t="n">
        <f aca="false">Q54</f>
        <v>100409.391956913</v>
      </c>
      <c r="G55" s="56" t="n">
        <f aca="false">IF(AND(MOD(A55-1,12)=0,B55&lt;=Inputs!$C$7,E55=0),Inputs!$C$6,0)</f>
        <v>0</v>
      </c>
      <c r="H55" s="56" t="n">
        <f aca="false">IF(B55=1,G55*Inputs!$C$9,0)</f>
        <v>0</v>
      </c>
      <c r="I55" s="56" t="n">
        <f aca="false">I54+G55</f>
        <v>120000</v>
      </c>
      <c r="J55" s="56" t="n">
        <f aca="false">(F55+G55+H55)*((1+D55)^(1/12)-1)</f>
        <v>247.636648238728</v>
      </c>
      <c r="K55" s="56" t="n">
        <f aca="false">(F55+G55+H55+J55)*(Inputs!$C$14+IF(B55&lt;=10,Inputs!$C$12,Inputs!$C$13))/12</f>
        <v>209.7021429274</v>
      </c>
      <c r="L55" s="56" t="n">
        <f aca="false">IF(OR(E55=1,A55&lt;=Inputs!$C$15),0,MAX(Inputs!$C$8*I55-(F55+G55+H55+J55-K55),0))</f>
        <v>20752.6735377753</v>
      </c>
      <c r="M55" s="56" t="n">
        <f aca="false">L55*INDEX(Rates!$B$2:$C$101,C55+1,IF(Inputs!$C$5="Male",1,2))/1000/12*Inputs!$C$16</f>
        <v>72.2711855953026</v>
      </c>
      <c r="N55" s="56" t="n">
        <f aca="false">IF($V$1=1,MAX(F55+G55+H55+J55-K55-M55,0)*Inputs!$C$22/12,0)</f>
        <v>669.167035177529</v>
      </c>
      <c r="O55" s="56" t="n">
        <f aca="false">IF(AND(MOD(A55,12)=0,B55&gt;=Inputs!$C$18),MAX(F55+G55+H55+J55-K55-M55-N55,0)*Inputs!$C$17,0)</f>
        <v>0</v>
      </c>
      <c r="P55" s="56" t="n">
        <f aca="false">F55+G55+H55+J55-K55-M55-N55+O55</f>
        <v>99705.8882414518</v>
      </c>
      <c r="Q55" s="56" t="n">
        <f aca="false">IF(OR(E55=1,P55&lt;=0),0,P55)</f>
        <v>99705.8882414518</v>
      </c>
      <c r="R55" s="15" t="n">
        <f aca="false">IF(OR(E55=1,AND(P55&lt;=0,I55&gt;0)),1,0)</f>
        <v>0</v>
      </c>
      <c r="S55" s="15" t="n">
        <f aca="false">IF(L55&gt;0,1,0)</f>
        <v>1</v>
      </c>
    </row>
    <row r="56" customFormat="false" ht="15" hidden="false" customHeight="false" outlineLevel="0" collapsed="false">
      <c r="A56" s="15" t="n">
        <v>55</v>
      </c>
      <c r="B56" s="15" t="n">
        <f aca="false">INT((A56-1)/12)+1</f>
        <v>5</v>
      </c>
      <c r="C56" s="15" t="n">
        <f aca="false">MIN(Inputs!$C$4+B56-1,99)</f>
        <v>78</v>
      </c>
      <c r="D56" s="55" t="n">
        <f aca="false">Inputs!$C$26</f>
        <v>0.03</v>
      </c>
      <c r="E56" s="15" t="n">
        <f aca="false">R55</f>
        <v>0</v>
      </c>
      <c r="F56" s="56" t="n">
        <f aca="false">Q55</f>
        <v>99705.8882414518</v>
      </c>
      <c r="G56" s="56" t="n">
        <f aca="false">IF(AND(MOD(A56-1,12)=0,B56&lt;=Inputs!$C$7,E56=0),Inputs!$C$6,0)</f>
        <v>0</v>
      </c>
      <c r="H56" s="56" t="n">
        <f aca="false">IF(B56=1,G56*Inputs!$C$9,0)</f>
        <v>0</v>
      </c>
      <c r="I56" s="56" t="n">
        <f aca="false">I55+G56</f>
        <v>120000</v>
      </c>
      <c r="J56" s="56" t="n">
        <f aca="false">(F56+G56+H56)*((1+D56)^(1/12)-1)</f>
        <v>245.901618290582</v>
      </c>
      <c r="K56" s="56" t="n">
        <f aca="false">(F56+G56+H56+J56)*(Inputs!$C$14+IF(B56&lt;=10,Inputs!$C$12,Inputs!$C$13))/12</f>
        <v>208.23289554113</v>
      </c>
      <c r="L56" s="56" t="n">
        <f aca="false">IF(OR(E56=1,A56&lt;=Inputs!$C$15),0,MAX(Inputs!$C$8*I56-(F56+G56+H56+J56-K56),0))</f>
        <v>21456.4430357987</v>
      </c>
      <c r="M56" s="56" t="n">
        <f aca="false">L56*INDEX(Rates!$B$2:$C$101,C56+1,IF(Inputs!$C$5="Male",1,2))/1000/12*Inputs!$C$16</f>
        <v>74.722062872169</v>
      </c>
      <c r="N56" s="56" t="n">
        <f aca="false">IF($V$1=1,MAX(F56+G56+H56+J56-K56-M56,0)*Inputs!$C$22/12,0)</f>
        <v>664.458899342194</v>
      </c>
      <c r="O56" s="56" t="n">
        <f aca="false">IF(AND(MOD(A56,12)=0,B56&gt;=Inputs!$C$18),MAX(F56+G56+H56+J56-K56-M56-N56,0)*Inputs!$C$17,0)</f>
        <v>0</v>
      </c>
      <c r="P56" s="56" t="n">
        <f aca="false">F56+G56+H56+J56-K56-M56-N56+O56</f>
        <v>99004.3760019869</v>
      </c>
      <c r="Q56" s="56" t="n">
        <f aca="false">IF(OR(E56=1,P56&lt;=0),0,P56)</f>
        <v>99004.3760019869</v>
      </c>
      <c r="R56" s="15" t="n">
        <f aca="false">IF(OR(E56=1,AND(P56&lt;=0,I56&gt;0)),1,0)</f>
        <v>0</v>
      </c>
      <c r="S56" s="15" t="n">
        <f aca="false">IF(L56&gt;0,1,0)</f>
        <v>1</v>
      </c>
    </row>
    <row r="57" customFormat="false" ht="15" hidden="false" customHeight="false" outlineLevel="0" collapsed="false">
      <c r="A57" s="15" t="n">
        <v>56</v>
      </c>
      <c r="B57" s="15" t="n">
        <f aca="false">INT((A57-1)/12)+1</f>
        <v>5</v>
      </c>
      <c r="C57" s="15" t="n">
        <f aca="false">MIN(Inputs!$C$4+B57-1,99)</f>
        <v>78</v>
      </c>
      <c r="D57" s="55" t="n">
        <f aca="false">Inputs!$C$26</f>
        <v>0.03</v>
      </c>
      <c r="E57" s="15" t="n">
        <f aca="false">R56</f>
        <v>0</v>
      </c>
      <c r="F57" s="56" t="n">
        <f aca="false">Q56</f>
        <v>99004.3760019869</v>
      </c>
      <c r="G57" s="56" t="n">
        <f aca="false">IF(AND(MOD(A57-1,12)=0,B57&lt;=Inputs!$C$7,E57=0),Inputs!$C$6,0)</f>
        <v>0</v>
      </c>
      <c r="H57" s="56" t="n">
        <f aca="false">IF(B57=1,G57*Inputs!$C$9,0)</f>
        <v>0</v>
      </c>
      <c r="I57" s="56" t="n">
        <f aca="false">I56+G57</f>
        <v>120000</v>
      </c>
      <c r="J57" s="56" t="n">
        <f aca="false">(F57+G57+H57)*((1+D57)^(1/12)-1)</f>
        <v>244.171499859489</v>
      </c>
      <c r="K57" s="56" t="n">
        <f aca="false">(F57+G57+H57+J57)*(Inputs!$C$14+IF(B57&lt;=10,Inputs!$C$12,Inputs!$C$13))/12</f>
        <v>206.767807295513</v>
      </c>
      <c r="L57" s="56" t="n">
        <f aca="false">IF(OR(E57=1,A57&lt;=Inputs!$C$15),0,MAX(Inputs!$C$8*I57-(F57+G57+H57+J57-K57),0))</f>
        <v>22158.2203054491</v>
      </c>
      <c r="M57" s="56" t="n">
        <f aca="false">L57*INDEX(Rates!$B$2:$C$101,C57+1,IF(Inputs!$C$5="Male",1,2))/1000/12*Inputs!$C$16</f>
        <v>77.1660022137265</v>
      </c>
      <c r="N57" s="56" t="n">
        <f aca="false">IF($V$1=1,MAX(F57+G57+H57+J57-K57-M57,0)*Inputs!$C$22/12,0)</f>
        <v>659.764091282248</v>
      </c>
      <c r="O57" s="56" t="n">
        <f aca="false">IF(AND(MOD(A57,12)=0,B57&gt;=Inputs!$C$18),MAX(F57+G57+H57+J57-K57-M57-N57,0)*Inputs!$C$17,0)</f>
        <v>0</v>
      </c>
      <c r="P57" s="56" t="n">
        <f aca="false">F57+G57+H57+J57-K57-M57-N57+O57</f>
        <v>98304.8496010549</v>
      </c>
      <c r="Q57" s="56" t="n">
        <f aca="false">IF(OR(E57=1,P57&lt;=0),0,P57)</f>
        <v>98304.8496010549</v>
      </c>
      <c r="R57" s="15" t="n">
        <f aca="false">IF(OR(E57=1,AND(P57&lt;=0,I57&gt;0)),1,0)</f>
        <v>0</v>
      </c>
      <c r="S57" s="15" t="n">
        <f aca="false">IF(L57&gt;0,1,0)</f>
        <v>1</v>
      </c>
    </row>
    <row r="58" customFormat="false" ht="15" hidden="false" customHeight="false" outlineLevel="0" collapsed="false">
      <c r="A58" s="15" t="n">
        <v>57</v>
      </c>
      <c r="B58" s="15" t="n">
        <f aca="false">INT((A58-1)/12)+1</f>
        <v>5</v>
      </c>
      <c r="C58" s="15" t="n">
        <f aca="false">MIN(Inputs!$C$4+B58-1,99)</f>
        <v>78</v>
      </c>
      <c r="D58" s="55" t="n">
        <f aca="false">Inputs!$C$26</f>
        <v>0.03</v>
      </c>
      <c r="E58" s="15" t="n">
        <f aca="false">R57</f>
        <v>0</v>
      </c>
      <c r="F58" s="56" t="n">
        <f aca="false">Q57</f>
        <v>98304.8496010549</v>
      </c>
      <c r="G58" s="56" t="n">
        <f aca="false">IF(AND(MOD(A58-1,12)=0,B58&lt;=Inputs!$C$7,E58=0),Inputs!$C$6,0)</f>
        <v>0</v>
      </c>
      <c r="H58" s="56" t="n">
        <f aca="false">IF(B58=1,G58*Inputs!$C$9,0)</f>
        <v>0</v>
      </c>
      <c r="I58" s="56" t="n">
        <f aca="false">I57+G58</f>
        <v>120000</v>
      </c>
      <c r="J58" s="56" t="n">
        <f aca="false">(F58+G58+H58)*((1+D58)^(1/12)-1)</f>
        <v>242.446279041942</v>
      </c>
      <c r="K58" s="56" t="n">
        <f aca="false">(F58+G58+H58+J58)*(Inputs!$C$14+IF(B58&lt;=10,Inputs!$C$12,Inputs!$C$13))/12</f>
        <v>205.306866416868</v>
      </c>
      <c r="L58" s="56" t="n">
        <f aca="false">IF(OR(E58=1,A58&lt;=Inputs!$C$15),0,MAX(Inputs!$C$8*I58-(F58+G58+H58+J58-K58),0))</f>
        <v>22858.01098632</v>
      </c>
      <c r="M58" s="56" t="n">
        <f aca="false">L58*INDEX(Rates!$B$2:$C$101,C58+1,IF(Inputs!$C$5="Male",1,2))/1000/12*Inputs!$C$16</f>
        <v>79.6030232598595</v>
      </c>
      <c r="N58" s="56" t="n">
        <f aca="false">IF($V$1=1,MAX(F58+G58+H58+J58-K58-M58,0)*Inputs!$C$22/12,0)</f>
        <v>655.082573269468</v>
      </c>
      <c r="O58" s="56" t="n">
        <f aca="false">IF(AND(MOD(A58,12)=0,B58&gt;=Inputs!$C$18),MAX(F58+G58+H58+J58-K58-M58-N58,0)*Inputs!$C$17,0)</f>
        <v>0</v>
      </c>
      <c r="P58" s="56" t="n">
        <f aca="false">F58+G58+H58+J58-K58-M58-N58+O58</f>
        <v>97607.3034171507</v>
      </c>
      <c r="Q58" s="56" t="n">
        <f aca="false">IF(OR(E58=1,P58&lt;=0),0,P58)</f>
        <v>97607.3034171507</v>
      </c>
      <c r="R58" s="15" t="n">
        <f aca="false">IF(OR(E58=1,AND(P58&lt;=0,I58&gt;0)),1,0)</f>
        <v>0</v>
      </c>
      <c r="S58" s="15" t="n">
        <f aca="false">IF(L58&gt;0,1,0)</f>
        <v>1</v>
      </c>
    </row>
    <row r="59" customFormat="false" ht="15" hidden="false" customHeight="false" outlineLevel="0" collapsed="false">
      <c r="A59" s="15" t="n">
        <v>58</v>
      </c>
      <c r="B59" s="15" t="n">
        <f aca="false">INT((A59-1)/12)+1</f>
        <v>5</v>
      </c>
      <c r="C59" s="15" t="n">
        <f aca="false">MIN(Inputs!$C$4+B59-1,99)</f>
        <v>78</v>
      </c>
      <c r="D59" s="55" t="n">
        <f aca="false">Inputs!$C$26</f>
        <v>0.03</v>
      </c>
      <c r="E59" s="15" t="n">
        <f aca="false">R58</f>
        <v>0</v>
      </c>
      <c r="F59" s="56" t="n">
        <f aca="false">Q58</f>
        <v>97607.3034171507</v>
      </c>
      <c r="G59" s="56" t="n">
        <f aca="false">IF(AND(MOD(A59-1,12)=0,B59&lt;=Inputs!$C$7,E59=0),Inputs!$C$6,0)</f>
        <v>0</v>
      </c>
      <c r="H59" s="56" t="n">
        <f aca="false">IF(B59=1,G59*Inputs!$C$9,0)</f>
        <v>0</v>
      </c>
      <c r="I59" s="56" t="n">
        <f aca="false">I58+G59</f>
        <v>120000</v>
      </c>
      <c r="J59" s="56" t="n">
        <f aca="false">(F59+G59+H59)*((1+D59)^(1/12)-1)</f>
        <v>240.725941973793</v>
      </c>
      <c r="K59" s="56" t="n">
        <f aca="false">(F59+G59+H59+J59)*(Inputs!$C$14+IF(B59&lt;=10,Inputs!$C$12,Inputs!$C$13))/12</f>
        <v>203.850061164843</v>
      </c>
      <c r="L59" s="56" t="n">
        <f aca="false">IF(OR(E59=1,A59&lt;=Inputs!$C$15),0,MAX(Inputs!$C$8*I59-(F59+G59+H59+J59-K59),0))</f>
        <v>23555.8207020404</v>
      </c>
      <c r="M59" s="56" t="n">
        <f aca="false">L59*INDEX(Rates!$B$2:$C$101,C59+1,IF(Inputs!$C$5="Male",1,2))/1000/12*Inputs!$C$16</f>
        <v>82.0331455948557</v>
      </c>
      <c r="N59" s="56" t="n">
        <f aca="false">IF($V$1=1,MAX(F59+G59+H59+J59-K59-M59,0)*Inputs!$C$22/12,0)</f>
        <v>650.414307682432</v>
      </c>
      <c r="O59" s="56" t="n">
        <f aca="false">IF(AND(MOD(A59,12)=0,B59&gt;=Inputs!$C$18),MAX(F59+G59+H59+J59-K59-M59-N59,0)*Inputs!$C$17,0)</f>
        <v>0</v>
      </c>
      <c r="P59" s="56" t="n">
        <f aca="false">F59+G59+H59+J59-K59-M59-N59+O59</f>
        <v>96911.7318446823</v>
      </c>
      <c r="Q59" s="56" t="n">
        <f aca="false">IF(OR(E59=1,P59&lt;=0),0,P59)</f>
        <v>96911.7318446823</v>
      </c>
      <c r="R59" s="15" t="n">
        <f aca="false">IF(OR(E59=1,AND(P59&lt;=0,I59&gt;0)),1,0)</f>
        <v>0</v>
      </c>
      <c r="S59" s="15" t="n">
        <f aca="false">IF(L59&gt;0,1,0)</f>
        <v>1</v>
      </c>
    </row>
    <row r="60" customFormat="false" ht="15" hidden="false" customHeight="false" outlineLevel="0" collapsed="false">
      <c r="A60" s="15" t="n">
        <v>59</v>
      </c>
      <c r="B60" s="15" t="n">
        <f aca="false">INT((A60-1)/12)+1</f>
        <v>5</v>
      </c>
      <c r="C60" s="15" t="n">
        <f aca="false">MIN(Inputs!$C$4+B60-1,99)</f>
        <v>78</v>
      </c>
      <c r="D60" s="55" t="n">
        <f aca="false">Inputs!$C$26</f>
        <v>0.03</v>
      </c>
      <c r="E60" s="15" t="n">
        <f aca="false">R59</f>
        <v>0</v>
      </c>
      <c r="F60" s="56" t="n">
        <f aca="false">Q59</f>
        <v>96911.7318446823</v>
      </c>
      <c r="G60" s="56" t="n">
        <f aca="false">IF(AND(MOD(A60-1,12)=0,B60&lt;=Inputs!$C$7,E60=0),Inputs!$C$6,0)</f>
        <v>0</v>
      </c>
      <c r="H60" s="56" t="n">
        <f aca="false">IF(B60=1,G60*Inputs!$C$9,0)</f>
        <v>0</v>
      </c>
      <c r="I60" s="56" t="n">
        <f aca="false">I59+G60</f>
        <v>120000</v>
      </c>
      <c r="J60" s="56" t="n">
        <f aca="false">(F60+G60+H60)*((1+D60)^(1/12)-1)</f>
        <v>239.010474830141</v>
      </c>
      <c r="K60" s="56" t="n">
        <f aca="false">(F60+G60+H60+J60)*(Inputs!$C$14+IF(B60&lt;=10,Inputs!$C$12,Inputs!$C$13))/12</f>
        <v>202.397379832318</v>
      </c>
      <c r="L60" s="56" t="n">
        <f aca="false">IF(OR(E60=1,A60&lt;=Inputs!$C$15),0,MAX(Inputs!$C$8*I60-(F60+G60+H60+J60-K60),0))</f>
        <v>24251.6550603199</v>
      </c>
      <c r="M60" s="56" t="n">
        <f aca="false">L60*INDEX(Rates!$B$2:$C$101,C60+1,IF(Inputs!$C$5="Male",1,2))/1000/12*Inputs!$C$16</f>
        <v>84.4563887475639</v>
      </c>
      <c r="N60" s="56" t="n">
        <f aca="false">IF($V$1=1,MAX(F60+G60+H60+J60-K60-M60,0)*Inputs!$C$22/12,0)</f>
        <v>645.759257006217</v>
      </c>
      <c r="O60" s="56" t="n">
        <f aca="false">IF(AND(MOD(A60,12)=0,B60&gt;=Inputs!$C$18),MAX(F60+G60+H60+J60-K60-M60-N60,0)*Inputs!$C$17,0)</f>
        <v>0</v>
      </c>
      <c r="P60" s="56" t="n">
        <f aca="false">F60+G60+H60+J60-K60-M60-N60+O60</f>
        <v>96218.1292939264</v>
      </c>
      <c r="Q60" s="56" t="n">
        <f aca="false">IF(OR(E60=1,P60&lt;=0),0,P60)</f>
        <v>96218.1292939264</v>
      </c>
      <c r="R60" s="15" t="n">
        <f aca="false">IF(OR(E60=1,AND(P60&lt;=0,I60&gt;0)),1,0)</f>
        <v>0</v>
      </c>
      <c r="S60" s="15" t="n">
        <f aca="false">IF(L60&gt;0,1,0)</f>
        <v>1</v>
      </c>
    </row>
    <row r="61" customFormat="false" ht="15" hidden="false" customHeight="false" outlineLevel="0" collapsed="false">
      <c r="A61" s="15" t="n">
        <v>60</v>
      </c>
      <c r="B61" s="15" t="n">
        <f aca="false">INT((A61-1)/12)+1</f>
        <v>5</v>
      </c>
      <c r="C61" s="15" t="n">
        <f aca="false">MIN(Inputs!$C$4+B61-1,99)</f>
        <v>78</v>
      </c>
      <c r="D61" s="55" t="n">
        <f aca="false">Inputs!$C$26</f>
        <v>0.03</v>
      </c>
      <c r="E61" s="15" t="n">
        <f aca="false">R60</f>
        <v>0</v>
      </c>
      <c r="F61" s="56" t="n">
        <f aca="false">Q60</f>
        <v>96218.1292939264</v>
      </c>
      <c r="G61" s="56" t="n">
        <f aca="false">IF(AND(MOD(A61-1,12)=0,B61&lt;=Inputs!$C$7,E61=0),Inputs!$C$6,0)</f>
        <v>0</v>
      </c>
      <c r="H61" s="56" t="n">
        <f aca="false">IF(B61=1,G61*Inputs!$C$9,0)</f>
        <v>0</v>
      </c>
      <c r="I61" s="56" t="n">
        <f aca="false">I60+G61</f>
        <v>120000</v>
      </c>
      <c r="J61" s="56" t="n">
        <f aca="false">(F61+G61+H61)*((1+D61)^(1/12)-1)</f>
        <v>237.299863825218</v>
      </c>
      <c r="K61" s="56" t="n">
        <f aca="false">(F61+G61+H61+J61)*(Inputs!$C$14+IF(B61&lt;=10,Inputs!$C$12,Inputs!$C$13))/12</f>
        <v>200.948810745316</v>
      </c>
      <c r="L61" s="56" t="n">
        <f aca="false">IF(OR(E61=1,A61&lt;=Inputs!$C$15),0,MAX(Inputs!$C$8*I61-(F61+G61+H61+J61-K61),0))</f>
        <v>24945.5196529937</v>
      </c>
      <c r="M61" s="56" t="n">
        <f aca="false">L61*INDEX(Rates!$B$2:$C$101,C61+1,IF(Inputs!$C$5="Male",1,2))/1000/12*Inputs!$C$16</f>
        <v>86.8727721915507</v>
      </c>
      <c r="N61" s="56" t="n">
        <f aca="false">IF($V$1=1,MAX(F61+G61+H61+J61-K61-M61,0)*Inputs!$C$22/12,0)</f>
        <v>641.117383832098</v>
      </c>
      <c r="O61" s="56" t="n">
        <f aca="false">IF(AND(MOD(A61,12)=0,B61&gt;=Inputs!$C$18),MAX(F61+G61+H61+J61-K61-M61-N61,0)*Inputs!$C$17,0)</f>
        <v>0</v>
      </c>
      <c r="P61" s="56" t="n">
        <f aca="false">F61+G61+H61+J61-K61-M61-N61+O61</f>
        <v>95526.4901909826</v>
      </c>
      <c r="Q61" s="56" t="n">
        <f aca="false">IF(OR(E61=1,P61&lt;=0),0,P61)</f>
        <v>95526.4901909826</v>
      </c>
      <c r="R61" s="15" t="n">
        <f aca="false">IF(OR(E61=1,AND(P61&lt;=0,I61&gt;0)),1,0)</f>
        <v>0</v>
      </c>
      <c r="S61" s="15" t="n">
        <f aca="false">IF(L61&gt;0,1,0)</f>
        <v>1</v>
      </c>
    </row>
    <row r="62" customFormat="false" ht="15" hidden="false" customHeight="false" outlineLevel="0" collapsed="false">
      <c r="A62" s="15" t="n">
        <v>61</v>
      </c>
      <c r="B62" s="15" t="n">
        <f aca="false">INT((A62-1)/12)+1</f>
        <v>6</v>
      </c>
      <c r="C62" s="15" t="n">
        <f aca="false">MIN(Inputs!$C$4+B62-1,99)</f>
        <v>79</v>
      </c>
      <c r="D62" s="55" t="n">
        <f aca="false">Inputs!$C$26</f>
        <v>0.03</v>
      </c>
      <c r="E62" s="15" t="n">
        <f aca="false">R61</f>
        <v>0</v>
      </c>
      <c r="F62" s="56" t="n">
        <f aca="false">Q61</f>
        <v>95526.4901909826</v>
      </c>
      <c r="G62" s="56" t="n">
        <f aca="false">IF(AND(MOD(A62-1,12)=0,B62&lt;=Inputs!$C$7,E62=0),Inputs!$C$6,0)</f>
        <v>0</v>
      </c>
      <c r="H62" s="56" t="n">
        <f aca="false">IF(B62=1,G62*Inputs!$C$9,0)</f>
        <v>0</v>
      </c>
      <c r="I62" s="56" t="n">
        <f aca="false">I61+G62</f>
        <v>120000</v>
      </c>
      <c r="J62" s="56" t="n">
        <f aca="false">(F62+G62+H62)*((1+D62)^(1/12)-1)</f>
        <v>235.594095212285</v>
      </c>
      <c r="K62" s="56" t="n">
        <f aca="false">(F62+G62+H62+J62)*(Inputs!$C$14+IF(B62&lt;=10,Inputs!$C$12,Inputs!$C$13))/12</f>
        <v>199.504342262906</v>
      </c>
      <c r="L62" s="56" t="n">
        <f aca="false">IF(OR(E62=1,A62&lt;=Inputs!$C$15),0,MAX(Inputs!$C$8*I62-(F62+G62+H62+J62-K62),0))</f>
        <v>25637.420056068</v>
      </c>
      <c r="M62" s="56" t="n">
        <f aca="false">L62*INDEX(Rates!$B$2:$C$101,C62+1,IF(Inputs!$C$5="Male",1,2))/1000/12*Inputs!$C$16</f>
        <v>98.8749833495689</v>
      </c>
      <c r="N62" s="56" t="n">
        <f aca="false">IF($V$1=1,MAX(F62+G62+H62+J62-K62-M62,0)*Inputs!$C$22/12,0)</f>
        <v>636.424699737216</v>
      </c>
      <c r="O62" s="56" t="n">
        <f aca="false">IF(AND(MOD(A62,12)=0,B62&gt;=Inputs!$C$18),MAX(F62+G62+H62+J62-K62-M62-N62,0)*Inputs!$C$17,0)</f>
        <v>0</v>
      </c>
      <c r="P62" s="56" t="n">
        <f aca="false">F62+G62+H62+J62-K62-M62-N62+O62</f>
        <v>94827.2802608452</v>
      </c>
      <c r="Q62" s="56" t="n">
        <f aca="false">IF(OR(E62=1,P62&lt;=0),0,P62)</f>
        <v>94827.2802608452</v>
      </c>
      <c r="R62" s="15" t="n">
        <f aca="false">IF(OR(E62=1,AND(P62&lt;=0,I62&gt;0)),1,0)</f>
        <v>0</v>
      </c>
      <c r="S62" s="15" t="n">
        <f aca="false">IF(L62&gt;0,1,0)</f>
        <v>1</v>
      </c>
    </row>
    <row r="63" customFormat="false" ht="15" hidden="false" customHeight="false" outlineLevel="0" collapsed="false">
      <c r="A63" s="15" t="n">
        <v>62</v>
      </c>
      <c r="B63" s="15" t="n">
        <f aca="false">INT((A63-1)/12)+1</f>
        <v>6</v>
      </c>
      <c r="C63" s="15" t="n">
        <f aca="false">MIN(Inputs!$C$4+B63-1,99)</f>
        <v>79</v>
      </c>
      <c r="D63" s="55" t="n">
        <f aca="false">Inputs!$C$26</f>
        <v>0.03</v>
      </c>
      <c r="E63" s="15" t="n">
        <f aca="false">R62</f>
        <v>0</v>
      </c>
      <c r="F63" s="56" t="n">
        <f aca="false">Q62</f>
        <v>94827.2802608452</v>
      </c>
      <c r="G63" s="56" t="n">
        <f aca="false">IF(AND(MOD(A63-1,12)=0,B63&lt;=Inputs!$C$7,E63=0),Inputs!$C$6,0)</f>
        <v>0</v>
      </c>
      <c r="H63" s="56" t="n">
        <f aca="false">IF(B63=1,G63*Inputs!$C$9,0)</f>
        <v>0</v>
      </c>
      <c r="I63" s="56" t="n">
        <f aca="false">I62+G63</f>
        <v>120000</v>
      </c>
      <c r="J63" s="56" t="n">
        <f aca="false">(F63+G63+H63)*((1+D63)^(1/12)-1)</f>
        <v>233.869654897093</v>
      </c>
      <c r="K63" s="56" t="n">
        <f aca="false">(F63+G63+H63+J63)*(Inputs!$C$14+IF(B63&lt;=10,Inputs!$C$12,Inputs!$C$13))/12</f>
        <v>198.044062324463</v>
      </c>
      <c r="L63" s="56" t="n">
        <f aca="false">IF(OR(E63=1,A63&lt;=Inputs!$C$15),0,MAX(Inputs!$C$8*I63-(F63+G63+H63+J63-K63),0))</f>
        <v>26336.8941465822</v>
      </c>
      <c r="M63" s="56" t="n">
        <f aca="false">L63*INDEX(Rates!$B$2:$C$101,C63+1,IF(Inputs!$C$5="Male",1,2))/1000/12*Inputs!$C$16</f>
        <v>101.572621758652</v>
      </c>
      <c r="N63" s="56" t="n">
        <f aca="false">IF($V$1=1,MAX(F63+G63+H63+J63-K63-M63,0)*Inputs!$C$22/12,0)</f>
        <v>631.743554877728</v>
      </c>
      <c r="O63" s="56" t="n">
        <f aca="false">IF(AND(MOD(A63,12)=0,B63&gt;=Inputs!$C$18),MAX(F63+G63+H63+J63-K63-M63-N63,0)*Inputs!$C$17,0)</f>
        <v>0</v>
      </c>
      <c r="P63" s="56" t="n">
        <f aca="false">F63+G63+H63+J63-K63-M63-N63+O63</f>
        <v>94129.7896767815</v>
      </c>
      <c r="Q63" s="56" t="n">
        <f aca="false">IF(OR(E63=1,P63&lt;=0),0,P63)</f>
        <v>94129.7896767815</v>
      </c>
      <c r="R63" s="15" t="n">
        <f aca="false">IF(OR(E63=1,AND(P63&lt;=0,I63&gt;0)),1,0)</f>
        <v>0</v>
      </c>
      <c r="S63" s="15" t="n">
        <f aca="false">IF(L63&gt;0,1,0)</f>
        <v>1</v>
      </c>
    </row>
    <row r="64" customFormat="false" ht="15" hidden="false" customHeight="false" outlineLevel="0" collapsed="false">
      <c r="A64" s="15" t="n">
        <v>63</v>
      </c>
      <c r="B64" s="15" t="n">
        <f aca="false">INT((A64-1)/12)+1</f>
        <v>6</v>
      </c>
      <c r="C64" s="15" t="n">
        <f aca="false">MIN(Inputs!$C$4+B64-1,99)</f>
        <v>79</v>
      </c>
      <c r="D64" s="55" t="n">
        <f aca="false">Inputs!$C$26</f>
        <v>0.03</v>
      </c>
      <c r="E64" s="15" t="n">
        <f aca="false">R63</f>
        <v>0</v>
      </c>
      <c r="F64" s="56" t="n">
        <f aca="false">Q63</f>
        <v>94129.7896767815</v>
      </c>
      <c r="G64" s="56" t="n">
        <f aca="false">IF(AND(MOD(A64-1,12)=0,B64&lt;=Inputs!$C$7,E64=0),Inputs!$C$6,0)</f>
        <v>0</v>
      </c>
      <c r="H64" s="56" t="n">
        <f aca="false">IF(B64=1,G64*Inputs!$C$9,0)</f>
        <v>0</v>
      </c>
      <c r="I64" s="56" t="n">
        <f aca="false">I63+G64</f>
        <v>120000</v>
      </c>
      <c r="J64" s="56" t="n">
        <f aca="false">(F64+G64+H64)*((1+D64)^(1/12)-1)</f>
        <v>232.14945495315</v>
      </c>
      <c r="K64" s="56" t="n">
        <f aca="false">(F64+G64+H64+J64)*(Inputs!$C$14+IF(B64&lt;=10,Inputs!$C$12,Inputs!$C$13))/12</f>
        <v>196.587373191114</v>
      </c>
      <c r="L64" s="56" t="n">
        <f aca="false">IF(OR(E64=1,A64&lt;=Inputs!$C$15),0,MAX(Inputs!$C$8*I64-(F64+G64+H64+J64-K64),0))</f>
        <v>27034.6482414565</v>
      </c>
      <c r="M64" s="56" t="n">
        <f aca="false">L64*INDEX(Rates!$B$2:$C$101,C64+1,IF(Inputs!$C$5="Male",1,2))/1000/12*Inputs!$C$16</f>
        <v>104.263626717884</v>
      </c>
      <c r="N64" s="56" t="n">
        <f aca="false">IF($V$1=1,MAX(F64+G64+H64+J64-K64-M64,0)*Inputs!$C$22/12,0)</f>
        <v>627.073920878837</v>
      </c>
      <c r="O64" s="56" t="n">
        <f aca="false">IF(AND(MOD(A64,12)=0,B64&gt;=Inputs!$C$18),MAX(F64+G64+H64+J64-K64-M64-N64,0)*Inputs!$C$17,0)</f>
        <v>0</v>
      </c>
      <c r="P64" s="56" t="n">
        <f aca="false">F64+G64+H64+J64-K64-M64-N64+O64</f>
        <v>93434.0142109468</v>
      </c>
      <c r="Q64" s="56" t="n">
        <f aca="false">IF(OR(E64=1,P64&lt;=0),0,P64)</f>
        <v>93434.0142109468</v>
      </c>
      <c r="R64" s="15" t="n">
        <f aca="false">IF(OR(E64=1,AND(P64&lt;=0,I64&gt;0)),1,0)</f>
        <v>0</v>
      </c>
      <c r="S64" s="15" t="n">
        <f aca="false">IF(L64&gt;0,1,0)</f>
        <v>1</v>
      </c>
    </row>
    <row r="65" customFormat="false" ht="15" hidden="false" customHeight="false" outlineLevel="0" collapsed="false">
      <c r="A65" s="15" t="n">
        <v>64</v>
      </c>
      <c r="B65" s="15" t="n">
        <f aca="false">INT((A65-1)/12)+1</f>
        <v>6</v>
      </c>
      <c r="C65" s="15" t="n">
        <f aca="false">MIN(Inputs!$C$4+B65-1,99)</f>
        <v>79</v>
      </c>
      <c r="D65" s="55" t="n">
        <f aca="false">Inputs!$C$26</f>
        <v>0.03</v>
      </c>
      <c r="E65" s="15" t="n">
        <f aca="false">R64</f>
        <v>0</v>
      </c>
      <c r="F65" s="56" t="n">
        <f aca="false">Q64</f>
        <v>93434.0142109468</v>
      </c>
      <c r="G65" s="56" t="n">
        <f aca="false">IF(AND(MOD(A65-1,12)=0,B65&lt;=Inputs!$C$7,E65=0),Inputs!$C$6,0)</f>
        <v>0</v>
      </c>
      <c r="H65" s="56" t="n">
        <f aca="false">IF(B65=1,G65*Inputs!$C$9,0)</f>
        <v>0</v>
      </c>
      <c r="I65" s="56" t="n">
        <f aca="false">I64+G65</f>
        <v>120000</v>
      </c>
      <c r="J65" s="56" t="n">
        <f aca="false">(F65+G65+H65)*((1+D65)^(1/12)-1)</f>
        <v>230.433484953451</v>
      </c>
      <c r="K65" s="56" t="n">
        <f aca="false">(F65+G65+H65+J65)*(Inputs!$C$14+IF(B65&lt;=10,Inputs!$C$12,Inputs!$C$13))/12</f>
        <v>195.134266033125</v>
      </c>
      <c r="L65" s="56" t="n">
        <f aca="false">IF(OR(E65=1,A65&lt;=Inputs!$C$15),0,MAX(Inputs!$C$8*I65-(F65+G65+H65+J65-K65),0))</f>
        <v>27730.6865701329</v>
      </c>
      <c r="M65" s="56" t="n">
        <f aca="false">L65*INDEX(Rates!$B$2:$C$101,C65+1,IF(Inputs!$C$5="Male",1,2))/1000/12*Inputs!$C$16</f>
        <v>106.948014538813</v>
      </c>
      <c r="N65" s="56" t="n">
        <f aca="false">IF($V$1=1,MAX(F65+G65+H65+J65-K65-M65,0)*Inputs!$C$22/12,0)</f>
        <v>622.415769435522</v>
      </c>
      <c r="O65" s="56" t="n">
        <f aca="false">IF(AND(MOD(A65,12)=0,B65&gt;=Inputs!$C$18),MAX(F65+G65+H65+J65-K65-M65-N65,0)*Inputs!$C$17,0)</f>
        <v>0</v>
      </c>
      <c r="P65" s="56" t="n">
        <f aca="false">F65+G65+H65+J65-K65-M65-N65+O65</f>
        <v>92739.9496458928</v>
      </c>
      <c r="Q65" s="56" t="n">
        <f aca="false">IF(OR(E65=1,P65&lt;=0),0,P65)</f>
        <v>92739.9496458928</v>
      </c>
      <c r="R65" s="15" t="n">
        <f aca="false">IF(OR(E65=1,AND(P65&lt;=0,I65&gt;0)),1,0)</f>
        <v>0</v>
      </c>
      <c r="S65" s="15" t="n">
        <f aca="false">IF(L65&gt;0,1,0)</f>
        <v>1</v>
      </c>
    </row>
    <row r="66" customFormat="false" ht="15" hidden="false" customHeight="false" outlineLevel="0" collapsed="false">
      <c r="A66" s="15" t="n">
        <v>65</v>
      </c>
      <c r="B66" s="15" t="n">
        <f aca="false">INT((A66-1)/12)+1</f>
        <v>6</v>
      </c>
      <c r="C66" s="15" t="n">
        <f aca="false">MIN(Inputs!$C$4+B66-1,99)</f>
        <v>79</v>
      </c>
      <c r="D66" s="55" t="n">
        <f aca="false">Inputs!$C$26</f>
        <v>0.03</v>
      </c>
      <c r="E66" s="15" t="n">
        <f aca="false">R65</f>
        <v>0</v>
      </c>
      <c r="F66" s="56" t="n">
        <f aca="false">Q65</f>
        <v>92739.9496458928</v>
      </c>
      <c r="G66" s="56" t="n">
        <f aca="false">IF(AND(MOD(A66-1,12)=0,B66&lt;=Inputs!$C$7,E66=0),Inputs!$C$6,0)</f>
        <v>0</v>
      </c>
      <c r="H66" s="56" t="n">
        <f aca="false">IF(B66=1,G66*Inputs!$C$9,0)</f>
        <v>0</v>
      </c>
      <c r="I66" s="56" t="n">
        <f aca="false">I65+G66</f>
        <v>120000</v>
      </c>
      <c r="J66" s="56" t="n">
        <f aca="false">(F66+G66+H66)*((1+D66)^(1/12)-1)</f>
        <v>228.721734496631</v>
      </c>
      <c r="K66" s="56" t="n">
        <f aca="false">(F66+G66+H66+J66)*(Inputs!$C$14+IF(B66&lt;=10,Inputs!$C$12,Inputs!$C$13))/12</f>
        <v>193.684732042478</v>
      </c>
      <c r="L66" s="56" t="n">
        <f aca="false">IF(OR(E66=1,A66&lt;=Inputs!$C$15),0,MAX(Inputs!$C$8*I66-(F66+G66+H66+J66-K66),0))</f>
        <v>28425.0133516531</v>
      </c>
      <c r="M66" s="56" t="n">
        <f aca="false">L66*INDEX(Rates!$B$2:$C$101,C66+1,IF(Inputs!$C$5="Male",1,2))/1000/12*Inputs!$C$16</f>
        <v>109.625801492875</v>
      </c>
      <c r="N66" s="56" t="n">
        <f aca="false">IF($V$1=1,MAX(F66+G66+H66+J66-K66-M66,0)*Inputs!$C$22/12,0)</f>
        <v>617.76907231236</v>
      </c>
      <c r="O66" s="56" t="n">
        <f aca="false">IF(AND(MOD(A66,12)=0,B66&gt;=Inputs!$C$18),MAX(F66+G66+H66+J66-K66-M66-N66,0)*Inputs!$C$17,0)</f>
        <v>0</v>
      </c>
      <c r="P66" s="56" t="n">
        <f aca="false">F66+G66+H66+J66-K66-M66-N66+O66</f>
        <v>92047.5917745417</v>
      </c>
      <c r="Q66" s="56" t="n">
        <f aca="false">IF(OR(E66=1,P66&lt;=0),0,P66)</f>
        <v>92047.5917745417</v>
      </c>
      <c r="R66" s="15" t="n">
        <f aca="false">IF(OR(E66=1,AND(P66&lt;=0,I66&gt;0)),1,0)</f>
        <v>0</v>
      </c>
      <c r="S66" s="15" t="n">
        <f aca="false">IF(L66&gt;0,1,0)</f>
        <v>1</v>
      </c>
    </row>
    <row r="67" customFormat="false" ht="15" hidden="false" customHeight="false" outlineLevel="0" collapsed="false">
      <c r="A67" s="15" t="n">
        <v>66</v>
      </c>
      <c r="B67" s="15" t="n">
        <f aca="false">INT((A67-1)/12)+1</f>
        <v>6</v>
      </c>
      <c r="C67" s="15" t="n">
        <f aca="false">MIN(Inputs!$C$4+B67-1,99)</f>
        <v>79</v>
      </c>
      <c r="D67" s="55" t="n">
        <f aca="false">Inputs!$C$26</f>
        <v>0.03</v>
      </c>
      <c r="E67" s="15" t="n">
        <f aca="false">R66</f>
        <v>0</v>
      </c>
      <c r="F67" s="56" t="n">
        <f aca="false">Q66</f>
        <v>92047.5917745417</v>
      </c>
      <c r="G67" s="56" t="n">
        <f aca="false">IF(AND(MOD(A67-1,12)=0,B67&lt;=Inputs!$C$7,E67=0),Inputs!$C$6,0)</f>
        <v>0</v>
      </c>
      <c r="H67" s="56" t="n">
        <f aca="false">IF(B67=1,G67*Inputs!$C$9,0)</f>
        <v>0</v>
      </c>
      <c r="I67" s="56" t="n">
        <f aca="false">I66+G67</f>
        <v>120000</v>
      </c>
      <c r="J67" s="56" t="n">
        <f aca="false">(F67+G67+H67)*((1+D67)^(1/12)-1)</f>
        <v>227.014193206902</v>
      </c>
      <c r="K67" s="56" t="n">
        <f aca="false">(F67+G67+H67+J67)*(Inputs!$C$14+IF(B67&lt;=10,Inputs!$C$12,Inputs!$C$13))/12</f>
        <v>192.23876243281</v>
      </c>
      <c r="L67" s="56" t="n">
        <f aca="false">IF(OR(E67=1,A67&lt;=Inputs!$C$15),0,MAX(Inputs!$C$8*I67-(F67+G67+H67+J67-K67),0))</f>
        <v>29117.6327946842</v>
      </c>
      <c r="M67" s="56" t="n">
        <f aca="false">L67*INDEX(Rates!$B$2:$C$101,C67+1,IF(Inputs!$C$5="Male",1,2))/1000/12*Inputs!$C$16</f>
        <v>112.297003811499</v>
      </c>
      <c r="N67" s="56" t="n">
        <f aca="false">IF($V$1=1,MAX(F67+G67+H67+J67-K67-M67,0)*Inputs!$C$22/12,0)</f>
        <v>613.133801343362</v>
      </c>
      <c r="O67" s="56" t="n">
        <f aca="false">IF(AND(MOD(A67,12)=0,B67&gt;=Inputs!$C$18),MAX(F67+G67+H67+J67-K67-M67-N67,0)*Inputs!$C$17,0)</f>
        <v>0</v>
      </c>
      <c r="P67" s="56" t="n">
        <f aca="false">F67+G67+H67+J67-K67-M67-N67+O67</f>
        <v>91356.9364001609</v>
      </c>
      <c r="Q67" s="56" t="n">
        <f aca="false">IF(OR(E67=1,P67&lt;=0),0,P67)</f>
        <v>91356.9364001609</v>
      </c>
      <c r="R67" s="15" t="n">
        <f aca="false">IF(OR(E67=1,AND(P67&lt;=0,I67&gt;0)),1,0)</f>
        <v>0</v>
      </c>
      <c r="S67" s="15" t="n">
        <f aca="false">IF(L67&gt;0,1,0)</f>
        <v>1</v>
      </c>
    </row>
    <row r="68" customFormat="false" ht="15" hidden="false" customHeight="false" outlineLevel="0" collapsed="false">
      <c r="A68" s="15" t="n">
        <v>67</v>
      </c>
      <c r="B68" s="15" t="n">
        <f aca="false">INT((A68-1)/12)+1</f>
        <v>6</v>
      </c>
      <c r="C68" s="15" t="n">
        <f aca="false">MIN(Inputs!$C$4+B68-1,99)</f>
        <v>79</v>
      </c>
      <c r="D68" s="55" t="n">
        <f aca="false">Inputs!$C$26</f>
        <v>0.03</v>
      </c>
      <c r="E68" s="15" t="n">
        <f aca="false">R67</f>
        <v>0</v>
      </c>
      <c r="F68" s="56" t="n">
        <f aca="false">Q67</f>
        <v>91356.9364001609</v>
      </c>
      <c r="G68" s="56" t="n">
        <f aca="false">IF(AND(MOD(A68-1,12)=0,B68&lt;=Inputs!$C$7,E68=0),Inputs!$C$6,0)</f>
        <v>0</v>
      </c>
      <c r="H68" s="56" t="n">
        <f aca="false">IF(B68=1,G68*Inputs!$C$9,0)</f>
        <v>0</v>
      </c>
      <c r="I68" s="56" t="n">
        <f aca="false">I67+G68</f>
        <v>120000</v>
      </c>
      <c r="J68" s="56" t="n">
        <f aca="false">(F68+G68+H68)*((1+D68)^(1/12)-1)</f>
        <v>225.310850733987</v>
      </c>
      <c r="K68" s="56" t="n">
        <f aca="false">(F68+G68+H68+J68)*(Inputs!$C$14+IF(B68&lt;=10,Inputs!$C$12,Inputs!$C$13))/12</f>
        <v>190.796348439364</v>
      </c>
      <c r="L68" s="56" t="n">
        <f aca="false">IF(OR(E68=1,A68&lt;=Inputs!$C$15),0,MAX(Inputs!$C$8*I68-(F68+G68+H68+J68-K68),0))</f>
        <v>29808.5490975445</v>
      </c>
      <c r="M68" s="56" t="n">
        <f aca="false">L68*INDEX(Rates!$B$2:$C$101,C68+1,IF(Inputs!$C$5="Male",1,2))/1000/12*Inputs!$C$16</f>
        <v>114.961637686197</v>
      </c>
      <c r="N68" s="56" t="n">
        <f aca="false">IF($V$1=1,MAX(F68+G68+H68+J68-K68-M68,0)*Inputs!$C$22/12,0)</f>
        <v>608.509928431796</v>
      </c>
      <c r="O68" s="56" t="n">
        <f aca="false">IF(AND(MOD(A68,12)=0,B68&gt;=Inputs!$C$18),MAX(F68+G68+H68+J68-K68-M68-N68,0)*Inputs!$C$17,0)</f>
        <v>0</v>
      </c>
      <c r="P68" s="56" t="n">
        <f aca="false">F68+G68+H68+J68-K68-M68-N68+O68</f>
        <v>90667.9793363375</v>
      </c>
      <c r="Q68" s="56" t="n">
        <f aca="false">IF(OR(E68=1,P68&lt;=0),0,P68)</f>
        <v>90667.9793363375</v>
      </c>
      <c r="R68" s="15" t="n">
        <f aca="false">IF(OR(E68=1,AND(P68&lt;=0,I68&gt;0)),1,0)</f>
        <v>0</v>
      </c>
      <c r="S68" s="15" t="n">
        <f aca="false">IF(L68&gt;0,1,0)</f>
        <v>1</v>
      </c>
    </row>
    <row r="69" customFormat="false" ht="15" hidden="false" customHeight="false" outlineLevel="0" collapsed="false">
      <c r="A69" s="15" t="n">
        <v>68</v>
      </c>
      <c r="B69" s="15" t="n">
        <f aca="false">INT((A69-1)/12)+1</f>
        <v>6</v>
      </c>
      <c r="C69" s="15" t="n">
        <f aca="false">MIN(Inputs!$C$4+B69-1,99)</f>
        <v>79</v>
      </c>
      <c r="D69" s="55" t="n">
        <f aca="false">Inputs!$C$26</f>
        <v>0.03</v>
      </c>
      <c r="E69" s="15" t="n">
        <f aca="false">R68</f>
        <v>0</v>
      </c>
      <c r="F69" s="56" t="n">
        <f aca="false">Q68</f>
        <v>90667.9793363375</v>
      </c>
      <c r="G69" s="56" t="n">
        <f aca="false">IF(AND(MOD(A69-1,12)=0,B69&lt;=Inputs!$C$7,E69=0),Inputs!$C$6,0)</f>
        <v>0</v>
      </c>
      <c r="H69" s="56" t="n">
        <f aca="false">IF(B69=1,G69*Inputs!$C$9,0)</f>
        <v>0</v>
      </c>
      <c r="I69" s="56" t="n">
        <f aca="false">I68+G69</f>
        <v>120000</v>
      </c>
      <c r="J69" s="56" t="n">
        <f aca="false">(F69+G69+H69)*((1+D69)^(1/12)-1)</f>
        <v>223.611696753065</v>
      </c>
      <c r="K69" s="56" t="n">
        <f aca="false">(F69+G69+H69+J69)*(Inputs!$C$14+IF(B69&lt;=10,Inputs!$C$12,Inputs!$C$13))/12</f>
        <v>189.357481318939</v>
      </c>
      <c r="L69" s="56" t="n">
        <f aca="false">IF(OR(E69=1,A69&lt;=Inputs!$C$15),0,MAX(Inputs!$C$8*I69-(F69+G69+H69+J69-K69),0))</f>
        <v>30497.7664482283</v>
      </c>
      <c r="M69" s="56" t="n">
        <f aca="false">L69*INDEX(Rates!$B$2:$C$101,C69+1,IF(Inputs!$C$5="Male",1,2))/1000/12*Inputs!$C$16</f>
        <v>117.619719268667</v>
      </c>
      <c r="N69" s="56" t="n">
        <f aca="false">IF($V$1=1,MAX(F69+G69+H69+J69-K69-M69,0)*Inputs!$C$22/12,0)</f>
        <v>603.89742555002</v>
      </c>
      <c r="O69" s="56" t="n">
        <f aca="false">IF(AND(MOD(A69,12)=0,B69&gt;=Inputs!$C$18),MAX(F69+G69+H69+J69-K69-M69-N69,0)*Inputs!$C$17,0)</f>
        <v>0</v>
      </c>
      <c r="P69" s="56" t="n">
        <f aca="false">F69+G69+H69+J69-K69-M69-N69+O69</f>
        <v>89980.716406953</v>
      </c>
      <c r="Q69" s="56" t="n">
        <f aca="false">IF(OR(E69=1,P69&lt;=0),0,P69)</f>
        <v>89980.716406953</v>
      </c>
      <c r="R69" s="15" t="n">
        <f aca="false">IF(OR(E69=1,AND(P69&lt;=0,I69&gt;0)),1,0)</f>
        <v>0</v>
      </c>
      <c r="S69" s="15" t="n">
        <f aca="false">IF(L69&gt;0,1,0)</f>
        <v>1</v>
      </c>
    </row>
    <row r="70" customFormat="false" ht="15" hidden="false" customHeight="false" outlineLevel="0" collapsed="false">
      <c r="A70" s="15" t="n">
        <v>69</v>
      </c>
      <c r="B70" s="15" t="n">
        <f aca="false">INT((A70-1)/12)+1</f>
        <v>6</v>
      </c>
      <c r="C70" s="15" t="n">
        <f aca="false">MIN(Inputs!$C$4+B70-1,99)</f>
        <v>79</v>
      </c>
      <c r="D70" s="55" t="n">
        <f aca="false">Inputs!$C$26</f>
        <v>0.03</v>
      </c>
      <c r="E70" s="15" t="n">
        <f aca="false">R69</f>
        <v>0</v>
      </c>
      <c r="F70" s="56" t="n">
        <f aca="false">Q69</f>
        <v>89980.716406953</v>
      </c>
      <c r="G70" s="56" t="n">
        <f aca="false">IF(AND(MOD(A70-1,12)=0,B70&lt;=Inputs!$C$7,E70=0),Inputs!$C$6,0)</f>
        <v>0</v>
      </c>
      <c r="H70" s="56" t="n">
        <f aca="false">IF(B70=1,G70*Inputs!$C$9,0)</f>
        <v>0</v>
      </c>
      <c r="I70" s="56" t="n">
        <f aca="false">I69+G70</f>
        <v>120000</v>
      </c>
      <c r="J70" s="56" t="n">
        <f aca="false">(F70+G70+H70)*((1+D70)^(1/12)-1)</f>
        <v>221.916720964699</v>
      </c>
      <c r="K70" s="56" t="n">
        <f aca="false">(F70+G70+H70+J70)*(Inputs!$C$14+IF(B70&lt;=10,Inputs!$C$12,Inputs!$C$13))/12</f>
        <v>187.922152349829</v>
      </c>
      <c r="L70" s="56" t="n">
        <f aca="false">IF(OR(E70=1,A70&lt;=Inputs!$C$15),0,MAX(Inputs!$C$8*I70-(F70+G70+H70+J70-K70),0))</f>
        <v>31185.2890244321</v>
      </c>
      <c r="M70" s="56" t="n">
        <f aca="false">L70*INDEX(Rates!$B$2:$C$101,C70+1,IF(Inputs!$C$5="Male",1,2))/1000/12*Inputs!$C$16</f>
        <v>120.271264670893</v>
      </c>
      <c r="N70" s="56" t="n">
        <f aca="false">IF($V$1=1,MAX(F70+G70+H70+J70-K70-M70,0)*Inputs!$C$22/12,0)</f>
        <v>599.296264739313</v>
      </c>
      <c r="O70" s="56" t="n">
        <f aca="false">IF(AND(MOD(A70,12)=0,B70&gt;=Inputs!$C$18),MAX(F70+G70+H70+J70-K70-M70-N70,0)*Inputs!$C$17,0)</f>
        <v>0</v>
      </c>
      <c r="P70" s="56" t="n">
        <f aca="false">F70+G70+H70+J70-K70-M70-N70+O70</f>
        <v>89295.1434461576</v>
      </c>
      <c r="Q70" s="56" t="n">
        <f aca="false">IF(OR(E70=1,P70&lt;=0),0,P70)</f>
        <v>89295.1434461576</v>
      </c>
      <c r="R70" s="15" t="n">
        <f aca="false">IF(OR(E70=1,AND(P70&lt;=0,I70&gt;0)),1,0)</f>
        <v>0</v>
      </c>
      <c r="S70" s="15" t="n">
        <f aca="false">IF(L70&gt;0,1,0)</f>
        <v>1</v>
      </c>
    </row>
    <row r="71" customFormat="false" ht="15" hidden="false" customHeight="false" outlineLevel="0" collapsed="false">
      <c r="A71" s="15" t="n">
        <v>70</v>
      </c>
      <c r="B71" s="15" t="n">
        <f aca="false">INT((A71-1)/12)+1</f>
        <v>6</v>
      </c>
      <c r="C71" s="15" t="n">
        <f aca="false">MIN(Inputs!$C$4+B71-1,99)</f>
        <v>79</v>
      </c>
      <c r="D71" s="55" t="n">
        <f aca="false">Inputs!$C$26</f>
        <v>0.03</v>
      </c>
      <c r="E71" s="15" t="n">
        <f aca="false">R70</f>
        <v>0</v>
      </c>
      <c r="F71" s="56" t="n">
        <f aca="false">Q70</f>
        <v>89295.1434461576</v>
      </c>
      <c r="G71" s="56" t="n">
        <f aca="false">IF(AND(MOD(A71-1,12)=0,B71&lt;=Inputs!$C$7,E71=0),Inputs!$C$6,0)</f>
        <v>0</v>
      </c>
      <c r="H71" s="56" t="n">
        <f aca="false">IF(B71=1,G71*Inputs!$C$9,0)</f>
        <v>0</v>
      </c>
      <c r="I71" s="56" t="n">
        <f aca="false">I70+G71</f>
        <v>120000</v>
      </c>
      <c r="J71" s="56" t="n">
        <f aca="false">(F71+G71+H71)*((1+D71)^(1/12)-1)</f>
        <v>220.22591309478</v>
      </c>
      <c r="K71" s="56" t="n">
        <f aca="false">(F71+G71+H71+J71)*(Inputs!$C$14+IF(B71&lt;=10,Inputs!$C$12,Inputs!$C$13))/12</f>
        <v>186.490352831776</v>
      </c>
      <c r="L71" s="56" t="n">
        <f aca="false">IF(OR(E71=1,A71&lt;=Inputs!$C$15),0,MAX(Inputs!$C$8*I71-(F71+G71+H71+J71-K71),0))</f>
        <v>31871.1209935794</v>
      </c>
      <c r="M71" s="56" t="n">
        <f aca="false">L71*INDEX(Rates!$B$2:$C$101,C71+1,IF(Inputs!$C$5="Male",1,2))/1000/12*Inputs!$C$16</f>
        <v>122.916289965238</v>
      </c>
      <c r="N71" s="56" t="n">
        <f aca="false">IF($V$1=1,MAX(F71+G71+H71+J71-K71-M71,0)*Inputs!$C$22/12,0)</f>
        <v>594.706418109703</v>
      </c>
      <c r="O71" s="56" t="n">
        <f aca="false">IF(AND(MOD(A71,12)=0,B71&gt;=Inputs!$C$18),MAX(F71+G71+H71+J71-K71-M71-N71,0)*Inputs!$C$17,0)</f>
        <v>0</v>
      </c>
      <c r="P71" s="56" t="n">
        <f aca="false">F71+G71+H71+J71-K71-M71-N71+O71</f>
        <v>88611.2562983457</v>
      </c>
      <c r="Q71" s="56" t="n">
        <f aca="false">IF(OR(E71=1,P71&lt;=0),0,P71)</f>
        <v>88611.2562983457</v>
      </c>
      <c r="R71" s="15" t="n">
        <f aca="false">IF(OR(E71=1,AND(P71&lt;=0,I71&gt;0)),1,0)</f>
        <v>0</v>
      </c>
      <c r="S71" s="15" t="n">
        <f aca="false">IF(L71&gt;0,1,0)</f>
        <v>1</v>
      </c>
    </row>
    <row r="72" customFormat="false" ht="15" hidden="false" customHeight="false" outlineLevel="0" collapsed="false">
      <c r="A72" s="15" t="n">
        <v>71</v>
      </c>
      <c r="B72" s="15" t="n">
        <f aca="false">INT((A72-1)/12)+1</f>
        <v>6</v>
      </c>
      <c r="C72" s="15" t="n">
        <f aca="false">MIN(Inputs!$C$4+B72-1,99)</f>
        <v>79</v>
      </c>
      <c r="D72" s="55" t="n">
        <f aca="false">Inputs!$C$26</f>
        <v>0.03</v>
      </c>
      <c r="E72" s="15" t="n">
        <f aca="false">R71</f>
        <v>0</v>
      </c>
      <c r="F72" s="56" t="n">
        <f aca="false">Q71</f>
        <v>88611.2562983457</v>
      </c>
      <c r="G72" s="56" t="n">
        <f aca="false">IF(AND(MOD(A72-1,12)=0,B72&lt;=Inputs!$C$7,E72=0),Inputs!$C$6,0)</f>
        <v>0</v>
      </c>
      <c r="H72" s="56" t="n">
        <f aca="false">IF(B72=1,G72*Inputs!$C$9,0)</f>
        <v>0</v>
      </c>
      <c r="I72" s="56" t="n">
        <f aca="false">I71+G72</f>
        <v>120000</v>
      </c>
      <c r="J72" s="56" t="n">
        <f aca="false">(F72+G72+H72)*((1+D72)^(1/12)-1)</f>
        <v>218.539262894465</v>
      </c>
      <c r="K72" s="56" t="n">
        <f aca="false">(F72+G72+H72+J72)*(Inputs!$C$14+IF(B72&lt;=10,Inputs!$C$12,Inputs!$C$13))/12</f>
        <v>185.062074085917</v>
      </c>
      <c r="L72" s="56" t="n">
        <f aca="false">IF(OR(E72=1,A72&lt;=Inputs!$C$15),0,MAX(Inputs!$C$8*I72-(F72+G72+H72+J72-K72),0))</f>
        <v>32555.2665128458</v>
      </c>
      <c r="M72" s="56" t="n">
        <f aca="false">L72*INDEX(Rates!$B$2:$C$101,C72+1,IF(Inputs!$C$5="Male",1,2))/1000/12*Inputs!$C$16</f>
        <v>125.554811184542</v>
      </c>
      <c r="N72" s="56" t="n">
        <f aca="false">IF($V$1=1,MAX(F72+G72+H72+J72-K72-M72,0)*Inputs!$C$22/12,0)</f>
        <v>590.127857839798</v>
      </c>
      <c r="O72" s="56" t="n">
        <f aca="false">IF(AND(MOD(A72,12)=0,B72&gt;=Inputs!$C$18),MAX(F72+G72+H72+J72-K72-M72-N72,0)*Inputs!$C$17,0)</f>
        <v>0</v>
      </c>
      <c r="P72" s="56" t="n">
        <f aca="false">F72+G72+H72+J72-K72-M72-N72+O72</f>
        <v>87929.0508181299</v>
      </c>
      <c r="Q72" s="56" t="n">
        <f aca="false">IF(OR(E72=1,P72&lt;=0),0,P72)</f>
        <v>87929.0508181299</v>
      </c>
      <c r="R72" s="15" t="n">
        <f aca="false">IF(OR(E72=1,AND(P72&lt;=0,I72&gt;0)),1,0)</f>
        <v>0</v>
      </c>
      <c r="S72" s="15" t="n">
        <f aca="false">IF(L72&gt;0,1,0)</f>
        <v>1</v>
      </c>
    </row>
    <row r="73" customFormat="false" ht="15" hidden="false" customHeight="false" outlineLevel="0" collapsed="false">
      <c r="A73" s="15" t="n">
        <v>72</v>
      </c>
      <c r="B73" s="15" t="n">
        <f aca="false">INT((A73-1)/12)+1</f>
        <v>6</v>
      </c>
      <c r="C73" s="15" t="n">
        <f aca="false">MIN(Inputs!$C$4+B73-1,99)</f>
        <v>79</v>
      </c>
      <c r="D73" s="55" t="n">
        <f aca="false">Inputs!$C$26</f>
        <v>0.03</v>
      </c>
      <c r="E73" s="15" t="n">
        <f aca="false">R72</f>
        <v>0</v>
      </c>
      <c r="F73" s="56" t="n">
        <f aca="false">Q72</f>
        <v>87929.0508181299</v>
      </c>
      <c r="G73" s="56" t="n">
        <f aca="false">IF(AND(MOD(A73-1,12)=0,B73&lt;=Inputs!$C$7,E73=0),Inputs!$C$6,0)</f>
        <v>0</v>
      </c>
      <c r="H73" s="56" t="n">
        <f aca="false">IF(B73=1,G73*Inputs!$C$9,0)</f>
        <v>0</v>
      </c>
      <c r="I73" s="56" t="n">
        <f aca="false">I72+G73</f>
        <v>120000</v>
      </c>
      <c r="J73" s="56" t="n">
        <f aca="false">(F73+G73+H73)*((1+D73)^(1/12)-1)</f>
        <v>216.856760140109</v>
      </c>
      <c r="K73" s="56" t="n">
        <f aca="false">(F73+G73+H73+J73)*(Inputs!$C$14+IF(B73&lt;=10,Inputs!$C$12,Inputs!$C$13))/12</f>
        <v>183.637307454729</v>
      </c>
      <c r="L73" s="56" t="n">
        <f aca="false">IF(OR(E73=1,A73&lt;=Inputs!$C$15),0,MAX(Inputs!$C$8*I73-(F73+G73+H73+J73-K73),0))</f>
        <v>33237.7297291847</v>
      </c>
      <c r="M73" s="56" t="n">
        <f aca="false">L73*INDEX(Rates!$B$2:$C$101,C73+1,IF(Inputs!$C$5="Male",1,2))/1000/12*Inputs!$C$16</f>
        <v>128.186844322222</v>
      </c>
      <c r="N73" s="56" t="n">
        <f aca="false">IF($V$1=1,MAX(F73+G73+H73+J73-K73-M73,0)*Inputs!$C$22/12,0)</f>
        <v>585.560556176621</v>
      </c>
      <c r="O73" s="56" t="n">
        <f aca="false">IF(AND(MOD(A73,12)=0,B73&gt;=Inputs!$C$18),MAX(F73+G73+H73+J73-K73-M73-N73,0)*Inputs!$C$17,0)</f>
        <v>0</v>
      </c>
      <c r="P73" s="56" t="n">
        <f aca="false">F73+G73+H73+J73-K73-M73-N73+O73</f>
        <v>87248.5228703165</v>
      </c>
      <c r="Q73" s="56" t="n">
        <f aca="false">IF(OR(E73=1,P73&lt;=0),0,P73)</f>
        <v>87248.5228703165</v>
      </c>
      <c r="R73" s="15" t="n">
        <f aca="false">IF(OR(E73=1,AND(P73&lt;=0,I73&gt;0)),1,0)</f>
        <v>0</v>
      </c>
      <c r="S73" s="15" t="n">
        <f aca="false">IF(L73&gt;0,1,0)</f>
        <v>1</v>
      </c>
    </row>
    <row r="74" customFormat="false" ht="15" hidden="false" customHeight="false" outlineLevel="0" collapsed="false">
      <c r="A74" s="15" t="n">
        <v>73</v>
      </c>
      <c r="B74" s="15" t="n">
        <f aca="false">INT((A74-1)/12)+1</f>
        <v>7</v>
      </c>
      <c r="C74" s="15" t="n">
        <f aca="false">MIN(Inputs!$C$4+B74-1,99)</f>
        <v>80</v>
      </c>
      <c r="D74" s="55" t="n">
        <f aca="false">Inputs!$C$26</f>
        <v>0.03</v>
      </c>
      <c r="E74" s="15" t="n">
        <f aca="false">R73</f>
        <v>0</v>
      </c>
      <c r="F74" s="56" t="n">
        <f aca="false">Q73</f>
        <v>87248.5228703165</v>
      </c>
      <c r="G74" s="56" t="n">
        <f aca="false">IF(AND(MOD(A74-1,12)=0,B74&lt;=Inputs!$C$7,E74=0),Inputs!$C$6,0)</f>
        <v>0</v>
      </c>
      <c r="H74" s="56" t="n">
        <f aca="false">IF(B74=1,G74*Inputs!$C$9,0)</f>
        <v>0</v>
      </c>
      <c r="I74" s="56" t="n">
        <f aca="false">I73+G74</f>
        <v>120000</v>
      </c>
      <c r="J74" s="56" t="n">
        <f aca="false">(F74+G74+H74)*((1+D74)^(1/12)-1)</f>
        <v>215.178394633208</v>
      </c>
      <c r="K74" s="56" t="n">
        <f aca="false">(F74+G74+H74+J74)*(Inputs!$C$14+IF(B74&lt;=10,Inputs!$C$12,Inputs!$C$13))/12</f>
        <v>182.216044301978</v>
      </c>
      <c r="L74" s="56" t="n">
        <f aca="false">IF(OR(E74=1,A74&lt;=Inputs!$C$15),0,MAX(Inputs!$C$8*I74-(F74+G74+H74+J74-K74),0))</f>
        <v>33918.5147793523</v>
      </c>
      <c r="M74" s="56" t="n">
        <f aca="false">L74*INDEX(Rates!$B$2:$C$101,C74+1,IF(Inputs!$C$5="Male",1,2))/1000/12*Inputs!$C$16</f>
        <v>143.447052087678</v>
      </c>
      <c r="N74" s="56" t="n">
        <f aca="false">IF($V$1=1,MAX(F74+G74+H74+J74-K74-M74,0)*Inputs!$C$22/12,0)</f>
        <v>580.920254457067</v>
      </c>
      <c r="O74" s="56" t="n">
        <f aca="false">IF(AND(MOD(A74,12)=0,B74&gt;=Inputs!$C$18),MAX(F74+G74+H74+J74-K74-M74-N74,0)*Inputs!$C$17,0)</f>
        <v>0</v>
      </c>
      <c r="P74" s="56" t="n">
        <f aca="false">F74+G74+H74+J74-K74-M74-N74+O74</f>
        <v>86557.1179141029</v>
      </c>
      <c r="Q74" s="56" t="n">
        <f aca="false">IF(OR(E74=1,P74&lt;=0),0,P74)</f>
        <v>86557.1179141029</v>
      </c>
      <c r="R74" s="15" t="n">
        <f aca="false">IF(OR(E74=1,AND(P74&lt;=0,I74&gt;0)),1,0)</f>
        <v>0</v>
      </c>
      <c r="S74" s="15" t="n">
        <f aca="false">IF(L74&gt;0,1,0)</f>
        <v>1</v>
      </c>
    </row>
    <row r="75" customFormat="false" ht="15" hidden="false" customHeight="false" outlineLevel="0" collapsed="false">
      <c r="A75" s="15" t="n">
        <v>74</v>
      </c>
      <c r="B75" s="15" t="n">
        <f aca="false">INT((A75-1)/12)+1</f>
        <v>7</v>
      </c>
      <c r="C75" s="15" t="n">
        <f aca="false">MIN(Inputs!$C$4+B75-1,99)</f>
        <v>80</v>
      </c>
      <c r="D75" s="55" t="n">
        <f aca="false">Inputs!$C$26</f>
        <v>0.03</v>
      </c>
      <c r="E75" s="15" t="n">
        <f aca="false">R74</f>
        <v>0</v>
      </c>
      <c r="F75" s="56" t="n">
        <f aca="false">Q74</f>
        <v>86557.1179141029</v>
      </c>
      <c r="G75" s="56" t="n">
        <f aca="false">IF(AND(MOD(A75-1,12)=0,B75&lt;=Inputs!$C$7,E75=0),Inputs!$C$6,0)</f>
        <v>0</v>
      </c>
      <c r="H75" s="56" t="n">
        <f aca="false">IF(B75=1,G75*Inputs!$C$9,0)</f>
        <v>0</v>
      </c>
      <c r="I75" s="56" t="n">
        <f aca="false">I74+G75</f>
        <v>120000</v>
      </c>
      <c r="J75" s="56" t="n">
        <f aca="false">(F75+G75+H75)*((1+D75)^(1/12)-1)</f>
        <v>213.473203489278</v>
      </c>
      <c r="K75" s="56" t="n">
        <f aca="false">(F75+G75+H75+J75)*(Inputs!$C$14+IF(B75&lt;=10,Inputs!$C$12,Inputs!$C$13))/12</f>
        <v>180.772064828317</v>
      </c>
      <c r="L75" s="56" t="n">
        <f aca="false">IF(OR(E75=1,A75&lt;=Inputs!$C$15),0,MAX(Inputs!$C$8*I75-(F75+G75+H75+J75-K75),0))</f>
        <v>34610.1809472361</v>
      </c>
      <c r="M75" s="56" t="n">
        <f aca="false">L75*INDEX(Rates!$B$2:$C$101,C75+1,IF(Inputs!$C$5="Male",1,2))/1000/12*Inputs!$C$16</f>
        <v>146.372223589353</v>
      </c>
      <c r="N75" s="56" t="n">
        <f aca="false">IF($V$1=1,MAX(F75+G75+H75+J75-K75-M75,0)*Inputs!$C$22/12,0)</f>
        <v>576.28964552783</v>
      </c>
      <c r="O75" s="56" t="n">
        <f aca="false">IF(AND(MOD(A75,12)=0,B75&gt;=Inputs!$C$18),MAX(F75+G75+H75+J75-K75-M75-N75,0)*Inputs!$C$17,0)</f>
        <v>0</v>
      </c>
      <c r="P75" s="56" t="n">
        <f aca="false">F75+G75+H75+J75-K75-M75-N75+O75</f>
        <v>85867.1571836467</v>
      </c>
      <c r="Q75" s="56" t="n">
        <f aca="false">IF(OR(E75=1,P75&lt;=0),0,P75)</f>
        <v>85867.1571836467</v>
      </c>
      <c r="R75" s="15" t="n">
        <f aca="false">IF(OR(E75=1,AND(P75&lt;=0,I75&gt;0)),1,0)</f>
        <v>0</v>
      </c>
      <c r="S75" s="15" t="n">
        <f aca="false">IF(L75&gt;0,1,0)</f>
        <v>1</v>
      </c>
    </row>
    <row r="76" customFormat="false" ht="15" hidden="false" customHeight="false" outlineLevel="0" collapsed="false">
      <c r="A76" s="15" t="n">
        <v>75</v>
      </c>
      <c r="B76" s="15" t="n">
        <f aca="false">INT((A76-1)/12)+1</f>
        <v>7</v>
      </c>
      <c r="C76" s="15" t="n">
        <f aca="false">MIN(Inputs!$C$4+B76-1,99)</f>
        <v>80</v>
      </c>
      <c r="D76" s="55" t="n">
        <f aca="false">Inputs!$C$26</f>
        <v>0.03</v>
      </c>
      <c r="E76" s="15" t="n">
        <f aca="false">R75</f>
        <v>0</v>
      </c>
      <c r="F76" s="56" t="n">
        <f aca="false">Q75</f>
        <v>85867.1571836467</v>
      </c>
      <c r="G76" s="56" t="n">
        <f aca="false">IF(AND(MOD(A76-1,12)=0,B76&lt;=Inputs!$C$7,E76=0),Inputs!$C$6,0)</f>
        <v>0</v>
      </c>
      <c r="H76" s="56" t="n">
        <f aca="false">IF(B76=1,G76*Inputs!$C$9,0)</f>
        <v>0</v>
      </c>
      <c r="I76" s="56" t="n">
        <f aca="false">I75+G76</f>
        <v>120000</v>
      </c>
      <c r="J76" s="56" t="n">
        <f aca="false">(F76+G76+H76)*((1+D76)^(1/12)-1)</f>
        <v>211.771574195677</v>
      </c>
      <c r="K76" s="56" t="n">
        <f aca="false">(F76+G76+H76+J76)*(Inputs!$C$14+IF(B76&lt;=10,Inputs!$C$12,Inputs!$C$13))/12</f>
        <v>179.331101578838</v>
      </c>
      <c r="L76" s="56" t="n">
        <f aca="false">IF(OR(E76=1,A76&lt;=Inputs!$C$15),0,MAX(Inputs!$C$8*I76-(F76+G76+H76+J76-K76),0))</f>
        <v>35300.4023437364</v>
      </c>
      <c r="M76" s="56" t="n">
        <f aca="false">L76*INDEX(Rates!$B$2:$C$101,C76+1,IF(Inputs!$C$5="Male",1,2))/1000/12*Inputs!$C$16</f>
        <v>149.291284912052</v>
      </c>
      <c r="N76" s="56" t="n">
        <f aca="false">IF($V$1=1,MAX(F76+G76+H76+J76-K76-M76,0)*Inputs!$C$22/12,0)</f>
        <v>571.668709142344</v>
      </c>
      <c r="O76" s="56" t="n">
        <f aca="false">IF(AND(MOD(A76,12)=0,B76&gt;=Inputs!$C$18),MAX(F76+G76+H76+J76-K76-M76-N76,0)*Inputs!$C$17,0)</f>
        <v>0</v>
      </c>
      <c r="P76" s="56" t="n">
        <f aca="false">F76+G76+H76+J76-K76-M76-N76+O76</f>
        <v>85178.6376622092</v>
      </c>
      <c r="Q76" s="56" t="n">
        <f aca="false">IF(OR(E76=1,P76&lt;=0),0,P76)</f>
        <v>85178.6376622092</v>
      </c>
      <c r="R76" s="15" t="n">
        <f aca="false">IF(OR(E76=1,AND(P76&lt;=0,I76&gt;0)),1,0)</f>
        <v>0</v>
      </c>
      <c r="S76" s="15" t="n">
        <f aca="false">IF(L76&gt;0,1,0)</f>
        <v>1</v>
      </c>
    </row>
    <row r="77" customFormat="false" ht="15" hidden="false" customHeight="false" outlineLevel="0" collapsed="false">
      <c r="A77" s="15" t="n">
        <v>76</v>
      </c>
      <c r="B77" s="15" t="n">
        <f aca="false">INT((A77-1)/12)+1</f>
        <v>7</v>
      </c>
      <c r="C77" s="15" t="n">
        <f aca="false">MIN(Inputs!$C$4+B77-1,99)</f>
        <v>80</v>
      </c>
      <c r="D77" s="55" t="n">
        <f aca="false">Inputs!$C$26</f>
        <v>0.03</v>
      </c>
      <c r="E77" s="15" t="n">
        <f aca="false">R76</f>
        <v>0</v>
      </c>
      <c r="F77" s="56" t="n">
        <f aca="false">Q76</f>
        <v>85178.6376622092</v>
      </c>
      <c r="G77" s="56" t="n">
        <f aca="false">IF(AND(MOD(A77-1,12)=0,B77&lt;=Inputs!$C$7,E77=0),Inputs!$C$6,0)</f>
        <v>0</v>
      </c>
      <c r="H77" s="56" t="n">
        <f aca="false">IF(B77=1,G77*Inputs!$C$9,0)</f>
        <v>0</v>
      </c>
      <c r="I77" s="56" t="n">
        <f aca="false">I76+G77</f>
        <v>120000</v>
      </c>
      <c r="J77" s="56" t="n">
        <f aca="false">(F77+G77+H77)*((1+D77)^(1/12)-1)</f>
        <v>210.073499312315</v>
      </c>
      <c r="K77" s="56" t="n">
        <f aca="false">(F77+G77+H77+J77)*(Inputs!$C$14+IF(B77&lt;=10,Inputs!$C$12,Inputs!$C$13))/12</f>
        <v>177.89314825317</v>
      </c>
      <c r="L77" s="56" t="n">
        <f aca="false">IF(OR(E77=1,A77&lt;=Inputs!$C$15),0,MAX(Inputs!$C$8*I77-(F77+G77+H77+J77-K77),0))</f>
        <v>35989.1819867317</v>
      </c>
      <c r="M77" s="56" t="n">
        <f aca="false">L77*INDEX(Rates!$B$2:$C$101,C77+1,IF(Inputs!$C$5="Male",1,2))/1000/12*Inputs!$C$16</f>
        <v>152.204248818886</v>
      </c>
      <c r="N77" s="56" t="n">
        <f aca="false">IF($V$1=1,MAX(F77+G77+H77+J77-K77-M77,0)*Inputs!$C$22/12,0)</f>
        <v>567.05742509633</v>
      </c>
      <c r="O77" s="56" t="n">
        <f aca="false">IF(AND(MOD(A77,12)=0,B77&gt;=Inputs!$C$18),MAX(F77+G77+H77+J77-K77-M77-N77,0)*Inputs!$C$17,0)</f>
        <v>0</v>
      </c>
      <c r="P77" s="56" t="n">
        <f aca="false">F77+G77+H77+J77-K77-M77-N77+O77</f>
        <v>84491.5563393531</v>
      </c>
      <c r="Q77" s="56" t="n">
        <f aca="false">IF(OR(E77=1,P77&lt;=0),0,P77)</f>
        <v>84491.5563393531</v>
      </c>
      <c r="R77" s="15" t="n">
        <f aca="false">IF(OR(E77=1,AND(P77&lt;=0,I77&gt;0)),1,0)</f>
        <v>0</v>
      </c>
      <c r="S77" s="15" t="n">
        <f aca="false">IF(L77&gt;0,1,0)</f>
        <v>1</v>
      </c>
    </row>
    <row r="78" customFormat="false" ht="15" hidden="false" customHeight="false" outlineLevel="0" collapsed="false">
      <c r="A78" s="15" t="n">
        <v>77</v>
      </c>
      <c r="B78" s="15" t="n">
        <f aca="false">INT((A78-1)/12)+1</f>
        <v>7</v>
      </c>
      <c r="C78" s="15" t="n">
        <f aca="false">MIN(Inputs!$C$4+B78-1,99)</f>
        <v>80</v>
      </c>
      <c r="D78" s="55" t="n">
        <f aca="false">Inputs!$C$26</f>
        <v>0.03</v>
      </c>
      <c r="E78" s="15" t="n">
        <f aca="false">R77</f>
        <v>0</v>
      </c>
      <c r="F78" s="56" t="n">
        <f aca="false">Q77</f>
        <v>84491.5563393531</v>
      </c>
      <c r="G78" s="56" t="n">
        <f aca="false">IF(AND(MOD(A78-1,12)=0,B78&lt;=Inputs!$C$7,E78=0),Inputs!$C$6,0)</f>
        <v>0</v>
      </c>
      <c r="H78" s="56" t="n">
        <f aca="false">IF(B78=1,G78*Inputs!$C$9,0)</f>
        <v>0</v>
      </c>
      <c r="I78" s="56" t="n">
        <f aca="false">I77+G78</f>
        <v>120000</v>
      </c>
      <c r="J78" s="56" t="n">
        <f aca="false">(F78+G78+H78)*((1+D78)^(1/12)-1)</f>
        <v>208.37897141464</v>
      </c>
      <c r="K78" s="56" t="n">
        <f aca="false">(F78+G78+H78+J78)*(Inputs!$C$14+IF(B78&lt;=10,Inputs!$C$12,Inputs!$C$13))/12</f>
        <v>176.458198564099</v>
      </c>
      <c r="L78" s="56" t="n">
        <f aca="false">IF(OR(E78=1,A78&lt;=Inputs!$C$15),0,MAX(Inputs!$C$8*I78-(F78+G78+H78+J78-K78),0))</f>
        <v>36676.5228877964</v>
      </c>
      <c r="M78" s="56" t="n">
        <f aca="false">L78*INDEX(Rates!$B$2:$C$101,C78+1,IF(Inputs!$C$5="Male",1,2))/1000/12*Inputs!$C$16</f>
        <v>155.111128046305</v>
      </c>
      <c r="N78" s="56" t="n">
        <f aca="false">IF($V$1=1,MAX(F78+G78+H78+J78-K78-M78,0)*Inputs!$C$22/12,0)</f>
        <v>562.455773227716</v>
      </c>
      <c r="O78" s="56" t="n">
        <f aca="false">IF(AND(MOD(A78,12)=0,B78&gt;=Inputs!$C$18),MAX(F78+G78+H78+J78-K78-M78-N78,0)*Inputs!$C$17,0)</f>
        <v>0</v>
      </c>
      <c r="P78" s="56" t="n">
        <f aca="false">F78+G78+H78+J78-K78-M78-N78+O78</f>
        <v>83805.9102109296</v>
      </c>
      <c r="Q78" s="56" t="n">
        <f aca="false">IF(OR(E78=1,P78&lt;=0),0,P78)</f>
        <v>83805.9102109296</v>
      </c>
      <c r="R78" s="15" t="n">
        <f aca="false">IF(OR(E78=1,AND(P78&lt;=0,I78&gt;0)),1,0)</f>
        <v>0</v>
      </c>
      <c r="S78" s="15" t="n">
        <f aca="false">IF(L78&gt;0,1,0)</f>
        <v>1</v>
      </c>
    </row>
    <row r="79" customFormat="false" ht="15" hidden="false" customHeight="false" outlineLevel="0" collapsed="false">
      <c r="A79" s="15" t="n">
        <v>78</v>
      </c>
      <c r="B79" s="15" t="n">
        <f aca="false">INT((A79-1)/12)+1</f>
        <v>7</v>
      </c>
      <c r="C79" s="15" t="n">
        <f aca="false">MIN(Inputs!$C$4+B79-1,99)</f>
        <v>80</v>
      </c>
      <c r="D79" s="55" t="n">
        <f aca="false">Inputs!$C$26</f>
        <v>0.03</v>
      </c>
      <c r="E79" s="15" t="n">
        <f aca="false">R78</f>
        <v>0</v>
      </c>
      <c r="F79" s="56" t="n">
        <f aca="false">Q78</f>
        <v>83805.9102109296</v>
      </c>
      <c r="G79" s="56" t="n">
        <f aca="false">IF(AND(MOD(A79-1,12)=0,B79&lt;=Inputs!$C$7,E79=0),Inputs!$C$6,0)</f>
        <v>0</v>
      </c>
      <c r="H79" s="56" t="n">
        <f aca="false">IF(B79=1,G79*Inputs!$C$9,0)</f>
        <v>0</v>
      </c>
      <c r="I79" s="56" t="n">
        <f aca="false">I78+G79</f>
        <v>120000</v>
      </c>
      <c r="J79" s="56" t="n">
        <f aca="false">(F79+G79+H79)*((1+D79)^(1/12)-1)</f>
        <v>206.687983093613</v>
      </c>
      <c r="K79" s="56" t="n">
        <f aca="false">(F79+G79+H79+J79)*(Inputs!$C$14+IF(B79&lt;=10,Inputs!$C$12,Inputs!$C$13))/12</f>
        <v>175.026246237548</v>
      </c>
      <c r="L79" s="56" t="n">
        <f aca="false">IF(OR(E79=1,A79&lt;=Inputs!$C$15),0,MAX(Inputs!$C$8*I79-(F79+G79+H79+J79-K79),0))</f>
        <v>37362.4280522143</v>
      </c>
      <c r="M79" s="56" t="n">
        <f aca="false">L79*INDEX(Rates!$B$2:$C$101,C79+1,IF(Inputs!$C$5="Male",1,2))/1000/12*Inputs!$C$16</f>
        <v>158.011935304156</v>
      </c>
      <c r="N79" s="56" t="n">
        <f aca="false">IF($V$1=1,MAX(F79+G79+H79+J79-K79-M79,0)*Inputs!$C$22/12,0)</f>
        <v>557.863733416544</v>
      </c>
      <c r="O79" s="56" t="n">
        <f aca="false">IF(AND(MOD(A79,12)=0,B79&gt;=Inputs!$C$18),MAX(F79+G79+H79+J79-K79-M79-N79,0)*Inputs!$C$17,0)</f>
        <v>0</v>
      </c>
      <c r="P79" s="56" t="n">
        <f aca="false">F79+G79+H79+J79-K79-M79-N79+O79</f>
        <v>83121.696279065</v>
      </c>
      <c r="Q79" s="56" t="n">
        <f aca="false">IF(OR(E79=1,P79&lt;=0),0,P79)</f>
        <v>83121.696279065</v>
      </c>
      <c r="R79" s="15" t="n">
        <f aca="false">IF(OR(E79=1,AND(P79&lt;=0,I79&gt;0)),1,0)</f>
        <v>0</v>
      </c>
      <c r="S79" s="15" t="n">
        <f aca="false">IF(L79&gt;0,1,0)</f>
        <v>1</v>
      </c>
    </row>
    <row r="80" customFormat="false" ht="15" hidden="false" customHeight="false" outlineLevel="0" collapsed="false">
      <c r="A80" s="15" t="n">
        <v>79</v>
      </c>
      <c r="B80" s="15" t="n">
        <f aca="false">INT((A80-1)/12)+1</f>
        <v>7</v>
      </c>
      <c r="C80" s="15" t="n">
        <f aca="false">MIN(Inputs!$C$4+B80-1,99)</f>
        <v>80</v>
      </c>
      <c r="D80" s="55" t="n">
        <f aca="false">Inputs!$C$26</f>
        <v>0.03</v>
      </c>
      <c r="E80" s="15" t="n">
        <f aca="false">R79</f>
        <v>0</v>
      </c>
      <c r="F80" s="56" t="n">
        <f aca="false">Q79</f>
        <v>83121.696279065</v>
      </c>
      <c r="G80" s="56" t="n">
        <f aca="false">IF(AND(MOD(A80-1,12)=0,B80&lt;=Inputs!$C$7,E80=0),Inputs!$C$6,0)</f>
        <v>0</v>
      </c>
      <c r="H80" s="56" t="n">
        <f aca="false">IF(B80=1,G80*Inputs!$C$9,0)</f>
        <v>0</v>
      </c>
      <c r="I80" s="56" t="n">
        <f aca="false">I79+G80</f>
        <v>120000</v>
      </c>
      <c r="J80" s="56" t="n">
        <f aca="false">(F80+G80+H80)*((1+D80)^(1/12)-1)</f>
        <v>205.000526955666</v>
      </c>
      <c r="K80" s="56" t="n">
        <f aca="false">(F80+G80+H80+J80)*(Inputs!$C$14+IF(B80&lt;=10,Inputs!$C$12,Inputs!$C$13))/12</f>
        <v>173.597285012543</v>
      </c>
      <c r="L80" s="56" t="n">
        <f aca="false">IF(OR(E80=1,A80&lt;=Inputs!$C$15),0,MAX(Inputs!$C$8*I80-(F80+G80+H80+J80-K80),0))</f>
        <v>38046.9004789919</v>
      </c>
      <c r="M80" s="56" t="n">
        <f aca="false">L80*INDEX(Rates!$B$2:$C$101,C80+1,IF(Inputs!$C$5="Male",1,2))/1000/12*Inputs!$C$16</f>
        <v>160.906683275737</v>
      </c>
      <c r="N80" s="56" t="n">
        <f aca="false">IF($V$1=1,MAX(F80+G80+H80+J80-K80-M80,0)*Inputs!$C$22/12,0)</f>
        <v>553.281285584883</v>
      </c>
      <c r="O80" s="56" t="n">
        <f aca="false">IF(AND(MOD(A80,12)=0,B80&gt;=Inputs!$C$18),MAX(F80+G80+H80+J80-K80-M80-N80,0)*Inputs!$C$17,0)</f>
        <v>0</v>
      </c>
      <c r="P80" s="56" t="n">
        <f aca="false">F80+G80+H80+J80-K80-M80-N80+O80</f>
        <v>82438.9115521475</v>
      </c>
      <c r="Q80" s="56" t="n">
        <f aca="false">IF(OR(E80=1,P80&lt;=0),0,P80)</f>
        <v>82438.9115521475</v>
      </c>
      <c r="R80" s="15" t="n">
        <f aca="false">IF(OR(E80=1,AND(P80&lt;=0,I80&gt;0)),1,0)</f>
        <v>0</v>
      </c>
      <c r="S80" s="15" t="n">
        <f aca="false">IF(L80&gt;0,1,0)</f>
        <v>1</v>
      </c>
    </row>
    <row r="81" customFormat="false" ht="15" hidden="false" customHeight="false" outlineLevel="0" collapsed="false">
      <c r="A81" s="15" t="n">
        <v>80</v>
      </c>
      <c r="B81" s="15" t="n">
        <f aca="false">INT((A81-1)/12)+1</f>
        <v>7</v>
      </c>
      <c r="C81" s="15" t="n">
        <f aca="false">MIN(Inputs!$C$4+B81-1,99)</f>
        <v>80</v>
      </c>
      <c r="D81" s="55" t="n">
        <f aca="false">Inputs!$C$26</f>
        <v>0.03</v>
      </c>
      <c r="E81" s="15" t="n">
        <f aca="false">R80</f>
        <v>0</v>
      </c>
      <c r="F81" s="56" t="n">
        <f aca="false">Q80</f>
        <v>82438.9115521475</v>
      </c>
      <c r="G81" s="56" t="n">
        <f aca="false">IF(AND(MOD(A81-1,12)=0,B81&lt;=Inputs!$C$7,E81=0),Inputs!$C$6,0)</f>
        <v>0</v>
      </c>
      <c r="H81" s="56" t="n">
        <f aca="false">IF(B81=1,G81*Inputs!$C$9,0)</f>
        <v>0</v>
      </c>
      <c r="I81" s="56" t="n">
        <f aca="false">I80+G81</f>
        <v>120000</v>
      </c>
      <c r="J81" s="56" t="n">
        <f aca="false">(F81+G81+H81)*((1+D81)^(1/12)-1)</f>
        <v>203.316595622679</v>
      </c>
      <c r="K81" s="56" t="n">
        <f aca="false">(F81+G81+H81+J81)*(Inputs!$C$14+IF(B81&lt;=10,Inputs!$C$12,Inputs!$C$13))/12</f>
        <v>172.171308641188</v>
      </c>
      <c r="L81" s="56" t="n">
        <f aca="false">IF(OR(E81=1,A81&lt;=Inputs!$C$15),0,MAX(Inputs!$C$8*I81-(F81+G81+H81+J81-K81),0))</f>
        <v>38729.943160871</v>
      </c>
      <c r="M81" s="56" t="n">
        <f aca="false">L81*INDEX(Rates!$B$2:$C$101,C81+1,IF(Inputs!$C$5="Male",1,2))/1000/12*Inputs!$C$16</f>
        <v>163.79538461785</v>
      </c>
      <c r="N81" s="56" t="n">
        <f aca="false">IF($V$1=1,MAX(F81+G81+H81+J81-K81-M81,0)*Inputs!$C$22/12,0)</f>
        <v>548.708409696741</v>
      </c>
      <c r="O81" s="56" t="n">
        <f aca="false">IF(AND(MOD(A81,12)=0,B81&gt;=Inputs!$C$18),MAX(F81+G81+H81+J81-K81-M81-N81,0)*Inputs!$C$17,0)</f>
        <v>0</v>
      </c>
      <c r="P81" s="56" t="n">
        <f aca="false">F81+G81+H81+J81-K81-M81-N81+O81</f>
        <v>81757.5530448144</v>
      </c>
      <c r="Q81" s="56" t="n">
        <f aca="false">IF(OR(E81=1,P81&lt;=0),0,P81)</f>
        <v>81757.5530448144</v>
      </c>
      <c r="R81" s="15" t="n">
        <f aca="false">IF(OR(E81=1,AND(P81&lt;=0,I81&gt;0)),1,0)</f>
        <v>0</v>
      </c>
      <c r="S81" s="15" t="n">
        <f aca="false">IF(L81&gt;0,1,0)</f>
        <v>1</v>
      </c>
    </row>
    <row r="82" customFormat="false" ht="15" hidden="false" customHeight="false" outlineLevel="0" collapsed="false">
      <c r="A82" s="15" t="n">
        <v>81</v>
      </c>
      <c r="B82" s="15" t="n">
        <f aca="false">INT((A82-1)/12)+1</f>
        <v>7</v>
      </c>
      <c r="C82" s="15" t="n">
        <f aca="false">MIN(Inputs!$C$4+B82-1,99)</f>
        <v>80</v>
      </c>
      <c r="D82" s="55" t="n">
        <f aca="false">Inputs!$C$26</f>
        <v>0.03</v>
      </c>
      <c r="E82" s="15" t="n">
        <f aca="false">R81</f>
        <v>0</v>
      </c>
      <c r="F82" s="56" t="n">
        <f aca="false">Q81</f>
        <v>81757.5530448144</v>
      </c>
      <c r="G82" s="56" t="n">
        <f aca="false">IF(AND(MOD(A82-1,12)=0,B82&lt;=Inputs!$C$7,E82=0),Inputs!$C$6,0)</f>
        <v>0</v>
      </c>
      <c r="H82" s="56" t="n">
        <f aca="false">IF(B82=1,G82*Inputs!$C$9,0)</f>
        <v>0</v>
      </c>
      <c r="I82" s="56" t="n">
        <f aca="false">I81+G82</f>
        <v>120000</v>
      </c>
      <c r="J82" s="56" t="n">
        <f aca="false">(F82+G82+H82)*((1+D82)^(1/12)-1)</f>
        <v>201.636181731941</v>
      </c>
      <c r="K82" s="56" t="n">
        <f aca="false">(F82+G82+H82+J82)*(Inputs!$C$14+IF(B82&lt;=10,Inputs!$C$12,Inputs!$C$13))/12</f>
        <v>170.748310888638</v>
      </c>
      <c r="L82" s="56" t="n">
        <f aca="false">IF(OR(E82=1,A82&lt;=Inputs!$C$15),0,MAX(Inputs!$C$8*I82-(F82+G82+H82+J82-K82),0))</f>
        <v>39411.5590843423</v>
      </c>
      <c r="M82" s="56" t="n">
        <f aca="false">L82*INDEX(Rates!$B$2:$C$101,C82+1,IF(Inputs!$C$5="Male",1,2))/1000/12*Inputs!$C$16</f>
        <v>166.678051960864</v>
      </c>
      <c r="N82" s="56" t="n">
        <f aca="false">IF($V$1=1,MAX(F82+G82+H82+J82-K82-M82,0)*Inputs!$C$22/12,0)</f>
        <v>544.145085757979</v>
      </c>
      <c r="O82" s="56" t="n">
        <f aca="false">IF(AND(MOD(A82,12)=0,B82&gt;=Inputs!$C$18),MAX(F82+G82+H82+J82-K82-M82-N82,0)*Inputs!$C$17,0)</f>
        <v>0</v>
      </c>
      <c r="P82" s="56" t="n">
        <f aca="false">F82+G82+H82+J82-K82-M82-N82+O82</f>
        <v>81077.6177779388</v>
      </c>
      <c r="Q82" s="56" t="n">
        <f aca="false">IF(OR(E82=1,P82&lt;=0),0,P82)</f>
        <v>81077.6177779388</v>
      </c>
      <c r="R82" s="15" t="n">
        <f aca="false">IF(OR(E82=1,AND(P82&lt;=0,I82&gt;0)),1,0)</f>
        <v>0</v>
      </c>
      <c r="S82" s="15" t="n">
        <f aca="false">IF(L82&gt;0,1,0)</f>
        <v>1</v>
      </c>
    </row>
    <row r="83" customFormat="false" ht="15" hidden="false" customHeight="false" outlineLevel="0" collapsed="false">
      <c r="A83" s="15" t="n">
        <v>82</v>
      </c>
      <c r="B83" s="15" t="n">
        <f aca="false">INT((A83-1)/12)+1</f>
        <v>7</v>
      </c>
      <c r="C83" s="15" t="n">
        <f aca="false">MIN(Inputs!$C$4+B83-1,99)</f>
        <v>80</v>
      </c>
      <c r="D83" s="55" t="n">
        <f aca="false">Inputs!$C$26</f>
        <v>0.03</v>
      </c>
      <c r="E83" s="15" t="n">
        <f aca="false">R82</f>
        <v>0</v>
      </c>
      <c r="F83" s="56" t="n">
        <f aca="false">Q82</f>
        <v>81077.6177779388</v>
      </c>
      <c r="G83" s="56" t="n">
        <f aca="false">IF(AND(MOD(A83-1,12)=0,B83&lt;=Inputs!$C$7,E83=0),Inputs!$C$6,0)</f>
        <v>0</v>
      </c>
      <c r="H83" s="56" t="n">
        <f aca="false">IF(B83=1,G83*Inputs!$C$9,0)</f>
        <v>0</v>
      </c>
      <c r="I83" s="56" t="n">
        <f aca="false">I82+G83</f>
        <v>120000</v>
      </c>
      <c r="J83" s="56" t="n">
        <f aca="false">(F83+G83+H83)*((1+D83)^(1/12)-1)</f>
        <v>199.959277936123</v>
      </c>
      <c r="K83" s="56" t="n">
        <f aca="false">(F83+G83+H83+J83)*(Inputs!$C$14+IF(B83&lt;=10,Inputs!$C$12,Inputs!$C$13))/12</f>
        <v>169.328285533073</v>
      </c>
      <c r="L83" s="56" t="n">
        <f aca="false">IF(OR(E83=1,A83&lt;=Inputs!$C$15),0,MAX(Inputs!$C$8*I83-(F83+G83+H83+J83-K83),0))</f>
        <v>40091.7512296581</v>
      </c>
      <c r="M83" s="56" t="n">
        <f aca="false">L83*INDEX(Rates!$B$2:$C$101,C83+1,IF(Inputs!$C$5="Male",1,2))/1000/12*Inputs!$C$16</f>
        <v>169.554697908762</v>
      </c>
      <c r="N83" s="56" t="n">
        <f aca="false">IF($V$1=1,MAX(F83+G83+H83+J83-K83-M83,0)*Inputs!$C$22/12,0)</f>
        <v>539.591293816221</v>
      </c>
      <c r="O83" s="56" t="n">
        <f aca="false">IF(AND(MOD(A83,12)=0,B83&gt;=Inputs!$C$18),MAX(F83+G83+H83+J83-K83-M83-N83,0)*Inputs!$C$17,0)</f>
        <v>0</v>
      </c>
      <c r="P83" s="56" t="n">
        <f aca="false">F83+G83+H83+J83-K83-M83-N83+O83</f>
        <v>80399.1027786169</v>
      </c>
      <c r="Q83" s="56" t="n">
        <f aca="false">IF(OR(E83=1,P83&lt;=0),0,P83)</f>
        <v>80399.1027786169</v>
      </c>
      <c r="R83" s="15" t="n">
        <f aca="false">IF(OR(E83=1,AND(P83&lt;=0,I83&gt;0)),1,0)</f>
        <v>0</v>
      </c>
      <c r="S83" s="15" t="n">
        <f aca="false">IF(L83&gt;0,1,0)</f>
        <v>1</v>
      </c>
    </row>
    <row r="84" customFormat="false" ht="15" hidden="false" customHeight="false" outlineLevel="0" collapsed="false">
      <c r="A84" s="15" t="n">
        <v>83</v>
      </c>
      <c r="B84" s="15" t="n">
        <f aca="false">INT((A84-1)/12)+1</f>
        <v>7</v>
      </c>
      <c r="C84" s="15" t="n">
        <f aca="false">MIN(Inputs!$C$4+B84-1,99)</f>
        <v>80</v>
      </c>
      <c r="D84" s="55" t="n">
        <f aca="false">Inputs!$C$26</f>
        <v>0.03</v>
      </c>
      <c r="E84" s="15" t="n">
        <f aca="false">R83</f>
        <v>0</v>
      </c>
      <c r="F84" s="56" t="n">
        <f aca="false">Q83</f>
        <v>80399.1027786169</v>
      </c>
      <c r="G84" s="56" t="n">
        <f aca="false">IF(AND(MOD(A84-1,12)=0,B84&lt;=Inputs!$C$7,E84=0),Inputs!$C$6,0)</f>
        <v>0</v>
      </c>
      <c r="H84" s="56" t="n">
        <f aca="false">IF(B84=1,G84*Inputs!$C$9,0)</f>
        <v>0</v>
      </c>
      <c r="I84" s="56" t="n">
        <f aca="false">I83+G84</f>
        <v>120000</v>
      </c>
      <c r="J84" s="56" t="n">
        <f aca="false">(F84+G84+H84)*((1+D84)^(1/12)-1)</f>
        <v>198.28587690324</v>
      </c>
      <c r="K84" s="56" t="n">
        <f aca="false">(F84+G84+H84+J84)*(Inputs!$C$14+IF(B84&lt;=10,Inputs!$C$12,Inputs!$C$13))/12</f>
        <v>167.911226365667</v>
      </c>
      <c r="L84" s="56" t="n">
        <f aca="false">IF(OR(E84=1,A84&lt;=Inputs!$C$15),0,MAX(Inputs!$C$8*I84-(F84+G84+H84+J84-K84),0))</f>
        <v>40770.5225708455</v>
      </c>
      <c r="M84" s="56" t="n">
        <f aca="false">L84*INDEX(Rates!$B$2:$C$101,C84+1,IF(Inputs!$C$5="Male",1,2))/1000/12*Inputs!$C$16</f>
        <v>172.425335039201</v>
      </c>
      <c r="N84" s="56" t="n">
        <f aca="false">IF($V$1=1,MAX(F84+G84+H84+J84-K84-M84,0)*Inputs!$C$22/12,0)</f>
        <v>535.047013960769</v>
      </c>
      <c r="O84" s="56" t="n">
        <f aca="false">IF(AND(MOD(A84,12)=0,B84&gt;=Inputs!$C$18),MAX(F84+G84+H84+J84-K84-M84-N84,0)*Inputs!$C$17,0)</f>
        <v>0</v>
      </c>
      <c r="P84" s="56" t="n">
        <f aca="false">F84+G84+H84+J84-K84-M84-N84+O84</f>
        <v>79722.0050801545</v>
      </c>
      <c r="Q84" s="56" t="n">
        <f aca="false">IF(OR(E84=1,P84&lt;=0),0,P84)</f>
        <v>79722.0050801545</v>
      </c>
      <c r="R84" s="15" t="n">
        <f aca="false">IF(OR(E84=1,AND(P84&lt;=0,I84&gt;0)),1,0)</f>
        <v>0</v>
      </c>
      <c r="S84" s="15" t="n">
        <f aca="false">IF(L84&gt;0,1,0)</f>
        <v>1</v>
      </c>
    </row>
    <row r="85" customFormat="false" ht="15" hidden="false" customHeight="false" outlineLevel="0" collapsed="false">
      <c r="A85" s="15" t="n">
        <v>84</v>
      </c>
      <c r="B85" s="15" t="n">
        <f aca="false">INT((A85-1)/12)+1</f>
        <v>7</v>
      </c>
      <c r="C85" s="15" t="n">
        <f aca="false">MIN(Inputs!$C$4+B85-1,99)</f>
        <v>80</v>
      </c>
      <c r="D85" s="55" t="n">
        <f aca="false">Inputs!$C$26</f>
        <v>0.03</v>
      </c>
      <c r="E85" s="15" t="n">
        <f aca="false">R84</f>
        <v>0</v>
      </c>
      <c r="F85" s="56" t="n">
        <f aca="false">Q84</f>
        <v>79722.0050801545</v>
      </c>
      <c r="G85" s="56" t="n">
        <f aca="false">IF(AND(MOD(A85-1,12)=0,B85&lt;=Inputs!$C$7,E85=0),Inputs!$C$6,0)</f>
        <v>0</v>
      </c>
      <c r="H85" s="56" t="n">
        <f aca="false">IF(B85=1,G85*Inputs!$C$9,0)</f>
        <v>0</v>
      </c>
      <c r="I85" s="56" t="n">
        <f aca="false">I84+G85</f>
        <v>120000</v>
      </c>
      <c r="J85" s="56" t="n">
        <f aca="false">(F85+G85+H85)*((1+D85)^(1/12)-1)</f>
        <v>196.615971316626</v>
      </c>
      <c r="K85" s="56" t="n">
        <f aca="false">(F85+G85+H85+J85)*(Inputs!$C$14+IF(B85&lt;=10,Inputs!$C$12,Inputs!$C$13))/12</f>
        <v>166.497127190565</v>
      </c>
      <c r="L85" s="56" t="n">
        <f aca="false">IF(OR(E85=1,A85&lt;=Inputs!$C$15),0,MAX(Inputs!$C$8*I85-(F85+G85+H85+J85-K85),0))</f>
        <v>41447.8760757194</v>
      </c>
      <c r="M85" s="56" t="n">
        <f aca="false">L85*INDEX(Rates!$B$2:$C$101,C85+1,IF(Inputs!$C$5="Male",1,2))/1000/12*Inputs!$C$16</f>
        <v>175.289975903563</v>
      </c>
      <c r="N85" s="56" t="n">
        <f aca="false">IF($V$1=1,MAX(F85+G85+H85+J85-K85-M85,0)*Inputs!$C$22/12,0)</f>
        <v>530.512226322513</v>
      </c>
      <c r="O85" s="56" t="n">
        <f aca="false">IF(AND(MOD(A85,12)=0,B85&gt;=Inputs!$C$18),MAX(F85+G85+H85+J85-K85-M85-N85,0)*Inputs!$C$17,0)</f>
        <v>0</v>
      </c>
      <c r="P85" s="56" t="n">
        <f aca="false">F85+G85+H85+J85-K85-M85-N85+O85</f>
        <v>79046.3217220545</v>
      </c>
      <c r="Q85" s="56" t="n">
        <f aca="false">IF(OR(E85=1,P85&lt;=0),0,P85)</f>
        <v>79046.3217220545</v>
      </c>
      <c r="R85" s="15" t="n">
        <f aca="false">IF(OR(E85=1,AND(P85&lt;=0,I85&gt;0)),1,0)</f>
        <v>0</v>
      </c>
      <c r="S85" s="15" t="n">
        <f aca="false">IF(L85&gt;0,1,0)</f>
        <v>1</v>
      </c>
    </row>
    <row r="86" customFormat="false" ht="15" hidden="false" customHeight="false" outlineLevel="0" collapsed="false">
      <c r="A86" s="15" t="n">
        <v>85</v>
      </c>
      <c r="B86" s="15" t="n">
        <f aca="false">INT((A86-1)/12)+1</f>
        <v>8</v>
      </c>
      <c r="C86" s="15" t="n">
        <f aca="false">MIN(Inputs!$C$4+B86-1,99)</f>
        <v>81</v>
      </c>
      <c r="D86" s="55" t="n">
        <f aca="false">Inputs!$C$26</f>
        <v>0.03</v>
      </c>
      <c r="E86" s="15" t="n">
        <f aca="false">R85</f>
        <v>0</v>
      </c>
      <c r="F86" s="56" t="n">
        <f aca="false">Q85</f>
        <v>79046.3217220545</v>
      </c>
      <c r="G86" s="56" t="n">
        <f aca="false">IF(AND(MOD(A86-1,12)=0,B86&lt;=Inputs!$C$7,E86=0),Inputs!$C$6,0)</f>
        <v>0</v>
      </c>
      <c r="H86" s="56" t="n">
        <f aca="false">IF(B86=1,G86*Inputs!$C$9,0)</f>
        <v>0</v>
      </c>
      <c r="I86" s="56" t="n">
        <f aca="false">I85+G86</f>
        <v>120000</v>
      </c>
      <c r="J86" s="56" t="n">
        <f aca="false">(F86+G86+H86)*((1+D86)^(1/12)-1)</f>
        <v>194.949553874895</v>
      </c>
      <c r="K86" s="56" t="n">
        <f aca="false">(F86+G86+H86+J86)*(Inputs!$C$14+IF(B86&lt;=10,Inputs!$C$12,Inputs!$C$13))/12</f>
        <v>165.085981824853</v>
      </c>
      <c r="L86" s="56" t="n">
        <f aca="false">IF(OR(E86=1,A86&lt;=Inputs!$C$15),0,MAX(Inputs!$C$8*I86-(F86+G86+H86+J86-K86),0))</f>
        <v>42123.8147058955</v>
      </c>
      <c r="M86" s="56" t="n">
        <f aca="false">L86*INDEX(Rates!$B$2:$C$101,C86+1,IF(Inputs!$C$5="Male",1,2))/1000/12*Inputs!$C$16</f>
        <v>205.423803049084</v>
      </c>
      <c r="N86" s="56" t="n">
        <f aca="false">IF($V$1=1,MAX(F86+G86+H86+J86-K86-M86,0)*Inputs!$C$22/12,0)</f>
        <v>525.805076607036</v>
      </c>
      <c r="O86" s="56" t="n">
        <f aca="false">IF(AND(MOD(A86,12)=0,B86&gt;=Inputs!$C$18),MAX(F86+G86+H86+J86-K86-M86-N86,0)*Inputs!$C$17,0)</f>
        <v>0</v>
      </c>
      <c r="P86" s="56" t="n">
        <f aca="false">F86+G86+H86+J86-K86-M86-N86+O86</f>
        <v>78344.9564144484</v>
      </c>
      <c r="Q86" s="56" t="n">
        <f aca="false">IF(OR(E86=1,P86&lt;=0),0,P86)</f>
        <v>78344.9564144484</v>
      </c>
      <c r="R86" s="15" t="n">
        <f aca="false">IF(OR(E86=1,AND(P86&lt;=0,I86&gt;0)),1,0)</f>
        <v>0</v>
      </c>
      <c r="S86" s="15" t="n">
        <f aca="false">IF(L86&gt;0,1,0)</f>
        <v>1</v>
      </c>
    </row>
    <row r="87" customFormat="false" ht="15" hidden="false" customHeight="false" outlineLevel="0" collapsed="false">
      <c r="A87" s="15" t="n">
        <v>86</v>
      </c>
      <c r="B87" s="15" t="n">
        <f aca="false">INT((A87-1)/12)+1</f>
        <v>8</v>
      </c>
      <c r="C87" s="15" t="n">
        <f aca="false">MIN(Inputs!$C$4+B87-1,99)</f>
        <v>81</v>
      </c>
      <c r="D87" s="55" t="n">
        <f aca="false">Inputs!$C$26</f>
        <v>0.03</v>
      </c>
      <c r="E87" s="15" t="n">
        <f aca="false">R86</f>
        <v>0</v>
      </c>
      <c r="F87" s="56" t="n">
        <f aca="false">Q86</f>
        <v>78344.9564144484</v>
      </c>
      <c r="G87" s="56" t="n">
        <f aca="false">IF(AND(MOD(A87-1,12)=0,B87&lt;=Inputs!$C$7,E87=0),Inputs!$C$6,0)</f>
        <v>0</v>
      </c>
      <c r="H87" s="56" t="n">
        <f aca="false">IF(B87=1,G87*Inputs!$C$9,0)</f>
        <v>0</v>
      </c>
      <c r="I87" s="56" t="n">
        <f aca="false">I86+G87</f>
        <v>120000</v>
      </c>
      <c r="J87" s="56" t="n">
        <f aca="false">(F87+G87+H87)*((1+D87)^(1/12)-1)</f>
        <v>193.219797817404</v>
      </c>
      <c r="K87" s="56" t="n">
        <f aca="false">(F87+G87+H87+J87)*(Inputs!$C$14+IF(B87&lt;=10,Inputs!$C$12,Inputs!$C$13))/12</f>
        <v>163.62120044222</v>
      </c>
      <c r="L87" s="56" t="n">
        <f aca="false">IF(OR(E87=1,A87&lt;=Inputs!$C$15),0,MAX(Inputs!$C$8*I87-(F87+G87+H87+J87-K87),0))</f>
        <v>42825.4449881764</v>
      </c>
      <c r="M87" s="56" t="n">
        <f aca="false">L87*INDEX(Rates!$B$2:$C$101,C87+1,IF(Inputs!$C$5="Male",1,2))/1000/12*Inputs!$C$16</f>
        <v>208.845420059007</v>
      </c>
      <c r="N87" s="56" t="n">
        <f aca="false">IF($V$1=1,MAX(F87+G87+H87+J87-K87-M87,0)*Inputs!$C$22/12,0)</f>
        <v>521.104730611764</v>
      </c>
      <c r="O87" s="56" t="n">
        <f aca="false">IF(AND(MOD(A87,12)=0,B87&gt;=Inputs!$C$18),MAX(F87+G87+H87+J87-K87-M87-N87,0)*Inputs!$C$17,0)</f>
        <v>0</v>
      </c>
      <c r="P87" s="56" t="n">
        <f aca="false">F87+G87+H87+J87-K87-M87-N87+O87</f>
        <v>77644.6048611528</v>
      </c>
      <c r="Q87" s="56" t="n">
        <f aca="false">IF(OR(E87=1,P87&lt;=0),0,P87)</f>
        <v>77644.6048611528</v>
      </c>
      <c r="R87" s="15" t="n">
        <f aca="false">IF(OR(E87=1,AND(P87&lt;=0,I87&gt;0)),1,0)</f>
        <v>0</v>
      </c>
      <c r="S87" s="15" t="n">
        <f aca="false">IF(L87&gt;0,1,0)</f>
        <v>1</v>
      </c>
    </row>
    <row r="88" customFormat="false" ht="15" hidden="false" customHeight="false" outlineLevel="0" collapsed="false">
      <c r="A88" s="15" t="n">
        <v>87</v>
      </c>
      <c r="B88" s="15" t="n">
        <f aca="false">INT((A88-1)/12)+1</f>
        <v>8</v>
      </c>
      <c r="C88" s="15" t="n">
        <f aca="false">MIN(Inputs!$C$4+B88-1,99)</f>
        <v>81</v>
      </c>
      <c r="D88" s="55" t="n">
        <f aca="false">Inputs!$C$26</f>
        <v>0.03</v>
      </c>
      <c r="E88" s="15" t="n">
        <f aca="false">R87</f>
        <v>0</v>
      </c>
      <c r="F88" s="56" t="n">
        <f aca="false">Q87</f>
        <v>77644.6048611528</v>
      </c>
      <c r="G88" s="56" t="n">
        <f aca="false">IF(AND(MOD(A88-1,12)=0,B88&lt;=Inputs!$C$7,E88=0),Inputs!$C$6,0)</f>
        <v>0</v>
      </c>
      <c r="H88" s="56" t="n">
        <f aca="false">IF(B88=1,G88*Inputs!$C$9,0)</f>
        <v>0</v>
      </c>
      <c r="I88" s="56" t="n">
        <f aca="false">I87+G88</f>
        <v>120000</v>
      </c>
      <c r="J88" s="56" t="n">
        <f aca="false">(F88+G88+H88)*((1+D88)^(1/12)-1)</f>
        <v>191.492541951525</v>
      </c>
      <c r="K88" s="56" t="n">
        <f aca="false">(F88+G88+H88+J88)*(Inputs!$C$14+IF(B88&lt;=10,Inputs!$C$12,Inputs!$C$13))/12</f>
        <v>162.158536256467</v>
      </c>
      <c r="L88" s="56" t="n">
        <f aca="false">IF(OR(E88=1,A88&lt;=Inputs!$C$15),0,MAX(Inputs!$C$8*I88-(F88+G88+H88+J88-K88),0))</f>
        <v>43526.0611331521</v>
      </c>
      <c r="M88" s="56" t="n">
        <f aca="false">L88*INDEX(Rates!$B$2:$C$101,C88+1,IF(Inputs!$C$5="Male",1,2))/1000/12*Inputs!$C$16</f>
        <v>212.262091459339</v>
      </c>
      <c r="N88" s="56" t="n">
        <f aca="false">IF($V$1=1,MAX(F88+G88+H88+J88-K88-M88,0)*Inputs!$C$22/12,0)</f>
        <v>516.41117850259</v>
      </c>
      <c r="O88" s="56" t="n">
        <f aca="false">IF(AND(MOD(A88,12)=0,B88&gt;=Inputs!$C$18),MAX(F88+G88+H88+J88-K88-M88-N88,0)*Inputs!$C$17,0)</f>
        <v>0</v>
      </c>
      <c r="P88" s="56" t="n">
        <f aca="false">F88+G88+H88+J88-K88-M88-N88+O88</f>
        <v>76945.2655968859</v>
      </c>
      <c r="Q88" s="56" t="n">
        <f aca="false">IF(OR(E88=1,P88&lt;=0),0,P88)</f>
        <v>76945.2655968859</v>
      </c>
      <c r="R88" s="15" t="n">
        <f aca="false">IF(OR(E88=1,AND(P88&lt;=0,I88&gt;0)),1,0)</f>
        <v>0</v>
      </c>
      <c r="S88" s="15" t="n">
        <f aca="false">IF(L88&gt;0,1,0)</f>
        <v>1</v>
      </c>
    </row>
    <row r="89" customFormat="false" ht="15" hidden="false" customHeight="false" outlineLevel="0" collapsed="false">
      <c r="A89" s="15" t="n">
        <v>88</v>
      </c>
      <c r="B89" s="15" t="n">
        <f aca="false">INT((A89-1)/12)+1</f>
        <v>8</v>
      </c>
      <c r="C89" s="15" t="n">
        <f aca="false">MIN(Inputs!$C$4+B89-1,99)</f>
        <v>81</v>
      </c>
      <c r="D89" s="55" t="n">
        <f aca="false">Inputs!$C$26</f>
        <v>0.03</v>
      </c>
      <c r="E89" s="15" t="n">
        <f aca="false">R88</f>
        <v>0</v>
      </c>
      <c r="F89" s="56" t="n">
        <f aca="false">Q88</f>
        <v>76945.2655968859</v>
      </c>
      <c r="G89" s="56" t="n">
        <f aca="false">IF(AND(MOD(A89-1,12)=0,B89&lt;=Inputs!$C$7,E89=0),Inputs!$C$6,0)</f>
        <v>0</v>
      </c>
      <c r="H89" s="56" t="n">
        <f aca="false">IF(B89=1,G89*Inputs!$C$9,0)</f>
        <v>0</v>
      </c>
      <c r="I89" s="56" t="n">
        <f aca="false">I88+G89</f>
        <v>120000</v>
      </c>
      <c r="J89" s="56" t="n">
        <f aca="false">(F89+G89+H89)*((1+D89)^(1/12)-1)</f>
        <v>189.767782663479</v>
      </c>
      <c r="K89" s="56" t="n">
        <f aca="false">(F89+G89+H89+J89)*(Inputs!$C$14+IF(B89&lt;=10,Inputs!$C$12,Inputs!$C$13))/12</f>
        <v>160.697986207395</v>
      </c>
      <c r="L89" s="56" t="n">
        <f aca="false">IF(OR(E89=1,A89&lt;=Inputs!$C$15),0,MAX(Inputs!$C$8*I89-(F89+G89+H89+J89-K89),0))</f>
        <v>44225.664606658</v>
      </c>
      <c r="M89" s="56" t="n">
        <f aca="false">L89*INDEX(Rates!$B$2:$C$101,C89+1,IF(Inputs!$C$5="Male",1,2))/1000/12*Inputs!$C$16</f>
        <v>215.673824398469</v>
      </c>
      <c r="N89" s="56" t="n">
        <f aca="false">IF($V$1=1,MAX(F89+G89+H89+J89-K89-M89,0)*Inputs!$C$22/12,0)</f>
        <v>511.724410459624</v>
      </c>
      <c r="O89" s="56" t="n">
        <f aca="false">IF(AND(MOD(A89,12)=0,B89&gt;=Inputs!$C$18),MAX(F89+G89+H89+J89-K89-M89-N89,0)*Inputs!$C$17,0)</f>
        <v>0</v>
      </c>
      <c r="P89" s="56" t="n">
        <f aca="false">F89+G89+H89+J89-K89-M89-N89+O89</f>
        <v>76246.9371584839</v>
      </c>
      <c r="Q89" s="56" t="n">
        <f aca="false">IF(OR(E89=1,P89&lt;=0),0,P89)</f>
        <v>76246.9371584839</v>
      </c>
      <c r="R89" s="15" t="n">
        <f aca="false">IF(OR(E89=1,AND(P89&lt;=0,I89&gt;0)),1,0)</f>
        <v>0</v>
      </c>
      <c r="S89" s="15" t="n">
        <f aca="false">IF(L89&gt;0,1,0)</f>
        <v>1</v>
      </c>
    </row>
    <row r="90" customFormat="false" ht="15" hidden="false" customHeight="false" outlineLevel="0" collapsed="false">
      <c r="A90" s="15" t="n">
        <v>89</v>
      </c>
      <c r="B90" s="15" t="n">
        <f aca="false">INT((A90-1)/12)+1</f>
        <v>8</v>
      </c>
      <c r="C90" s="15" t="n">
        <f aca="false">MIN(Inputs!$C$4+B90-1,99)</f>
        <v>81</v>
      </c>
      <c r="D90" s="55" t="n">
        <f aca="false">Inputs!$C$26</f>
        <v>0.03</v>
      </c>
      <c r="E90" s="15" t="n">
        <f aca="false">R89</f>
        <v>0</v>
      </c>
      <c r="F90" s="56" t="n">
        <f aca="false">Q89</f>
        <v>76246.9371584839</v>
      </c>
      <c r="G90" s="56" t="n">
        <f aca="false">IF(AND(MOD(A90-1,12)=0,B90&lt;=Inputs!$C$7,E90=0),Inputs!$C$6,0)</f>
        <v>0</v>
      </c>
      <c r="H90" s="56" t="n">
        <f aca="false">IF(B90=1,G90*Inputs!$C$9,0)</f>
        <v>0</v>
      </c>
      <c r="I90" s="56" t="n">
        <f aca="false">I89+G90</f>
        <v>120000</v>
      </c>
      <c r="J90" s="56" t="n">
        <f aca="false">(F90+G90+H90)*((1+D90)^(1/12)-1)</f>
        <v>188.045516344708</v>
      </c>
      <c r="K90" s="56" t="n">
        <f aca="false">(F90+G90+H90+J90)*(Inputs!$C$14+IF(B90&lt;=10,Inputs!$C$12,Inputs!$C$13))/12</f>
        <v>159.239547239226</v>
      </c>
      <c r="L90" s="56" t="n">
        <f aca="false">IF(OR(E90=1,A90&lt;=Inputs!$C$15),0,MAX(Inputs!$C$8*I90-(F90+G90+H90+J90-K90),0))</f>
        <v>44924.2568724106</v>
      </c>
      <c r="M90" s="56" t="n">
        <f aca="false">L90*INDEX(Rates!$B$2:$C$101,C90+1,IF(Inputs!$C$5="Male",1,2))/1000/12*Inputs!$C$16</f>
        <v>219.080626014456</v>
      </c>
      <c r="N90" s="56" t="n">
        <f aca="false">IF($V$1=1,MAX(F90+G90+H90+J90-K90-M90,0)*Inputs!$C$22/12,0)</f>
        <v>507.044416677166</v>
      </c>
      <c r="O90" s="56" t="n">
        <f aca="false">IF(AND(MOD(A90,12)=0,B90&gt;=Inputs!$C$18),MAX(F90+G90+H90+J90-K90-M90-N90,0)*Inputs!$C$17,0)</f>
        <v>0</v>
      </c>
      <c r="P90" s="56" t="n">
        <f aca="false">F90+G90+H90+J90-K90-M90-N90+O90</f>
        <v>75549.6180848978</v>
      </c>
      <c r="Q90" s="56" t="n">
        <f aca="false">IF(OR(E90=1,P90&lt;=0),0,P90)</f>
        <v>75549.6180848978</v>
      </c>
      <c r="R90" s="15" t="n">
        <f aca="false">IF(OR(E90=1,AND(P90&lt;=0,I90&gt;0)),1,0)</f>
        <v>0</v>
      </c>
      <c r="S90" s="15" t="n">
        <f aca="false">IF(L90&gt;0,1,0)</f>
        <v>1</v>
      </c>
    </row>
    <row r="91" customFormat="false" ht="15" hidden="false" customHeight="false" outlineLevel="0" collapsed="false">
      <c r="A91" s="15" t="n">
        <v>90</v>
      </c>
      <c r="B91" s="15" t="n">
        <f aca="false">INT((A91-1)/12)+1</f>
        <v>8</v>
      </c>
      <c r="C91" s="15" t="n">
        <f aca="false">MIN(Inputs!$C$4+B91-1,99)</f>
        <v>81</v>
      </c>
      <c r="D91" s="55" t="n">
        <f aca="false">Inputs!$C$26</f>
        <v>0.03</v>
      </c>
      <c r="E91" s="15" t="n">
        <f aca="false">R90</f>
        <v>0</v>
      </c>
      <c r="F91" s="56" t="n">
        <f aca="false">Q90</f>
        <v>75549.6180848978</v>
      </c>
      <c r="G91" s="56" t="n">
        <f aca="false">IF(AND(MOD(A91-1,12)=0,B91&lt;=Inputs!$C$7,E91=0),Inputs!$C$6,0)</f>
        <v>0</v>
      </c>
      <c r="H91" s="56" t="n">
        <f aca="false">IF(B91=1,G91*Inputs!$C$9,0)</f>
        <v>0</v>
      </c>
      <c r="I91" s="56" t="n">
        <f aca="false">I90+G91</f>
        <v>120000</v>
      </c>
      <c r="J91" s="56" t="n">
        <f aca="false">(F91+G91+H91)*((1+D91)^(1/12)-1)</f>
        <v>186.325739391871</v>
      </c>
      <c r="K91" s="56" t="n">
        <f aca="false">(F91+G91+H91+J91)*(Inputs!$C$14+IF(B91&lt;=10,Inputs!$C$12,Inputs!$C$13))/12</f>
        <v>157.783216300603</v>
      </c>
      <c r="L91" s="56" t="n">
        <f aca="false">IF(OR(E91=1,A91&lt;=Inputs!$C$15),0,MAX(Inputs!$C$8*I91-(F91+G91+H91+J91-K91),0))</f>
        <v>45621.839392011</v>
      </c>
      <c r="M91" s="56" t="n">
        <f aca="false">L91*INDEX(Rates!$B$2:$C$101,C91+1,IF(Inputs!$C$5="Male",1,2))/1000/12*Inputs!$C$16</f>
        <v>222.48250343504</v>
      </c>
      <c r="N91" s="56" t="n">
        <f aca="false">IF($V$1=1,MAX(F91+G91+H91+J91-K91-M91,0)*Inputs!$C$22/12,0)</f>
        <v>502.371187363693</v>
      </c>
      <c r="O91" s="56" t="n">
        <f aca="false">IF(AND(MOD(A91,12)=0,B91&gt;=Inputs!$C$18),MAX(F91+G91+H91+J91-K91-M91-N91,0)*Inputs!$C$17,0)</f>
        <v>0</v>
      </c>
      <c r="P91" s="56" t="n">
        <f aca="false">F91+G91+H91+J91-K91-M91-N91+O91</f>
        <v>74853.3069171903</v>
      </c>
      <c r="Q91" s="56" t="n">
        <f aca="false">IF(OR(E91=1,P91&lt;=0),0,P91)</f>
        <v>74853.3069171903</v>
      </c>
      <c r="R91" s="15" t="n">
        <f aca="false">IF(OR(E91=1,AND(P91&lt;=0,I91&gt;0)),1,0)</f>
        <v>0</v>
      </c>
      <c r="S91" s="15" t="n">
        <f aca="false">IF(L91&gt;0,1,0)</f>
        <v>1</v>
      </c>
    </row>
    <row r="92" customFormat="false" ht="15" hidden="false" customHeight="false" outlineLevel="0" collapsed="false">
      <c r="A92" s="15" t="n">
        <v>91</v>
      </c>
      <c r="B92" s="15" t="n">
        <f aca="false">INT((A92-1)/12)+1</f>
        <v>8</v>
      </c>
      <c r="C92" s="15" t="n">
        <f aca="false">MIN(Inputs!$C$4+B92-1,99)</f>
        <v>81</v>
      </c>
      <c r="D92" s="55" t="n">
        <f aca="false">Inputs!$C$26</f>
        <v>0.03</v>
      </c>
      <c r="E92" s="15" t="n">
        <f aca="false">R91</f>
        <v>0</v>
      </c>
      <c r="F92" s="56" t="n">
        <f aca="false">Q91</f>
        <v>74853.3069171903</v>
      </c>
      <c r="G92" s="56" t="n">
        <f aca="false">IF(AND(MOD(A92-1,12)=0,B92&lt;=Inputs!$C$7,E92=0),Inputs!$C$6,0)</f>
        <v>0</v>
      </c>
      <c r="H92" s="56" t="n">
        <f aca="false">IF(B92=1,G92*Inputs!$C$9,0)</f>
        <v>0</v>
      </c>
      <c r="I92" s="56" t="n">
        <f aca="false">I91+G92</f>
        <v>120000</v>
      </c>
      <c r="J92" s="56" t="n">
        <f aca="false">(F92+G92+H92)*((1+D92)^(1/12)-1)</f>
        <v>184.608448206837</v>
      </c>
      <c r="K92" s="56" t="n">
        <f aca="false">(F92+G92+H92+J92)*(Inputs!$C$14+IF(B92&lt;=10,Inputs!$C$12,Inputs!$C$13))/12</f>
        <v>156.328990344577</v>
      </c>
      <c r="L92" s="56" t="n">
        <f aca="false">IF(OR(E92=1,A92&lt;=Inputs!$C$15),0,MAX(Inputs!$C$8*I92-(F92+G92+H92+J92-K92),0))</f>
        <v>46318.4136249474</v>
      </c>
      <c r="M92" s="56" t="n">
        <f aca="false">L92*INDEX(Rates!$B$2:$C$101,C92+1,IF(Inputs!$C$5="Male",1,2))/1000/12*Inputs!$C$16</f>
        <v>225.87946377766</v>
      </c>
      <c r="N92" s="56" t="n">
        <f aca="false">IF($V$1=1,MAX(F92+G92+H92+J92-K92-M92,0)*Inputs!$C$22/12,0)</f>
        <v>497.704712741833</v>
      </c>
      <c r="O92" s="56" t="n">
        <f aca="false">IF(AND(MOD(A92,12)=0,B92&gt;=Inputs!$C$18),MAX(F92+G92+H92+J92-K92-M92-N92,0)*Inputs!$C$17,0)</f>
        <v>0</v>
      </c>
      <c r="P92" s="56" t="n">
        <f aca="false">F92+G92+H92+J92-K92-M92-N92+O92</f>
        <v>74158.0021985331</v>
      </c>
      <c r="Q92" s="56" t="n">
        <f aca="false">IF(OR(E92=1,P92&lt;=0),0,P92)</f>
        <v>74158.0021985331</v>
      </c>
      <c r="R92" s="15" t="n">
        <f aca="false">IF(OR(E92=1,AND(P92&lt;=0,I92&gt;0)),1,0)</f>
        <v>0</v>
      </c>
      <c r="S92" s="15" t="n">
        <f aca="false">IF(L92&gt;0,1,0)</f>
        <v>1</v>
      </c>
    </row>
    <row r="93" customFormat="false" ht="15" hidden="false" customHeight="false" outlineLevel="0" collapsed="false">
      <c r="A93" s="15" t="n">
        <v>92</v>
      </c>
      <c r="B93" s="15" t="n">
        <f aca="false">INT((A93-1)/12)+1</f>
        <v>8</v>
      </c>
      <c r="C93" s="15" t="n">
        <f aca="false">MIN(Inputs!$C$4+B93-1,99)</f>
        <v>81</v>
      </c>
      <c r="D93" s="55" t="n">
        <f aca="false">Inputs!$C$26</f>
        <v>0.03</v>
      </c>
      <c r="E93" s="15" t="n">
        <f aca="false">R92</f>
        <v>0</v>
      </c>
      <c r="F93" s="56" t="n">
        <f aca="false">Q92</f>
        <v>74158.0021985331</v>
      </c>
      <c r="G93" s="56" t="n">
        <f aca="false">IF(AND(MOD(A93-1,12)=0,B93&lt;=Inputs!$C$7,E93=0),Inputs!$C$6,0)</f>
        <v>0</v>
      </c>
      <c r="H93" s="56" t="n">
        <f aca="false">IF(B93=1,G93*Inputs!$C$9,0)</f>
        <v>0</v>
      </c>
      <c r="I93" s="56" t="n">
        <f aca="false">I92+G93</f>
        <v>120000</v>
      </c>
      <c r="J93" s="56" t="n">
        <f aca="false">(F93+G93+H93)*((1+D93)^(1/12)-1)</f>
        <v>182.893639196672</v>
      </c>
      <c r="K93" s="56" t="n">
        <f aca="false">(F93+G93+H93+J93)*(Inputs!$C$14+IF(B93&lt;=10,Inputs!$C$12,Inputs!$C$13))/12</f>
        <v>154.876866328604</v>
      </c>
      <c r="L93" s="56" t="n">
        <f aca="false">IF(OR(E93=1,A93&lt;=Inputs!$C$15),0,MAX(Inputs!$C$8*I93-(F93+G93+H93+J93-K93),0))</f>
        <v>47013.9810285989</v>
      </c>
      <c r="M93" s="56" t="n">
        <f aca="false">L93*INDEX(Rates!$B$2:$C$101,C93+1,IF(Inputs!$C$5="Male",1,2))/1000/12*Inputs!$C$16</f>
        <v>229.271514149467</v>
      </c>
      <c r="N93" s="56" t="n">
        <f aca="false">IF($V$1=1,MAX(F93+G93+H93+J93-K93-M93,0)*Inputs!$C$22/12,0)</f>
        <v>493.044983048345</v>
      </c>
      <c r="O93" s="56" t="n">
        <f aca="false">IF(AND(MOD(A93,12)=0,B93&gt;=Inputs!$C$18),MAX(F93+G93+H93+J93-K93-M93-N93,0)*Inputs!$C$17,0)</f>
        <v>0</v>
      </c>
      <c r="P93" s="56" t="n">
        <f aca="false">F93+G93+H93+J93-K93-M93-N93+O93</f>
        <v>73463.7024742033</v>
      </c>
      <c r="Q93" s="56" t="n">
        <f aca="false">IF(OR(E93=1,P93&lt;=0),0,P93)</f>
        <v>73463.7024742033</v>
      </c>
      <c r="R93" s="15" t="n">
        <f aca="false">IF(OR(E93=1,AND(P93&lt;=0,I93&gt;0)),1,0)</f>
        <v>0</v>
      </c>
      <c r="S93" s="15" t="n">
        <f aca="false">IF(L93&gt;0,1,0)</f>
        <v>1</v>
      </c>
    </row>
    <row r="94" customFormat="false" ht="15" hidden="false" customHeight="false" outlineLevel="0" collapsed="false">
      <c r="A94" s="15" t="n">
        <v>93</v>
      </c>
      <c r="B94" s="15" t="n">
        <f aca="false">INT((A94-1)/12)+1</f>
        <v>8</v>
      </c>
      <c r="C94" s="15" t="n">
        <f aca="false">MIN(Inputs!$C$4+B94-1,99)</f>
        <v>81</v>
      </c>
      <c r="D94" s="55" t="n">
        <f aca="false">Inputs!$C$26</f>
        <v>0.03</v>
      </c>
      <c r="E94" s="15" t="n">
        <f aca="false">R93</f>
        <v>0</v>
      </c>
      <c r="F94" s="56" t="n">
        <f aca="false">Q93</f>
        <v>73463.7024742033</v>
      </c>
      <c r="G94" s="56" t="n">
        <f aca="false">IF(AND(MOD(A94-1,12)=0,B94&lt;=Inputs!$C$7,E94=0),Inputs!$C$6,0)</f>
        <v>0</v>
      </c>
      <c r="H94" s="56" t="n">
        <f aca="false">IF(B94=1,G94*Inputs!$C$9,0)</f>
        <v>0</v>
      </c>
      <c r="I94" s="56" t="n">
        <f aca="false">I93+G94</f>
        <v>120000</v>
      </c>
      <c r="J94" s="56" t="n">
        <f aca="false">(F94+G94+H94)*((1+D94)^(1/12)-1)</f>
        <v>181.181308773639</v>
      </c>
      <c r="K94" s="56" t="n">
        <f aca="false">(F94+G94+H94+J94)*(Inputs!$C$14+IF(B94&lt;=10,Inputs!$C$12,Inputs!$C$13))/12</f>
        <v>153.426841214535</v>
      </c>
      <c r="L94" s="56" t="n">
        <f aca="false">IF(OR(E94=1,A94&lt;=Inputs!$C$15),0,MAX(Inputs!$C$8*I94-(F94+G94+H94+J94-K94),0))</f>
        <v>47708.5430582376</v>
      </c>
      <c r="M94" s="56" t="n">
        <f aca="false">L94*INDEX(Rates!$B$2:$C$101,C94+1,IF(Inputs!$C$5="Male",1,2))/1000/12*Inputs!$C$16</f>
        <v>232.658661647339</v>
      </c>
      <c r="N94" s="56" t="n">
        <f aca="false">IF($V$1=1,MAX(F94+G94+H94+J94-K94-M94,0)*Inputs!$C$22/12,0)</f>
        <v>488.391988534101</v>
      </c>
      <c r="O94" s="56" t="n">
        <f aca="false">IF(AND(MOD(A94,12)=0,B94&gt;=Inputs!$C$18),MAX(F94+G94+H94+J94-K94-M94-N94,0)*Inputs!$C$17,0)</f>
        <v>0</v>
      </c>
      <c r="P94" s="56" t="n">
        <f aca="false">F94+G94+H94+J94-K94-M94-N94+O94</f>
        <v>72770.406291581</v>
      </c>
      <c r="Q94" s="56" t="n">
        <f aca="false">IF(OR(E94=1,P94&lt;=0),0,P94)</f>
        <v>72770.406291581</v>
      </c>
      <c r="R94" s="15" t="n">
        <f aca="false">IF(OR(E94=1,AND(P94&lt;=0,I94&gt;0)),1,0)</f>
        <v>0</v>
      </c>
      <c r="S94" s="15" t="n">
        <f aca="false">IF(L94&gt;0,1,0)</f>
        <v>1</v>
      </c>
    </row>
    <row r="95" customFormat="false" ht="15" hidden="false" customHeight="false" outlineLevel="0" collapsed="false">
      <c r="A95" s="15" t="n">
        <v>94</v>
      </c>
      <c r="B95" s="15" t="n">
        <f aca="false">INT((A95-1)/12)+1</f>
        <v>8</v>
      </c>
      <c r="C95" s="15" t="n">
        <f aca="false">MIN(Inputs!$C$4+B95-1,99)</f>
        <v>81</v>
      </c>
      <c r="D95" s="55" t="n">
        <f aca="false">Inputs!$C$26</f>
        <v>0.03</v>
      </c>
      <c r="E95" s="15" t="n">
        <f aca="false">R94</f>
        <v>0</v>
      </c>
      <c r="F95" s="56" t="n">
        <f aca="false">Q94</f>
        <v>72770.406291581</v>
      </c>
      <c r="G95" s="56" t="n">
        <f aca="false">IF(AND(MOD(A95-1,12)=0,B95&lt;=Inputs!$C$7,E95=0),Inputs!$C$6,0)</f>
        <v>0</v>
      </c>
      <c r="H95" s="56" t="n">
        <f aca="false">IF(B95=1,G95*Inputs!$C$9,0)</f>
        <v>0</v>
      </c>
      <c r="I95" s="56" t="n">
        <f aca="false">I94+G95</f>
        <v>120000</v>
      </c>
      <c r="J95" s="56" t="n">
        <f aca="false">(F95+G95+H95)*((1+D95)^(1/12)-1)</f>
        <v>179.471453355184</v>
      </c>
      <c r="K95" s="56" t="n">
        <f aca="false">(F95+G95+H95+J95)*(Inputs!$C$14+IF(B95&lt;=10,Inputs!$C$12,Inputs!$C$13))/12</f>
        <v>151.978911968617</v>
      </c>
      <c r="L95" s="56" t="n">
        <f aca="false">IF(OR(E95=1,A95&lt;=Inputs!$C$15),0,MAX(Inputs!$C$8*I95-(F95+G95+H95+J95-K95),0))</f>
        <v>48402.1011670324</v>
      </c>
      <c r="M95" s="56" t="n">
        <f aca="false">L95*INDEX(Rates!$B$2:$C$101,C95+1,IF(Inputs!$C$5="Male",1,2))/1000/12*Inputs!$C$16</f>
        <v>236.040913357895</v>
      </c>
      <c r="N95" s="56" t="n">
        <f aca="false">IF($V$1=1,MAX(F95+G95+H95+J95-K95-M95,0)*Inputs!$C$22/12,0)</f>
        <v>483.745719464065</v>
      </c>
      <c r="O95" s="56" t="n">
        <f aca="false">IF(AND(MOD(A95,12)=0,B95&gt;=Inputs!$C$18),MAX(F95+G95+H95+J95-K95-M95-N95,0)*Inputs!$C$17,0)</f>
        <v>0</v>
      </c>
      <c r="P95" s="56" t="n">
        <f aca="false">F95+G95+H95+J95-K95-M95-N95+O95</f>
        <v>72078.1122001456</v>
      </c>
      <c r="Q95" s="56" t="n">
        <f aca="false">IF(OR(E95=1,P95&lt;=0),0,P95)</f>
        <v>72078.1122001456</v>
      </c>
      <c r="R95" s="15" t="n">
        <f aca="false">IF(OR(E95=1,AND(P95&lt;=0,I95&gt;0)),1,0)</f>
        <v>0</v>
      </c>
      <c r="S95" s="15" t="n">
        <f aca="false">IF(L95&gt;0,1,0)</f>
        <v>1</v>
      </c>
    </row>
    <row r="96" customFormat="false" ht="15" hidden="false" customHeight="false" outlineLevel="0" collapsed="false">
      <c r="A96" s="15" t="n">
        <v>95</v>
      </c>
      <c r="B96" s="15" t="n">
        <f aca="false">INT((A96-1)/12)+1</f>
        <v>8</v>
      </c>
      <c r="C96" s="15" t="n">
        <f aca="false">MIN(Inputs!$C$4+B96-1,99)</f>
        <v>81</v>
      </c>
      <c r="D96" s="55" t="n">
        <f aca="false">Inputs!$C$26</f>
        <v>0.03</v>
      </c>
      <c r="E96" s="15" t="n">
        <f aca="false">R95</f>
        <v>0</v>
      </c>
      <c r="F96" s="56" t="n">
        <f aca="false">Q95</f>
        <v>72078.1122001456</v>
      </c>
      <c r="G96" s="56" t="n">
        <f aca="false">IF(AND(MOD(A96-1,12)=0,B96&lt;=Inputs!$C$7,E96=0),Inputs!$C$6,0)</f>
        <v>0</v>
      </c>
      <c r="H96" s="56" t="n">
        <f aca="false">IF(B96=1,G96*Inputs!$C$9,0)</f>
        <v>0</v>
      </c>
      <c r="I96" s="56" t="n">
        <f aca="false">I95+G96</f>
        <v>120000</v>
      </c>
      <c r="J96" s="56" t="n">
        <f aca="false">(F96+G96+H96)*((1+D96)^(1/12)-1)</f>
        <v>177.764069363933</v>
      </c>
      <c r="K96" s="56" t="n">
        <f aca="false">(F96+G96+H96+J96)*(Inputs!$C$14+IF(B96&lt;=10,Inputs!$C$12,Inputs!$C$13))/12</f>
        <v>150.533075561478</v>
      </c>
      <c r="L96" s="56" t="n">
        <f aca="false">IF(OR(E96=1,A96&lt;=Inputs!$C$15),0,MAX(Inputs!$C$8*I96-(F96+G96+H96+J96-K96),0))</f>
        <v>49094.6568060519</v>
      </c>
      <c r="M96" s="56" t="n">
        <f aca="false">L96*INDEX(Rates!$B$2:$C$101,C96+1,IF(Inputs!$C$5="Male",1,2))/1000/12*Inputs!$C$16</f>
        <v>239.418276357513</v>
      </c>
      <c r="N96" s="56" t="n">
        <f aca="false">IF($V$1=1,MAX(F96+G96+H96+J96-K96-M96,0)*Inputs!$C$22/12,0)</f>
        <v>479.10616611727</v>
      </c>
      <c r="O96" s="56" t="n">
        <f aca="false">IF(AND(MOD(A96,12)=0,B96&gt;=Inputs!$C$18),MAX(F96+G96+H96+J96-K96-M96-N96,0)*Inputs!$C$17,0)</f>
        <v>0</v>
      </c>
      <c r="P96" s="56" t="n">
        <f aca="false">F96+G96+H96+J96-K96-M96-N96+O96</f>
        <v>71386.8187514733</v>
      </c>
      <c r="Q96" s="56" t="n">
        <f aca="false">IF(OR(E96=1,P96&lt;=0),0,P96)</f>
        <v>71386.8187514733</v>
      </c>
      <c r="R96" s="15" t="n">
        <f aca="false">IF(OR(E96=1,AND(P96&lt;=0,I96&gt;0)),1,0)</f>
        <v>0</v>
      </c>
      <c r="S96" s="15" t="n">
        <f aca="false">IF(L96&gt;0,1,0)</f>
        <v>1</v>
      </c>
    </row>
    <row r="97" customFormat="false" ht="15" hidden="false" customHeight="false" outlineLevel="0" collapsed="false">
      <c r="A97" s="15" t="n">
        <v>96</v>
      </c>
      <c r="B97" s="15" t="n">
        <f aca="false">INT((A97-1)/12)+1</f>
        <v>8</v>
      </c>
      <c r="C97" s="15" t="n">
        <f aca="false">MIN(Inputs!$C$4+B97-1,99)</f>
        <v>81</v>
      </c>
      <c r="D97" s="55" t="n">
        <f aca="false">Inputs!$C$26</f>
        <v>0.03</v>
      </c>
      <c r="E97" s="15" t="n">
        <f aca="false">R96</f>
        <v>0</v>
      </c>
      <c r="F97" s="56" t="n">
        <f aca="false">Q96</f>
        <v>71386.8187514733</v>
      </c>
      <c r="G97" s="56" t="n">
        <f aca="false">IF(AND(MOD(A97-1,12)=0,B97&lt;=Inputs!$C$7,E97=0),Inputs!$C$6,0)</f>
        <v>0</v>
      </c>
      <c r="H97" s="56" t="n">
        <f aca="false">IF(B97=1,G97*Inputs!$C$9,0)</f>
        <v>0</v>
      </c>
      <c r="I97" s="56" t="n">
        <f aca="false">I96+G97</f>
        <v>120000</v>
      </c>
      <c r="J97" s="56" t="n">
        <f aca="false">(F97+G97+H97)*((1+D97)^(1/12)-1)</f>
        <v>176.059153227681</v>
      </c>
      <c r="K97" s="56" t="n">
        <f aca="false">(F97+G97+H97+J97)*(Inputs!$C$14+IF(B97&lt;=10,Inputs!$C$12,Inputs!$C$13))/12</f>
        <v>149.089328968127</v>
      </c>
      <c r="L97" s="56" t="n">
        <f aca="false">IF(OR(E97=1,A97&lt;=Inputs!$C$15),0,MAX(Inputs!$C$8*I97-(F97+G97+H97+J97-K97),0))</f>
        <v>49786.2114242672</v>
      </c>
      <c r="M97" s="56" t="n">
        <f aca="false">L97*INDEX(Rates!$B$2:$C$101,C97+1,IF(Inputs!$C$5="Male",1,2))/1000/12*Inputs!$C$16</f>
        <v>242.790757712343</v>
      </c>
      <c r="N97" s="56" t="n">
        <f aca="false">IF($V$1=1,MAX(F97+G97+H97+J97-K97-M97,0)*Inputs!$C$22/12,0)</f>
        <v>474.473318786803</v>
      </c>
      <c r="O97" s="56" t="n">
        <f aca="false">IF(AND(MOD(A97,12)=0,B97&gt;=Inputs!$C$18),MAX(F97+G97+H97+J97-K97-M97-N97,0)*Inputs!$C$17,0)</f>
        <v>0</v>
      </c>
      <c r="P97" s="56" t="n">
        <f aca="false">F97+G97+H97+J97-K97-M97-N97+O97</f>
        <v>70696.5244992337</v>
      </c>
      <c r="Q97" s="56" t="n">
        <f aca="false">IF(OR(E97=1,P97&lt;=0),0,P97)</f>
        <v>70696.5244992337</v>
      </c>
      <c r="R97" s="15" t="n">
        <f aca="false">IF(OR(E97=1,AND(P97&lt;=0,I97&gt;0)),1,0)</f>
        <v>0</v>
      </c>
      <c r="S97" s="15" t="n">
        <f aca="false">IF(L97&gt;0,1,0)</f>
        <v>1</v>
      </c>
    </row>
    <row r="98" customFormat="false" ht="15" hidden="false" customHeight="false" outlineLevel="0" collapsed="false">
      <c r="A98" s="15" t="n">
        <v>97</v>
      </c>
      <c r="B98" s="15" t="n">
        <f aca="false">INT((A98-1)/12)+1</f>
        <v>9</v>
      </c>
      <c r="C98" s="15" t="n">
        <f aca="false">MIN(Inputs!$C$4+B98-1,99)</f>
        <v>82</v>
      </c>
      <c r="D98" s="55" t="n">
        <f aca="false">Inputs!$C$26</f>
        <v>0.03</v>
      </c>
      <c r="E98" s="15" t="n">
        <f aca="false">R97</f>
        <v>0</v>
      </c>
      <c r="F98" s="56" t="n">
        <f aca="false">Q97</f>
        <v>70696.5244992337</v>
      </c>
      <c r="G98" s="56" t="n">
        <f aca="false">IF(AND(MOD(A98-1,12)=0,B98&lt;=Inputs!$C$7,E98=0),Inputs!$C$6,0)</f>
        <v>0</v>
      </c>
      <c r="H98" s="56" t="n">
        <f aca="false">IF(B98=1,G98*Inputs!$C$9,0)</f>
        <v>0</v>
      </c>
      <c r="I98" s="56" t="n">
        <f aca="false">I97+G98</f>
        <v>120000</v>
      </c>
      <c r="J98" s="56" t="n">
        <f aca="false">(F98+G98+H98)*((1+D98)^(1/12)-1)</f>
        <v>174.356701379387</v>
      </c>
      <c r="K98" s="56" t="n">
        <f aca="false">(F98+G98+H98+J98)*(Inputs!$C$14+IF(B98&lt;=10,Inputs!$C$12,Inputs!$C$13))/12</f>
        <v>147.647669167944</v>
      </c>
      <c r="L98" s="56" t="n">
        <f aca="false">IF(OR(E98=1,A98&lt;=Inputs!$C$15),0,MAX(Inputs!$C$8*I98-(F98+G98+H98+J98-K98),0))</f>
        <v>50476.7664685549</v>
      </c>
      <c r="M98" s="56" t="n">
        <f aca="false">L98*INDEX(Rates!$B$2:$C$101,C98+1,IF(Inputs!$C$5="Male",1,2))/1000/12*Inputs!$C$16</f>
        <v>278.842070766709</v>
      </c>
      <c r="N98" s="56" t="n">
        <f aca="false">IF($V$1=1,MAX(F98+G98+H98+J98-K98-M98,0)*Inputs!$C$22/12,0)</f>
        <v>469.629276404523</v>
      </c>
      <c r="O98" s="56" t="n">
        <f aca="false">IF(AND(MOD(A98,12)=0,B98&gt;=Inputs!$C$18),MAX(F98+G98+H98+J98-K98-M98-N98,0)*Inputs!$C$17,0)</f>
        <v>0</v>
      </c>
      <c r="P98" s="56" t="n">
        <f aca="false">F98+G98+H98+J98-K98-M98-N98+O98</f>
        <v>69974.7621842739</v>
      </c>
      <c r="Q98" s="56" t="n">
        <f aca="false">IF(OR(E98=1,P98&lt;=0),0,P98)</f>
        <v>69974.7621842739</v>
      </c>
      <c r="R98" s="15" t="n">
        <f aca="false">IF(OR(E98=1,AND(P98&lt;=0,I98&gt;0)),1,0)</f>
        <v>0</v>
      </c>
      <c r="S98" s="15" t="n">
        <f aca="false">IF(L98&gt;0,1,0)</f>
        <v>1</v>
      </c>
    </row>
    <row r="99" customFormat="false" ht="15" hidden="false" customHeight="false" outlineLevel="0" collapsed="false">
      <c r="A99" s="15" t="n">
        <v>98</v>
      </c>
      <c r="B99" s="15" t="n">
        <f aca="false">INT((A99-1)/12)+1</f>
        <v>9</v>
      </c>
      <c r="C99" s="15" t="n">
        <f aca="false">MIN(Inputs!$C$4+B99-1,99)</f>
        <v>82</v>
      </c>
      <c r="D99" s="55" t="n">
        <f aca="false">Inputs!$C$26</f>
        <v>0.03</v>
      </c>
      <c r="E99" s="15" t="n">
        <f aca="false">R98</f>
        <v>0</v>
      </c>
      <c r="F99" s="56" t="n">
        <f aca="false">Q98</f>
        <v>69974.7621842739</v>
      </c>
      <c r="G99" s="56" t="n">
        <f aca="false">IF(AND(MOD(A99-1,12)=0,B99&lt;=Inputs!$C$7,E99=0),Inputs!$C$6,0)</f>
        <v>0</v>
      </c>
      <c r="H99" s="56" t="n">
        <f aca="false">IF(B99=1,G99*Inputs!$C$9,0)</f>
        <v>0</v>
      </c>
      <c r="I99" s="56" t="n">
        <f aca="false">I98+G99</f>
        <v>120000</v>
      </c>
      <c r="J99" s="56" t="n">
        <f aca="false">(F99+G99+H99)*((1+D99)^(1/12)-1)</f>
        <v>172.576640799214</v>
      </c>
      <c r="K99" s="56" t="n">
        <f aca="false">(F99+G99+H99+J99)*(Inputs!$C$14+IF(B99&lt;=10,Inputs!$C$12,Inputs!$C$13))/12</f>
        <v>146.140289218902</v>
      </c>
      <c r="L99" s="56" t="n">
        <f aca="false">IF(OR(E99=1,A99&lt;=Inputs!$C$15),0,MAX(Inputs!$C$8*I99-(F99+G99+H99+J99-K99),0))</f>
        <v>51198.8014641458</v>
      </c>
      <c r="M99" s="56" t="n">
        <f aca="false">L99*INDEX(Rates!$B$2:$C$101,C99+1,IF(Inputs!$C$5="Male",1,2))/1000/12*Inputs!$C$16</f>
        <v>282.830712421519</v>
      </c>
      <c r="N99" s="56" t="n">
        <f aca="false">IF($V$1=1,MAX(F99+G99+H99+J99-K99-M99,0)*Inputs!$C$22/12,0)</f>
        <v>464.789118822885</v>
      </c>
      <c r="O99" s="56" t="n">
        <f aca="false">IF(AND(MOD(A99,12)=0,B99&gt;=Inputs!$C$18),MAX(F99+G99+H99+J99-K99-M99-N99,0)*Inputs!$C$17,0)</f>
        <v>0</v>
      </c>
      <c r="P99" s="56" t="n">
        <f aca="false">F99+G99+H99+J99-K99-M99-N99+O99</f>
        <v>69253.5787046098</v>
      </c>
      <c r="Q99" s="56" t="n">
        <f aca="false">IF(OR(E99=1,P99&lt;=0),0,P99)</f>
        <v>69253.5787046098</v>
      </c>
      <c r="R99" s="15" t="n">
        <f aca="false">IF(OR(E99=1,AND(P99&lt;=0,I99&gt;0)),1,0)</f>
        <v>0</v>
      </c>
      <c r="S99" s="15" t="n">
        <f aca="false">IF(L99&gt;0,1,0)</f>
        <v>1</v>
      </c>
    </row>
    <row r="100" customFormat="false" ht="15" hidden="false" customHeight="false" outlineLevel="0" collapsed="false">
      <c r="A100" s="15" t="n">
        <v>99</v>
      </c>
      <c r="B100" s="15" t="n">
        <f aca="false">INT((A100-1)/12)+1</f>
        <v>9</v>
      </c>
      <c r="C100" s="15" t="n">
        <f aca="false">MIN(Inputs!$C$4+B100-1,99)</f>
        <v>82</v>
      </c>
      <c r="D100" s="55" t="n">
        <f aca="false">Inputs!$C$26</f>
        <v>0.03</v>
      </c>
      <c r="E100" s="15" t="n">
        <f aca="false">R99</f>
        <v>0</v>
      </c>
      <c r="F100" s="56" t="n">
        <f aca="false">Q99</f>
        <v>69253.5787046098</v>
      </c>
      <c r="G100" s="56" t="n">
        <f aca="false">IF(AND(MOD(A100-1,12)=0,B100&lt;=Inputs!$C$7,E100=0),Inputs!$C$6,0)</f>
        <v>0</v>
      </c>
      <c r="H100" s="56" t="n">
        <f aca="false">IF(B100=1,G100*Inputs!$C$9,0)</f>
        <v>0</v>
      </c>
      <c r="I100" s="56" t="n">
        <f aca="false">I99+G100</f>
        <v>120000</v>
      </c>
      <c r="J100" s="56" t="n">
        <f aca="false">(F100+G100+H100)*((1+D100)^(1/12)-1)</f>
        <v>170.798007783033</v>
      </c>
      <c r="K100" s="56" t="n">
        <f aca="false">(F100+G100+H100+J100)*(Inputs!$C$14+IF(B100&lt;=10,Inputs!$C$12,Inputs!$C$13))/12</f>
        <v>144.634118150818</v>
      </c>
      <c r="L100" s="56" t="n">
        <f aca="false">IF(OR(E100=1,A100&lt;=Inputs!$C$15),0,MAX(Inputs!$C$8*I100-(F100+G100+H100+J100-K100),0))</f>
        <v>51920.257405758</v>
      </c>
      <c r="M100" s="56" t="n">
        <f aca="false">L100*INDEX(Rates!$B$2:$C$101,C100+1,IF(Inputs!$C$5="Male",1,2))/1000/12*Inputs!$C$16</f>
        <v>286.816155285641</v>
      </c>
      <c r="N100" s="56" t="n">
        <f aca="false">IF($V$1=1,MAX(F100+G100+H100+J100-K100-M100,0)*Inputs!$C$22/12,0)</f>
        <v>459.952842926376</v>
      </c>
      <c r="O100" s="56" t="n">
        <f aca="false">IF(AND(MOD(A100,12)=0,B100&gt;=Inputs!$C$18),MAX(F100+G100+H100+J100-K100-M100-N100,0)*Inputs!$C$17,0)</f>
        <v>0</v>
      </c>
      <c r="P100" s="56" t="n">
        <f aca="false">F100+G100+H100+J100-K100-M100-N100+O100</f>
        <v>68532.97359603</v>
      </c>
      <c r="Q100" s="56" t="n">
        <f aca="false">IF(OR(E100=1,P100&lt;=0),0,P100)</f>
        <v>68532.97359603</v>
      </c>
      <c r="R100" s="15" t="n">
        <f aca="false">IF(OR(E100=1,AND(P100&lt;=0,I100&gt;0)),1,0)</f>
        <v>0</v>
      </c>
      <c r="S100" s="15" t="n">
        <f aca="false">IF(L100&gt;0,1,0)</f>
        <v>1</v>
      </c>
    </row>
    <row r="101" customFormat="false" ht="15" hidden="false" customHeight="false" outlineLevel="0" collapsed="false">
      <c r="A101" s="15" t="n">
        <v>100</v>
      </c>
      <c r="B101" s="15" t="n">
        <f aca="false">INT((A101-1)/12)+1</f>
        <v>9</v>
      </c>
      <c r="C101" s="15" t="n">
        <f aca="false">MIN(Inputs!$C$4+B101-1,99)</f>
        <v>82</v>
      </c>
      <c r="D101" s="55" t="n">
        <f aca="false">Inputs!$C$26</f>
        <v>0.03</v>
      </c>
      <c r="E101" s="15" t="n">
        <f aca="false">R100</f>
        <v>0</v>
      </c>
      <c r="F101" s="56" t="n">
        <f aca="false">Q100</f>
        <v>68532.97359603</v>
      </c>
      <c r="G101" s="56" t="n">
        <f aca="false">IF(AND(MOD(A101-1,12)=0,B101&lt;=Inputs!$C$7,E101=0),Inputs!$C$6,0)</f>
        <v>0</v>
      </c>
      <c r="H101" s="56" t="n">
        <f aca="false">IF(B101=1,G101*Inputs!$C$9,0)</f>
        <v>0</v>
      </c>
      <c r="I101" s="56" t="n">
        <f aca="false">I100+G101</f>
        <v>120000</v>
      </c>
      <c r="J101" s="56" t="n">
        <f aca="false">(F101+G101+H101)*((1+D101)^(1/12)-1)</f>
        <v>169.020801185975</v>
      </c>
      <c r="K101" s="56" t="n">
        <f aca="false">(F101+G101+H101+J101)*(Inputs!$C$14+IF(B101&lt;=10,Inputs!$C$12,Inputs!$C$13))/12</f>
        <v>143.1291549942</v>
      </c>
      <c r="L101" s="56" t="n">
        <f aca="false">IF(OR(E101=1,A101&lt;=Inputs!$C$15),0,MAX(Inputs!$C$8*I101-(F101+G101+H101+J101-K101),0))</f>
        <v>52641.1347577782</v>
      </c>
      <c r="M101" s="56" t="n">
        <f aca="false">L101*INDEX(Rates!$B$2:$C$101,C101+1,IF(Inputs!$C$5="Male",1,2))/1000/12*Inputs!$C$16</f>
        <v>290.798401924427</v>
      </c>
      <c r="N101" s="56" t="n">
        <f aca="false">IF($V$1=1,MAX(F101+G101+H101+J101-K101-M101,0)*Inputs!$C$22/12,0)</f>
        <v>455.120445601982</v>
      </c>
      <c r="O101" s="56" t="n">
        <f aca="false">IF(AND(MOD(A101,12)=0,B101&gt;=Inputs!$C$18),MAX(F101+G101+H101+J101-K101-M101-N101,0)*Inputs!$C$17,0)</f>
        <v>0</v>
      </c>
      <c r="P101" s="56" t="n">
        <f aca="false">F101+G101+H101+J101-K101-M101-N101+O101</f>
        <v>67812.9463946954</v>
      </c>
      <c r="Q101" s="56" t="n">
        <f aca="false">IF(OR(E101=1,P101&lt;=0),0,P101)</f>
        <v>67812.9463946954</v>
      </c>
      <c r="R101" s="15" t="n">
        <f aca="false">IF(OR(E101=1,AND(P101&lt;=0,I101&gt;0)),1,0)</f>
        <v>0</v>
      </c>
      <c r="S101" s="15" t="n">
        <f aca="false">IF(L101&gt;0,1,0)</f>
        <v>1</v>
      </c>
    </row>
    <row r="102" customFormat="false" ht="15" hidden="false" customHeight="false" outlineLevel="0" collapsed="false">
      <c r="A102" s="15" t="n">
        <v>101</v>
      </c>
      <c r="B102" s="15" t="n">
        <f aca="false">INT((A102-1)/12)+1</f>
        <v>9</v>
      </c>
      <c r="C102" s="15" t="n">
        <f aca="false">MIN(Inputs!$C$4+B102-1,99)</f>
        <v>82</v>
      </c>
      <c r="D102" s="55" t="n">
        <f aca="false">Inputs!$C$26</f>
        <v>0.03</v>
      </c>
      <c r="E102" s="15" t="n">
        <f aca="false">R101</f>
        <v>0</v>
      </c>
      <c r="F102" s="56" t="n">
        <f aca="false">Q101</f>
        <v>67812.9463946954</v>
      </c>
      <c r="G102" s="56" t="n">
        <f aca="false">IF(AND(MOD(A102-1,12)=0,B102&lt;=Inputs!$C$7,E102=0),Inputs!$C$6,0)</f>
        <v>0</v>
      </c>
      <c r="H102" s="56" t="n">
        <f aca="false">IF(B102=1,G102*Inputs!$C$9,0)</f>
        <v>0</v>
      </c>
      <c r="I102" s="56" t="n">
        <f aca="false">I101+G102</f>
        <v>120000</v>
      </c>
      <c r="J102" s="56" t="n">
        <f aca="false">(F102+G102+H102)*((1+D102)^(1/12)-1)</f>
        <v>167.245019864087</v>
      </c>
      <c r="K102" s="56" t="n">
        <f aca="false">(F102+G102+H102+J102)*(Inputs!$C$14+IF(B102&lt;=10,Inputs!$C$12,Inputs!$C$13))/12</f>
        <v>141.625398780332</v>
      </c>
      <c r="L102" s="56" t="n">
        <f aca="false">IF(OR(E102=1,A102&lt;=Inputs!$C$15),0,MAX(Inputs!$C$8*I102-(F102+G102+H102+J102-K102),0))</f>
        <v>53361.4339842209</v>
      </c>
      <c r="M102" s="56" t="n">
        <f aca="false">L102*INDEX(Rates!$B$2:$C$101,C102+1,IF(Inputs!$C$5="Male",1,2))/1000/12*Inputs!$C$16</f>
        <v>294.777454901167</v>
      </c>
      <c r="N102" s="56" t="n">
        <f aca="false">IF($V$1=1,MAX(F102+G102+H102+J102-K102-M102,0)*Inputs!$C$22/12,0)</f>
        <v>450.291923739186</v>
      </c>
      <c r="O102" s="56" t="n">
        <f aca="false">IF(AND(MOD(A102,12)=0,B102&gt;=Inputs!$C$18),MAX(F102+G102+H102+J102-K102-M102-N102,0)*Inputs!$C$17,0)</f>
        <v>0</v>
      </c>
      <c r="P102" s="56" t="n">
        <f aca="false">F102+G102+H102+J102-K102-M102-N102+O102</f>
        <v>67093.4966371388</v>
      </c>
      <c r="Q102" s="56" t="n">
        <f aca="false">IF(OR(E102=1,P102&lt;=0),0,P102)</f>
        <v>67093.4966371388</v>
      </c>
      <c r="R102" s="15" t="n">
        <f aca="false">IF(OR(E102=1,AND(P102&lt;=0,I102&gt;0)),1,0)</f>
        <v>0</v>
      </c>
      <c r="S102" s="15" t="n">
        <f aca="false">IF(L102&gt;0,1,0)</f>
        <v>1</v>
      </c>
    </row>
    <row r="103" customFormat="false" ht="15" hidden="false" customHeight="false" outlineLevel="0" collapsed="false">
      <c r="A103" s="15" t="n">
        <v>102</v>
      </c>
      <c r="B103" s="15" t="n">
        <f aca="false">INT((A103-1)/12)+1</f>
        <v>9</v>
      </c>
      <c r="C103" s="15" t="n">
        <f aca="false">MIN(Inputs!$C$4+B103-1,99)</f>
        <v>82</v>
      </c>
      <c r="D103" s="55" t="n">
        <f aca="false">Inputs!$C$26</f>
        <v>0.03</v>
      </c>
      <c r="E103" s="15" t="n">
        <f aca="false">R102</f>
        <v>0</v>
      </c>
      <c r="F103" s="56" t="n">
        <f aca="false">Q102</f>
        <v>67093.4966371388</v>
      </c>
      <c r="G103" s="56" t="n">
        <f aca="false">IF(AND(MOD(A103-1,12)=0,B103&lt;=Inputs!$C$7,E103=0),Inputs!$C$6,0)</f>
        <v>0</v>
      </c>
      <c r="H103" s="56" t="n">
        <f aca="false">IF(B103=1,G103*Inputs!$C$9,0)</f>
        <v>0</v>
      </c>
      <c r="I103" s="56" t="n">
        <f aca="false">I102+G103</f>
        <v>120000</v>
      </c>
      <c r="J103" s="56" t="n">
        <f aca="false">(F103+G103+H103)*((1+D103)^(1/12)-1)</f>
        <v>165.470662674334</v>
      </c>
      <c r="K103" s="56" t="n">
        <f aca="false">(F103+G103+H103+J103)*(Inputs!$C$14+IF(B103&lt;=10,Inputs!$C$12,Inputs!$C$13))/12</f>
        <v>140.122848541277</v>
      </c>
      <c r="L103" s="56" t="n">
        <f aca="false">IF(OR(E103=1,A103&lt;=Inputs!$C$15),0,MAX(Inputs!$C$8*I103-(F103+G103+H103+J103-K103),0))</f>
        <v>54081.1555487282</v>
      </c>
      <c r="M103" s="56" t="n">
        <f aca="false">L103*INDEX(Rates!$B$2:$C$101,C103+1,IF(Inputs!$C$5="Male",1,2))/1000/12*Inputs!$C$16</f>
        <v>298.753316777099</v>
      </c>
      <c r="N103" s="56" t="n">
        <f aca="false">IF($V$1=1,MAX(F103+G103+H103+J103-K103-M103,0)*Inputs!$C$22/12,0)</f>
        <v>445.467274229965</v>
      </c>
      <c r="O103" s="56" t="n">
        <f aca="false">IF(AND(MOD(A103,12)=0,B103&gt;=Inputs!$C$18),MAX(F103+G103+H103+J103-K103-M103-N103,0)*Inputs!$C$17,0)</f>
        <v>0</v>
      </c>
      <c r="P103" s="56" t="n">
        <f aca="false">F103+G103+H103+J103-K103-M103-N103+O103</f>
        <v>66374.6238602648</v>
      </c>
      <c r="Q103" s="56" t="n">
        <f aca="false">IF(OR(E103=1,P103&lt;=0),0,P103)</f>
        <v>66374.6238602648</v>
      </c>
      <c r="R103" s="15" t="n">
        <f aca="false">IF(OR(E103=1,AND(P103&lt;=0,I103&gt;0)),1,0)</f>
        <v>0</v>
      </c>
      <c r="S103" s="15" t="n">
        <f aca="false">IF(L103&gt;0,1,0)</f>
        <v>1</v>
      </c>
    </row>
    <row r="104" customFormat="false" ht="15" hidden="false" customHeight="false" outlineLevel="0" collapsed="false">
      <c r="A104" s="15" t="n">
        <v>103</v>
      </c>
      <c r="B104" s="15" t="n">
        <f aca="false">INT((A104-1)/12)+1</f>
        <v>9</v>
      </c>
      <c r="C104" s="15" t="n">
        <f aca="false">MIN(Inputs!$C$4+B104-1,99)</f>
        <v>82</v>
      </c>
      <c r="D104" s="55" t="n">
        <f aca="false">Inputs!$C$26</f>
        <v>0.03</v>
      </c>
      <c r="E104" s="15" t="n">
        <f aca="false">R103</f>
        <v>0</v>
      </c>
      <c r="F104" s="56" t="n">
        <f aca="false">Q103</f>
        <v>66374.6238602648</v>
      </c>
      <c r="G104" s="56" t="n">
        <f aca="false">IF(AND(MOD(A104-1,12)=0,B104&lt;=Inputs!$C$7,E104=0),Inputs!$C$6,0)</f>
        <v>0</v>
      </c>
      <c r="H104" s="56" t="n">
        <f aca="false">IF(B104=1,G104*Inputs!$C$9,0)</f>
        <v>0</v>
      </c>
      <c r="I104" s="56" t="n">
        <f aca="false">I103+G104</f>
        <v>120000</v>
      </c>
      <c r="J104" s="56" t="n">
        <f aca="false">(F104+G104+H104)*((1+D104)^(1/12)-1)</f>
        <v>163.697728474598</v>
      </c>
      <c r="K104" s="56" t="n">
        <f aca="false">(F104+G104+H104+J104)*(Inputs!$C$14+IF(B104&lt;=10,Inputs!$C$12,Inputs!$C$13))/12</f>
        <v>138.621503309874</v>
      </c>
      <c r="L104" s="56" t="n">
        <f aca="false">IF(OR(E104=1,A104&lt;=Inputs!$C$15),0,MAX(Inputs!$C$8*I104-(F104+G104+H104+J104-K104),0))</f>
        <v>54800.2999145705</v>
      </c>
      <c r="M104" s="56" t="n">
        <f aca="false">L104*INDEX(Rates!$B$2:$C$101,C104+1,IF(Inputs!$C$5="Male",1,2))/1000/12*Inputs!$C$16</f>
        <v>302.725990111407</v>
      </c>
      <c r="N104" s="56" t="n">
        <f aca="false">IF($V$1=1,MAX(F104+G104+H104+J104-K104-M104,0)*Inputs!$C$22/12,0)</f>
        <v>440.646493968787</v>
      </c>
      <c r="O104" s="56" t="n">
        <f aca="false">IF(AND(MOD(A104,12)=0,B104&gt;=Inputs!$C$18),MAX(F104+G104+H104+J104-K104-M104-N104,0)*Inputs!$C$17,0)</f>
        <v>0</v>
      </c>
      <c r="P104" s="56" t="n">
        <f aca="false">F104+G104+H104+J104-K104-M104-N104+O104</f>
        <v>65656.3276013493</v>
      </c>
      <c r="Q104" s="56" t="n">
        <f aca="false">IF(OR(E104=1,P104&lt;=0),0,P104)</f>
        <v>65656.3276013493</v>
      </c>
      <c r="R104" s="15" t="n">
        <f aca="false">IF(OR(E104=1,AND(P104&lt;=0,I104&gt;0)),1,0)</f>
        <v>0</v>
      </c>
      <c r="S104" s="15" t="n">
        <f aca="false">IF(L104&gt;0,1,0)</f>
        <v>1</v>
      </c>
    </row>
    <row r="105" customFormat="false" ht="15" hidden="false" customHeight="false" outlineLevel="0" collapsed="false">
      <c r="A105" s="15" t="n">
        <v>104</v>
      </c>
      <c r="B105" s="15" t="n">
        <f aca="false">INT((A105-1)/12)+1</f>
        <v>9</v>
      </c>
      <c r="C105" s="15" t="n">
        <f aca="false">MIN(Inputs!$C$4+B105-1,99)</f>
        <v>82</v>
      </c>
      <c r="D105" s="55" t="n">
        <f aca="false">Inputs!$C$26</f>
        <v>0.03</v>
      </c>
      <c r="E105" s="15" t="n">
        <f aca="false">R104</f>
        <v>0</v>
      </c>
      <c r="F105" s="56" t="n">
        <f aca="false">Q104</f>
        <v>65656.3276013493</v>
      </c>
      <c r="G105" s="56" t="n">
        <f aca="false">IF(AND(MOD(A105-1,12)=0,B105&lt;=Inputs!$C$7,E105=0),Inputs!$C$6,0)</f>
        <v>0</v>
      </c>
      <c r="H105" s="56" t="n">
        <f aca="false">IF(B105=1,G105*Inputs!$C$9,0)</f>
        <v>0</v>
      </c>
      <c r="I105" s="56" t="n">
        <f aca="false">I104+G105</f>
        <v>120000</v>
      </c>
      <c r="J105" s="56" t="n">
        <f aca="false">(F105+G105+H105)*((1+D105)^(1/12)-1)</f>
        <v>161.926216123676</v>
      </c>
      <c r="K105" s="56" t="n">
        <f aca="false">(F105+G105+H105+J105)*(Inputs!$C$14+IF(B105&lt;=10,Inputs!$C$12,Inputs!$C$13))/12</f>
        <v>137.121362119735</v>
      </c>
      <c r="L105" s="56" t="n">
        <f aca="false">IF(OR(E105=1,A105&lt;=Inputs!$C$15),0,MAX(Inputs!$C$8*I105-(F105+G105+H105+J105-K105),0))</f>
        <v>55518.8675446468</v>
      </c>
      <c r="M105" s="56" t="n">
        <f aca="false">L105*INDEX(Rates!$B$2:$C$101,C105+1,IF(Inputs!$C$5="Male",1,2))/1000/12*Inputs!$C$16</f>
        <v>306.69547746122</v>
      </c>
      <c r="N105" s="56" t="n">
        <f aca="false">IF($V$1=1,MAX(F105+G105+H105+J105-K105-M105,0)*Inputs!$C$22/12,0)</f>
        <v>435.829579852613</v>
      </c>
      <c r="O105" s="56" t="n">
        <f aca="false">IF(AND(MOD(A105,12)=0,B105&gt;=Inputs!$C$18),MAX(F105+G105+H105+J105-K105-M105-N105,0)*Inputs!$C$17,0)</f>
        <v>0</v>
      </c>
      <c r="P105" s="56" t="n">
        <f aca="false">F105+G105+H105+J105-K105-M105-N105+O105</f>
        <v>64938.6073980394</v>
      </c>
      <c r="Q105" s="56" t="n">
        <f aca="false">IF(OR(E105=1,P105&lt;=0),0,P105)</f>
        <v>64938.6073980394</v>
      </c>
      <c r="R105" s="15" t="n">
        <f aca="false">IF(OR(E105=1,AND(P105&lt;=0,I105&gt;0)),1,0)</f>
        <v>0</v>
      </c>
      <c r="S105" s="15" t="n">
        <f aca="false">IF(L105&gt;0,1,0)</f>
        <v>1</v>
      </c>
    </row>
    <row r="106" customFormat="false" ht="15" hidden="false" customHeight="false" outlineLevel="0" collapsed="false">
      <c r="A106" s="15" t="n">
        <v>105</v>
      </c>
      <c r="B106" s="15" t="n">
        <f aca="false">INT((A106-1)/12)+1</f>
        <v>9</v>
      </c>
      <c r="C106" s="15" t="n">
        <f aca="false">MIN(Inputs!$C$4+B106-1,99)</f>
        <v>82</v>
      </c>
      <c r="D106" s="55" t="n">
        <f aca="false">Inputs!$C$26</f>
        <v>0.03</v>
      </c>
      <c r="E106" s="15" t="n">
        <f aca="false">R105</f>
        <v>0</v>
      </c>
      <c r="F106" s="56" t="n">
        <f aca="false">Q105</f>
        <v>64938.6073980394</v>
      </c>
      <c r="G106" s="56" t="n">
        <f aca="false">IF(AND(MOD(A106-1,12)=0,B106&lt;=Inputs!$C$7,E106=0),Inputs!$C$6,0)</f>
        <v>0</v>
      </c>
      <c r="H106" s="56" t="n">
        <f aca="false">IF(B106=1,G106*Inputs!$C$9,0)</f>
        <v>0</v>
      </c>
      <c r="I106" s="56" t="n">
        <f aca="false">I105+G106</f>
        <v>120000</v>
      </c>
      <c r="J106" s="56" t="n">
        <f aca="false">(F106+G106+H106)*((1+D106)^(1/12)-1)</f>
        <v>160.156124481281</v>
      </c>
      <c r="K106" s="56" t="n">
        <f aca="false">(F106+G106+H106+J106)*(Inputs!$C$14+IF(B106&lt;=10,Inputs!$C$12,Inputs!$C$13))/12</f>
        <v>135.622424005251</v>
      </c>
      <c r="L106" s="56" t="n">
        <f aca="false">IF(OR(E106=1,A106&lt;=Inputs!$C$15),0,MAX(Inputs!$C$8*I106-(F106+G106+H106+J106-K106),0))</f>
        <v>56236.8589014846</v>
      </c>
      <c r="M106" s="56" t="n">
        <f aca="false">L106*INDEX(Rates!$B$2:$C$101,C106+1,IF(Inputs!$C$5="Male",1,2))/1000/12*Inputs!$C$16</f>
        <v>310.661781381618</v>
      </c>
      <c r="N106" s="56" t="n">
        <f aca="false">IF($V$1=1,MAX(F106+G106+H106+J106-K106-M106,0)*Inputs!$C$22/12,0)</f>
        <v>431.016528780892</v>
      </c>
      <c r="O106" s="56" t="n">
        <f aca="false">IF(AND(MOD(A106,12)=0,B106&gt;=Inputs!$C$18),MAX(F106+G106+H106+J106-K106-M106-N106,0)*Inputs!$C$17,0)</f>
        <v>0</v>
      </c>
      <c r="P106" s="56" t="n">
        <f aca="false">F106+G106+H106+J106-K106-M106-N106+O106</f>
        <v>64221.4627883529</v>
      </c>
      <c r="Q106" s="56" t="n">
        <f aca="false">IF(OR(E106=1,P106&lt;=0),0,P106)</f>
        <v>64221.4627883529</v>
      </c>
      <c r="R106" s="15" t="n">
        <f aca="false">IF(OR(E106=1,AND(P106&lt;=0,I106&gt;0)),1,0)</f>
        <v>0</v>
      </c>
      <c r="S106" s="15" t="n">
        <f aca="false">IF(L106&gt;0,1,0)</f>
        <v>1</v>
      </c>
    </row>
    <row r="107" customFormat="false" ht="15" hidden="false" customHeight="false" outlineLevel="0" collapsed="false">
      <c r="A107" s="15" t="n">
        <v>106</v>
      </c>
      <c r="B107" s="15" t="n">
        <f aca="false">INT((A107-1)/12)+1</f>
        <v>9</v>
      </c>
      <c r="C107" s="15" t="n">
        <f aca="false">MIN(Inputs!$C$4+B107-1,99)</f>
        <v>82</v>
      </c>
      <c r="D107" s="55" t="n">
        <f aca="false">Inputs!$C$26</f>
        <v>0.03</v>
      </c>
      <c r="E107" s="15" t="n">
        <f aca="false">R106</f>
        <v>0</v>
      </c>
      <c r="F107" s="56" t="n">
        <f aca="false">Q106</f>
        <v>64221.4627883529</v>
      </c>
      <c r="G107" s="56" t="n">
        <f aca="false">IF(AND(MOD(A107-1,12)=0,B107&lt;=Inputs!$C$7,E107=0),Inputs!$C$6,0)</f>
        <v>0</v>
      </c>
      <c r="H107" s="56" t="n">
        <f aca="false">IF(B107=1,G107*Inputs!$C$9,0)</f>
        <v>0</v>
      </c>
      <c r="I107" s="56" t="n">
        <f aca="false">I106+G107</f>
        <v>120000</v>
      </c>
      <c r="J107" s="56" t="n">
        <f aca="false">(F107+G107+H107)*((1+D107)^(1/12)-1)</f>
        <v>158.387452408041</v>
      </c>
      <c r="K107" s="56" t="n">
        <f aca="false">(F107+G107+H107+J107)*(Inputs!$C$14+IF(B107&lt;=10,Inputs!$C$12,Inputs!$C$13))/12</f>
        <v>134.124688001585</v>
      </c>
      <c r="L107" s="56" t="n">
        <f aca="false">IF(OR(E107=1,A107&lt;=Inputs!$C$15),0,MAX(Inputs!$C$8*I107-(F107+G107+H107+J107-K107),0))</f>
        <v>56954.2744472406</v>
      </c>
      <c r="M107" s="56" t="n">
        <f aca="false">L107*INDEX(Rates!$B$2:$C$101,C107+1,IF(Inputs!$C$5="Male",1,2))/1000/12*Inputs!$C$16</f>
        <v>314.624904425632</v>
      </c>
      <c r="N107" s="56" t="n">
        <f aca="false">IF($V$1=1,MAX(F107+G107+H107+J107-K107-M107,0)*Inputs!$C$22/12,0)</f>
        <v>426.207337655558</v>
      </c>
      <c r="O107" s="56" t="n">
        <f aca="false">IF(AND(MOD(A107,12)=0,B107&gt;=Inputs!$C$18),MAX(F107+G107+H107+J107-K107-M107-N107,0)*Inputs!$C$17,0)</f>
        <v>0</v>
      </c>
      <c r="P107" s="56" t="n">
        <f aca="false">F107+G107+H107+J107-K107-M107-N107+O107</f>
        <v>63504.8933106782</v>
      </c>
      <c r="Q107" s="56" t="n">
        <f aca="false">IF(OR(E107=1,P107&lt;=0),0,P107)</f>
        <v>63504.8933106782</v>
      </c>
      <c r="R107" s="15" t="n">
        <f aca="false">IF(OR(E107=1,AND(P107&lt;=0,I107&gt;0)),1,0)</f>
        <v>0</v>
      </c>
      <c r="S107" s="15" t="n">
        <f aca="false">IF(L107&gt;0,1,0)</f>
        <v>1</v>
      </c>
    </row>
    <row r="108" customFormat="false" ht="15" hidden="false" customHeight="false" outlineLevel="0" collapsed="false">
      <c r="A108" s="15" t="n">
        <v>107</v>
      </c>
      <c r="B108" s="15" t="n">
        <f aca="false">INT((A108-1)/12)+1</f>
        <v>9</v>
      </c>
      <c r="C108" s="15" t="n">
        <f aca="false">MIN(Inputs!$C$4+B108-1,99)</f>
        <v>82</v>
      </c>
      <c r="D108" s="55" t="n">
        <f aca="false">Inputs!$C$26</f>
        <v>0.03</v>
      </c>
      <c r="E108" s="15" t="n">
        <f aca="false">R107</f>
        <v>0</v>
      </c>
      <c r="F108" s="56" t="n">
        <f aca="false">Q107</f>
        <v>63504.8933106782</v>
      </c>
      <c r="G108" s="56" t="n">
        <f aca="false">IF(AND(MOD(A108-1,12)=0,B108&lt;=Inputs!$C$7,E108=0),Inputs!$C$6,0)</f>
        <v>0</v>
      </c>
      <c r="H108" s="56" t="n">
        <f aca="false">IF(B108=1,G108*Inputs!$C$9,0)</f>
        <v>0</v>
      </c>
      <c r="I108" s="56" t="n">
        <f aca="false">I107+G108</f>
        <v>120000</v>
      </c>
      <c r="J108" s="56" t="n">
        <f aca="false">(F108+G108+H108)*((1+D108)^(1/12)-1)</f>
        <v>156.620198765496</v>
      </c>
      <c r="K108" s="56" t="n">
        <f aca="false">(F108+G108+H108+J108)*(Inputs!$C$14+IF(B108&lt;=10,Inputs!$C$12,Inputs!$C$13))/12</f>
        <v>132.628153144674</v>
      </c>
      <c r="L108" s="56" t="n">
        <f aca="false">IF(OR(E108=1,A108&lt;=Inputs!$C$15),0,MAX(Inputs!$C$8*I108-(F108+G108+H108+J108-K108),0))</f>
        <v>57671.114643701</v>
      </c>
      <c r="M108" s="56" t="n">
        <f aca="false">L108*INDEX(Rates!$B$2:$C$101,C108+1,IF(Inputs!$C$5="Male",1,2))/1000/12*Inputs!$C$16</f>
        <v>318.584849144245</v>
      </c>
      <c r="N108" s="56" t="n">
        <f aca="false">IF($V$1=1,MAX(F108+G108+H108+J108-K108-M108,0)*Inputs!$C$22/12,0)</f>
        <v>421.402003381032</v>
      </c>
      <c r="O108" s="56" t="n">
        <f aca="false">IF(AND(MOD(A108,12)=0,B108&gt;=Inputs!$C$18),MAX(F108+G108+H108+J108-K108-M108-N108,0)*Inputs!$C$17,0)</f>
        <v>0</v>
      </c>
      <c r="P108" s="56" t="n">
        <f aca="false">F108+G108+H108+J108-K108-M108-N108+O108</f>
        <v>62788.8985037737</v>
      </c>
      <c r="Q108" s="56" t="n">
        <f aca="false">IF(OR(E108=1,P108&lt;=0),0,P108)</f>
        <v>62788.8985037737</v>
      </c>
      <c r="R108" s="15" t="n">
        <f aca="false">IF(OR(E108=1,AND(P108&lt;=0,I108&gt;0)),1,0)</f>
        <v>0</v>
      </c>
      <c r="S108" s="15" t="n">
        <f aca="false">IF(L108&gt;0,1,0)</f>
        <v>1</v>
      </c>
    </row>
    <row r="109" customFormat="false" ht="15" hidden="false" customHeight="false" outlineLevel="0" collapsed="false">
      <c r="A109" s="15" t="n">
        <v>108</v>
      </c>
      <c r="B109" s="15" t="n">
        <f aca="false">INT((A109-1)/12)+1</f>
        <v>9</v>
      </c>
      <c r="C109" s="15" t="n">
        <f aca="false">MIN(Inputs!$C$4+B109-1,99)</f>
        <v>82</v>
      </c>
      <c r="D109" s="55" t="n">
        <f aca="false">Inputs!$C$26</f>
        <v>0.03</v>
      </c>
      <c r="E109" s="15" t="n">
        <f aca="false">R108</f>
        <v>0</v>
      </c>
      <c r="F109" s="56" t="n">
        <f aca="false">Q108</f>
        <v>62788.8985037737</v>
      </c>
      <c r="G109" s="56" t="n">
        <f aca="false">IF(AND(MOD(A109-1,12)=0,B109&lt;=Inputs!$C$7,E109=0),Inputs!$C$6,0)</f>
        <v>0</v>
      </c>
      <c r="H109" s="56" t="n">
        <f aca="false">IF(B109=1,G109*Inputs!$C$9,0)</f>
        <v>0</v>
      </c>
      <c r="I109" s="56" t="n">
        <f aca="false">I108+G109</f>
        <v>120000</v>
      </c>
      <c r="J109" s="56" t="n">
        <f aca="false">(F109+G109+H109)*((1+D109)^(1/12)-1)</f>
        <v>154.854362416101</v>
      </c>
      <c r="K109" s="56" t="n">
        <f aca="false">(F109+G109+H109+J109)*(Inputs!$C$14+IF(B109&lt;=10,Inputs!$C$12,Inputs!$C$13))/12</f>
        <v>131.132818471229</v>
      </c>
      <c r="L109" s="56" t="n">
        <f aca="false">IF(OR(E109=1,A109&lt;=Inputs!$C$15),0,MAX(Inputs!$C$8*I109-(F109+G109+H109+J109-K109),0))</f>
        <v>58387.3799522814</v>
      </c>
      <c r="M109" s="56" t="n">
        <f aca="false">L109*INDEX(Rates!$B$2:$C$101,C109+1,IF(Inputs!$C$5="Male",1,2))/1000/12*Inputs!$C$16</f>
        <v>322.541618086395</v>
      </c>
      <c r="N109" s="56" t="n">
        <f aca="false">IF($V$1=1,MAX(F109+G109+H109+J109-K109-M109,0)*Inputs!$C$22/12,0)</f>
        <v>416.600522864215</v>
      </c>
      <c r="O109" s="56" t="n">
        <f aca="false">IF(AND(MOD(A109,12)=0,B109&gt;=Inputs!$C$18),MAX(F109+G109+H109+J109-K109-M109-N109,0)*Inputs!$C$17,0)</f>
        <v>0</v>
      </c>
      <c r="P109" s="56" t="n">
        <f aca="false">F109+G109+H109+J109-K109-M109-N109+O109</f>
        <v>62073.477906768</v>
      </c>
      <c r="Q109" s="56" t="n">
        <f aca="false">IF(OR(E109=1,P109&lt;=0),0,P109)</f>
        <v>62073.477906768</v>
      </c>
      <c r="R109" s="15" t="n">
        <f aca="false">IF(OR(E109=1,AND(P109&lt;=0,I109&gt;0)),1,0)</f>
        <v>0</v>
      </c>
      <c r="S109" s="15" t="n">
        <f aca="false">IF(L109&gt;0,1,0)</f>
        <v>1</v>
      </c>
    </row>
    <row r="110" customFormat="false" ht="15" hidden="false" customHeight="false" outlineLevel="0" collapsed="false">
      <c r="A110" s="15" t="n">
        <v>109</v>
      </c>
      <c r="B110" s="15" t="n">
        <f aca="false">INT((A110-1)/12)+1</f>
        <v>10</v>
      </c>
      <c r="C110" s="15" t="n">
        <f aca="false">MIN(Inputs!$C$4+B110-1,99)</f>
        <v>83</v>
      </c>
      <c r="D110" s="55" t="n">
        <f aca="false">Inputs!$C$26</f>
        <v>0.03</v>
      </c>
      <c r="E110" s="15" t="n">
        <f aca="false">R109</f>
        <v>0</v>
      </c>
      <c r="F110" s="56" t="n">
        <f aca="false">Q109</f>
        <v>62073.477906768</v>
      </c>
      <c r="G110" s="56" t="n">
        <f aca="false">IF(AND(MOD(A110-1,12)=0,B110&lt;=Inputs!$C$7,E110=0),Inputs!$C$6,0)</f>
        <v>0</v>
      </c>
      <c r="H110" s="56" t="n">
        <f aca="false">IF(B110=1,G110*Inputs!$C$9,0)</f>
        <v>0</v>
      </c>
      <c r="I110" s="56" t="n">
        <f aca="false">I109+G110</f>
        <v>120000</v>
      </c>
      <c r="J110" s="56" t="n">
        <f aca="false">(F110+G110+H110)*((1+D110)^(1/12)-1)</f>
        <v>153.089942223223</v>
      </c>
      <c r="K110" s="56" t="n">
        <f aca="false">(F110+G110+H110+J110)*(Inputs!$C$14+IF(B110&lt;=10,Inputs!$C$12,Inputs!$C$13))/12</f>
        <v>129.638683018732</v>
      </c>
      <c r="L110" s="56" t="n">
        <f aca="false">IF(OR(E110=1,A110&lt;=Inputs!$C$15),0,MAX(Inputs!$C$8*I110-(F110+G110+H110+J110-K110),0))</f>
        <v>59103.0708340275</v>
      </c>
      <c r="M110" s="56" t="n">
        <f aca="false">L110*INDEX(Rates!$B$2:$C$101,C110+1,IF(Inputs!$C$5="Male",1,2))/1000/12*Inputs!$C$16</f>
        <v>364.764452164007</v>
      </c>
      <c r="N110" s="56" t="n">
        <f aca="false">IF($V$1=1,MAX(F110+G110+H110+J110-K110-M110,0)*Inputs!$C$22/12,0)</f>
        <v>411.547764758723</v>
      </c>
      <c r="O110" s="56" t="n">
        <f aca="false">IF(AND(MOD(A110,12)=0,B110&gt;=Inputs!$C$18),MAX(F110+G110+H110+J110-K110-M110-N110,0)*Inputs!$C$17,0)</f>
        <v>0</v>
      </c>
      <c r="P110" s="56" t="n">
        <f aca="false">F110+G110+H110+J110-K110-M110-N110+O110</f>
        <v>61320.6169490498</v>
      </c>
      <c r="Q110" s="56" t="n">
        <f aca="false">IF(OR(E110=1,P110&lt;=0),0,P110)</f>
        <v>61320.6169490498</v>
      </c>
      <c r="R110" s="15" t="n">
        <f aca="false">IF(OR(E110=1,AND(P110&lt;=0,I110&gt;0)),1,0)</f>
        <v>0</v>
      </c>
      <c r="S110" s="15" t="n">
        <f aca="false">IF(L110&gt;0,1,0)</f>
        <v>1</v>
      </c>
    </row>
    <row r="111" customFormat="false" ht="15" hidden="false" customHeight="false" outlineLevel="0" collapsed="false">
      <c r="A111" s="15" t="n">
        <v>110</v>
      </c>
      <c r="B111" s="15" t="n">
        <f aca="false">INT((A111-1)/12)+1</f>
        <v>10</v>
      </c>
      <c r="C111" s="15" t="n">
        <f aca="false">MIN(Inputs!$C$4+B111-1,99)</f>
        <v>83</v>
      </c>
      <c r="D111" s="55" t="n">
        <f aca="false">Inputs!$C$26</f>
        <v>0.03</v>
      </c>
      <c r="E111" s="15" t="n">
        <f aca="false">R110</f>
        <v>0</v>
      </c>
      <c r="F111" s="56" t="n">
        <f aca="false">Q110</f>
        <v>61320.6169490498</v>
      </c>
      <c r="G111" s="56" t="n">
        <f aca="false">IF(AND(MOD(A111-1,12)=0,B111&lt;=Inputs!$C$7,E111=0),Inputs!$C$6,0)</f>
        <v>0</v>
      </c>
      <c r="H111" s="56" t="n">
        <f aca="false">IF(B111=1,G111*Inputs!$C$9,0)</f>
        <v>0</v>
      </c>
      <c r="I111" s="56" t="n">
        <f aca="false">I110+G111</f>
        <v>120000</v>
      </c>
      <c r="J111" s="56" t="n">
        <f aca="false">(F111+G111+H111)*((1+D111)^(1/12)-1)</f>
        <v>151.233184000455</v>
      </c>
      <c r="K111" s="56" t="n">
        <f aca="false">(F111+G111+H111+J111)*(Inputs!$C$14+IF(B111&lt;=10,Inputs!$C$12,Inputs!$C$13))/12</f>
        <v>128.066354443855</v>
      </c>
      <c r="L111" s="56" t="n">
        <f aca="false">IF(OR(E111=1,A111&lt;=Inputs!$C$15),0,MAX(Inputs!$C$8*I111-(F111+G111+H111+J111-K111),0))</f>
        <v>59856.2162213936</v>
      </c>
      <c r="M111" s="56" t="n">
        <f aca="false">L111*INDEX(Rates!$B$2:$C$101,C111+1,IF(Inputs!$C$5="Male",1,2))/1000/12*Inputs!$C$16</f>
        <v>369.412614446368</v>
      </c>
      <c r="N111" s="56" t="n">
        <f aca="false">IF($V$1=1,MAX(F111+G111+H111+J111-K111-M111,0)*Inputs!$C$22/12,0)</f>
        <v>406.495807761067</v>
      </c>
      <c r="O111" s="56" t="n">
        <f aca="false">IF(AND(MOD(A111,12)=0,B111&gt;=Inputs!$C$18),MAX(F111+G111+H111+J111-K111-M111-N111,0)*Inputs!$C$17,0)</f>
        <v>0</v>
      </c>
      <c r="P111" s="56" t="n">
        <f aca="false">F111+G111+H111+J111-K111-M111-N111+O111</f>
        <v>60567.8753563989</v>
      </c>
      <c r="Q111" s="56" t="n">
        <f aca="false">IF(OR(E111=1,P111&lt;=0),0,P111)</f>
        <v>60567.8753563989</v>
      </c>
      <c r="R111" s="15" t="n">
        <f aca="false">IF(OR(E111=1,AND(P111&lt;=0,I111&gt;0)),1,0)</f>
        <v>0</v>
      </c>
      <c r="S111" s="15" t="n">
        <f aca="false">IF(L111&gt;0,1,0)</f>
        <v>1</v>
      </c>
    </row>
    <row r="112" customFormat="false" ht="15" hidden="false" customHeight="false" outlineLevel="0" collapsed="false">
      <c r="A112" s="15" t="n">
        <v>111</v>
      </c>
      <c r="B112" s="15" t="n">
        <f aca="false">INT((A112-1)/12)+1</f>
        <v>10</v>
      </c>
      <c r="C112" s="15" t="n">
        <f aca="false">MIN(Inputs!$C$4+B112-1,99)</f>
        <v>83</v>
      </c>
      <c r="D112" s="55" t="n">
        <f aca="false">Inputs!$C$26</f>
        <v>0.03</v>
      </c>
      <c r="E112" s="15" t="n">
        <f aca="false">R111</f>
        <v>0</v>
      </c>
      <c r="F112" s="56" t="n">
        <f aca="false">Q111</f>
        <v>60567.8753563989</v>
      </c>
      <c r="G112" s="56" t="n">
        <f aca="false">IF(AND(MOD(A112-1,12)=0,B112&lt;=Inputs!$C$7,E112=0),Inputs!$C$6,0)</f>
        <v>0</v>
      </c>
      <c r="H112" s="56" t="n">
        <f aca="false">IF(B112=1,G112*Inputs!$C$9,0)</f>
        <v>0</v>
      </c>
      <c r="I112" s="56" t="n">
        <f aca="false">I111+G112</f>
        <v>120000</v>
      </c>
      <c r="J112" s="56" t="n">
        <f aca="false">(F112+G112+H112)*((1+D112)^(1/12)-1)</f>
        <v>149.376720164144</v>
      </c>
      <c r="K112" s="56" t="n">
        <f aca="false">(F112+G112+H112+J112)*(Inputs!$C$14+IF(B112&lt;=10,Inputs!$C$12,Inputs!$C$13))/12</f>
        <v>126.494275159506</v>
      </c>
      <c r="L112" s="56" t="n">
        <f aca="false">IF(OR(E112=1,A112&lt;=Inputs!$C$15),0,MAX(Inputs!$C$8*I112-(F112+G112+H112+J112-K112),0))</f>
        <v>60609.2421985964</v>
      </c>
      <c r="M112" s="56" t="n">
        <f aca="false">L112*INDEX(Rates!$B$2:$C$101,C112+1,IF(Inputs!$C$5="Male",1,2))/1000/12*Inputs!$C$16</f>
        <v>374.060039769004</v>
      </c>
      <c r="N112" s="56" t="n">
        <f aca="false">IF($V$1=1,MAX(F112+G112+H112+J112-K112-M112,0)*Inputs!$C$22/12,0)</f>
        <v>401.44465174423</v>
      </c>
      <c r="O112" s="56" t="n">
        <f aca="false">IF(AND(MOD(A112,12)=0,B112&gt;=Inputs!$C$18),MAX(F112+G112+H112+J112-K112-M112-N112,0)*Inputs!$C$17,0)</f>
        <v>0</v>
      </c>
      <c r="P112" s="56" t="n">
        <f aca="false">F112+G112+H112+J112-K112-M112-N112+O112</f>
        <v>59815.2531098903</v>
      </c>
      <c r="Q112" s="56" t="n">
        <f aca="false">IF(OR(E112=1,P112&lt;=0),0,P112)</f>
        <v>59815.2531098903</v>
      </c>
      <c r="R112" s="15" t="n">
        <f aca="false">IF(OR(E112=1,AND(P112&lt;=0,I112&gt;0)),1,0)</f>
        <v>0</v>
      </c>
      <c r="S112" s="15" t="n">
        <f aca="false">IF(L112&gt;0,1,0)</f>
        <v>1</v>
      </c>
    </row>
    <row r="113" customFormat="false" ht="15" hidden="false" customHeight="false" outlineLevel="0" collapsed="false">
      <c r="A113" s="15" t="n">
        <v>112</v>
      </c>
      <c r="B113" s="15" t="n">
        <f aca="false">INT((A113-1)/12)+1</f>
        <v>10</v>
      </c>
      <c r="C113" s="15" t="n">
        <f aca="false">MIN(Inputs!$C$4+B113-1,99)</f>
        <v>83</v>
      </c>
      <c r="D113" s="55" t="n">
        <f aca="false">Inputs!$C$26</f>
        <v>0.03</v>
      </c>
      <c r="E113" s="15" t="n">
        <f aca="false">R112</f>
        <v>0</v>
      </c>
      <c r="F113" s="56" t="n">
        <f aca="false">Q112</f>
        <v>59815.2531098903</v>
      </c>
      <c r="G113" s="56" t="n">
        <f aca="false">IF(AND(MOD(A113-1,12)=0,B113&lt;=Inputs!$C$7,E113=0),Inputs!$C$6,0)</f>
        <v>0</v>
      </c>
      <c r="H113" s="56" t="n">
        <f aca="false">IF(B113=1,G113*Inputs!$C$9,0)</f>
        <v>0</v>
      </c>
      <c r="I113" s="56" t="n">
        <f aca="false">I112+G113</f>
        <v>120000</v>
      </c>
      <c r="J113" s="56" t="n">
        <f aca="false">(F113+G113+H113)*((1+D113)^(1/12)-1)</f>
        <v>147.520550667617</v>
      </c>
      <c r="K113" s="56" t="n">
        <f aca="false">(F113+G113+H113+J113)*(Inputs!$C$14+IF(B113&lt;=10,Inputs!$C$12,Inputs!$C$13))/12</f>
        <v>124.922445126162</v>
      </c>
      <c r="L113" s="56" t="n">
        <f aca="false">IF(OR(E113=1,A113&lt;=Inputs!$C$15),0,MAX(Inputs!$C$8*I113-(F113+G113+H113+J113-K113),0))</f>
        <v>61362.1487845682</v>
      </c>
      <c r="M113" s="56" t="n">
        <f aca="false">L113*INDEX(Rates!$B$2:$C$101,C113+1,IF(Inputs!$C$5="Male",1,2))/1000/12*Inputs!$C$16</f>
        <v>378.70672824876</v>
      </c>
      <c r="N113" s="56" t="n">
        <f aca="false">IF($V$1=1,MAX(F113+G113+H113+J113-K113-M113,0)*Inputs!$C$22/12,0)</f>
        <v>396.39429658122</v>
      </c>
      <c r="O113" s="56" t="n">
        <f aca="false">IF(AND(MOD(A113,12)=0,B113&gt;=Inputs!$C$18),MAX(F113+G113+H113+J113-K113-M113-N113,0)*Inputs!$C$17,0)</f>
        <v>0</v>
      </c>
      <c r="P113" s="56" t="n">
        <f aca="false">F113+G113+H113+J113-K113-M113-N113+O113</f>
        <v>59062.7501906018</v>
      </c>
      <c r="Q113" s="56" t="n">
        <f aca="false">IF(OR(E113=1,P113&lt;=0),0,P113)</f>
        <v>59062.7501906018</v>
      </c>
      <c r="R113" s="15" t="n">
        <f aca="false">IF(OR(E113=1,AND(P113&lt;=0,I113&gt;0)),1,0)</f>
        <v>0</v>
      </c>
      <c r="S113" s="15" t="n">
        <f aca="false">IF(L113&gt;0,1,0)</f>
        <v>1</v>
      </c>
    </row>
    <row r="114" customFormat="false" ht="15" hidden="false" customHeight="false" outlineLevel="0" collapsed="false">
      <c r="A114" s="15" t="n">
        <v>113</v>
      </c>
      <c r="B114" s="15" t="n">
        <f aca="false">INT((A114-1)/12)+1</f>
        <v>10</v>
      </c>
      <c r="C114" s="15" t="n">
        <f aca="false">MIN(Inputs!$C$4+B114-1,99)</f>
        <v>83</v>
      </c>
      <c r="D114" s="55" t="n">
        <f aca="false">Inputs!$C$26</f>
        <v>0.03</v>
      </c>
      <c r="E114" s="15" t="n">
        <f aca="false">R113</f>
        <v>0</v>
      </c>
      <c r="F114" s="56" t="n">
        <f aca="false">Q113</f>
        <v>59062.7501906018</v>
      </c>
      <c r="G114" s="56" t="n">
        <f aca="false">IF(AND(MOD(A114-1,12)=0,B114&lt;=Inputs!$C$7,E114=0),Inputs!$C$6,0)</f>
        <v>0</v>
      </c>
      <c r="H114" s="56" t="n">
        <f aca="false">IF(B114=1,G114*Inputs!$C$9,0)</f>
        <v>0</v>
      </c>
      <c r="I114" s="56" t="n">
        <f aca="false">I113+G114</f>
        <v>120000</v>
      </c>
      <c r="J114" s="56" t="n">
        <f aca="false">(F114+G114+H114)*((1+D114)^(1/12)-1)</f>
        <v>145.664675464205</v>
      </c>
      <c r="K114" s="56" t="n">
        <f aca="false">(F114+G114+H114+J114)*(Inputs!$C$14+IF(B114&lt;=10,Inputs!$C$12,Inputs!$C$13))/12</f>
        <v>123.350864304304</v>
      </c>
      <c r="L114" s="56" t="n">
        <f aca="false">IF(OR(E114=1,A114&lt;=Inputs!$C$15),0,MAX(Inputs!$C$8*I114-(F114+G114+H114+J114-K114),0))</f>
        <v>62114.9359982383</v>
      </c>
      <c r="M114" s="56" t="n">
        <f aca="false">L114*INDEX(Rates!$B$2:$C$101,C114+1,IF(Inputs!$C$5="Male",1,2))/1000/12*Inputs!$C$16</f>
        <v>383.352680002461</v>
      </c>
      <c r="N114" s="56" t="n">
        <f aca="false">IF($V$1=1,MAX(F114+G114+H114+J114-K114-M114,0)*Inputs!$C$22/12,0)</f>
        <v>391.344742145062</v>
      </c>
      <c r="O114" s="56" t="n">
        <f aca="false">IF(AND(MOD(A114,12)=0,B114&gt;=Inputs!$C$18),MAX(F114+G114+H114+J114-K114-M114-N114,0)*Inputs!$C$17,0)</f>
        <v>0</v>
      </c>
      <c r="P114" s="56" t="n">
        <f aca="false">F114+G114+H114+J114-K114-M114-N114+O114</f>
        <v>58310.3665796142</v>
      </c>
      <c r="Q114" s="56" t="n">
        <f aca="false">IF(OR(E114=1,P114&lt;=0),0,P114)</f>
        <v>58310.3665796142</v>
      </c>
      <c r="R114" s="15" t="n">
        <f aca="false">IF(OR(E114=1,AND(P114&lt;=0,I114&gt;0)),1,0)</f>
        <v>0</v>
      </c>
      <c r="S114" s="15" t="n">
        <f aca="false">IF(L114&gt;0,1,0)</f>
        <v>1</v>
      </c>
    </row>
    <row r="115" customFormat="false" ht="15" hidden="false" customHeight="false" outlineLevel="0" collapsed="false">
      <c r="A115" s="15" t="n">
        <v>114</v>
      </c>
      <c r="B115" s="15" t="n">
        <f aca="false">INT((A115-1)/12)+1</f>
        <v>10</v>
      </c>
      <c r="C115" s="15" t="n">
        <f aca="false">MIN(Inputs!$C$4+B115-1,99)</f>
        <v>83</v>
      </c>
      <c r="D115" s="55" t="n">
        <f aca="false">Inputs!$C$26</f>
        <v>0.03</v>
      </c>
      <c r="E115" s="15" t="n">
        <f aca="false">R114</f>
        <v>0</v>
      </c>
      <c r="F115" s="56" t="n">
        <f aca="false">Q114</f>
        <v>58310.3665796142</v>
      </c>
      <c r="G115" s="56" t="n">
        <f aca="false">IF(AND(MOD(A115-1,12)=0,B115&lt;=Inputs!$C$7,E115=0),Inputs!$C$6,0)</f>
        <v>0</v>
      </c>
      <c r="H115" s="56" t="n">
        <f aca="false">IF(B115=1,G115*Inputs!$C$9,0)</f>
        <v>0</v>
      </c>
      <c r="I115" s="56" t="n">
        <f aca="false">I114+G115</f>
        <v>120000</v>
      </c>
      <c r="J115" s="56" t="n">
        <f aca="false">(F115+G115+H115)*((1+D115)^(1/12)-1)</f>
        <v>143.80909450725</v>
      </c>
      <c r="K115" s="56" t="n">
        <f aca="false">(F115+G115+H115+J115)*(Inputs!$C$14+IF(B115&lt;=10,Inputs!$C$12,Inputs!$C$13))/12</f>
        <v>121.77953265442</v>
      </c>
      <c r="L115" s="56" t="n">
        <f aca="false">IF(OR(E115=1,A115&lt;=Inputs!$C$15),0,MAX(Inputs!$C$8*I115-(F115+G115+H115+J115-K115),0))</f>
        <v>62867.603858533</v>
      </c>
      <c r="M115" s="56" t="n">
        <f aca="false">L115*INDEX(Rates!$B$2:$C$101,C115+1,IF(Inputs!$C$5="Male",1,2))/1000/12*Inputs!$C$16</f>
        <v>387.997895146913</v>
      </c>
      <c r="N115" s="56" t="n">
        <f aca="false">IF($V$1=1,MAX(F115+G115+H115+J115-K115-M115,0)*Inputs!$C$22/12,0)</f>
        <v>386.295988308801</v>
      </c>
      <c r="O115" s="56" t="n">
        <f aca="false">IF(AND(MOD(A115,12)=0,B115&gt;=Inputs!$C$18),MAX(F115+G115+H115+J115-K115-M115-N115,0)*Inputs!$C$17,0)</f>
        <v>0</v>
      </c>
      <c r="P115" s="56" t="n">
        <f aca="false">F115+G115+H115+J115-K115-M115-N115+O115</f>
        <v>57558.1022580113</v>
      </c>
      <c r="Q115" s="56" t="n">
        <f aca="false">IF(OR(E115=1,P115&lt;=0),0,P115)</f>
        <v>57558.1022580113</v>
      </c>
      <c r="R115" s="15" t="n">
        <f aca="false">IF(OR(E115=1,AND(P115&lt;=0,I115&gt;0)),1,0)</f>
        <v>0</v>
      </c>
      <c r="S115" s="15" t="n">
        <f aca="false">IF(L115&gt;0,1,0)</f>
        <v>1</v>
      </c>
    </row>
    <row r="116" customFormat="false" ht="15" hidden="false" customHeight="false" outlineLevel="0" collapsed="false">
      <c r="A116" s="15" t="n">
        <v>115</v>
      </c>
      <c r="B116" s="15" t="n">
        <f aca="false">INT((A116-1)/12)+1</f>
        <v>10</v>
      </c>
      <c r="C116" s="15" t="n">
        <f aca="false">MIN(Inputs!$C$4+B116-1,99)</f>
        <v>83</v>
      </c>
      <c r="D116" s="55" t="n">
        <f aca="false">Inputs!$C$26</f>
        <v>0.03</v>
      </c>
      <c r="E116" s="15" t="n">
        <f aca="false">R115</f>
        <v>0</v>
      </c>
      <c r="F116" s="56" t="n">
        <f aca="false">Q115</f>
        <v>57558.1022580113</v>
      </c>
      <c r="G116" s="56" t="n">
        <f aca="false">IF(AND(MOD(A116-1,12)=0,B116&lt;=Inputs!$C$7,E116=0),Inputs!$C$6,0)</f>
        <v>0</v>
      </c>
      <c r="H116" s="56" t="n">
        <f aca="false">IF(B116=1,G116*Inputs!$C$9,0)</f>
        <v>0</v>
      </c>
      <c r="I116" s="56" t="n">
        <f aca="false">I115+G116</f>
        <v>120000</v>
      </c>
      <c r="J116" s="56" t="n">
        <f aca="false">(F116+G116+H116)*((1+D116)^(1/12)-1)</f>
        <v>141.953807750098</v>
      </c>
      <c r="K116" s="56" t="n">
        <f aca="false">(F116+G116+H116+J116)*(Inputs!$C$14+IF(B116&lt;=10,Inputs!$C$12,Inputs!$C$13))/12</f>
        <v>120.208450137003</v>
      </c>
      <c r="L116" s="56" t="n">
        <f aca="false">IF(OR(E116=1,A116&lt;=Inputs!$C$15),0,MAX(Inputs!$C$8*I116-(F116+G116+H116+J116-K116),0))</f>
        <v>63620.1523843756</v>
      </c>
      <c r="M116" s="56" t="n">
        <f aca="false">L116*INDEX(Rates!$B$2:$C$101,C116+1,IF(Inputs!$C$5="Male",1,2))/1000/12*Inputs!$C$16</f>
        <v>392.642373798905</v>
      </c>
      <c r="N116" s="56" t="n">
        <f aca="false">IF($V$1=1,MAX(F116+G116+H116+J116-K116-M116,0)*Inputs!$C$22/12,0)</f>
        <v>381.248034945503</v>
      </c>
      <c r="O116" s="56" t="n">
        <f aca="false">IF(AND(MOD(A116,12)=0,B116&gt;=Inputs!$C$18),MAX(F116+G116+H116+J116-K116-M116-N116,0)*Inputs!$C$17,0)</f>
        <v>0</v>
      </c>
      <c r="P116" s="56" t="n">
        <f aca="false">F116+G116+H116+J116-K116-M116-N116+O116</f>
        <v>56805.95720688</v>
      </c>
      <c r="Q116" s="56" t="n">
        <f aca="false">IF(OR(E116=1,P116&lt;=0),0,P116)</f>
        <v>56805.95720688</v>
      </c>
      <c r="R116" s="15" t="n">
        <f aca="false">IF(OR(E116=1,AND(P116&lt;=0,I116&gt;0)),1,0)</f>
        <v>0</v>
      </c>
      <c r="S116" s="15" t="n">
        <f aca="false">IF(L116&gt;0,1,0)</f>
        <v>1</v>
      </c>
    </row>
    <row r="117" customFormat="false" ht="15" hidden="false" customHeight="false" outlineLevel="0" collapsed="false">
      <c r="A117" s="15" t="n">
        <v>116</v>
      </c>
      <c r="B117" s="15" t="n">
        <f aca="false">INT((A117-1)/12)+1</f>
        <v>10</v>
      </c>
      <c r="C117" s="15" t="n">
        <f aca="false">MIN(Inputs!$C$4+B117-1,99)</f>
        <v>83</v>
      </c>
      <c r="D117" s="55" t="n">
        <f aca="false">Inputs!$C$26</f>
        <v>0.03</v>
      </c>
      <c r="E117" s="15" t="n">
        <f aca="false">R116</f>
        <v>0</v>
      </c>
      <c r="F117" s="56" t="n">
        <f aca="false">Q116</f>
        <v>56805.95720688</v>
      </c>
      <c r="G117" s="56" t="n">
        <f aca="false">IF(AND(MOD(A117-1,12)=0,B117&lt;=Inputs!$C$7,E117=0),Inputs!$C$6,0)</f>
        <v>0</v>
      </c>
      <c r="H117" s="56" t="n">
        <f aca="false">IF(B117=1,G117*Inputs!$C$9,0)</f>
        <v>0</v>
      </c>
      <c r="I117" s="56" t="n">
        <f aca="false">I116+G117</f>
        <v>120000</v>
      </c>
      <c r="J117" s="56" t="n">
        <f aca="false">(F117+G117+H117)*((1+D117)^(1/12)-1)</f>
        <v>140.098815146105</v>
      </c>
      <c r="K117" s="56" t="n">
        <f aca="false">(F117+G117+H117+J117)*(Inputs!$C$14+IF(B117&lt;=10,Inputs!$C$12,Inputs!$C$13))/12</f>
        <v>118.637616712554</v>
      </c>
      <c r="L117" s="56" t="n">
        <f aca="false">IF(OR(E117=1,A117&lt;=Inputs!$C$15),0,MAX(Inputs!$C$8*I117-(F117+G117+H117+J117-K117),0))</f>
        <v>64372.5815946865</v>
      </c>
      <c r="M117" s="56" t="n">
        <f aca="false">L117*INDEX(Rates!$B$2:$C$101,C117+1,IF(Inputs!$C$5="Male",1,2))/1000/12*Inputs!$C$16</f>
        <v>397.286116075207</v>
      </c>
      <c r="N117" s="56" t="n">
        <f aca="false">IF($V$1=1,MAX(F117+G117+H117+J117-K117-M117,0)*Inputs!$C$22/12,0)</f>
        <v>376.200881928255</v>
      </c>
      <c r="O117" s="56" t="n">
        <f aca="false">IF(AND(MOD(A117,12)=0,B117&gt;=Inputs!$C$18),MAX(F117+G117+H117+J117-K117-M117-N117,0)*Inputs!$C$17,0)</f>
        <v>0</v>
      </c>
      <c r="P117" s="56" t="n">
        <f aca="false">F117+G117+H117+J117-K117-M117-N117+O117</f>
        <v>56053.9314073101</v>
      </c>
      <c r="Q117" s="56" t="n">
        <f aca="false">IF(OR(E117=1,P117&lt;=0),0,P117)</f>
        <v>56053.9314073101</v>
      </c>
      <c r="R117" s="15" t="n">
        <f aca="false">IF(OR(E117=1,AND(P117&lt;=0,I117&gt;0)),1,0)</f>
        <v>0</v>
      </c>
      <c r="S117" s="15" t="n">
        <f aca="false">IF(L117&gt;0,1,0)</f>
        <v>1</v>
      </c>
    </row>
    <row r="118" customFormat="false" ht="15" hidden="false" customHeight="false" outlineLevel="0" collapsed="false">
      <c r="A118" s="15" t="n">
        <v>117</v>
      </c>
      <c r="B118" s="15" t="n">
        <f aca="false">INT((A118-1)/12)+1</f>
        <v>10</v>
      </c>
      <c r="C118" s="15" t="n">
        <f aca="false">MIN(Inputs!$C$4+B118-1,99)</f>
        <v>83</v>
      </c>
      <c r="D118" s="55" t="n">
        <f aca="false">Inputs!$C$26</f>
        <v>0.03</v>
      </c>
      <c r="E118" s="15" t="n">
        <f aca="false">R117</f>
        <v>0</v>
      </c>
      <c r="F118" s="56" t="n">
        <f aca="false">Q117</f>
        <v>56053.9314073101</v>
      </c>
      <c r="G118" s="56" t="n">
        <f aca="false">IF(AND(MOD(A118-1,12)=0,B118&lt;=Inputs!$C$7,E118=0),Inputs!$C$6,0)</f>
        <v>0</v>
      </c>
      <c r="H118" s="56" t="n">
        <f aca="false">IF(B118=1,G118*Inputs!$C$9,0)</f>
        <v>0</v>
      </c>
      <c r="I118" s="56" t="n">
        <f aca="false">I117+G118</f>
        <v>120000</v>
      </c>
      <c r="J118" s="56" t="n">
        <f aca="false">(F118+G118+H118)*((1+D118)^(1/12)-1)</f>
        <v>138.244116648633</v>
      </c>
      <c r="K118" s="56" t="n">
        <f aca="false">(F118+G118+H118+J118)*(Inputs!$C$14+IF(B118&lt;=10,Inputs!$C$12,Inputs!$C$13))/12</f>
        <v>117.067032341581</v>
      </c>
      <c r="L118" s="56" t="n">
        <f aca="false">IF(OR(E118=1,A118&lt;=Inputs!$C$15),0,MAX(Inputs!$C$8*I118-(F118+G118+H118+J118-K118),0))</f>
        <v>65124.8915083829</v>
      </c>
      <c r="M118" s="56" t="n">
        <f aca="false">L118*INDEX(Rates!$B$2:$C$101,C118+1,IF(Inputs!$C$5="Male",1,2))/1000/12*Inputs!$C$16</f>
        <v>401.92912209257</v>
      </c>
      <c r="N118" s="56" t="n">
        <f aca="false">IF($V$1=1,MAX(F118+G118+H118+J118-K118-M118,0)*Inputs!$C$22/12,0)</f>
        <v>371.154529130164</v>
      </c>
      <c r="O118" s="56" t="n">
        <f aca="false">IF(AND(MOD(A118,12)=0,B118&gt;=Inputs!$C$18),MAX(F118+G118+H118+J118-K118-M118-N118,0)*Inputs!$C$17,0)</f>
        <v>0</v>
      </c>
      <c r="P118" s="56" t="n">
        <f aca="false">F118+G118+H118+J118-K118-M118-N118+O118</f>
        <v>55302.0248403944</v>
      </c>
      <c r="Q118" s="56" t="n">
        <f aca="false">IF(OR(E118=1,P118&lt;=0),0,P118)</f>
        <v>55302.0248403944</v>
      </c>
      <c r="R118" s="15" t="n">
        <f aca="false">IF(OR(E118=1,AND(P118&lt;=0,I118&gt;0)),1,0)</f>
        <v>0</v>
      </c>
      <c r="S118" s="15" t="n">
        <f aca="false">IF(L118&gt;0,1,0)</f>
        <v>1</v>
      </c>
    </row>
    <row r="119" customFormat="false" ht="15" hidden="false" customHeight="false" outlineLevel="0" collapsed="false">
      <c r="A119" s="15" t="n">
        <v>118</v>
      </c>
      <c r="B119" s="15" t="n">
        <f aca="false">INT((A119-1)/12)+1</f>
        <v>10</v>
      </c>
      <c r="C119" s="15" t="n">
        <f aca="false">MIN(Inputs!$C$4+B119-1,99)</f>
        <v>83</v>
      </c>
      <c r="D119" s="55" t="n">
        <f aca="false">Inputs!$C$26</f>
        <v>0.03</v>
      </c>
      <c r="E119" s="15" t="n">
        <f aca="false">R118</f>
        <v>0</v>
      </c>
      <c r="F119" s="56" t="n">
        <f aca="false">Q118</f>
        <v>55302.0248403944</v>
      </c>
      <c r="G119" s="56" t="n">
        <f aca="false">IF(AND(MOD(A119-1,12)=0,B119&lt;=Inputs!$C$7,E119=0),Inputs!$C$6,0)</f>
        <v>0</v>
      </c>
      <c r="H119" s="56" t="n">
        <f aca="false">IF(B119=1,G119*Inputs!$C$9,0)</f>
        <v>0</v>
      </c>
      <c r="I119" s="56" t="n">
        <f aca="false">I118+G119</f>
        <v>120000</v>
      </c>
      <c r="J119" s="56" t="n">
        <f aca="false">(F119+G119+H119)*((1+D119)^(1/12)-1)</f>
        <v>136.389712211052</v>
      </c>
      <c r="K119" s="56" t="n">
        <f aca="false">(F119+G119+H119+J119)*(Inputs!$C$14+IF(B119&lt;=10,Inputs!$C$12,Inputs!$C$13))/12</f>
        <v>115.496696984595</v>
      </c>
      <c r="L119" s="56" t="n">
        <f aca="false">IF(OR(E119=1,A119&lt;=Inputs!$C$15),0,MAX(Inputs!$C$8*I119-(F119+G119+H119+J119-K119),0))</f>
        <v>65877.0821443792</v>
      </c>
      <c r="M119" s="56" t="n">
        <f aca="false">L119*INDEX(Rates!$B$2:$C$101,C119+1,IF(Inputs!$C$5="Male",1,2))/1000/12*Inputs!$C$16</f>
        <v>406.571391967727</v>
      </c>
      <c r="N119" s="56" t="n">
        <f aca="false">IF($V$1=1,MAX(F119+G119+H119+J119-K119-M119,0)*Inputs!$C$22/12,0)</f>
        <v>366.108976424354</v>
      </c>
      <c r="O119" s="56" t="n">
        <f aca="false">IF(AND(MOD(A119,12)=0,B119&gt;=Inputs!$C$18),MAX(F119+G119+H119+J119-K119-M119-N119,0)*Inputs!$C$17,0)</f>
        <v>0</v>
      </c>
      <c r="P119" s="56" t="n">
        <f aca="false">F119+G119+H119+J119-K119-M119-N119+O119</f>
        <v>54550.2374872288</v>
      </c>
      <c r="Q119" s="56" t="n">
        <f aca="false">IF(OR(E119=1,P119&lt;=0),0,P119)</f>
        <v>54550.2374872288</v>
      </c>
      <c r="R119" s="15" t="n">
        <f aca="false">IF(OR(E119=1,AND(P119&lt;=0,I119&gt;0)),1,0)</f>
        <v>0</v>
      </c>
      <c r="S119" s="15" t="n">
        <f aca="false">IF(L119&gt;0,1,0)</f>
        <v>1</v>
      </c>
    </row>
    <row r="120" customFormat="false" ht="15" hidden="false" customHeight="false" outlineLevel="0" collapsed="false">
      <c r="A120" s="15" t="n">
        <v>119</v>
      </c>
      <c r="B120" s="15" t="n">
        <f aca="false">INT((A120-1)/12)+1</f>
        <v>10</v>
      </c>
      <c r="C120" s="15" t="n">
        <f aca="false">MIN(Inputs!$C$4+B120-1,99)</f>
        <v>83</v>
      </c>
      <c r="D120" s="55" t="n">
        <f aca="false">Inputs!$C$26</f>
        <v>0.03</v>
      </c>
      <c r="E120" s="15" t="n">
        <f aca="false">R119</f>
        <v>0</v>
      </c>
      <c r="F120" s="56" t="n">
        <f aca="false">Q119</f>
        <v>54550.2374872288</v>
      </c>
      <c r="G120" s="56" t="n">
        <f aca="false">IF(AND(MOD(A120-1,12)=0,B120&lt;=Inputs!$C$7,E120=0),Inputs!$C$6,0)</f>
        <v>0</v>
      </c>
      <c r="H120" s="56" t="n">
        <f aca="false">IF(B120=1,G120*Inputs!$C$9,0)</f>
        <v>0</v>
      </c>
      <c r="I120" s="56" t="n">
        <f aca="false">I119+G120</f>
        <v>120000</v>
      </c>
      <c r="J120" s="56" t="n">
        <f aca="false">(F120+G120+H120)*((1+D120)^(1/12)-1)</f>
        <v>134.53560178674</v>
      </c>
      <c r="K120" s="56" t="n">
        <f aca="false">(F120+G120+H120+J120)*(Inputs!$C$14+IF(B120&lt;=10,Inputs!$C$12,Inputs!$C$13))/12</f>
        <v>113.926610602116</v>
      </c>
      <c r="L120" s="56" t="n">
        <f aca="false">IF(OR(E120=1,A120&lt;=Inputs!$C$15),0,MAX(Inputs!$C$8*I120-(F120+G120+H120+J120-K120),0))</f>
        <v>66629.1535215866</v>
      </c>
      <c r="M120" s="56" t="n">
        <f aca="false">L120*INDEX(Rates!$B$2:$C$101,C120+1,IF(Inputs!$C$5="Male",1,2))/1000/12*Inputs!$C$16</f>
        <v>411.212925817392</v>
      </c>
      <c r="N120" s="56" t="n">
        <f aca="false">IF($V$1=1,MAX(F120+G120+H120+J120-K120-M120,0)*Inputs!$C$22/12,0)</f>
        <v>361.064223683973</v>
      </c>
      <c r="O120" s="56" t="n">
        <f aca="false">IF(AND(MOD(A120,12)=0,B120&gt;=Inputs!$C$18),MAX(F120+G120+H120+J120-K120-M120-N120,0)*Inputs!$C$17,0)</f>
        <v>0</v>
      </c>
      <c r="P120" s="56" t="n">
        <f aca="false">F120+G120+H120+J120-K120-M120-N120+O120</f>
        <v>53798.569328912</v>
      </c>
      <c r="Q120" s="56" t="n">
        <f aca="false">IF(OR(E120=1,P120&lt;=0),0,P120)</f>
        <v>53798.569328912</v>
      </c>
      <c r="R120" s="15" t="n">
        <f aca="false">IF(OR(E120=1,AND(P120&lt;=0,I120&gt;0)),1,0)</f>
        <v>0</v>
      </c>
      <c r="S120" s="15" t="n">
        <f aca="false">IF(L120&gt;0,1,0)</f>
        <v>1</v>
      </c>
    </row>
    <row r="121" customFormat="false" ht="15" hidden="false" customHeight="false" outlineLevel="0" collapsed="false">
      <c r="A121" s="15" t="n">
        <v>120</v>
      </c>
      <c r="B121" s="15" t="n">
        <f aca="false">INT((A121-1)/12)+1</f>
        <v>10</v>
      </c>
      <c r="C121" s="15" t="n">
        <f aca="false">MIN(Inputs!$C$4+B121-1,99)</f>
        <v>83</v>
      </c>
      <c r="D121" s="55" t="n">
        <f aca="false">Inputs!$C$26</f>
        <v>0.03</v>
      </c>
      <c r="E121" s="15" t="n">
        <f aca="false">R120</f>
        <v>0</v>
      </c>
      <c r="F121" s="56" t="n">
        <f aca="false">Q120</f>
        <v>53798.569328912</v>
      </c>
      <c r="G121" s="56" t="n">
        <f aca="false">IF(AND(MOD(A121-1,12)=0,B121&lt;=Inputs!$C$7,E121=0),Inputs!$C$6,0)</f>
        <v>0</v>
      </c>
      <c r="H121" s="56" t="n">
        <f aca="false">IF(B121=1,G121*Inputs!$C$9,0)</f>
        <v>0</v>
      </c>
      <c r="I121" s="56" t="n">
        <f aca="false">I120+G121</f>
        <v>120000</v>
      </c>
      <c r="J121" s="56" t="n">
        <f aca="false">(F121+G121+H121)*((1+D121)^(1/12)-1)</f>
        <v>132.68178532908</v>
      </c>
      <c r="K121" s="56" t="n">
        <f aca="false">(F121+G121+H121+J121)*(Inputs!$C$14+IF(B121&lt;=10,Inputs!$C$12,Inputs!$C$13))/12</f>
        <v>112.356773154669</v>
      </c>
      <c r="L121" s="56" t="n">
        <f aca="false">IF(OR(E121=1,A121&lt;=Inputs!$C$15),0,MAX(Inputs!$C$8*I121-(F121+G121+H121+J121-K121),0))</f>
        <v>67381.1056589136</v>
      </c>
      <c r="M121" s="56" t="n">
        <f aca="false">L121*INDEX(Rates!$B$2:$C$101,C121+1,IF(Inputs!$C$5="Male",1,2))/1000/12*Inputs!$C$16</f>
        <v>415.853723758262</v>
      </c>
      <c r="N121" s="56" t="n">
        <f aca="false">IF($V$1=1,MAX(F121+G121+H121+J121-K121-M121,0)*Inputs!$C$22/12,0)</f>
        <v>356.020270782188</v>
      </c>
      <c r="O121" s="56" t="n">
        <f aca="false">IF(AND(MOD(A121,12)=0,B121&gt;=Inputs!$C$18),MAX(F121+G121+H121+J121-K121-M121-N121,0)*Inputs!$C$17,0)</f>
        <v>265.23510173273</v>
      </c>
      <c r="P121" s="56" t="n">
        <f aca="false">F121+G121+H121+J121-K121-M121-N121+O121</f>
        <v>53312.2554482787</v>
      </c>
      <c r="Q121" s="56" t="n">
        <f aca="false">IF(OR(E121=1,P121&lt;=0),0,P121)</f>
        <v>53312.2554482787</v>
      </c>
      <c r="R121" s="15" t="n">
        <f aca="false">IF(OR(E121=1,AND(P121&lt;=0,I121&gt;0)),1,0)</f>
        <v>0</v>
      </c>
      <c r="S121" s="15" t="n">
        <f aca="false">IF(L121&gt;0,1,0)</f>
        <v>1</v>
      </c>
    </row>
    <row r="122" customFormat="false" ht="15" hidden="false" customHeight="false" outlineLevel="0" collapsed="false">
      <c r="A122" s="15" t="n">
        <v>121</v>
      </c>
      <c r="B122" s="15" t="n">
        <f aca="false">INT((A122-1)/12)+1</f>
        <v>11</v>
      </c>
      <c r="C122" s="15" t="n">
        <f aca="false">MIN(Inputs!$C$4+B122-1,99)</f>
        <v>84</v>
      </c>
      <c r="D122" s="55" t="n">
        <f aca="false">Inputs!$C$26</f>
        <v>0.03</v>
      </c>
      <c r="E122" s="15" t="n">
        <f aca="false">R121</f>
        <v>0</v>
      </c>
      <c r="F122" s="56" t="n">
        <f aca="false">Q121</f>
        <v>53312.2554482787</v>
      </c>
      <c r="G122" s="56" t="n">
        <f aca="false">IF(AND(MOD(A122-1,12)=0,B122&lt;=Inputs!$C$7,E122=0),Inputs!$C$6,0)</f>
        <v>0</v>
      </c>
      <c r="H122" s="56" t="n">
        <f aca="false">IF(B122=1,G122*Inputs!$C$9,0)</f>
        <v>0</v>
      </c>
      <c r="I122" s="56" t="n">
        <f aca="false">I121+G122</f>
        <v>120000</v>
      </c>
      <c r="J122" s="56" t="n">
        <f aca="false">(F122+G122+H122)*((1+D122)^(1/12)-1)</f>
        <v>131.482404105422</v>
      </c>
      <c r="K122" s="56" t="n">
        <f aca="false">(F122+G122+H122+J122)*(Inputs!$C$14+IF(B122&lt;=10,Inputs!$C$12,Inputs!$C$13))/12</f>
        <v>26.7218689261921</v>
      </c>
      <c r="L122" s="56" t="n">
        <f aca="false">IF(OR(E122=1,A122&lt;=Inputs!$C$15),0,MAX(Inputs!$C$8*I122-(F122+G122+H122+J122-K122),0))</f>
        <v>67782.9840165421</v>
      </c>
      <c r="M122" s="56" t="n">
        <f aca="false">L122*INDEX(Rates!$B$2:$C$101,C122+1,IF(Inputs!$C$5="Male",1,2))/1000/12*Inputs!$C$16</f>
        <v>462.223465172803</v>
      </c>
      <c r="N122" s="56" t="n">
        <f aca="false">IF($V$1=1,MAX(F122+G122+H122+J122-K122-M122,0)*Inputs!$C$22/12,0)</f>
        <v>353.031950121901</v>
      </c>
      <c r="O122" s="56" t="n">
        <f aca="false">IF(AND(MOD(A122,12)=0,B122&gt;=Inputs!$C$18),MAX(F122+G122+H122+J122-K122-M122-N122,0)*Inputs!$C$17,0)</f>
        <v>0</v>
      </c>
      <c r="P122" s="56" t="n">
        <f aca="false">F122+G122+H122+J122-K122-M122-N122+O122</f>
        <v>52601.7605681632</v>
      </c>
      <c r="Q122" s="56" t="n">
        <f aca="false">IF(OR(E122=1,P122&lt;=0),0,P122)</f>
        <v>52601.7605681632</v>
      </c>
      <c r="R122" s="15" t="n">
        <f aca="false">IF(OR(E122=1,AND(P122&lt;=0,I122&gt;0)),1,0)</f>
        <v>0</v>
      </c>
      <c r="S122" s="15" t="n">
        <f aca="false">IF(L122&gt;0,1,0)</f>
        <v>1</v>
      </c>
    </row>
    <row r="123" customFormat="false" ht="15" hidden="false" customHeight="false" outlineLevel="0" collapsed="false">
      <c r="A123" s="15" t="n">
        <v>122</v>
      </c>
      <c r="B123" s="15" t="n">
        <f aca="false">INT((A123-1)/12)+1</f>
        <v>11</v>
      </c>
      <c r="C123" s="15" t="n">
        <f aca="false">MIN(Inputs!$C$4+B123-1,99)</f>
        <v>84</v>
      </c>
      <c r="D123" s="55" t="n">
        <f aca="false">Inputs!$C$26</f>
        <v>0.03</v>
      </c>
      <c r="E123" s="15" t="n">
        <f aca="false">R122</f>
        <v>0</v>
      </c>
      <c r="F123" s="56" t="n">
        <f aca="false">Q122</f>
        <v>52601.7605681632</v>
      </c>
      <c r="G123" s="56" t="n">
        <f aca="false">IF(AND(MOD(A123-1,12)=0,B123&lt;=Inputs!$C$7,E123=0),Inputs!$C$6,0)</f>
        <v>0</v>
      </c>
      <c r="H123" s="56" t="n">
        <f aca="false">IF(B123=1,G123*Inputs!$C$9,0)</f>
        <v>0</v>
      </c>
      <c r="I123" s="56" t="n">
        <f aca="false">I122+G123</f>
        <v>120000</v>
      </c>
      <c r="J123" s="56" t="n">
        <f aca="false">(F123+G123+H123)*((1+D123)^(1/12)-1)</f>
        <v>129.730132059217</v>
      </c>
      <c r="K123" s="56" t="n">
        <f aca="false">(F123+G123+H123+J123)*(Inputs!$C$14+IF(B123&lt;=10,Inputs!$C$12,Inputs!$C$13))/12</f>
        <v>26.3657453501112</v>
      </c>
      <c r="L123" s="56" t="n">
        <f aca="false">IF(OR(E123=1,A123&lt;=Inputs!$C$15),0,MAX(Inputs!$C$8*I123-(F123+G123+H123+J123-K123),0))</f>
        <v>68494.8750451277</v>
      </c>
      <c r="M123" s="56" t="n">
        <f aca="false">L123*INDEX(Rates!$B$2:$C$101,C123+1,IF(Inputs!$C$5="Male",1,2))/1000/12*Inputs!$C$16</f>
        <v>467.077968745233</v>
      </c>
      <c r="N123" s="56" t="n">
        <f aca="false">IF($V$1=1,MAX(F123+G123+H123+J123-K123-M123,0)*Inputs!$C$22/12,0)</f>
        <v>348.253646574181</v>
      </c>
      <c r="O123" s="56" t="n">
        <f aca="false">IF(AND(MOD(A123,12)=0,B123&gt;=Inputs!$C$18),MAX(F123+G123+H123+J123-K123-M123-N123,0)*Inputs!$C$17,0)</f>
        <v>0</v>
      </c>
      <c r="P123" s="56" t="n">
        <f aca="false">F123+G123+H123+J123-K123-M123-N123+O123</f>
        <v>51889.7933395529</v>
      </c>
      <c r="Q123" s="56" t="n">
        <f aca="false">IF(OR(E123=1,P123&lt;=0),0,P123)</f>
        <v>51889.7933395529</v>
      </c>
      <c r="R123" s="15" t="n">
        <f aca="false">IF(OR(E123=1,AND(P123&lt;=0,I123&gt;0)),1,0)</f>
        <v>0</v>
      </c>
      <c r="S123" s="15" t="n">
        <f aca="false">IF(L123&gt;0,1,0)</f>
        <v>1</v>
      </c>
    </row>
    <row r="124" customFormat="false" ht="15" hidden="false" customHeight="false" outlineLevel="0" collapsed="false">
      <c r="A124" s="15" t="n">
        <v>123</v>
      </c>
      <c r="B124" s="15" t="n">
        <f aca="false">INT((A124-1)/12)+1</f>
        <v>11</v>
      </c>
      <c r="C124" s="15" t="n">
        <f aca="false">MIN(Inputs!$C$4+B124-1,99)</f>
        <v>84</v>
      </c>
      <c r="D124" s="55" t="n">
        <f aca="false">Inputs!$C$26</f>
        <v>0.03</v>
      </c>
      <c r="E124" s="15" t="n">
        <f aca="false">R123</f>
        <v>0</v>
      </c>
      <c r="F124" s="56" t="n">
        <f aca="false">Q123</f>
        <v>51889.7933395529</v>
      </c>
      <c r="G124" s="56" t="n">
        <f aca="false">IF(AND(MOD(A124-1,12)=0,B124&lt;=Inputs!$C$7,E124=0),Inputs!$C$6,0)</f>
        <v>0</v>
      </c>
      <c r="H124" s="56" t="n">
        <f aca="false">IF(B124=1,G124*Inputs!$C$9,0)</f>
        <v>0</v>
      </c>
      <c r="I124" s="56" t="n">
        <f aca="false">I123+G124</f>
        <v>120000</v>
      </c>
      <c r="J124" s="56" t="n">
        <f aca="false">(F124+G124+H124)*((1+D124)^(1/12)-1)</f>
        <v>127.974228804424</v>
      </c>
      <c r="K124" s="56" t="n">
        <f aca="false">(F124+G124+H124+J124)*(Inputs!$C$14+IF(B124&lt;=10,Inputs!$C$12,Inputs!$C$13))/12</f>
        <v>26.0088837841787</v>
      </c>
      <c r="L124" s="56" t="n">
        <f aca="false">IF(OR(E124=1,A124&lt;=Inputs!$C$15),0,MAX(Inputs!$C$8*I124-(F124+G124+H124+J124-K124),0))</f>
        <v>69208.2413154269</v>
      </c>
      <c r="M124" s="56" t="n">
        <f aca="false">L124*INDEX(Rates!$B$2:$C$101,C124+1,IF(Inputs!$C$5="Male",1,2))/1000/12*Inputs!$C$16</f>
        <v>471.942532236782</v>
      </c>
      <c r="N124" s="56" t="n">
        <f aca="false">IF($V$1=1,MAX(F124+G124+H124+J124-K124-M124,0)*Inputs!$C$22/12,0)</f>
        <v>343.465441015576</v>
      </c>
      <c r="O124" s="56" t="n">
        <f aca="false">IF(AND(MOD(A124,12)=0,B124&gt;=Inputs!$C$18),MAX(F124+G124+H124+J124-K124-M124-N124,0)*Inputs!$C$17,0)</f>
        <v>0</v>
      </c>
      <c r="P124" s="56" t="n">
        <f aca="false">F124+G124+H124+J124-K124-M124-N124+O124</f>
        <v>51176.3507113208</v>
      </c>
      <c r="Q124" s="56" t="n">
        <f aca="false">IF(OR(E124=1,P124&lt;=0),0,P124)</f>
        <v>51176.3507113208</v>
      </c>
      <c r="R124" s="15" t="n">
        <f aca="false">IF(OR(E124=1,AND(P124&lt;=0,I124&gt;0)),1,0)</f>
        <v>0</v>
      </c>
      <c r="S124" s="15" t="n">
        <f aca="false">IF(L124&gt;0,1,0)</f>
        <v>1</v>
      </c>
    </row>
    <row r="125" customFormat="false" ht="15" hidden="false" customHeight="false" outlineLevel="0" collapsed="false">
      <c r="A125" s="15" t="n">
        <v>124</v>
      </c>
      <c r="B125" s="15" t="n">
        <f aca="false">INT((A125-1)/12)+1</f>
        <v>11</v>
      </c>
      <c r="C125" s="15" t="n">
        <f aca="false">MIN(Inputs!$C$4+B125-1,99)</f>
        <v>84</v>
      </c>
      <c r="D125" s="55" t="n">
        <f aca="false">Inputs!$C$26</f>
        <v>0.03</v>
      </c>
      <c r="E125" s="15" t="n">
        <f aca="false">R124</f>
        <v>0</v>
      </c>
      <c r="F125" s="56" t="n">
        <f aca="false">Q124</f>
        <v>51176.3507113208</v>
      </c>
      <c r="G125" s="56" t="n">
        <f aca="false">IF(AND(MOD(A125-1,12)=0,B125&lt;=Inputs!$C$7,E125=0),Inputs!$C$6,0)</f>
        <v>0</v>
      </c>
      <c r="H125" s="56" t="n">
        <f aca="false">IF(B125=1,G125*Inputs!$C$9,0)</f>
        <v>0</v>
      </c>
      <c r="I125" s="56" t="n">
        <f aca="false">I124+G125</f>
        <v>120000</v>
      </c>
      <c r="J125" s="56" t="n">
        <f aca="false">(F125+G125+H125)*((1+D125)^(1/12)-1)</f>
        <v>126.214686816143</v>
      </c>
      <c r="K125" s="56" t="n">
        <f aca="false">(F125+G125+H125+J125)*(Inputs!$C$14+IF(B125&lt;=10,Inputs!$C$12,Inputs!$C$13))/12</f>
        <v>25.6512826990685</v>
      </c>
      <c r="L125" s="56" t="n">
        <f aca="false">IF(OR(E125=1,A125&lt;=Inputs!$C$15),0,MAX(Inputs!$C$8*I125-(F125+G125+H125+J125-K125),0))</f>
        <v>69923.0858845621</v>
      </c>
      <c r="M125" s="56" t="n">
        <f aca="false">L125*INDEX(Rates!$B$2:$C$101,C125+1,IF(Inputs!$C$5="Male",1,2))/1000/12*Inputs!$C$16</f>
        <v>476.817176494477</v>
      </c>
      <c r="N125" s="56" t="n">
        <f aca="false">IF($V$1=1,MAX(F125+G125+H125+J125-K125-M125,0)*Inputs!$C$22/12,0)</f>
        <v>338.667312926289</v>
      </c>
      <c r="O125" s="56" t="n">
        <f aca="false">IF(AND(MOD(A125,12)=0,B125&gt;=Inputs!$C$18),MAX(F125+G125+H125+J125-K125-M125-N125,0)*Inputs!$C$17,0)</f>
        <v>0</v>
      </c>
      <c r="P125" s="56" t="n">
        <f aca="false">F125+G125+H125+J125-K125-M125-N125+O125</f>
        <v>50461.4296260171</v>
      </c>
      <c r="Q125" s="56" t="n">
        <f aca="false">IF(OR(E125=1,P125&lt;=0),0,P125)</f>
        <v>50461.4296260171</v>
      </c>
      <c r="R125" s="15" t="n">
        <f aca="false">IF(OR(E125=1,AND(P125&lt;=0,I125&gt;0)),1,0)</f>
        <v>0</v>
      </c>
      <c r="S125" s="15" t="n">
        <f aca="false">IF(L125&gt;0,1,0)</f>
        <v>1</v>
      </c>
    </row>
    <row r="126" customFormat="false" ht="15" hidden="false" customHeight="false" outlineLevel="0" collapsed="false">
      <c r="A126" s="15" t="n">
        <v>125</v>
      </c>
      <c r="B126" s="15" t="n">
        <f aca="false">INT((A126-1)/12)+1</f>
        <v>11</v>
      </c>
      <c r="C126" s="15" t="n">
        <f aca="false">MIN(Inputs!$C$4+B126-1,99)</f>
        <v>84</v>
      </c>
      <c r="D126" s="55" t="n">
        <f aca="false">Inputs!$C$26</f>
        <v>0.03</v>
      </c>
      <c r="E126" s="15" t="n">
        <f aca="false">R125</f>
        <v>0</v>
      </c>
      <c r="F126" s="56" t="n">
        <f aca="false">Q125</f>
        <v>50461.4296260171</v>
      </c>
      <c r="G126" s="56" t="n">
        <f aca="false">IF(AND(MOD(A126-1,12)=0,B126&lt;=Inputs!$C$7,E126=0),Inputs!$C$6,0)</f>
        <v>0</v>
      </c>
      <c r="H126" s="56" t="n">
        <f aca="false">IF(B126=1,G126*Inputs!$C$9,0)</f>
        <v>0</v>
      </c>
      <c r="I126" s="56" t="n">
        <f aca="false">I125+G126</f>
        <v>120000</v>
      </c>
      <c r="J126" s="56" t="n">
        <f aca="false">(F126+G126+H126)*((1+D126)^(1/12)-1)</f>
        <v>124.451498553876</v>
      </c>
      <c r="K126" s="56" t="n">
        <f aca="false">(F126+G126+H126+J126)*(Inputs!$C$14+IF(B126&lt;=10,Inputs!$C$12,Inputs!$C$13))/12</f>
        <v>25.2929405622855</v>
      </c>
      <c r="L126" s="56" t="n">
        <f aca="false">IF(OR(E126=1,A126&lt;=Inputs!$C$15),0,MAX(Inputs!$C$8*I126-(F126+G126+H126+J126-K126),0))</f>
        <v>70639.4118159913</v>
      </c>
      <c r="M126" s="56" t="n">
        <f aca="false">L126*INDEX(Rates!$B$2:$C$101,C126+1,IF(Inputs!$C$5="Male",1,2))/1000/12*Inputs!$C$16</f>
        <v>481.701922408547</v>
      </c>
      <c r="N126" s="56" t="n">
        <f aca="false">IF($V$1=1,MAX(F126+G126+H126+J126-K126-M126,0)*Inputs!$C$22/12,0)</f>
        <v>333.859241744001</v>
      </c>
      <c r="O126" s="56" t="n">
        <f aca="false">IF(AND(MOD(A126,12)=0,B126&gt;=Inputs!$C$18),MAX(F126+G126+H126+J126-K126-M126-N126,0)*Inputs!$C$17,0)</f>
        <v>0</v>
      </c>
      <c r="P126" s="56" t="n">
        <f aca="false">F126+G126+H126+J126-K126-M126-N126+O126</f>
        <v>49745.0270198561</v>
      </c>
      <c r="Q126" s="56" t="n">
        <f aca="false">IF(OR(E126=1,P126&lt;=0),0,P126)</f>
        <v>49745.0270198561</v>
      </c>
      <c r="R126" s="15" t="n">
        <f aca="false">IF(OR(E126=1,AND(P126&lt;=0,I126&gt;0)),1,0)</f>
        <v>0</v>
      </c>
      <c r="S126" s="15" t="n">
        <f aca="false">IF(L126&gt;0,1,0)</f>
        <v>1</v>
      </c>
    </row>
    <row r="127" customFormat="false" ht="15" hidden="false" customHeight="false" outlineLevel="0" collapsed="false">
      <c r="A127" s="15" t="n">
        <v>126</v>
      </c>
      <c r="B127" s="15" t="n">
        <f aca="false">INT((A127-1)/12)+1</f>
        <v>11</v>
      </c>
      <c r="C127" s="15" t="n">
        <f aca="false">MIN(Inputs!$C$4+B127-1,99)</f>
        <v>84</v>
      </c>
      <c r="D127" s="55" t="n">
        <f aca="false">Inputs!$C$26</f>
        <v>0.03</v>
      </c>
      <c r="E127" s="15" t="n">
        <f aca="false">R126</f>
        <v>0</v>
      </c>
      <c r="F127" s="56" t="n">
        <f aca="false">Q126</f>
        <v>49745.0270198561</v>
      </c>
      <c r="G127" s="56" t="n">
        <f aca="false">IF(AND(MOD(A127-1,12)=0,B127&lt;=Inputs!$C$7,E127=0),Inputs!$C$6,0)</f>
        <v>0</v>
      </c>
      <c r="H127" s="56" t="n">
        <f aca="false">IF(B127=1,G127*Inputs!$C$9,0)</f>
        <v>0</v>
      </c>
      <c r="I127" s="56" t="n">
        <f aca="false">I126+G127</f>
        <v>120000</v>
      </c>
      <c r="J127" s="56" t="n">
        <f aca="false">(F127+G127+H127)*((1+D127)^(1/12)-1)</f>
        <v>122.684656461501</v>
      </c>
      <c r="K127" s="56" t="n">
        <f aca="false">(F127+G127+H127+J127)*(Inputs!$C$14+IF(B127&lt;=10,Inputs!$C$12,Inputs!$C$13))/12</f>
        <v>24.9338558381588</v>
      </c>
      <c r="L127" s="56" t="n">
        <f aca="false">IF(OR(E127=1,A127&lt;=Inputs!$C$15),0,MAX(Inputs!$C$8*I127-(F127+G127+H127+J127-K127),0))</f>
        <v>71357.2221795205</v>
      </c>
      <c r="M127" s="56" t="n">
        <f aca="false">L127*INDEX(Rates!$B$2:$C$101,C127+1,IF(Inputs!$C$5="Male",1,2))/1000/12*Inputs!$C$16</f>
        <v>486.596790912514</v>
      </c>
      <c r="N127" s="56" t="n">
        <f aca="false">IF($V$1=1,MAX(F127+G127+H127+J127-K127-M127,0)*Inputs!$C$22/12,0)</f>
        <v>329.04120686378</v>
      </c>
      <c r="O127" s="56" t="n">
        <f aca="false">IF(AND(MOD(A127,12)=0,B127&gt;=Inputs!$C$18),MAX(F127+G127+H127+J127-K127-M127-N127,0)*Inputs!$C$17,0)</f>
        <v>0</v>
      </c>
      <c r="P127" s="56" t="n">
        <f aca="false">F127+G127+H127+J127-K127-M127-N127+O127</f>
        <v>49027.1398227032</v>
      </c>
      <c r="Q127" s="56" t="n">
        <f aca="false">IF(OR(E127=1,P127&lt;=0),0,P127)</f>
        <v>49027.1398227032</v>
      </c>
      <c r="R127" s="15" t="n">
        <f aca="false">IF(OR(E127=1,AND(P127&lt;=0,I127&gt;0)),1,0)</f>
        <v>0</v>
      </c>
      <c r="S127" s="15" t="n">
        <f aca="false">IF(L127&gt;0,1,0)</f>
        <v>1</v>
      </c>
    </row>
    <row r="128" customFormat="false" ht="15" hidden="false" customHeight="false" outlineLevel="0" collapsed="false">
      <c r="A128" s="15" t="n">
        <v>127</v>
      </c>
      <c r="B128" s="15" t="n">
        <f aca="false">INT((A128-1)/12)+1</f>
        <v>11</v>
      </c>
      <c r="C128" s="15" t="n">
        <f aca="false">MIN(Inputs!$C$4+B128-1,99)</f>
        <v>84</v>
      </c>
      <c r="D128" s="55" t="n">
        <f aca="false">Inputs!$C$26</f>
        <v>0.03</v>
      </c>
      <c r="E128" s="15" t="n">
        <f aca="false">R127</f>
        <v>0</v>
      </c>
      <c r="F128" s="56" t="n">
        <f aca="false">Q127</f>
        <v>49027.1398227032</v>
      </c>
      <c r="G128" s="56" t="n">
        <f aca="false">IF(AND(MOD(A128-1,12)=0,B128&lt;=Inputs!$C$7,E128=0),Inputs!$C$6,0)</f>
        <v>0</v>
      </c>
      <c r="H128" s="56" t="n">
        <f aca="false">IF(B128=1,G128*Inputs!$C$9,0)</f>
        <v>0</v>
      </c>
      <c r="I128" s="56" t="n">
        <f aca="false">I127+G128</f>
        <v>120000</v>
      </c>
      <c r="J128" s="56" t="n">
        <f aca="false">(F128+G128+H128)*((1+D128)^(1/12)-1)</f>
        <v>120.914152967239</v>
      </c>
      <c r="K128" s="56" t="n">
        <f aca="false">(F128+G128+H128+J128)*(Inputs!$C$14+IF(B128&lt;=10,Inputs!$C$12,Inputs!$C$13))/12</f>
        <v>24.5740269878352</v>
      </c>
      <c r="L128" s="56" t="n">
        <f aca="false">IF(OR(E128=1,A128&lt;=Inputs!$C$15),0,MAX(Inputs!$C$8*I128-(F128+G128+H128+J128-K128),0))</f>
        <v>72076.5200513174</v>
      </c>
      <c r="M128" s="56" t="n">
        <f aca="false">L128*INDEX(Rates!$B$2:$C$101,C128+1,IF(Inputs!$C$5="Male",1,2))/1000/12*Inputs!$C$16</f>
        <v>491.501802983275</v>
      </c>
      <c r="N128" s="56" t="n">
        <f aca="false">IF($V$1=1,MAX(F128+G128+H128+J128-K128-M128,0)*Inputs!$C$22/12,0)</f>
        <v>324.213187637996</v>
      </c>
      <c r="O128" s="56" t="n">
        <f aca="false">IF(AND(MOD(A128,12)=0,B128&gt;=Inputs!$C$18),MAX(F128+G128+H128+J128-K128-M128-N128,0)*Inputs!$C$17,0)</f>
        <v>0</v>
      </c>
      <c r="P128" s="56" t="n">
        <f aca="false">F128+G128+H128+J128-K128-M128-N128+O128</f>
        <v>48307.7649580613</v>
      </c>
      <c r="Q128" s="56" t="n">
        <f aca="false">IF(OR(E128=1,P128&lt;=0),0,P128)</f>
        <v>48307.7649580613</v>
      </c>
      <c r="R128" s="15" t="n">
        <f aca="false">IF(OR(E128=1,AND(P128&lt;=0,I128&gt;0)),1,0)</f>
        <v>0</v>
      </c>
      <c r="S128" s="15" t="n">
        <f aca="false">IF(L128&gt;0,1,0)</f>
        <v>1</v>
      </c>
    </row>
    <row r="129" customFormat="false" ht="15" hidden="false" customHeight="false" outlineLevel="0" collapsed="false">
      <c r="A129" s="15" t="n">
        <v>128</v>
      </c>
      <c r="B129" s="15" t="n">
        <f aca="false">INT((A129-1)/12)+1</f>
        <v>11</v>
      </c>
      <c r="C129" s="15" t="n">
        <f aca="false">MIN(Inputs!$C$4+B129-1,99)</f>
        <v>84</v>
      </c>
      <c r="D129" s="55" t="n">
        <f aca="false">Inputs!$C$26</f>
        <v>0.03</v>
      </c>
      <c r="E129" s="15" t="n">
        <f aca="false">R128</f>
        <v>0</v>
      </c>
      <c r="F129" s="56" t="n">
        <f aca="false">Q128</f>
        <v>48307.7649580613</v>
      </c>
      <c r="G129" s="56" t="n">
        <f aca="false">IF(AND(MOD(A129-1,12)=0,B129&lt;=Inputs!$C$7,E129=0),Inputs!$C$6,0)</f>
        <v>0</v>
      </c>
      <c r="H129" s="56" t="n">
        <f aca="false">IF(B129=1,G129*Inputs!$C$9,0)</f>
        <v>0</v>
      </c>
      <c r="I129" s="56" t="n">
        <f aca="false">I128+G129</f>
        <v>120000</v>
      </c>
      <c r="J129" s="56" t="n">
        <f aca="false">(F129+G129+H129)*((1+D129)^(1/12)-1)</f>
        <v>119.139980483618</v>
      </c>
      <c r="K129" s="56" t="n">
        <f aca="false">(F129+G129+H129+J129)*(Inputs!$C$14+IF(B129&lt;=10,Inputs!$C$12,Inputs!$C$13))/12</f>
        <v>24.2134524692725</v>
      </c>
      <c r="L129" s="56" t="n">
        <f aca="false">IF(OR(E129=1,A129&lt;=Inputs!$C$15),0,MAX(Inputs!$C$8*I129-(F129+G129+H129+J129-K129),0))</f>
        <v>72797.3085139243</v>
      </c>
      <c r="M129" s="56" t="n">
        <f aca="false">L129*INDEX(Rates!$B$2:$C$101,C129+1,IF(Inputs!$C$5="Male",1,2))/1000/12*Inputs!$C$16</f>
        <v>496.416979641202</v>
      </c>
      <c r="N129" s="56" t="n">
        <f aca="false">IF($V$1=1,MAX(F129+G129+H129+J129-K129-M129,0)*Inputs!$C$22/12,0)</f>
        <v>319.37516337623</v>
      </c>
      <c r="O129" s="56" t="n">
        <f aca="false">IF(AND(MOD(A129,12)=0,B129&gt;=Inputs!$C$18),MAX(F129+G129+H129+J129-K129-M129-N129,0)*Inputs!$C$17,0)</f>
        <v>0</v>
      </c>
      <c r="P129" s="56" t="n">
        <f aca="false">F129+G129+H129+J129-K129-M129-N129+O129</f>
        <v>47586.8993430583</v>
      </c>
      <c r="Q129" s="56" t="n">
        <f aca="false">IF(OR(E129=1,P129&lt;=0),0,P129)</f>
        <v>47586.8993430583</v>
      </c>
      <c r="R129" s="15" t="n">
        <f aca="false">IF(OR(E129=1,AND(P129&lt;=0,I129&gt;0)),1,0)</f>
        <v>0</v>
      </c>
      <c r="S129" s="15" t="n">
        <f aca="false">IF(L129&gt;0,1,0)</f>
        <v>1</v>
      </c>
    </row>
    <row r="130" customFormat="false" ht="15" hidden="false" customHeight="false" outlineLevel="0" collapsed="false">
      <c r="A130" s="15" t="n">
        <v>129</v>
      </c>
      <c r="B130" s="15" t="n">
        <f aca="false">INT((A130-1)/12)+1</f>
        <v>11</v>
      </c>
      <c r="C130" s="15" t="n">
        <f aca="false">MIN(Inputs!$C$4+B130-1,99)</f>
        <v>84</v>
      </c>
      <c r="D130" s="55" t="n">
        <f aca="false">Inputs!$C$26</f>
        <v>0.03</v>
      </c>
      <c r="E130" s="15" t="n">
        <f aca="false">R129</f>
        <v>0</v>
      </c>
      <c r="F130" s="56" t="n">
        <f aca="false">Q129</f>
        <v>47586.8993430583</v>
      </c>
      <c r="G130" s="56" t="n">
        <f aca="false">IF(AND(MOD(A130-1,12)=0,B130&lt;=Inputs!$C$7,E130=0),Inputs!$C$6,0)</f>
        <v>0</v>
      </c>
      <c r="H130" s="56" t="n">
        <f aca="false">IF(B130=1,G130*Inputs!$C$9,0)</f>
        <v>0</v>
      </c>
      <c r="I130" s="56" t="n">
        <f aca="false">I129+G130</f>
        <v>120000</v>
      </c>
      <c r="J130" s="56" t="n">
        <f aca="false">(F130+G130+H130)*((1+D130)^(1/12)-1)</f>
        <v>117.362131407443</v>
      </c>
      <c r="K130" s="56" t="n">
        <f aca="false">(F130+G130+H130+J130)*(Inputs!$C$14+IF(B130&lt;=10,Inputs!$C$12,Inputs!$C$13))/12</f>
        <v>23.8521307372328</v>
      </c>
      <c r="L130" s="56" t="n">
        <f aca="false">IF(OR(E130=1,A130&lt;=Inputs!$C$15),0,MAX(Inputs!$C$8*I130-(F130+G130+H130+J130-K130),0))</f>
        <v>73519.5906562716</v>
      </c>
      <c r="M130" s="56" t="n">
        <f aca="false">L130*INDEX(Rates!$B$2:$C$101,C130+1,IF(Inputs!$C$5="Male",1,2))/1000/12*Inputs!$C$16</f>
        <v>501.342341950225</v>
      </c>
      <c r="N130" s="56" t="n">
        <f aca="false">IF($V$1=1,MAX(F130+G130+H130+J130-K130-M130,0)*Inputs!$C$22/12,0)</f>
        <v>314.527113345188</v>
      </c>
      <c r="O130" s="56" t="n">
        <f aca="false">IF(AND(MOD(A130,12)=0,B130&gt;=Inputs!$C$18),MAX(F130+G130+H130+J130-K130-M130-N130,0)*Inputs!$C$17,0)</f>
        <v>0</v>
      </c>
      <c r="P130" s="56" t="n">
        <f aca="false">F130+G130+H130+J130-K130-M130-N130+O130</f>
        <v>46864.539888433</v>
      </c>
      <c r="Q130" s="56" t="n">
        <f aca="false">IF(OR(E130=1,P130&lt;=0),0,P130)</f>
        <v>46864.539888433</v>
      </c>
      <c r="R130" s="15" t="n">
        <f aca="false">IF(OR(E130=1,AND(P130&lt;=0,I130&gt;0)),1,0)</f>
        <v>0</v>
      </c>
      <c r="S130" s="15" t="n">
        <f aca="false">IF(L130&gt;0,1,0)</f>
        <v>1</v>
      </c>
    </row>
    <row r="131" customFormat="false" ht="15" hidden="false" customHeight="false" outlineLevel="0" collapsed="false">
      <c r="A131" s="15" t="n">
        <v>130</v>
      </c>
      <c r="B131" s="15" t="n">
        <f aca="false">INT((A131-1)/12)+1</f>
        <v>11</v>
      </c>
      <c r="C131" s="15" t="n">
        <f aca="false">MIN(Inputs!$C$4+B131-1,99)</f>
        <v>84</v>
      </c>
      <c r="D131" s="55" t="n">
        <f aca="false">Inputs!$C$26</f>
        <v>0.03</v>
      </c>
      <c r="E131" s="15" t="n">
        <f aca="false">R130</f>
        <v>0</v>
      </c>
      <c r="F131" s="56" t="n">
        <f aca="false">Q130</f>
        <v>46864.539888433</v>
      </c>
      <c r="G131" s="56" t="n">
        <f aca="false">IF(AND(MOD(A131-1,12)=0,B131&lt;=Inputs!$C$7,E131=0),Inputs!$C$6,0)</f>
        <v>0</v>
      </c>
      <c r="H131" s="56" t="n">
        <f aca="false">IF(B131=1,G131*Inputs!$C$9,0)</f>
        <v>0</v>
      </c>
      <c r="I131" s="56" t="n">
        <f aca="false">I130+G131</f>
        <v>120000</v>
      </c>
      <c r="J131" s="56" t="n">
        <f aca="false">(F131+G131+H131)*((1+D131)^(1/12)-1)</f>
        <v>115.580598119763</v>
      </c>
      <c r="K131" s="56" t="n">
        <f aca="false">(F131+G131+H131+J131)*(Inputs!$C$14+IF(B131&lt;=10,Inputs!$C$12,Inputs!$C$13))/12</f>
        <v>23.4900602432764</v>
      </c>
      <c r="L131" s="56" t="n">
        <f aca="false">IF(OR(E131=1,A131&lt;=Inputs!$C$15),0,MAX(Inputs!$C$8*I131-(F131+G131+H131+J131-K131),0))</f>
        <v>74243.3695736905</v>
      </c>
      <c r="M131" s="56" t="n">
        <f aca="false">L131*INDEX(Rates!$B$2:$C$101,C131+1,IF(Inputs!$C$5="Male",1,2))/1000/12*Inputs!$C$16</f>
        <v>506.277911017924</v>
      </c>
      <c r="N131" s="56" t="n">
        <f aca="false">IF($V$1=1,MAX(F131+G131+H131+J131-K131-M131,0)*Inputs!$C$22/12,0)</f>
        <v>309.669016768611</v>
      </c>
      <c r="O131" s="56" t="n">
        <f aca="false">IF(AND(MOD(A131,12)=0,B131&gt;=Inputs!$C$18),MAX(F131+G131+H131+J131-K131-M131-N131,0)*Inputs!$C$17,0)</f>
        <v>0</v>
      </c>
      <c r="P131" s="56" t="n">
        <f aca="false">F131+G131+H131+J131-K131-M131-N131+O131</f>
        <v>46140.683498523</v>
      </c>
      <c r="Q131" s="56" t="n">
        <f aca="false">IF(OR(E131=1,P131&lt;=0),0,P131)</f>
        <v>46140.683498523</v>
      </c>
      <c r="R131" s="15" t="n">
        <f aca="false">IF(OR(E131=1,AND(P131&lt;=0,I131&gt;0)),1,0)</f>
        <v>0</v>
      </c>
      <c r="S131" s="15" t="n">
        <f aca="false">IF(L131&gt;0,1,0)</f>
        <v>1</v>
      </c>
    </row>
    <row r="132" customFormat="false" ht="15" hidden="false" customHeight="false" outlineLevel="0" collapsed="false">
      <c r="A132" s="15" t="n">
        <v>131</v>
      </c>
      <c r="B132" s="15" t="n">
        <f aca="false">INT((A132-1)/12)+1</f>
        <v>11</v>
      </c>
      <c r="C132" s="15" t="n">
        <f aca="false">MIN(Inputs!$C$4+B132-1,99)</f>
        <v>84</v>
      </c>
      <c r="D132" s="55" t="n">
        <f aca="false">Inputs!$C$26</f>
        <v>0.03</v>
      </c>
      <c r="E132" s="15" t="n">
        <f aca="false">R131</f>
        <v>0</v>
      </c>
      <c r="F132" s="56" t="n">
        <f aca="false">Q131</f>
        <v>46140.683498523</v>
      </c>
      <c r="G132" s="56" t="n">
        <f aca="false">IF(AND(MOD(A132-1,12)=0,B132&lt;=Inputs!$C$7,E132=0),Inputs!$C$6,0)</f>
        <v>0</v>
      </c>
      <c r="H132" s="56" t="n">
        <f aca="false">IF(B132=1,G132*Inputs!$C$9,0)</f>
        <v>0</v>
      </c>
      <c r="I132" s="56" t="n">
        <f aca="false">I131+G132</f>
        <v>120000</v>
      </c>
      <c r="J132" s="56" t="n">
        <f aca="false">(F132+G132+H132)*((1+D132)^(1/12)-1)</f>
        <v>113.795372985839</v>
      </c>
      <c r="K132" s="56" t="n">
        <f aca="false">(F132+G132+H132+J132)*(Inputs!$C$14+IF(B132&lt;=10,Inputs!$C$12,Inputs!$C$13))/12</f>
        <v>23.1272394357544</v>
      </c>
      <c r="L132" s="56" t="n">
        <f aca="false">IF(OR(E132=1,A132&lt;=Inputs!$C$15),0,MAX(Inputs!$C$8*I132-(F132+G132+H132+J132-K132),0))</f>
        <v>74968.6483679269</v>
      </c>
      <c r="M132" s="56" t="n">
        <f aca="false">L132*INDEX(Rates!$B$2:$C$101,C132+1,IF(Inputs!$C$5="Male",1,2))/1000/12*Inputs!$C$16</f>
        <v>511.223707995622</v>
      </c>
      <c r="N132" s="56" t="n">
        <f aca="false">IF($V$1=1,MAX(F132+G132+H132+J132-K132-M132,0)*Inputs!$C$22/12,0)</f>
        <v>304.800852827183</v>
      </c>
      <c r="O132" s="56" t="n">
        <f aca="false">IF(AND(MOD(A132,12)=0,B132&gt;=Inputs!$C$18),MAX(F132+G132+H132+J132-K132-M132-N132,0)*Inputs!$C$17,0)</f>
        <v>0</v>
      </c>
      <c r="P132" s="56" t="n">
        <f aca="false">F132+G132+H132+J132-K132-M132-N132+O132</f>
        <v>45415.3270712503</v>
      </c>
      <c r="Q132" s="56" t="n">
        <f aca="false">IF(OR(E132=1,P132&lt;=0),0,P132)</f>
        <v>45415.3270712503</v>
      </c>
      <c r="R132" s="15" t="n">
        <f aca="false">IF(OR(E132=1,AND(P132&lt;=0,I132&gt;0)),1,0)</f>
        <v>0</v>
      </c>
      <c r="S132" s="15" t="n">
        <f aca="false">IF(L132&gt;0,1,0)</f>
        <v>1</v>
      </c>
    </row>
    <row r="133" customFormat="false" ht="15" hidden="false" customHeight="false" outlineLevel="0" collapsed="false">
      <c r="A133" s="15" t="n">
        <v>132</v>
      </c>
      <c r="B133" s="15" t="n">
        <f aca="false">INT((A133-1)/12)+1</f>
        <v>11</v>
      </c>
      <c r="C133" s="15" t="n">
        <f aca="false">MIN(Inputs!$C$4+B133-1,99)</f>
        <v>84</v>
      </c>
      <c r="D133" s="55" t="n">
        <f aca="false">Inputs!$C$26</f>
        <v>0.03</v>
      </c>
      <c r="E133" s="15" t="n">
        <f aca="false">R132</f>
        <v>0</v>
      </c>
      <c r="F133" s="56" t="n">
        <f aca="false">Q132</f>
        <v>45415.3270712503</v>
      </c>
      <c r="G133" s="56" t="n">
        <f aca="false">IF(AND(MOD(A133-1,12)=0,B133&lt;=Inputs!$C$7,E133=0),Inputs!$C$6,0)</f>
        <v>0</v>
      </c>
      <c r="H133" s="56" t="n">
        <f aca="false">IF(B133=1,G133*Inputs!$C$9,0)</f>
        <v>0</v>
      </c>
      <c r="I133" s="56" t="n">
        <f aca="false">I132+G133</f>
        <v>120000</v>
      </c>
      <c r="J133" s="56" t="n">
        <f aca="false">(F133+G133+H133)*((1+D133)^(1/12)-1)</f>
        <v>112.00644835511</v>
      </c>
      <c r="K133" s="56" t="n">
        <f aca="false">(F133+G133+H133+J133)*(Inputs!$C$14+IF(B133&lt;=10,Inputs!$C$12,Inputs!$C$13))/12</f>
        <v>22.7636667598027</v>
      </c>
      <c r="L133" s="56" t="n">
        <f aca="false">IF(OR(E133=1,A133&lt;=Inputs!$C$15),0,MAX(Inputs!$C$8*I133-(F133+G133+H133+J133-K133),0))</f>
        <v>75695.4301471544</v>
      </c>
      <c r="M133" s="56" t="n">
        <f aca="false">L133*INDEX(Rates!$B$2:$C$101,C133+1,IF(Inputs!$C$5="Male",1,2))/1000/12*Inputs!$C$16</f>
        <v>516.179754078471</v>
      </c>
      <c r="N133" s="56" t="n">
        <f aca="false">IF($V$1=1,MAX(F133+G133+H133+J133-K133-M133,0)*Inputs!$C$22/12,0)</f>
        <v>299.922600658447</v>
      </c>
      <c r="O133" s="56" t="n">
        <f aca="false">IF(AND(MOD(A133,12)=0,B133&gt;=Inputs!$C$18),MAX(F133+G133+H133+J133-K133-M133-N133,0)*Inputs!$C$17,0)</f>
        <v>223.442337490543</v>
      </c>
      <c r="P133" s="56" t="n">
        <f aca="false">F133+G133+H133+J133-K133-M133-N133+O133</f>
        <v>44911.9098355992</v>
      </c>
      <c r="Q133" s="56" t="n">
        <f aca="false">IF(OR(E133=1,P133&lt;=0),0,P133)</f>
        <v>44911.9098355992</v>
      </c>
      <c r="R133" s="15" t="n">
        <f aca="false">IF(OR(E133=1,AND(P133&lt;=0,I133&gt;0)),1,0)</f>
        <v>0</v>
      </c>
      <c r="S133" s="15" t="n">
        <f aca="false">IF(L133&gt;0,1,0)</f>
        <v>1</v>
      </c>
    </row>
    <row r="134" customFormat="false" ht="15" hidden="false" customHeight="false" outlineLevel="0" collapsed="false">
      <c r="A134" s="15" t="n">
        <v>133</v>
      </c>
      <c r="B134" s="15" t="n">
        <f aca="false">INT((A134-1)/12)+1</f>
        <v>12</v>
      </c>
      <c r="C134" s="15" t="n">
        <f aca="false">MIN(Inputs!$C$4+B134-1,99)</f>
        <v>85</v>
      </c>
      <c r="D134" s="55" t="n">
        <f aca="false">Inputs!$C$26</f>
        <v>0.03</v>
      </c>
      <c r="E134" s="15" t="n">
        <f aca="false">R133</f>
        <v>0</v>
      </c>
      <c r="F134" s="56" t="n">
        <f aca="false">Q133</f>
        <v>44911.9098355992</v>
      </c>
      <c r="G134" s="56" t="n">
        <f aca="false">IF(AND(MOD(A134-1,12)=0,B134&lt;=Inputs!$C$7,E134=0),Inputs!$C$6,0)</f>
        <v>0</v>
      </c>
      <c r="H134" s="56" t="n">
        <f aca="false">IF(B134=1,G134*Inputs!$C$9,0)</f>
        <v>0</v>
      </c>
      <c r="I134" s="56" t="n">
        <f aca="false">I133+G134</f>
        <v>120000</v>
      </c>
      <c r="J134" s="56" t="n">
        <f aca="false">(F134+G134+H134)*((1+D134)^(1/12)-1)</f>
        <v>110.764885643967</v>
      </c>
      <c r="K134" s="56" t="n">
        <f aca="false">(F134+G134+H134+J134)*(Inputs!$C$14+IF(B134&lt;=10,Inputs!$C$12,Inputs!$C$13))/12</f>
        <v>22.5113373606216</v>
      </c>
      <c r="L134" s="56" t="n">
        <f aca="false">IF(OR(E134=1,A134&lt;=Inputs!$C$15),0,MAX(Inputs!$C$8*I134-(F134+G134+H134+J134-K134),0))</f>
        <v>76199.8366161175</v>
      </c>
      <c r="M134" s="56" t="n">
        <f aca="false">L134*INDEX(Rates!$B$2:$C$101,C134+1,IF(Inputs!$C$5="Male",1,2))/1000/12*Inputs!$C$16</f>
        <v>568.95878006701</v>
      </c>
      <c r="N134" s="56" t="n">
        <f aca="false">IF($V$1=1,MAX(F134+G134+H134+J134-K134-M134,0)*Inputs!$C$22/12,0)</f>
        <v>296.208030692104</v>
      </c>
      <c r="O134" s="56" t="n">
        <f aca="false">IF(AND(MOD(A134,12)=0,B134&gt;=Inputs!$C$18),MAX(F134+G134+H134+J134-K134-M134-N134,0)*Inputs!$C$17,0)</f>
        <v>0</v>
      </c>
      <c r="P134" s="56" t="n">
        <f aca="false">F134+G134+H134+J134-K134-M134-N134+O134</f>
        <v>44134.9965731234</v>
      </c>
      <c r="Q134" s="56" t="n">
        <f aca="false">IF(OR(E134=1,P134&lt;=0),0,P134)</f>
        <v>44134.9965731234</v>
      </c>
      <c r="R134" s="15" t="n">
        <f aca="false">IF(OR(E134=1,AND(P134&lt;=0,I134&gt;0)),1,0)</f>
        <v>0</v>
      </c>
      <c r="S134" s="15" t="n">
        <f aca="false">IF(L134&gt;0,1,0)</f>
        <v>1</v>
      </c>
    </row>
    <row r="135" customFormat="false" ht="15" hidden="false" customHeight="false" outlineLevel="0" collapsed="false">
      <c r="A135" s="15" t="n">
        <v>134</v>
      </c>
      <c r="B135" s="15" t="n">
        <f aca="false">INT((A135-1)/12)+1</f>
        <v>12</v>
      </c>
      <c r="C135" s="15" t="n">
        <f aca="false">MIN(Inputs!$C$4+B135-1,99)</f>
        <v>85</v>
      </c>
      <c r="D135" s="55" t="n">
        <f aca="false">Inputs!$C$26</f>
        <v>0.03</v>
      </c>
      <c r="E135" s="15" t="n">
        <f aca="false">R134</f>
        <v>0</v>
      </c>
      <c r="F135" s="56" t="n">
        <f aca="false">Q134</f>
        <v>44134.9965731234</v>
      </c>
      <c r="G135" s="56" t="n">
        <f aca="false">IF(AND(MOD(A135-1,12)=0,B135&lt;=Inputs!$C$7,E135=0),Inputs!$C$6,0)</f>
        <v>0</v>
      </c>
      <c r="H135" s="56" t="n">
        <f aca="false">IF(B135=1,G135*Inputs!$C$9,0)</f>
        <v>0</v>
      </c>
      <c r="I135" s="56" t="n">
        <f aca="false">I134+G135</f>
        <v>120000</v>
      </c>
      <c r="J135" s="56" t="n">
        <f aca="false">(F135+G135+H135)*((1+D135)^(1/12)-1)</f>
        <v>108.848807949021</v>
      </c>
      <c r="K135" s="56" t="n">
        <f aca="false">(F135+G135+H135+J135)*(Inputs!$C$14+IF(B135&lt;=10,Inputs!$C$12,Inputs!$C$13))/12</f>
        <v>22.1219226905362</v>
      </c>
      <c r="L135" s="56" t="n">
        <f aca="false">IF(OR(E135=1,A135&lt;=Inputs!$C$15),0,MAX(Inputs!$C$8*I135-(F135+G135+H135+J135-K135),0))</f>
        <v>76978.2765416181</v>
      </c>
      <c r="M135" s="56" t="n">
        <f aca="false">L135*INDEX(Rates!$B$2:$C$101,C135+1,IF(Inputs!$C$5="Male",1,2))/1000/12*Inputs!$C$16</f>
        <v>574.771131510748</v>
      </c>
      <c r="N135" s="56" t="n">
        <f aca="false">IF($V$1=1,MAX(F135+G135+H135+J135-K135-M135,0)*Inputs!$C$22/12,0)</f>
        <v>290.979682179141</v>
      </c>
      <c r="O135" s="56" t="n">
        <f aca="false">IF(AND(MOD(A135,12)=0,B135&gt;=Inputs!$C$18),MAX(F135+G135+H135+J135-K135-M135-N135,0)*Inputs!$C$17,0)</f>
        <v>0</v>
      </c>
      <c r="P135" s="56" t="n">
        <f aca="false">F135+G135+H135+J135-K135-M135-N135+O135</f>
        <v>43355.972644692</v>
      </c>
      <c r="Q135" s="56" t="n">
        <f aca="false">IF(OR(E135=1,P135&lt;=0),0,P135)</f>
        <v>43355.972644692</v>
      </c>
      <c r="R135" s="15" t="n">
        <f aca="false">IF(OR(E135=1,AND(P135&lt;=0,I135&gt;0)),1,0)</f>
        <v>0</v>
      </c>
      <c r="S135" s="15" t="n">
        <f aca="false">IF(L135&gt;0,1,0)</f>
        <v>1</v>
      </c>
    </row>
    <row r="136" customFormat="false" ht="15" hidden="false" customHeight="false" outlineLevel="0" collapsed="false">
      <c r="A136" s="15" t="n">
        <v>135</v>
      </c>
      <c r="B136" s="15" t="n">
        <f aca="false">INT((A136-1)/12)+1</f>
        <v>12</v>
      </c>
      <c r="C136" s="15" t="n">
        <f aca="false">MIN(Inputs!$C$4+B136-1,99)</f>
        <v>85</v>
      </c>
      <c r="D136" s="55" t="n">
        <f aca="false">Inputs!$C$26</f>
        <v>0.03</v>
      </c>
      <c r="E136" s="15" t="n">
        <f aca="false">R135</f>
        <v>0</v>
      </c>
      <c r="F136" s="56" t="n">
        <f aca="false">Q135</f>
        <v>43355.972644692</v>
      </c>
      <c r="G136" s="56" t="n">
        <f aca="false">IF(AND(MOD(A136-1,12)=0,B136&lt;=Inputs!$C$7,E136=0),Inputs!$C$6,0)</f>
        <v>0</v>
      </c>
      <c r="H136" s="56" t="n">
        <f aca="false">IF(B136=1,G136*Inputs!$C$9,0)</f>
        <v>0</v>
      </c>
      <c r="I136" s="56" t="n">
        <f aca="false">I135+G136</f>
        <v>120000</v>
      </c>
      <c r="J136" s="56" t="n">
        <f aca="false">(F136+G136+H136)*((1+D136)^(1/12)-1)</f>
        <v>106.927524782429</v>
      </c>
      <c r="K136" s="56" t="n">
        <f aca="false">(F136+G136+H136+J136)*(Inputs!$C$14+IF(B136&lt;=10,Inputs!$C$12,Inputs!$C$13))/12</f>
        <v>21.7314500847372</v>
      </c>
      <c r="L136" s="56" t="n">
        <f aca="false">IF(OR(E136=1,A136&lt;=Inputs!$C$15),0,MAX(Inputs!$C$8*I136-(F136+G136+H136+J136-K136),0))</f>
        <v>77758.8312806103</v>
      </c>
      <c r="M136" s="56" t="n">
        <f aca="false">L136*INDEX(Rates!$B$2:$C$101,C136+1,IF(Inputs!$C$5="Male",1,2))/1000/12*Inputs!$C$16</f>
        <v>580.59927356189</v>
      </c>
      <c r="N136" s="56" t="n">
        <f aca="false">IF($V$1=1,MAX(F136+G136+H136+J136-K136-M136,0)*Inputs!$C$22/12,0)</f>
        <v>285.737129638852</v>
      </c>
      <c r="O136" s="56" t="n">
        <f aca="false">IF(AND(MOD(A136,12)=0,B136&gt;=Inputs!$C$18),MAX(F136+G136+H136+J136-K136-M136-N136,0)*Inputs!$C$17,0)</f>
        <v>0</v>
      </c>
      <c r="P136" s="56" t="n">
        <f aca="false">F136+G136+H136+J136-K136-M136-N136+O136</f>
        <v>42574.832316189</v>
      </c>
      <c r="Q136" s="56" t="n">
        <f aca="false">IF(OR(E136=1,P136&lt;=0),0,P136)</f>
        <v>42574.832316189</v>
      </c>
      <c r="R136" s="15" t="n">
        <f aca="false">IF(OR(E136=1,AND(P136&lt;=0,I136&gt;0)),1,0)</f>
        <v>0</v>
      </c>
      <c r="S136" s="15" t="n">
        <f aca="false">IF(L136&gt;0,1,0)</f>
        <v>1</v>
      </c>
    </row>
    <row r="137" customFormat="false" ht="15" hidden="false" customHeight="false" outlineLevel="0" collapsed="false">
      <c r="A137" s="15" t="n">
        <v>136</v>
      </c>
      <c r="B137" s="15" t="n">
        <f aca="false">INT((A137-1)/12)+1</f>
        <v>12</v>
      </c>
      <c r="C137" s="15" t="n">
        <f aca="false">MIN(Inputs!$C$4+B137-1,99)</f>
        <v>85</v>
      </c>
      <c r="D137" s="55" t="n">
        <f aca="false">Inputs!$C$26</f>
        <v>0.03</v>
      </c>
      <c r="E137" s="15" t="n">
        <f aca="false">R136</f>
        <v>0</v>
      </c>
      <c r="F137" s="56" t="n">
        <f aca="false">Q136</f>
        <v>42574.832316189</v>
      </c>
      <c r="G137" s="56" t="n">
        <f aca="false">IF(AND(MOD(A137-1,12)=0,B137&lt;=Inputs!$C$7,E137=0),Inputs!$C$6,0)</f>
        <v>0</v>
      </c>
      <c r="H137" s="56" t="n">
        <f aca="false">IF(B137=1,G137*Inputs!$C$9,0)</f>
        <v>0</v>
      </c>
      <c r="I137" s="56" t="n">
        <f aca="false">I136+G137</f>
        <v>120000</v>
      </c>
      <c r="J137" s="56" t="n">
        <f aca="false">(F137+G137+H137)*((1+D137)^(1/12)-1)</f>
        <v>105.001022002315</v>
      </c>
      <c r="K137" s="56" t="n">
        <f aca="false">(F137+G137+H137+J137)*(Inputs!$C$14+IF(B137&lt;=10,Inputs!$C$12,Inputs!$C$13))/12</f>
        <v>21.3399166690956</v>
      </c>
      <c r="L137" s="56" t="n">
        <f aca="false">IF(OR(E137=1,A137&lt;=Inputs!$C$15),0,MAX(Inputs!$C$8*I137-(F137+G137+H137+J137-K137),0))</f>
        <v>78541.5065784778</v>
      </c>
      <c r="M137" s="56" t="n">
        <f aca="false">L137*INDEX(Rates!$B$2:$C$101,C137+1,IF(Inputs!$C$5="Male",1,2))/1000/12*Inputs!$C$16</f>
        <v>586.443249119301</v>
      </c>
      <c r="N137" s="56" t="n">
        <f aca="false">IF($V$1=1,MAX(F137+G137+H137+J137-K137-M137,0)*Inputs!$C$22/12,0)</f>
        <v>280.480334482686</v>
      </c>
      <c r="O137" s="56" t="n">
        <f aca="false">IF(AND(MOD(A137,12)=0,B137&gt;=Inputs!$C$18),MAX(F137+G137+H137+J137-K137-M137-N137,0)*Inputs!$C$17,0)</f>
        <v>0</v>
      </c>
      <c r="P137" s="56" t="n">
        <f aca="false">F137+G137+H137+J137-K137-M137-N137+O137</f>
        <v>41791.5698379202</v>
      </c>
      <c r="Q137" s="56" t="n">
        <f aca="false">IF(OR(E137=1,P137&lt;=0),0,P137)</f>
        <v>41791.5698379202</v>
      </c>
      <c r="R137" s="15" t="n">
        <f aca="false">IF(OR(E137=1,AND(P137&lt;=0,I137&gt;0)),1,0)</f>
        <v>0</v>
      </c>
      <c r="S137" s="15" t="n">
        <f aca="false">IF(L137&gt;0,1,0)</f>
        <v>1</v>
      </c>
    </row>
    <row r="138" customFormat="false" ht="15" hidden="false" customHeight="false" outlineLevel="0" collapsed="false">
      <c r="A138" s="15" t="n">
        <v>137</v>
      </c>
      <c r="B138" s="15" t="n">
        <f aca="false">INT((A138-1)/12)+1</f>
        <v>12</v>
      </c>
      <c r="C138" s="15" t="n">
        <f aca="false">MIN(Inputs!$C$4+B138-1,99)</f>
        <v>85</v>
      </c>
      <c r="D138" s="55" t="n">
        <f aca="false">Inputs!$C$26</f>
        <v>0.03</v>
      </c>
      <c r="E138" s="15" t="n">
        <f aca="false">R137</f>
        <v>0</v>
      </c>
      <c r="F138" s="56" t="n">
        <f aca="false">Q137</f>
        <v>41791.5698379202</v>
      </c>
      <c r="G138" s="56" t="n">
        <f aca="false">IF(AND(MOD(A138-1,12)=0,B138&lt;=Inputs!$C$7,E138=0),Inputs!$C$6,0)</f>
        <v>0</v>
      </c>
      <c r="H138" s="56" t="n">
        <f aca="false">IF(B138=1,G138*Inputs!$C$9,0)</f>
        <v>0</v>
      </c>
      <c r="I138" s="56" t="n">
        <f aca="false">I137+G138</f>
        <v>120000</v>
      </c>
      <c r="J138" s="56" t="n">
        <f aca="false">(F138+G138+H138)*((1+D138)^(1/12)-1)</f>
        <v>103.069285428381</v>
      </c>
      <c r="K138" s="56" t="n">
        <f aca="false">(F138+G138+H138+J138)*(Inputs!$C$14+IF(B138&lt;=10,Inputs!$C$12,Inputs!$C$13))/12</f>
        <v>20.9473195616743</v>
      </c>
      <c r="L138" s="56" t="n">
        <f aca="false">IF(OR(E138=1,A138&lt;=Inputs!$C$15),0,MAX(Inputs!$C$8*I138-(F138+G138+H138+J138-K138),0))</f>
        <v>79326.3081962131</v>
      </c>
      <c r="M138" s="56" t="n">
        <f aca="false">L138*INDEX(Rates!$B$2:$C$101,C138+1,IF(Inputs!$C$5="Male",1,2))/1000/12*Inputs!$C$16</f>
        <v>592.303101198391</v>
      </c>
      <c r="N138" s="56" t="n">
        <f aca="false">IF($V$1=1,MAX(F138+G138+H138+J138-K138-M138,0)*Inputs!$C$22/12,0)</f>
        <v>275.209258017257</v>
      </c>
      <c r="O138" s="56" t="n">
        <f aca="false">IF(AND(MOD(A138,12)=0,B138&gt;=Inputs!$C$18),MAX(F138+G138+H138+J138-K138-M138-N138,0)*Inputs!$C$17,0)</f>
        <v>0</v>
      </c>
      <c r="P138" s="56" t="n">
        <f aca="false">F138+G138+H138+J138-K138-M138-N138+O138</f>
        <v>41006.1794445713</v>
      </c>
      <c r="Q138" s="56" t="n">
        <f aca="false">IF(OR(E138=1,P138&lt;=0),0,P138)</f>
        <v>41006.1794445713</v>
      </c>
      <c r="R138" s="15" t="n">
        <f aca="false">IF(OR(E138=1,AND(P138&lt;=0,I138&gt;0)),1,0)</f>
        <v>0</v>
      </c>
      <c r="S138" s="15" t="n">
        <f aca="false">IF(L138&gt;0,1,0)</f>
        <v>1</v>
      </c>
    </row>
    <row r="139" customFormat="false" ht="15" hidden="false" customHeight="false" outlineLevel="0" collapsed="false">
      <c r="A139" s="15" t="n">
        <v>138</v>
      </c>
      <c r="B139" s="15" t="n">
        <f aca="false">INT((A139-1)/12)+1</f>
        <v>12</v>
      </c>
      <c r="C139" s="15" t="n">
        <f aca="false">MIN(Inputs!$C$4+B139-1,99)</f>
        <v>85</v>
      </c>
      <c r="D139" s="55" t="n">
        <f aca="false">Inputs!$C$26</f>
        <v>0.03</v>
      </c>
      <c r="E139" s="15" t="n">
        <f aca="false">R138</f>
        <v>0</v>
      </c>
      <c r="F139" s="56" t="n">
        <f aca="false">Q138</f>
        <v>41006.1794445713</v>
      </c>
      <c r="G139" s="56" t="n">
        <f aca="false">IF(AND(MOD(A139-1,12)=0,B139&lt;=Inputs!$C$7,E139=0),Inputs!$C$6,0)</f>
        <v>0</v>
      </c>
      <c r="H139" s="56" t="n">
        <f aca="false">IF(B139=1,G139*Inputs!$C$9,0)</f>
        <v>0</v>
      </c>
      <c r="I139" s="56" t="n">
        <f aca="false">I138+G139</f>
        <v>120000</v>
      </c>
      <c r="J139" s="56" t="n">
        <f aca="false">(F139+G139+H139)*((1+D139)^(1/12)-1)</f>
        <v>101.132300841807</v>
      </c>
      <c r="K139" s="56" t="n">
        <f aca="false">(F139+G139+H139+J139)*(Inputs!$C$14+IF(B139&lt;=10,Inputs!$C$12,Inputs!$C$13))/12</f>
        <v>20.5536558727065</v>
      </c>
      <c r="L139" s="56" t="n">
        <f aca="false">IF(OR(E139=1,A139&lt;=Inputs!$C$15),0,MAX(Inputs!$C$8*I139-(F139+G139+H139+J139-K139),0))</f>
        <v>80113.2419104596</v>
      </c>
      <c r="M139" s="56" t="n">
        <f aca="false">L139*INDEX(Rates!$B$2:$C$101,C139+1,IF(Inputs!$C$5="Male",1,2))/1000/12*Inputs!$C$16</f>
        <v>598.178872931432</v>
      </c>
      <c r="N139" s="56" t="n">
        <f aca="false">IF($V$1=1,MAX(F139+G139+H139+J139-K139-M139,0)*Inputs!$C$22/12,0)</f>
        <v>269.92386144406</v>
      </c>
      <c r="O139" s="56" t="n">
        <f aca="false">IF(AND(MOD(A139,12)=0,B139&gt;=Inputs!$C$18),MAX(F139+G139+H139+J139-K139-M139-N139,0)*Inputs!$C$17,0)</f>
        <v>0</v>
      </c>
      <c r="P139" s="56" t="n">
        <f aca="false">F139+G139+H139+J139-K139-M139-N139+O139</f>
        <v>40218.6553551649</v>
      </c>
      <c r="Q139" s="56" t="n">
        <f aca="false">IF(OR(E139=1,P139&lt;=0),0,P139)</f>
        <v>40218.6553551649</v>
      </c>
      <c r="R139" s="15" t="n">
        <f aca="false">IF(OR(E139=1,AND(P139&lt;=0,I139&gt;0)),1,0)</f>
        <v>0</v>
      </c>
      <c r="S139" s="15" t="n">
        <f aca="false">IF(L139&gt;0,1,0)</f>
        <v>1</v>
      </c>
    </row>
    <row r="140" customFormat="false" ht="15" hidden="false" customHeight="false" outlineLevel="0" collapsed="false">
      <c r="A140" s="15" t="n">
        <v>139</v>
      </c>
      <c r="B140" s="15" t="n">
        <f aca="false">INT((A140-1)/12)+1</f>
        <v>12</v>
      </c>
      <c r="C140" s="15" t="n">
        <f aca="false">MIN(Inputs!$C$4+B140-1,99)</f>
        <v>85</v>
      </c>
      <c r="D140" s="55" t="n">
        <f aca="false">Inputs!$C$26</f>
        <v>0.03</v>
      </c>
      <c r="E140" s="15" t="n">
        <f aca="false">R139</f>
        <v>0</v>
      </c>
      <c r="F140" s="56" t="n">
        <f aca="false">Q139</f>
        <v>40218.6553551649</v>
      </c>
      <c r="G140" s="56" t="n">
        <f aca="false">IF(AND(MOD(A140-1,12)=0,B140&lt;=Inputs!$C$7,E140=0),Inputs!$C$6,0)</f>
        <v>0</v>
      </c>
      <c r="H140" s="56" t="n">
        <f aca="false">IF(B140=1,G140*Inputs!$C$9,0)</f>
        <v>0</v>
      </c>
      <c r="I140" s="56" t="n">
        <f aca="false">I139+G140</f>
        <v>120000</v>
      </c>
      <c r="J140" s="56" t="n">
        <f aca="false">(F140+G140+H140)*((1+D140)^(1/12)-1)</f>
        <v>99.1900539851429</v>
      </c>
      <c r="K140" s="56" t="n">
        <f aca="false">(F140+G140+H140+J140)*(Inputs!$C$14+IF(B140&lt;=10,Inputs!$C$12,Inputs!$C$13))/12</f>
        <v>20.158922704575</v>
      </c>
      <c r="L140" s="56" t="n">
        <f aca="false">IF(OR(E140=1,A140&lt;=Inputs!$C$15),0,MAX(Inputs!$C$8*I140-(F140+G140+H140+J140-K140),0))</f>
        <v>80902.3135135546</v>
      </c>
      <c r="M140" s="56" t="n">
        <f aca="false">L140*INDEX(Rates!$B$2:$C$101,C140+1,IF(Inputs!$C$5="Male",1,2))/1000/12*Inputs!$C$16</f>
        <v>604.070607567874</v>
      </c>
      <c r="N140" s="56" t="n">
        <f aca="false">IF($V$1=1,MAX(F140+G140+H140+J140-K140-M140,0)*Inputs!$C$22/12,0)</f>
        <v>264.624105859184</v>
      </c>
      <c r="O140" s="56" t="n">
        <f aca="false">IF(AND(MOD(A140,12)=0,B140&gt;=Inputs!$C$18),MAX(F140+G140+H140+J140-K140-M140-N140,0)*Inputs!$C$17,0)</f>
        <v>0</v>
      </c>
      <c r="P140" s="56" t="n">
        <f aca="false">F140+G140+H140+J140-K140-M140-N140+O140</f>
        <v>39428.9917730184</v>
      </c>
      <c r="Q140" s="56" t="n">
        <f aca="false">IF(OR(E140=1,P140&lt;=0),0,P140)</f>
        <v>39428.9917730184</v>
      </c>
      <c r="R140" s="15" t="n">
        <f aca="false">IF(OR(E140=1,AND(P140&lt;=0,I140&gt;0)),1,0)</f>
        <v>0</v>
      </c>
      <c r="S140" s="15" t="n">
        <f aca="false">IF(L140&gt;0,1,0)</f>
        <v>1</v>
      </c>
    </row>
    <row r="141" customFormat="false" ht="15" hidden="false" customHeight="false" outlineLevel="0" collapsed="false">
      <c r="A141" s="15" t="n">
        <v>140</v>
      </c>
      <c r="B141" s="15" t="n">
        <f aca="false">INT((A141-1)/12)+1</f>
        <v>12</v>
      </c>
      <c r="C141" s="15" t="n">
        <f aca="false">MIN(Inputs!$C$4+B141-1,99)</f>
        <v>85</v>
      </c>
      <c r="D141" s="55" t="n">
        <f aca="false">Inputs!$C$26</f>
        <v>0.03</v>
      </c>
      <c r="E141" s="15" t="n">
        <f aca="false">R140</f>
        <v>0</v>
      </c>
      <c r="F141" s="56" t="n">
        <f aca="false">Q140</f>
        <v>39428.9917730184</v>
      </c>
      <c r="G141" s="56" t="n">
        <f aca="false">IF(AND(MOD(A141-1,12)=0,B141&lt;=Inputs!$C$7,E141=0),Inputs!$C$6,0)</f>
        <v>0</v>
      </c>
      <c r="H141" s="56" t="n">
        <f aca="false">IF(B141=1,G141*Inputs!$C$9,0)</f>
        <v>0</v>
      </c>
      <c r="I141" s="56" t="n">
        <f aca="false">I140+G141</f>
        <v>120000</v>
      </c>
      <c r="J141" s="56" t="n">
        <f aca="false">(F141+G141+H141)*((1+D141)^(1/12)-1)</f>
        <v>97.242530562206</v>
      </c>
      <c r="K141" s="56" t="n">
        <f aca="false">(F141+G141+H141+J141)*(Inputs!$C$14+IF(B141&lt;=10,Inputs!$C$12,Inputs!$C$13))/12</f>
        <v>19.7631171517903</v>
      </c>
      <c r="L141" s="56" t="n">
        <f aca="false">IF(OR(E141=1,A141&lt;=Inputs!$C$15),0,MAX(Inputs!$C$8*I141-(F141+G141+H141+J141-K141),0))</f>
        <v>81693.5288135712</v>
      </c>
      <c r="M141" s="56" t="n">
        <f aca="false">L141*INDEX(Rates!$B$2:$C$101,C141+1,IF(Inputs!$C$5="Male",1,2))/1000/12*Inputs!$C$16</f>
        <v>609.978348474665</v>
      </c>
      <c r="N141" s="56" t="n">
        <f aca="false">IF($V$1=1,MAX(F141+G141+H141+J141-K141-M141,0)*Inputs!$C$22/12,0)</f>
        <v>259.309952253028</v>
      </c>
      <c r="O141" s="56" t="n">
        <f aca="false">IF(AND(MOD(A141,12)=0,B141&gt;=Inputs!$C$18),MAX(F141+G141+H141+J141-K141-M141-N141,0)*Inputs!$C$17,0)</f>
        <v>0</v>
      </c>
      <c r="P141" s="56" t="n">
        <f aca="false">F141+G141+H141+J141-K141-M141-N141+O141</f>
        <v>38637.1828857011</v>
      </c>
      <c r="Q141" s="56" t="n">
        <f aca="false">IF(OR(E141=1,P141&lt;=0),0,P141)</f>
        <v>38637.1828857011</v>
      </c>
      <c r="R141" s="15" t="n">
        <f aca="false">IF(OR(E141=1,AND(P141&lt;=0,I141&gt;0)),1,0)</f>
        <v>0</v>
      </c>
      <c r="S141" s="15" t="n">
        <f aca="false">IF(L141&gt;0,1,0)</f>
        <v>1</v>
      </c>
    </row>
    <row r="142" customFormat="false" ht="15" hidden="false" customHeight="false" outlineLevel="0" collapsed="false">
      <c r="A142" s="15" t="n">
        <v>141</v>
      </c>
      <c r="B142" s="15" t="n">
        <f aca="false">INT((A142-1)/12)+1</f>
        <v>12</v>
      </c>
      <c r="C142" s="15" t="n">
        <f aca="false">MIN(Inputs!$C$4+B142-1,99)</f>
        <v>85</v>
      </c>
      <c r="D142" s="55" t="n">
        <f aca="false">Inputs!$C$26</f>
        <v>0.03</v>
      </c>
      <c r="E142" s="15" t="n">
        <f aca="false">R141</f>
        <v>0</v>
      </c>
      <c r="F142" s="56" t="n">
        <f aca="false">Q141</f>
        <v>38637.1828857011</v>
      </c>
      <c r="G142" s="56" t="n">
        <f aca="false">IF(AND(MOD(A142-1,12)=0,B142&lt;=Inputs!$C$7,E142=0),Inputs!$C$6,0)</f>
        <v>0</v>
      </c>
      <c r="H142" s="56" t="n">
        <f aca="false">IF(B142=1,G142*Inputs!$C$9,0)</f>
        <v>0</v>
      </c>
      <c r="I142" s="56" t="n">
        <f aca="false">I141+G142</f>
        <v>120000</v>
      </c>
      <c r="J142" s="56" t="n">
        <f aca="false">(F142+G142+H142)*((1+D142)^(1/12)-1)</f>
        <v>95.289716237974</v>
      </c>
      <c r="K142" s="56" t="n">
        <f aca="false">(F142+G142+H142+J142)*(Inputs!$C$14+IF(B142&lt;=10,Inputs!$C$12,Inputs!$C$13))/12</f>
        <v>19.3662363009695</v>
      </c>
      <c r="L142" s="56" t="n">
        <f aca="false">IF(OR(E142=1,A142&lt;=Inputs!$C$15),0,MAX(Inputs!$C$8*I142-(F142+G142+H142+J142-K142),0))</f>
        <v>82486.8936343619</v>
      </c>
      <c r="M142" s="56" t="n">
        <f aca="false">L142*INDEX(Rates!$B$2:$C$101,C142+1,IF(Inputs!$C$5="Male",1,2))/1000/12*Inputs!$C$16</f>
        <v>615.902139136569</v>
      </c>
      <c r="N142" s="56" t="n">
        <f aca="false">IF($V$1=1,MAX(F142+G142+H142+J142-K142-M142,0)*Inputs!$C$22/12,0)</f>
        <v>253.98136151001</v>
      </c>
      <c r="O142" s="56" t="n">
        <f aca="false">IF(AND(MOD(A142,12)=0,B142&gt;=Inputs!$C$18),MAX(F142+G142+H142+J142-K142-M142-N142,0)*Inputs!$C$17,0)</f>
        <v>0</v>
      </c>
      <c r="P142" s="56" t="n">
        <f aca="false">F142+G142+H142+J142-K142-M142-N142+O142</f>
        <v>37843.2228649915</v>
      </c>
      <c r="Q142" s="56" t="n">
        <f aca="false">IF(OR(E142=1,P142&lt;=0),0,P142)</f>
        <v>37843.2228649915</v>
      </c>
      <c r="R142" s="15" t="n">
        <f aca="false">IF(OR(E142=1,AND(P142&lt;=0,I142&gt;0)),1,0)</f>
        <v>0</v>
      </c>
      <c r="S142" s="15" t="n">
        <f aca="false">IF(L142&gt;0,1,0)</f>
        <v>1</v>
      </c>
    </row>
    <row r="143" customFormat="false" ht="15" hidden="false" customHeight="false" outlineLevel="0" collapsed="false">
      <c r="A143" s="15" t="n">
        <v>142</v>
      </c>
      <c r="B143" s="15" t="n">
        <f aca="false">INT((A143-1)/12)+1</f>
        <v>12</v>
      </c>
      <c r="C143" s="15" t="n">
        <f aca="false">MIN(Inputs!$C$4+B143-1,99)</f>
        <v>85</v>
      </c>
      <c r="D143" s="55" t="n">
        <f aca="false">Inputs!$C$26</f>
        <v>0.03</v>
      </c>
      <c r="E143" s="15" t="n">
        <f aca="false">R142</f>
        <v>0</v>
      </c>
      <c r="F143" s="56" t="n">
        <f aca="false">Q142</f>
        <v>37843.2228649915</v>
      </c>
      <c r="G143" s="56" t="n">
        <f aca="false">IF(AND(MOD(A143-1,12)=0,B143&lt;=Inputs!$C$7,E143=0),Inputs!$C$6,0)</f>
        <v>0</v>
      </c>
      <c r="H143" s="56" t="n">
        <f aca="false">IF(B143=1,G143*Inputs!$C$9,0)</f>
        <v>0</v>
      </c>
      <c r="I143" s="56" t="n">
        <f aca="false">I142+G143</f>
        <v>120000</v>
      </c>
      <c r="J143" s="56" t="n">
        <f aca="false">(F143+G143+H143)*((1+D143)^(1/12)-1)</f>
        <v>93.3315966384803</v>
      </c>
      <c r="K143" s="56" t="n">
        <f aca="false">(F143+G143+H143+J143)*(Inputs!$C$14+IF(B143&lt;=10,Inputs!$C$12,Inputs!$C$13))/12</f>
        <v>18.968277230815</v>
      </c>
      <c r="L143" s="56" t="n">
        <f aca="false">IF(OR(E143=1,A143&lt;=Inputs!$C$15),0,MAX(Inputs!$C$8*I143-(F143+G143+H143+J143-K143),0))</f>
        <v>83282.4138156008</v>
      </c>
      <c r="M143" s="56" t="n">
        <f aca="false">L143*INDEX(Rates!$B$2:$C$101,C143+1,IF(Inputs!$C$5="Male",1,2))/1000/12*Inputs!$C$16</f>
        <v>621.842023156486</v>
      </c>
      <c r="N143" s="56" t="n">
        <f aca="false">IF($V$1=1,MAX(F143+G143+H143+J143-K143-M143,0)*Inputs!$C$22/12,0)</f>
        <v>248.638294408285</v>
      </c>
      <c r="O143" s="56" t="n">
        <f aca="false">IF(AND(MOD(A143,12)=0,B143&gt;=Inputs!$C$18),MAX(F143+G143+H143+J143-K143-M143-N143,0)*Inputs!$C$17,0)</f>
        <v>0</v>
      </c>
      <c r="P143" s="56" t="n">
        <f aca="false">F143+G143+H143+J143-K143-M143-N143+O143</f>
        <v>37047.1058668344</v>
      </c>
      <c r="Q143" s="56" t="n">
        <f aca="false">IF(OR(E143=1,P143&lt;=0),0,P143)</f>
        <v>37047.1058668344</v>
      </c>
      <c r="R143" s="15" t="n">
        <f aca="false">IF(OR(E143=1,AND(P143&lt;=0,I143&gt;0)),1,0)</f>
        <v>0</v>
      </c>
      <c r="S143" s="15" t="n">
        <f aca="false">IF(L143&gt;0,1,0)</f>
        <v>1</v>
      </c>
    </row>
    <row r="144" customFormat="false" ht="15" hidden="false" customHeight="false" outlineLevel="0" collapsed="false">
      <c r="A144" s="15" t="n">
        <v>143</v>
      </c>
      <c r="B144" s="15" t="n">
        <f aca="false">INT((A144-1)/12)+1</f>
        <v>12</v>
      </c>
      <c r="C144" s="15" t="n">
        <f aca="false">MIN(Inputs!$C$4+B144-1,99)</f>
        <v>85</v>
      </c>
      <c r="D144" s="55" t="n">
        <f aca="false">Inputs!$C$26</f>
        <v>0.03</v>
      </c>
      <c r="E144" s="15" t="n">
        <f aca="false">R143</f>
        <v>0</v>
      </c>
      <c r="F144" s="56" t="n">
        <f aca="false">Q143</f>
        <v>37047.1058668344</v>
      </c>
      <c r="G144" s="56" t="n">
        <f aca="false">IF(AND(MOD(A144-1,12)=0,B144&lt;=Inputs!$C$7,E144=0),Inputs!$C$6,0)</f>
        <v>0</v>
      </c>
      <c r="H144" s="56" t="n">
        <f aca="false">IF(B144=1,G144*Inputs!$C$9,0)</f>
        <v>0</v>
      </c>
      <c r="I144" s="56" t="n">
        <f aca="false">I143+G144</f>
        <v>120000</v>
      </c>
      <c r="J144" s="56" t="n">
        <f aca="false">(F144+G144+H144)*((1+D144)^(1/12)-1)</f>
        <v>91.3681573507083</v>
      </c>
      <c r="K144" s="56" t="n">
        <f aca="false">(F144+G144+H144+J144)*(Inputs!$C$14+IF(B144&lt;=10,Inputs!$C$12,Inputs!$C$13))/12</f>
        <v>18.5692370120926</v>
      </c>
      <c r="L144" s="56" t="n">
        <f aca="false">IF(OR(E144=1,A144&lt;=Inputs!$C$15),0,MAX(Inputs!$C$8*I144-(F144+G144+H144+J144-K144),0))</f>
        <v>84080.095212827</v>
      </c>
      <c r="M144" s="56" t="n">
        <f aca="false">L144*INDEX(Rates!$B$2:$C$101,C144+1,IF(Inputs!$C$5="Male",1,2))/1000/12*Inputs!$C$16</f>
        <v>627.798044255775</v>
      </c>
      <c r="N144" s="56" t="n">
        <f aca="false">IF($V$1=1,MAX(F144+G144+H144+J144-K144-M144,0)*Inputs!$C$22/12,0)</f>
        <v>243.280711619448</v>
      </c>
      <c r="O144" s="56" t="n">
        <f aca="false">IF(AND(MOD(A144,12)=0,B144&gt;=Inputs!$C$18),MAX(F144+G144+H144+J144-K144-M144-N144,0)*Inputs!$C$17,0)</f>
        <v>0</v>
      </c>
      <c r="P144" s="56" t="n">
        <f aca="false">F144+G144+H144+J144-K144-M144-N144+O144</f>
        <v>36248.8260312978</v>
      </c>
      <c r="Q144" s="56" t="n">
        <f aca="false">IF(OR(E144=1,P144&lt;=0),0,P144)</f>
        <v>36248.8260312978</v>
      </c>
      <c r="R144" s="15" t="n">
        <f aca="false">IF(OR(E144=1,AND(P144&lt;=0,I144&gt;0)),1,0)</f>
        <v>0</v>
      </c>
      <c r="S144" s="15" t="n">
        <f aca="false">IF(L144&gt;0,1,0)</f>
        <v>1</v>
      </c>
    </row>
    <row r="145" customFormat="false" ht="15" hidden="false" customHeight="false" outlineLevel="0" collapsed="false">
      <c r="A145" s="15" t="n">
        <v>144</v>
      </c>
      <c r="B145" s="15" t="n">
        <f aca="false">INT((A145-1)/12)+1</f>
        <v>12</v>
      </c>
      <c r="C145" s="15" t="n">
        <f aca="false">MIN(Inputs!$C$4+B145-1,99)</f>
        <v>85</v>
      </c>
      <c r="D145" s="55" t="n">
        <f aca="false">Inputs!$C$26</f>
        <v>0.03</v>
      </c>
      <c r="E145" s="15" t="n">
        <f aca="false">R144</f>
        <v>0</v>
      </c>
      <c r="F145" s="56" t="n">
        <f aca="false">Q144</f>
        <v>36248.8260312978</v>
      </c>
      <c r="G145" s="56" t="n">
        <f aca="false">IF(AND(MOD(A145-1,12)=0,B145&lt;=Inputs!$C$7,E145=0),Inputs!$C$6,0)</f>
        <v>0</v>
      </c>
      <c r="H145" s="56" t="n">
        <f aca="false">IF(B145=1,G145*Inputs!$C$9,0)</f>
        <v>0</v>
      </c>
      <c r="I145" s="56" t="n">
        <f aca="false">I144+G145</f>
        <v>120000</v>
      </c>
      <c r="J145" s="56" t="n">
        <f aca="false">(F145+G145+H145)*((1+D145)^(1/12)-1)</f>
        <v>89.3993839224848</v>
      </c>
      <c r="K145" s="56" t="n">
        <f aca="false">(F145+G145+H145+J145)*(Inputs!$C$14+IF(B145&lt;=10,Inputs!$C$12,Inputs!$C$13))/12</f>
        <v>18.1691127076102</v>
      </c>
      <c r="L145" s="56" t="n">
        <f aca="false">IF(OR(E145=1,A145&lt;=Inputs!$C$15),0,MAX(Inputs!$C$8*I145-(F145+G145+H145+J145-K145),0))</f>
        <v>84879.9436974873</v>
      </c>
      <c r="M145" s="56" t="n">
        <f aca="false">L145*INDEX(Rates!$B$2:$C$101,C145+1,IF(Inputs!$C$5="Male",1,2))/1000/12*Inputs!$C$16</f>
        <v>633.770246274572</v>
      </c>
      <c r="N145" s="56" t="n">
        <f aca="false">IF($V$1=1,MAX(F145+G145+H145+J145-K145-M145,0)*Inputs!$C$22/12,0)</f>
        <v>237.908573708254</v>
      </c>
      <c r="O145" s="56" t="n">
        <f aca="false">IF(AND(MOD(A145,12)=0,B145&gt;=Inputs!$C$18),MAX(F145+G145+H145+J145-K145-M145-N145,0)*Inputs!$C$17,0)</f>
        <v>177.241887412649</v>
      </c>
      <c r="P145" s="56" t="n">
        <f aca="false">F145+G145+H145+J145-K145-M145-N145+O145</f>
        <v>35625.6193699425</v>
      </c>
      <c r="Q145" s="56" t="n">
        <f aca="false">IF(OR(E145=1,P145&lt;=0),0,P145)</f>
        <v>35625.6193699425</v>
      </c>
      <c r="R145" s="15" t="n">
        <f aca="false">IF(OR(E145=1,AND(P145&lt;=0,I145&gt;0)),1,0)</f>
        <v>0</v>
      </c>
      <c r="S145" s="15" t="n">
        <f aca="false">IF(L145&gt;0,1,0)</f>
        <v>1</v>
      </c>
    </row>
    <row r="146" customFormat="false" ht="15" hidden="false" customHeight="false" outlineLevel="0" collapsed="false">
      <c r="A146" s="15" t="n">
        <v>145</v>
      </c>
      <c r="B146" s="15" t="n">
        <f aca="false">INT((A146-1)/12)+1</f>
        <v>13</v>
      </c>
      <c r="C146" s="15" t="n">
        <f aca="false">MIN(Inputs!$C$4+B146-1,99)</f>
        <v>86</v>
      </c>
      <c r="D146" s="55" t="n">
        <f aca="false">Inputs!$C$26</f>
        <v>0.03</v>
      </c>
      <c r="E146" s="15" t="n">
        <f aca="false">R145</f>
        <v>0</v>
      </c>
      <c r="F146" s="56" t="n">
        <f aca="false">Q145</f>
        <v>35625.6193699425</v>
      </c>
      <c r="G146" s="56" t="n">
        <f aca="false">IF(AND(MOD(A146-1,12)=0,B146&lt;=Inputs!$C$7,E146=0),Inputs!$C$6,0)</f>
        <v>0</v>
      </c>
      <c r="H146" s="56" t="n">
        <f aca="false">IF(B146=1,G146*Inputs!$C$9,0)</f>
        <v>0</v>
      </c>
      <c r="I146" s="56" t="n">
        <f aca="false">I145+G146</f>
        <v>120000</v>
      </c>
      <c r="J146" s="56" t="n">
        <f aca="false">(F146+G146+H146)*((1+D146)^(1/12)-1)</f>
        <v>87.8623881716859</v>
      </c>
      <c r="K146" s="56" t="n">
        <f aca="false">(F146+G146+H146+J146)*(Inputs!$C$14+IF(B146&lt;=10,Inputs!$C$12,Inputs!$C$13))/12</f>
        <v>17.8567408790571</v>
      </c>
      <c r="L146" s="56" t="n">
        <f aca="false">IF(OR(E146=1,A146&lt;=Inputs!$C$15),0,MAX(Inputs!$C$8*I146-(F146+G146+H146+J146-K146),0))</f>
        <v>85504.3749827649</v>
      </c>
      <c r="M146" s="56" t="n">
        <f aca="false">L146*INDEX(Rates!$B$2:$C$101,C146+1,IF(Inputs!$C$5="Male",1,2))/1000/12*Inputs!$C$16</f>
        <v>734.838849331045</v>
      </c>
      <c r="N146" s="56" t="n">
        <f aca="false">IF($V$1=1,MAX(F146+G146+H146+J146-K146-M146,0)*Inputs!$C$22/12,0)</f>
        <v>233.071907786027</v>
      </c>
      <c r="O146" s="56" t="n">
        <f aca="false">IF(AND(MOD(A146,12)=0,B146&gt;=Inputs!$C$18),MAX(F146+G146+H146+J146-K146-M146-N146,0)*Inputs!$C$17,0)</f>
        <v>0</v>
      </c>
      <c r="P146" s="56" t="n">
        <f aca="false">F146+G146+H146+J146-K146-M146-N146+O146</f>
        <v>34727.7142601181</v>
      </c>
      <c r="Q146" s="56" t="n">
        <f aca="false">IF(OR(E146=1,P146&lt;=0),0,P146)</f>
        <v>34727.7142601181</v>
      </c>
      <c r="R146" s="15" t="n">
        <f aca="false">IF(OR(E146=1,AND(P146&lt;=0,I146&gt;0)),1,0)</f>
        <v>0</v>
      </c>
      <c r="S146" s="15" t="n">
        <f aca="false">IF(L146&gt;0,1,0)</f>
        <v>1</v>
      </c>
    </row>
    <row r="147" customFormat="false" ht="15" hidden="false" customHeight="false" outlineLevel="0" collapsed="false">
      <c r="A147" s="15" t="n">
        <v>146</v>
      </c>
      <c r="B147" s="15" t="n">
        <f aca="false">INT((A147-1)/12)+1</f>
        <v>13</v>
      </c>
      <c r="C147" s="15" t="n">
        <f aca="false">MIN(Inputs!$C$4+B147-1,99)</f>
        <v>86</v>
      </c>
      <c r="D147" s="55" t="n">
        <f aca="false">Inputs!$C$26</f>
        <v>0.03</v>
      </c>
      <c r="E147" s="15" t="n">
        <f aca="false">R146</f>
        <v>0</v>
      </c>
      <c r="F147" s="56" t="n">
        <f aca="false">Q146</f>
        <v>34727.7142601181</v>
      </c>
      <c r="G147" s="56" t="n">
        <f aca="false">IF(AND(MOD(A147-1,12)=0,B147&lt;=Inputs!$C$7,E147=0),Inputs!$C$6,0)</f>
        <v>0</v>
      </c>
      <c r="H147" s="56" t="n">
        <f aca="false">IF(B147=1,G147*Inputs!$C$9,0)</f>
        <v>0</v>
      </c>
      <c r="I147" s="56" t="n">
        <f aca="false">I146+G147</f>
        <v>120000</v>
      </c>
      <c r="J147" s="56" t="n">
        <f aca="false">(F147+G147+H147)*((1+D147)^(1/12)-1)</f>
        <v>85.6479119409289</v>
      </c>
      <c r="K147" s="56" t="n">
        <f aca="false">(F147+G147+H147+J147)*(Inputs!$C$14+IF(B147&lt;=10,Inputs!$C$12,Inputs!$C$13))/12</f>
        <v>17.4066810860295</v>
      </c>
      <c r="L147" s="56" t="n">
        <f aca="false">IF(OR(E147=1,A147&lt;=Inputs!$C$15),0,MAX(Inputs!$C$8*I147-(F147+G147+H147+J147-K147),0))</f>
        <v>86404.044509027</v>
      </c>
      <c r="M147" s="56" t="n">
        <f aca="false">L147*INDEX(Rates!$B$2:$C$101,C147+1,IF(Inputs!$C$5="Male",1,2))/1000/12*Inputs!$C$16</f>
        <v>742.570759184663</v>
      </c>
      <c r="N147" s="56" t="n">
        <f aca="false">IF($V$1=1,MAX(F147+G147+H147+J147-K147-M147,0)*Inputs!$C$22/12,0)</f>
        <v>227.022564878589</v>
      </c>
      <c r="O147" s="56" t="n">
        <f aca="false">IF(AND(MOD(A147,12)=0,B147&gt;=Inputs!$C$18),MAX(F147+G147+H147+J147-K147-M147-N147,0)*Inputs!$C$17,0)</f>
        <v>0</v>
      </c>
      <c r="P147" s="56" t="n">
        <f aca="false">F147+G147+H147+J147-K147-M147-N147+O147</f>
        <v>33826.3621669097</v>
      </c>
      <c r="Q147" s="56" t="n">
        <f aca="false">IF(OR(E147=1,P147&lt;=0),0,P147)</f>
        <v>33826.3621669097</v>
      </c>
      <c r="R147" s="15" t="n">
        <f aca="false">IF(OR(E147=1,AND(P147&lt;=0,I147&gt;0)),1,0)</f>
        <v>0</v>
      </c>
      <c r="S147" s="15" t="n">
        <f aca="false">IF(L147&gt;0,1,0)</f>
        <v>1</v>
      </c>
    </row>
    <row r="148" customFormat="false" ht="15" hidden="false" customHeight="false" outlineLevel="0" collapsed="false">
      <c r="A148" s="15" t="n">
        <v>147</v>
      </c>
      <c r="B148" s="15" t="n">
        <f aca="false">INT((A148-1)/12)+1</f>
        <v>13</v>
      </c>
      <c r="C148" s="15" t="n">
        <f aca="false">MIN(Inputs!$C$4+B148-1,99)</f>
        <v>86</v>
      </c>
      <c r="D148" s="55" t="n">
        <f aca="false">Inputs!$C$26</f>
        <v>0.03</v>
      </c>
      <c r="E148" s="15" t="n">
        <f aca="false">R147</f>
        <v>0</v>
      </c>
      <c r="F148" s="56" t="n">
        <f aca="false">Q147</f>
        <v>33826.3621669097</v>
      </c>
      <c r="G148" s="56" t="n">
        <f aca="false">IF(AND(MOD(A148-1,12)=0,B148&lt;=Inputs!$C$7,E148=0),Inputs!$C$6,0)</f>
        <v>0</v>
      </c>
      <c r="H148" s="56" t="n">
        <f aca="false">IF(B148=1,G148*Inputs!$C$9,0)</f>
        <v>0</v>
      </c>
      <c r="I148" s="56" t="n">
        <f aca="false">I147+G148</f>
        <v>120000</v>
      </c>
      <c r="J148" s="56" t="n">
        <f aca="false">(F148+G148+H148)*((1+D148)^(1/12)-1)</f>
        <v>83.4249345192465</v>
      </c>
      <c r="K148" s="56" t="n">
        <f aca="false">(F148+G148+H148+J148)*(Inputs!$C$14+IF(B148&lt;=10,Inputs!$C$12,Inputs!$C$13))/12</f>
        <v>16.9548935507145</v>
      </c>
      <c r="L148" s="56" t="n">
        <f aca="false">IF(OR(E148=1,A148&lt;=Inputs!$C$15),0,MAX(Inputs!$C$8*I148-(F148+G148+H148+J148-K148),0))</f>
        <v>87307.1677921218</v>
      </c>
      <c r="M148" s="56" t="n">
        <f aca="false">L148*INDEX(Rates!$B$2:$C$101,C148+1,IF(Inputs!$C$5="Male",1,2))/1000/12*Inputs!$C$16</f>
        <v>750.332351200127</v>
      </c>
      <c r="N148" s="56" t="n">
        <f aca="false">IF($V$1=1,MAX(F148+G148+H148+J148-K148-M148,0)*Inputs!$C$22/12,0)</f>
        <v>220.949999044521</v>
      </c>
      <c r="O148" s="56" t="n">
        <f aca="false">IF(AND(MOD(A148,12)=0,B148&gt;=Inputs!$C$18),MAX(F148+G148+H148+J148-K148-M148-N148,0)*Inputs!$C$17,0)</f>
        <v>0</v>
      </c>
      <c r="P148" s="56" t="n">
        <f aca="false">F148+G148+H148+J148-K148-M148-N148+O148</f>
        <v>32921.5498576336</v>
      </c>
      <c r="Q148" s="56" t="n">
        <f aca="false">IF(OR(E148=1,P148&lt;=0),0,P148)</f>
        <v>32921.5498576336</v>
      </c>
      <c r="R148" s="15" t="n">
        <f aca="false">IF(OR(E148=1,AND(P148&lt;=0,I148&gt;0)),1,0)</f>
        <v>0</v>
      </c>
      <c r="S148" s="15" t="n">
        <f aca="false">IF(L148&gt;0,1,0)</f>
        <v>1</v>
      </c>
    </row>
    <row r="149" customFormat="false" ht="15" hidden="false" customHeight="false" outlineLevel="0" collapsed="false">
      <c r="A149" s="15" t="n">
        <v>148</v>
      </c>
      <c r="B149" s="15" t="n">
        <f aca="false">INT((A149-1)/12)+1</f>
        <v>13</v>
      </c>
      <c r="C149" s="15" t="n">
        <f aca="false">MIN(Inputs!$C$4+B149-1,99)</f>
        <v>86</v>
      </c>
      <c r="D149" s="55" t="n">
        <f aca="false">Inputs!$C$26</f>
        <v>0.03</v>
      </c>
      <c r="E149" s="15" t="n">
        <f aca="false">R148</f>
        <v>0</v>
      </c>
      <c r="F149" s="56" t="n">
        <f aca="false">Q148</f>
        <v>32921.5498576336</v>
      </c>
      <c r="G149" s="56" t="n">
        <f aca="false">IF(AND(MOD(A149-1,12)=0,B149&lt;=Inputs!$C$7,E149=0),Inputs!$C$6,0)</f>
        <v>0</v>
      </c>
      <c r="H149" s="56" t="n">
        <f aca="false">IF(B149=1,G149*Inputs!$C$9,0)</f>
        <v>0</v>
      </c>
      <c r="I149" s="56" t="n">
        <f aca="false">I148+G149</f>
        <v>120000</v>
      </c>
      <c r="J149" s="56" t="n">
        <f aca="false">(F149+G149+H149)*((1+D149)^(1/12)-1)</f>
        <v>81.1934232712705</v>
      </c>
      <c r="K149" s="56" t="n">
        <f aca="false">(F149+G149+H149+J149)*(Inputs!$C$14+IF(B149&lt;=10,Inputs!$C$12,Inputs!$C$13))/12</f>
        <v>16.5013716404524</v>
      </c>
      <c r="L149" s="56" t="n">
        <f aca="false">IF(OR(E149=1,A149&lt;=Inputs!$C$15),0,MAX(Inputs!$C$8*I149-(F149+G149+H149+J149-K149),0))</f>
        <v>88213.7580907356</v>
      </c>
      <c r="M149" s="56" t="n">
        <f aca="false">L149*INDEX(Rates!$B$2:$C$101,C149+1,IF(Inputs!$C$5="Male",1,2))/1000/12*Inputs!$C$16</f>
        <v>758.123739324797</v>
      </c>
      <c r="N149" s="56" t="n">
        <f aca="false">IF($V$1=1,MAX(F149+G149+H149+J149-K149-M149,0)*Inputs!$C$22/12,0)</f>
        <v>214.854121132931</v>
      </c>
      <c r="O149" s="56" t="n">
        <f aca="false">IF(AND(MOD(A149,12)=0,B149&gt;=Inputs!$C$18),MAX(F149+G149+H149+J149-K149-M149-N149,0)*Inputs!$C$17,0)</f>
        <v>0</v>
      </c>
      <c r="P149" s="56" t="n">
        <f aca="false">F149+G149+H149+J149-K149-M149-N149+O149</f>
        <v>32013.2640488067</v>
      </c>
      <c r="Q149" s="56" t="n">
        <f aca="false">IF(OR(E149=1,P149&lt;=0),0,P149)</f>
        <v>32013.2640488067</v>
      </c>
      <c r="R149" s="15" t="n">
        <f aca="false">IF(OR(E149=1,AND(P149&lt;=0,I149&gt;0)),1,0)</f>
        <v>0</v>
      </c>
      <c r="S149" s="15" t="n">
        <f aca="false">IF(L149&gt;0,1,0)</f>
        <v>1</v>
      </c>
    </row>
    <row r="150" customFormat="false" ht="15" hidden="false" customHeight="false" outlineLevel="0" collapsed="false">
      <c r="A150" s="15" t="n">
        <v>149</v>
      </c>
      <c r="B150" s="15" t="n">
        <f aca="false">INT((A150-1)/12)+1</f>
        <v>13</v>
      </c>
      <c r="C150" s="15" t="n">
        <f aca="false">MIN(Inputs!$C$4+B150-1,99)</f>
        <v>86</v>
      </c>
      <c r="D150" s="55" t="n">
        <f aca="false">Inputs!$C$26</f>
        <v>0.03</v>
      </c>
      <c r="E150" s="15" t="n">
        <f aca="false">R149</f>
        <v>0</v>
      </c>
      <c r="F150" s="56" t="n">
        <f aca="false">Q149</f>
        <v>32013.2640488067</v>
      </c>
      <c r="G150" s="56" t="n">
        <f aca="false">IF(AND(MOD(A150-1,12)=0,B150&lt;=Inputs!$C$7,E150=0),Inputs!$C$6,0)</f>
        <v>0</v>
      </c>
      <c r="H150" s="56" t="n">
        <f aca="false">IF(B150=1,G150*Inputs!$C$9,0)</f>
        <v>0</v>
      </c>
      <c r="I150" s="56" t="n">
        <f aca="false">I149+G150</f>
        <v>120000</v>
      </c>
      <c r="J150" s="56" t="n">
        <f aca="false">(F150+G150+H150)*((1+D150)^(1/12)-1)</f>
        <v>78.9533454363483</v>
      </c>
      <c r="K150" s="56" t="n">
        <f aca="false">(F150+G150+H150+J150)*(Inputs!$C$14+IF(B150&lt;=10,Inputs!$C$12,Inputs!$C$13))/12</f>
        <v>16.0461086971215</v>
      </c>
      <c r="L150" s="56" t="n">
        <f aca="false">IF(OR(E150=1,A150&lt;=Inputs!$C$15),0,MAX(Inputs!$C$8*I150-(F150+G150+H150+J150-K150),0))</f>
        <v>89123.8287144541</v>
      </c>
      <c r="M150" s="56" t="n">
        <f aca="false">L150*INDEX(Rates!$B$2:$C$101,C150+1,IF(Inputs!$C$5="Male",1,2))/1000/12*Inputs!$C$16</f>
        <v>765.945037943471</v>
      </c>
      <c r="N150" s="56" t="n">
        <f aca="false">IF($V$1=1,MAX(F150+G150+H150+J150-K150-M150,0)*Inputs!$C$22/12,0)</f>
        <v>208.734841650683</v>
      </c>
      <c r="O150" s="56" t="n">
        <f aca="false">IF(AND(MOD(A150,12)=0,B150&gt;=Inputs!$C$18),MAX(F150+G150+H150+J150-K150-M150-N150,0)*Inputs!$C$17,0)</f>
        <v>0</v>
      </c>
      <c r="P150" s="56" t="n">
        <f aca="false">F150+G150+H150+J150-K150-M150-N150+O150</f>
        <v>31101.4914059518</v>
      </c>
      <c r="Q150" s="56" t="n">
        <f aca="false">IF(OR(E150=1,P150&lt;=0),0,P150)</f>
        <v>31101.4914059518</v>
      </c>
      <c r="R150" s="15" t="n">
        <f aca="false">IF(OR(E150=1,AND(P150&lt;=0,I150&gt;0)),1,0)</f>
        <v>0</v>
      </c>
      <c r="S150" s="15" t="n">
        <f aca="false">IF(L150&gt;0,1,0)</f>
        <v>1</v>
      </c>
    </row>
    <row r="151" customFormat="false" ht="15" hidden="false" customHeight="false" outlineLevel="0" collapsed="false">
      <c r="A151" s="15" t="n">
        <v>150</v>
      </c>
      <c r="B151" s="15" t="n">
        <f aca="false">INT((A151-1)/12)+1</f>
        <v>13</v>
      </c>
      <c r="C151" s="15" t="n">
        <f aca="false">MIN(Inputs!$C$4+B151-1,99)</f>
        <v>86</v>
      </c>
      <c r="D151" s="55" t="n">
        <f aca="false">Inputs!$C$26</f>
        <v>0.03</v>
      </c>
      <c r="E151" s="15" t="n">
        <f aca="false">R150</f>
        <v>0</v>
      </c>
      <c r="F151" s="56" t="n">
        <f aca="false">Q150</f>
        <v>31101.4914059518</v>
      </c>
      <c r="G151" s="56" t="n">
        <f aca="false">IF(AND(MOD(A151-1,12)=0,B151&lt;=Inputs!$C$7,E151=0),Inputs!$C$6,0)</f>
        <v>0</v>
      </c>
      <c r="H151" s="56" t="n">
        <f aca="false">IF(B151=1,G151*Inputs!$C$9,0)</f>
        <v>0</v>
      </c>
      <c r="I151" s="56" t="n">
        <f aca="false">I150+G151</f>
        <v>120000</v>
      </c>
      <c r="J151" s="56" t="n">
        <f aca="false">(F151+G151+H151)*((1+D151)^(1/12)-1)</f>
        <v>76.7046681280617</v>
      </c>
      <c r="K151" s="56" t="n">
        <f aca="false">(F151+G151+H151+J151)*(Inputs!$C$14+IF(B151&lt;=10,Inputs!$C$12,Inputs!$C$13))/12</f>
        <v>15.5890980370399</v>
      </c>
      <c r="L151" s="56" t="n">
        <f aca="false">IF(OR(E151=1,A151&lt;=Inputs!$C$15),0,MAX(Inputs!$C$8*I151-(F151+G151+H151+J151-K151),0))</f>
        <v>90037.3930239572</v>
      </c>
      <c r="M151" s="56" t="n">
        <f aca="false">L151*INDEX(Rates!$B$2:$C$101,C151+1,IF(Inputs!$C$5="Male",1,2))/1000/12*Inputs!$C$16</f>
        <v>773.796361880059</v>
      </c>
      <c r="N151" s="56" t="n">
        <f aca="false">IF($V$1=1,MAX(F151+G151+H151+J151-K151-M151,0)*Inputs!$C$22/12,0)</f>
        <v>202.592070761085</v>
      </c>
      <c r="O151" s="56" t="n">
        <f aca="false">IF(AND(MOD(A151,12)=0,B151&gt;=Inputs!$C$18),MAX(F151+G151+H151+J151-K151-M151-N151,0)*Inputs!$C$17,0)</f>
        <v>0</v>
      </c>
      <c r="P151" s="56" t="n">
        <f aca="false">F151+G151+H151+J151-K151-M151-N151+O151</f>
        <v>30186.2185434016</v>
      </c>
      <c r="Q151" s="56" t="n">
        <f aca="false">IF(OR(E151=1,P151&lt;=0),0,P151)</f>
        <v>30186.2185434016</v>
      </c>
      <c r="R151" s="15" t="n">
        <f aca="false">IF(OR(E151=1,AND(P151&lt;=0,I151&gt;0)),1,0)</f>
        <v>0</v>
      </c>
      <c r="S151" s="15" t="n">
        <f aca="false">IF(L151&gt;0,1,0)</f>
        <v>1</v>
      </c>
    </row>
    <row r="152" customFormat="false" ht="15" hidden="false" customHeight="false" outlineLevel="0" collapsed="false">
      <c r="A152" s="15" t="n">
        <v>151</v>
      </c>
      <c r="B152" s="15" t="n">
        <f aca="false">INT((A152-1)/12)+1</f>
        <v>13</v>
      </c>
      <c r="C152" s="15" t="n">
        <f aca="false">MIN(Inputs!$C$4+B152-1,99)</f>
        <v>86</v>
      </c>
      <c r="D152" s="55" t="n">
        <f aca="false">Inputs!$C$26</f>
        <v>0.03</v>
      </c>
      <c r="E152" s="15" t="n">
        <f aca="false">R151</f>
        <v>0</v>
      </c>
      <c r="F152" s="56" t="n">
        <f aca="false">Q151</f>
        <v>30186.2185434016</v>
      </c>
      <c r="G152" s="56" t="n">
        <f aca="false">IF(AND(MOD(A152-1,12)=0,B152&lt;=Inputs!$C$7,E152=0),Inputs!$C$6,0)</f>
        <v>0</v>
      </c>
      <c r="H152" s="56" t="n">
        <f aca="false">IF(B152=1,G152*Inputs!$C$9,0)</f>
        <v>0</v>
      </c>
      <c r="I152" s="56" t="n">
        <f aca="false">I151+G152</f>
        <v>120000</v>
      </c>
      <c r="J152" s="56" t="n">
        <f aca="false">(F152+G152+H152)*((1+D152)^(1/12)-1)</f>
        <v>74.4473583337445</v>
      </c>
      <c r="K152" s="56" t="n">
        <f aca="false">(F152+G152+H152+J152)*(Inputs!$C$14+IF(B152&lt;=10,Inputs!$C$12,Inputs!$C$13))/12</f>
        <v>15.1303329508677</v>
      </c>
      <c r="L152" s="56" t="n">
        <f aca="false">IF(OR(E152=1,A152&lt;=Inputs!$C$15),0,MAX(Inputs!$C$8*I152-(F152+G152+H152+J152-K152),0))</f>
        <v>90954.4644312155</v>
      </c>
      <c r="M152" s="56" t="n">
        <f aca="false">L152*INDEX(Rates!$B$2:$C$101,C152+1,IF(Inputs!$C$5="Male",1,2))/1000/12*Inputs!$C$16</f>
        <v>781.677826399271</v>
      </c>
      <c r="N152" s="56" t="n">
        <f aca="false">IF($V$1=1,MAX(F152+G152+H152+J152-K152-M152,0)*Inputs!$C$22/12,0)</f>
        <v>196.425718282568</v>
      </c>
      <c r="O152" s="56" t="n">
        <f aca="false">IF(AND(MOD(A152,12)=0,B152&gt;=Inputs!$C$18),MAX(F152+G152+H152+J152-K152-M152-N152,0)*Inputs!$C$17,0)</f>
        <v>0</v>
      </c>
      <c r="P152" s="56" t="n">
        <f aca="false">F152+G152+H152+J152-K152-M152-N152+O152</f>
        <v>29267.4320241027</v>
      </c>
      <c r="Q152" s="56" t="n">
        <f aca="false">IF(OR(E152=1,P152&lt;=0),0,P152)</f>
        <v>29267.4320241027</v>
      </c>
      <c r="R152" s="15" t="n">
        <f aca="false">IF(OR(E152=1,AND(P152&lt;=0,I152&gt;0)),1,0)</f>
        <v>0</v>
      </c>
      <c r="S152" s="15" t="n">
        <f aca="false">IF(L152&gt;0,1,0)</f>
        <v>1</v>
      </c>
    </row>
    <row r="153" customFormat="false" ht="15" hidden="false" customHeight="false" outlineLevel="0" collapsed="false">
      <c r="A153" s="15" t="n">
        <v>152</v>
      </c>
      <c r="B153" s="15" t="n">
        <f aca="false">INT((A153-1)/12)+1</f>
        <v>13</v>
      </c>
      <c r="C153" s="15" t="n">
        <f aca="false">MIN(Inputs!$C$4+B153-1,99)</f>
        <v>86</v>
      </c>
      <c r="D153" s="55" t="n">
        <f aca="false">Inputs!$C$26</f>
        <v>0.03</v>
      </c>
      <c r="E153" s="15" t="n">
        <f aca="false">R152</f>
        <v>0</v>
      </c>
      <c r="F153" s="56" t="n">
        <f aca="false">Q152</f>
        <v>29267.4320241027</v>
      </c>
      <c r="G153" s="56" t="n">
        <f aca="false">IF(AND(MOD(A153-1,12)=0,B153&lt;=Inputs!$C$7,E153=0),Inputs!$C$6,0)</f>
        <v>0</v>
      </c>
      <c r="H153" s="56" t="n">
        <f aca="false">IF(B153=1,G153*Inputs!$C$9,0)</f>
        <v>0</v>
      </c>
      <c r="I153" s="56" t="n">
        <f aca="false">I152+G153</f>
        <v>120000</v>
      </c>
      <c r="J153" s="56" t="n">
        <f aca="false">(F153+G153+H153)*((1+D153)^(1/12)-1)</f>
        <v>72.1813829139973</v>
      </c>
      <c r="K153" s="56" t="n">
        <f aca="false">(F153+G153+H153+J153)*(Inputs!$C$14+IF(B153&lt;=10,Inputs!$C$12,Inputs!$C$13))/12</f>
        <v>14.6698067035083</v>
      </c>
      <c r="L153" s="56" t="n">
        <f aca="false">IF(OR(E153=1,A153&lt;=Inputs!$C$15),0,MAX(Inputs!$C$8*I153-(F153+G153+H153+J153-K153),0))</f>
        <v>91875.0563996868</v>
      </c>
      <c r="M153" s="56" t="n">
        <f aca="false">L153*INDEX(Rates!$B$2:$C$101,C153+1,IF(Inputs!$C$5="Male",1,2))/1000/12*Inputs!$C$16</f>
        <v>789.589547208309</v>
      </c>
      <c r="N153" s="56" t="n">
        <f aca="false">IF($V$1=1,MAX(F153+G153+H153+J153-K153-M153,0)*Inputs!$C$22/12,0)</f>
        <v>190.235693687366</v>
      </c>
      <c r="O153" s="56" t="n">
        <f aca="false">IF(AND(MOD(A153,12)=0,B153&gt;=Inputs!$C$18),MAX(F153+G153+H153+J153-K153-M153-N153,0)*Inputs!$C$17,0)</f>
        <v>0</v>
      </c>
      <c r="P153" s="56" t="n">
        <f aca="false">F153+G153+H153+J153-K153-M153-N153+O153</f>
        <v>28345.1183594175</v>
      </c>
      <c r="Q153" s="56" t="n">
        <f aca="false">IF(OR(E153=1,P153&lt;=0),0,P153)</f>
        <v>28345.1183594175</v>
      </c>
      <c r="R153" s="15" t="n">
        <f aca="false">IF(OR(E153=1,AND(P153&lt;=0,I153&gt;0)),1,0)</f>
        <v>0</v>
      </c>
      <c r="S153" s="15" t="n">
        <f aca="false">IF(L153&gt;0,1,0)</f>
        <v>1</v>
      </c>
    </row>
    <row r="154" customFormat="false" ht="15" hidden="false" customHeight="false" outlineLevel="0" collapsed="false">
      <c r="A154" s="15" t="n">
        <v>153</v>
      </c>
      <c r="B154" s="15" t="n">
        <f aca="false">INT((A154-1)/12)+1</f>
        <v>13</v>
      </c>
      <c r="C154" s="15" t="n">
        <f aca="false">MIN(Inputs!$C$4+B154-1,99)</f>
        <v>86</v>
      </c>
      <c r="D154" s="55" t="n">
        <f aca="false">Inputs!$C$26</f>
        <v>0.03</v>
      </c>
      <c r="E154" s="15" t="n">
        <f aca="false">R153</f>
        <v>0</v>
      </c>
      <c r="F154" s="56" t="n">
        <f aca="false">Q153</f>
        <v>28345.1183594175</v>
      </c>
      <c r="G154" s="56" t="n">
        <f aca="false">IF(AND(MOD(A154-1,12)=0,B154&lt;=Inputs!$C$7,E154=0),Inputs!$C$6,0)</f>
        <v>0</v>
      </c>
      <c r="H154" s="56" t="n">
        <f aca="false">IF(B154=1,G154*Inputs!$C$9,0)</f>
        <v>0</v>
      </c>
      <c r="I154" s="56" t="n">
        <f aca="false">I153+G154</f>
        <v>120000</v>
      </c>
      <c r="J154" s="56" t="n">
        <f aca="false">(F154+G154+H154)*((1+D154)^(1/12)-1)</f>
        <v>69.9067086022016</v>
      </c>
      <c r="K154" s="56" t="n">
        <f aca="false">(F154+G154+H154+J154)*(Inputs!$C$14+IF(B154&lt;=10,Inputs!$C$12,Inputs!$C$13))/12</f>
        <v>14.2075125340099</v>
      </c>
      <c r="L154" s="56" t="n">
        <f aca="false">IF(OR(E154=1,A154&lt;=Inputs!$C$15),0,MAX(Inputs!$C$8*I154-(F154+G154+H154+J154-K154),0))</f>
        <v>92799.1824445143</v>
      </c>
      <c r="M154" s="56" t="n">
        <f aca="false">L154*INDEX(Rates!$B$2:$C$101,C154+1,IF(Inputs!$C$5="Male",1,2))/1000/12*Inputs!$C$16</f>
        <v>797.531640458563</v>
      </c>
      <c r="N154" s="56" t="n">
        <f aca="false">IF($V$1=1,MAX(F154+G154+H154+J154-K154-M154,0)*Inputs!$C$22/12,0)</f>
        <v>184.021906100181</v>
      </c>
      <c r="O154" s="56" t="n">
        <f aca="false">IF(AND(MOD(A154,12)=0,B154&gt;=Inputs!$C$18),MAX(F154+G154+H154+J154-K154-M154-N154,0)*Inputs!$C$17,0)</f>
        <v>0</v>
      </c>
      <c r="P154" s="56" t="n">
        <f aca="false">F154+G154+H154+J154-K154-M154-N154+O154</f>
        <v>27419.2640089269</v>
      </c>
      <c r="Q154" s="56" t="n">
        <f aca="false">IF(OR(E154=1,P154&lt;=0),0,P154)</f>
        <v>27419.2640089269</v>
      </c>
      <c r="R154" s="15" t="n">
        <f aca="false">IF(OR(E154=1,AND(P154&lt;=0,I154&gt;0)),1,0)</f>
        <v>0</v>
      </c>
      <c r="S154" s="15" t="n">
        <f aca="false">IF(L154&gt;0,1,0)</f>
        <v>1</v>
      </c>
    </row>
    <row r="155" customFormat="false" ht="15" hidden="false" customHeight="false" outlineLevel="0" collapsed="false">
      <c r="A155" s="15" t="n">
        <v>154</v>
      </c>
      <c r="B155" s="15" t="n">
        <f aca="false">INT((A155-1)/12)+1</f>
        <v>13</v>
      </c>
      <c r="C155" s="15" t="n">
        <f aca="false">MIN(Inputs!$C$4+B155-1,99)</f>
        <v>86</v>
      </c>
      <c r="D155" s="55" t="n">
        <f aca="false">Inputs!$C$26</f>
        <v>0.03</v>
      </c>
      <c r="E155" s="15" t="n">
        <f aca="false">R154</f>
        <v>0</v>
      </c>
      <c r="F155" s="56" t="n">
        <f aca="false">Q154</f>
        <v>27419.2640089269</v>
      </c>
      <c r="G155" s="56" t="n">
        <f aca="false">IF(AND(MOD(A155-1,12)=0,B155&lt;=Inputs!$C$7,E155=0),Inputs!$C$6,0)</f>
        <v>0</v>
      </c>
      <c r="H155" s="56" t="n">
        <f aca="false">IF(B155=1,G155*Inputs!$C$9,0)</f>
        <v>0</v>
      </c>
      <c r="I155" s="56" t="n">
        <f aca="false">I154+G155</f>
        <v>120000</v>
      </c>
      <c r="J155" s="56" t="n">
        <f aca="false">(F155+G155+H155)*((1+D155)^(1/12)-1)</f>
        <v>67.6233020040309</v>
      </c>
      <c r="K155" s="56" t="n">
        <f aca="false">(F155+G155+H155+J155)*(Inputs!$C$14+IF(B155&lt;=10,Inputs!$C$12,Inputs!$C$13))/12</f>
        <v>13.7434436554655</v>
      </c>
      <c r="L155" s="56" t="n">
        <f aca="false">IF(OR(E155=1,A155&lt;=Inputs!$C$15),0,MAX(Inputs!$C$8*I155-(F155+G155+H155+J155-K155),0))</f>
        <v>93726.8561327245</v>
      </c>
      <c r="M155" s="56" t="n">
        <f aca="false">L155*INDEX(Rates!$B$2:$C$101,C155+1,IF(Inputs!$C$5="Male",1,2))/1000/12*Inputs!$C$16</f>
        <v>805.504222747323</v>
      </c>
      <c r="N155" s="56" t="n">
        <f aca="false">IF($V$1=1,MAX(F155+G155+H155+J155-K155-M155,0)*Inputs!$C$22/12,0)</f>
        <v>177.784264296855</v>
      </c>
      <c r="O155" s="56" t="n">
        <f aca="false">IF(AND(MOD(A155,12)=0,B155&gt;=Inputs!$C$18),MAX(F155+G155+H155+J155-K155-M155-N155,0)*Inputs!$C$17,0)</f>
        <v>0</v>
      </c>
      <c r="P155" s="56" t="n">
        <f aca="false">F155+G155+H155+J155-K155-M155-N155+O155</f>
        <v>26489.8553802313</v>
      </c>
      <c r="Q155" s="56" t="n">
        <f aca="false">IF(OR(E155=1,P155&lt;=0),0,P155)</f>
        <v>26489.8553802313</v>
      </c>
      <c r="R155" s="15" t="n">
        <f aca="false">IF(OR(E155=1,AND(P155&lt;=0,I155&gt;0)),1,0)</f>
        <v>0</v>
      </c>
      <c r="S155" s="15" t="n">
        <f aca="false">IF(L155&gt;0,1,0)</f>
        <v>1</v>
      </c>
    </row>
    <row r="156" customFormat="false" ht="15" hidden="false" customHeight="false" outlineLevel="0" collapsed="false">
      <c r="A156" s="15" t="n">
        <v>155</v>
      </c>
      <c r="B156" s="15" t="n">
        <f aca="false">INT((A156-1)/12)+1</f>
        <v>13</v>
      </c>
      <c r="C156" s="15" t="n">
        <f aca="false">MIN(Inputs!$C$4+B156-1,99)</f>
        <v>86</v>
      </c>
      <c r="D156" s="55" t="n">
        <f aca="false">Inputs!$C$26</f>
        <v>0.03</v>
      </c>
      <c r="E156" s="15" t="n">
        <f aca="false">R155</f>
        <v>0</v>
      </c>
      <c r="F156" s="56" t="n">
        <f aca="false">Q155</f>
        <v>26489.8553802313</v>
      </c>
      <c r="G156" s="56" t="n">
        <f aca="false">IF(AND(MOD(A156-1,12)=0,B156&lt;=Inputs!$C$7,E156=0),Inputs!$C$6,0)</f>
        <v>0</v>
      </c>
      <c r="H156" s="56" t="n">
        <f aca="false">IF(B156=1,G156*Inputs!$C$9,0)</f>
        <v>0</v>
      </c>
      <c r="I156" s="56" t="n">
        <f aca="false">I155+G156</f>
        <v>120000</v>
      </c>
      <c r="J156" s="56" t="n">
        <f aca="false">(F156+G156+H156)*((1+D156)^(1/12)-1)</f>
        <v>65.3311295969607</v>
      </c>
      <c r="K156" s="56" t="n">
        <f aca="false">(F156+G156+H156+J156)*(Inputs!$C$14+IF(B156&lt;=10,Inputs!$C$12,Inputs!$C$13))/12</f>
        <v>13.2775932549141</v>
      </c>
      <c r="L156" s="56" t="n">
        <f aca="false">IF(OR(E156=1,A156&lt;=Inputs!$C$15),0,MAX(Inputs!$C$8*I156-(F156+G156+H156+J156-K156),0))</f>
        <v>94658.0910834266</v>
      </c>
      <c r="M156" s="56" t="n">
        <f aca="false">L156*INDEX(Rates!$B$2:$C$101,C156+1,IF(Inputs!$C$5="Male",1,2))/1000/12*Inputs!$C$16</f>
        <v>813.507411119482</v>
      </c>
      <c r="N156" s="56" t="n">
        <f aca="false">IF($V$1=1,MAX(F156+G156+H156+J156-K156-M156,0)*Inputs!$C$22/12,0)</f>
        <v>171.522676703026</v>
      </c>
      <c r="O156" s="56" t="n">
        <f aca="false">IF(AND(MOD(A156,12)=0,B156&gt;=Inputs!$C$18),MAX(F156+G156+H156+J156-K156-M156-N156,0)*Inputs!$C$17,0)</f>
        <v>0</v>
      </c>
      <c r="P156" s="56" t="n">
        <f aca="false">F156+G156+H156+J156-K156-M156-N156+O156</f>
        <v>25556.8788287509</v>
      </c>
      <c r="Q156" s="56" t="n">
        <f aca="false">IF(OR(E156=1,P156&lt;=0),0,P156)</f>
        <v>25556.8788287509</v>
      </c>
      <c r="R156" s="15" t="n">
        <f aca="false">IF(OR(E156=1,AND(P156&lt;=0,I156&gt;0)),1,0)</f>
        <v>0</v>
      </c>
      <c r="S156" s="15" t="n">
        <f aca="false">IF(L156&gt;0,1,0)</f>
        <v>1</v>
      </c>
    </row>
    <row r="157" customFormat="false" ht="15" hidden="false" customHeight="false" outlineLevel="0" collapsed="false">
      <c r="A157" s="15" t="n">
        <v>156</v>
      </c>
      <c r="B157" s="15" t="n">
        <f aca="false">INT((A157-1)/12)+1</f>
        <v>13</v>
      </c>
      <c r="C157" s="15" t="n">
        <f aca="false">MIN(Inputs!$C$4+B157-1,99)</f>
        <v>86</v>
      </c>
      <c r="D157" s="55" t="n">
        <f aca="false">Inputs!$C$26</f>
        <v>0.03</v>
      </c>
      <c r="E157" s="15" t="n">
        <f aca="false">R156</f>
        <v>0</v>
      </c>
      <c r="F157" s="56" t="n">
        <f aca="false">Q156</f>
        <v>25556.8788287509</v>
      </c>
      <c r="G157" s="56" t="n">
        <f aca="false">IF(AND(MOD(A157-1,12)=0,B157&lt;=Inputs!$C$7,E157=0),Inputs!$C$6,0)</f>
        <v>0</v>
      </c>
      <c r="H157" s="56" t="n">
        <f aca="false">IF(B157=1,G157*Inputs!$C$9,0)</f>
        <v>0</v>
      </c>
      <c r="I157" s="56" t="n">
        <f aca="false">I156+G157</f>
        <v>120000</v>
      </c>
      <c r="J157" s="56" t="n">
        <f aca="false">(F157+G157+H157)*((1+D157)^(1/12)-1)</f>
        <v>63.0301577297763</v>
      </c>
      <c r="K157" s="56" t="n">
        <f aca="false">(F157+G157+H157+J157)*(Inputs!$C$14+IF(B157&lt;=10,Inputs!$C$12,Inputs!$C$13))/12</f>
        <v>12.8099544932403</v>
      </c>
      <c r="L157" s="56" t="n">
        <f aca="false">IF(OR(E157=1,A157&lt;=Inputs!$C$15),0,MAX(Inputs!$C$8*I157-(F157+G157+H157+J157-K157),0))</f>
        <v>95592.9009680126</v>
      </c>
      <c r="M157" s="56" t="n">
        <f aca="false">L157*INDEX(Rates!$B$2:$C$101,C157+1,IF(Inputs!$C$5="Male",1,2))/1000/12*Inputs!$C$16</f>
        <v>821.541323069262</v>
      </c>
      <c r="N157" s="56" t="n">
        <f aca="false">IF($V$1=1,MAX(F157+G157+H157+J157-K157-M157,0)*Inputs!$C$22/12,0)</f>
        <v>165.237051392788</v>
      </c>
      <c r="O157" s="56" t="n">
        <f aca="false">IF(AND(MOD(A157,12)=0,B157&gt;=Inputs!$C$18),MAX(F157+G157+H157+J157-K157-M157-N157,0)*Inputs!$C$17,0)</f>
        <v>123.101603287627</v>
      </c>
      <c r="P157" s="56" t="n">
        <f aca="false">F157+G157+H157+J157-K157-M157-N157+O157</f>
        <v>24743.422260813</v>
      </c>
      <c r="Q157" s="56" t="n">
        <f aca="false">IF(OR(E157=1,P157&lt;=0),0,P157)</f>
        <v>24743.422260813</v>
      </c>
      <c r="R157" s="15" t="n">
        <f aca="false">IF(OR(E157=1,AND(P157&lt;=0,I157&gt;0)),1,0)</f>
        <v>0</v>
      </c>
      <c r="S157" s="15" t="n">
        <f aca="false">IF(L157&gt;0,1,0)</f>
        <v>1</v>
      </c>
    </row>
    <row r="158" customFormat="false" ht="15" hidden="false" customHeight="false" outlineLevel="0" collapsed="false">
      <c r="A158" s="15" t="n">
        <v>157</v>
      </c>
      <c r="B158" s="15" t="n">
        <f aca="false">INT((A158-1)/12)+1</f>
        <v>14</v>
      </c>
      <c r="C158" s="15" t="n">
        <f aca="false">MIN(Inputs!$C$4+B158-1,99)</f>
        <v>87</v>
      </c>
      <c r="D158" s="55" t="n">
        <f aca="false">Inputs!$C$26</f>
        <v>0.03</v>
      </c>
      <c r="E158" s="15" t="n">
        <f aca="false">R157</f>
        <v>0</v>
      </c>
      <c r="F158" s="56" t="n">
        <f aca="false">Q157</f>
        <v>24743.422260813</v>
      </c>
      <c r="G158" s="56" t="n">
        <f aca="false">IF(AND(MOD(A158-1,12)=0,B158&lt;=Inputs!$C$7,E158=0),Inputs!$C$6,0)</f>
        <v>0</v>
      </c>
      <c r="H158" s="56" t="n">
        <f aca="false">IF(B158=1,G158*Inputs!$C$9,0)</f>
        <v>0</v>
      </c>
      <c r="I158" s="56" t="n">
        <f aca="false">I157+G158</f>
        <v>120000</v>
      </c>
      <c r="J158" s="56" t="n">
        <f aca="false">(F158+G158+H158)*((1+D158)^(1/12)-1)</f>
        <v>61.0239543851892</v>
      </c>
      <c r="K158" s="56" t="n">
        <f aca="false">(F158+G158+H158+J158)*(Inputs!$C$14+IF(B158&lt;=10,Inputs!$C$12,Inputs!$C$13))/12</f>
        <v>12.4022231075991</v>
      </c>
      <c r="L158" s="56" t="n">
        <f aca="false">IF(OR(E158=1,A158&lt;=Inputs!$C$15),0,MAX(Inputs!$C$8*I158-(F158+G158+H158+J158-K158),0))</f>
        <v>96407.9560079094</v>
      </c>
      <c r="M158" s="56" t="n">
        <f aca="false">L158*INDEX(Rates!$B$2:$C$101,C158+1,IF(Inputs!$C$5="Male",1,2))/1000/12*Inputs!$C$16</f>
        <v>937.24601232356</v>
      </c>
      <c r="N158" s="56" t="n">
        <f aca="false">IF($V$1=1,MAX(F158+G158+H158+J158-K158-M158,0)*Inputs!$C$22/12,0)</f>
        <v>159.03198653178</v>
      </c>
      <c r="O158" s="56" t="n">
        <f aca="false">IF(AND(MOD(A158,12)=0,B158&gt;=Inputs!$C$18),MAX(F158+G158+H158+J158-K158-M158-N158,0)*Inputs!$C$17,0)</f>
        <v>0</v>
      </c>
      <c r="P158" s="56" t="n">
        <f aca="false">F158+G158+H158+J158-K158-M158-N158+O158</f>
        <v>23695.7659932352</v>
      </c>
      <c r="Q158" s="56" t="n">
        <f aca="false">IF(OR(E158=1,P158&lt;=0),0,P158)</f>
        <v>23695.7659932352</v>
      </c>
      <c r="R158" s="15" t="n">
        <f aca="false">IF(OR(E158=1,AND(P158&lt;=0,I158&gt;0)),1,0)</f>
        <v>0</v>
      </c>
      <c r="S158" s="15" t="n">
        <f aca="false">IF(L158&gt;0,1,0)</f>
        <v>1</v>
      </c>
    </row>
    <row r="159" customFormat="false" ht="15" hidden="false" customHeight="false" outlineLevel="0" collapsed="false">
      <c r="A159" s="15" t="n">
        <v>158</v>
      </c>
      <c r="B159" s="15" t="n">
        <f aca="false">INT((A159-1)/12)+1</f>
        <v>14</v>
      </c>
      <c r="C159" s="15" t="n">
        <f aca="false">MIN(Inputs!$C$4+B159-1,99)</f>
        <v>87</v>
      </c>
      <c r="D159" s="55" t="n">
        <f aca="false">Inputs!$C$26</f>
        <v>0.03</v>
      </c>
      <c r="E159" s="15" t="n">
        <f aca="false">R158</f>
        <v>0</v>
      </c>
      <c r="F159" s="56" t="n">
        <f aca="false">Q158</f>
        <v>23695.7659932352</v>
      </c>
      <c r="G159" s="56" t="n">
        <f aca="false">IF(AND(MOD(A159-1,12)=0,B159&lt;=Inputs!$C$7,E159=0),Inputs!$C$6,0)</f>
        <v>0</v>
      </c>
      <c r="H159" s="56" t="n">
        <f aca="false">IF(B159=1,G159*Inputs!$C$9,0)</f>
        <v>0</v>
      </c>
      <c r="I159" s="56" t="n">
        <f aca="false">I158+G159</f>
        <v>120000</v>
      </c>
      <c r="J159" s="56" t="n">
        <f aca="false">(F159+G159+H159)*((1+D159)^(1/12)-1)</f>
        <v>58.4401514006977</v>
      </c>
      <c r="K159" s="56" t="n">
        <f aca="false">(F159+G159+H159+J159)*(Inputs!$C$14+IF(B159&lt;=10,Inputs!$C$12,Inputs!$C$13))/12</f>
        <v>11.877103072318</v>
      </c>
      <c r="L159" s="56" t="n">
        <f aca="false">IF(OR(E159=1,A159&lt;=Inputs!$C$15),0,MAX(Inputs!$C$8*I159-(F159+G159+H159+J159-K159),0))</f>
        <v>97457.6709584364</v>
      </c>
      <c r="M159" s="56" t="n">
        <f aca="false">L159*INDEX(Rates!$B$2:$C$101,C159+1,IF(Inputs!$C$5="Male",1,2))/1000/12*Inputs!$C$16</f>
        <v>947.450991167599</v>
      </c>
      <c r="N159" s="56" t="n">
        <f aca="false">IF($V$1=1,MAX(F159+G159+H159+J159-K159-M159,0)*Inputs!$C$22/12,0)</f>
        <v>151.965853669307</v>
      </c>
      <c r="O159" s="56" t="n">
        <f aca="false">IF(AND(MOD(A159,12)=0,B159&gt;=Inputs!$C$18),MAX(F159+G159+H159+J159-K159-M159-N159,0)*Inputs!$C$17,0)</f>
        <v>0</v>
      </c>
      <c r="P159" s="56" t="n">
        <f aca="false">F159+G159+H159+J159-K159-M159-N159+O159</f>
        <v>22642.9121967267</v>
      </c>
      <c r="Q159" s="56" t="n">
        <f aca="false">IF(OR(E159=1,P159&lt;=0),0,P159)</f>
        <v>22642.9121967267</v>
      </c>
      <c r="R159" s="15" t="n">
        <f aca="false">IF(OR(E159=1,AND(P159&lt;=0,I159&gt;0)),1,0)</f>
        <v>0</v>
      </c>
      <c r="S159" s="15" t="n">
        <f aca="false">IF(L159&gt;0,1,0)</f>
        <v>1</v>
      </c>
    </row>
    <row r="160" customFormat="false" ht="15" hidden="false" customHeight="false" outlineLevel="0" collapsed="false">
      <c r="A160" s="15" t="n">
        <v>159</v>
      </c>
      <c r="B160" s="15" t="n">
        <f aca="false">INT((A160-1)/12)+1</f>
        <v>14</v>
      </c>
      <c r="C160" s="15" t="n">
        <f aca="false">MIN(Inputs!$C$4+B160-1,99)</f>
        <v>87</v>
      </c>
      <c r="D160" s="55" t="n">
        <f aca="false">Inputs!$C$26</f>
        <v>0.03</v>
      </c>
      <c r="E160" s="15" t="n">
        <f aca="false">R159</f>
        <v>0</v>
      </c>
      <c r="F160" s="56" t="n">
        <f aca="false">Q159</f>
        <v>22642.9121967267</v>
      </c>
      <c r="G160" s="56" t="n">
        <f aca="false">IF(AND(MOD(A160-1,12)=0,B160&lt;=Inputs!$C$7,E160=0),Inputs!$C$6,0)</f>
        <v>0</v>
      </c>
      <c r="H160" s="56" t="n">
        <f aca="false">IF(B160=1,G160*Inputs!$C$9,0)</f>
        <v>0</v>
      </c>
      <c r="I160" s="56" t="n">
        <f aca="false">I159+G160</f>
        <v>120000</v>
      </c>
      <c r="J160" s="56" t="n">
        <f aca="false">(F160+G160+H160)*((1+D160)^(1/12)-1)</f>
        <v>55.8435299077135</v>
      </c>
      <c r="K160" s="56" t="n">
        <f aca="false">(F160+G160+H160+J160)*(Inputs!$C$14+IF(B160&lt;=10,Inputs!$C$12,Inputs!$C$13))/12</f>
        <v>11.3493778633172</v>
      </c>
      <c r="L160" s="56" t="n">
        <f aca="false">IF(OR(E160=1,A160&lt;=Inputs!$C$15),0,MAX(Inputs!$C$8*I160-(F160+G160+H160+J160-K160),0))</f>
        <v>98512.5936512289</v>
      </c>
      <c r="M160" s="56" t="n">
        <f aca="false">L160*INDEX(Rates!$B$2:$C$101,C160+1,IF(Inputs!$C$5="Male",1,2))/1000/12*Inputs!$C$16</f>
        <v>957.70659794603</v>
      </c>
      <c r="N160" s="56" t="n">
        <f aca="false">IF($V$1=1,MAX(F160+G160+H160+J160-K160-M160,0)*Inputs!$C$22/12,0)</f>
        <v>144.8646650055</v>
      </c>
      <c r="O160" s="56" t="n">
        <f aca="false">IF(AND(MOD(A160,12)=0,B160&gt;=Inputs!$C$18),MAX(F160+G160+H160+J160-K160-M160-N160,0)*Inputs!$C$17,0)</f>
        <v>0</v>
      </c>
      <c r="P160" s="56" t="n">
        <f aca="false">F160+G160+H160+J160-K160-M160-N160+O160</f>
        <v>21584.8350858196</v>
      </c>
      <c r="Q160" s="56" t="n">
        <f aca="false">IF(OR(E160=1,P160&lt;=0),0,P160)</f>
        <v>21584.8350858196</v>
      </c>
      <c r="R160" s="15" t="n">
        <f aca="false">IF(OR(E160=1,AND(P160&lt;=0,I160&gt;0)),1,0)</f>
        <v>0</v>
      </c>
      <c r="S160" s="15" t="n">
        <f aca="false">IF(L160&gt;0,1,0)</f>
        <v>1</v>
      </c>
    </row>
    <row r="161" customFormat="false" ht="15" hidden="false" customHeight="false" outlineLevel="0" collapsed="false">
      <c r="A161" s="15" t="n">
        <v>160</v>
      </c>
      <c r="B161" s="15" t="n">
        <f aca="false">INT((A161-1)/12)+1</f>
        <v>14</v>
      </c>
      <c r="C161" s="15" t="n">
        <f aca="false">MIN(Inputs!$C$4+B161-1,99)</f>
        <v>87</v>
      </c>
      <c r="D161" s="55" t="n">
        <f aca="false">Inputs!$C$26</f>
        <v>0.03</v>
      </c>
      <c r="E161" s="15" t="n">
        <f aca="false">R160</f>
        <v>0</v>
      </c>
      <c r="F161" s="56" t="n">
        <f aca="false">Q160</f>
        <v>21584.8350858196</v>
      </c>
      <c r="G161" s="56" t="n">
        <f aca="false">IF(AND(MOD(A161-1,12)=0,B161&lt;=Inputs!$C$7,E161=0),Inputs!$C$6,0)</f>
        <v>0</v>
      </c>
      <c r="H161" s="56" t="n">
        <f aca="false">IF(B161=1,G161*Inputs!$C$9,0)</f>
        <v>0</v>
      </c>
      <c r="I161" s="56" t="n">
        <f aca="false">I160+G161</f>
        <v>120000</v>
      </c>
      <c r="J161" s="56" t="n">
        <f aca="false">(F161+G161+H161)*((1+D161)^(1/12)-1)</f>
        <v>53.2340263123169</v>
      </c>
      <c r="K161" s="56" t="n">
        <f aca="false">(F161+G161+H161+J161)*(Inputs!$C$14+IF(B161&lt;=10,Inputs!$C$12,Inputs!$C$13))/12</f>
        <v>10.8190345560659</v>
      </c>
      <c r="L161" s="56" t="n">
        <f aca="false">IF(OR(E161=1,A161&lt;=Inputs!$C$15),0,MAX(Inputs!$C$8*I161-(F161+G161+H161+J161-K161),0))</f>
        <v>99572.7499224242</v>
      </c>
      <c r="M161" s="56" t="n">
        <f aca="false">L161*INDEX(Rates!$B$2:$C$101,C161+1,IF(Inputs!$C$5="Male",1,2))/1000/12*Inputs!$C$16</f>
        <v>968.013083829167</v>
      </c>
      <c r="N161" s="56" t="n">
        <f aca="false">IF($V$1=1,MAX(F161+G161+H161+J161-K161-M161,0)*Inputs!$C$22/12,0)</f>
        <v>137.728246624978</v>
      </c>
      <c r="O161" s="56" t="n">
        <f aca="false">IF(AND(MOD(A161,12)=0,B161&gt;=Inputs!$C$18),MAX(F161+G161+H161+J161-K161-M161-N161,0)*Inputs!$C$17,0)</f>
        <v>0</v>
      </c>
      <c r="P161" s="56" t="n">
        <f aca="false">F161+G161+H161+J161-K161-M161-N161+O161</f>
        <v>20521.5087471217</v>
      </c>
      <c r="Q161" s="56" t="n">
        <f aca="false">IF(OR(E161=1,P161&lt;=0),0,P161)</f>
        <v>20521.5087471217</v>
      </c>
      <c r="R161" s="15" t="n">
        <f aca="false">IF(OR(E161=1,AND(P161&lt;=0,I161&gt;0)),1,0)</f>
        <v>0</v>
      </c>
      <c r="S161" s="15" t="n">
        <f aca="false">IF(L161&gt;0,1,0)</f>
        <v>1</v>
      </c>
    </row>
    <row r="162" customFormat="false" ht="15" hidden="false" customHeight="false" outlineLevel="0" collapsed="false">
      <c r="A162" s="15" t="n">
        <v>161</v>
      </c>
      <c r="B162" s="15" t="n">
        <f aca="false">INT((A162-1)/12)+1</f>
        <v>14</v>
      </c>
      <c r="C162" s="15" t="n">
        <f aca="false">MIN(Inputs!$C$4+B162-1,99)</f>
        <v>87</v>
      </c>
      <c r="D162" s="55" t="n">
        <f aca="false">Inputs!$C$26</f>
        <v>0.03</v>
      </c>
      <c r="E162" s="15" t="n">
        <f aca="false">R161</f>
        <v>0</v>
      </c>
      <c r="F162" s="56" t="n">
        <f aca="false">Q161</f>
        <v>20521.5087471217</v>
      </c>
      <c r="G162" s="56" t="n">
        <f aca="false">IF(AND(MOD(A162-1,12)=0,B162&lt;=Inputs!$C$7,E162=0),Inputs!$C$6,0)</f>
        <v>0</v>
      </c>
      <c r="H162" s="56" t="n">
        <f aca="false">IF(B162=1,G162*Inputs!$C$9,0)</f>
        <v>0</v>
      </c>
      <c r="I162" s="56" t="n">
        <f aca="false">I161+G162</f>
        <v>120000</v>
      </c>
      <c r="J162" s="56" t="n">
        <f aca="false">(F162+G162+H162)*((1+D162)^(1/12)-1)</f>
        <v>50.6115767050919</v>
      </c>
      <c r="K162" s="56" t="n">
        <f aca="false">(F162+G162+H162+J162)*(Inputs!$C$14+IF(B162&lt;=10,Inputs!$C$12,Inputs!$C$13))/12</f>
        <v>10.2860601619134</v>
      </c>
      <c r="L162" s="56" t="n">
        <f aca="false">IF(OR(E162=1,A162&lt;=Inputs!$C$15),0,MAX(Inputs!$C$8*I162-(F162+G162+H162+J162-K162),0))</f>
        <v>100638.165736335</v>
      </c>
      <c r="M162" s="56" t="n">
        <f aca="false">L162*INDEX(Rates!$B$2:$C$101,C162+1,IF(Inputs!$C$5="Male",1,2))/1000/12*Inputs!$C$16</f>
        <v>978.370701233405</v>
      </c>
      <c r="N162" s="56" t="n">
        <f aca="false">IF($V$1=1,MAX(F162+G162+H162+J162-K162-M162,0)*Inputs!$C$22/12,0)</f>
        <v>130.556423749543</v>
      </c>
      <c r="O162" s="56" t="n">
        <f aca="false">IF(AND(MOD(A162,12)=0,B162&gt;=Inputs!$C$18),MAX(F162+G162+H162+J162-K162-M162-N162,0)*Inputs!$C$17,0)</f>
        <v>0</v>
      </c>
      <c r="P162" s="56" t="n">
        <f aca="false">F162+G162+H162+J162-K162-M162-N162+O162</f>
        <v>19452.9071386819</v>
      </c>
      <c r="Q162" s="56" t="n">
        <f aca="false">IF(OR(E162=1,P162&lt;=0),0,P162)</f>
        <v>19452.9071386819</v>
      </c>
      <c r="R162" s="15" t="n">
        <f aca="false">IF(OR(E162=1,AND(P162&lt;=0,I162&gt;0)),1,0)</f>
        <v>0</v>
      </c>
      <c r="S162" s="15" t="n">
        <f aca="false">IF(L162&gt;0,1,0)</f>
        <v>1</v>
      </c>
    </row>
    <row r="163" customFormat="false" ht="15" hidden="false" customHeight="false" outlineLevel="0" collapsed="false">
      <c r="A163" s="15" t="n">
        <v>162</v>
      </c>
      <c r="B163" s="15" t="n">
        <f aca="false">INT((A163-1)/12)+1</f>
        <v>14</v>
      </c>
      <c r="C163" s="15" t="n">
        <f aca="false">MIN(Inputs!$C$4+B163-1,99)</f>
        <v>87</v>
      </c>
      <c r="D163" s="55" t="n">
        <f aca="false">Inputs!$C$26</f>
        <v>0.03</v>
      </c>
      <c r="E163" s="15" t="n">
        <f aca="false">R162</f>
        <v>0</v>
      </c>
      <c r="F163" s="56" t="n">
        <f aca="false">Q162</f>
        <v>19452.9071386819</v>
      </c>
      <c r="G163" s="56" t="n">
        <f aca="false">IF(AND(MOD(A163-1,12)=0,B163&lt;=Inputs!$C$7,E163=0),Inputs!$C$6,0)</f>
        <v>0</v>
      </c>
      <c r="H163" s="56" t="n">
        <f aca="false">IF(B163=1,G163*Inputs!$C$9,0)</f>
        <v>0</v>
      </c>
      <c r="I163" s="56" t="n">
        <f aca="false">I162+G163</f>
        <v>120000</v>
      </c>
      <c r="J163" s="56" t="n">
        <f aca="false">(F163+G163+H163)*((1+D163)^(1/12)-1)</f>
        <v>47.9761168595618</v>
      </c>
      <c r="K163" s="56" t="n">
        <f aca="false">(F163+G163+H163+J163)*(Inputs!$C$14+IF(B163&lt;=10,Inputs!$C$12,Inputs!$C$13))/12</f>
        <v>9.75044162777073</v>
      </c>
      <c r="L163" s="56" t="n">
        <f aca="false">IF(OR(E163=1,A163&lt;=Inputs!$C$15),0,MAX(Inputs!$C$8*I163-(F163+G163+H163+J163-K163),0))</f>
        <v>101708.867186086</v>
      </c>
      <c r="M163" s="56" t="n">
        <f aca="false">L163*INDEX(Rates!$B$2:$C$101,C163+1,IF(Inputs!$C$5="Male",1,2))/1000/12*Inputs!$C$16</f>
        <v>988.779703827402</v>
      </c>
      <c r="N163" s="56" t="n">
        <f aca="false">IF($V$1=1,MAX(F163+G163+H163+J163-K163-M163,0)*Inputs!$C$22/12,0)</f>
        <v>123.349020733909</v>
      </c>
      <c r="O163" s="56" t="n">
        <f aca="false">IF(AND(MOD(A163,12)=0,B163&gt;=Inputs!$C$18),MAX(F163+G163+H163+J163-K163-M163-N163,0)*Inputs!$C$17,0)</f>
        <v>0</v>
      </c>
      <c r="P163" s="56" t="n">
        <f aca="false">F163+G163+H163+J163-K163-M163-N163+O163</f>
        <v>18379.0040893524</v>
      </c>
      <c r="Q163" s="56" t="n">
        <f aca="false">IF(OR(E163=1,P163&lt;=0),0,P163)</f>
        <v>18379.0040893524</v>
      </c>
      <c r="R163" s="15" t="n">
        <f aca="false">IF(OR(E163=1,AND(P163&lt;=0,I163&gt;0)),1,0)</f>
        <v>0</v>
      </c>
      <c r="S163" s="15" t="n">
        <f aca="false">IF(L163&gt;0,1,0)</f>
        <v>1</v>
      </c>
    </row>
    <row r="164" customFormat="false" ht="15" hidden="false" customHeight="false" outlineLevel="0" collapsed="false">
      <c r="A164" s="15" t="n">
        <v>163</v>
      </c>
      <c r="B164" s="15" t="n">
        <f aca="false">INT((A164-1)/12)+1</f>
        <v>14</v>
      </c>
      <c r="C164" s="15" t="n">
        <f aca="false">MIN(Inputs!$C$4+B164-1,99)</f>
        <v>87</v>
      </c>
      <c r="D164" s="55" t="n">
        <f aca="false">Inputs!$C$26</f>
        <v>0.03</v>
      </c>
      <c r="E164" s="15" t="n">
        <f aca="false">R163</f>
        <v>0</v>
      </c>
      <c r="F164" s="56" t="n">
        <f aca="false">Q163</f>
        <v>18379.0040893524</v>
      </c>
      <c r="G164" s="56" t="n">
        <f aca="false">IF(AND(MOD(A164-1,12)=0,B164&lt;=Inputs!$C$7,E164=0),Inputs!$C$6,0)</f>
        <v>0</v>
      </c>
      <c r="H164" s="56" t="n">
        <f aca="false">IF(B164=1,G164*Inputs!$C$9,0)</f>
        <v>0</v>
      </c>
      <c r="I164" s="56" t="n">
        <f aca="false">I163+G164</f>
        <v>120000</v>
      </c>
      <c r="J164" s="56" t="n">
        <f aca="false">(F164+G164+H164)*((1+D164)^(1/12)-1)</f>
        <v>45.3275822306156</v>
      </c>
      <c r="K164" s="56" t="n">
        <f aca="false">(F164+G164+H164+J164)*(Inputs!$C$14+IF(B164&lt;=10,Inputs!$C$12,Inputs!$C$13))/12</f>
        <v>9.2121658357915</v>
      </c>
      <c r="L164" s="56" t="n">
        <f aca="false">IF(OR(E164=1,A164&lt;=Inputs!$C$15),0,MAX(Inputs!$C$8*I164-(F164+G164+H164+J164-K164),0))</f>
        <v>102784.880494253</v>
      </c>
      <c r="M164" s="56" t="n">
        <f aca="false">L164*INDEX(Rates!$B$2:$C$101,C164+1,IF(Inputs!$C$5="Male",1,2))/1000/12*Inputs!$C$16</f>
        <v>999.240346538294</v>
      </c>
      <c r="N164" s="56" t="n">
        <f aca="false">IF($V$1=1,MAX(F164+G164+H164+J164-K164-M164,0)*Inputs!$C$22/12,0)</f>
        <v>116.105861061393</v>
      </c>
      <c r="O164" s="56" t="n">
        <f aca="false">IF(AND(MOD(A164,12)=0,B164&gt;=Inputs!$C$18),MAX(F164+G164+H164+J164-K164-M164-N164,0)*Inputs!$C$17,0)</f>
        <v>0</v>
      </c>
      <c r="P164" s="56" t="n">
        <f aca="false">F164+G164+H164+J164-K164-M164-N164+O164</f>
        <v>17299.7732981475</v>
      </c>
      <c r="Q164" s="56" t="n">
        <f aca="false">IF(OR(E164=1,P164&lt;=0),0,P164)</f>
        <v>17299.7732981475</v>
      </c>
      <c r="R164" s="15" t="n">
        <f aca="false">IF(OR(E164=1,AND(P164&lt;=0,I164&gt;0)),1,0)</f>
        <v>0</v>
      </c>
      <c r="S164" s="15" t="n">
        <f aca="false">IF(L164&gt;0,1,0)</f>
        <v>1</v>
      </c>
    </row>
    <row r="165" customFormat="false" ht="15" hidden="false" customHeight="false" outlineLevel="0" collapsed="false">
      <c r="A165" s="15" t="n">
        <v>164</v>
      </c>
      <c r="B165" s="15" t="n">
        <f aca="false">INT((A165-1)/12)+1</f>
        <v>14</v>
      </c>
      <c r="C165" s="15" t="n">
        <f aca="false">MIN(Inputs!$C$4+B165-1,99)</f>
        <v>87</v>
      </c>
      <c r="D165" s="55" t="n">
        <f aca="false">Inputs!$C$26</f>
        <v>0.03</v>
      </c>
      <c r="E165" s="15" t="n">
        <f aca="false">R164</f>
        <v>0</v>
      </c>
      <c r="F165" s="56" t="n">
        <f aca="false">Q164</f>
        <v>17299.7732981475</v>
      </c>
      <c r="G165" s="56" t="n">
        <f aca="false">IF(AND(MOD(A165-1,12)=0,B165&lt;=Inputs!$C$7,E165=0),Inputs!$C$6,0)</f>
        <v>0</v>
      </c>
      <c r="H165" s="56" t="n">
        <f aca="false">IF(B165=1,G165*Inputs!$C$9,0)</f>
        <v>0</v>
      </c>
      <c r="I165" s="56" t="n">
        <f aca="false">I164+G165</f>
        <v>120000</v>
      </c>
      <c r="J165" s="56" t="n">
        <f aca="false">(F165+G165+H165)*((1+D165)^(1/12)-1)</f>
        <v>42.6659079529277</v>
      </c>
      <c r="K165" s="56" t="n">
        <f aca="false">(F165+G165+H165+J165)*(Inputs!$C$14+IF(B165&lt;=10,Inputs!$C$12,Inputs!$C$13))/12</f>
        <v>8.67121960305022</v>
      </c>
      <c r="L165" s="56" t="n">
        <f aca="false">IF(OR(E165=1,A165&lt;=Inputs!$C$15),0,MAX(Inputs!$C$8*I165-(F165+G165+H165+J165-K165),0))</f>
        <v>103866.232013503</v>
      </c>
      <c r="M165" s="56" t="n">
        <f aca="false">L165*INDEX(Rates!$B$2:$C$101,C165+1,IF(Inputs!$C$5="Male",1,2))/1000/12*Inputs!$C$16</f>
        <v>1009.75288555793</v>
      </c>
      <c r="N165" s="56" t="n">
        <f aca="false">IF($V$1=1,MAX(F165+G165+H165+J165-K165-M165,0)*Inputs!$C$22/12,0)</f>
        <v>108.826767339596</v>
      </c>
      <c r="O165" s="56" t="n">
        <f aca="false">IF(AND(MOD(A165,12)=0,B165&gt;=Inputs!$C$18),MAX(F165+G165+H165+J165-K165-M165-N165,0)*Inputs!$C$17,0)</f>
        <v>0</v>
      </c>
      <c r="P165" s="56" t="n">
        <f aca="false">F165+G165+H165+J165-K165-M165-N165+O165</f>
        <v>16215.1883335999</v>
      </c>
      <c r="Q165" s="56" t="n">
        <f aca="false">IF(OR(E165=1,P165&lt;=0),0,P165)</f>
        <v>16215.1883335999</v>
      </c>
      <c r="R165" s="15" t="n">
        <f aca="false">IF(OR(E165=1,AND(P165&lt;=0,I165&gt;0)),1,0)</f>
        <v>0</v>
      </c>
      <c r="S165" s="15" t="n">
        <f aca="false">IF(L165&gt;0,1,0)</f>
        <v>1</v>
      </c>
    </row>
    <row r="166" customFormat="false" ht="15" hidden="false" customHeight="false" outlineLevel="0" collapsed="false">
      <c r="A166" s="15" t="n">
        <v>165</v>
      </c>
      <c r="B166" s="15" t="n">
        <f aca="false">INT((A166-1)/12)+1</f>
        <v>14</v>
      </c>
      <c r="C166" s="15" t="n">
        <f aca="false">MIN(Inputs!$C$4+B166-1,99)</f>
        <v>87</v>
      </c>
      <c r="D166" s="55" t="n">
        <f aca="false">Inputs!$C$26</f>
        <v>0.03</v>
      </c>
      <c r="E166" s="15" t="n">
        <f aca="false">R165</f>
        <v>0</v>
      </c>
      <c r="F166" s="56" t="n">
        <f aca="false">Q165</f>
        <v>16215.1883335999</v>
      </c>
      <c r="G166" s="56" t="n">
        <f aca="false">IF(AND(MOD(A166-1,12)=0,B166&lt;=Inputs!$C$7,E166=0),Inputs!$C$6,0)</f>
        <v>0</v>
      </c>
      <c r="H166" s="56" t="n">
        <f aca="false">IF(B166=1,G166*Inputs!$C$9,0)</f>
        <v>0</v>
      </c>
      <c r="I166" s="56" t="n">
        <f aca="false">I165+G166</f>
        <v>120000</v>
      </c>
      <c r="J166" s="56" t="n">
        <f aca="false">(F166+G166+H166)*((1+D166)^(1/12)-1)</f>
        <v>39.9910288393687</v>
      </c>
      <c r="K166" s="56" t="n">
        <f aca="false">(F166+G166+H166+J166)*(Inputs!$C$14+IF(B166&lt;=10,Inputs!$C$12,Inputs!$C$13))/12</f>
        <v>8.12758968121962</v>
      </c>
      <c r="L166" s="56" t="n">
        <f aca="false">IF(OR(E166=1,A166&lt;=Inputs!$C$15),0,MAX(Inputs!$C$8*I166-(F166+G166+H166+J166-K166),0))</f>
        <v>104952.948227242</v>
      </c>
      <c r="M166" s="56" t="n">
        <f aca="false">L166*INDEX(Rates!$B$2:$C$101,C166+1,IF(Inputs!$C$5="Male",1,2))/1000/12*Inputs!$C$16</f>
        <v>1020.31757834917</v>
      </c>
      <c r="N166" s="56" t="n">
        <f aca="false">IF($V$1=1,MAX(F166+G166+H166+J166-K166-M166,0)*Inputs!$C$22/12,0)</f>
        <v>101.511561296059</v>
      </c>
      <c r="O166" s="56" t="n">
        <f aca="false">IF(AND(MOD(A166,12)=0,B166&gt;=Inputs!$C$18),MAX(F166+G166+H166+J166-K166-M166-N166,0)*Inputs!$C$17,0)</f>
        <v>0</v>
      </c>
      <c r="P166" s="56" t="n">
        <f aca="false">F166+G166+H166+J166-K166-M166-N166+O166</f>
        <v>15125.2226331128</v>
      </c>
      <c r="Q166" s="56" t="n">
        <f aca="false">IF(OR(E166=1,P166&lt;=0),0,P166)</f>
        <v>15125.2226331128</v>
      </c>
      <c r="R166" s="15" t="n">
        <f aca="false">IF(OR(E166=1,AND(P166&lt;=0,I166&gt;0)),1,0)</f>
        <v>0</v>
      </c>
      <c r="S166" s="15" t="n">
        <f aca="false">IF(L166&gt;0,1,0)</f>
        <v>1</v>
      </c>
    </row>
    <row r="167" customFormat="false" ht="15" hidden="false" customHeight="false" outlineLevel="0" collapsed="false">
      <c r="A167" s="15" t="n">
        <v>166</v>
      </c>
      <c r="B167" s="15" t="n">
        <f aca="false">INT((A167-1)/12)+1</f>
        <v>14</v>
      </c>
      <c r="C167" s="15" t="n">
        <f aca="false">MIN(Inputs!$C$4+B167-1,99)</f>
        <v>87</v>
      </c>
      <c r="D167" s="55" t="n">
        <f aca="false">Inputs!$C$26</f>
        <v>0.03</v>
      </c>
      <c r="E167" s="15" t="n">
        <f aca="false">R166</f>
        <v>0</v>
      </c>
      <c r="F167" s="56" t="n">
        <f aca="false">Q166</f>
        <v>15125.2226331128</v>
      </c>
      <c r="G167" s="56" t="n">
        <f aca="false">IF(AND(MOD(A167-1,12)=0,B167&lt;=Inputs!$C$7,E167=0),Inputs!$C$6,0)</f>
        <v>0</v>
      </c>
      <c r="H167" s="56" t="n">
        <f aca="false">IF(B167=1,G167*Inputs!$C$9,0)</f>
        <v>0</v>
      </c>
      <c r="I167" s="56" t="n">
        <f aca="false">I166+G167</f>
        <v>120000</v>
      </c>
      <c r="J167" s="56" t="n">
        <f aca="false">(F167+G167+H167)*((1+D167)^(1/12)-1)</f>
        <v>37.3028793794096</v>
      </c>
      <c r="K167" s="56" t="n">
        <f aca="false">(F167+G167+H167+J167)*(Inputs!$C$14+IF(B167&lt;=10,Inputs!$C$12,Inputs!$C$13))/12</f>
        <v>7.5812627562461</v>
      </c>
      <c r="L167" s="56" t="n">
        <f aca="false">IF(OR(E167=1,A167&lt;=Inputs!$C$15),0,MAX(Inputs!$C$8*I167-(F167+G167+H167+J167-K167),0))</f>
        <v>106045.055750264</v>
      </c>
      <c r="M167" s="56" t="n">
        <f aca="false">L167*INDEX(Rates!$B$2:$C$101,C167+1,IF(Inputs!$C$5="Male",1,2))/1000/12*Inputs!$C$16</f>
        <v>1030.93468365215</v>
      </c>
      <c r="N167" s="56" t="n">
        <f aca="false">IF($V$1=1,MAX(F167+G167+H167+J167-K167-M167,0)*Inputs!$C$22/12,0)</f>
        <v>94.160063773892</v>
      </c>
      <c r="O167" s="56" t="n">
        <f aca="false">IF(AND(MOD(A167,12)=0,B167&gt;=Inputs!$C$18),MAX(F167+G167+H167+J167-K167-M167-N167,0)*Inputs!$C$17,0)</f>
        <v>0</v>
      </c>
      <c r="P167" s="56" t="n">
        <f aca="false">F167+G167+H167+J167-K167-M167-N167+O167</f>
        <v>14029.8495023099</v>
      </c>
      <c r="Q167" s="56" t="n">
        <f aca="false">IF(OR(E167=1,P167&lt;=0),0,P167)</f>
        <v>14029.8495023099</v>
      </c>
      <c r="R167" s="15" t="n">
        <f aca="false">IF(OR(E167=1,AND(P167&lt;=0,I167&gt;0)),1,0)</f>
        <v>0</v>
      </c>
      <c r="S167" s="15" t="n">
        <f aca="false">IF(L167&gt;0,1,0)</f>
        <v>1</v>
      </c>
    </row>
    <row r="168" customFormat="false" ht="15" hidden="false" customHeight="false" outlineLevel="0" collapsed="false">
      <c r="A168" s="15" t="n">
        <v>167</v>
      </c>
      <c r="B168" s="15" t="n">
        <f aca="false">INT((A168-1)/12)+1</f>
        <v>14</v>
      </c>
      <c r="C168" s="15" t="n">
        <f aca="false">MIN(Inputs!$C$4+B168-1,99)</f>
        <v>87</v>
      </c>
      <c r="D168" s="55" t="n">
        <f aca="false">Inputs!$C$26</f>
        <v>0.03</v>
      </c>
      <c r="E168" s="15" t="n">
        <f aca="false">R167</f>
        <v>0</v>
      </c>
      <c r="F168" s="56" t="n">
        <f aca="false">Q167</f>
        <v>14029.8495023099</v>
      </c>
      <c r="G168" s="56" t="n">
        <f aca="false">IF(AND(MOD(A168-1,12)=0,B168&lt;=Inputs!$C$7,E168=0),Inputs!$C$6,0)</f>
        <v>0</v>
      </c>
      <c r="H168" s="56" t="n">
        <f aca="false">IF(B168=1,G168*Inputs!$C$9,0)</f>
        <v>0</v>
      </c>
      <c r="I168" s="56" t="n">
        <f aca="false">I167+G168</f>
        <v>120000</v>
      </c>
      <c r="J168" s="56" t="n">
        <f aca="false">(F168+G168+H168)*((1+D168)^(1/12)-1)</f>
        <v>34.6013937375168</v>
      </c>
      <c r="K168" s="56" t="n">
        <f aca="false">(F168+G168+H168+J168)*(Inputs!$C$14+IF(B168&lt;=10,Inputs!$C$12,Inputs!$C$13))/12</f>
        <v>7.03222544802371</v>
      </c>
      <c r="L168" s="56" t="n">
        <f aca="false">IF(OR(E168=1,A168&lt;=Inputs!$C$15),0,MAX(Inputs!$C$8*I168-(F168+G168+H168+J168-K168),0))</f>
        <v>107142.581329401</v>
      </c>
      <c r="M168" s="56" t="n">
        <f aca="false">L168*INDEX(Rates!$B$2:$C$101,C168+1,IF(Inputs!$C$5="Male",1,2))/1000/12*Inputs!$C$16</f>
        <v>1041.60446149066</v>
      </c>
      <c r="N168" s="56" t="n">
        <f aca="false">IF($V$1=1,MAX(F168+G168+H168+J168-K168-M168,0)*Inputs!$C$22/12,0)</f>
        <v>86.7720947273916</v>
      </c>
      <c r="O168" s="56" t="n">
        <f aca="false">IF(AND(MOD(A168,12)=0,B168&gt;=Inputs!$C$18),MAX(F168+G168+H168+J168-K168-M168-N168,0)*Inputs!$C$17,0)</f>
        <v>0</v>
      </c>
      <c r="P168" s="56" t="n">
        <f aca="false">F168+G168+H168+J168-K168-M168-N168+O168</f>
        <v>12929.0421143814</v>
      </c>
      <c r="Q168" s="56" t="n">
        <f aca="false">IF(OR(E168=1,P168&lt;=0),0,P168)</f>
        <v>12929.0421143814</v>
      </c>
      <c r="R168" s="15" t="n">
        <f aca="false">IF(OR(E168=1,AND(P168&lt;=0,I168&gt;0)),1,0)</f>
        <v>0</v>
      </c>
      <c r="S168" s="15" t="n">
        <f aca="false">IF(L168&gt;0,1,0)</f>
        <v>1</v>
      </c>
    </row>
    <row r="169" customFormat="false" ht="15" hidden="false" customHeight="false" outlineLevel="0" collapsed="false">
      <c r="A169" s="15" t="n">
        <v>168</v>
      </c>
      <c r="B169" s="15" t="n">
        <f aca="false">INT((A169-1)/12)+1</f>
        <v>14</v>
      </c>
      <c r="C169" s="15" t="n">
        <f aca="false">MIN(Inputs!$C$4+B169-1,99)</f>
        <v>87</v>
      </c>
      <c r="D169" s="55" t="n">
        <f aca="false">Inputs!$C$26</f>
        <v>0.03</v>
      </c>
      <c r="E169" s="15" t="n">
        <f aca="false">R168</f>
        <v>0</v>
      </c>
      <c r="F169" s="56" t="n">
        <f aca="false">Q168</f>
        <v>12929.0421143814</v>
      </c>
      <c r="G169" s="56" t="n">
        <f aca="false">IF(AND(MOD(A169-1,12)=0,B169&lt;=Inputs!$C$7,E169=0),Inputs!$C$6,0)</f>
        <v>0</v>
      </c>
      <c r="H169" s="56" t="n">
        <f aca="false">IF(B169=1,G169*Inputs!$C$9,0)</f>
        <v>0</v>
      </c>
      <c r="I169" s="56" t="n">
        <f aca="false">I168+G169</f>
        <v>120000</v>
      </c>
      <c r="J169" s="56" t="n">
        <f aca="false">(F169+G169+H169)*((1+D169)^(1/12)-1)</f>
        <v>31.8865057515401</v>
      </c>
      <c r="K169" s="56" t="n">
        <f aca="false">(F169+G169+H169+J169)*(Inputs!$C$14+IF(B169&lt;=10,Inputs!$C$12,Inputs!$C$13))/12</f>
        <v>6.48046431006645</v>
      </c>
      <c r="L169" s="56" t="n">
        <f aca="false">IF(OR(E169=1,A169&lt;=Inputs!$C$15),0,MAX(Inputs!$C$8*I169-(F169+G169+H169+J169-K169),0))</f>
        <v>108245.551844177</v>
      </c>
      <c r="M169" s="56" t="n">
        <f aca="false">L169*INDEX(Rates!$B$2:$C$101,C169+1,IF(Inputs!$C$5="Male",1,2))/1000/12*Inputs!$C$16</f>
        <v>1052.32717317848</v>
      </c>
      <c r="N169" s="56" t="n">
        <f aca="false">IF($V$1=1,MAX(F169+G169+H169+J169-K169-M169,0)*Inputs!$C$22/12,0)</f>
        <v>79.347473217629</v>
      </c>
      <c r="O169" s="56" t="n">
        <f aca="false">IF(AND(MOD(A169,12)=0,B169&gt;=Inputs!$C$18),MAX(F169+G169+H169+J169-K169-M169-N169,0)*Inputs!$C$17,0)</f>
        <v>59.1138675471336</v>
      </c>
      <c r="P169" s="56" t="n">
        <f aca="false">F169+G169+H169+J169-K169-M169-N169+O169</f>
        <v>11881.8873769739</v>
      </c>
      <c r="Q169" s="56" t="n">
        <f aca="false">IF(OR(E169=1,P169&lt;=0),0,P169)</f>
        <v>11881.8873769739</v>
      </c>
      <c r="R169" s="15" t="n">
        <f aca="false">IF(OR(E169=1,AND(P169&lt;=0,I169&gt;0)),1,0)</f>
        <v>0</v>
      </c>
      <c r="S169" s="15" t="n">
        <f aca="false">IF(L169&gt;0,1,0)</f>
        <v>1</v>
      </c>
    </row>
    <row r="170" customFormat="false" ht="15" hidden="false" customHeight="false" outlineLevel="0" collapsed="false">
      <c r="A170" s="15" t="n">
        <v>169</v>
      </c>
      <c r="B170" s="15" t="n">
        <f aca="false">INT((A170-1)/12)+1</f>
        <v>15</v>
      </c>
      <c r="C170" s="15" t="n">
        <f aca="false">MIN(Inputs!$C$4+B170-1,99)</f>
        <v>88</v>
      </c>
      <c r="D170" s="55" t="n">
        <f aca="false">Inputs!$C$26</f>
        <v>0.03</v>
      </c>
      <c r="E170" s="15" t="n">
        <f aca="false">R169</f>
        <v>0</v>
      </c>
      <c r="F170" s="56" t="n">
        <f aca="false">Q169</f>
        <v>11881.8873769739</v>
      </c>
      <c r="G170" s="56" t="n">
        <f aca="false">IF(AND(MOD(A170-1,12)=0,B170&lt;=Inputs!$C$7,E170=0),Inputs!$C$6,0)</f>
        <v>0</v>
      </c>
      <c r="H170" s="56" t="n">
        <f aca="false">IF(B170=1,G170*Inputs!$C$9,0)</f>
        <v>0</v>
      </c>
      <c r="I170" s="56" t="n">
        <f aca="false">I169+G170</f>
        <v>120000</v>
      </c>
      <c r="J170" s="56" t="n">
        <f aca="false">(F170+G170+H170)*((1+D170)^(1/12)-1)</f>
        <v>29.3039396757474</v>
      </c>
      <c r="K170" s="56" t="n">
        <f aca="false">(F170+G170+H170+J170)*(Inputs!$C$14+IF(B170&lt;=10,Inputs!$C$12,Inputs!$C$13))/12</f>
        <v>5.9555956583248</v>
      </c>
      <c r="L170" s="56" t="n">
        <f aca="false">IF(OR(E170=1,A170&lt;=Inputs!$C$15),0,MAX(Inputs!$C$8*I170-(F170+G170+H170+J170-K170),0))</f>
        <v>109294.764279009</v>
      </c>
      <c r="M170" s="56" t="n">
        <f aca="false">L170*INDEX(Rates!$B$2:$C$101,C170+1,IF(Inputs!$C$5="Male",1,2))/1000/12*Inputs!$C$16</f>
        <v>1185.75711345701</v>
      </c>
      <c r="N170" s="56" t="n">
        <f aca="false">IF($V$1=1,MAX(F170+G170+H170+J170-K170-M170,0)*Inputs!$C$22/12,0)</f>
        <v>71.4631907168951</v>
      </c>
      <c r="O170" s="56" t="n">
        <f aca="false">IF(AND(MOD(A170,12)=0,B170&gt;=Inputs!$C$18),MAX(F170+G170+H170+J170-K170-M170-N170,0)*Inputs!$C$17,0)</f>
        <v>0</v>
      </c>
      <c r="P170" s="56" t="n">
        <f aca="false">F170+G170+H170+J170-K170-M170-N170+O170</f>
        <v>10648.0154168174</v>
      </c>
      <c r="Q170" s="56" t="n">
        <f aca="false">IF(OR(E170=1,P170&lt;=0),0,P170)</f>
        <v>10648.0154168174</v>
      </c>
      <c r="R170" s="15" t="n">
        <f aca="false">IF(OR(E170=1,AND(P170&lt;=0,I170&gt;0)),1,0)</f>
        <v>0</v>
      </c>
      <c r="S170" s="15" t="n">
        <f aca="false">IF(L170&gt;0,1,0)</f>
        <v>1</v>
      </c>
    </row>
    <row r="171" customFormat="false" ht="15" hidden="false" customHeight="false" outlineLevel="0" collapsed="false">
      <c r="A171" s="15" t="n">
        <v>170</v>
      </c>
      <c r="B171" s="15" t="n">
        <f aca="false">INT((A171-1)/12)+1</f>
        <v>15</v>
      </c>
      <c r="C171" s="15" t="n">
        <f aca="false">MIN(Inputs!$C$4+B171-1,99)</f>
        <v>88</v>
      </c>
      <c r="D171" s="55" t="n">
        <f aca="false">Inputs!$C$26</f>
        <v>0.03</v>
      </c>
      <c r="E171" s="15" t="n">
        <f aca="false">R170</f>
        <v>0</v>
      </c>
      <c r="F171" s="56" t="n">
        <f aca="false">Q170</f>
        <v>10648.0154168174</v>
      </c>
      <c r="G171" s="56" t="n">
        <f aca="false">IF(AND(MOD(A171-1,12)=0,B171&lt;=Inputs!$C$7,E171=0),Inputs!$C$6,0)</f>
        <v>0</v>
      </c>
      <c r="H171" s="56" t="n">
        <f aca="false">IF(B171=1,G171*Inputs!$C$9,0)</f>
        <v>0</v>
      </c>
      <c r="I171" s="56" t="n">
        <f aca="false">I170+G171</f>
        <v>120000</v>
      </c>
      <c r="J171" s="56" t="n">
        <f aca="false">(F171+G171+H171)*((1+D171)^(1/12)-1)</f>
        <v>26.2608785575203</v>
      </c>
      <c r="K171" s="56" t="n">
        <f aca="false">(F171+G171+H171+J171)*(Inputs!$C$14+IF(B171&lt;=10,Inputs!$C$12,Inputs!$C$13))/12</f>
        <v>5.33713814768745</v>
      </c>
      <c r="L171" s="56" t="n">
        <f aca="false">IF(OR(E171=1,A171&lt;=Inputs!$C$15),0,MAX(Inputs!$C$8*I171-(F171+G171+H171+J171-K171),0))</f>
        <v>110531.060842773</v>
      </c>
      <c r="M171" s="56" t="n">
        <f aca="false">L171*INDEX(Rates!$B$2:$C$101,C171+1,IF(Inputs!$C$5="Male",1,2))/1000/12*Inputs!$C$16</f>
        <v>1199.16990092672</v>
      </c>
      <c r="N171" s="56" t="n">
        <f aca="false">IF($V$1=1,MAX(F171+G171+H171+J171-K171-M171,0)*Inputs!$C$22/12,0)</f>
        <v>63.1317950420032</v>
      </c>
      <c r="O171" s="56" t="n">
        <f aca="false">IF(AND(MOD(A171,12)=0,B171&gt;=Inputs!$C$18),MAX(F171+G171+H171+J171-K171-M171-N171,0)*Inputs!$C$17,0)</f>
        <v>0</v>
      </c>
      <c r="P171" s="56" t="n">
        <f aca="false">F171+G171+H171+J171-K171-M171-N171+O171</f>
        <v>9406.63746125848</v>
      </c>
      <c r="Q171" s="56" t="n">
        <f aca="false">IF(OR(E171=1,P171&lt;=0),0,P171)</f>
        <v>9406.63746125848</v>
      </c>
      <c r="R171" s="15" t="n">
        <f aca="false">IF(OR(E171=1,AND(P171&lt;=0,I171&gt;0)),1,0)</f>
        <v>0</v>
      </c>
      <c r="S171" s="15" t="n">
        <f aca="false">IF(L171&gt;0,1,0)</f>
        <v>1</v>
      </c>
    </row>
    <row r="172" customFormat="false" ht="15" hidden="false" customHeight="false" outlineLevel="0" collapsed="false">
      <c r="A172" s="15" t="n">
        <v>171</v>
      </c>
      <c r="B172" s="15" t="n">
        <f aca="false">INT((A172-1)/12)+1</f>
        <v>15</v>
      </c>
      <c r="C172" s="15" t="n">
        <f aca="false">MIN(Inputs!$C$4+B172-1,99)</f>
        <v>88</v>
      </c>
      <c r="D172" s="55" t="n">
        <f aca="false">Inputs!$C$26</f>
        <v>0.03</v>
      </c>
      <c r="E172" s="15" t="n">
        <f aca="false">R171</f>
        <v>0</v>
      </c>
      <c r="F172" s="56" t="n">
        <f aca="false">Q171</f>
        <v>9406.63746125848</v>
      </c>
      <c r="G172" s="56" t="n">
        <f aca="false">IF(AND(MOD(A172-1,12)=0,B172&lt;=Inputs!$C$7,E172=0),Inputs!$C$6,0)</f>
        <v>0</v>
      </c>
      <c r="H172" s="56" t="n">
        <f aca="false">IF(B172=1,G172*Inputs!$C$9,0)</f>
        <v>0</v>
      </c>
      <c r="I172" s="56" t="n">
        <f aca="false">I171+G172</f>
        <v>120000</v>
      </c>
      <c r="J172" s="56" t="n">
        <f aca="false">(F172+G172+H172)*((1+D172)^(1/12)-1)</f>
        <v>23.1993056297213</v>
      </c>
      <c r="K172" s="56" t="n">
        <f aca="false">(F172+G172+H172+J172)*(Inputs!$C$14+IF(B172&lt;=10,Inputs!$C$12,Inputs!$C$13))/12</f>
        <v>4.7149183834441</v>
      </c>
      <c r="L172" s="56" t="n">
        <f aca="false">IF(OR(E172=1,A172&lt;=Inputs!$C$15),0,MAX(Inputs!$C$8*I172-(F172+G172+H172+J172-K172),0))</f>
        <v>111774.878151495</v>
      </c>
      <c r="M172" s="56" t="n">
        <f aca="false">L172*INDEX(Rates!$B$2:$C$101,C172+1,IF(Inputs!$C$5="Male",1,2))/1000/12*Inputs!$C$16</f>
        <v>1212.66428221193</v>
      </c>
      <c r="N172" s="56" t="n">
        <f aca="false">IF($V$1=1,MAX(F172+G172+H172+J172-K172-M172,0)*Inputs!$C$22/12,0)</f>
        <v>54.7497171086189</v>
      </c>
      <c r="O172" s="56" t="n">
        <f aca="false">IF(AND(MOD(A172,12)=0,B172&gt;=Inputs!$C$18),MAX(F172+G172+H172+J172-K172-M172-N172,0)*Inputs!$C$17,0)</f>
        <v>0</v>
      </c>
      <c r="P172" s="56" t="n">
        <f aca="false">F172+G172+H172+J172-K172-M172-N172+O172</f>
        <v>8157.70784918421</v>
      </c>
      <c r="Q172" s="56" t="n">
        <f aca="false">IF(OR(E172=1,P172&lt;=0),0,P172)</f>
        <v>8157.70784918421</v>
      </c>
      <c r="R172" s="15" t="n">
        <f aca="false">IF(OR(E172=1,AND(P172&lt;=0,I172&gt;0)),1,0)</f>
        <v>0</v>
      </c>
      <c r="S172" s="15" t="n">
        <f aca="false">IF(L172&gt;0,1,0)</f>
        <v>1</v>
      </c>
    </row>
    <row r="173" customFormat="false" ht="15" hidden="false" customHeight="false" outlineLevel="0" collapsed="false">
      <c r="A173" s="15" t="n">
        <v>172</v>
      </c>
      <c r="B173" s="15" t="n">
        <f aca="false">INT((A173-1)/12)+1</f>
        <v>15</v>
      </c>
      <c r="C173" s="15" t="n">
        <f aca="false">MIN(Inputs!$C$4+B173-1,99)</f>
        <v>88</v>
      </c>
      <c r="D173" s="55" t="n">
        <f aca="false">Inputs!$C$26</f>
        <v>0.03</v>
      </c>
      <c r="E173" s="15" t="n">
        <f aca="false">R172</f>
        <v>0</v>
      </c>
      <c r="F173" s="56" t="n">
        <f aca="false">Q172</f>
        <v>8157.70784918421</v>
      </c>
      <c r="G173" s="56" t="n">
        <f aca="false">IF(AND(MOD(A173-1,12)=0,B173&lt;=Inputs!$C$7,E173=0),Inputs!$C$6,0)</f>
        <v>0</v>
      </c>
      <c r="H173" s="56" t="n">
        <f aca="false">IF(B173=1,G173*Inputs!$C$9,0)</f>
        <v>0</v>
      </c>
      <c r="I173" s="56" t="n">
        <f aca="false">I172+G173</f>
        <v>120000</v>
      </c>
      <c r="J173" s="56" t="n">
        <f aca="false">(F173+G173+H173)*((1+D173)^(1/12)-1)</f>
        <v>20.1191082797275</v>
      </c>
      <c r="K173" s="56" t="n">
        <f aca="false">(F173+G173+H173+J173)*(Inputs!$C$14+IF(B173&lt;=10,Inputs!$C$12,Inputs!$C$13))/12</f>
        <v>4.08891347873197</v>
      </c>
      <c r="L173" s="56" t="n">
        <f aca="false">IF(OR(E173=1,A173&lt;=Inputs!$C$15),0,MAX(Inputs!$C$8*I173-(F173+G173+H173+J173-K173),0))</f>
        <v>113026.261956015</v>
      </c>
      <c r="M173" s="56" t="n">
        <f aca="false">L173*INDEX(Rates!$B$2:$C$101,C173+1,IF(Inputs!$C$5="Male",1,2))/1000/12*Inputs!$C$16</f>
        <v>1226.24075367113</v>
      </c>
      <c r="N173" s="56" t="n">
        <f aca="false">IF($V$1=1,MAX(F173+G173+H173+J173-K173-M173,0)*Inputs!$C$22/12,0)</f>
        <v>46.3166486020938</v>
      </c>
      <c r="O173" s="56" t="n">
        <f aca="false">IF(AND(MOD(A173,12)=0,B173&gt;=Inputs!$C$18),MAX(F173+G173+H173+J173-K173-M173-N173,0)*Inputs!$C$17,0)</f>
        <v>0</v>
      </c>
      <c r="P173" s="56" t="n">
        <f aca="false">F173+G173+H173+J173-K173-M173-N173+O173</f>
        <v>6901.18064171198</v>
      </c>
      <c r="Q173" s="56" t="n">
        <f aca="false">IF(OR(E173=1,P173&lt;=0),0,P173)</f>
        <v>6901.18064171198</v>
      </c>
      <c r="R173" s="15" t="n">
        <f aca="false">IF(OR(E173=1,AND(P173&lt;=0,I173&gt;0)),1,0)</f>
        <v>0</v>
      </c>
      <c r="S173" s="15" t="n">
        <f aca="false">IF(L173&gt;0,1,0)</f>
        <v>1</v>
      </c>
    </row>
    <row r="174" customFormat="false" ht="15" hidden="false" customHeight="false" outlineLevel="0" collapsed="false">
      <c r="A174" s="15" t="n">
        <v>173</v>
      </c>
      <c r="B174" s="15" t="n">
        <f aca="false">INT((A174-1)/12)+1</f>
        <v>15</v>
      </c>
      <c r="C174" s="15" t="n">
        <f aca="false">MIN(Inputs!$C$4+B174-1,99)</f>
        <v>88</v>
      </c>
      <c r="D174" s="55" t="n">
        <f aca="false">Inputs!$C$26</f>
        <v>0.03</v>
      </c>
      <c r="E174" s="15" t="n">
        <f aca="false">R173</f>
        <v>0</v>
      </c>
      <c r="F174" s="56" t="n">
        <f aca="false">Q173</f>
        <v>6901.18064171198</v>
      </c>
      <c r="G174" s="56" t="n">
        <f aca="false">IF(AND(MOD(A174-1,12)=0,B174&lt;=Inputs!$C$7,E174=0),Inputs!$C$6,0)</f>
        <v>0</v>
      </c>
      <c r="H174" s="56" t="n">
        <f aca="false">IF(B174=1,G174*Inputs!$C$9,0)</f>
        <v>0</v>
      </c>
      <c r="I174" s="56" t="n">
        <f aca="false">I173+G174</f>
        <v>120000</v>
      </c>
      <c r="J174" s="56" t="n">
        <f aca="false">(F174+G174+H174)*((1+D174)^(1/12)-1)</f>
        <v>17.0201732098616</v>
      </c>
      <c r="K174" s="56" t="n">
        <f aca="false">(F174+G174+H174+J174)*(Inputs!$C$14+IF(B174&lt;=10,Inputs!$C$12,Inputs!$C$13))/12</f>
        <v>3.45910040746092</v>
      </c>
      <c r="L174" s="56" t="n">
        <f aca="false">IF(OR(E174=1,A174&lt;=Inputs!$C$15),0,MAX(Inputs!$C$8*I174-(F174+G174+H174+J174-K174),0))</f>
        <v>114285.258285486</v>
      </c>
      <c r="M174" s="56" t="n">
        <f aca="false">L174*INDEX(Rates!$B$2:$C$101,C174+1,IF(Inputs!$C$5="Male",1,2))/1000/12*Inputs!$C$16</f>
        <v>1239.89981468228</v>
      </c>
      <c r="N174" s="56" t="n">
        <f aca="false">IF($V$1=1,MAX(F174+G174+H174+J174-K174-M174,0)*Inputs!$C$22/12,0)</f>
        <v>37.832279332214</v>
      </c>
      <c r="O174" s="56" t="n">
        <f aca="false">IF(AND(MOD(A174,12)=0,B174&gt;=Inputs!$C$18),MAX(F174+G174+H174+J174-K174-M174-N174,0)*Inputs!$C$17,0)</f>
        <v>0</v>
      </c>
      <c r="P174" s="56" t="n">
        <f aca="false">F174+G174+H174+J174-K174-M174-N174+O174</f>
        <v>5637.00962049989</v>
      </c>
      <c r="Q174" s="56" t="n">
        <f aca="false">IF(OR(E174=1,P174&lt;=0),0,P174)</f>
        <v>5637.00962049989</v>
      </c>
      <c r="R174" s="15" t="n">
        <f aca="false">IF(OR(E174=1,AND(P174&lt;=0,I174&gt;0)),1,0)</f>
        <v>0</v>
      </c>
      <c r="S174" s="15" t="n">
        <f aca="false">IF(L174&gt;0,1,0)</f>
        <v>1</v>
      </c>
    </row>
    <row r="175" customFormat="false" ht="15" hidden="false" customHeight="false" outlineLevel="0" collapsed="false">
      <c r="A175" s="15" t="n">
        <v>174</v>
      </c>
      <c r="B175" s="15" t="n">
        <f aca="false">INT((A175-1)/12)+1</f>
        <v>15</v>
      </c>
      <c r="C175" s="15" t="n">
        <f aca="false">MIN(Inputs!$C$4+B175-1,99)</f>
        <v>88</v>
      </c>
      <c r="D175" s="55" t="n">
        <f aca="false">Inputs!$C$26</f>
        <v>0.03</v>
      </c>
      <c r="E175" s="15" t="n">
        <f aca="false">R174</f>
        <v>0</v>
      </c>
      <c r="F175" s="56" t="n">
        <f aca="false">Q174</f>
        <v>5637.00962049989</v>
      </c>
      <c r="G175" s="56" t="n">
        <f aca="false">IF(AND(MOD(A175-1,12)=0,B175&lt;=Inputs!$C$7,E175=0),Inputs!$C$6,0)</f>
        <v>0</v>
      </c>
      <c r="H175" s="56" t="n">
        <f aca="false">IF(B175=1,G175*Inputs!$C$9,0)</f>
        <v>0</v>
      </c>
      <c r="I175" s="56" t="n">
        <f aca="false">I174+G175</f>
        <v>120000</v>
      </c>
      <c r="J175" s="56" t="n">
        <f aca="false">(F175+G175+H175)*((1+D175)^(1/12)-1)</f>
        <v>13.9023864332239</v>
      </c>
      <c r="K175" s="56" t="n">
        <f aca="false">(F175+G175+H175+J175)*(Inputs!$C$14+IF(B175&lt;=10,Inputs!$C$12,Inputs!$C$13))/12</f>
        <v>2.82545600346656</v>
      </c>
      <c r="L175" s="56" t="n">
        <f aca="false">IF(OR(E175=1,A175&lt;=Inputs!$C$15),0,MAX(Inputs!$C$8*I175-(F175+G175+H175+J175-K175),0))</f>
        <v>115551.91344907</v>
      </c>
      <c r="M175" s="56" t="n">
        <f aca="false">L175*INDEX(Rates!$B$2:$C$101,C175+1,IF(Inputs!$C$5="Male",1,2))/1000/12*Inputs!$C$16</f>
        <v>1253.64196766121</v>
      </c>
      <c r="N175" s="56" t="n">
        <f aca="false">IF($V$1=1,MAX(F175+G175+H175+J175-K175-M175,0)*Inputs!$C$22/12,0)</f>
        <v>29.2962972217896</v>
      </c>
      <c r="O175" s="56" t="n">
        <f aca="false">IF(AND(MOD(A175,12)=0,B175&gt;=Inputs!$C$18),MAX(F175+G175+H175+J175-K175-M175-N175,0)*Inputs!$C$17,0)</f>
        <v>0</v>
      </c>
      <c r="P175" s="56" t="n">
        <f aca="false">F175+G175+H175+J175-K175-M175-N175+O175</f>
        <v>4365.14828604665</v>
      </c>
      <c r="Q175" s="56" t="n">
        <f aca="false">IF(OR(E175=1,P175&lt;=0),0,P175)</f>
        <v>4365.14828604665</v>
      </c>
      <c r="R175" s="15" t="n">
        <f aca="false">IF(OR(E175=1,AND(P175&lt;=0,I175&gt;0)),1,0)</f>
        <v>0</v>
      </c>
      <c r="S175" s="15" t="n">
        <f aca="false">IF(L175&gt;0,1,0)</f>
        <v>1</v>
      </c>
    </row>
    <row r="176" customFormat="false" ht="15" hidden="false" customHeight="false" outlineLevel="0" collapsed="false">
      <c r="A176" s="15" t="n">
        <v>175</v>
      </c>
      <c r="B176" s="15" t="n">
        <f aca="false">INT((A176-1)/12)+1</f>
        <v>15</v>
      </c>
      <c r="C176" s="15" t="n">
        <f aca="false">MIN(Inputs!$C$4+B176-1,99)</f>
        <v>88</v>
      </c>
      <c r="D176" s="55" t="n">
        <f aca="false">Inputs!$C$26</f>
        <v>0.03</v>
      </c>
      <c r="E176" s="15" t="n">
        <f aca="false">R175</f>
        <v>0</v>
      </c>
      <c r="F176" s="56" t="n">
        <f aca="false">Q175</f>
        <v>4365.14828604665</v>
      </c>
      <c r="G176" s="56" t="n">
        <f aca="false">IF(AND(MOD(A176-1,12)=0,B176&lt;=Inputs!$C$7,E176=0),Inputs!$C$6,0)</f>
        <v>0</v>
      </c>
      <c r="H176" s="56" t="n">
        <f aca="false">IF(B176=1,G176*Inputs!$C$9,0)</f>
        <v>0</v>
      </c>
      <c r="I176" s="56" t="n">
        <f aca="false">I175+G176</f>
        <v>120000</v>
      </c>
      <c r="J176" s="56" t="n">
        <f aca="false">(F176+G176+H176)*((1+D176)^(1/12)-1)</f>
        <v>10.7656332695001</v>
      </c>
      <c r="K176" s="56" t="n">
        <f aca="false">(F176+G176+H176+J176)*(Inputs!$C$14+IF(B176&lt;=10,Inputs!$C$12,Inputs!$C$13))/12</f>
        <v>2.18795695965808</v>
      </c>
      <c r="L176" s="56" t="n">
        <f aca="false">IF(OR(E176=1,A176&lt;=Inputs!$C$15),0,MAX(Inputs!$C$8*I176-(F176+G176+H176+J176-K176),0))</f>
        <v>116826.274037644</v>
      </c>
      <c r="M176" s="56" t="n">
        <f aca="false">L176*INDEX(Rates!$B$2:$C$101,C176+1,IF(Inputs!$C$5="Male",1,2))/1000/12*Inputs!$C$16</f>
        <v>1267.46771808007</v>
      </c>
      <c r="N176" s="56" t="n">
        <f aca="false">IF($V$1=1,MAX(F176+G176+H176+J176-K176-M176,0)*Inputs!$C$22/12,0)</f>
        <v>20.7083882951762</v>
      </c>
      <c r="O176" s="56" t="n">
        <f aca="false">IF(AND(MOD(A176,12)=0,B176&gt;=Inputs!$C$18),MAX(F176+G176+H176+J176-K176-M176-N176,0)*Inputs!$C$17,0)</f>
        <v>0</v>
      </c>
      <c r="P176" s="56" t="n">
        <f aca="false">F176+G176+H176+J176-K176-M176-N176+O176</f>
        <v>3085.54985598125</v>
      </c>
      <c r="Q176" s="56" t="n">
        <f aca="false">IF(OR(E176=1,P176&lt;=0),0,P176)</f>
        <v>3085.54985598125</v>
      </c>
      <c r="R176" s="15" t="n">
        <f aca="false">IF(OR(E176=1,AND(P176&lt;=0,I176&gt;0)),1,0)</f>
        <v>0</v>
      </c>
      <c r="S176" s="15" t="n">
        <f aca="false">IF(L176&gt;0,1,0)</f>
        <v>1</v>
      </c>
    </row>
    <row r="177" customFormat="false" ht="15" hidden="false" customHeight="false" outlineLevel="0" collapsed="false">
      <c r="A177" s="15" t="n">
        <v>176</v>
      </c>
      <c r="B177" s="15" t="n">
        <f aca="false">INT((A177-1)/12)+1</f>
        <v>15</v>
      </c>
      <c r="C177" s="15" t="n">
        <f aca="false">MIN(Inputs!$C$4+B177-1,99)</f>
        <v>88</v>
      </c>
      <c r="D177" s="55" t="n">
        <f aca="false">Inputs!$C$26</f>
        <v>0.03</v>
      </c>
      <c r="E177" s="15" t="n">
        <f aca="false">R176</f>
        <v>0</v>
      </c>
      <c r="F177" s="56" t="n">
        <f aca="false">Q176</f>
        <v>3085.54985598125</v>
      </c>
      <c r="G177" s="56" t="n">
        <f aca="false">IF(AND(MOD(A177-1,12)=0,B177&lt;=Inputs!$C$7,E177=0),Inputs!$C$6,0)</f>
        <v>0</v>
      </c>
      <c r="H177" s="56" t="n">
        <f aca="false">IF(B177=1,G177*Inputs!$C$9,0)</f>
        <v>0</v>
      </c>
      <c r="I177" s="56" t="n">
        <f aca="false">I176+G177</f>
        <v>120000</v>
      </c>
      <c r="J177" s="56" t="n">
        <f aca="false">(F177+G177+H177)*((1+D177)^(1/12)-1)</f>
        <v>7.60979834074255</v>
      </c>
      <c r="K177" s="56" t="n">
        <f aca="false">(F177+G177+H177+J177)*(Inputs!$C$14+IF(B177&lt;=10,Inputs!$C$12,Inputs!$C$13))/12</f>
        <v>1.546579827161</v>
      </c>
      <c r="L177" s="56" t="n">
        <f aca="false">IF(OR(E177=1,A177&lt;=Inputs!$C$15),0,MAX(Inputs!$C$8*I177-(F177+G177+H177+J177-K177),0))</f>
        <v>118108.386925505</v>
      </c>
      <c r="M177" s="56" t="n">
        <f aca="false">L177*INDEX(Rates!$B$2:$C$101,C177+1,IF(Inputs!$C$5="Male",1,2))/1000/12*Inputs!$C$16</f>
        <v>1281.37757448596</v>
      </c>
      <c r="N177" s="56" t="n">
        <f aca="false">IF($V$1=1,MAX(F177+G177+H177+J177-K177-M177,0)*Inputs!$C$22/12,0)</f>
        <v>12.0682366667258</v>
      </c>
      <c r="O177" s="56" t="n">
        <f aca="false">IF(AND(MOD(A177,12)=0,B177&gt;=Inputs!$C$18),MAX(F177+G177+H177+J177-K177-M177-N177,0)*Inputs!$C$17,0)</f>
        <v>0</v>
      </c>
      <c r="P177" s="56" t="n">
        <f aca="false">F177+G177+H177+J177-K177-M177-N177+O177</f>
        <v>1798.16726334215</v>
      </c>
      <c r="Q177" s="56" t="n">
        <f aca="false">IF(OR(E177=1,P177&lt;=0),0,P177)</f>
        <v>1798.16726334215</v>
      </c>
      <c r="R177" s="15" t="n">
        <f aca="false">IF(OR(E177=1,AND(P177&lt;=0,I177&gt;0)),1,0)</f>
        <v>0</v>
      </c>
      <c r="S177" s="15" t="n">
        <f aca="false">IF(L177&gt;0,1,0)</f>
        <v>1</v>
      </c>
    </row>
    <row r="178" customFormat="false" ht="15" hidden="false" customHeight="false" outlineLevel="0" collapsed="false">
      <c r="A178" s="15" t="n">
        <v>177</v>
      </c>
      <c r="B178" s="15" t="n">
        <f aca="false">INT((A178-1)/12)+1</f>
        <v>15</v>
      </c>
      <c r="C178" s="15" t="n">
        <f aca="false">MIN(Inputs!$C$4+B178-1,99)</f>
        <v>88</v>
      </c>
      <c r="D178" s="55" t="n">
        <f aca="false">Inputs!$C$26</f>
        <v>0.03</v>
      </c>
      <c r="E178" s="15" t="n">
        <f aca="false">R177</f>
        <v>0</v>
      </c>
      <c r="F178" s="56" t="n">
        <f aca="false">Q177</f>
        <v>1798.16726334215</v>
      </c>
      <c r="G178" s="56" t="n">
        <f aca="false">IF(AND(MOD(A178-1,12)=0,B178&lt;=Inputs!$C$7,E178=0),Inputs!$C$6,0)</f>
        <v>0</v>
      </c>
      <c r="H178" s="56" t="n">
        <f aca="false">IF(B178=1,G178*Inputs!$C$9,0)</f>
        <v>0</v>
      </c>
      <c r="I178" s="56" t="n">
        <f aca="false">I177+G178</f>
        <v>120000</v>
      </c>
      <c r="J178" s="56" t="n">
        <f aca="false">(F178+G178+H178)*((1+D178)^(1/12)-1)</f>
        <v>4.43476556712677</v>
      </c>
      <c r="K178" s="56" t="n">
        <f aca="false">(F178+G178+H178+J178)*(Inputs!$C$14+IF(B178&lt;=10,Inputs!$C$12,Inputs!$C$13))/12</f>
        <v>0.901301014454636</v>
      </c>
      <c r="L178" s="56" t="n">
        <f aca="false">IF(OR(E178=1,A178&lt;=Inputs!$C$15),0,MAX(Inputs!$C$8*I178-(F178+G178+H178+J178-K178),0))</f>
        <v>119398.299272105</v>
      </c>
      <c r="M178" s="56" t="n">
        <f aca="false">L178*INDEX(Rates!$B$2:$C$101,C178+1,IF(Inputs!$C$5="Male",1,2))/1000/12*Inputs!$C$16</f>
        <v>1295.37204851961</v>
      </c>
      <c r="N178" s="56" t="n">
        <f aca="false">IF($V$1=1,MAX(F178+G178+H178+J178-K178-M178,0)*Inputs!$C$22/12,0)</f>
        <v>3.37552452916802</v>
      </c>
      <c r="O178" s="56" t="n">
        <f aca="false">IF(AND(MOD(A178,12)=0,B178&gt;=Inputs!$C$18),MAX(F178+G178+H178+J178-K178-M178-N178,0)*Inputs!$C$17,0)</f>
        <v>0</v>
      </c>
      <c r="P178" s="56" t="n">
        <f aca="false">F178+G178+H178+J178-K178-M178-N178+O178</f>
        <v>502.953154846034</v>
      </c>
      <c r="Q178" s="56" t="n">
        <f aca="false">IF(OR(E178=1,P178&lt;=0),0,P178)</f>
        <v>502.953154846034</v>
      </c>
      <c r="R178" s="15" t="n">
        <f aca="false">IF(OR(E178=1,AND(P178&lt;=0,I178&gt;0)),1,0)</f>
        <v>0</v>
      </c>
      <c r="S178" s="15" t="n">
        <f aca="false">IF(L178&gt;0,1,0)</f>
        <v>1</v>
      </c>
    </row>
    <row r="179" customFormat="false" ht="15" hidden="false" customHeight="false" outlineLevel="0" collapsed="false">
      <c r="A179" s="15" t="n">
        <v>178</v>
      </c>
      <c r="B179" s="15" t="n">
        <f aca="false">INT((A179-1)/12)+1</f>
        <v>15</v>
      </c>
      <c r="C179" s="15" t="n">
        <f aca="false">MIN(Inputs!$C$4+B179-1,99)</f>
        <v>88</v>
      </c>
      <c r="D179" s="55" t="n">
        <f aca="false">Inputs!$C$26</f>
        <v>0.03</v>
      </c>
      <c r="E179" s="15" t="n">
        <f aca="false">R178</f>
        <v>0</v>
      </c>
      <c r="F179" s="56" t="n">
        <f aca="false">Q178</f>
        <v>502.953154846034</v>
      </c>
      <c r="G179" s="56" t="n">
        <f aca="false">IF(AND(MOD(A179-1,12)=0,B179&lt;=Inputs!$C$7,E179=0),Inputs!$C$6,0)</f>
        <v>0</v>
      </c>
      <c r="H179" s="56" t="n">
        <f aca="false">IF(B179=1,G179*Inputs!$C$9,0)</f>
        <v>0</v>
      </c>
      <c r="I179" s="56" t="n">
        <f aca="false">I178+G179</f>
        <v>120000</v>
      </c>
      <c r="J179" s="56" t="n">
        <f aca="false">(F179+G179+H179)*((1+D179)^(1/12)-1)</f>
        <v>1.24041816268155</v>
      </c>
      <c r="K179" s="56" t="n">
        <f aca="false">(F179+G179+H179+J179)*(Inputs!$C$14+IF(B179&lt;=10,Inputs!$C$12,Inputs!$C$13))/12</f>
        <v>0.252096786504358</v>
      </c>
      <c r="L179" s="56" t="n">
        <f aca="false">IF(OR(E179=1,A179&lt;=Inputs!$C$15),0,MAX(Inputs!$C$8*I179-(F179+G179+H179+J179-K179),0))</f>
        <v>120696.058523778</v>
      </c>
      <c r="M179" s="56" t="n">
        <f aca="false">L179*INDEX(Rates!$B$2:$C$101,C179+1,IF(Inputs!$C$5="Male",1,2))/1000/12*Inputs!$C$16</f>
        <v>1309.45165493422</v>
      </c>
      <c r="N179" s="56" t="n">
        <f aca="false">IF($V$1=1,MAX(F179+G179+H179+J179-K179-M179,0)*Inputs!$C$22/12,0)</f>
        <v>0</v>
      </c>
      <c r="O179" s="56" t="n">
        <f aca="false">IF(AND(MOD(A179,12)=0,B179&gt;=Inputs!$C$18),MAX(F179+G179+H179+J179-K179-M179-N179,0)*Inputs!$C$17,0)</f>
        <v>0</v>
      </c>
      <c r="P179" s="56" t="n">
        <f aca="false">F179+G179+H179+J179-K179-M179-N179+O179</f>
        <v>-805.510178712007</v>
      </c>
      <c r="Q179" s="56" t="n">
        <f aca="false">IF(OR(E179=1,P179&lt;=0),0,P179)</f>
        <v>0</v>
      </c>
      <c r="R179" s="15" t="n">
        <f aca="false">IF(OR(E179=1,AND(P179&lt;=0,I179&gt;0)),1,0)</f>
        <v>1</v>
      </c>
      <c r="S179" s="15" t="n">
        <f aca="false">IF(L179&gt;0,1,0)</f>
        <v>1</v>
      </c>
    </row>
    <row r="180" customFormat="false" ht="15" hidden="false" customHeight="false" outlineLevel="0" collapsed="false">
      <c r="A180" s="15" t="n">
        <v>179</v>
      </c>
      <c r="B180" s="15" t="n">
        <f aca="false">INT((A180-1)/12)+1</f>
        <v>15</v>
      </c>
      <c r="C180" s="15" t="n">
        <f aca="false">MIN(Inputs!$C$4+B180-1,99)</f>
        <v>88</v>
      </c>
      <c r="D180" s="55" t="n">
        <f aca="false">Inputs!$C$26</f>
        <v>0.03</v>
      </c>
      <c r="E180" s="15" t="n">
        <f aca="false">R179</f>
        <v>1</v>
      </c>
      <c r="F180" s="56" t="n">
        <f aca="false">Q179</f>
        <v>0</v>
      </c>
      <c r="G180" s="56" t="n">
        <f aca="false">IF(AND(MOD(A180-1,12)=0,B180&lt;=Inputs!$C$7,E180=0),Inputs!$C$6,0)</f>
        <v>0</v>
      </c>
      <c r="H180" s="56" t="n">
        <f aca="false">IF(B180=1,G180*Inputs!$C$9,0)</f>
        <v>0</v>
      </c>
      <c r="I180" s="56" t="n">
        <f aca="false">I179+G180</f>
        <v>120000</v>
      </c>
      <c r="J180" s="56" t="n">
        <f aca="false">(F180+G180+H180)*((1+D180)^(1/12)-1)</f>
        <v>0</v>
      </c>
      <c r="K180" s="56" t="n">
        <f aca="false">(F180+G180+H180+J180)*(Inputs!$C$14+IF(B180&lt;=10,Inputs!$C$12,Inputs!$C$13))/12</f>
        <v>0</v>
      </c>
      <c r="L180" s="56" t="n">
        <f aca="false">IF(OR(E180=1,A180&lt;=Inputs!$C$15),0,MAX(Inputs!$C$8*I180-(F180+G180+H180+J180-K180),0))</f>
        <v>0</v>
      </c>
      <c r="M180" s="56" t="n">
        <f aca="false">L180*INDEX(Rates!$B$2:$C$101,C180+1,IF(Inputs!$C$5="Male",1,2))/1000/12*Inputs!$C$16</f>
        <v>0</v>
      </c>
      <c r="N180" s="56" t="n">
        <f aca="false">IF($V$1=1,MAX(F180+G180+H180+J180-K180-M180,0)*Inputs!$C$22/12,0)</f>
        <v>0</v>
      </c>
      <c r="O180" s="56" t="n">
        <f aca="false">IF(AND(MOD(A180,12)=0,B180&gt;=Inputs!$C$18),MAX(F180+G180+H180+J180-K180-M180-N180,0)*Inputs!$C$17,0)</f>
        <v>0</v>
      </c>
      <c r="P180" s="56" t="n">
        <f aca="false">F180+G180+H180+J180-K180-M180-N180+O180</f>
        <v>0</v>
      </c>
      <c r="Q180" s="56" t="n">
        <f aca="false">IF(OR(E180=1,P180&lt;=0),0,P180)</f>
        <v>0</v>
      </c>
      <c r="R180" s="15" t="n">
        <f aca="false">IF(OR(E180=1,AND(P180&lt;=0,I180&gt;0)),1,0)</f>
        <v>1</v>
      </c>
      <c r="S180" s="15" t="n">
        <f aca="false">IF(L180&gt;0,1,0)</f>
        <v>0</v>
      </c>
    </row>
    <row r="181" customFormat="false" ht="15" hidden="false" customHeight="false" outlineLevel="0" collapsed="false">
      <c r="A181" s="15" t="n">
        <v>180</v>
      </c>
      <c r="B181" s="15" t="n">
        <f aca="false">INT((A181-1)/12)+1</f>
        <v>15</v>
      </c>
      <c r="C181" s="15" t="n">
        <f aca="false">MIN(Inputs!$C$4+B181-1,99)</f>
        <v>88</v>
      </c>
      <c r="D181" s="55" t="n">
        <f aca="false">Inputs!$C$26</f>
        <v>0.03</v>
      </c>
      <c r="E181" s="15" t="n">
        <f aca="false">R180</f>
        <v>1</v>
      </c>
      <c r="F181" s="56" t="n">
        <f aca="false">Q180</f>
        <v>0</v>
      </c>
      <c r="G181" s="56" t="n">
        <f aca="false">IF(AND(MOD(A181-1,12)=0,B181&lt;=Inputs!$C$7,E181=0),Inputs!$C$6,0)</f>
        <v>0</v>
      </c>
      <c r="H181" s="56" t="n">
        <f aca="false">IF(B181=1,G181*Inputs!$C$9,0)</f>
        <v>0</v>
      </c>
      <c r="I181" s="56" t="n">
        <f aca="false">I180+G181</f>
        <v>120000</v>
      </c>
      <c r="J181" s="56" t="n">
        <f aca="false">(F181+G181+H181)*((1+D181)^(1/12)-1)</f>
        <v>0</v>
      </c>
      <c r="K181" s="56" t="n">
        <f aca="false">(F181+G181+H181+J181)*(Inputs!$C$14+IF(B181&lt;=10,Inputs!$C$12,Inputs!$C$13))/12</f>
        <v>0</v>
      </c>
      <c r="L181" s="56" t="n">
        <f aca="false">IF(OR(E181=1,A181&lt;=Inputs!$C$15),0,MAX(Inputs!$C$8*I181-(F181+G181+H181+J181-K181),0))</f>
        <v>0</v>
      </c>
      <c r="M181" s="56" t="n">
        <f aca="false">L181*INDEX(Rates!$B$2:$C$101,C181+1,IF(Inputs!$C$5="Male",1,2))/1000/12*Inputs!$C$16</f>
        <v>0</v>
      </c>
      <c r="N181" s="56" t="n">
        <f aca="false">IF($V$1=1,MAX(F181+G181+H181+J181-K181-M181,0)*Inputs!$C$22/12,0)</f>
        <v>0</v>
      </c>
      <c r="O181" s="56" t="n">
        <f aca="false">IF(AND(MOD(A181,12)=0,B181&gt;=Inputs!$C$18),MAX(F181+G181+H181+J181-K181-M181-N181,0)*Inputs!$C$17,0)</f>
        <v>0</v>
      </c>
      <c r="P181" s="56" t="n">
        <f aca="false">F181+G181+H181+J181-K181-M181-N181+O181</f>
        <v>0</v>
      </c>
      <c r="Q181" s="56" t="n">
        <f aca="false">IF(OR(E181=1,P181&lt;=0),0,P181)</f>
        <v>0</v>
      </c>
      <c r="R181" s="15" t="n">
        <f aca="false">IF(OR(E181=1,AND(P181&lt;=0,I181&gt;0)),1,0)</f>
        <v>1</v>
      </c>
      <c r="S181" s="15" t="n">
        <f aca="false">IF(L181&gt;0,1,0)</f>
        <v>0</v>
      </c>
    </row>
    <row r="182" customFormat="false" ht="15" hidden="false" customHeight="false" outlineLevel="0" collapsed="false">
      <c r="A182" s="15" t="n">
        <v>181</v>
      </c>
      <c r="B182" s="15" t="n">
        <f aca="false">INT((A182-1)/12)+1</f>
        <v>16</v>
      </c>
      <c r="C182" s="15" t="n">
        <f aca="false">MIN(Inputs!$C$4+B182-1,99)</f>
        <v>89</v>
      </c>
      <c r="D182" s="55" t="n">
        <f aca="false">Inputs!$C$26</f>
        <v>0.03</v>
      </c>
      <c r="E182" s="15" t="n">
        <f aca="false">R181</f>
        <v>1</v>
      </c>
      <c r="F182" s="56" t="n">
        <f aca="false">Q181</f>
        <v>0</v>
      </c>
      <c r="G182" s="56" t="n">
        <f aca="false">IF(AND(MOD(A182-1,12)=0,B182&lt;=Inputs!$C$7,E182=0),Inputs!$C$6,0)</f>
        <v>0</v>
      </c>
      <c r="H182" s="56" t="n">
        <f aca="false">IF(B182=1,G182*Inputs!$C$9,0)</f>
        <v>0</v>
      </c>
      <c r="I182" s="56" t="n">
        <f aca="false">I181+G182</f>
        <v>120000</v>
      </c>
      <c r="J182" s="56" t="n">
        <f aca="false">(F182+G182+H182)*((1+D182)^(1/12)-1)</f>
        <v>0</v>
      </c>
      <c r="K182" s="56" t="n">
        <f aca="false">(F182+G182+H182+J182)*(Inputs!$C$14+IF(B182&lt;=10,Inputs!$C$12,Inputs!$C$13))/12</f>
        <v>0</v>
      </c>
      <c r="L182" s="56" t="n">
        <f aca="false">IF(OR(E182=1,A182&lt;=Inputs!$C$15),0,MAX(Inputs!$C$8*I182-(F182+G182+H182+J182-K182),0))</f>
        <v>0</v>
      </c>
      <c r="M182" s="56" t="n">
        <f aca="false">L182*INDEX(Rates!$B$2:$C$101,C182+1,IF(Inputs!$C$5="Male",1,2))/1000/12*Inputs!$C$16</f>
        <v>0</v>
      </c>
      <c r="N182" s="56" t="n">
        <f aca="false">IF($V$1=1,MAX(F182+G182+H182+J182-K182-M182,0)*Inputs!$C$22/12,0)</f>
        <v>0</v>
      </c>
      <c r="O182" s="56" t="n">
        <f aca="false">IF(AND(MOD(A182,12)=0,B182&gt;=Inputs!$C$18),MAX(F182+G182+H182+J182-K182-M182-N182,0)*Inputs!$C$17,0)</f>
        <v>0</v>
      </c>
      <c r="P182" s="56" t="n">
        <f aca="false">F182+G182+H182+J182-K182-M182-N182+O182</f>
        <v>0</v>
      </c>
      <c r="Q182" s="56" t="n">
        <f aca="false">IF(OR(E182=1,P182&lt;=0),0,P182)</f>
        <v>0</v>
      </c>
      <c r="R182" s="15" t="n">
        <f aca="false">IF(OR(E182=1,AND(P182&lt;=0,I182&gt;0)),1,0)</f>
        <v>1</v>
      </c>
      <c r="S182" s="15" t="n">
        <f aca="false">IF(L182&gt;0,1,0)</f>
        <v>0</v>
      </c>
    </row>
    <row r="183" customFormat="false" ht="15" hidden="false" customHeight="false" outlineLevel="0" collapsed="false">
      <c r="A183" s="15" t="n">
        <v>182</v>
      </c>
      <c r="B183" s="15" t="n">
        <f aca="false">INT((A183-1)/12)+1</f>
        <v>16</v>
      </c>
      <c r="C183" s="15" t="n">
        <f aca="false">MIN(Inputs!$C$4+B183-1,99)</f>
        <v>89</v>
      </c>
      <c r="D183" s="55" t="n">
        <f aca="false">Inputs!$C$26</f>
        <v>0.03</v>
      </c>
      <c r="E183" s="15" t="n">
        <f aca="false">R182</f>
        <v>1</v>
      </c>
      <c r="F183" s="56" t="n">
        <f aca="false">Q182</f>
        <v>0</v>
      </c>
      <c r="G183" s="56" t="n">
        <f aca="false">IF(AND(MOD(A183-1,12)=0,B183&lt;=Inputs!$C$7,E183=0),Inputs!$C$6,0)</f>
        <v>0</v>
      </c>
      <c r="H183" s="56" t="n">
        <f aca="false">IF(B183=1,G183*Inputs!$C$9,0)</f>
        <v>0</v>
      </c>
      <c r="I183" s="56" t="n">
        <f aca="false">I182+G183</f>
        <v>120000</v>
      </c>
      <c r="J183" s="56" t="n">
        <f aca="false">(F183+G183+H183)*((1+D183)^(1/12)-1)</f>
        <v>0</v>
      </c>
      <c r="K183" s="56" t="n">
        <f aca="false">(F183+G183+H183+J183)*(Inputs!$C$14+IF(B183&lt;=10,Inputs!$C$12,Inputs!$C$13))/12</f>
        <v>0</v>
      </c>
      <c r="L183" s="56" t="n">
        <f aca="false">IF(OR(E183=1,A183&lt;=Inputs!$C$15),0,MAX(Inputs!$C$8*I183-(F183+G183+H183+J183-K183),0))</f>
        <v>0</v>
      </c>
      <c r="M183" s="56" t="n">
        <f aca="false">L183*INDEX(Rates!$B$2:$C$101,C183+1,IF(Inputs!$C$5="Male",1,2))/1000/12*Inputs!$C$16</f>
        <v>0</v>
      </c>
      <c r="N183" s="56" t="n">
        <f aca="false">IF($V$1=1,MAX(F183+G183+H183+J183-K183-M183,0)*Inputs!$C$22/12,0)</f>
        <v>0</v>
      </c>
      <c r="O183" s="56" t="n">
        <f aca="false">IF(AND(MOD(A183,12)=0,B183&gt;=Inputs!$C$18),MAX(F183+G183+H183+J183-K183-M183-N183,0)*Inputs!$C$17,0)</f>
        <v>0</v>
      </c>
      <c r="P183" s="56" t="n">
        <f aca="false">F183+G183+H183+J183-K183-M183-N183+O183</f>
        <v>0</v>
      </c>
      <c r="Q183" s="56" t="n">
        <f aca="false">IF(OR(E183=1,P183&lt;=0),0,P183)</f>
        <v>0</v>
      </c>
      <c r="R183" s="15" t="n">
        <f aca="false">IF(OR(E183=1,AND(P183&lt;=0,I183&gt;0)),1,0)</f>
        <v>1</v>
      </c>
      <c r="S183" s="15" t="n">
        <f aca="false">IF(L183&gt;0,1,0)</f>
        <v>0</v>
      </c>
    </row>
    <row r="184" customFormat="false" ht="15" hidden="false" customHeight="false" outlineLevel="0" collapsed="false">
      <c r="A184" s="15" t="n">
        <v>183</v>
      </c>
      <c r="B184" s="15" t="n">
        <f aca="false">INT((A184-1)/12)+1</f>
        <v>16</v>
      </c>
      <c r="C184" s="15" t="n">
        <f aca="false">MIN(Inputs!$C$4+B184-1,99)</f>
        <v>89</v>
      </c>
      <c r="D184" s="55" t="n">
        <f aca="false">Inputs!$C$26</f>
        <v>0.03</v>
      </c>
      <c r="E184" s="15" t="n">
        <f aca="false">R183</f>
        <v>1</v>
      </c>
      <c r="F184" s="56" t="n">
        <f aca="false">Q183</f>
        <v>0</v>
      </c>
      <c r="G184" s="56" t="n">
        <f aca="false">IF(AND(MOD(A184-1,12)=0,B184&lt;=Inputs!$C$7,E184=0),Inputs!$C$6,0)</f>
        <v>0</v>
      </c>
      <c r="H184" s="56" t="n">
        <f aca="false">IF(B184=1,G184*Inputs!$C$9,0)</f>
        <v>0</v>
      </c>
      <c r="I184" s="56" t="n">
        <f aca="false">I183+G184</f>
        <v>120000</v>
      </c>
      <c r="J184" s="56" t="n">
        <f aca="false">(F184+G184+H184)*((1+D184)^(1/12)-1)</f>
        <v>0</v>
      </c>
      <c r="K184" s="56" t="n">
        <f aca="false">(F184+G184+H184+J184)*(Inputs!$C$14+IF(B184&lt;=10,Inputs!$C$12,Inputs!$C$13))/12</f>
        <v>0</v>
      </c>
      <c r="L184" s="56" t="n">
        <f aca="false">IF(OR(E184=1,A184&lt;=Inputs!$C$15),0,MAX(Inputs!$C$8*I184-(F184+G184+H184+J184-K184),0))</f>
        <v>0</v>
      </c>
      <c r="M184" s="56" t="n">
        <f aca="false">L184*INDEX(Rates!$B$2:$C$101,C184+1,IF(Inputs!$C$5="Male",1,2))/1000/12*Inputs!$C$16</f>
        <v>0</v>
      </c>
      <c r="N184" s="56" t="n">
        <f aca="false">IF($V$1=1,MAX(F184+G184+H184+J184-K184-M184,0)*Inputs!$C$22/12,0)</f>
        <v>0</v>
      </c>
      <c r="O184" s="56" t="n">
        <f aca="false">IF(AND(MOD(A184,12)=0,B184&gt;=Inputs!$C$18),MAX(F184+G184+H184+J184-K184-M184-N184,0)*Inputs!$C$17,0)</f>
        <v>0</v>
      </c>
      <c r="P184" s="56" t="n">
        <f aca="false">F184+G184+H184+J184-K184-M184-N184+O184</f>
        <v>0</v>
      </c>
      <c r="Q184" s="56" t="n">
        <f aca="false">IF(OR(E184=1,P184&lt;=0),0,P184)</f>
        <v>0</v>
      </c>
      <c r="R184" s="15" t="n">
        <f aca="false">IF(OR(E184=1,AND(P184&lt;=0,I184&gt;0)),1,0)</f>
        <v>1</v>
      </c>
      <c r="S184" s="15" t="n">
        <f aca="false">IF(L184&gt;0,1,0)</f>
        <v>0</v>
      </c>
    </row>
    <row r="185" customFormat="false" ht="15" hidden="false" customHeight="false" outlineLevel="0" collapsed="false">
      <c r="A185" s="15" t="n">
        <v>184</v>
      </c>
      <c r="B185" s="15" t="n">
        <f aca="false">INT((A185-1)/12)+1</f>
        <v>16</v>
      </c>
      <c r="C185" s="15" t="n">
        <f aca="false">MIN(Inputs!$C$4+B185-1,99)</f>
        <v>89</v>
      </c>
      <c r="D185" s="55" t="n">
        <f aca="false">Inputs!$C$26</f>
        <v>0.03</v>
      </c>
      <c r="E185" s="15" t="n">
        <f aca="false">R184</f>
        <v>1</v>
      </c>
      <c r="F185" s="56" t="n">
        <f aca="false">Q184</f>
        <v>0</v>
      </c>
      <c r="G185" s="56" t="n">
        <f aca="false">IF(AND(MOD(A185-1,12)=0,B185&lt;=Inputs!$C$7,E185=0),Inputs!$C$6,0)</f>
        <v>0</v>
      </c>
      <c r="H185" s="56" t="n">
        <f aca="false">IF(B185=1,G185*Inputs!$C$9,0)</f>
        <v>0</v>
      </c>
      <c r="I185" s="56" t="n">
        <f aca="false">I184+G185</f>
        <v>120000</v>
      </c>
      <c r="J185" s="56" t="n">
        <f aca="false">(F185+G185+H185)*((1+D185)^(1/12)-1)</f>
        <v>0</v>
      </c>
      <c r="K185" s="56" t="n">
        <f aca="false">(F185+G185+H185+J185)*(Inputs!$C$14+IF(B185&lt;=10,Inputs!$C$12,Inputs!$C$13))/12</f>
        <v>0</v>
      </c>
      <c r="L185" s="56" t="n">
        <f aca="false">IF(OR(E185=1,A185&lt;=Inputs!$C$15),0,MAX(Inputs!$C$8*I185-(F185+G185+H185+J185-K185),0))</f>
        <v>0</v>
      </c>
      <c r="M185" s="56" t="n">
        <f aca="false">L185*INDEX(Rates!$B$2:$C$101,C185+1,IF(Inputs!$C$5="Male",1,2))/1000/12*Inputs!$C$16</f>
        <v>0</v>
      </c>
      <c r="N185" s="56" t="n">
        <f aca="false">IF($V$1=1,MAX(F185+G185+H185+J185-K185-M185,0)*Inputs!$C$22/12,0)</f>
        <v>0</v>
      </c>
      <c r="O185" s="56" t="n">
        <f aca="false">IF(AND(MOD(A185,12)=0,B185&gt;=Inputs!$C$18),MAX(F185+G185+H185+J185-K185-M185-N185,0)*Inputs!$C$17,0)</f>
        <v>0</v>
      </c>
      <c r="P185" s="56" t="n">
        <f aca="false">F185+G185+H185+J185-K185-M185-N185+O185</f>
        <v>0</v>
      </c>
      <c r="Q185" s="56" t="n">
        <f aca="false">IF(OR(E185=1,P185&lt;=0),0,P185)</f>
        <v>0</v>
      </c>
      <c r="R185" s="15" t="n">
        <f aca="false">IF(OR(E185=1,AND(P185&lt;=0,I185&gt;0)),1,0)</f>
        <v>1</v>
      </c>
      <c r="S185" s="15" t="n">
        <f aca="false">IF(L185&gt;0,1,0)</f>
        <v>0</v>
      </c>
    </row>
    <row r="186" customFormat="false" ht="15" hidden="false" customHeight="false" outlineLevel="0" collapsed="false">
      <c r="A186" s="15" t="n">
        <v>185</v>
      </c>
      <c r="B186" s="15" t="n">
        <f aca="false">INT((A186-1)/12)+1</f>
        <v>16</v>
      </c>
      <c r="C186" s="15" t="n">
        <f aca="false">MIN(Inputs!$C$4+B186-1,99)</f>
        <v>89</v>
      </c>
      <c r="D186" s="55" t="n">
        <f aca="false">Inputs!$C$26</f>
        <v>0.03</v>
      </c>
      <c r="E186" s="15" t="n">
        <f aca="false">R185</f>
        <v>1</v>
      </c>
      <c r="F186" s="56" t="n">
        <f aca="false">Q185</f>
        <v>0</v>
      </c>
      <c r="G186" s="56" t="n">
        <f aca="false">IF(AND(MOD(A186-1,12)=0,B186&lt;=Inputs!$C$7,E186=0),Inputs!$C$6,0)</f>
        <v>0</v>
      </c>
      <c r="H186" s="56" t="n">
        <f aca="false">IF(B186=1,G186*Inputs!$C$9,0)</f>
        <v>0</v>
      </c>
      <c r="I186" s="56" t="n">
        <f aca="false">I185+G186</f>
        <v>120000</v>
      </c>
      <c r="J186" s="56" t="n">
        <f aca="false">(F186+G186+H186)*((1+D186)^(1/12)-1)</f>
        <v>0</v>
      </c>
      <c r="K186" s="56" t="n">
        <f aca="false">(F186+G186+H186+J186)*(Inputs!$C$14+IF(B186&lt;=10,Inputs!$C$12,Inputs!$C$13))/12</f>
        <v>0</v>
      </c>
      <c r="L186" s="56" t="n">
        <f aca="false">IF(OR(E186=1,A186&lt;=Inputs!$C$15),0,MAX(Inputs!$C$8*I186-(F186+G186+H186+J186-K186),0))</f>
        <v>0</v>
      </c>
      <c r="M186" s="56" t="n">
        <f aca="false">L186*INDEX(Rates!$B$2:$C$101,C186+1,IF(Inputs!$C$5="Male",1,2))/1000/12*Inputs!$C$16</f>
        <v>0</v>
      </c>
      <c r="N186" s="56" t="n">
        <f aca="false">IF($V$1=1,MAX(F186+G186+H186+J186-K186-M186,0)*Inputs!$C$22/12,0)</f>
        <v>0</v>
      </c>
      <c r="O186" s="56" t="n">
        <f aca="false">IF(AND(MOD(A186,12)=0,B186&gt;=Inputs!$C$18),MAX(F186+G186+H186+J186-K186-M186-N186,0)*Inputs!$C$17,0)</f>
        <v>0</v>
      </c>
      <c r="P186" s="56" t="n">
        <f aca="false">F186+G186+H186+J186-K186-M186-N186+O186</f>
        <v>0</v>
      </c>
      <c r="Q186" s="56" t="n">
        <f aca="false">IF(OR(E186=1,P186&lt;=0),0,P186)</f>
        <v>0</v>
      </c>
      <c r="R186" s="15" t="n">
        <f aca="false">IF(OR(E186=1,AND(P186&lt;=0,I186&gt;0)),1,0)</f>
        <v>1</v>
      </c>
      <c r="S186" s="15" t="n">
        <f aca="false">IF(L186&gt;0,1,0)</f>
        <v>0</v>
      </c>
    </row>
    <row r="187" customFormat="false" ht="15" hidden="false" customHeight="false" outlineLevel="0" collapsed="false">
      <c r="A187" s="15" t="n">
        <v>186</v>
      </c>
      <c r="B187" s="15" t="n">
        <f aca="false">INT((A187-1)/12)+1</f>
        <v>16</v>
      </c>
      <c r="C187" s="15" t="n">
        <f aca="false">MIN(Inputs!$C$4+B187-1,99)</f>
        <v>89</v>
      </c>
      <c r="D187" s="55" t="n">
        <f aca="false">Inputs!$C$26</f>
        <v>0.03</v>
      </c>
      <c r="E187" s="15" t="n">
        <f aca="false">R186</f>
        <v>1</v>
      </c>
      <c r="F187" s="56" t="n">
        <f aca="false">Q186</f>
        <v>0</v>
      </c>
      <c r="G187" s="56" t="n">
        <f aca="false">IF(AND(MOD(A187-1,12)=0,B187&lt;=Inputs!$C$7,E187=0),Inputs!$C$6,0)</f>
        <v>0</v>
      </c>
      <c r="H187" s="56" t="n">
        <f aca="false">IF(B187=1,G187*Inputs!$C$9,0)</f>
        <v>0</v>
      </c>
      <c r="I187" s="56" t="n">
        <f aca="false">I186+G187</f>
        <v>120000</v>
      </c>
      <c r="J187" s="56" t="n">
        <f aca="false">(F187+G187+H187)*((1+D187)^(1/12)-1)</f>
        <v>0</v>
      </c>
      <c r="K187" s="56" t="n">
        <f aca="false">(F187+G187+H187+J187)*(Inputs!$C$14+IF(B187&lt;=10,Inputs!$C$12,Inputs!$C$13))/12</f>
        <v>0</v>
      </c>
      <c r="L187" s="56" t="n">
        <f aca="false">IF(OR(E187=1,A187&lt;=Inputs!$C$15),0,MAX(Inputs!$C$8*I187-(F187+G187+H187+J187-K187),0))</f>
        <v>0</v>
      </c>
      <c r="M187" s="56" t="n">
        <f aca="false">L187*INDEX(Rates!$B$2:$C$101,C187+1,IF(Inputs!$C$5="Male",1,2))/1000/12*Inputs!$C$16</f>
        <v>0</v>
      </c>
      <c r="N187" s="56" t="n">
        <f aca="false">IF($V$1=1,MAX(F187+G187+H187+J187-K187-M187,0)*Inputs!$C$22/12,0)</f>
        <v>0</v>
      </c>
      <c r="O187" s="56" t="n">
        <f aca="false">IF(AND(MOD(A187,12)=0,B187&gt;=Inputs!$C$18),MAX(F187+G187+H187+J187-K187-M187-N187,0)*Inputs!$C$17,0)</f>
        <v>0</v>
      </c>
      <c r="P187" s="56" t="n">
        <f aca="false">F187+G187+H187+J187-K187-M187-N187+O187</f>
        <v>0</v>
      </c>
      <c r="Q187" s="56" t="n">
        <f aca="false">IF(OR(E187=1,P187&lt;=0),0,P187)</f>
        <v>0</v>
      </c>
      <c r="R187" s="15" t="n">
        <f aca="false">IF(OR(E187=1,AND(P187&lt;=0,I187&gt;0)),1,0)</f>
        <v>1</v>
      </c>
      <c r="S187" s="15" t="n">
        <f aca="false">IF(L187&gt;0,1,0)</f>
        <v>0</v>
      </c>
    </row>
    <row r="188" customFormat="false" ht="15" hidden="false" customHeight="false" outlineLevel="0" collapsed="false">
      <c r="A188" s="15" t="n">
        <v>187</v>
      </c>
      <c r="B188" s="15" t="n">
        <f aca="false">INT((A188-1)/12)+1</f>
        <v>16</v>
      </c>
      <c r="C188" s="15" t="n">
        <f aca="false">MIN(Inputs!$C$4+B188-1,99)</f>
        <v>89</v>
      </c>
      <c r="D188" s="55" t="n">
        <f aca="false">Inputs!$C$26</f>
        <v>0.03</v>
      </c>
      <c r="E188" s="15" t="n">
        <f aca="false">R187</f>
        <v>1</v>
      </c>
      <c r="F188" s="56" t="n">
        <f aca="false">Q187</f>
        <v>0</v>
      </c>
      <c r="G188" s="56" t="n">
        <f aca="false">IF(AND(MOD(A188-1,12)=0,B188&lt;=Inputs!$C$7,E188=0),Inputs!$C$6,0)</f>
        <v>0</v>
      </c>
      <c r="H188" s="56" t="n">
        <f aca="false">IF(B188=1,G188*Inputs!$C$9,0)</f>
        <v>0</v>
      </c>
      <c r="I188" s="56" t="n">
        <f aca="false">I187+G188</f>
        <v>120000</v>
      </c>
      <c r="J188" s="56" t="n">
        <f aca="false">(F188+G188+H188)*((1+D188)^(1/12)-1)</f>
        <v>0</v>
      </c>
      <c r="K188" s="56" t="n">
        <f aca="false">(F188+G188+H188+J188)*(Inputs!$C$14+IF(B188&lt;=10,Inputs!$C$12,Inputs!$C$13))/12</f>
        <v>0</v>
      </c>
      <c r="L188" s="56" t="n">
        <f aca="false">IF(OR(E188=1,A188&lt;=Inputs!$C$15),0,MAX(Inputs!$C$8*I188-(F188+G188+H188+J188-K188),0))</f>
        <v>0</v>
      </c>
      <c r="M188" s="56" t="n">
        <f aca="false">L188*INDEX(Rates!$B$2:$C$101,C188+1,IF(Inputs!$C$5="Male",1,2))/1000/12*Inputs!$C$16</f>
        <v>0</v>
      </c>
      <c r="N188" s="56" t="n">
        <f aca="false">IF($V$1=1,MAX(F188+G188+H188+J188-K188-M188,0)*Inputs!$C$22/12,0)</f>
        <v>0</v>
      </c>
      <c r="O188" s="56" t="n">
        <f aca="false">IF(AND(MOD(A188,12)=0,B188&gt;=Inputs!$C$18),MAX(F188+G188+H188+J188-K188-M188-N188,0)*Inputs!$C$17,0)</f>
        <v>0</v>
      </c>
      <c r="P188" s="56" t="n">
        <f aca="false">F188+G188+H188+J188-K188-M188-N188+O188</f>
        <v>0</v>
      </c>
      <c r="Q188" s="56" t="n">
        <f aca="false">IF(OR(E188=1,P188&lt;=0),0,P188)</f>
        <v>0</v>
      </c>
      <c r="R188" s="15" t="n">
        <f aca="false">IF(OR(E188=1,AND(P188&lt;=0,I188&gt;0)),1,0)</f>
        <v>1</v>
      </c>
      <c r="S188" s="15" t="n">
        <f aca="false">IF(L188&gt;0,1,0)</f>
        <v>0</v>
      </c>
    </row>
    <row r="189" customFormat="false" ht="15" hidden="false" customHeight="false" outlineLevel="0" collapsed="false">
      <c r="A189" s="15" t="n">
        <v>188</v>
      </c>
      <c r="B189" s="15" t="n">
        <f aca="false">INT((A189-1)/12)+1</f>
        <v>16</v>
      </c>
      <c r="C189" s="15" t="n">
        <f aca="false">MIN(Inputs!$C$4+B189-1,99)</f>
        <v>89</v>
      </c>
      <c r="D189" s="55" t="n">
        <f aca="false">Inputs!$C$26</f>
        <v>0.03</v>
      </c>
      <c r="E189" s="15" t="n">
        <f aca="false">R188</f>
        <v>1</v>
      </c>
      <c r="F189" s="56" t="n">
        <f aca="false">Q188</f>
        <v>0</v>
      </c>
      <c r="G189" s="56" t="n">
        <f aca="false">IF(AND(MOD(A189-1,12)=0,B189&lt;=Inputs!$C$7,E189=0),Inputs!$C$6,0)</f>
        <v>0</v>
      </c>
      <c r="H189" s="56" t="n">
        <f aca="false">IF(B189=1,G189*Inputs!$C$9,0)</f>
        <v>0</v>
      </c>
      <c r="I189" s="56" t="n">
        <f aca="false">I188+G189</f>
        <v>120000</v>
      </c>
      <c r="J189" s="56" t="n">
        <f aca="false">(F189+G189+H189)*((1+D189)^(1/12)-1)</f>
        <v>0</v>
      </c>
      <c r="K189" s="56" t="n">
        <f aca="false">(F189+G189+H189+J189)*(Inputs!$C$14+IF(B189&lt;=10,Inputs!$C$12,Inputs!$C$13))/12</f>
        <v>0</v>
      </c>
      <c r="L189" s="56" t="n">
        <f aca="false">IF(OR(E189=1,A189&lt;=Inputs!$C$15),0,MAX(Inputs!$C$8*I189-(F189+G189+H189+J189-K189),0))</f>
        <v>0</v>
      </c>
      <c r="M189" s="56" t="n">
        <f aca="false">L189*INDEX(Rates!$B$2:$C$101,C189+1,IF(Inputs!$C$5="Male",1,2))/1000/12*Inputs!$C$16</f>
        <v>0</v>
      </c>
      <c r="N189" s="56" t="n">
        <f aca="false">IF($V$1=1,MAX(F189+G189+H189+J189-K189-M189,0)*Inputs!$C$22/12,0)</f>
        <v>0</v>
      </c>
      <c r="O189" s="56" t="n">
        <f aca="false">IF(AND(MOD(A189,12)=0,B189&gt;=Inputs!$C$18),MAX(F189+G189+H189+J189-K189-M189-N189,0)*Inputs!$C$17,0)</f>
        <v>0</v>
      </c>
      <c r="P189" s="56" t="n">
        <f aca="false">F189+G189+H189+J189-K189-M189-N189+O189</f>
        <v>0</v>
      </c>
      <c r="Q189" s="56" t="n">
        <f aca="false">IF(OR(E189=1,P189&lt;=0),0,P189)</f>
        <v>0</v>
      </c>
      <c r="R189" s="15" t="n">
        <f aca="false">IF(OR(E189=1,AND(P189&lt;=0,I189&gt;0)),1,0)</f>
        <v>1</v>
      </c>
      <c r="S189" s="15" t="n">
        <f aca="false">IF(L189&gt;0,1,0)</f>
        <v>0</v>
      </c>
    </row>
    <row r="190" customFormat="false" ht="15" hidden="false" customHeight="false" outlineLevel="0" collapsed="false">
      <c r="A190" s="15" t="n">
        <v>189</v>
      </c>
      <c r="B190" s="15" t="n">
        <f aca="false">INT((A190-1)/12)+1</f>
        <v>16</v>
      </c>
      <c r="C190" s="15" t="n">
        <f aca="false">MIN(Inputs!$C$4+B190-1,99)</f>
        <v>89</v>
      </c>
      <c r="D190" s="55" t="n">
        <f aca="false">Inputs!$C$26</f>
        <v>0.03</v>
      </c>
      <c r="E190" s="15" t="n">
        <f aca="false">R189</f>
        <v>1</v>
      </c>
      <c r="F190" s="56" t="n">
        <f aca="false">Q189</f>
        <v>0</v>
      </c>
      <c r="G190" s="56" t="n">
        <f aca="false">IF(AND(MOD(A190-1,12)=0,B190&lt;=Inputs!$C$7,E190=0),Inputs!$C$6,0)</f>
        <v>0</v>
      </c>
      <c r="H190" s="56" t="n">
        <f aca="false">IF(B190=1,G190*Inputs!$C$9,0)</f>
        <v>0</v>
      </c>
      <c r="I190" s="56" t="n">
        <f aca="false">I189+G190</f>
        <v>120000</v>
      </c>
      <c r="J190" s="56" t="n">
        <f aca="false">(F190+G190+H190)*((1+D190)^(1/12)-1)</f>
        <v>0</v>
      </c>
      <c r="K190" s="56" t="n">
        <f aca="false">(F190+G190+H190+J190)*(Inputs!$C$14+IF(B190&lt;=10,Inputs!$C$12,Inputs!$C$13))/12</f>
        <v>0</v>
      </c>
      <c r="L190" s="56" t="n">
        <f aca="false">IF(OR(E190=1,A190&lt;=Inputs!$C$15),0,MAX(Inputs!$C$8*I190-(F190+G190+H190+J190-K190),0))</f>
        <v>0</v>
      </c>
      <c r="M190" s="56" t="n">
        <f aca="false">L190*INDEX(Rates!$B$2:$C$101,C190+1,IF(Inputs!$C$5="Male",1,2))/1000/12*Inputs!$C$16</f>
        <v>0</v>
      </c>
      <c r="N190" s="56" t="n">
        <f aca="false">IF($V$1=1,MAX(F190+G190+H190+J190-K190-M190,0)*Inputs!$C$22/12,0)</f>
        <v>0</v>
      </c>
      <c r="O190" s="56" t="n">
        <f aca="false">IF(AND(MOD(A190,12)=0,B190&gt;=Inputs!$C$18),MAX(F190+G190+H190+J190-K190-M190-N190,0)*Inputs!$C$17,0)</f>
        <v>0</v>
      </c>
      <c r="P190" s="56" t="n">
        <f aca="false">F190+G190+H190+J190-K190-M190-N190+O190</f>
        <v>0</v>
      </c>
      <c r="Q190" s="56" t="n">
        <f aca="false">IF(OR(E190=1,P190&lt;=0),0,P190)</f>
        <v>0</v>
      </c>
      <c r="R190" s="15" t="n">
        <f aca="false">IF(OR(E190=1,AND(P190&lt;=0,I190&gt;0)),1,0)</f>
        <v>1</v>
      </c>
      <c r="S190" s="15" t="n">
        <f aca="false">IF(L190&gt;0,1,0)</f>
        <v>0</v>
      </c>
    </row>
    <row r="191" customFormat="false" ht="15" hidden="false" customHeight="false" outlineLevel="0" collapsed="false">
      <c r="A191" s="15" t="n">
        <v>190</v>
      </c>
      <c r="B191" s="15" t="n">
        <f aca="false">INT((A191-1)/12)+1</f>
        <v>16</v>
      </c>
      <c r="C191" s="15" t="n">
        <f aca="false">MIN(Inputs!$C$4+B191-1,99)</f>
        <v>89</v>
      </c>
      <c r="D191" s="55" t="n">
        <f aca="false">Inputs!$C$26</f>
        <v>0.03</v>
      </c>
      <c r="E191" s="15" t="n">
        <f aca="false">R190</f>
        <v>1</v>
      </c>
      <c r="F191" s="56" t="n">
        <f aca="false">Q190</f>
        <v>0</v>
      </c>
      <c r="G191" s="56" t="n">
        <f aca="false">IF(AND(MOD(A191-1,12)=0,B191&lt;=Inputs!$C$7,E191=0),Inputs!$C$6,0)</f>
        <v>0</v>
      </c>
      <c r="H191" s="56" t="n">
        <f aca="false">IF(B191=1,G191*Inputs!$C$9,0)</f>
        <v>0</v>
      </c>
      <c r="I191" s="56" t="n">
        <f aca="false">I190+G191</f>
        <v>120000</v>
      </c>
      <c r="J191" s="56" t="n">
        <f aca="false">(F191+G191+H191)*((1+D191)^(1/12)-1)</f>
        <v>0</v>
      </c>
      <c r="K191" s="56" t="n">
        <f aca="false">(F191+G191+H191+J191)*(Inputs!$C$14+IF(B191&lt;=10,Inputs!$C$12,Inputs!$C$13))/12</f>
        <v>0</v>
      </c>
      <c r="L191" s="56" t="n">
        <f aca="false">IF(OR(E191=1,A191&lt;=Inputs!$C$15),0,MAX(Inputs!$C$8*I191-(F191+G191+H191+J191-K191),0))</f>
        <v>0</v>
      </c>
      <c r="M191" s="56" t="n">
        <f aca="false">L191*INDEX(Rates!$B$2:$C$101,C191+1,IF(Inputs!$C$5="Male",1,2))/1000/12*Inputs!$C$16</f>
        <v>0</v>
      </c>
      <c r="N191" s="56" t="n">
        <f aca="false">IF($V$1=1,MAX(F191+G191+H191+J191-K191-M191,0)*Inputs!$C$22/12,0)</f>
        <v>0</v>
      </c>
      <c r="O191" s="56" t="n">
        <f aca="false">IF(AND(MOD(A191,12)=0,B191&gt;=Inputs!$C$18),MAX(F191+G191+H191+J191-K191-M191-N191,0)*Inputs!$C$17,0)</f>
        <v>0</v>
      </c>
      <c r="P191" s="56" t="n">
        <f aca="false">F191+G191+H191+J191-K191-M191-N191+O191</f>
        <v>0</v>
      </c>
      <c r="Q191" s="56" t="n">
        <f aca="false">IF(OR(E191=1,P191&lt;=0),0,P191)</f>
        <v>0</v>
      </c>
      <c r="R191" s="15" t="n">
        <f aca="false">IF(OR(E191=1,AND(P191&lt;=0,I191&gt;0)),1,0)</f>
        <v>1</v>
      </c>
      <c r="S191" s="15" t="n">
        <f aca="false">IF(L191&gt;0,1,0)</f>
        <v>0</v>
      </c>
    </row>
    <row r="192" customFormat="false" ht="15" hidden="false" customHeight="false" outlineLevel="0" collapsed="false">
      <c r="A192" s="15" t="n">
        <v>191</v>
      </c>
      <c r="B192" s="15" t="n">
        <f aca="false">INT((A192-1)/12)+1</f>
        <v>16</v>
      </c>
      <c r="C192" s="15" t="n">
        <f aca="false">MIN(Inputs!$C$4+B192-1,99)</f>
        <v>89</v>
      </c>
      <c r="D192" s="55" t="n">
        <f aca="false">Inputs!$C$26</f>
        <v>0.03</v>
      </c>
      <c r="E192" s="15" t="n">
        <f aca="false">R191</f>
        <v>1</v>
      </c>
      <c r="F192" s="56" t="n">
        <f aca="false">Q191</f>
        <v>0</v>
      </c>
      <c r="G192" s="56" t="n">
        <f aca="false">IF(AND(MOD(A192-1,12)=0,B192&lt;=Inputs!$C$7,E192=0),Inputs!$C$6,0)</f>
        <v>0</v>
      </c>
      <c r="H192" s="56" t="n">
        <f aca="false">IF(B192=1,G192*Inputs!$C$9,0)</f>
        <v>0</v>
      </c>
      <c r="I192" s="56" t="n">
        <f aca="false">I191+G192</f>
        <v>120000</v>
      </c>
      <c r="J192" s="56" t="n">
        <f aca="false">(F192+G192+H192)*((1+D192)^(1/12)-1)</f>
        <v>0</v>
      </c>
      <c r="K192" s="56" t="n">
        <f aca="false">(F192+G192+H192+J192)*(Inputs!$C$14+IF(B192&lt;=10,Inputs!$C$12,Inputs!$C$13))/12</f>
        <v>0</v>
      </c>
      <c r="L192" s="56" t="n">
        <f aca="false">IF(OR(E192=1,A192&lt;=Inputs!$C$15),0,MAX(Inputs!$C$8*I192-(F192+G192+H192+J192-K192),0))</f>
        <v>0</v>
      </c>
      <c r="M192" s="56" t="n">
        <f aca="false">L192*INDEX(Rates!$B$2:$C$101,C192+1,IF(Inputs!$C$5="Male",1,2))/1000/12*Inputs!$C$16</f>
        <v>0</v>
      </c>
      <c r="N192" s="56" t="n">
        <f aca="false">IF($V$1=1,MAX(F192+G192+H192+J192-K192-M192,0)*Inputs!$C$22/12,0)</f>
        <v>0</v>
      </c>
      <c r="O192" s="56" t="n">
        <f aca="false">IF(AND(MOD(A192,12)=0,B192&gt;=Inputs!$C$18),MAX(F192+G192+H192+J192-K192-M192-N192,0)*Inputs!$C$17,0)</f>
        <v>0</v>
      </c>
      <c r="P192" s="56" t="n">
        <f aca="false">F192+G192+H192+J192-K192-M192-N192+O192</f>
        <v>0</v>
      </c>
      <c r="Q192" s="56" t="n">
        <f aca="false">IF(OR(E192=1,P192&lt;=0),0,P192)</f>
        <v>0</v>
      </c>
      <c r="R192" s="15" t="n">
        <f aca="false">IF(OR(E192=1,AND(P192&lt;=0,I192&gt;0)),1,0)</f>
        <v>1</v>
      </c>
      <c r="S192" s="15" t="n">
        <f aca="false">IF(L192&gt;0,1,0)</f>
        <v>0</v>
      </c>
    </row>
    <row r="193" customFormat="false" ht="15" hidden="false" customHeight="false" outlineLevel="0" collapsed="false">
      <c r="A193" s="15" t="n">
        <v>192</v>
      </c>
      <c r="B193" s="15" t="n">
        <f aca="false">INT((A193-1)/12)+1</f>
        <v>16</v>
      </c>
      <c r="C193" s="15" t="n">
        <f aca="false">MIN(Inputs!$C$4+B193-1,99)</f>
        <v>89</v>
      </c>
      <c r="D193" s="55" t="n">
        <f aca="false">Inputs!$C$26</f>
        <v>0.03</v>
      </c>
      <c r="E193" s="15" t="n">
        <f aca="false">R192</f>
        <v>1</v>
      </c>
      <c r="F193" s="56" t="n">
        <f aca="false">Q192</f>
        <v>0</v>
      </c>
      <c r="G193" s="56" t="n">
        <f aca="false">IF(AND(MOD(A193-1,12)=0,B193&lt;=Inputs!$C$7,E193=0),Inputs!$C$6,0)</f>
        <v>0</v>
      </c>
      <c r="H193" s="56" t="n">
        <f aca="false">IF(B193=1,G193*Inputs!$C$9,0)</f>
        <v>0</v>
      </c>
      <c r="I193" s="56" t="n">
        <f aca="false">I192+G193</f>
        <v>120000</v>
      </c>
      <c r="J193" s="56" t="n">
        <f aca="false">(F193+G193+H193)*((1+D193)^(1/12)-1)</f>
        <v>0</v>
      </c>
      <c r="K193" s="56" t="n">
        <f aca="false">(F193+G193+H193+J193)*(Inputs!$C$14+IF(B193&lt;=10,Inputs!$C$12,Inputs!$C$13))/12</f>
        <v>0</v>
      </c>
      <c r="L193" s="56" t="n">
        <f aca="false">IF(OR(E193=1,A193&lt;=Inputs!$C$15),0,MAX(Inputs!$C$8*I193-(F193+G193+H193+J193-K193),0))</f>
        <v>0</v>
      </c>
      <c r="M193" s="56" t="n">
        <f aca="false">L193*INDEX(Rates!$B$2:$C$101,C193+1,IF(Inputs!$C$5="Male",1,2))/1000/12*Inputs!$C$16</f>
        <v>0</v>
      </c>
      <c r="N193" s="56" t="n">
        <f aca="false">IF($V$1=1,MAX(F193+G193+H193+J193-K193-M193,0)*Inputs!$C$22/12,0)</f>
        <v>0</v>
      </c>
      <c r="O193" s="56" t="n">
        <f aca="false">IF(AND(MOD(A193,12)=0,B193&gt;=Inputs!$C$18),MAX(F193+G193+H193+J193-K193-M193-N193,0)*Inputs!$C$17,0)</f>
        <v>0</v>
      </c>
      <c r="P193" s="56" t="n">
        <f aca="false">F193+G193+H193+J193-K193-M193-N193+O193</f>
        <v>0</v>
      </c>
      <c r="Q193" s="56" t="n">
        <f aca="false">IF(OR(E193=1,P193&lt;=0),0,P193)</f>
        <v>0</v>
      </c>
      <c r="R193" s="15" t="n">
        <f aca="false">IF(OR(E193=1,AND(P193&lt;=0,I193&gt;0)),1,0)</f>
        <v>1</v>
      </c>
      <c r="S193" s="15" t="n">
        <f aca="false">IF(L193&gt;0,1,0)</f>
        <v>0</v>
      </c>
    </row>
    <row r="194" customFormat="false" ht="15" hidden="false" customHeight="false" outlineLevel="0" collapsed="false">
      <c r="A194" s="15" t="n">
        <v>193</v>
      </c>
      <c r="B194" s="15" t="n">
        <f aca="false">INT((A194-1)/12)+1</f>
        <v>17</v>
      </c>
      <c r="C194" s="15" t="n">
        <f aca="false">MIN(Inputs!$C$4+B194-1,99)</f>
        <v>90</v>
      </c>
      <c r="D194" s="55" t="n">
        <f aca="false">Inputs!$C$26</f>
        <v>0.03</v>
      </c>
      <c r="E194" s="15" t="n">
        <f aca="false">R193</f>
        <v>1</v>
      </c>
      <c r="F194" s="56" t="n">
        <f aca="false">Q193</f>
        <v>0</v>
      </c>
      <c r="G194" s="56" t="n">
        <f aca="false">IF(AND(MOD(A194-1,12)=0,B194&lt;=Inputs!$C$7,E194=0),Inputs!$C$6,0)</f>
        <v>0</v>
      </c>
      <c r="H194" s="56" t="n">
        <f aca="false">IF(B194=1,G194*Inputs!$C$9,0)</f>
        <v>0</v>
      </c>
      <c r="I194" s="56" t="n">
        <f aca="false">I193+G194</f>
        <v>120000</v>
      </c>
      <c r="J194" s="56" t="n">
        <f aca="false">(F194+G194+H194)*((1+D194)^(1/12)-1)</f>
        <v>0</v>
      </c>
      <c r="K194" s="56" t="n">
        <f aca="false">(F194+G194+H194+J194)*(Inputs!$C$14+IF(B194&lt;=10,Inputs!$C$12,Inputs!$C$13))/12</f>
        <v>0</v>
      </c>
      <c r="L194" s="56" t="n">
        <f aca="false">IF(OR(E194=1,A194&lt;=Inputs!$C$15),0,MAX(Inputs!$C$8*I194-(F194+G194+H194+J194-K194),0))</f>
        <v>0</v>
      </c>
      <c r="M194" s="56" t="n">
        <f aca="false">L194*INDEX(Rates!$B$2:$C$101,C194+1,IF(Inputs!$C$5="Male",1,2))/1000/12*Inputs!$C$16</f>
        <v>0</v>
      </c>
      <c r="N194" s="56" t="n">
        <f aca="false">IF($V$1=1,MAX(F194+G194+H194+J194-K194-M194,0)*Inputs!$C$22/12,0)</f>
        <v>0</v>
      </c>
      <c r="O194" s="56" t="n">
        <f aca="false">IF(AND(MOD(A194,12)=0,B194&gt;=Inputs!$C$18),MAX(F194+G194+H194+J194-K194-M194-N194,0)*Inputs!$C$17,0)</f>
        <v>0</v>
      </c>
      <c r="P194" s="56" t="n">
        <f aca="false">F194+G194+H194+J194-K194-M194-N194+O194</f>
        <v>0</v>
      </c>
      <c r="Q194" s="56" t="n">
        <f aca="false">IF(OR(E194=1,P194&lt;=0),0,P194)</f>
        <v>0</v>
      </c>
      <c r="R194" s="15" t="n">
        <f aca="false">IF(OR(E194=1,AND(P194&lt;=0,I194&gt;0)),1,0)</f>
        <v>1</v>
      </c>
      <c r="S194" s="15" t="n">
        <f aca="false">IF(L194&gt;0,1,0)</f>
        <v>0</v>
      </c>
    </row>
    <row r="195" customFormat="false" ht="15" hidden="false" customHeight="false" outlineLevel="0" collapsed="false">
      <c r="A195" s="15" t="n">
        <v>194</v>
      </c>
      <c r="B195" s="15" t="n">
        <f aca="false">INT((A195-1)/12)+1</f>
        <v>17</v>
      </c>
      <c r="C195" s="15" t="n">
        <f aca="false">MIN(Inputs!$C$4+B195-1,99)</f>
        <v>90</v>
      </c>
      <c r="D195" s="55" t="n">
        <f aca="false">Inputs!$C$26</f>
        <v>0.03</v>
      </c>
      <c r="E195" s="15" t="n">
        <f aca="false">R194</f>
        <v>1</v>
      </c>
      <c r="F195" s="56" t="n">
        <f aca="false">Q194</f>
        <v>0</v>
      </c>
      <c r="G195" s="56" t="n">
        <f aca="false">IF(AND(MOD(A195-1,12)=0,B195&lt;=Inputs!$C$7,E195=0),Inputs!$C$6,0)</f>
        <v>0</v>
      </c>
      <c r="H195" s="56" t="n">
        <f aca="false">IF(B195=1,G195*Inputs!$C$9,0)</f>
        <v>0</v>
      </c>
      <c r="I195" s="56" t="n">
        <f aca="false">I194+G195</f>
        <v>120000</v>
      </c>
      <c r="J195" s="56" t="n">
        <f aca="false">(F195+G195+H195)*((1+D195)^(1/12)-1)</f>
        <v>0</v>
      </c>
      <c r="K195" s="56" t="n">
        <f aca="false">(F195+G195+H195+J195)*(Inputs!$C$14+IF(B195&lt;=10,Inputs!$C$12,Inputs!$C$13))/12</f>
        <v>0</v>
      </c>
      <c r="L195" s="56" t="n">
        <f aca="false">IF(OR(E195=1,A195&lt;=Inputs!$C$15),0,MAX(Inputs!$C$8*I195-(F195+G195+H195+J195-K195),0))</f>
        <v>0</v>
      </c>
      <c r="M195" s="56" t="n">
        <f aca="false">L195*INDEX(Rates!$B$2:$C$101,C195+1,IF(Inputs!$C$5="Male",1,2))/1000/12*Inputs!$C$16</f>
        <v>0</v>
      </c>
      <c r="N195" s="56" t="n">
        <f aca="false">IF($V$1=1,MAX(F195+G195+H195+J195-K195-M195,0)*Inputs!$C$22/12,0)</f>
        <v>0</v>
      </c>
      <c r="O195" s="56" t="n">
        <f aca="false">IF(AND(MOD(A195,12)=0,B195&gt;=Inputs!$C$18),MAX(F195+G195+H195+J195-K195-M195-N195,0)*Inputs!$C$17,0)</f>
        <v>0</v>
      </c>
      <c r="P195" s="56" t="n">
        <f aca="false">F195+G195+H195+J195-K195-M195-N195+O195</f>
        <v>0</v>
      </c>
      <c r="Q195" s="56" t="n">
        <f aca="false">IF(OR(E195=1,P195&lt;=0),0,P195)</f>
        <v>0</v>
      </c>
      <c r="R195" s="15" t="n">
        <f aca="false">IF(OR(E195=1,AND(P195&lt;=0,I195&gt;0)),1,0)</f>
        <v>1</v>
      </c>
      <c r="S195" s="15" t="n">
        <f aca="false">IF(L195&gt;0,1,0)</f>
        <v>0</v>
      </c>
    </row>
    <row r="196" customFormat="false" ht="15" hidden="false" customHeight="false" outlineLevel="0" collapsed="false">
      <c r="A196" s="15" t="n">
        <v>195</v>
      </c>
      <c r="B196" s="15" t="n">
        <f aca="false">INT((A196-1)/12)+1</f>
        <v>17</v>
      </c>
      <c r="C196" s="15" t="n">
        <f aca="false">MIN(Inputs!$C$4+B196-1,99)</f>
        <v>90</v>
      </c>
      <c r="D196" s="55" t="n">
        <f aca="false">Inputs!$C$26</f>
        <v>0.03</v>
      </c>
      <c r="E196" s="15" t="n">
        <f aca="false">R195</f>
        <v>1</v>
      </c>
      <c r="F196" s="56" t="n">
        <f aca="false">Q195</f>
        <v>0</v>
      </c>
      <c r="G196" s="56" t="n">
        <f aca="false">IF(AND(MOD(A196-1,12)=0,B196&lt;=Inputs!$C$7,E196=0),Inputs!$C$6,0)</f>
        <v>0</v>
      </c>
      <c r="H196" s="56" t="n">
        <f aca="false">IF(B196=1,G196*Inputs!$C$9,0)</f>
        <v>0</v>
      </c>
      <c r="I196" s="56" t="n">
        <f aca="false">I195+G196</f>
        <v>120000</v>
      </c>
      <c r="J196" s="56" t="n">
        <f aca="false">(F196+G196+H196)*((1+D196)^(1/12)-1)</f>
        <v>0</v>
      </c>
      <c r="K196" s="56" t="n">
        <f aca="false">(F196+G196+H196+J196)*(Inputs!$C$14+IF(B196&lt;=10,Inputs!$C$12,Inputs!$C$13))/12</f>
        <v>0</v>
      </c>
      <c r="L196" s="56" t="n">
        <f aca="false">IF(OR(E196=1,A196&lt;=Inputs!$C$15),0,MAX(Inputs!$C$8*I196-(F196+G196+H196+J196-K196),0))</f>
        <v>0</v>
      </c>
      <c r="M196" s="56" t="n">
        <f aca="false">L196*INDEX(Rates!$B$2:$C$101,C196+1,IF(Inputs!$C$5="Male",1,2))/1000/12*Inputs!$C$16</f>
        <v>0</v>
      </c>
      <c r="N196" s="56" t="n">
        <f aca="false">IF($V$1=1,MAX(F196+G196+H196+J196-K196-M196,0)*Inputs!$C$22/12,0)</f>
        <v>0</v>
      </c>
      <c r="O196" s="56" t="n">
        <f aca="false">IF(AND(MOD(A196,12)=0,B196&gt;=Inputs!$C$18),MAX(F196+G196+H196+J196-K196-M196-N196,0)*Inputs!$C$17,0)</f>
        <v>0</v>
      </c>
      <c r="P196" s="56" t="n">
        <f aca="false">F196+G196+H196+J196-K196-M196-N196+O196</f>
        <v>0</v>
      </c>
      <c r="Q196" s="56" t="n">
        <f aca="false">IF(OR(E196=1,P196&lt;=0),0,P196)</f>
        <v>0</v>
      </c>
      <c r="R196" s="15" t="n">
        <f aca="false">IF(OR(E196=1,AND(P196&lt;=0,I196&gt;0)),1,0)</f>
        <v>1</v>
      </c>
      <c r="S196" s="15" t="n">
        <f aca="false">IF(L196&gt;0,1,0)</f>
        <v>0</v>
      </c>
    </row>
    <row r="197" customFormat="false" ht="15" hidden="false" customHeight="false" outlineLevel="0" collapsed="false">
      <c r="A197" s="15" t="n">
        <v>196</v>
      </c>
      <c r="B197" s="15" t="n">
        <f aca="false">INT((A197-1)/12)+1</f>
        <v>17</v>
      </c>
      <c r="C197" s="15" t="n">
        <f aca="false">MIN(Inputs!$C$4+B197-1,99)</f>
        <v>90</v>
      </c>
      <c r="D197" s="55" t="n">
        <f aca="false">Inputs!$C$26</f>
        <v>0.03</v>
      </c>
      <c r="E197" s="15" t="n">
        <f aca="false">R196</f>
        <v>1</v>
      </c>
      <c r="F197" s="56" t="n">
        <f aca="false">Q196</f>
        <v>0</v>
      </c>
      <c r="G197" s="56" t="n">
        <f aca="false">IF(AND(MOD(A197-1,12)=0,B197&lt;=Inputs!$C$7,E197=0),Inputs!$C$6,0)</f>
        <v>0</v>
      </c>
      <c r="H197" s="56" t="n">
        <f aca="false">IF(B197=1,G197*Inputs!$C$9,0)</f>
        <v>0</v>
      </c>
      <c r="I197" s="56" t="n">
        <f aca="false">I196+G197</f>
        <v>120000</v>
      </c>
      <c r="J197" s="56" t="n">
        <f aca="false">(F197+G197+H197)*((1+D197)^(1/12)-1)</f>
        <v>0</v>
      </c>
      <c r="K197" s="56" t="n">
        <f aca="false">(F197+G197+H197+J197)*(Inputs!$C$14+IF(B197&lt;=10,Inputs!$C$12,Inputs!$C$13))/12</f>
        <v>0</v>
      </c>
      <c r="L197" s="56" t="n">
        <f aca="false">IF(OR(E197=1,A197&lt;=Inputs!$C$15),0,MAX(Inputs!$C$8*I197-(F197+G197+H197+J197-K197),0))</f>
        <v>0</v>
      </c>
      <c r="M197" s="56" t="n">
        <f aca="false">L197*INDEX(Rates!$B$2:$C$101,C197+1,IF(Inputs!$C$5="Male",1,2))/1000/12*Inputs!$C$16</f>
        <v>0</v>
      </c>
      <c r="N197" s="56" t="n">
        <f aca="false">IF($V$1=1,MAX(F197+G197+H197+J197-K197-M197,0)*Inputs!$C$22/12,0)</f>
        <v>0</v>
      </c>
      <c r="O197" s="56" t="n">
        <f aca="false">IF(AND(MOD(A197,12)=0,B197&gt;=Inputs!$C$18),MAX(F197+G197+H197+J197-K197-M197-N197,0)*Inputs!$C$17,0)</f>
        <v>0</v>
      </c>
      <c r="P197" s="56" t="n">
        <f aca="false">F197+G197+H197+J197-K197-M197-N197+O197</f>
        <v>0</v>
      </c>
      <c r="Q197" s="56" t="n">
        <f aca="false">IF(OR(E197=1,P197&lt;=0),0,P197)</f>
        <v>0</v>
      </c>
      <c r="R197" s="15" t="n">
        <f aca="false">IF(OR(E197=1,AND(P197&lt;=0,I197&gt;0)),1,0)</f>
        <v>1</v>
      </c>
      <c r="S197" s="15" t="n">
        <f aca="false">IF(L197&gt;0,1,0)</f>
        <v>0</v>
      </c>
    </row>
    <row r="198" customFormat="false" ht="15" hidden="false" customHeight="false" outlineLevel="0" collapsed="false">
      <c r="A198" s="15" t="n">
        <v>197</v>
      </c>
      <c r="B198" s="15" t="n">
        <f aca="false">INT((A198-1)/12)+1</f>
        <v>17</v>
      </c>
      <c r="C198" s="15" t="n">
        <f aca="false">MIN(Inputs!$C$4+B198-1,99)</f>
        <v>90</v>
      </c>
      <c r="D198" s="55" t="n">
        <f aca="false">Inputs!$C$26</f>
        <v>0.03</v>
      </c>
      <c r="E198" s="15" t="n">
        <f aca="false">R197</f>
        <v>1</v>
      </c>
      <c r="F198" s="56" t="n">
        <f aca="false">Q197</f>
        <v>0</v>
      </c>
      <c r="G198" s="56" t="n">
        <f aca="false">IF(AND(MOD(A198-1,12)=0,B198&lt;=Inputs!$C$7,E198=0),Inputs!$C$6,0)</f>
        <v>0</v>
      </c>
      <c r="H198" s="56" t="n">
        <f aca="false">IF(B198=1,G198*Inputs!$C$9,0)</f>
        <v>0</v>
      </c>
      <c r="I198" s="56" t="n">
        <f aca="false">I197+G198</f>
        <v>120000</v>
      </c>
      <c r="J198" s="56" t="n">
        <f aca="false">(F198+G198+H198)*((1+D198)^(1/12)-1)</f>
        <v>0</v>
      </c>
      <c r="K198" s="56" t="n">
        <f aca="false">(F198+G198+H198+J198)*(Inputs!$C$14+IF(B198&lt;=10,Inputs!$C$12,Inputs!$C$13))/12</f>
        <v>0</v>
      </c>
      <c r="L198" s="56" t="n">
        <f aca="false">IF(OR(E198=1,A198&lt;=Inputs!$C$15),0,MAX(Inputs!$C$8*I198-(F198+G198+H198+J198-K198),0))</f>
        <v>0</v>
      </c>
      <c r="M198" s="56" t="n">
        <f aca="false">L198*INDEX(Rates!$B$2:$C$101,C198+1,IF(Inputs!$C$5="Male",1,2))/1000/12*Inputs!$C$16</f>
        <v>0</v>
      </c>
      <c r="N198" s="56" t="n">
        <f aca="false">IF($V$1=1,MAX(F198+G198+H198+J198-K198-M198,0)*Inputs!$C$22/12,0)</f>
        <v>0</v>
      </c>
      <c r="O198" s="56" t="n">
        <f aca="false">IF(AND(MOD(A198,12)=0,B198&gt;=Inputs!$C$18),MAX(F198+G198+H198+J198-K198-M198-N198,0)*Inputs!$C$17,0)</f>
        <v>0</v>
      </c>
      <c r="P198" s="56" t="n">
        <f aca="false">F198+G198+H198+J198-K198-M198-N198+O198</f>
        <v>0</v>
      </c>
      <c r="Q198" s="56" t="n">
        <f aca="false">IF(OR(E198=1,P198&lt;=0),0,P198)</f>
        <v>0</v>
      </c>
      <c r="R198" s="15" t="n">
        <f aca="false">IF(OR(E198=1,AND(P198&lt;=0,I198&gt;0)),1,0)</f>
        <v>1</v>
      </c>
      <c r="S198" s="15" t="n">
        <f aca="false">IF(L198&gt;0,1,0)</f>
        <v>0</v>
      </c>
    </row>
    <row r="199" customFormat="false" ht="15" hidden="false" customHeight="false" outlineLevel="0" collapsed="false">
      <c r="A199" s="15" t="n">
        <v>198</v>
      </c>
      <c r="B199" s="15" t="n">
        <f aca="false">INT((A199-1)/12)+1</f>
        <v>17</v>
      </c>
      <c r="C199" s="15" t="n">
        <f aca="false">MIN(Inputs!$C$4+B199-1,99)</f>
        <v>90</v>
      </c>
      <c r="D199" s="55" t="n">
        <f aca="false">Inputs!$C$26</f>
        <v>0.03</v>
      </c>
      <c r="E199" s="15" t="n">
        <f aca="false">R198</f>
        <v>1</v>
      </c>
      <c r="F199" s="56" t="n">
        <f aca="false">Q198</f>
        <v>0</v>
      </c>
      <c r="G199" s="56" t="n">
        <f aca="false">IF(AND(MOD(A199-1,12)=0,B199&lt;=Inputs!$C$7,E199=0),Inputs!$C$6,0)</f>
        <v>0</v>
      </c>
      <c r="H199" s="56" t="n">
        <f aca="false">IF(B199=1,G199*Inputs!$C$9,0)</f>
        <v>0</v>
      </c>
      <c r="I199" s="56" t="n">
        <f aca="false">I198+G199</f>
        <v>120000</v>
      </c>
      <c r="J199" s="56" t="n">
        <f aca="false">(F199+G199+H199)*((1+D199)^(1/12)-1)</f>
        <v>0</v>
      </c>
      <c r="K199" s="56" t="n">
        <f aca="false">(F199+G199+H199+J199)*(Inputs!$C$14+IF(B199&lt;=10,Inputs!$C$12,Inputs!$C$13))/12</f>
        <v>0</v>
      </c>
      <c r="L199" s="56" t="n">
        <f aca="false">IF(OR(E199=1,A199&lt;=Inputs!$C$15),0,MAX(Inputs!$C$8*I199-(F199+G199+H199+J199-K199),0))</f>
        <v>0</v>
      </c>
      <c r="M199" s="56" t="n">
        <f aca="false">L199*INDEX(Rates!$B$2:$C$101,C199+1,IF(Inputs!$C$5="Male",1,2))/1000/12*Inputs!$C$16</f>
        <v>0</v>
      </c>
      <c r="N199" s="56" t="n">
        <f aca="false">IF($V$1=1,MAX(F199+G199+H199+J199-K199-M199,0)*Inputs!$C$22/12,0)</f>
        <v>0</v>
      </c>
      <c r="O199" s="56" t="n">
        <f aca="false">IF(AND(MOD(A199,12)=0,B199&gt;=Inputs!$C$18),MAX(F199+G199+H199+J199-K199-M199-N199,0)*Inputs!$C$17,0)</f>
        <v>0</v>
      </c>
      <c r="P199" s="56" t="n">
        <f aca="false">F199+G199+H199+J199-K199-M199-N199+O199</f>
        <v>0</v>
      </c>
      <c r="Q199" s="56" t="n">
        <f aca="false">IF(OR(E199=1,P199&lt;=0),0,P199)</f>
        <v>0</v>
      </c>
      <c r="R199" s="15" t="n">
        <f aca="false">IF(OR(E199=1,AND(P199&lt;=0,I199&gt;0)),1,0)</f>
        <v>1</v>
      </c>
      <c r="S199" s="15" t="n">
        <f aca="false">IF(L199&gt;0,1,0)</f>
        <v>0</v>
      </c>
    </row>
    <row r="200" customFormat="false" ht="15" hidden="false" customHeight="false" outlineLevel="0" collapsed="false">
      <c r="A200" s="15" t="n">
        <v>199</v>
      </c>
      <c r="B200" s="15" t="n">
        <f aca="false">INT((A200-1)/12)+1</f>
        <v>17</v>
      </c>
      <c r="C200" s="15" t="n">
        <f aca="false">MIN(Inputs!$C$4+B200-1,99)</f>
        <v>90</v>
      </c>
      <c r="D200" s="55" t="n">
        <f aca="false">Inputs!$C$26</f>
        <v>0.03</v>
      </c>
      <c r="E200" s="15" t="n">
        <f aca="false">R199</f>
        <v>1</v>
      </c>
      <c r="F200" s="56" t="n">
        <f aca="false">Q199</f>
        <v>0</v>
      </c>
      <c r="G200" s="56" t="n">
        <f aca="false">IF(AND(MOD(A200-1,12)=0,B200&lt;=Inputs!$C$7,E200=0),Inputs!$C$6,0)</f>
        <v>0</v>
      </c>
      <c r="H200" s="56" t="n">
        <f aca="false">IF(B200=1,G200*Inputs!$C$9,0)</f>
        <v>0</v>
      </c>
      <c r="I200" s="56" t="n">
        <f aca="false">I199+G200</f>
        <v>120000</v>
      </c>
      <c r="J200" s="56" t="n">
        <f aca="false">(F200+G200+H200)*((1+D200)^(1/12)-1)</f>
        <v>0</v>
      </c>
      <c r="K200" s="56" t="n">
        <f aca="false">(F200+G200+H200+J200)*(Inputs!$C$14+IF(B200&lt;=10,Inputs!$C$12,Inputs!$C$13))/12</f>
        <v>0</v>
      </c>
      <c r="L200" s="56" t="n">
        <f aca="false">IF(OR(E200=1,A200&lt;=Inputs!$C$15),0,MAX(Inputs!$C$8*I200-(F200+G200+H200+J200-K200),0))</f>
        <v>0</v>
      </c>
      <c r="M200" s="56" t="n">
        <f aca="false">L200*INDEX(Rates!$B$2:$C$101,C200+1,IF(Inputs!$C$5="Male",1,2))/1000/12*Inputs!$C$16</f>
        <v>0</v>
      </c>
      <c r="N200" s="56" t="n">
        <f aca="false">IF($V$1=1,MAX(F200+G200+H200+J200-K200-M200,0)*Inputs!$C$22/12,0)</f>
        <v>0</v>
      </c>
      <c r="O200" s="56" t="n">
        <f aca="false">IF(AND(MOD(A200,12)=0,B200&gt;=Inputs!$C$18),MAX(F200+G200+H200+J200-K200-M200-N200,0)*Inputs!$C$17,0)</f>
        <v>0</v>
      </c>
      <c r="P200" s="56" t="n">
        <f aca="false">F200+G200+H200+J200-K200-M200-N200+O200</f>
        <v>0</v>
      </c>
      <c r="Q200" s="56" t="n">
        <f aca="false">IF(OR(E200=1,P200&lt;=0),0,P200)</f>
        <v>0</v>
      </c>
      <c r="R200" s="15" t="n">
        <f aca="false">IF(OR(E200=1,AND(P200&lt;=0,I200&gt;0)),1,0)</f>
        <v>1</v>
      </c>
      <c r="S200" s="15" t="n">
        <f aca="false">IF(L200&gt;0,1,0)</f>
        <v>0</v>
      </c>
    </row>
    <row r="201" customFormat="false" ht="15" hidden="false" customHeight="false" outlineLevel="0" collapsed="false">
      <c r="A201" s="15" t="n">
        <v>200</v>
      </c>
      <c r="B201" s="15" t="n">
        <f aca="false">INT((A201-1)/12)+1</f>
        <v>17</v>
      </c>
      <c r="C201" s="15" t="n">
        <f aca="false">MIN(Inputs!$C$4+B201-1,99)</f>
        <v>90</v>
      </c>
      <c r="D201" s="55" t="n">
        <f aca="false">Inputs!$C$26</f>
        <v>0.03</v>
      </c>
      <c r="E201" s="15" t="n">
        <f aca="false">R200</f>
        <v>1</v>
      </c>
      <c r="F201" s="56" t="n">
        <f aca="false">Q200</f>
        <v>0</v>
      </c>
      <c r="G201" s="56" t="n">
        <f aca="false">IF(AND(MOD(A201-1,12)=0,B201&lt;=Inputs!$C$7,E201=0),Inputs!$C$6,0)</f>
        <v>0</v>
      </c>
      <c r="H201" s="56" t="n">
        <f aca="false">IF(B201=1,G201*Inputs!$C$9,0)</f>
        <v>0</v>
      </c>
      <c r="I201" s="56" t="n">
        <f aca="false">I200+G201</f>
        <v>120000</v>
      </c>
      <c r="J201" s="56" t="n">
        <f aca="false">(F201+G201+H201)*((1+D201)^(1/12)-1)</f>
        <v>0</v>
      </c>
      <c r="K201" s="56" t="n">
        <f aca="false">(F201+G201+H201+J201)*(Inputs!$C$14+IF(B201&lt;=10,Inputs!$C$12,Inputs!$C$13))/12</f>
        <v>0</v>
      </c>
      <c r="L201" s="56" t="n">
        <f aca="false">IF(OR(E201=1,A201&lt;=Inputs!$C$15),0,MAX(Inputs!$C$8*I201-(F201+G201+H201+J201-K201),0))</f>
        <v>0</v>
      </c>
      <c r="M201" s="56" t="n">
        <f aca="false">L201*INDEX(Rates!$B$2:$C$101,C201+1,IF(Inputs!$C$5="Male",1,2))/1000/12*Inputs!$C$16</f>
        <v>0</v>
      </c>
      <c r="N201" s="56" t="n">
        <f aca="false">IF($V$1=1,MAX(F201+G201+H201+J201-K201-M201,0)*Inputs!$C$22/12,0)</f>
        <v>0</v>
      </c>
      <c r="O201" s="56" t="n">
        <f aca="false">IF(AND(MOD(A201,12)=0,B201&gt;=Inputs!$C$18),MAX(F201+G201+H201+J201-K201-M201-N201,0)*Inputs!$C$17,0)</f>
        <v>0</v>
      </c>
      <c r="P201" s="56" t="n">
        <f aca="false">F201+G201+H201+J201-K201-M201-N201+O201</f>
        <v>0</v>
      </c>
      <c r="Q201" s="56" t="n">
        <f aca="false">IF(OR(E201=1,P201&lt;=0),0,P201)</f>
        <v>0</v>
      </c>
      <c r="R201" s="15" t="n">
        <f aca="false">IF(OR(E201=1,AND(P201&lt;=0,I201&gt;0)),1,0)</f>
        <v>1</v>
      </c>
      <c r="S201" s="15" t="n">
        <f aca="false">IF(L201&gt;0,1,0)</f>
        <v>0</v>
      </c>
    </row>
    <row r="202" customFormat="false" ht="15" hidden="false" customHeight="false" outlineLevel="0" collapsed="false">
      <c r="A202" s="15" t="n">
        <v>201</v>
      </c>
      <c r="B202" s="15" t="n">
        <f aca="false">INT((A202-1)/12)+1</f>
        <v>17</v>
      </c>
      <c r="C202" s="15" t="n">
        <f aca="false">MIN(Inputs!$C$4+B202-1,99)</f>
        <v>90</v>
      </c>
      <c r="D202" s="55" t="n">
        <f aca="false">Inputs!$C$26</f>
        <v>0.03</v>
      </c>
      <c r="E202" s="15" t="n">
        <f aca="false">R201</f>
        <v>1</v>
      </c>
      <c r="F202" s="56" t="n">
        <f aca="false">Q201</f>
        <v>0</v>
      </c>
      <c r="G202" s="56" t="n">
        <f aca="false">IF(AND(MOD(A202-1,12)=0,B202&lt;=Inputs!$C$7,E202=0),Inputs!$C$6,0)</f>
        <v>0</v>
      </c>
      <c r="H202" s="56" t="n">
        <f aca="false">IF(B202=1,G202*Inputs!$C$9,0)</f>
        <v>0</v>
      </c>
      <c r="I202" s="56" t="n">
        <f aca="false">I201+G202</f>
        <v>120000</v>
      </c>
      <c r="J202" s="56" t="n">
        <f aca="false">(F202+G202+H202)*((1+D202)^(1/12)-1)</f>
        <v>0</v>
      </c>
      <c r="K202" s="56" t="n">
        <f aca="false">(F202+G202+H202+J202)*(Inputs!$C$14+IF(B202&lt;=10,Inputs!$C$12,Inputs!$C$13))/12</f>
        <v>0</v>
      </c>
      <c r="L202" s="56" t="n">
        <f aca="false">IF(OR(E202=1,A202&lt;=Inputs!$C$15),0,MAX(Inputs!$C$8*I202-(F202+G202+H202+J202-K202),0))</f>
        <v>0</v>
      </c>
      <c r="M202" s="56" t="n">
        <f aca="false">L202*INDEX(Rates!$B$2:$C$101,C202+1,IF(Inputs!$C$5="Male",1,2))/1000/12*Inputs!$C$16</f>
        <v>0</v>
      </c>
      <c r="N202" s="56" t="n">
        <f aca="false">IF($V$1=1,MAX(F202+G202+H202+J202-K202-M202,0)*Inputs!$C$22/12,0)</f>
        <v>0</v>
      </c>
      <c r="O202" s="56" t="n">
        <f aca="false">IF(AND(MOD(A202,12)=0,B202&gt;=Inputs!$C$18),MAX(F202+G202+H202+J202-K202-M202-N202,0)*Inputs!$C$17,0)</f>
        <v>0</v>
      </c>
      <c r="P202" s="56" t="n">
        <f aca="false">F202+G202+H202+J202-K202-M202-N202+O202</f>
        <v>0</v>
      </c>
      <c r="Q202" s="56" t="n">
        <f aca="false">IF(OR(E202=1,P202&lt;=0),0,P202)</f>
        <v>0</v>
      </c>
      <c r="R202" s="15" t="n">
        <f aca="false">IF(OR(E202=1,AND(P202&lt;=0,I202&gt;0)),1,0)</f>
        <v>1</v>
      </c>
      <c r="S202" s="15" t="n">
        <f aca="false">IF(L202&gt;0,1,0)</f>
        <v>0</v>
      </c>
    </row>
    <row r="203" customFormat="false" ht="15" hidden="false" customHeight="false" outlineLevel="0" collapsed="false">
      <c r="A203" s="15" t="n">
        <v>202</v>
      </c>
      <c r="B203" s="15" t="n">
        <f aca="false">INT((A203-1)/12)+1</f>
        <v>17</v>
      </c>
      <c r="C203" s="15" t="n">
        <f aca="false">MIN(Inputs!$C$4+B203-1,99)</f>
        <v>90</v>
      </c>
      <c r="D203" s="55" t="n">
        <f aca="false">Inputs!$C$26</f>
        <v>0.03</v>
      </c>
      <c r="E203" s="15" t="n">
        <f aca="false">R202</f>
        <v>1</v>
      </c>
      <c r="F203" s="56" t="n">
        <f aca="false">Q202</f>
        <v>0</v>
      </c>
      <c r="G203" s="56" t="n">
        <f aca="false">IF(AND(MOD(A203-1,12)=0,B203&lt;=Inputs!$C$7,E203=0),Inputs!$C$6,0)</f>
        <v>0</v>
      </c>
      <c r="H203" s="56" t="n">
        <f aca="false">IF(B203=1,G203*Inputs!$C$9,0)</f>
        <v>0</v>
      </c>
      <c r="I203" s="56" t="n">
        <f aca="false">I202+G203</f>
        <v>120000</v>
      </c>
      <c r="J203" s="56" t="n">
        <f aca="false">(F203+G203+H203)*((1+D203)^(1/12)-1)</f>
        <v>0</v>
      </c>
      <c r="K203" s="56" t="n">
        <f aca="false">(F203+G203+H203+J203)*(Inputs!$C$14+IF(B203&lt;=10,Inputs!$C$12,Inputs!$C$13))/12</f>
        <v>0</v>
      </c>
      <c r="L203" s="56" t="n">
        <f aca="false">IF(OR(E203=1,A203&lt;=Inputs!$C$15),0,MAX(Inputs!$C$8*I203-(F203+G203+H203+J203-K203),0))</f>
        <v>0</v>
      </c>
      <c r="M203" s="56" t="n">
        <f aca="false">L203*INDEX(Rates!$B$2:$C$101,C203+1,IF(Inputs!$C$5="Male",1,2))/1000/12*Inputs!$C$16</f>
        <v>0</v>
      </c>
      <c r="N203" s="56" t="n">
        <f aca="false">IF($V$1=1,MAX(F203+G203+H203+J203-K203-M203,0)*Inputs!$C$22/12,0)</f>
        <v>0</v>
      </c>
      <c r="O203" s="56" t="n">
        <f aca="false">IF(AND(MOD(A203,12)=0,B203&gt;=Inputs!$C$18),MAX(F203+G203+H203+J203-K203-M203-N203,0)*Inputs!$C$17,0)</f>
        <v>0</v>
      </c>
      <c r="P203" s="56" t="n">
        <f aca="false">F203+G203+H203+J203-K203-M203-N203+O203</f>
        <v>0</v>
      </c>
      <c r="Q203" s="56" t="n">
        <f aca="false">IF(OR(E203=1,P203&lt;=0),0,P203)</f>
        <v>0</v>
      </c>
      <c r="R203" s="15" t="n">
        <f aca="false">IF(OR(E203=1,AND(P203&lt;=0,I203&gt;0)),1,0)</f>
        <v>1</v>
      </c>
      <c r="S203" s="15" t="n">
        <f aca="false">IF(L203&gt;0,1,0)</f>
        <v>0</v>
      </c>
    </row>
    <row r="204" customFormat="false" ht="15" hidden="false" customHeight="false" outlineLevel="0" collapsed="false">
      <c r="A204" s="15" t="n">
        <v>203</v>
      </c>
      <c r="B204" s="15" t="n">
        <f aca="false">INT((A204-1)/12)+1</f>
        <v>17</v>
      </c>
      <c r="C204" s="15" t="n">
        <f aca="false">MIN(Inputs!$C$4+B204-1,99)</f>
        <v>90</v>
      </c>
      <c r="D204" s="55" t="n">
        <f aca="false">Inputs!$C$26</f>
        <v>0.03</v>
      </c>
      <c r="E204" s="15" t="n">
        <f aca="false">R203</f>
        <v>1</v>
      </c>
      <c r="F204" s="56" t="n">
        <f aca="false">Q203</f>
        <v>0</v>
      </c>
      <c r="G204" s="56" t="n">
        <f aca="false">IF(AND(MOD(A204-1,12)=0,B204&lt;=Inputs!$C$7,E204=0),Inputs!$C$6,0)</f>
        <v>0</v>
      </c>
      <c r="H204" s="56" t="n">
        <f aca="false">IF(B204=1,G204*Inputs!$C$9,0)</f>
        <v>0</v>
      </c>
      <c r="I204" s="56" t="n">
        <f aca="false">I203+G204</f>
        <v>120000</v>
      </c>
      <c r="J204" s="56" t="n">
        <f aca="false">(F204+G204+H204)*((1+D204)^(1/12)-1)</f>
        <v>0</v>
      </c>
      <c r="K204" s="56" t="n">
        <f aca="false">(F204+G204+H204+J204)*(Inputs!$C$14+IF(B204&lt;=10,Inputs!$C$12,Inputs!$C$13))/12</f>
        <v>0</v>
      </c>
      <c r="L204" s="56" t="n">
        <f aca="false">IF(OR(E204=1,A204&lt;=Inputs!$C$15),0,MAX(Inputs!$C$8*I204-(F204+G204+H204+J204-K204),0))</f>
        <v>0</v>
      </c>
      <c r="M204" s="56" t="n">
        <f aca="false">L204*INDEX(Rates!$B$2:$C$101,C204+1,IF(Inputs!$C$5="Male",1,2))/1000/12*Inputs!$C$16</f>
        <v>0</v>
      </c>
      <c r="N204" s="56" t="n">
        <f aca="false">IF($V$1=1,MAX(F204+G204+H204+J204-K204-M204,0)*Inputs!$C$22/12,0)</f>
        <v>0</v>
      </c>
      <c r="O204" s="56" t="n">
        <f aca="false">IF(AND(MOD(A204,12)=0,B204&gt;=Inputs!$C$18),MAX(F204+G204+H204+J204-K204-M204-N204,0)*Inputs!$C$17,0)</f>
        <v>0</v>
      </c>
      <c r="P204" s="56" t="n">
        <f aca="false">F204+G204+H204+J204-K204-M204-N204+O204</f>
        <v>0</v>
      </c>
      <c r="Q204" s="56" t="n">
        <f aca="false">IF(OR(E204=1,P204&lt;=0),0,P204)</f>
        <v>0</v>
      </c>
      <c r="R204" s="15" t="n">
        <f aca="false">IF(OR(E204=1,AND(P204&lt;=0,I204&gt;0)),1,0)</f>
        <v>1</v>
      </c>
      <c r="S204" s="15" t="n">
        <f aca="false">IF(L204&gt;0,1,0)</f>
        <v>0</v>
      </c>
    </row>
    <row r="205" customFormat="false" ht="15" hidden="false" customHeight="false" outlineLevel="0" collapsed="false">
      <c r="A205" s="15" t="n">
        <v>204</v>
      </c>
      <c r="B205" s="15" t="n">
        <f aca="false">INT((A205-1)/12)+1</f>
        <v>17</v>
      </c>
      <c r="C205" s="15" t="n">
        <f aca="false">MIN(Inputs!$C$4+B205-1,99)</f>
        <v>90</v>
      </c>
      <c r="D205" s="55" t="n">
        <f aca="false">Inputs!$C$26</f>
        <v>0.03</v>
      </c>
      <c r="E205" s="15" t="n">
        <f aca="false">R204</f>
        <v>1</v>
      </c>
      <c r="F205" s="56" t="n">
        <f aca="false">Q204</f>
        <v>0</v>
      </c>
      <c r="G205" s="56" t="n">
        <f aca="false">IF(AND(MOD(A205-1,12)=0,B205&lt;=Inputs!$C$7,E205=0),Inputs!$C$6,0)</f>
        <v>0</v>
      </c>
      <c r="H205" s="56" t="n">
        <f aca="false">IF(B205=1,G205*Inputs!$C$9,0)</f>
        <v>0</v>
      </c>
      <c r="I205" s="56" t="n">
        <f aca="false">I204+G205</f>
        <v>120000</v>
      </c>
      <c r="J205" s="56" t="n">
        <f aca="false">(F205+G205+H205)*((1+D205)^(1/12)-1)</f>
        <v>0</v>
      </c>
      <c r="K205" s="56" t="n">
        <f aca="false">(F205+G205+H205+J205)*(Inputs!$C$14+IF(B205&lt;=10,Inputs!$C$12,Inputs!$C$13))/12</f>
        <v>0</v>
      </c>
      <c r="L205" s="56" t="n">
        <f aca="false">IF(OR(E205=1,A205&lt;=Inputs!$C$15),0,MAX(Inputs!$C$8*I205-(F205+G205+H205+J205-K205),0))</f>
        <v>0</v>
      </c>
      <c r="M205" s="56" t="n">
        <f aca="false">L205*INDEX(Rates!$B$2:$C$101,C205+1,IF(Inputs!$C$5="Male",1,2))/1000/12*Inputs!$C$16</f>
        <v>0</v>
      </c>
      <c r="N205" s="56" t="n">
        <f aca="false">IF($V$1=1,MAX(F205+G205+H205+J205-K205-M205,0)*Inputs!$C$22/12,0)</f>
        <v>0</v>
      </c>
      <c r="O205" s="56" t="n">
        <f aca="false">IF(AND(MOD(A205,12)=0,B205&gt;=Inputs!$C$18),MAX(F205+G205+H205+J205-K205-M205-N205,0)*Inputs!$C$17,0)</f>
        <v>0</v>
      </c>
      <c r="P205" s="56" t="n">
        <f aca="false">F205+G205+H205+J205-K205-M205-N205+O205</f>
        <v>0</v>
      </c>
      <c r="Q205" s="56" t="n">
        <f aca="false">IF(OR(E205=1,P205&lt;=0),0,P205)</f>
        <v>0</v>
      </c>
      <c r="R205" s="15" t="n">
        <f aca="false">IF(OR(E205=1,AND(P205&lt;=0,I205&gt;0)),1,0)</f>
        <v>1</v>
      </c>
      <c r="S205" s="15" t="n">
        <f aca="false">IF(L205&gt;0,1,0)</f>
        <v>0</v>
      </c>
    </row>
    <row r="206" customFormat="false" ht="15" hidden="false" customHeight="false" outlineLevel="0" collapsed="false">
      <c r="A206" s="15" t="n">
        <v>205</v>
      </c>
      <c r="B206" s="15" t="n">
        <f aca="false">INT((A206-1)/12)+1</f>
        <v>18</v>
      </c>
      <c r="C206" s="15" t="n">
        <f aca="false">MIN(Inputs!$C$4+B206-1,99)</f>
        <v>91</v>
      </c>
      <c r="D206" s="55" t="n">
        <f aca="false">Inputs!$C$26</f>
        <v>0.03</v>
      </c>
      <c r="E206" s="15" t="n">
        <f aca="false">R205</f>
        <v>1</v>
      </c>
      <c r="F206" s="56" t="n">
        <f aca="false">Q205</f>
        <v>0</v>
      </c>
      <c r="G206" s="56" t="n">
        <f aca="false">IF(AND(MOD(A206-1,12)=0,B206&lt;=Inputs!$C$7,E206=0),Inputs!$C$6,0)</f>
        <v>0</v>
      </c>
      <c r="H206" s="56" t="n">
        <f aca="false">IF(B206=1,G206*Inputs!$C$9,0)</f>
        <v>0</v>
      </c>
      <c r="I206" s="56" t="n">
        <f aca="false">I205+G206</f>
        <v>120000</v>
      </c>
      <c r="J206" s="56" t="n">
        <f aca="false">(F206+G206+H206)*((1+D206)^(1/12)-1)</f>
        <v>0</v>
      </c>
      <c r="K206" s="56" t="n">
        <f aca="false">(F206+G206+H206+J206)*(Inputs!$C$14+IF(B206&lt;=10,Inputs!$C$12,Inputs!$C$13))/12</f>
        <v>0</v>
      </c>
      <c r="L206" s="56" t="n">
        <f aca="false">IF(OR(E206=1,A206&lt;=Inputs!$C$15),0,MAX(Inputs!$C$8*I206-(F206+G206+H206+J206-K206),0))</f>
        <v>0</v>
      </c>
      <c r="M206" s="56" t="n">
        <f aca="false">L206*INDEX(Rates!$B$2:$C$101,C206+1,IF(Inputs!$C$5="Male",1,2))/1000/12*Inputs!$C$16</f>
        <v>0</v>
      </c>
      <c r="N206" s="56" t="n">
        <f aca="false">IF($V$1=1,MAX(F206+G206+H206+J206-K206-M206,0)*Inputs!$C$22/12,0)</f>
        <v>0</v>
      </c>
      <c r="O206" s="56" t="n">
        <f aca="false">IF(AND(MOD(A206,12)=0,B206&gt;=Inputs!$C$18),MAX(F206+G206+H206+J206-K206-M206-N206,0)*Inputs!$C$17,0)</f>
        <v>0</v>
      </c>
      <c r="P206" s="56" t="n">
        <f aca="false">F206+G206+H206+J206-K206-M206-N206+O206</f>
        <v>0</v>
      </c>
      <c r="Q206" s="56" t="n">
        <f aca="false">IF(OR(E206=1,P206&lt;=0),0,P206)</f>
        <v>0</v>
      </c>
      <c r="R206" s="15" t="n">
        <f aca="false">IF(OR(E206=1,AND(P206&lt;=0,I206&gt;0)),1,0)</f>
        <v>1</v>
      </c>
      <c r="S206" s="15" t="n">
        <f aca="false">IF(L206&gt;0,1,0)</f>
        <v>0</v>
      </c>
    </row>
    <row r="207" customFormat="false" ht="15" hidden="false" customHeight="false" outlineLevel="0" collapsed="false">
      <c r="A207" s="15" t="n">
        <v>206</v>
      </c>
      <c r="B207" s="15" t="n">
        <f aca="false">INT((A207-1)/12)+1</f>
        <v>18</v>
      </c>
      <c r="C207" s="15" t="n">
        <f aca="false">MIN(Inputs!$C$4+B207-1,99)</f>
        <v>91</v>
      </c>
      <c r="D207" s="55" t="n">
        <f aca="false">Inputs!$C$26</f>
        <v>0.03</v>
      </c>
      <c r="E207" s="15" t="n">
        <f aca="false">R206</f>
        <v>1</v>
      </c>
      <c r="F207" s="56" t="n">
        <f aca="false">Q206</f>
        <v>0</v>
      </c>
      <c r="G207" s="56" t="n">
        <f aca="false">IF(AND(MOD(A207-1,12)=0,B207&lt;=Inputs!$C$7,E207=0),Inputs!$C$6,0)</f>
        <v>0</v>
      </c>
      <c r="H207" s="56" t="n">
        <f aca="false">IF(B207=1,G207*Inputs!$C$9,0)</f>
        <v>0</v>
      </c>
      <c r="I207" s="56" t="n">
        <f aca="false">I206+G207</f>
        <v>120000</v>
      </c>
      <c r="J207" s="56" t="n">
        <f aca="false">(F207+G207+H207)*((1+D207)^(1/12)-1)</f>
        <v>0</v>
      </c>
      <c r="K207" s="56" t="n">
        <f aca="false">(F207+G207+H207+J207)*(Inputs!$C$14+IF(B207&lt;=10,Inputs!$C$12,Inputs!$C$13))/12</f>
        <v>0</v>
      </c>
      <c r="L207" s="56" t="n">
        <f aca="false">IF(OR(E207=1,A207&lt;=Inputs!$C$15),0,MAX(Inputs!$C$8*I207-(F207+G207+H207+J207-K207),0))</f>
        <v>0</v>
      </c>
      <c r="M207" s="56" t="n">
        <f aca="false">L207*INDEX(Rates!$B$2:$C$101,C207+1,IF(Inputs!$C$5="Male",1,2))/1000/12*Inputs!$C$16</f>
        <v>0</v>
      </c>
      <c r="N207" s="56" t="n">
        <f aca="false">IF($V$1=1,MAX(F207+G207+H207+J207-K207-M207,0)*Inputs!$C$22/12,0)</f>
        <v>0</v>
      </c>
      <c r="O207" s="56" t="n">
        <f aca="false">IF(AND(MOD(A207,12)=0,B207&gt;=Inputs!$C$18),MAX(F207+G207+H207+J207-K207-M207-N207,0)*Inputs!$C$17,0)</f>
        <v>0</v>
      </c>
      <c r="P207" s="56" t="n">
        <f aca="false">F207+G207+H207+J207-K207-M207-N207+O207</f>
        <v>0</v>
      </c>
      <c r="Q207" s="56" t="n">
        <f aca="false">IF(OR(E207=1,P207&lt;=0),0,P207)</f>
        <v>0</v>
      </c>
      <c r="R207" s="15" t="n">
        <f aca="false">IF(OR(E207=1,AND(P207&lt;=0,I207&gt;0)),1,0)</f>
        <v>1</v>
      </c>
      <c r="S207" s="15" t="n">
        <f aca="false">IF(L207&gt;0,1,0)</f>
        <v>0</v>
      </c>
    </row>
    <row r="208" customFormat="false" ht="15" hidden="false" customHeight="false" outlineLevel="0" collapsed="false">
      <c r="A208" s="15" t="n">
        <v>207</v>
      </c>
      <c r="B208" s="15" t="n">
        <f aca="false">INT((A208-1)/12)+1</f>
        <v>18</v>
      </c>
      <c r="C208" s="15" t="n">
        <f aca="false">MIN(Inputs!$C$4+B208-1,99)</f>
        <v>91</v>
      </c>
      <c r="D208" s="55" t="n">
        <f aca="false">Inputs!$C$26</f>
        <v>0.03</v>
      </c>
      <c r="E208" s="15" t="n">
        <f aca="false">R207</f>
        <v>1</v>
      </c>
      <c r="F208" s="56" t="n">
        <f aca="false">Q207</f>
        <v>0</v>
      </c>
      <c r="G208" s="56" t="n">
        <f aca="false">IF(AND(MOD(A208-1,12)=0,B208&lt;=Inputs!$C$7,E208=0),Inputs!$C$6,0)</f>
        <v>0</v>
      </c>
      <c r="H208" s="56" t="n">
        <f aca="false">IF(B208=1,G208*Inputs!$C$9,0)</f>
        <v>0</v>
      </c>
      <c r="I208" s="56" t="n">
        <f aca="false">I207+G208</f>
        <v>120000</v>
      </c>
      <c r="J208" s="56" t="n">
        <f aca="false">(F208+G208+H208)*((1+D208)^(1/12)-1)</f>
        <v>0</v>
      </c>
      <c r="K208" s="56" t="n">
        <f aca="false">(F208+G208+H208+J208)*(Inputs!$C$14+IF(B208&lt;=10,Inputs!$C$12,Inputs!$C$13))/12</f>
        <v>0</v>
      </c>
      <c r="L208" s="56" t="n">
        <f aca="false">IF(OR(E208=1,A208&lt;=Inputs!$C$15),0,MAX(Inputs!$C$8*I208-(F208+G208+H208+J208-K208),0))</f>
        <v>0</v>
      </c>
      <c r="M208" s="56" t="n">
        <f aca="false">L208*INDEX(Rates!$B$2:$C$101,C208+1,IF(Inputs!$C$5="Male",1,2))/1000/12*Inputs!$C$16</f>
        <v>0</v>
      </c>
      <c r="N208" s="56" t="n">
        <f aca="false">IF($V$1=1,MAX(F208+G208+H208+J208-K208-M208,0)*Inputs!$C$22/12,0)</f>
        <v>0</v>
      </c>
      <c r="O208" s="56" t="n">
        <f aca="false">IF(AND(MOD(A208,12)=0,B208&gt;=Inputs!$C$18),MAX(F208+G208+H208+J208-K208-M208-N208,0)*Inputs!$C$17,0)</f>
        <v>0</v>
      </c>
      <c r="P208" s="56" t="n">
        <f aca="false">F208+G208+H208+J208-K208-M208-N208+O208</f>
        <v>0</v>
      </c>
      <c r="Q208" s="56" t="n">
        <f aca="false">IF(OR(E208=1,P208&lt;=0),0,P208)</f>
        <v>0</v>
      </c>
      <c r="R208" s="15" t="n">
        <f aca="false">IF(OR(E208=1,AND(P208&lt;=0,I208&gt;0)),1,0)</f>
        <v>1</v>
      </c>
      <c r="S208" s="15" t="n">
        <f aca="false">IF(L208&gt;0,1,0)</f>
        <v>0</v>
      </c>
    </row>
    <row r="209" customFormat="false" ht="15" hidden="false" customHeight="false" outlineLevel="0" collapsed="false">
      <c r="A209" s="15" t="n">
        <v>208</v>
      </c>
      <c r="B209" s="15" t="n">
        <f aca="false">INT((A209-1)/12)+1</f>
        <v>18</v>
      </c>
      <c r="C209" s="15" t="n">
        <f aca="false">MIN(Inputs!$C$4+B209-1,99)</f>
        <v>91</v>
      </c>
      <c r="D209" s="55" t="n">
        <f aca="false">Inputs!$C$26</f>
        <v>0.03</v>
      </c>
      <c r="E209" s="15" t="n">
        <f aca="false">R208</f>
        <v>1</v>
      </c>
      <c r="F209" s="56" t="n">
        <f aca="false">Q208</f>
        <v>0</v>
      </c>
      <c r="G209" s="56" t="n">
        <f aca="false">IF(AND(MOD(A209-1,12)=0,B209&lt;=Inputs!$C$7,E209=0),Inputs!$C$6,0)</f>
        <v>0</v>
      </c>
      <c r="H209" s="56" t="n">
        <f aca="false">IF(B209=1,G209*Inputs!$C$9,0)</f>
        <v>0</v>
      </c>
      <c r="I209" s="56" t="n">
        <f aca="false">I208+G209</f>
        <v>120000</v>
      </c>
      <c r="J209" s="56" t="n">
        <f aca="false">(F209+G209+H209)*((1+D209)^(1/12)-1)</f>
        <v>0</v>
      </c>
      <c r="K209" s="56" t="n">
        <f aca="false">(F209+G209+H209+J209)*(Inputs!$C$14+IF(B209&lt;=10,Inputs!$C$12,Inputs!$C$13))/12</f>
        <v>0</v>
      </c>
      <c r="L209" s="56" t="n">
        <f aca="false">IF(OR(E209=1,A209&lt;=Inputs!$C$15),0,MAX(Inputs!$C$8*I209-(F209+G209+H209+J209-K209),0))</f>
        <v>0</v>
      </c>
      <c r="M209" s="56" t="n">
        <f aca="false">L209*INDEX(Rates!$B$2:$C$101,C209+1,IF(Inputs!$C$5="Male",1,2))/1000/12*Inputs!$C$16</f>
        <v>0</v>
      </c>
      <c r="N209" s="56" t="n">
        <f aca="false">IF($V$1=1,MAX(F209+G209+H209+J209-K209-M209,0)*Inputs!$C$22/12,0)</f>
        <v>0</v>
      </c>
      <c r="O209" s="56" t="n">
        <f aca="false">IF(AND(MOD(A209,12)=0,B209&gt;=Inputs!$C$18),MAX(F209+G209+H209+J209-K209-M209-N209,0)*Inputs!$C$17,0)</f>
        <v>0</v>
      </c>
      <c r="P209" s="56" t="n">
        <f aca="false">F209+G209+H209+J209-K209-M209-N209+O209</f>
        <v>0</v>
      </c>
      <c r="Q209" s="56" t="n">
        <f aca="false">IF(OR(E209=1,P209&lt;=0),0,P209)</f>
        <v>0</v>
      </c>
      <c r="R209" s="15" t="n">
        <f aca="false">IF(OR(E209=1,AND(P209&lt;=0,I209&gt;0)),1,0)</f>
        <v>1</v>
      </c>
      <c r="S209" s="15" t="n">
        <f aca="false">IF(L209&gt;0,1,0)</f>
        <v>0</v>
      </c>
    </row>
    <row r="210" customFormat="false" ht="15" hidden="false" customHeight="false" outlineLevel="0" collapsed="false">
      <c r="A210" s="15" t="n">
        <v>209</v>
      </c>
      <c r="B210" s="15" t="n">
        <f aca="false">INT((A210-1)/12)+1</f>
        <v>18</v>
      </c>
      <c r="C210" s="15" t="n">
        <f aca="false">MIN(Inputs!$C$4+B210-1,99)</f>
        <v>91</v>
      </c>
      <c r="D210" s="55" t="n">
        <f aca="false">Inputs!$C$26</f>
        <v>0.03</v>
      </c>
      <c r="E210" s="15" t="n">
        <f aca="false">R209</f>
        <v>1</v>
      </c>
      <c r="F210" s="56" t="n">
        <f aca="false">Q209</f>
        <v>0</v>
      </c>
      <c r="G210" s="56" t="n">
        <f aca="false">IF(AND(MOD(A210-1,12)=0,B210&lt;=Inputs!$C$7,E210=0),Inputs!$C$6,0)</f>
        <v>0</v>
      </c>
      <c r="H210" s="56" t="n">
        <f aca="false">IF(B210=1,G210*Inputs!$C$9,0)</f>
        <v>0</v>
      </c>
      <c r="I210" s="56" t="n">
        <f aca="false">I209+G210</f>
        <v>120000</v>
      </c>
      <c r="J210" s="56" t="n">
        <f aca="false">(F210+G210+H210)*((1+D210)^(1/12)-1)</f>
        <v>0</v>
      </c>
      <c r="K210" s="56" t="n">
        <f aca="false">(F210+G210+H210+J210)*(Inputs!$C$14+IF(B210&lt;=10,Inputs!$C$12,Inputs!$C$13))/12</f>
        <v>0</v>
      </c>
      <c r="L210" s="56" t="n">
        <f aca="false">IF(OR(E210=1,A210&lt;=Inputs!$C$15),0,MAX(Inputs!$C$8*I210-(F210+G210+H210+J210-K210),0))</f>
        <v>0</v>
      </c>
      <c r="M210" s="56" t="n">
        <f aca="false">L210*INDEX(Rates!$B$2:$C$101,C210+1,IF(Inputs!$C$5="Male",1,2))/1000/12*Inputs!$C$16</f>
        <v>0</v>
      </c>
      <c r="N210" s="56" t="n">
        <f aca="false">IF($V$1=1,MAX(F210+G210+H210+J210-K210-M210,0)*Inputs!$C$22/12,0)</f>
        <v>0</v>
      </c>
      <c r="O210" s="56" t="n">
        <f aca="false">IF(AND(MOD(A210,12)=0,B210&gt;=Inputs!$C$18),MAX(F210+G210+H210+J210-K210-M210-N210,0)*Inputs!$C$17,0)</f>
        <v>0</v>
      </c>
      <c r="P210" s="56" t="n">
        <f aca="false">F210+G210+H210+J210-K210-M210-N210+O210</f>
        <v>0</v>
      </c>
      <c r="Q210" s="56" t="n">
        <f aca="false">IF(OR(E210=1,P210&lt;=0),0,P210)</f>
        <v>0</v>
      </c>
      <c r="R210" s="15" t="n">
        <f aca="false">IF(OR(E210=1,AND(P210&lt;=0,I210&gt;0)),1,0)</f>
        <v>1</v>
      </c>
      <c r="S210" s="15" t="n">
        <f aca="false">IF(L210&gt;0,1,0)</f>
        <v>0</v>
      </c>
    </row>
    <row r="211" customFormat="false" ht="15" hidden="false" customHeight="false" outlineLevel="0" collapsed="false">
      <c r="A211" s="15" t="n">
        <v>210</v>
      </c>
      <c r="B211" s="15" t="n">
        <f aca="false">INT((A211-1)/12)+1</f>
        <v>18</v>
      </c>
      <c r="C211" s="15" t="n">
        <f aca="false">MIN(Inputs!$C$4+B211-1,99)</f>
        <v>91</v>
      </c>
      <c r="D211" s="55" t="n">
        <f aca="false">Inputs!$C$26</f>
        <v>0.03</v>
      </c>
      <c r="E211" s="15" t="n">
        <f aca="false">R210</f>
        <v>1</v>
      </c>
      <c r="F211" s="56" t="n">
        <f aca="false">Q210</f>
        <v>0</v>
      </c>
      <c r="G211" s="56" t="n">
        <f aca="false">IF(AND(MOD(A211-1,12)=0,B211&lt;=Inputs!$C$7,E211=0),Inputs!$C$6,0)</f>
        <v>0</v>
      </c>
      <c r="H211" s="56" t="n">
        <f aca="false">IF(B211=1,G211*Inputs!$C$9,0)</f>
        <v>0</v>
      </c>
      <c r="I211" s="56" t="n">
        <f aca="false">I210+G211</f>
        <v>120000</v>
      </c>
      <c r="J211" s="56" t="n">
        <f aca="false">(F211+G211+H211)*((1+D211)^(1/12)-1)</f>
        <v>0</v>
      </c>
      <c r="K211" s="56" t="n">
        <f aca="false">(F211+G211+H211+J211)*(Inputs!$C$14+IF(B211&lt;=10,Inputs!$C$12,Inputs!$C$13))/12</f>
        <v>0</v>
      </c>
      <c r="L211" s="56" t="n">
        <f aca="false">IF(OR(E211=1,A211&lt;=Inputs!$C$15),0,MAX(Inputs!$C$8*I211-(F211+G211+H211+J211-K211),0))</f>
        <v>0</v>
      </c>
      <c r="M211" s="56" t="n">
        <f aca="false">L211*INDEX(Rates!$B$2:$C$101,C211+1,IF(Inputs!$C$5="Male",1,2))/1000/12*Inputs!$C$16</f>
        <v>0</v>
      </c>
      <c r="N211" s="56" t="n">
        <f aca="false">IF($V$1=1,MAX(F211+G211+H211+J211-K211-M211,0)*Inputs!$C$22/12,0)</f>
        <v>0</v>
      </c>
      <c r="O211" s="56" t="n">
        <f aca="false">IF(AND(MOD(A211,12)=0,B211&gt;=Inputs!$C$18),MAX(F211+G211+H211+J211-K211-M211-N211,0)*Inputs!$C$17,0)</f>
        <v>0</v>
      </c>
      <c r="P211" s="56" t="n">
        <f aca="false">F211+G211+H211+J211-K211-M211-N211+O211</f>
        <v>0</v>
      </c>
      <c r="Q211" s="56" t="n">
        <f aca="false">IF(OR(E211=1,P211&lt;=0),0,P211)</f>
        <v>0</v>
      </c>
      <c r="R211" s="15" t="n">
        <f aca="false">IF(OR(E211=1,AND(P211&lt;=0,I211&gt;0)),1,0)</f>
        <v>1</v>
      </c>
      <c r="S211" s="15" t="n">
        <f aca="false">IF(L211&gt;0,1,0)</f>
        <v>0</v>
      </c>
    </row>
    <row r="212" customFormat="false" ht="15" hidden="false" customHeight="false" outlineLevel="0" collapsed="false">
      <c r="A212" s="15" t="n">
        <v>211</v>
      </c>
      <c r="B212" s="15" t="n">
        <f aca="false">INT((A212-1)/12)+1</f>
        <v>18</v>
      </c>
      <c r="C212" s="15" t="n">
        <f aca="false">MIN(Inputs!$C$4+B212-1,99)</f>
        <v>91</v>
      </c>
      <c r="D212" s="55" t="n">
        <f aca="false">Inputs!$C$26</f>
        <v>0.03</v>
      </c>
      <c r="E212" s="15" t="n">
        <f aca="false">R211</f>
        <v>1</v>
      </c>
      <c r="F212" s="56" t="n">
        <f aca="false">Q211</f>
        <v>0</v>
      </c>
      <c r="G212" s="56" t="n">
        <f aca="false">IF(AND(MOD(A212-1,12)=0,B212&lt;=Inputs!$C$7,E212=0),Inputs!$C$6,0)</f>
        <v>0</v>
      </c>
      <c r="H212" s="56" t="n">
        <f aca="false">IF(B212=1,G212*Inputs!$C$9,0)</f>
        <v>0</v>
      </c>
      <c r="I212" s="56" t="n">
        <f aca="false">I211+G212</f>
        <v>120000</v>
      </c>
      <c r="J212" s="56" t="n">
        <f aca="false">(F212+G212+H212)*((1+D212)^(1/12)-1)</f>
        <v>0</v>
      </c>
      <c r="K212" s="56" t="n">
        <f aca="false">(F212+G212+H212+J212)*(Inputs!$C$14+IF(B212&lt;=10,Inputs!$C$12,Inputs!$C$13))/12</f>
        <v>0</v>
      </c>
      <c r="L212" s="56" t="n">
        <f aca="false">IF(OR(E212=1,A212&lt;=Inputs!$C$15),0,MAX(Inputs!$C$8*I212-(F212+G212+H212+J212-K212),0))</f>
        <v>0</v>
      </c>
      <c r="M212" s="56" t="n">
        <f aca="false">L212*INDEX(Rates!$B$2:$C$101,C212+1,IF(Inputs!$C$5="Male",1,2))/1000/12*Inputs!$C$16</f>
        <v>0</v>
      </c>
      <c r="N212" s="56" t="n">
        <f aca="false">IF($V$1=1,MAX(F212+G212+H212+J212-K212-M212,0)*Inputs!$C$22/12,0)</f>
        <v>0</v>
      </c>
      <c r="O212" s="56" t="n">
        <f aca="false">IF(AND(MOD(A212,12)=0,B212&gt;=Inputs!$C$18),MAX(F212+G212+H212+J212-K212-M212-N212,0)*Inputs!$C$17,0)</f>
        <v>0</v>
      </c>
      <c r="P212" s="56" t="n">
        <f aca="false">F212+G212+H212+J212-K212-M212-N212+O212</f>
        <v>0</v>
      </c>
      <c r="Q212" s="56" t="n">
        <f aca="false">IF(OR(E212=1,P212&lt;=0),0,P212)</f>
        <v>0</v>
      </c>
      <c r="R212" s="15" t="n">
        <f aca="false">IF(OR(E212=1,AND(P212&lt;=0,I212&gt;0)),1,0)</f>
        <v>1</v>
      </c>
      <c r="S212" s="15" t="n">
        <f aca="false">IF(L212&gt;0,1,0)</f>
        <v>0</v>
      </c>
    </row>
    <row r="213" customFormat="false" ht="15" hidden="false" customHeight="false" outlineLevel="0" collapsed="false">
      <c r="A213" s="15" t="n">
        <v>212</v>
      </c>
      <c r="B213" s="15" t="n">
        <f aca="false">INT((A213-1)/12)+1</f>
        <v>18</v>
      </c>
      <c r="C213" s="15" t="n">
        <f aca="false">MIN(Inputs!$C$4+B213-1,99)</f>
        <v>91</v>
      </c>
      <c r="D213" s="55" t="n">
        <f aca="false">Inputs!$C$26</f>
        <v>0.03</v>
      </c>
      <c r="E213" s="15" t="n">
        <f aca="false">R212</f>
        <v>1</v>
      </c>
      <c r="F213" s="56" t="n">
        <f aca="false">Q212</f>
        <v>0</v>
      </c>
      <c r="G213" s="56" t="n">
        <f aca="false">IF(AND(MOD(A213-1,12)=0,B213&lt;=Inputs!$C$7,E213=0),Inputs!$C$6,0)</f>
        <v>0</v>
      </c>
      <c r="H213" s="56" t="n">
        <f aca="false">IF(B213=1,G213*Inputs!$C$9,0)</f>
        <v>0</v>
      </c>
      <c r="I213" s="56" t="n">
        <f aca="false">I212+G213</f>
        <v>120000</v>
      </c>
      <c r="J213" s="56" t="n">
        <f aca="false">(F213+G213+H213)*((1+D213)^(1/12)-1)</f>
        <v>0</v>
      </c>
      <c r="K213" s="56" t="n">
        <f aca="false">(F213+G213+H213+J213)*(Inputs!$C$14+IF(B213&lt;=10,Inputs!$C$12,Inputs!$C$13))/12</f>
        <v>0</v>
      </c>
      <c r="L213" s="56" t="n">
        <f aca="false">IF(OR(E213=1,A213&lt;=Inputs!$C$15),0,MAX(Inputs!$C$8*I213-(F213+G213+H213+J213-K213),0))</f>
        <v>0</v>
      </c>
      <c r="M213" s="56" t="n">
        <f aca="false">L213*INDEX(Rates!$B$2:$C$101,C213+1,IF(Inputs!$C$5="Male",1,2))/1000/12*Inputs!$C$16</f>
        <v>0</v>
      </c>
      <c r="N213" s="56" t="n">
        <f aca="false">IF($V$1=1,MAX(F213+G213+H213+J213-K213-M213,0)*Inputs!$C$22/12,0)</f>
        <v>0</v>
      </c>
      <c r="O213" s="56" t="n">
        <f aca="false">IF(AND(MOD(A213,12)=0,B213&gt;=Inputs!$C$18),MAX(F213+G213+H213+J213-K213-M213-N213,0)*Inputs!$C$17,0)</f>
        <v>0</v>
      </c>
      <c r="P213" s="56" t="n">
        <f aca="false">F213+G213+H213+J213-K213-M213-N213+O213</f>
        <v>0</v>
      </c>
      <c r="Q213" s="56" t="n">
        <f aca="false">IF(OR(E213=1,P213&lt;=0),0,P213)</f>
        <v>0</v>
      </c>
      <c r="R213" s="15" t="n">
        <f aca="false">IF(OR(E213=1,AND(P213&lt;=0,I213&gt;0)),1,0)</f>
        <v>1</v>
      </c>
      <c r="S213" s="15" t="n">
        <f aca="false">IF(L213&gt;0,1,0)</f>
        <v>0</v>
      </c>
    </row>
    <row r="214" customFormat="false" ht="15" hidden="false" customHeight="false" outlineLevel="0" collapsed="false">
      <c r="A214" s="15" t="n">
        <v>213</v>
      </c>
      <c r="B214" s="15" t="n">
        <f aca="false">INT((A214-1)/12)+1</f>
        <v>18</v>
      </c>
      <c r="C214" s="15" t="n">
        <f aca="false">MIN(Inputs!$C$4+B214-1,99)</f>
        <v>91</v>
      </c>
      <c r="D214" s="55" t="n">
        <f aca="false">Inputs!$C$26</f>
        <v>0.03</v>
      </c>
      <c r="E214" s="15" t="n">
        <f aca="false">R213</f>
        <v>1</v>
      </c>
      <c r="F214" s="56" t="n">
        <f aca="false">Q213</f>
        <v>0</v>
      </c>
      <c r="G214" s="56" t="n">
        <f aca="false">IF(AND(MOD(A214-1,12)=0,B214&lt;=Inputs!$C$7,E214=0),Inputs!$C$6,0)</f>
        <v>0</v>
      </c>
      <c r="H214" s="56" t="n">
        <f aca="false">IF(B214=1,G214*Inputs!$C$9,0)</f>
        <v>0</v>
      </c>
      <c r="I214" s="56" t="n">
        <f aca="false">I213+G214</f>
        <v>120000</v>
      </c>
      <c r="J214" s="56" t="n">
        <f aca="false">(F214+G214+H214)*((1+D214)^(1/12)-1)</f>
        <v>0</v>
      </c>
      <c r="K214" s="56" t="n">
        <f aca="false">(F214+G214+H214+J214)*(Inputs!$C$14+IF(B214&lt;=10,Inputs!$C$12,Inputs!$C$13))/12</f>
        <v>0</v>
      </c>
      <c r="L214" s="56" t="n">
        <f aca="false">IF(OR(E214=1,A214&lt;=Inputs!$C$15),0,MAX(Inputs!$C$8*I214-(F214+G214+H214+J214-K214),0))</f>
        <v>0</v>
      </c>
      <c r="M214" s="56" t="n">
        <f aca="false">L214*INDEX(Rates!$B$2:$C$101,C214+1,IF(Inputs!$C$5="Male",1,2))/1000/12*Inputs!$C$16</f>
        <v>0</v>
      </c>
      <c r="N214" s="56" t="n">
        <f aca="false">IF($V$1=1,MAX(F214+G214+H214+J214-K214-M214,0)*Inputs!$C$22/12,0)</f>
        <v>0</v>
      </c>
      <c r="O214" s="56" t="n">
        <f aca="false">IF(AND(MOD(A214,12)=0,B214&gt;=Inputs!$C$18),MAX(F214+G214+H214+J214-K214-M214-N214,0)*Inputs!$C$17,0)</f>
        <v>0</v>
      </c>
      <c r="P214" s="56" t="n">
        <f aca="false">F214+G214+H214+J214-K214-M214-N214+O214</f>
        <v>0</v>
      </c>
      <c r="Q214" s="56" t="n">
        <f aca="false">IF(OR(E214=1,P214&lt;=0),0,P214)</f>
        <v>0</v>
      </c>
      <c r="R214" s="15" t="n">
        <f aca="false">IF(OR(E214=1,AND(P214&lt;=0,I214&gt;0)),1,0)</f>
        <v>1</v>
      </c>
      <c r="S214" s="15" t="n">
        <f aca="false">IF(L214&gt;0,1,0)</f>
        <v>0</v>
      </c>
    </row>
    <row r="215" customFormat="false" ht="15" hidden="false" customHeight="false" outlineLevel="0" collapsed="false">
      <c r="A215" s="15" t="n">
        <v>214</v>
      </c>
      <c r="B215" s="15" t="n">
        <f aca="false">INT((A215-1)/12)+1</f>
        <v>18</v>
      </c>
      <c r="C215" s="15" t="n">
        <f aca="false">MIN(Inputs!$C$4+B215-1,99)</f>
        <v>91</v>
      </c>
      <c r="D215" s="55" t="n">
        <f aca="false">Inputs!$C$26</f>
        <v>0.03</v>
      </c>
      <c r="E215" s="15" t="n">
        <f aca="false">R214</f>
        <v>1</v>
      </c>
      <c r="F215" s="56" t="n">
        <f aca="false">Q214</f>
        <v>0</v>
      </c>
      <c r="G215" s="56" t="n">
        <f aca="false">IF(AND(MOD(A215-1,12)=0,B215&lt;=Inputs!$C$7,E215=0),Inputs!$C$6,0)</f>
        <v>0</v>
      </c>
      <c r="H215" s="56" t="n">
        <f aca="false">IF(B215=1,G215*Inputs!$C$9,0)</f>
        <v>0</v>
      </c>
      <c r="I215" s="56" t="n">
        <f aca="false">I214+G215</f>
        <v>120000</v>
      </c>
      <c r="J215" s="56" t="n">
        <f aca="false">(F215+G215+H215)*((1+D215)^(1/12)-1)</f>
        <v>0</v>
      </c>
      <c r="K215" s="56" t="n">
        <f aca="false">(F215+G215+H215+J215)*(Inputs!$C$14+IF(B215&lt;=10,Inputs!$C$12,Inputs!$C$13))/12</f>
        <v>0</v>
      </c>
      <c r="L215" s="56" t="n">
        <f aca="false">IF(OR(E215=1,A215&lt;=Inputs!$C$15),0,MAX(Inputs!$C$8*I215-(F215+G215+H215+J215-K215),0))</f>
        <v>0</v>
      </c>
      <c r="M215" s="56" t="n">
        <f aca="false">L215*INDEX(Rates!$B$2:$C$101,C215+1,IF(Inputs!$C$5="Male",1,2))/1000/12*Inputs!$C$16</f>
        <v>0</v>
      </c>
      <c r="N215" s="56" t="n">
        <f aca="false">IF($V$1=1,MAX(F215+G215+H215+J215-K215-M215,0)*Inputs!$C$22/12,0)</f>
        <v>0</v>
      </c>
      <c r="O215" s="56" t="n">
        <f aca="false">IF(AND(MOD(A215,12)=0,B215&gt;=Inputs!$C$18),MAX(F215+G215+H215+J215-K215-M215-N215,0)*Inputs!$C$17,0)</f>
        <v>0</v>
      </c>
      <c r="P215" s="56" t="n">
        <f aca="false">F215+G215+H215+J215-K215-M215-N215+O215</f>
        <v>0</v>
      </c>
      <c r="Q215" s="56" t="n">
        <f aca="false">IF(OR(E215=1,P215&lt;=0),0,P215)</f>
        <v>0</v>
      </c>
      <c r="R215" s="15" t="n">
        <f aca="false">IF(OR(E215=1,AND(P215&lt;=0,I215&gt;0)),1,0)</f>
        <v>1</v>
      </c>
      <c r="S215" s="15" t="n">
        <f aca="false">IF(L215&gt;0,1,0)</f>
        <v>0</v>
      </c>
    </row>
    <row r="216" customFormat="false" ht="15" hidden="false" customHeight="false" outlineLevel="0" collapsed="false">
      <c r="A216" s="15" t="n">
        <v>215</v>
      </c>
      <c r="B216" s="15" t="n">
        <f aca="false">INT((A216-1)/12)+1</f>
        <v>18</v>
      </c>
      <c r="C216" s="15" t="n">
        <f aca="false">MIN(Inputs!$C$4+B216-1,99)</f>
        <v>91</v>
      </c>
      <c r="D216" s="55" t="n">
        <f aca="false">Inputs!$C$26</f>
        <v>0.03</v>
      </c>
      <c r="E216" s="15" t="n">
        <f aca="false">R215</f>
        <v>1</v>
      </c>
      <c r="F216" s="56" t="n">
        <f aca="false">Q215</f>
        <v>0</v>
      </c>
      <c r="G216" s="56" t="n">
        <f aca="false">IF(AND(MOD(A216-1,12)=0,B216&lt;=Inputs!$C$7,E216=0),Inputs!$C$6,0)</f>
        <v>0</v>
      </c>
      <c r="H216" s="56" t="n">
        <f aca="false">IF(B216=1,G216*Inputs!$C$9,0)</f>
        <v>0</v>
      </c>
      <c r="I216" s="56" t="n">
        <f aca="false">I215+G216</f>
        <v>120000</v>
      </c>
      <c r="J216" s="56" t="n">
        <f aca="false">(F216+G216+H216)*((1+D216)^(1/12)-1)</f>
        <v>0</v>
      </c>
      <c r="K216" s="56" t="n">
        <f aca="false">(F216+G216+H216+J216)*(Inputs!$C$14+IF(B216&lt;=10,Inputs!$C$12,Inputs!$C$13))/12</f>
        <v>0</v>
      </c>
      <c r="L216" s="56" t="n">
        <f aca="false">IF(OR(E216=1,A216&lt;=Inputs!$C$15),0,MAX(Inputs!$C$8*I216-(F216+G216+H216+J216-K216),0))</f>
        <v>0</v>
      </c>
      <c r="M216" s="56" t="n">
        <f aca="false">L216*INDEX(Rates!$B$2:$C$101,C216+1,IF(Inputs!$C$5="Male",1,2))/1000/12*Inputs!$C$16</f>
        <v>0</v>
      </c>
      <c r="N216" s="56" t="n">
        <f aca="false">IF($V$1=1,MAX(F216+G216+H216+J216-K216-M216,0)*Inputs!$C$22/12,0)</f>
        <v>0</v>
      </c>
      <c r="O216" s="56" t="n">
        <f aca="false">IF(AND(MOD(A216,12)=0,B216&gt;=Inputs!$C$18),MAX(F216+G216+H216+J216-K216-M216-N216,0)*Inputs!$C$17,0)</f>
        <v>0</v>
      </c>
      <c r="P216" s="56" t="n">
        <f aca="false">F216+G216+H216+J216-K216-M216-N216+O216</f>
        <v>0</v>
      </c>
      <c r="Q216" s="56" t="n">
        <f aca="false">IF(OR(E216=1,P216&lt;=0),0,P216)</f>
        <v>0</v>
      </c>
      <c r="R216" s="15" t="n">
        <f aca="false">IF(OR(E216=1,AND(P216&lt;=0,I216&gt;0)),1,0)</f>
        <v>1</v>
      </c>
      <c r="S216" s="15" t="n">
        <f aca="false">IF(L216&gt;0,1,0)</f>
        <v>0</v>
      </c>
    </row>
    <row r="217" customFormat="false" ht="15" hidden="false" customHeight="false" outlineLevel="0" collapsed="false">
      <c r="A217" s="15" t="n">
        <v>216</v>
      </c>
      <c r="B217" s="15" t="n">
        <f aca="false">INT((A217-1)/12)+1</f>
        <v>18</v>
      </c>
      <c r="C217" s="15" t="n">
        <f aca="false">MIN(Inputs!$C$4+B217-1,99)</f>
        <v>91</v>
      </c>
      <c r="D217" s="55" t="n">
        <f aca="false">Inputs!$C$26</f>
        <v>0.03</v>
      </c>
      <c r="E217" s="15" t="n">
        <f aca="false">R216</f>
        <v>1</v>
      </c>
      <c r="F217" s="56" t="n">
        <f aca="false">Q216</f>
        <v>0</v>
      </c>
      <c r="G217" s="56" t="n">
        <f aca="false">IF(AND(MOD(A217-1,12)=0,B217&lt;=Inputs!$C$7,E217=0),Inputs!$C$6,0)</f>
        <v>0</v>
      </c>
      <c r="H217" s="56" t="n">
        <f aca="false">IF(B217=1,G217*Inputs!$C$9,0)</f>
        <v>0</v>
      </c>
      <c r="I217" s="56" t="n">
        <f aca="false">I216+G217</f>
        <v>120000</v>
      </c>
      <c r="J217" s="56" t="n">
        <f aca="false">(F217+G217+H217)*((1+D217)^(1/12)-1)</f>
        <v>0</v>
      </c>
      <c r="K217" s="56" t="n">
        <f aca="false">(F217+G217+H217+J217)*(Inputs!$C$14+IF(B217&lt;=10,Inputs!$C$12,Inputs!$C$13))/12</f>
        <v>0</v>
      </c>
      <c r="L217" s="56" t="n">
        <f aca="false">IF(OR(E217=1,A217&lt;=Inputs!$C$15),0,MAX(Inputs!$C$8*I217-(F217+G217+H217+J217-K217),0))</f>
        <v>0</v>
      </c>
      <c r="M217" s="56" t="n">
        <f aca="false">L217*INDEX(Rates!$B$2:$C$101,C217+1,IF(Inputs!$C$5="Male",1,2))/1000/12*Inputs!$C$16</f>
        <v>0</v>
      </c>
      <c r="N217" s="56" t="n">
        <f aca="false">IF($V$1=1,MAX(F217+G217+H217+J217-K217-M217,0)*Inputs!$C$22/12,0)</f>
        <v>0</v>
      </c>
      <c r="O217" s="56" t="n">
        <f aca="false">IF(AND(MOD(A217,12)=0,B217&gt;=Inputs!$C$18),MAX(F217+G217+H217+J217-K217-M217-N217,0)*Inputs!$C$17,0)</f>
        <v>0</v>
      </c>
      <c r="P217" s="56" t="n">
        <f aca="false">F217+G217+H217+J217-K217-M217-N217+O217</f>
        <v>0</v>
      </c>
      <c r="Q217" s="56" t="n">
        <f aca="false">IF(OR(E217=1,P217&lt;=0),0,P217)</f>
        <v>0</v>
      </c>
      <c r="R217" s="15" t="n">
        <f aca="false">IF(OR(E217=1,AND(P217&lt;=0,I217&gt;0)),1,0)</f>
        <v>1</v>
      </c>
      <c r="S217" s="15" t="n">
        <f aca="false">IF(L217&gt;0,1,0)</f>
        <v>0</v>
      </c>
    </row>
    <row r="218" customFormat="false" ht="15" hidden="false" customHeight="false" outlineLevel="0" collapsed="false">
      <c r="A218" s="15" t="n">
        <v>217</v>
      </c>
      <c r="B218" s="15" t="n">
        <f aca="false">INT((A218-1)/12)+1</f>
        <v>19</v>
      </c>
      <c r="C218" s="15" t="n">
        <f aca="false">MIN(Inputs!$C$4+B218-1,99)</f>
        <v>92</v>
      </c>
      <c r="D218" s="55" t="n">
        <f aca="false">Inputs!$C$26</f>
        <v>0.03</v>
      </c>
      <c r="E218" s="15" t="n">
        <f aca="false">R217</f>
        <v>1</v>
      </c>
      <c r="F218" s="56" t="n">
        <f aca="false">Q217</f>
        <v>0</v>
      </c>
      <c r="G218" s="56" t="n">
        <f aca="false">IF(AND(MOD(A218-1,12)=0,B218&lt;=Inputs!$C$7,E218=0),Inputs!$C$6,0)</f>
        <v>0</v>
      </c>
      <c r="H218" s="56" t="n">
        <f aca="false">IF(B218=1,G218*Inputs!$C$9,0)</f>
        <v>0</v>
      </c>
      <c r="I218" s="56" t="n">
        <f aca="false">I217+G218</f>
        <v>120000</v>
      </c>
      <c r="J218" s="56" t="n">
        <f aca="false">(F218+G218+H218)*((1+D218)^(1/12)-1)</f>
        <v>0</v>
      </c>
      <c r="K218" s="56" t="n">
        <f aca="false">(F218+G218+H218+J218)*(Inputs!$C$14+IF(B218&lt;=10,Inputs!$C$12,Inputs!$C$13))/12</f>
        <v>0</v>
      </c>
      <c r="L218" s="56" t="n">
        <f aca="false">IF(OR(E218=1,A218&lt;=Inputs!$C$15),0,MAX(Inputs!$C$8*I218-(F218+G218+H218+J218-K218),0))</f>
        <v>0</v>
      </c>
      <c r="M218" s="56" t="n">
        <f aca="false">L218*INDEX(Rates!$B$2:$C$101,C218+1,IF(Inputs!$C$5="Male",1,2))/1000/12*Inputs!$C$16</f>
        <v>0</v>
      </c>
      <c r="N218" s="56" t="n">
        <f aca="false">IF($V$1=1,MAX(F218+G218+H218+J218-K218-M218,0)*Inputs!$C$22/12,0)</f>
        <v>0</v>
      </c>
      <c r="O218" s="56" t="n">
        <f aca="false">IF(AND(MOD(A218,12)=0,B218&gt;=Inputs!$C$18),MAX(F218+G218+H218+J218-K218-M218-N218,0)*Inputs!$C$17,0)</f>
        <v>0</v>
      </c>
      <c r="P218" s="56" t="n">
        <f aca="false">F218+G218+H218+J218-K218-M218-N218+O218</f>
        <v>0</v>
      </c>
      <c r="Q218" s="56" t="n">
        <f aca="false">IF(OR(E218=1,P218&lt;=0),0,P218)</f>
        <v>0</v>
      </c>
      <c r="R218" s="15" t="n">
        <f aca="false">IF(OR(E218=1,AND(P218&lt;=0,I218&gt;0)),1,0)</f>
        <v>1</v>
      </c>
      <c r="S218" s="15" t="n">
        <f aca="false">IF(L218&gt;0,1,0)</f>
        <v>0</v>
      </c>
    </row>
    <row r="219" customFormat="false" ht="15" hidden="false" customHeight="false" outlineLevel="0" collapsed="false">
      <c r="A219" s="15" t="n">
        <v>218</v>
      </c>
      <c r="B219" s="15" t="n">
        <f aca="false">INT((A219-1)/12)+1</f>
        <v>19</v>
      </c>
      <c r="C219" s="15" t="n">
        <f aca="false">MIN(Inputs!$C$4+B219-1,99)</f>
        <v>92</v>
      </c>
      <c r="D219" s="55" t="n">
        <f aca="false">Inputs!$C$26</f>
        <v>0.03</v>
      </c>
      <c r="E219" s="15" t="n">
        <f aca="false">R218</f>
        <v>1</v>
      </c>
      <c r="F219" s="56" t="n">
        <f aca="false">Q218</f>
        <v>0</v>
      </c>
      <c r="G219" s="56" t="n">
        <f aca="false">IF(AND(MOD(A219-1,12)=0,B219&lt;=Inputs!$C$7,E219=0),Inputs!$C$6,0)</f>
        <v>0</v>
      </c>
      <c r="H219" s="56" t="n">
        <f aca="false">IF(B219=1,G219*Inputs!$C$9,0)</f>
        <v>0</v>
      </c>
      <c r="I219" s="56" t="n">
        <f aca="false">I218+G219</f>
        <v>120000</v>
      </c>
      <c r="J219" s="56" t="n">
        <f aca="false">(F219+G219+H219)*((1+D219)^(1/12)-1)</f>
        <v>0</v>
      </c>
      <c r="K219" s="56" t="n">
        <f aca="false">(F219+G219+H219+J219)*(Inputs!$C$14+IF(B219&lt;=10,Inputs!$C$12,Inputs!$C$13))/12</f>
        <v>0</v>
      </c>
      <c r="L219" s="56" t="n">
        <f aca="false">IF(OR(E219=1,A219&lt;=Inputs!$C$15),0,MAX(Inputs!$C$8*I219-(F219+G219+H219+J219-K219),0))</f>
        <v>0</v>
      </c>
      <c r="M219" s="56" t="n">
        <f aca="false">L219*INDEX(Rates!$B$2:$C$101,C219+1,IF(Inputs!$C$5="Male",1,2))/1000/12*Inputs!$C$16</f>
        <v>0</v>
      </c>
      <c r="N219" s="56" t="n">
        <f aca="false">IF($V$1=1,MAX(F219+G219+H219+J219-K219-M219,0)*Inputs!$C$22/12,0)</f>
        <v>0</v>
      </c>
      <c r="O219" s="56" t="n">
        <f aca="false">IF(AND(MOD(A219,12)=0,B219&gt;=Inputs!$C$18),MAX(F219+G219+H219+J219-K219-M219-N219,0)*Inputs!$C$17,0)</f>
        <v>0</v>
      </c>
      <c r="P219" s="56" t="n">
        <f aca="false">F219+G219+H219+J219-K219-M219-N219+O219</f>
        <v>0</v>
      </c>
      <c r="Q219" s="56" t="n">
        <f aca="false">IF(OR(E219=1,P219&lt;=0),0,P219)</f>
        <v>0</v>
      </c>
      <c r="R219" s="15" t="n">
        <f aca="false">IF(OR(E219=1,AND(P219&lt;=0,I219&gt;0)),1,0)</f>
        <v>1</v>
      </c>
      <c r="S219" s="15" t="n">
        <f aca="false">IF(L219&gt;0,1,0)</f>
        <v>0</v>
      </c>
    </row>
    <row r="220" customFormat="false" ht="15" hidden="false" customHeight="false" outlineLevel="0" collapsed="false">
      <c r="A220" s="15" t="n">
        <v>219</v>
      </c>
      <c r="B220" s="15" t="n">
        <f aca="false">INT((A220-1)/12)+1</f>
        <v>19</v>
      </c>
      <c r="C220" s="15" t="n">
        <f aca="false">MIN(Inputs!$C$4+B220-1,99)</f>
        <v>92</v>
      </c>
      <c r="D220" s="55" t="n">
        <f aca="false">Inputs!$C$26</f>
        <v>0.03</v>
      </c>
      <c r="E220" s="15" t="n">
        <f aca="false">R219</f>
        <v>1</v>
      </c>
      <c r="F220" s="56" t="n">
        <f aca="false">Q219</f>
        <v>0</v>
      </c>
      <c r="G220" s="56" t="n">
        <f aca="false">IF(AND(MOD(A220-1,12)=0,B220&lt;=Inputs!$C$7,E220=0),Inputs!$C$6,0)</f>
        <v>0</v>
      </c>
      <c r="H220" s="56" t="n">
        <f aca="false">IF(B220=1,G220*Inputs!$C$9,0)</f>
        <v>0</v>
      </c>
      <c r="I220" s="56" t="n">
        <f aca="false">I219+G220</f>
        <v>120000</v>
      </c>
      <c r="J220" s="56" t="n">
        <f aca="false">(F220+G220+H220)*((1+D220)^(1/12)-1)</f>
        <v>0</v>
      </c>
      <c r="K220" s="56" t="n">
        <f aca="false">(F220+G220+H220+J220)*(Inputs!$C$14+IF(B220&lt;=10,Inputs!$C$12,Inputs!$C$13))/12</f>
        <v>0</v>
      </c>
      <c r="L220" s="56" t="n">
        <f aca="false">IF(OR(E220=1,A220&lt;=Inputs!$C$15),0,MAX(Inputs!$C$8*I220-(F220+G220+H220+J220-K220),0))</f>
        <v>0</v>
      </c>
      <c r="M220" s="56" t="n">
        <f aca="false">L220*INDEX(Rates!$B$2:$C$101,C220+1,IF(Inputs!$C$5="Male",1,2))/1000/12*Inputs!$C$16</f>
        <v>0</v>
      </c>
      <c r="N220" s="56" t="n">
        <f aca="false">IF($V$1=1,MAX(F220+G220+H220+J220-K220-M220,0)*Inputs!$C$22/12,0)</f>
        <v>0</v>
      </c>
      <c r="O220" s="56" t="n">
        <f aca="false">IF(AND(MOD(A220,12)=0,B220&gt;=Inputs!$C$18),MAX(F220+G220+H220+J220-K220-M220-N220,0)*Inputs!$C$17,0)</f>
        <v>0</v>
      </c>
      <c r="P220" s="56" t="n">
        <f aca="false">F220+G220+H220+J220-K220-M220-N220+O220</f>
        <v>0</v>
      </c>
      <c r="Q220" s="56" t="n">
        <f aca="false">IF(OR(E220=1,P220&lt;=0),0,P220)</f>
        <v>0</v>
      </c>
      <c r="R220" s="15" t="n">
        <f aca="false">IF(OR(E220=1,AND(P220&lt;=0,I220&gt;0)),1,0)</f>
        <v>1</v>
      </c>
      <c r="S220" s="15" t="n">
        <f aca="false">IF(L220&gt;0,1,0)</f>
        <v>0</v>
      </c>
    </row>
    <row r="221" customFormat="false" ht="15" hidden="false" customHeight="false" outlineLevel="0" collapsed="false">
      <c r="A221" s="15" t="n">
        <v>220</v>
      </c>
      <c r="B221" s="15" t="n">
        <f aca="false">INT((A221-1)/12)+1</f>
        <v>19</v>
      </c>
      <c r="C221" s="15" t="n">
        <f aca="false">MIN(Inputs!$C$4+B221-1,99)</f>
        <v>92</v>
      </c>
      <c r="D221" s="55" t="n">
        <f aca="false">Inputs!$C$26</f>
        <v>0.03</v>
      </c>
      <c r="E221" s="15" t="n">
        <f aca="false">R220</f>
        <v>1</v>
      </c>
      <c r="F221" s="56" t="n">
        <f aca="false">Q220</f>
        <v>0</v>
      </c>
      <c r="G221" s="56" t="n">
        <f aca="false">IF(AND(MOD(A221-1,12)=0,B221&lt;=Inputs!$C$7,E221=0),Inputs!$C$6,0)</f>
        <v>0</v>
      </c>
      <c r="H221" s="56" t="n">
        <f aca="false">IF(B221=1,G221*Inputs!$C$9,0)</f>
        <v>0</v>
      </c>
      <c r="I221" s="56" t="n">
        <f aca="false">I220+G221</f>
        <v>120000</v>
      </c>
      <c r="J221" s="56" t="n">
        <f aca="false">(F221+G221+H221)*((1+D221)^(1/12)-1)</f>
        <v>0</v>
      </c>
      <c r="K221" s="56" t="n">
        <f aca="false">(F221+G221+H221+J221)*(Inputs!$C$14+IF(B221&lt;=10,Inputs!$C$12,Inputs!$C$13))/12</f>
        <v>0</v>
      </c>
      <c r="L221" s="56" t="n">
        <f aca="false">IF(OR(E221=1,A221&lt;=Inputs!$C$15),0,MAX(Inputs!$C$8*I221-(F221+G221+H221+J221-K221),0))</f>
        <v>0</v>
      </c>
      <c r="M221" s="56" t="n">
        <f aca="false">L221*INDEX(Rates!$B$2:$C$101,C221+1,IF(Inputs!$C$5="Male",1,2))/1000/12*Inputs!$C$16</f>
        <v>0</v>
      </c>
      <c r="N221" s="56" t="n">
        <f aca="false">IF($V$1=1,MAX(F221+G221+H221+J221-K221-M221,0)*Inputs!$C$22/12,0)</f>
        <v>0</v>
      </c>
      <c r="O221" s="56" t="n">
        <f aca="false">IF(AND(MOD(A221,12)=0,B221&gt;=Inputs!$C$18),MAX(F221+G221+H221+J221-K221-M221-N221,0)*Inputs!$C$17,0)</f>
        <v>0</v>
      </c>
      <c r="P221" s="56" t="n">
        <f aca="false">F221+G221+H221+J221-K221-M221-N221+O221</f>
        <v>0</v>
      </c>
      <c r="Q221" s="56" t="n">
        <f aca="false">IF(OR(E221=1,P221&lt;=0),0,P221)</f>
        <v>0</v>
      </c>
      <c r="R221" s="15" t="n">
        <f aca="false">IF(OR(E221=1,AND(P221&lt;=0,I221&gt;0)),1,0)</f>
        <v>1</v>
      </c>
      <c r="S221" s="15" t="n">
        <f aca="false">IF(L221&gt;0,1,0)</f>
        <v>0</v>
      </c>
    </row>
    <row r="222" customFormat="false" ht="15" hidden="false" customHeight="false" outlineLevel="0" collapsed="false">
      <c r="A222" s="15" t="n">
        <v>221</v>
      </c>
      <c r="B222" s="15" t="n">
        <f aca="false">INT((A222-1)/12)+1</f>
        <v>19</v>
      </c>
      <c r="C222" s="15" t="n">
        <f aca="false">MIN(Inputs!$C$4+B222-1,99)</f>
        <v>92</v>
      </c>
      <c r="D222" s="55" t="n">
        <f aca="false">Inputs!$C$26</f>
        <v>0.03</v>
      </c>
      <c r="E222" s="15" t="n">
        <f aca="false">R221</f>
        <v>1</v>
      </c>
      <c r="F222" s="56" t="n">
        <f aca="false">Q221</f>
        <v>0</v>
      </c>
      <c r="G222" s="56" t="n">
        <f aca="false">IF(AND(MOD(A222-1,12)=0,B222&lt;=Inputs!$C$7,E222=0),Inputs!$C$6,0)</f>
        <v>0</v>
      </c>
      <c r="H222" s="56" t="n">
        <f aca="false">IF(B222=1,G222*Inputs!$C$9,0)</f>
        <v>0</v>
      </c>
      <c r="I222" s="56" t="n">
        <f aca="false">I221+G222</f>
        <v>120000</v>
      </c>
      <c r="J222" s="56" t="n">
        <f aca="false">(F222+G222+H222)*((1+D222)^(1/12)-1)</f>
        <v>0</v>
      </c>
      <c r="K222" s="56" t="n">
        <f aca="false">(F222+G222+H222+J222)*(Inputs!$C$14+IF(B222&lt;=10,Inputs!$C$12,Inputs!$C$13))/12</f>
        <v>0</v>
      </c>
      <c r="L222" s="56" t="n">
        <f aca="false">IF(OR(E222=1,A222&lt;=Inputs!$C$15),0,MAX(Inputs!$C$8*I222-(F222+G222+H222+J222-K222),0))</f>
        <v>0</v>
      </c>
      <c r="M222" s="56" t="n">
        <f aca="false">L222*INDEX(Rates!$B$2:$C$101,C222+1,IF(Inputs!$C$5="Male",1,2))/1000/12*Inputs!$C$16</f>
        <v>0</v>
      </c>
      <c r="N222" s="56" t="n">
        <f aca="false">IF($V$1=1,MAX(F222+G222+H222+J222-K222-M222,0)*Inputs!$C$22/12,0)</f>
        <v>0</v>
      </c>
      <c r="O222" s="56" t="n">
        <f aca="false">IF(AND(MOD(A222,12)=0,B222&gt;=Inputs!$C$18),MAX(F222+G222+H222+J222-K222-M222-N222,0)*Inputs!$C$17,0)</f>
        <v>0</v>
      </c>
      <c r="P222" s="56" t="n">
        <f aca="false">F222+G222+H222+J222-K222-M222-N222+O222</f>
        <v>0</v>
      </c>
      <c r="Q222" s="56" t="n">
        <f aca="false">IF(OR(E222=1,P222&lt;=0),0,P222)</f>
        <v>0</v>
      </c>
      <c r="R222" s="15" t="n">
        <f aca="false">IF(OR(E222=1,AND(P222&lt;=0,I222&gt;0)),1,0)</f>
        <v>1</v>
      </c>
      <c r="S222" s="15" t="n">
        <f aca="false">IF(L222&gt;0,1,0)</f>
        <v>0</v>
      </c>
    </row>
    <row r="223" customFormat="false" ht="15" hidden="false" customHeight="false" outlineLevel="0" collapsed="false">
      <c r="A223" s="15" t="n">
        <v>222</v>
      </c>
      <c r="B223" s="15" t="n">
        <f aca="false">INT((A223-1)/12)+1</f>
        <v>19</v>
      </c>
      <c r="C223" s="15" t="n">
        <f aca="false">MIN(Inputs!$C$4+B223-1,99)</f>
        <v>92</v>
      </c>
      <c r="D223" s="55" t="n">
        <f aca="false">Inputs!$C$26</f>
        <v>0.03</v>
      </c>
      <c r="E223" s="15" t="n">
        <f aca="false">R222</f>
        <v>1</v>
      </c>
      <c r="F223" s="56" t="n">
        <f aca="false">Q222</f>
        <v>0</v>
      </c>
      <c r="G223" s="56" t="n">
        <f aca="false">IF(AND(MOD(A223-1,12)=0,B223&lt;=Inputs!$C$7,E223=0),Inputs!$C$6,0)</f>
        <v>0</v>
      </c>
      <c r="H223" s="56" t="n">
        <f aca="false">IF(B223=1,G223*Inputs!$C$9,0)</f>
        <v>0</v>
      </c>
      <c r="I223" s="56" t="n">
        <f aca="false">I222+G223</f>
        <v>120000</v>
      </c>
      <c r="J223" s="56" t="n">
        <f aca="false">(F223+G223+H223)*((1+D223)^(1/12)-1)</f>
        <v>0</v>
      </c>
      <c r="K223" s="56" t="n">
        <f aca="false">(F223+G223+H223+J223)*(Inputs!$C$14+IF(B223&lt;=10,Inputs!$C$12,Inputs!$C$13))/12</f>
        <v>0</v>
      </c>
      <c r="L223" s="56" t="n">
        <f aca="false">IF(OR(E223=1,A223&lt;=Inputs!$C$15),0,MAX(Inputs!$C$8*I223-(F223+G223+H223+J223-K223),0))</f>
        <v>0</v>
      </c>
      <c r="M223" s="56" t="n">
        <f aca="false">L223*INDEX(Rates!$B$2:$C$101,C223+1,IF(Inputs!$C$5="Male",1,2))/1000/12*Inputs!$C$16</f>
        <v>0</v>
      </c>
      <c r="N223" s="56" t="n">
        <f aca="false">IF($V$1=1,MAX(F223+G223+H223+J223-K223-M223,0)*Inputs!$C$22/12,0)</f>
        <v>0</v>
      </c>
      <c r="O223" s="56" t="n">
        <f aca="false">IF(AND(MOD(A223,12)=0,B223&gt;=Inputs!$C$18),MAX(F223+G223+H223+J223-K223-M223-N223,0)*Inputs!$C$17,0)</f>
        <v>0</v>
      </c>
      <c r="P223" s="56" t="n">
        <f aca="false">F223+G223+H223+J223-K223-M223-N223+O223</f>
        <v>0</v>
      </c>
      <c r="Q223" s="56" t="n">
        <f aca="false">IF(OR(E223=1,P223&lt;=0),0,P223)</f>
        <v>0</v>
      </c>
      <c r="R223" s="15" t="n">
        <f aca="false">IF(OR(E223=1,AND(P223&lt;=0,I223&gt;0)),1,0)</f>
        <v>1</v>
      </c>
      <c r="S223" s="15" t="n">
        <f aca="false">IF(L223&gt;0,1,0)</f>
        <v>0</v>
      </c>
    </row>
    <row r="224" customFormat="false" ht="15" hidden="false" customHeight="false" outlineLevel="0" collapsed="false">
      <c r="A224" s="15" t="n">
        <v>223</v>
      </c>
      <c r="B224" s="15" t="n">
        <f aca="false">INT((A224-1)/12)+1</f>
        <v>19</v>
      </c>
      <c r="C224" s="15" t="n">
        <f aca="false">MIN(Inputs!$C$4+B224-1,99)</f>
        <v>92</v>
      </c>
      <c r="D224" s="55" t="n">
        <f aca="false">Inputs!$C$26</f>
        <v>0.03</v>
      </c>
      <c r="E224" s="15" t="n">
        <f aca="false">R223</f>
        <v>1</v>
      </c>
      <c r="F224" s="56" t="n">
        <f aca="false">Q223</f>
        <v>0</v>
      </c>
      <c r="G224" s="56" t="n">
        <f aca="false">IF(AND(MOD(A224-1,12)=0,B224&lt;=Inputs!$C$7,E224=0),Inputs!$C$6,0)</f>
        <v>0</v>
      </c>
      <c r="H224" s="56" t="n">
        <f aca="false">IF(B224=1,G224*Inputs!$C$9,0)</f>
        <v>0</v>
      </c>
      <c r="I224" s="56" t="n">
        <f aca="false">I223+G224</f>
        <v>120000</v>
      </c>
      <c r="J224" s="56" t="n">
        <f aca="false">(F224+G224+H224)*((1+D224)^(1/12)-1)</f>
        <v>0</v>
      </c>
      <c r="K224" s="56" t="n">
        <f aca="false">(F224+G224+H224+J224)*(Inputs!$C$14+IF(B224&lt;=10,Inputs!$C$12,Inputs!$C$13))/12</f>
        <v>0</v>
      </c>
      <c r="L224" s="56" t="n">
        <f aca="false">IF(OR(E224=1,A224&lt;=Inputs!$C$15),0,MAX(Inputs!$C$8*I224-(F224+G224+H224+J224-K224),0))</f>
        <v>0</v>
      </c>
      <c r="M224" s="56" t="n">
        <f aca="false">L224*INDEX(Rates!$B$2:$C$101,C224+1,IF(Inputs!$C$5="Male",1,2))/1000/12*Inputs!$C$16</f>
        <v>0</v>
      </c>
      <c r="N224" s="56" t="n">
        <f aca="false">IF($V$1=1,MAX(F224+G224+H224+J224-K224-M224,0)*Inputs!$C$22/12,0)</f>
        <v>0</v>
      </c>
      <c r="O224" s="56" t="n">
        <f aca="false">IF(AND(MOD(A224,12)=0,B224&gt;=Inputs!$C$18),MAX(F224+G224+H224+J224-K224-M224-N224,0)*Inputs!$C$17,0)</f>
        <v>0</v>
      </c>
      <c r="P224" s="56" t="n">
        <f aca="false">F224+G224+H224+J224-K224-M224-N224+O224</f>
        <v>0</v>
      </c>
      <c r="Q224" s="56" t="n">
        <f aca="false">IF(OR(E224=1,P224&lt;=0),0,P224)</f>
        <v>0</v>
      </c>
      <c r="R224" s="15" t="n">
        <f aca="false">IF(OR(E224=1,AND(P224&lt;=0,I224&gt;0)),1,0)</f>
        <v>1</v>
      </c>
      <c r="S224" s="15" t="n">
        <f aca="false">IF(L224&gt;0,1,0)</f>
        <v>0</v>
      </c>
    </row>
    <row r="225" customFormat="false" ht="15" hidden="false" customHeight="false" outlineLevel="0" collapsed="false">
      <c r="A225" s="15" t="n">
        <v>224</v>
      </c>
      <c r="B225" s="15" t="n">
        <f aca="false">INT((A225-1)/12)+1</f>
        <v>19</v>
      </c>
      <c r="C225" s="15" t="n">
        <f aca="false">MIN(Inputs!$C$4+B225-1,99)</f>
        <v>92</v>
      </c>
      <c r="D225" s="55" t="n">
        <f aca="false">Inputs!$C$26</f>
        <v>0.03</v>
      </c>
      <c r="E225" s="15" t="n">
        <f aca="false">R224</f>
        <v>1</v>
      </c>
      <c r="F225" s="56" t="n">
        <f aca="false">Q224</f>
        <v>0</v>
      </c>
      <c r="G225" s="56" t="n">
        <f aca="false">IF(AND(MOD(A225-1,12)=0,B225&lt;=Inputs!$C$7,E225=0),Inputs!$C$6,0)</f>
        <v>0</v>
      </c>
      <c r="H225" s="56" t="n">
        <f aca="false">IF(B225=1,G225*Inputs!$C$9,0)</f>
        <v>0</v>
      </c>
      <c r="I225" s="56" t="n">
        <f aca="false">I224+G225</f>
        <v>120000</v>
      </c>
      <c r="J225" s="56" t="n">
        <f aca="false">(F225+G225+H225)*((1+D225)^(1/12)-1)</f>
        <v>0</v>
      </c>
      <c r="K225" s="56" t="n">
        <f aca="false">(F225+G225+H225+J225)*(Inputs!$C$14+IF(B225&lt;=10,Inputs!$C$12,Inputs!$C$13))/12</f>
        <v>0</v>
      </c>
      <c r="L225" s="56" t="n">
        <f aca="false">IF(OR(E225=1,A225&lt;=Inputs!$C$15),0,MAX(Inputs!$C$8*I225-(F225+G225+H225+J225-K225),0))</f>
        <v>0</v>
      </c>
      <c r="M225" s="56" t="n">
        <f aca="false">L225*INDEX(Rates!$B$2:$C$101,C225+1,IF(Inputs!$C$5="Male",1,2))/1000/12*Inputs!$C$16</f>
        <v>0</v>
      </c>
      <c r="N225" s="56" t="n">
        <f aca="false">IF($V$1=1,MAX(F225+G225+H225+J225-K225-M225,0)*Inputs!$C$22/12,0)</f>
        <v>0</v>
      </c>
      <c r="O225" s="56" t="n">
        <f aca="false">IF(AND(MOD(A225,12)=0,B225&gt;=Inputs!$C$18),MAX(F225+G225+H225+J225-K225-M225-N225,0)*Inputs!$C$17,0)</f>
        <v>0</v>
      </c>
      <c r="P225" s="56" t="n">
        <f aca="false">F225+G225+H225+J225-K225-M225-N225+O225</f>
        <v>0</v>
      </c>
      <c r="Q225" s="56" t="n">
        <f aca="false">IF(OR(E225=1,P225&lt;=0),0,P225)</f>
        <v>0</v>
      </c>
      <c r="R225" s="15" t="n">
        <f aca="false">IF(OR(E225=1,AND(P225&lt;=0,I225&gt;0)),1,0)</f>
        <v>1</v>
      </c>
      <c r="S225" s="15" t="n">
        <f aca="false">IF(L225&gt;0,1,0)</f>
        <v>0</v>
      </c>
    </row>
    <row r="226" customFormat="false" ht="15" hidden="false" customHeight="false" outlineLevel="0" collapsed="false">
      <c r="A226" s="15" t="n">
        <v>225</v>
      </c>
      <c r="B226" s="15" t="n">
        <f aca="false">INT((A226-1)/12)+1</f>
        <v>19</v>
      </c>
      <c r="C226" s="15" t="n">
        <f aca="false">MIN(Inputs!$C$4+B226-1,99)</f>
        <v>92</v>
      </c>
      <c r="D226" s="55" t="n">
        <f aca="false">Inputs!$C$26</f>
        <v>0.03</v>
      </c>
      <c r="E226" s="15" t="n">
        <f aca="false">R225</f>
        <v>1</v>
      </c>
      <c r="F226" s="56" t="n">
        <f aca="false">Q225</f>
        <v>0</v>
      </c>
      <c r="G226" s="56" t="n">
        <f aca="false">IF(AND(MOD(A226-1,12)=0,B226&lt;=Inputs!$C$7,E226=0),Inputs!$C$6,0)</f>
        <v>0</v>
      </c>
      <c r="H226" s="56" t="n">
        <f aca="false">IF(B226=1,G226*Inputs!$C$9,0)</f>
        <v>0</v>
      </c>
      <c r="I226" s="56" t="n">
        <f aca="false">I225+G226</f>
        <v>120000</v>
      </c>
      <c r="J226" s="56" t="n">
        <f aca="false">(F226+G226+H226)*((1+D226)^(1/12)-1)</f>
        <v>0</v>
      </c>
      <c r="K226" s="56" t="n">
        <f aca="false">(F226+G226+H226+J226)*(Inputs!$C$14+IF(B226&lt;=10,Inputs!$C$12,Inputs!$C$13))/12</f>
        <v>0</v>
      </c>
      <c r="L226" s="56" t="n">
        <f aca="false">IF(OR(E226=1,A226&lt;=Inputs!$C$15),0,MAX(Inputs!$C$8*I226-(F226+G226+H226+J226-K226),0))</f>
        <v>0</v>
      </c>
      <c r="M226" s="56" t="n">
        <f aca="false">L226*INDEX(Rates!$B$2:$C$101,C226+1,IF(Inputs!$C$5="Male",1,2))/1000/12*Inputs!$C$16</f>
        <v>0</v>
      </c>
      <c r="N226" s="56" t="n">
        <f aca="false">IF($V$1=1,MAX(F226+G226+H226+J226-K226-M226,0)*Inputs!$C$22/12,0)</f>
        <v>0</v>
      </c>
      <c r="O226" s="56" t="n">
        <f aca="false">IF(AND(MOD(A226,12)=0,B226&gt;=Inputs!$C$18),MAX(F226+G226+H226+J226-K226-M226-N226,0)*Inputs!$C$17,0)</f>
        <v>0</v>
      </c>
      <c r="P226" s="56" t="n">
        <f aca="false">F226+G226+H226+J226-K226-M226-N226+O226</f>
        <v>0</v>
      </c>
      <c r="Q226" s="56" t="n">
        <f aca="false">IF(OR(E226=1,P226&lt;=0),0,P226)</f>
        <v>0</v>
      </c>
      <c r="R226" s="15" t="n">
        <f aca="false">IF(OR(E226=1,AND(P226&lt;=0,I226&gt;0)),1,0)</f>
        <v>1</v>
      </c>
      <c r="S226" s="15" t="n">
        <f aca="false">IF(L226&gt;0,1,0)</f>
        <v>0</v>
      </c>
    </row>
    <row r="227" customFormat="false" ht="15" hidden="false" customHeight="false" outlineLevel="0" collapsed="false">
      <c r="A227" s="15" t="n">
        <v>226</v>
      </c>
      <c r="B227" s="15" t="n">
        <f aca="false">INT((A227-1)/12)+1</f>
        <v>19</v>
      </c>
      <c r="C227" s="15" t="n">
        <f aca="false">MIN(Inputs!$C$4+B227-1,99)</f>
        <v>92</v>
      </c>
      <c r="D227" s="55" t="n">
        <f aca="false">Inputs!$C$26</f>
        <v>0.03</v>
      </c>
      <c r="E227" s="15" t="n">
        <f aca="false">R226</f>
        <v>1</v>
      </c>
      <c r="F227" s="56" t="n">
        <f aca="false">Q226</f>
        <v>0</v>
      </c>
      <c r="G227" s="56" t="n">
        <f aca="false">IF(AND(MOD(A227-1,12)=0,B227&lt;=Inputs!$C$7,E227=0),Inputs!$C$6,0)</f>
        <v>0</v>
      </c>
      <c r="H227" s="56" t="n">
        <f aca="false">IF(B227=1,G227*Inputs!$C$9,0)</f>
        <v>0</v>
      </c>
      <c r="I227" s="56" t="n">
        <f aca="false">I226+G227</f>
        <v>120000</v>
      </c>
      <c r="J227" s="56" t="n">
        <f aca="false">(F227+G227+H227)*((1+D227)^(1/12)-1)</f>
        <v>0</v>
      </c>
      <c r="K227" s="56" t="n">
        <f aca="false">(F227+G227+H227+J227)*(Inputs!$C$14+IF(B227&lt;=10,Inputs!$C$12,Inputs!$C$13))/12</f>
        <v>0</v>
      </c>
      <c r="L227" s="56" t="n">
        <f aca="false">IF(OR(E227=1,A227&lt;=Inputs!$C$15),0,MAX(Inputs!$C$8*I227-(F227+G227+H227+J227-K227),0))</f>
        <v>0</v>
      </c>
      <c r="M227" s="56" t="n">
        <f aca="false">L227*INDEX(Rates!$B$2:$C$101,C227+1,IF(Inputs!$C$5="Male",1,2))/1000/12*Inputs!$C$16</f>
        <v>0</v>
      </c>
      <c r="N227" s="56" t="n">
        <f aca="false">IF($V$1=1,MAX(F227+G227+H227+J227-K227-M227,0)*Inputs!$C$22/12,0)</f>
        <v>0</v>
      </c>
      <c r="O227" s="56" t="n">
        <f aca="false">IF(AND(MOD(A227,12)=0,B227&gt;=Inputs!$C$18),MAX(F227+G227+H227+J227-K227-M227-N227,0)*Inputs!$C$17,0)</f>
        <v>0</v>
      </c>
      <c r="P227" s="56" t="n">
        <f aca="false">F227+G227+H227+J227-K227-M227-N227+O227</f>
        <v>0</v>
      </c>
      <c r="Q227" s="56" t="n">
        <f aca="false">IF(OR(E227=1,P227&lt;=0),0,P227)</f>
        <v>0</v>
      </c>
      <c r="R227" s="15" t="n">
        <f aca="false">IF(OR(E227=1,AND(P227&lt;=0,I227&gt;0)),1,0)</f>
        <v>1</v>
      </c>
      <c r="S227" s="15" t="n">
        <f aca="false">IF(L227&gt;0,1,0)</f>
        <v>0</v>
      </c>
    </row>
    <row r="228" customFormat="false" ht="15" hidden="false" customHeight="false" outlineLevel="0" collapsed="false">
      <c r="A228" s="15" t="n">
        <v>227</v>
      </c>
      <c r="B228" s="15" t="n">
        <f aca="false">INT((A228-1)/12)+1</f>
        <v>19</v>
      </c>
      <c r="C228" s="15" t="n">
        <f aca="false">MIN(Inputs!$C$4+B228-1,99)</f>
        <v>92</v>
      </c>
      <c r="D228" s="55" t="n">
        <f aca="false">Inputs!$C$26</f>
        <v>0.03</v>
      </c>
      <c r="E228" s="15" t="n">
        <f aca="false">R227</f>
        <v>1</v>
      </c>
      <c r="F228" s="56" t="n">
        <f aca="false">Q227</f>
        <v>0</v>
      </c>
      <c r="G228" s="56" t="n">
        <f aca="false">IF(AND(MOD(A228-1,12)=0,B228&lt;=Inputs!$C$7,E228=0),Inputs!$C$6,0)</f>
        <v>0</v>
      </c>
      <c r="H228" s="56" t="n">
        <f aca="false">IF(B228=1,G228*Inputs!$C$9,0)</f>
        <v>0</v>
      </c>
      <c r="I228" s="56" t="n">
        <f aca="false">I227+G228</f>
        <v>120000</v>
      </c>
      <c r="J228" s="56" t="n">
        <f aca="false">(F228+G228+H228)*((1+D228)^(1/12)-1)</f>
        <v>0</v>
      </c>
      <c r="K228" s="56" t="n">
        <f aca="false">(F228+G228+H228+J228)*(Inputs!$C$14+IF(B228&lt;=10,Inputs!$C$12,Inputs!$C$13))/12</f>
        <v>0</v>
      </c>
      <c r="L228" s="56" t="n">
        <f aca="false">IF(OR(E228=1,A228&lt;=Inputs!$C$15),0,MAX(Inputs!$C$8*I228-(F228+G228+H228+J228-K228),0))</f>
        <v>0</v>
      </c>
      <c r="M228" s="56" t="n">
        <f aca="false">L228*INDEX(Rates!$B$2:$C$101,C228+1,IF(Inputs!$C$5="Male",1,2))/1000/12*Inputs!$C$16</f>
        <v>0</v>
      </c>
      <c r="N228" s="56" t="n">
        <f aca="false">IF($V$1=1,MAX(F228+G228+H228+J228-K228-M228,0)*Inputs!$C$22/12,0)</f>
        <v>0</v>
      </c>
      <c r="O228" s="56" t="n">
        <f aca="false">IF(AND(MOD(A228,12)=0,B228&gt;=Inputs!$C$18),MAX(F228+G228+H228+J228-K228-M228-N228,0)*Inputs!$C$17,0)</f>
        <v>0</v>
      </c>
      <c r="P228" s="56" t="n">
        <f aca="false">F228+G228+H228+J228-K228-M228-N228+O228</f>
        <v>0</v>
      </c>
      <c r="Q228" s="56" t="n">
        <f aca="false">IF(OR(E228=1,P228&lt;=0),0,P228)</f>
        <v>0</v>
      </c>
      <c r="R228" s="15" t="n">
        <f aca="false">IF(OR(E228=1,AND(P228&lt;=0,I228&gt;0)),1,0)</f>
        <v>1</v>
      </c>
      <c r="S228" s="15" t="n">
        <f aca="false">IF(L228&gt;0,1,0)</f>
        <v>0</v>
      </c>
    </row>
    <row r="229" customFormat="false" ht="15" hidden="false" customHeight="false" outlineLevel="0" collapsed="false">
      <c r="A229" s="15" t="n">
        <v>228</v>
      </c>
      <c r="B229" s="15" t="n">
        <f aca="false">INT((A229-1)/12)+1</f>
        <v>19</v>
      </c>
      <c r="C229" s="15" t="n">
        <f aca="false">MIN(Inputs!$C$4+B229-1,99)</f>
        <v>92</v>
      </c>
      <c r="D229" s="55" t="n">
        <f aca="false">Inputs!$C$26</f>
        <v>0.03</v>
      </c>
      <c r="E229" s="15" t="n">
        <f aca="false">R228</f>
        <v>1</v>
      </c>
      <c r="F229" s="56" t="n">
        <f aca="false">Q228</f>
        <v>0</v>
      </c>
      <c r="G229" s="56" t="n">
        <f aca="false">IF(AND(MOD(A229-1,12)=0,B229&lt;=Inputs!$C$7,E229=0),Inputs!$C$6,0)</f>
        <v>0</v>
      </c>
      <c r="H229" s="56" t="n">
        <f aca="false">IF(B229=1,G229*Inputs!$C$9,0)</f>
        <v>0</v>
      </c>
      <c r="I229" s="56" t="n">
        <f aca="false">I228+G229</f>
        <v>120000</v>
      </c>
      <c r="J229" s="56" t="n">
        <f aca="false">(F229+G229+H229)*((1+D229)^(1/12)-1)</f>
        <v>0</v>
      </c>
      <c r="K229" s="56" t="n">
        <f aca="false">(F229+G229+H229+J229)*(Inputs!$C$14+IF(B229&lt;=10,Inputs!$C$12,Inputs!$C$13))/12</f>
        <v>0</v>
      </c>
      <c r="L229" s="56" t="n">
        <f aca="false">IF(OR(E229=1,A229&lt;=Inputs!$C$15),0,MAX(Inputs!$C$8*I229-(F229+G229+H229+J229-K229),0))</f>
        <v>0</v>
      </c>
      <c r="M229" s="56" t="n">
        <f aca="false">L229*INDEX(Rates!$B$2:$C$101,C229+1,IF(Inputs!$C$5="Male",1,2))/1000/12*Inputs!$C$16</f>
        <v>0</v>
      </c>
      <c r="N229" s="56" t="n">
        <f aca="false">IF($V$1=1,MAX(F229+G229+H229+J229-K229-M229,0)*Inputs!$C$22/12,0)</f>
        <v>0</v>
      </c>
      <c r="O229" s="56" t="n">
        <f aca="false">IF(AND(MOD(A229,12)=0,B229&gt;=Inputs!$C$18),MAX(F229+G229+H229+J229-K229-M229-N229,0)*Inputs!$C$17,0)</f>
        <v>0</v>
      </c>
      <c r="P229" s="56" t="n">
        <f aca="false">F229+G229+H229+J229-K229-M229-N229+O229</f>
        <v>0</v>
      </c>
      <c r="Q229" s="56" t="n">
        <f aca="false">IF(OR(E229=1,P229&lt;=0),0,P229)</f>
        <v>0</v>
      </c>
      <c r="R229" s="15" t="n">
        <f aca="false">IF(OR(E229=1,AND(P229&lt;=0,I229&gt;0)),1,0)</f>
        <v>1</v>
      </c>
      <c r="S229" s="15" t="n">
        <f aca="false">IF(L229&gt;0,1,0)</f>
        <v>0</v>
      </c>
    </row>
    <row r="230" customFormat="false" ht="15" hidden="false" customHeight="false" outlineLevel="0" collapsed="false">
      <c r="A230" s="15" t="n">
        <v>229</v>
      </c>
      <c r="B230" s="15" t="n">
        <f aca="false">INT((A230-1)/12)+1</f>
        <v>20</v>
      </c>
      <c r="C230" s="15" t="n">
        <f aca="false">MIN(Inputs!$C$4+B230-1,99)</f>
        <v>93</v>
      </c>
      <c r="D230" s="55" t="n">
        <f aca="false">Inputs!$C$26</f>
        <v>0.03</v>
      </c>
      <c r="E230" s="15" t="n">
        <f aca="false">R229</f>
        <v>1</v>
      </c>
      <c r="F230" s="56" t="n">
        <f aca="false">Q229</f>
        <v>0</v>
      </c>
      <c r="G230" s="56" t="n">
        <f aca="false">IF(AND(MOD(A230-1,12)=0,B230&lt;=Inputs!$C$7,E230=0),Inputs!$C$6,0)</f>
        <v>0</v>
      </c>
      <c r="H230" s="56" t="n">
        <f aca="false">IF(B230=1,G230*Inputs!$C$9,0)</f>
        <v>0</v>
      </c>
      <c r="I230" s="56" t="n">
        <f aca="false">I229+G230</f>
        <v>120000</v>
      </c>
      <c r="J230" s="56" t="n">
        <f aca="false">(F230+G230+H230)*((1+D230)^(1/12)-1)</f>
        <v>0</v>
      </c>
      <c r="K230" s="56" t="n">
        <f aca="false">(F230+G230+H230+J230)*(Inputs!$C$14+IF(B230&lt;=10,Inputs!$C$12,Inputs!$C$13))/12</f>
        <v>0</v>
      </c>
      <c r="L230" s="56" t="n">
        <f aca="false">IF(OR(E230=1,A230&lt;=Inputs!$C$15),0,MAX(Inputs!$C$8*I230-(F230+G230+H230+J230-K230),0))</f>
        <v>0</v>
      </c>
      <c r="M230" s="56" t="n">
        <f aca="false">L230*INDEX(Rates!$B$2:$C$101,C230+1,IF(Inputs!$C$5="Male",1,2))/1000/12*Inputs!$C$16</f>
        <v>0</v>
      </c>
      <c r="N230" s="56" t="n">
        <f aca="false">IF($V$1=1,MAX(F230+G230+H230+J230-K230-M230,0)*Inputs!$C$22/12,0)</f>
        <v>0</v>
      </c>
      <c r="O230" s="56" t="n">
        <f aca="false">IF(AND(MOD(A230,12)=0,B230&gt;=Inputs!$C$18),MAX(F230+G230+H230+J230-K230-M230-N230,0)*Inputs!$C$17,0)</f>
        <v>0</v>
      </c>
      <c r="P230" s="56" t="n">
        <f aca="false">F230+G230+H230+J230-K230-M230-N230+O230</f>
        <v>0</v>
      </c>
      <c r="Q230" s="56" t="n">
        <f aca="false">IF(OR(E230=1,P230&lt;=0),0,P230)</f>
        <v>0</v>
      </c>
      <c r="R230" s="15" t="n">
        <f aca="false">IF(OR(E230=1,AND(P230&lt;=0,I230&gt;0)),1,0)</f>
        <v>1</v>
      </c>
      <c r="S230" s="15" t="n">
        <f aca="false">IF(L230&gt;0,1,0)</f>
        <v>0</v>
      </c>
    </row>
    <row r="231" customFormat="false" ht="15" hidden="false" customHeight="false" outlineLevel="0" collapsed="false">
      <c r="A231" s="15" t="n">
        <v>230</v>
      </c>
      <c r="B231" s="15" t="n">
        <f aca="false">INT((A231-1)/12)+1</f>
        <v>20</v>
      </c>
      <c r="C231" s="15" t="n">
        <f aca="false">MIN(Inputs!$C$4+B231-1,99)</f>
        <v>93</v>
      </c>
      <c r="D231" s="55" t="n">
        <f aca="false">Inputs!$C$26</f>
        <v>0.03</v>
      </c>
      <c r="E231" s="15" t="n">
        <f aca="false">R230</f>
        <v>1</v>
      </c>
      <c r="F231" s="56" t="n">
        <f aca="false">Q230</f>
        <v>0</v>
      </c>
      <c r="G231" s="56" t="n">
        <f aca="false">IF(AND(MOD(A231-1,12)=0,B231&lt;=Inputs!$C$7,E231=0),Inputs!$C$6,0)</f>
        <v>0</v>
      </c>
      <c r="H231" s="56" t="n">
        <f aca="false">IF(B231=1,G231*Inputs!$C$9,0)</f>
        <v>0</v>
      </c>
      <c r="I231" s="56" t="n">
        <f aca="false">I230+G231</f>
        <v>120000</v>
      </c>
      <c r="J231" s="56" t="n">
        <f aca="false">(F231+G231+H231)*((1+D231)^(1/12)-1)</f>
        <v>0</v>
      </c>
      <c r="K231" s="56" t="n">
        <f aca="false">(F231+G231+H231+J231)*(Inputs!$C$14+IF(B231&lt;=10,Inputs!$C$12,Inputs!$C$13))/12</f>
        <v>0</v>
      </c>
      <c r="L231" s="56" t="n">
        <f aca="false">IF(OR(E231=1,A231&lt;=Inputs!$C$15),0,MAX(Inputs!$C$8*I231-(F231+G231+H231+J231-K231),0))</f>
        <v>0</v>
      </c>
      <c r="M231" s="56" t="n">
        <f aca="false">L231*INDEX(Rates!$B$2:$C$101,C231+1,IF(Inputs!$C$5="Male",1,2))/1000/12*Inputs!$C$16</f>
        <v>0</v>
      </c>
      <c r="N231" s="56" t="n">
        <f aca="false">IF($V$1=1,MAX(F231+G231+H231+J231-K231-M231,0)*Inputs!$C$22/12,0)</f>
        <v>0</v>
      </c>
      <c r="O231" s="56" t="n">
        <f aca="false">IF(AND(MOD(A231,12)=0,B231&gt;=Inputs!$C$18),MAX(F231+G231+H231+J231-K231-M231-N231,0)*Inputs!$C$17,0)</f>
        <v>0</v>
      </c>
      <c r="P231" s="56" t="n">
        <f aca="false">F231+G231+H231+J231-K231-M231-N231+O231</f>
        <v>0</v>
      </c>
      <c r="Q231" s="56" t="n">
        <f aca="false">IF(OR(E231=1,P231&lt;=0),0,P231)</f>
        <v>0</v>
      </c>
      <c r="R231" s="15" t="n">
        <f aca="false">IF(OR(E231=1,AND(P231&lt;=0,I231&gt;0)),1,0)</f>
        <v>1</v>
      </c>
      <c r="S231" s="15" t="n">
        <f aca="false">IF(L231&gt;0,1,0)</f>
        <v>0</v>
      </c>
    </row>
    <row r="232" customFormat="false" ht="15" hidden="false" customHeight="false" outlineLevel="0" collapsed="false">
      <c r="A232" s="15" t="n">
        <v>231</v>
      </c>
      <c r="B232" s="15" t="n">
        <f aca="false">INT((A232-1)/12)+1</f>
        <v>20</v>
      </c>
      <c r="C232" s="15" t="n">
        <f aca="false">MIN(Inputs!$C$4+B232-1,99)</f>
        <v>93</v>
      </c>
      <c r="D232" s="55" t="n">
        <f aca="false">Inputs!$C$26</f>
        <v>0.03</v>
      </c>
      <c r="E232" s="15" t="n">
        <f aca="false">R231</f>
        <v>1</v>
      </c>
      <c r="F232" s="56" t="n">
        <f aca="false">Q231</f>
        <v>0</v>
      </c>
      <c r="G232" s="56" t="n">
        <f aca="false">IF(AND(MOD(A232-1,12)=0,B232&lt;=Inputs!$C$7,E232=0),Inputs!$C$6,0)</f>
        <v>0</v>
      </c>
      <c r="H232" s="56" t="n">
        <f aca="false">IF(B232=1,G232*Inputs!$C$9,0)</f>
        <v>0</v>
      </c>
      <c r="I232" s="56" t="n">
        <f aca="false">I231+G232</f>
        <v>120000</v>
      </c>
      <c r="J232" s="56" t="n">
        <f aca="false">(F232+G232+H232)*((1+D232)^(1/12)-1)</f>
        <v>0</v>
      </c>
      <c r="K232" s="56" t="n">
        <f aca="false">(F232+G232+H232+J232)*(Inputs!$C$14+IF(B232&lt;=10,Inputs!$C$12,Inputs!$C$13))/12</f>
        <v>0</v>
      </c>
      <c r="L232" s="56" t="n">
        <f aca="false">IF(OR(E232=1,A232&lt;=Inputs!$C$15),0,MAX(Inputs!$C$8*I232-(F232+G232+H232+J232-K232),0))</f>
        <v>0</v>
      </c>
      <c r="M232" s="56" t="n">
        <f aca="false">L232*INDEX(Rates!$B$2:$C$101,C232+1,IF(Inputs!$C$5="Male",1,2))/1000/12*Inputs!$C$16</f>
        <v>0</v>
      </c>
      <c r="N232" s="56" t="n">
        <f aca="false">IF($V$1=1,MAX(F232+G232+H232+J232-K232-M232,0)*Inputs!$C$22/12,0)</f>
        <v>0</v>
      </c>
      <c r="O232" s="56" t="n">
        <f aca="false">IF(AND(MOD(A232,12)=0,B232&gt;=Inputs!$C$18),MAX(F232+G232+H232+J232-K232-M232-N232,0)*Inputs!$C$17,0)</f>
        <v>0</v>
      </c>
      <c r="P232" s="56" t="n">
        <f aca="false">F232+G232+H232+J232-K232-M232-N232+O232</f>
        <v>0</v>
      </c>
      <c r="Q232" s="56" t="n">
        <f aca="false">IF(OR(E232=1,P232&lt;=0),0,P232)</f>
        <v>0</v>
      </c>
      <c r="R232" s="15" t="n">
        <f aca="false">IF(OR(E232=1,AND(P232&lt;=0,I232&gt;0)),1,0)</f>
        <v>1</v>
      </c>
      <c r="S232" s="15" t="n">
        <f aca="false">IF(L232&gt;0,1,0)</f>
        <v>0</v>
      </c>
    </row>
    <row r="233" customFormat="false" ht="15" hidden="false" customHeight="false" outlineLevel="0" collapsed="false">
      <c r="A233" s="15" t="n">
        <v>232</v>
      </c>
      <c r="B233" s="15" t="n">
        <f aca="false">INT((A233-1)/12)+1</f>
        <v>20</v>
      </c>
      <c r="C233" s="15" t="n">
        <f aca="false">MIN(Inputs!$C$4+B233-1,99)</f>
        <v>93</v>
      </c>
      <c r="D233" s="55" t="n">
        <f aca="false">Inputs!$C$26</f>
        <v>0.03</v>
      </c>
      <c r="E233" s="15" t="n">
        <f aca="false">R232</f>
        <v>1</v>
      </c>
      <c r="F233" s="56" t="n">
        <f aca="false">Q232</f>
        <v>0</v>
      </c>
      <c r="G233" s="56" t="n">
        <f aca="false">IF(AND(MOD(A233-1,12)=0,B233&lt;=Inputs!$C$7,E233=0),Inputs!$C$6,0)</f>
        <v>0</v>
      </c>
      <c r="H233" s="56" t="n">
        <f aca="false">IF(B233=1,G233*Inputs!$C$9,0)</f>
        <v>0</v>
      </c>
      <c r="I233" s="56" t="n">
        <f aca="false">I232+G233</f>
        <v>120000</v>
      </c>
      <c r="J233" s="56" t="n">
        <f aca="false">(F233+G233+H233)*((1+D233)^(1/12)-1)</f>
        <v>0</v>
      </c>
      <c r="K233" s="56" t="n">
        <f aca="false">(F233+G233+H233+J233)*(Inputs!$C$14+IF(B233&lt;=10,Inputs!$C$12,Inputs!$C$13))/12</f>
        <v>0</v>
      </c>
      <c r="L233" s="56" t="n">
        <f aca="false">IF(OR(E233=1,A233&lt;=Inputs!$C$15),0,MAX(Inputs!$C$8*I233-(F233+G233+H233+J233-K233),0))</f>
        <v>0</v>
      </c>
      <c r="M233" s="56" t="n">
        <f aca="false">L233*INDEX(Rates!$B$2:$C$101,C233+1,IF(Inputs!$C$5="Male",1,2))/1000/12*Inputs!$C$16</f>
        <v>0</v>
      </c>
      <c r="N233" s="56" t="n">
        <f aca="false">IF($V$1=1,MAX(F233+G233+H233+J233-K233-M233,0)*Inputs!$C$22/12,0)</f>
        <v>0</v>
      </c>
      <c r="O233" s="56" t="n">
        <f aca="false">IF(AND(MOD(A233,12)=0,B233&gt;=Inputs!$C$18),MAX(F233+G233+H233+J233-K233-M233-N233,0)*Inputs!$C$17,0)</f>
        <v>0</v>
      </c>
      <c r="P233" s="56" t="n">
        <f aca="false">F233+G233+H233+J233-K233-M233-N233+O233</f>
        <v>0</v>
      </c>
      <c r="Q233" s="56" t="n">
        <f aca="false">IF(OR(E233=1,P233&lt;=0),0,P233)</f>
        <v>0</v>
      </c>
      <c r="R233" s="15" t="n">
        <f aca="false">IF(OR(E233=1,AND(P233&lt;=0,I233&gt;0)),1,0)</f>
        <v>1</v>
      </c>
      <c r="S233" s="15" t="n">
        <f aca="false">IF(L233&gt;0,1,0)</f>
        <v>0</v>
      </c>
    </row>
    <row r="234" customFormat="false" ht="15" hidden="false" customHeight="false" outlineLevel="0" collapsed="false">
      <c r="A234" s="15" t="n">
        <v>233</v>
      </c>
      <c r="B234" s="15" t="n">
        <f aca="false">INT((A234-1)/12)+1</f>
        <v>20</v>
      </c>
      <c r="C234" s="15" t="n">
        <f aca="false">MIN(Inputs!$C$4+B234-1,99)</f>
        <v>93</v>
      </c>
      <c r="D234" s="55" t="n">
        <f aca="false">Inputs!$C$26</f>
        <v>0.03</v>
      </c>
      <c r="E234" s="15" t="n">
        <f aca="false">R233</f>
        <v>1</v>
      </c>
      <c r="F234" s="56" t="n">
        <f aca="false">Q233</f>
        <v>0</v>
      </c>
      <c r="G234" s="56" t="n">
        <f aca="false">IF(AND(MOD(A234-1,12)=0,B234&lt;=Inputs!$C$7,E234=0),Inputs!$C$6,0)</f>
        <v>0</v>
      </c>
      <c r="H234" s="56" t="n">
        <f aca="false">IF(B234=1,G234*Inputs!$C$9,0)</f>
        <v>0</v>
      </c>
      <c r="I234" s="56" t="n">
        <f aca="false">I233+G234</f>
        <v>120000</v>
      </c>
      <c r="J234" s="56" t="n">
        <f aca="false">(F234+G234+H234)*((1+D234)^(1/12)-1)</f>
        <v>0</v>
      </c>
      <c r="K234" s="56" t="n">
        <f aca="false">(F234+G234+H234+J234)*(Inputs!$C$14+IF(B234&lt;=10,Inputs!$C$12,Inputs!$C$13))/12</f>
        <v>0</v>
      </c>
      <c r="L234" s="56" t="n">
        <f aca="false">IF(OR(E234=1,A234&lt;=Inputs!$C$15),0,MAX(Inputs!$C$8*I234-(F234+G234+H234+J234-K234),0))</f>
        <v>0</v>
      </c>
      <c r="M234" s="56" t="n">
        <f aca="false">L234*INDEX(Rates!$B$2:$C$101,C234+1,IF(Inputs!$C$5="Male",1,2))/1000/12*Inputs!$C$16</f>
        <v>0</v>
      </c>
      <c r="N234" s="56" t="n">
        <f aca="false">IF($V$1=1,MAX(F234+G234+H234+J234-K234-M234,0)*Inputs!$C$22/12,0)</f>
        <v>0</v>
      </c>
      <c r="O234" s="56" t="n">
        <f aca="false">IF(AND(MOD(A234,12)=0,B234&gt;=Inputs!$C$18),MAX(F234+G234+H234+J234-K234-M234-N234,0)*Inputs!$C$17,0)</f>
        <v>0</v>
      </c>
      <c r="P234" s="56" t="n">
        <f aca="false">F234+G234+H234+J234-K234-M234-N234+O234</f>
        <v>0</v>
      </c>
      <c r="Q234" s="56" t="n">
        <f aca="false">IF(OR(E234=1,P234&lt;=0),0,P234)</f>
        <v>0</v>
      </c>
      <c r="R234" s="15" t="n">
        <f aca="false">IF(OR(E234=1,AND(P234&lt;=0,I234&gt;0)),1,0)</f>
        <v>1</v>
      </c>
      <c r="S234" s="15" t="n">
        <f aca="false">IF(L234&gt;0,1,0)</f>
        <v>0</v>
      </c>
    </row>
    <row r="235" customFormat="false" ht="15" hidden="false" customHeight="false" outlineLevel="0" collapsed="false">
      <c r="A235" s="15" t="n">
        <v>234</v>
      </c>
      <c r="B235" s="15" t="n">
        <f aca="false">INT((A235-1)/12)+1</f>
        <v>20</v>
      </c>
      <c r="C235" s="15" t="n">
        <f aca="false">MIN(Inputs!$C$4+B235-1,99)</f>
        <v>93</v>
      </c>
      <c r="D235" s="55" t="n">
        <f aca="false">Inputs!$C$26</f>
        <v>0.03</v>
      </c>
      <c r="E235" s="15" t="n">
        <f aca="false">R234</f>
        <v>1</v>
      </c>
      <c r="F235" s="56" t="n">
        <f aca="false">Q234</f>
        <v>0</v>
      </c>
      <c r="G235" s="56" t="n">
        <f aca="false">IF(AND(MOD(A235-1,12)=0,B235&lt;=Inputs!$C$7,E235=0),Inputs!$C$6,0)</f>
        <v>0</v>
      </c>
      <c r="H235" s="56" t="n">
        <f aca="false">IF(B235=1,G235*Inputs!$C$9,0)</f>
        <v>0</v>
      </c>
      <c r="I235" s="56" t="n">
        <f aca="false">I234+G235</f>
        <v>120000</v>
      </c>
      <c r="J235" s="56" t="n">
        <f aca="false">(F235+G235+H235)*((1+D235)^(1/12)-1)</f>
        <v>0</v>
      </c>
      <c r="K235" s="56" t="n">
        <f aca="false">(F235+G235+H235+J235)*(Inputs!$C$14+IF(B235&lt;=10,Inputs!$C$12,Inputs!$C$13))/12</f>
        <v>0</v>
      </c>
      <c r="L235" s="56" t="n">
        <f aca="false">IF(OR(E235=1,A235&lt;=Inputs!$C$15),0,MAX(Inputs!$C$8*I235-(F235+G235+H235+J235-K235),0))</f>
        <v>0</v>
      </c>
      <c r="M235" s="56" t="n">
        <f aca="false">L235*INDEX(Rates!$B$2:$C$101,C235+1,IF(Inputs!$C$5="Male",1,2))/1000/12*Inputs!$C$16</f>
        <v>0</v>
      </c>
      <c r="N235" s="56" t="n">
        <f aca="false">IF($V$1=1,MAX(F235+G235+H235+J235-K235-M235,0)*Inputs!$C$22/12,0)</f>
        <v>0</v>
      </c>
      <c r="O235" s="56" t="n">
        <f aca="false">IF(AND(MOD(A235,12)=0,B235&gt;=Inputs!$C$18),MAX(F235+G235+H235+J235-K235-M235-N235,0)*Inputs!$C$17,0)</f>
        <v>0</v>
      </c>
      <c r="P235" s="56" t="n">
        <f aca="false">F235+G235+H235+J235-K235-M235-N235+O235</f>
        <v>0</v>
      </c>
      <c r="Q235" s="56" t="n">
        <f aca="false">IF(OR(E235=1,P235&lt;=0),0,P235)</f>
        <v>0</v>
      </c>
      <c r="R235" s="15" t="n">
        <f aca="false">IF(OR(E235=1,AND(P235&lt;=0,I235&gt;0)),1,0)</f>
        <v>1</v>
      </c>
      <c r="S235" s="15" t="n">
        <f aca="false">IF(L235&gt;0,1,0)</f>
        <v>0</v>
      </c>
    </row>
    <row r="236" customFormat="false" ht="15" hidden="false" customHeight="false" outlineLevel="0" collapsed="false">
      <c r="A236" s="15" t="n">
        <v>235</v>
      </c>
      <c r="B236" s="15" t="n">
        <f aca="false">INT((A236-1)/12)+1</f>
        <v>20</v>
      </c>
      <c r="C236" s="15" t="n">
        <f aca="false">MIN(Inputs!$C$4+B236-1,99)</f>
        <v>93</v>
      </c>
      <c r="D236" s="55" t="n">
        <f aca="false">Inputs!$C$26</f>
        <v>0.03</v>
      </c>
      <c r="E236" s="15" t="n">
        <f aca="false">R235</f>
        <v>1</v>
      </c>
      <c r="F236" s="56" t="n">
        <f aca="false">Q235</f>
        <v>0</v>
      </c>
      <c r="G236" s="56" t="n">
        <f aca="false">IF(AND(MOD(A236-1,12)=0,B236&lt;=Inputs!$C$7,E236=0),Inputs!$C$6,0)</f>
        <v>0</v>
      </c>
      <c r="H236" s="56" t="n">
        <f aca="false">IF(B236=1,G236*Inputs!$C$9,0)</f>
        <v>0</v>
      </c>
      <c r="I236" s="56" t="n">
        <f aca="false">I235+G236</f>
        <v>120000</v>
      </c>
      <c r="J236" s="56" t="n">
        <f aca="false">(F236+G236+H236)*((1+D236)^(1/12)-1)</f>
        <v>0</v>
      </c>
      <c r="K236" s="56" t="n">
        <f aca="false">(F236+G236+H236+J236)*(Inputs!$C$14+IF(B236&lt;=10,Inputs!$C$12,Inputs!$C$13))/12</f>
        <v>0</v>
      </c>
      <c r="L236" s="56" t="n">
        <f aca="false">IF(OR(E236=1,A236&lt;=Inputs!$C$15),0,MAX(Inputs!$C$8*I236-(F236+G236+H236+J236-K236),0))</f>
        <v>0</v>
      </c>
      <c r="M236" s="56" t="n">
        <f aca="false">L236*INDEX(Rates!$B$2:$C$101,C236+1,IF(Inputs!$C$5="Male",1,2))/1000/12*Inputs!$C$16</f>
        <v>0</v>
      </c>
      <c r="N236" s="56" t="n">
        <f aca="false">IF($V$1=1,MAX(F236+G236+H236+J236-K236-M236,0)*Inputs!$C$22/12,0)</f>
        <v>0</v>
      </c>
      <c r="O236" s="56" t="n">
        <f aca="false">IF(AND(MOD(A236,12)=0,B236&gt;=Inputs!$C$18),MAX(F236+G236+H236+J236-K236-M236-N236,0)*Inputs!$C$17,0)</f>
        <v>0</v>
      </c>
      <c r="P236" s="56" t="n">
        <f aca="false">F236+G236+H236+J236-K236-M236-N236+O236</f>
        <v>0</v>
      </c>
      <c r="Q236" s="56" t="n">
        <f aca="false">IF(OR(E236=1,P236&lt;=0),0,P236)</f>
        <v>0</v>
      </c>
      <c r="R236" s="15" t="n">
        <f aca="false">IF(OR(E236=1,AND(P236&lt;=0,I236&gt;0)),1,0)</f>
        <v>1</v>
      </c>
      <c r="S236" s="15" t="n">
        <f aca="false">IF(L236&gt;0,1,0)</f>
        <v>0</v>
      </c>
    </row>
    <row r="237" customFormat="false" ht="15" hidden="false" customHeight="false" outlineLevel="0" collapsed="false">
      <c r="A237" s="15" t="n">
        <v>236</v>
      </c>
      <c r="B237" s="15" t="n">
        <f aca="false">INT((A237-1)/12)+1</f>
        <v>20</v>
      </c>
      <c r="C237" s="15" t="n">
        <f aca="false">MIN(Inputs!$C$4+B237-1,99)</f>
        <v>93</v>
      </c>
      <c r="D237" s="55" t="n">
        <f aca="false">Inputs!$C$26</f>
        <v>0.03</v>
      </c>
      <c r="E237" s="15" t="n">
        <f aca="false">R236</f>
        <v>1</v>
      </c>
      <c r="F237" s="56" t="n">
        <f aca="false">Q236</f>
        <v>0</v>
      </c>
      <c r="G237" s="56" t="n">
        <f aca="false">IF(AND(MOD(A237-1,12)=0,B237&lt;=Inputs!$C$7,E237=0),Inputs!$C$6,0)</f>
        <v>0</v>
      </c>
      <c r="H237" s="56" t="n">
        <f aca="false">IF(B237=1,G237*Inputs!$C$9,0)</f>
        <v>0</v>
      </c>
      <c r="I237" s="56" t="n">
        <f aca="false">I236+G237</f>
        <v>120000</v>
      </c>
      <c r="J237" s="56" t="n">
        <f aca="false">(F237+G237+H237)*((1+D237)^(1/12)-1)</f>
        <v>0</v>
      </c>
      <c r="K237" s="56" t="n">
        <f aca="false">(F237+G237+H237+J237)*(Inputs!$C$14+IF(B237&lt;=10,Inputs!$C$12,Inputs!$C$13))/12</f>
        <v>0</v>
      </c>
      <c r="L237" s="56" t="n">
        <f aca="false">IF(OR(E237=1,A237&lt;=Inputs!$C$15),0,MAX(Inputs!$C$8*I237-(F237+G237+H237+J237-K237),0))</f>
        <v>0</v>
      </c>
      <c r="M237" s="56" t="n">
        <f aca="false">L237*INDEX(Rates!$B$2:$C$101,C237+1,IF(Inputs!$C$5="Male",1,2))/1000/12*Inputs!$C$16</f>
        <v>0</v>
      </c>
      <c r="N237" s="56" t="n">
        <f aca="false">IF($V$1=1,MAX(F237+G237+H237+J237-K237-M237,0)*Inputs!$C$22/12,0)</f>
        <v>0</v>
      </c>
      <c r="O237" s="56" t="n">
        <f aca="false">IF(AND(MOD(A237,12)=0,B237&gt;=Inputs!$C$18),MAX(F237+G237+H237+J237-K237-M237-N237,0)*Inputs!$C$17,0)</f>
        <v>0</v>
      </c>
      <c r="P237" s="56" t="n">
        <f aca="false">F237+G237+H237+J237-K237-M237-N237+O237</f>
        <v>0</v>
      </c>
      <c r="Q237" s="56" t="n">
        <f aca="false">IF(OR(E237=1,P237&lt;=0),0,P237)</f>
        <v>0</v>
      </c>
      <c r="R237" s="15" t="n">
        <f aca="false">IF(OR(E237=1,AND(P237&lt;=0,I237&gt;0)),1,0)</f>
        <v>1</v>
      </c>
      <c r="S237" s="15" t="n">
        <f aca="false">IF(L237&gt;0,1,0)</f>
        <v>0</v>
      </c>
    </row>
    <row r="238" customFormat="false" ht="15" hidden="false" customHeight="false" outlineLevel="0" collapsed="false">
      <c r="A238" s="15" t="n">
        <v>237</v>
      </c>
      <c r="B238" s="15" t="n">
        <f aca="false">INT((A238-1)/12)+1</f>
        <v>20</v>
      </c>
      <c r="C238" s="15" t="n">
        <f aca="false">MIN(Inputs!$C$4+B238-1,99)</f>
        <v>93</v>
      </c>
      <c r="D238" s="55" t="n">
        <f aca="false">Inputs!$C$26</f>
        <v>0.03</v>
      </c>
      <c r="E238" s="15" t="n">
        <f aca="false">R237</f>
        <v>1</v>
      </c>
      <c r="F238" s="56" t="n">
        <f aca="false">Q237</f>
        <v>0</v>
      </c>
      <c r="G238" s="56" t="n">
        <f aca="false">IF(AND(MOD(A238-1,12)=0,B238&lt;=Inputs!$C$7,E238=0),Inputs!$C$6,0)</f>
        <v>0</v>
      </c>
      <c r="H238" s="56" t="n">
        <f aca="false">IF(B238=1,G238*Inputs!$C$9,0)</f>
        <v>0</v>
      </c>
      <c r="I238" s="56" t="n">
        <f aca="false">I237+G238</f>
        <v>120000</v>
      </c>
      <c r="J238" s="56" t="n">
        <f aca="false">(F238+G238+H238)*((1+D238)^(1/12)-1)</f>
        <v>0</v>
      </c>
      <c r="K238" s="56" t="n">
        <f aca="false">(F238+G238+H238+J238)*(Inputs!$C$14+IF(B238&lt;=10,Inputs!$C$12,Inputs!$C$13))/12</f>
        <v>0</v>
      </c>
      <c r="L238" s="56" t="n">
        <f aca="false">IF(OR(E238=1,A238&lt;=Inputs!$C$15),0,MAX(Inputs!$C$8*I238-(F238+G238+H238+J238-K238),0))</f>
        <v>0</v>
      </c>
      <c r="M238" s="56" t="n">
        <f aca="false">L238*INDEX(Rates!$B$2:$C$101,C238+1,IF(Inputs!$C$5="Male",1,2))/1000/12*Inputs!$C$16</f>
        <v>0</v>
      </c>
      <c r="N238" s="56" t="n">
        <f aca="false">IF($V$1=1,MAX(F238+G238+H238+J238-K238-M238,0)*Inputs!$C$22/12,0)</f>
        <v>0</v>
      </c>
      <c r="O238" s="56" t="n">
        <f aca="false">IF(AND(MOD(A238,12)=0,B238&gt;=Inputs!$C$18),MAX(F238+G238+H238+J238-K238-M238-N238,0)*Inputs!$C$17,0)</f>
        <v>0</v>
      </c>
      <c r="P238" s="56" t="n">
        <f aca="false">F238+G238+H238+J238-K238-M238-N238+O238</f>
        <v>0</v>
      </c>
      <c r="Q238" s="56" t="n">
        <f aca="false">IF(OR(E238=1,P238&lt;=0),0,P238)</f>
        <v>0</v>
      </c>
      <c r="R238" s="15" t="n">
        <f aca="false">IF(OR(E238=1,AND(P238&lt;=0,I238&gt;0)),1,0)</f>
        <v>1</v>
      </c>
      <c r="S238" s="15" t="n">
        <f aca="false">IF(L238&gt;0,1,0)</f>
        <v>0</v>
      </c>
    </row>
    <row r="239" customFormat="false" ht="15" hidden="false" customHeight="false" outlineLevel="0" collapsed="false">
      <c r="A239" s="15" t="n">
        <v>238</v>
      </c>
      <c r="B239" s="15" t="n">
        <f aca="false">INT((A239-1)/12)+1</f>
        <v>20</v>
      </c>
      <c r="C239" s="15" t="n">
        <f aca="false">MIN(Inputs!$C$4+B239-1,99)</f>
        <v>93</v>
      </c>
      <c r="D239" s="55" t="n">
        <f aca="false">Inputs!$C$26</f>
        <v>0.03</v>
      </c>
      <c r="E239" s="15" t="n">
        <f aca="false">R238</f>
        <v>1</v>
      </c>
      <c r="F239" s="56" t="n">
        <f aca="false">Q238</f>
        <v>0</v>
      </c>
      <c r="G239" s="56" t="n">
        <f aca="false">IF(AND(MOD(A239-1,12)=0,B239&lt;=Inputs!$C$7,E239=0),Inputs!$C$6,0)</f>
        <v>0</v>
      </c>
      <c r="H239" s="56" t="n">
        <f aca="false">IF(B239=1,G239*Inputs!$C$9,0)</f>
        <v>0</v>
      </c>
      <c r="I239" s="56" t="n">
        <f aca="false">I238+G239</f>
        <v>120000</v>
      </c>
      <c r="J239" s="56" t="n">
        <f aca="false">(F239+G239+H239)*((1+D239)^(1/12)-1)</f>
        <v>0</v>
      </c>
      <c r="K239" s="56" t="n">
        <f aca="false">(F239+G239+H239+J239)*(Inputs!$C$14+IF(B239&lt;=10,Inputs!$C$12,Inputs!$C$13))/12</f>
        <v>0</v>
      </c>
      <c r="L239" s="56" t="n">
        <f aca="false">IF(OR(E239=1,A239&lt;=Inputs!$C$15),0,MAX(Inputs!$C$8*I239-(F239+G239+H239+J239-K239),0))</f>
        <v>0</v>
      </c>
      <c r="M239" s="56" t="n">
        <f aca="false">L239*INDEX(Rates!$B$2:$C$101,C239+1,IF(Inputs!$C$5="Male",1,2))/1000/12*Inputs!$C$16</f>
        <v>0</v>
      </c>
      <c r="N239" s="56" t="n">
        <f aca="false">IF($V$1=1,MAX(F239+G239+H239+J239-K239-M239,0)*Inputs!$C$22/12,0)</f>
        <v>0</v>
      </c>
      <c r="O239" s="56" t="n">
        <f aca="false">IF(AND(MOD(A239,12)=0,B239&gt;=Inputs!$C$18),MAX(F239+G239+H239+J239-K239-M239-N239,0)*Inputs!$C$17,0)</f>
        <v>0</v>
      </c>
      <c r="P239" s="56" t="n">
        <f aca="false">F239+G239+H239+J239-K239-M239-N239+O239</f>
        <v>0</v>
      </c>
      <c r="Q239" s="56" t="n">
        <f aca="false">IF(OR(E239=1,P239&lt;=0),0,P239)</f>
        <v>0</v>
      </c>
      <c r="R239" s="15" t="n">
        <f aca="false">IF(OR(E239=1,AND(P239&lt;=0,I239&gt;0)),1,0)</f>
        <v>1</v>
      </c>
      <c r="S239" s="15" t="n">
        <f aca="false">IF(L239&gt;0,1,0)</f>
        <v>0</v>
      </c>
    </row>
    <row r="240" customFormat="false" ht="15" hidden="false" customHeight="false" outlineLevel="0" collapsed="false">
      <c r="A240" s="15" t="n">
        <v>239</v>
      </c>
      <c r="B240" s="15" t="n">
        <f aca="false">INT((A240-1)/12)+1</f>
        <v>20</v>
      </c>
      <c r="C240" s="15" t="n">
        <f aca="false">MIN(Inputs!$C$4+B240-1,99)</f>
        <v>93</v>
      </c>
      <c r="D240" s="55" t="n">
        <f aca="false">Inputs!$C$26</f>
        <v>0.03</v>
      </c>
      <c r="E240" s="15" t="n">
        <f aca="false">R239</f>
        <v>1</v>
      </c>
      <c r="F240" s="56" t="n">
        <f aca="false">Q239</f>
        <v>0</v>
      </c>
      <c r="G240" s="56" t="n">
        <f aca="false">IF(AND(MOD(A240-1,12)=0,B240&lt;=Inputs!$C$7,E240=0),Inputs!$C$6,0)</f>
        <v>0</v>
      </c>
      <c r="H240" s="56" t="n">
        <f aca="false">IF(B240=1,G240*Inputs!$C$9,0)</f>
        <v>0</v>
      </c>
      <c r="I240" s="56" t="n">
        <f aca="false">I239+G240</f>
        <v>120000</v>
      </c>
      <c r="J240" s="56" t="n">
        <f aca="false">(F240+G240+H240)*((1+D240)^(1/12)-1)</f>
        <v>0</v>
      </c>
      <c r="K240" s="56" t="n">
        <f aca="false">(F240+G240+H240+J240)*(Inputs!$C$14+IF(B240&lt;=10,Inputs!$C$12,Inputs!$C$13))/12</f>
        <v>0</v>
      </c>
      <c r="L240" s="56" t="n">
        <f aca="false">IF(OR(E240=1,A240&lt;=Inputs!$C$15),0,MAX(Inputs!$C$8*I240-(F240+G240+H240+J240-K240),0))</f>
        <v>0</v>
      </c>
      <c r="M240" s="56" t="n">
        <f aca="false">L240*INDEX(Rates!$B$2:$C$101,C240+1,IF(Inputs!$C$5="Male",1,2))/1000/12*Inputs!$C$16</f>
        <v>0</v>
      </c>
      <c r="N240" s="56" t="n">
        <f aca="false">IF($V$1=1,MAX(F240+G240+H240+J240-K240-M240,0)*Inputs!$C$22/12,0)</f>
        <v>0</v>
      </c>
      <c r="O240" s="56" t="n">
        <f aca="false">IF(AND(MOD(A240,12)=0,B240&gt;=Inputs!$C$18),MAX(F240+G240+H240+J240-K240-M240-N240,0)*Inputs!$C$17,0)</f>
        <v>0</v>
      </c>
      <c r="P240" s="56" t="n">
        <f aca="false">F240+G240+H240+J240-K240-M240-N240+O240</f>
        <v>0</v>
      </c>
      <c r="Q240" s="56" t="n">
        <f aca="false">IF(OR(E240=1,P240&lt;=0),0,P240)</f>
        <v>0</v>
      </c>
      <c r="R240" s="15" t="n">
        <f aca="false">IF(OR(E240=1,AND(P240&lt;=0,I240&gt;0)),1,0)</f>
        <v>1</v>
      </c>
      <c r="S240" s="15" t="n">
        <f aca="false">IF(L240&gt;0,1,0)</f>
        <v>0</v>
      </c>
    </row>
    <row r="241" customFormat="false" ht="15" hidden="false" customHeight="false" outlineLevel="0" collapsed="false">
      <c r="A241" s="15" t="n">
        <v>240</v>
      </c>
      <c r="B241" s="15" t="n">
        <f aca="false">INT((A241-1)/12)+1</f>
        <v>20</v>
      </c>
      <c r="C241" s="15" t="n">
        <f aca="false">MIN(Inputs!$C$4+B241-1,99)</f>
        <v>93</v>
      </c>
      <c r="D241" s="55" t="n">
        <f aca="false">Inputs!$C$26</f>
        <v>0.03</v>
      </c>
      <c r="E241" s="15" t="n">
        <f aca="false">R240</f>
        <v>1</v>
      </c>
      <c r="F241" s="56" t="n">
        <f aca="false">Q240</f>
        <v>0</v>
      </c>
      <c r="G241" s="56" t="n">
        <f aca="false">IF(AND(MOD(A241-1,12)=0,B241&lt;=Inputs!$C$7,E241=0),Inputs!$C$6,0)</f>
        <v>0</v>
      </c>
      <c r="H241" s="56" t="n">
        <f aca="false">IF(B241=1,G241*Inputs!$C$9,0)</f>
        <v>0</v>
      </c>
      <c r="I241" s="56" t="n">
        <f aca="false">I240+G241</f>
        <v>120000</v>
      </c>
      <c r="J241" s="56" t="n">
        <f aca="false">(F241+G241+H241)*((1+D241)^(1/12)-1)</f>
        <v>0</v>
      </c>
      <c r="K241" s="56" t="n">
        <f aca="false">(F241+G241+H241+J241)*(Inputs!$C$14+IF(B241&lt;=10,Inputs!$C$12,Inputs!$C$13))/12</f>
        <v>0</v>
      </c>
      <c r="L241" s="56" t="n">
        <f aca="false">IF(OR(E241=1,A241&lt;=Inputs!$C$15),0,MAX(Inputs!$C$8*I241-(F241+G241+H241+J241-K241),0))</f>
        <v>0</v>
      </c>
      <c r="M241" s="56" t="n">
        <f aca="false">L241*INDEX(Rates!$B$2:$C$101,C241+1,IF(Inputs!$C$5="Male",1,2))/1000/12*Inputs!$C$16</f>
        <v>0</v>
      </c>
      <c r="N241" s="56" t="n">
        <f aca="false">IF($V$1=1,MAX(F241+G241+H241+J241-K241-M241,0)*Inputs!$C$22/12,0)</f>
        <v>0</v>
      </c>
      <c r="O241" s="56" t="n">
        <f aca="false">IF(AND(MOD(A241,12)=0,B241&gt;=Inputs!$C$18),MAX(F241+G241+H241+J241-K241-M241-N241,0)*Inputs!$C$17,0)</f>
        <v>0</v>
      </c>
      <c r="P241" s="56" t="n">
        <f aca="false">F241+G241+H241+J241-K241-M241-N241+O241</f>
        <v>0</v>
      </c>
      <c r="Q241" s="56" t="n">
        <f aca="false">IF(OR(E241=1,P241&lt;=0),0,P241)</f>
        <v>0</v>
      </c>
      <c r="R241" s="15" t="n">
        <f aca="false">IF(OR(E241=1,AND(P241&lt;=0,I241&gt;0)),1,0)</f>
        <v>1</v>
      </c>
      <c r="S241" s="15" t="n">
        <f aca="false">IF(L241&gt;0,1,0)</f>
        <v>0</v>
      </c>
    </row>
    <row r="242" customFormat="false" ht="15" hidden="false" customHeight="false" outlineLevel="0" collapsed="false">
      <c r="A242" s="15" t="n">
        <v>241</v>
      </c>
      <c r="B242" s="15" t="n">
        <f aca="false">INT((A242-1)/12)+1</f>
        <v>21</v>
      </c>
      <c r="C242" s="15" t="n">
        <f aca="false">MIN(Inputs!$C$4+B242-1,99)</f>
        <v>94</v>
      </c>
      <c r="D242" s="55" t="n">
        <f aca="false">Inputs!$C$26</f>
        <v>0.03</v>
      </c>
      <c r="E242" s="15" t="n">
        <f aca="false">R241</f>
        <v>1</v>
      </c>
      <c r="F242" s="56" t="n">
        <f aca="false">Q241</f>
        <v>0</v>
      </c>
      <c r="G242" s="56" t="n">
        <f aca="false">IF(AND(MOD(A242-1,12)=0,B242&lt;=Inputs!$C$7,E242=0),Inputs!$C$6,0)</f>
        <v>0</v>
      </c>
      <c r="H242" s="56" t="n">
        <f aca="false">IF(B242=1,G242*Inputs!$C$9,0)</f>
        <v>0</v>
      </c>
      <c r="I242" s="56" t="n">
        <f aca="false">I241+G242</f>
        <v>120000</v>
      </c>
      <c r="J242" s="56" t="n">
        <f aca="false">(F242+G242+H242)*((1+D242)^(1/12)-1)</f>
        <v>0</v>
      </c>
      <c r="K242" s="56" t="n">
        <f aca="false">(F242+G242+H242+J242)*(Inputs!$C$14+IF(B242&lt;=10,Inputs!$C$12,Inputs!$C$13))/12</f>
        <v>0</v>
      </c>
      <c r="L242" s="56" t="n">
        <f aca="false">IF(OR(E242=1,A242&lt;=Inputs!$C$15),0,MAX(Inputs!$C$8*I242-(F242+G242+H242+J242-K242),0))</f>
        <v>0</v>
      </c>
      <c r="M242" s="56" t="n">
        <f aca="false">L242*INDEX(Rates!$B$2:$C$101,C242+1,IF(Inputs!$C$5="Male",1,2))/1000/12*Inputs!$C$16</f>
        <v>0</v>
      </c>
      <c r="N242" s="56" t="n">
        <f aca="false">IF($V$1=1,MAX(F242+G242+H242+J242-K242-M242,0)*Inputs!$C$22/12,0)</f>
        <v>0</v>
      </c>
      <c r="O242" s="56" t="n">
        <f aca="false">IF(AND(MOD(A242,12)=0,B242&gt;=Inputs!$C$18),MAX(F242+G242+H242+J242-K242-M242-N242,0)*Inputs!$C$17,0)</f>
        <v>0</v>
      </c>
      <c r="P242" s="56" t="n">
        <f aca="false">F242+G242+H242+J242-K242-M242-N242+O242</f>
        <v>0</v>
      </c>
      <c r="Q242" s="56" t="n">
        <f aca="false">IF(OR(E242=1,P242&lt;=0),0,P242)</f>
        <v>0</v>
      </c>
      <c r="R242" s="15" t="n">
        <f aca="false">IF(OR(E242=1,AND(P242&lt;=0,I242&gt;0)),1,0)</f>
        <v>1</v>
      </c>
      <c r="S242" s="15" t="n">
        <f aca="false">IF(L242&gt;0,1,0)</f>
        <v>0</v>
      </c>
    </row>
    <row r="243" customFormat="false" ht="15" hidden="false" customHeight="false" outlineLevel="0" collapsed="false">
      <c r="A243" s="15" t="n">
        <v>242</v>
      </c>
      <c r="B243" s="15" t="n">
        <f aca="false">INT((A243-1)/12)+1</f>
        <v>21</v>
      </c>
      <c r="C243" s="15" t="n">
        <f aca="false">MIN(Inputs!$C$4+B243-1,99)</f>
        <v>94</v>
      </c>
      <c r="D243" s="55" t="n">
        <f aca="false">Inputs!$C$26</f>
        <v>0.03</v>
      </c>
      <c r="E243" s="15" t="n">
        <f aca="false">R242</f>
        <v>1</v>
      </c>
      <c r="F243" s="56" t="n">
        <f aca="false">Q242</f>
        <v>0</v>
      </c>
      <c r="G243" s="56" t="n">
        <f aca="false">IF(AND(MOD(A243-1,12)=0,B243&lt;=Inputs!$C$7,E243=0),Inputs!$C$6,0)</f>
        <v>0</v>
      </c>
      <c r="H243" s="56" t="n">
        <f aca="false">IF(B243=1,G243*Inputs!$C$9,0)</f>
        <v>0</v>
      </c>
      <c r="I243" s="56" t="n">
        <f aca="false">I242+G243</f>
        <v>120000</v>
      </c>
      <c r="J243" s="56" t="n">
        <f aca="false">(F243+G243+H243)*((1+D243)^(1/12)-1)</f>
        <v>0</v>
      </c>
      <c r="K243" s="56" t="n">
        <f aca="false">(F243+G243+H243+J243)*(Inputs!$C$14+IF(B243&lt;=10,Inputs!$C$12,Inputs!$C$13))/12</f>
        <v>0</v>
      </c>
      <c r="L243" s="56" t="n">
        <f aca="false">IF(OR(E243=1,A243&lt;=Inputs!$C$15),0,MAX(Inputs!$C$8*I243-(F243+G243+H243+J243-K243),0))</f>
        <v>0</v>
      </c>
      <c r="M243" s="56" t="n">
        <f aca="false">L243*INDEX(Rates!$B$2:$C$101,C243+1,IF(Inputs!$C$5="Male",1,2))/1000/12*Inputs!$C$16</f>
        <v>0</v>
      </c>
      <c r="N243" s="56" t="n">
        <f aca="false">IF($V$1=1,MAX(F243+G243+H243+J243-K243-M243,0)*Inputs!$C$22/12,0)</f>
        <v>0</v>
      </c>
      <c r="O243" s="56" t="n">
        <f aca="false">IF(AND(MOD(A243,12)=0,B243&gt;=Inputs!$C$18),MAX(F243+G243+H243+J243-K243-M243-N243,0)*Inputs!$C$17,0)</f>
        <v>0</v>
      </c>
      <c r="P243" s="56" t="n">
        <f aca="false">F243+G243+H243+J243-K243-M243-N243+O243</f>
        <v>0</v>
      </c>
      <c r="Q243" s="56" t="n">
        <f aca="false">IF(OR(E243=1,P243&lt;=0),0,P243)</f>
        <v>0</v>
      </c>
      <c r="R243" s="15" t="n">
        <f aca="false">IF(OR(E243=1,AND(P243&lt;=0,I243&gt;0)),1,0)</f>
        <v>1</v>
      </c>
      <c r="S243" s="15" t="n">
        <f aca="false">IF(L243&gt;0,1,0)</f>
        <v>0</v>
      </c>
    </row>
    <row r="244" customFormat="false" ht="15" hidden="false" customHeight="false" outlineLevel="0" collapsed="false">
      <c r="A244" s="15" t="n">
        <v>243</v>
      </c>
      <c r="B244" s="15" t="n">
        <f aca="false">INT((A244-1)/12)+1</f>
        <v>21</v>
      </c>
      <c r="C244" s="15" t="n">
        <f aca="false">MIN(Inputs!$C$4+B244-1,99)</f>
        <v>94</v>
      </c>
      <c r="D244" s="55" t="n">
        <f aca="false">Inputs!$C$26</f>
        <v>0.03</v>
      </c>
      <c r="E244" s="15" t="n">
        <f aca="false">R243</f>
        <v>1</v>
      </c>
      <c r="F244" s="56" t="n">
        <f aca="false">Q243</f>
        <v>0</v>
      </c>
      <c r="G244" s="56" t="n">
        <f aca="false">IF(AND(MOD(A244-1,12)=0,B244&lt;=Inputs!$C$7,E244=0),Inputs!$C$6,0)</f>
        <v>0</v>
      </c>
      <c r="H244" s="56" t="n">
        <f aca="false">IF(B244=1,G244*Inputs!$C$9,0)</f>
        <v>0</v>
      </c>
      <c r="I244" s="56" t="n">
        <f aca="false">I243+G244</f>
        <v>120000</v>
      </c>
      <c r="J244" s="56" t="n">
        <f aca="false">(F244+G244+H244)*((1+D244)^(1/12)-1)</f>
        <v>0</v>
      </c>
      <c r="K244" s="56" t="n">
        <f aca="false">(F244+G244+H244+J244)*(Inputs!$C$14+IF(B244&lt;=10,Inputs!$C$12,Inputs!$C$13))/12</f>
        <v>0</v>
      </c>
      <c r="L244" s="56" t="n">
        <f aca="false">IF(OR(E244=1,A244&lt;=Inputs!$C$15),0,MAX(Inputs!$C$8*I244-(F244+G244+H244+J244-K244),0))</f>
        <v>0</v>
      </c>
      <c r="M244" s="56" t="n">
        <f aca="false">L244*INDEX(Rates!$B$2:$C$101,C244+1,IF(Inputs!$C$5="Male",1,2))/1000/12*Inputs!$C$16</f>
        <v>0</v>
      </c>
      <c r="N244" s="56" t="n">
        <f aca="false">IF($V$1=1,MAX(F244+G244+H244+J244-K244-M244,0)*Inputs!$C$22/12,0)</f>
        <v>0</v>
      </c>
      <c r="O244" s="56" t="n">
        <f aca="false">IF(AND(MOD(A244,12)=0,B244&gt;=Inputs!$C$18),MAX(F244+G244+H244+J244-K244-M244-N244,0)*Inputs!$C$17,0)</f>
        <v>0</v>
      </c>
      <c r="P244" s="56" t="n">
        <f aca="false">F244+G244+H244+J244-K244-M244-N244+O244</f>
        <v>0</v>
      </c>
      <c r="Q244" s="56" t="n">
        <f aca="false">IF(OR(E244=1,P244&lt;=0),0,P244)</f>
        <v>0</v>
      </c>
      <c r="R244" s="15" t="n">
        <f aca="false">IF(OR(E244=1,AND(P244&lt;=0,I244&gt;0)),1,0)</f>
        <v>1</v>
      </c>
      <c r="S244" s="15" t="n">
        <f aca="false">IF(L244&gt;0,1,0)</f>
        <v>0</v>
      </c>
    </row>
    <row r="245" customFormat="false" ht="15" hidden="false" customHeight="false" outlineLevel="0" collapsed="false">
      <c r="A245" s="15" t="n">
        <v>244</v>
      </c>
      <c r="B245" s="15" t="n">
        <f aca="false">INT((A245-1)/12)+1</f>
        <v>21</v>
      </c>
      <c r="C245" s="15" t="n">
        <f aca="false">MIN(Inputs!$C$4+B245-1,99)</f>
        <v>94</v>
      </c>
      <c r="D245" s="55" t="n">
        <f aca="false">Inputs!$C$26</f>
        <v>0.03</v>
      </c>
      <c r="E245" s="15" t="n">
        <f aca="false">R244</f>
        <v>1</v>
      </c>
      <c r="F245" s="56" t="n">
        <f aca="false">Q244</f>
        <v>0</v>
      </c>
      <c r="G245" s="56" t="n">
        <f aca="false">IF(AND(MOD(A245-1,12)=0,B245&lt;=Inputs!$C$7,E245=0),Inputs!$C$6,0)</f>
        <v>0</v>
      </c>
      <c r="H245" s="56" t="n">
        <f aca="false">IF(B245=1,G245*Inputs!$C$9,0)</f>
        <v>0</v>
      </c>
      <c r="I245" s="56" t="n">
        <f aca="false">I244+G245</f>
        <v>120000</v>
      </c>
      <c r="J245" s="56" t="n">
        <f aca="false">(F245+G245+H245)*((1+D245)^(1/12)-1)</f>
        <v>0</v>
      </c>
      <c r="K245" s="56" t="n">
        <f aca="false">(F245+G245+H245+J245)*(Inputs!$C$14+IF(B245&lt;=10,Inputs!$C$12,Inputs!$C$13))/12</f>
        <v>0</v>
      </c>
      <c r="L245" s="56" t="n">
        <f aca="false">IF(OR(E245=1,A245&lt;=Inputs!$C$15),0,MAX(Inputs!$C$8*I245-(F245+G245+H245+J245-K245),0))</f>
        <v>0</v>
      </c>
      <c r="M245" s="56" t="n">
        <f aca="false">L245*INDEX(Rates!$B$2:$C$101,C245+1,IF(Inputs!$C$5="Male",1,2))/1000/12*Inputs!$C$16</f>
        <v>0</v>
      </c>
      <c r="N245" s="56" t="n">
        <f aca="false">IF($V$1=1,MAX(F245+G245+H245+J245-K245-M245,0)*Inputs!$C$22/12,0)</f>
        <v>0</v>
      </c>
      <c r="O245" s="56" t="n">
        <f aca="false">IF(AND(MOD(A245,12)=0,B245&gt;=Inputs!$C$18),MAX(F245+G245+H245+J245-K245-M245-N245,0)*Inputs!$C$17,0)</f>
        <v>0</v>
      </c>
      <c r="P245" s="56" t="n">
        <f aca="false">F245+G245+H245+J245-K245-M245-N245+O245</f>
        <v>0</v>
      </c>
      <c r="Q245" s="56" t="n">
        <f aca="false">IF(OR(E245=1,P245&lt;=0),0,P245)</f>
        <v>0</v>
      </c>
      <c r="R245" s="15" t="n">
        <f aca="false">IF(OR(E245=1,AND(P245&lt;=0,I245&gt;0)),1,0)</f>
        <v>1</v>
      </c>
      <c r="S245" s="15" t="n">
        <f aca="false">IF(L245&gt;0,1,0)</f>
        <v>0</v>
      </c>
    </row>
    <row r="246" customFormat="false" ht="15" hidden="false" customHeight="false" outlineLevel="0" collapsed="false">
      <c r="A246" s="15" t="n">
        <v>245</v>
      </c>
      <c r="B246" s="15" t="n">
        <f aca="false">INT((A246-1)/12)+1</f>
        <v>21</v>
      </c>
      <c r="C246" s="15" t="n">
        <f aca="false">MIN(Inputs!$C$4+B246-1,99)</f>
        <v>94</v>
      </c>
      <c r="D246" s="55" t="n">
        <f aca="false">Inputs!$C$26</f>
        <v>0.03</v>
      </c>
      <c r="E246" s="15" t="n">
        <f aca="false">R245</f>
        <v>1</v>
      </c>
      <c r="F246" s="56" t="n">
        <f aca="false">Q245</f>
        <v>0</v>
      </c>
      <c r="G246" s="56" t="n">
        <f aca="false">IF(AND(MOD(A246-1,12)=0,B246&lt;=Inputs!$C$7,E246=0),Inputs!$C$6,0)</f>
        <v>0</v>
      </c>
      <c r="H246" s="56" t="n">
        <f aca="false">IF(B246=1,G246*Inputs!$C$9,0)</f>
        <v>0</v>
      </c>
      <c r="I246" s="56" t="n">
        <f aca="false">I245+G246</f>
        <v>120000</v>
      </c>
      <c r="J246" s="56" t="n">
        <f aca="false">(F246+G246+H246)*((1+D246)^(1/12)-1)</f>
        <v>0</v>
      </c>
      <c r="K246" s="56" t="n">
        <f aca="false">(F246+G246+H246+J246)*(Inputs!$C$14+IF(B246&lt;=10,Inputs!$C$12,Inputs!$C$13))/12</f>
        <v>0</v>
      </c>
      <c r="L246" s="56" t="n">
        <f aca="false">IF(OR(E246=1,A246&lt;=Inputs!$C$15),0,MAX(Inputs!$C$8*I246-(F246+G246+H246+J246-K246),0))</f>
        <v>0</v>
      </c>
      <c r="M246" s="56" t="n">
        <f aca="false">L246*INDEX(Rates!$B$2:$C$101,C246+1,IF(Inputs!$C$5="Male",1,2))/1000/12*Inputs!$C$16</f>
        <v>0</v>
      </c>
      <c r="N246" s="56" t="n">
        <f aca="false">IF($V$1=1,MAX(F246+G246+H246+J246-K246-M246,0)*Inputs!$C$22/12,0)</f>
        <v>0</v>
      </c>
      <c r="O246" s="56" t="n">
        <f aca="false">IF(AND(MOD(A246,12)=0,B246&gt;=Inputs!$C$18),MAX(F246+G246+H246+J246-K246-M246-N246,0)*Inputs!$C$17,0)</f>
        <v>0</v>
      </c>
      <c r="P246" s="56" t="n">
        <f aca="false">F246+G246+H246+J246-K246-M246-N246+O246</f>
        <v>0</v>
      </c>
      <c r="Q246" s="56" t="n">
        <f aca="false">IF(OR(E246=1,P246&lt;=0),0,P246)</f>
        <v>0</v>
      </c>
      <c r="R246" s="15" t="n">
        <f aca="false">IF(OR(E246=1,AND(P246&lt;=0,I246&gt;0)),1,0)</f>
        <v>1</v>
      </c>
      <c r="S246" s="15" t="n">
        <f aca="false">IF(L246&gt;0,1,0)</f>
        <v>0</v>
      </c>
    </row>
    <row r="247" customFormat="false" ht="15" hidden="false" customHeight="false" outlineLevel="0" collapsed="false">
      <c r="A247" s="15" t="n">
        <v>246</v>
      </c>
      <c r="B247" s="15" t="n">
        <f aca="false">INT((A247-1)/12)+1</f>
        <v>21</v>
      </c>
      <c r="C247" s="15" t="n">
        <f aca="false">MIN(Inputs!$C$4+B247-1,99)</f>
        <v>94</v>
      </c>
      <c r="D247" s="55" t="n">
        <f aca="false">Inputs!$C$26</f>
        <v>0.03</v>
      </c>
      <c r="E247" s="15" t="n">
        <f aca="false">R246</f>
        <v>1</v>
      </c>
      <c r="F247" s="56" t="n">
        <f aca="false">Q246</f>
        <v>0</v>
      </c>
      <c r="G247" s="56" t="n">
        <f aca="false">IF(AND(MOD(A247-1,12)=0,B247&lt;=Inputs!$C$7,E247=0),Inputs!$C$6,0)</f>
        <v>0</v>
      </c>
      <c r="H247" s="56" t="n">
        <f aca="false">IF(B247=1,G247*Inputs!$C$9,0)</f>
        <v>0</v>
      </c>
      <c r="I247" s="56" t="n">
        <f aca="false">I246+G247</f>
        <v>120000</v>
      </c>
      <c r="J247" s="56" t="n">
        <f aca="false">(F247+G247+H247)*((1+D247)^(1/12)-1)</f>
        <v>0</v>
      </c>
      <c r="K247" s="56" t="n">
        <f aca="false">(F247+G247+H247+J247)*(Inputs!$C$14+IF(B247&lt;=10,Inputs!$C$12,Inputs!$C$13))/12</f>
        <v>0</v>
      </c>
      <c r="L247" s="56" t="n">
        <f aca="false">IF(OR(E247=1,A247&lt;=Inputs!$C$15),0,MAX(Inputs!$C$8*I247-(F247+G247+H247+J247-K247),0))</f>
        <v>0</v>
      </c>
      <c r="M247" s="56" t="n">
        <f aca="false">L247*INDEX(Rates!$B$2:$C$101,C247+1,IF(Inputs!$C$5="Male",1,2))/1000/12*Inputs!$C$16</f>
        <v>0</v>
      </c>
      <c r="N247" s="56" t="n">
        <f aca="false">IF($V$1=1,MAX(F247+G247+H247+J247-K247-M247,0)*Inputs!$C$22/12,0)</f>
        <v>0</v>
      </c>
      <c r="O247" s="56" t="n">
        <f aca="false">IF(AND(MOD(A247,12)=0,B247&gt;=Inputs!$C$18),MAX(F247+G247+H247+J247-K247-M247-N247,0)*Inputs!$C$17,0)</f>
        <v>0</v>
      </c>
      <c r="P247" s="56" t="n">
        <f aca="false">F247+G247+H247+J247-K247-M247-N247+O247</f>
        <v>0</v>
      </c>
      <c r="Q247" s="56" t="n">
        <f aca="false">IF(OR(E247=1,P247&lt;=0),0,P247)</f>
        <v>0</v>
      </c>
      <c r="R247" s="15" t="n">
        <f aca="false">IF(OR(E247=1,AND(P247&lt;=0,I247&gt;0)),1,0)</f>
        <v>1</v>
      </c>
      <c r="S247" s="15" t="n">
        <f aca="false">IF(L247&gt;0,1,0)</f>
        <v>0</v>
      </c>
    </row>
    <row r="248" customFormat="false" ht="15" hidden="false" customHeight="false" outlineLevel="0" collapsed="false">
      <c r="A248" s="15" t="n">
        <v>247</v>
      </c>
      <c r="B248" s="15" t="n">
        <f aca="false">INT((A248-1)/12)+1</f>
        <v>21</v>
      </c>
      <c r="C248" s="15" t="n">
        <f aca="false">MIN(Inputs!$C$4+B248-1,99)</f>
        <v>94</v>
      </c>
      <c r="D248" s="55" t="n">
        <f aca="false">Inputs!$C$26</f>
        <v>0.03</v>
      </c>
      <c r="E248" s="15" t="n">
        <f aca="false">R247</f>
        <v>1</v>
      </c>
      <c r="F248" s="56" t="n">
        <f aca="false">Q247</f>
        <v>0</v>
      </c>
      <c r="G248" s="56" t="n">
        <f aca="false">IF(AND(MOD(A248-1,12)=0,B248&lt;=Inputs!$C$7,E248=0),Inputs!$C$6,0)</f>
        <v>0</v>
      </c>
      <c r="H248" s="56" t="n">
        <f aca="false">IF(B248=1,G248*Inputs!$C$9,0)</f>
        <v>0</v>
      </c>
      <c r="I248" s="56" t="n">
        <f aca="false">I247+G248</f>
        <v>120000</v>
      </c>
      <c r="J248" s="56" t="n">
        <f aca="false">(F248+G248+H248)*((1+D248)^(1/12)-1)</f>
        <v>0</v>
      </c>
      <c r="K248" s="56" t="n">
        <f aca="false">(F248+G248+H248+J248)*(Inputs!$C$14+IF(B248&lt;=10,Inputs!$C$12,Inputs!$C$13))/12</f>
        <v>0</v>
      </c>
      <c r="L248" s="56" t="n">
        <f aca="false">IF(OR(E248=1,A248&lt;=Inputs!$C$15),0,MAX(Inputs!$C$8*I248-(F248+G248+H248+J248-K248),0))</f>
        <v>0</v>
      </c>
      <c r="M248" s="56" t="n">
        <f aca="false">L248*INDEX(Rates!$B$2:$C$101,C248+1,IF(Inputs!$C$5="Male",1,2))/1000/12*Inputs!$C$16</f>
        <v>0</v>
      </c>
      <c r="N248" s="56" t="n">
        <f aca="false">IF($V$1=1,MAX(F248+G248+H248+J248-K248-M248,0)*Inputs!$C$22/12,0)</f>
        <v>0</v>
      </c>
      <c r="O248" s="56" t="n">
        <f aca="false">IF(AND(MOD(A248,12)=0,B248&gt;=Inputs!$C$18),MAX(F248+G248+H248+J248-K248-M248-N248,0)*Inputs!$C$17,0)</f>
        <v>0</v>
      </c>
      <c r="P248" s="56" t="n">
        <f aca="false">F248+G248+H248+J248-K248-M248-N248+O248</f>
        <v>0</v>
      </c>
      <c r="Q248" s="56" t="n">
        <f aca="false">IF(OR(E248=1,P248&lt;=0),0,P248)</f>
        <v>0</v>
      </c>
      <c r="R248" s="15" t="n">
        <f aca="false">IF(OR(E248=1,AND(P248&lt;=0,I248&gt;0)),1,0)</f>
        <v>1</v>
      </c>
      <c r="S248" s="15" t="n">
        <f aca="false">IF(L248&gt;0,1,0)</f>
        <v>0</v>
      </c>
    </row>
    <row r="249" customFormat="false" ht="15" hidden="false" customHeight="false" outlineLevel="0" collapsed="false">
      <c r="A249" s="15" t="n">
        <v>248</v>
      </c>
      <c r="B249" s="15" t="n">
        <f aca="false">INT((A249-1)/12)+1</f>
        <v>21</v>
      </c>
      <c r="C249" s="15" t="n">
        <f aca="false">MIN(Inputs!$C$4+B249-1,99)</f>
        <v>94</v>
      </c>
      <c r="D249" s="55" t="n">
        <f aca="false">Inputs!$C$26</f>
        <v>0.03</v>
      </c>
      <c r="E249" s="15" t="n">
        <f aca="false">R248</f>
        <v>1</v>
      </c>
      <c r="F249" s="56" t="n">
        <f aca="false">Q248</f>
        <v>0</v>
      </c>
      <c r="G249" s="56" t="n">
        <f aca="false">IF(AND(MOD(A249-1,12)=0,B249&lt;=Inputs!$C$7,E249=0),Inputs!$C$6,0)</f>
        <v>0</v>
      </c>
      <c r="H249" s="56" t="n">
        <f aca="false">IF(B249=1,G249*Inputs!$C$9,0)</f>
        <v>0</v>
      </c>
      <c r="I249" s="56" t="n">
        <f aca="false">I248+G249</f>
        <v>120000</v>
      </c>
      <c r="J249" s="56" t="n">
        <f aca="false">(F249+G249+H249)*((1+D249)^(1/12)-1)</f>
        <v>0</v>
      </c>
      <c r="K249" s="56" t="n">
        <f aca="false">(F249+G249+H249+J249)*(Inputs!$C$14+IF(B249&lt;=10,Inputs!$C$12,Inputs!$C$13))/12</f>
        <v>0</v>
      </c>
      <c r="L249" s="56" t="n">
        <f aca="false">IF(OR(E249=1,A249&lt;=Inputs!$C$15),0,MAX(Inputs!$C$8*I249-(F249+G249+H249+J249-K249),0))</f>
        <v>0</v>
      </c>
      <c r="M249" s="56" t="n">
        <f aca="false">L249*INDEX(Rates!$B$2:$C$101,C249+1,IF(Inputs!$C$5="Male",1,2))/1000/12*Inputs!$C$16</f>
        <v>0</v>
      </c>
      <c r="N249" s="56" t="n">
        <f aca="false">IF($V$1=1,MAX(F249+G249+H249+J249-K249-M249,0)*Inputs!$C$22/12,0)</f>
        <v>0</v>
      </c>
      <c r="O249" s="56" t="n">
        <f aca="false">IF(AND(MOD(A249,12)=0,B249&gt;=Inputs!$C$18),MAX(F249+G249+H249+J249-K249-M249-N249,0)*Inputs!$C$17,0)</f>
        <v>0</v>
      </c>
      <c r="P249" s="56" t="n">
        <f aca="false">F249+G249+H249+J249-K249-M249-N249+O249</f>
        <v>0</v>
      </c>
      <c r="Q249" s="56" t="n">
        <f aca="false">IF(OR(E249=1,P249&lt;=0),0,P249)</f>
        <v>0</v>
      </c>
      <c r="R249" s="15" t="n">
        <f aca="false">IF(OR(E249=1,AND(P249&lt;=0,I249&gt;0)),1,0)</f>
        <v>1</v>
      </c>
      <c r="S249" s="15" t="n">
        <f aca="false">IF(L249&gt;0,1,0)</f>
        <v>0</v>
      </c>
    </row>
    <row r="250" customFormat="false" ht="15" hidden="false" customHeight="false" outlineLevel="0" collapsed="false">
      <c r="A250" s="15" t="n">
        <v>249</v>
      </c>
      <c r="B250" s="15" t="n">
        <f aca="false">INT((A250-1)/12)+1</f>
        <v>21</v>
      </c>
      <c r="C250" s="15" t="n">
        <f aca="false">MIN(Inputs!$C$4+B250-1,99)</f>
        <v>94</v>
      </c>
      <c r="D250" s="55" t="n">
        <f aca="false">Inputs!$C$26</f>
        <v>0.03</v>
      </c>
      <c r="E250" s="15" t="n">
        <f aca="false">R249</f>
        <v>1</v>
      </c>
      <c r="F250" s="56" t="n">
        <f aca="false">Q249</f>
        <v>0</v>
      </c>
      <c r="G250" s="56" t="n">
        <f aca="false">IF(AND(MOD(A250-1,12)=0,B250&lt;=Inputs!$C$7,E250=0),Inputs!$C$6,0)</f>
        <v>0</v>
      </c>
      <c r="H250" s="56" t="n">
        <f aca="false">IF(B250=1,G250*Inputs!$C$9,0)</f>
        <v>0</v>
      </c>
      <c r="I250" s="56" t="n">
        <f aca="false">I249+G250</f>
        <v>120000</v>
      </c>
      <c r="J250" s="56" t="n">
        <f aca="false">(F250+G250+H250)*((1+D250)^(1/12)-1)</f>
        <v>0</v>
      </c>
      <c r="K250" s="56" t="n">
        <f aca="false">(F250+G250+H250+J250)*(Inputs!$C$14+IF(B250&lt;=10,Inputs!$C$12,Inputs!$C$13))/12</f>
        <v>0</v>
      </c>
      <c r="L250" s="56" t="n">
        <f aca="false">IF(OR(E250=1,A250&lt;=Inputs!$C$15),0,MAX(Inputs!$C$8*I250-(F250+G250+H250+J250-K250),0))</f>
        <v>0</v>
      </c>
      <c r="M250" s="56" t="n">
        <f aca="false">L250*INDEX(Rates!$B$2:$C$101,C250+1,IF(Inputs!$C$5="Male",1,2))/1000/12*Inputs!$C$16</f>
        <v>0</v>
      </c>
      <c r="N250" s="56" t="n">
        <f aca="false">IF($V$1=1,MAX(F250+G250+H250+J250-K250-M250,0)*Inputs!$C$22/12,0)</f>
        <v>0</v>
      </c>
      <c r="O250" s="56" t="n">
        <f aca="false">IF(AND(MOD(A250,12)=0,B250&gt;=Inputs!$C$18),MAX(F250+G250+H250+J250-K250-M250-N250,0)*Inputs!$C$17,0)</f>
        <v>0</v>
      </c>
      <c r="P250" s="56" t="n">
        <f aca="false">F250+G250+H250+J250-K250-M250-N250+O250</f>
        <v>0</v>
      </c>
      <c r="Q250" s="56" t="n">
        <f aca="false">IF(OR(E250=1,P250&lt;=0),0,P250)</f>
        <v>0</v>
      </c>
      <c r="R250" s="15" t="n">
        <f aca="false">IF(OR(E250=1,AND(P250&lt;=0,I250&gt;0)),1,0)</f>
        <v>1</v>
      </c>
      <c r="S250" s="15" t="n">
        <f aca="false">IF(L250&gt;0,1,0)</f>
        <v>0</v>
      </c>
    </row>
    <row r="251" customFormat="false" ht="15" hidden="false" customHeight="false" outlineLevel="0" collapsed="false">
      <c r="A251" s="15" t="n">
        <v>250</v>
      </c>
      <c r="B251" s="15" t="n">
        <f aca="false">INT((A251-1)/12)+1</f>
        <v>21</v>
      </c>
      <c r="C251" s="15" t="n">
        <f aca="false">MIN(Inputs!$C$4+B251-1,99)</f>
        <v>94</v>
      </c>
      <c r="D251" s="55" t="n">
        <f aca="false">Inputs!$C$26</f>
        <v>0.03</v>
      </c>
      <c r="E251" s="15" t="n">
        <f aca="false">R250</f>
        <v>1</v>
      </c>
      <c r="F251" s="56" t="n">
        <f aca="false">Q250</f>
        <v>0</v>
      </c>
      <c r="G251" s="56" t="n">
        <f aca="false">IF(AND(MOD(A251-1,12)=0,B251&lt;=Inputs!$C$7,E251=0),Inputs!$C$6,0)</f>
        <v>0</v>
      </c>
      <c r="H251" s="56" t="n">
        <f aca="false">IF(B251=1,G251*Inputs!$C$9,0)</f>
        <v>0</v>
      </c>
      <c r="I251" s="56" t="n">
        <f aca="false">I250+G251</f>
        <v>120000</v>
      </c>
      <c r="J251" s="56" t="n">
        <f aca="false">(F251+G251+H251)*((1+D251)^(1/12)-1)</f>
        <v>0</v>
      </c>
      <c r="K251" s="56" t="n">
        <f aca="false">(F251+G251+H251+J251)*(Inputs!$C$14+IF(B251&lt;=10,Inputs!$C$12,Inputs!$C$13))/12</f>
        <v>0</v>
      </c>
      <c r="L251" s="56" t="n">
        <f aca="false">IF(OR(E251=1,A251&lt;=Inputs!$C$15),0,MAX(Inputs!$C$8*I251-(F251+G251+H251+J251-K251),0))</f>
        <v>0</v>
      </c>
      <c r="M251" s="56" t="n">
        <f aca="false">L251*INDEX(Rates!$B$2:$C$101,C251+1,IF(Inputs!$C$5="Male",1,2))/1000/12*Inputs!$C$16</f>
        <v>0</v>
      </c>
      <c r="N251" s="56" t="n">
        <f aca="false">IF($V$1=1,MAX(F251+G251+H251+J251-K251-M251,0)*Inputs!$C$22/12,0)</f>
        <v>0</v>
      </c>
      <c r="O251" s="56" t="n">
        <f aca="false">IF(AND(MOD(A251,12)=0,B251&gt;=Inputs!$C$18),MAX(F251+G251+H251+J251-K251-M251-N251,0)*Inputs!$C$17,0)</f>
        <v>0</v>
      </c>
      <c r="P251" s="56" t="n">
        <f aca="false">F251+G251+H251+J251-K251-M251-N251+O251</f>
        <v>0</v>
      </c>
      <c r="Q251" s="56" t="n">
        <f aca="false">IF(OR(E251=1,P251&lt;=0),0,P251)</f>
        <v>0</v>
      </c>
      <c r="R251" s="15" t="n">
        <f aca="false">IF(OR(E251=1,AND(P251&lt;=0,I251&gt;0)),1,0)</f>
        <v>1</v>
      </c>
      <c r="S251" s="15" t="n">
        <f aca="false">IF(L251&gt;0,1,0)</f>
        <v>0</v>
      </c>
    </row>
    <row r="252" customFormat="false" ht="15" hidden="false" customHeight="false" outlineLevel="0" collapsed="false">
      <c r="A252" s="15" t="n">
        <v>251</v>
      </c>
      <c r="B252" s="15" t="n">
        <f aca="false">INT((A252-1)/12)+1</f>
        <v>21</v>
      </c>
      <c r="C252" s="15" t="n">
        <f aca="false">MIN(Inputs!$C$4+B252-1,99)</f>
        <v>94</v>
      </c>
      <c r="D252" s="55" t="n">
        <f aca="false">Inputs!$C$26</f>
        <v>0.03</v>
      </c>
      <c r="E252" s="15" t="n">
        <f aca="false">R251</f>
        <v>1</v>
      </c>
      <c r="F252" s="56" t="n">
        <f aca="false">Q251</f>
        <v>0</v>
      </c>
      <c r="G252" s="56" t="n">
        <f aca="false">IF(AND(MOD(A252-1,12)=0,B252&lt;=Inputs!$C$7,E252=0),Inputs!$C$6,0)</f>
        <v>0</v>
      </c>
      <c r="H252" s="56" t="n">
        <f aca="false">IF(B252=1,G252*Inputs!$C$9,0)</f>
        <v>0</v>
      </c>
      <c r="I252" s="56" t="n">
        <f aca="false">I251+G252</f>
        <v>120000</v>
      </c>
      <c r="J252" s="56" t="n">
        <f aca="false">(F252+G252+H252)*((1+D252)^(1/12)-1)</f>
        <v>0</v>
      </c>
      <c r="K252" s="56" t="n">
        <f aca="false">(F252+G252+H252+J252)*(Inputs!$C$14+IF(B252&lt;=10,Inputs!$C$12,Inputs!$C$13))/12</f>
        <v>0</v>
      </c>
      <c r="L252" s="56" t="n">
        <f aca="false">IF(OR(E252=1,A252&lt;=Inputs!$C$15),0,MAX(Inputs!$C$8*I252-(F252+G252+H252+J252-K252),0))</f>
        <v>0</v>
      </c>
      <c r="M252" s="56" t="n">
        <f aca="false">L252*INDEX(Rates!$B$2:$C$101,C252+1,IF(Inputs!$C$5="Male",1,2))/1000/12*Inputs!$C$16</f>
        <v>0</v>
      </c>
      <c r="N252" s="56" t="n">
        <f aca="false">IF($V$1=1,MAX(F252+G252+H252+J252-K252-M252,0)*Inputs!$C$22/12,0)</f>
        <v>0</v>
      </c>
      <c r="O252" s="56" t="n">
        <f aca="false">IF(AND(MOD(A252,12)=0,B252&gt;=Inputs!$C$18),MAX(F252+G252+H252+J252-K252-M252-N252,0)*Inputs!$C$17,0)</f>
        <v>0</v>
      </c>
      <c r="P252" s="56" t="n">
        <f aca="false">F252+G252+H252+J252-K252-M252-N252+O252</f>
        <v>0</v>
      </c>
      <c r="Q252" s="56" t="n">
        <f aca="false">IF(OR(E252=1,P252&lt;=0),0,P252)</f>
        <v>0</v>
      </c>
      <c r="R252" s="15" t="n">
        <f aca="false">IF(OR(E252=1,AND(P252&lt;=0,I252&gt;0)),1,0)</f>
        <v>1</v>
      </c>
      <c r="S252" s="15" t="n">
        <f aca="false">IF(L252&gt;0,1,0)</f>
        <v>0</v>
      </c>
    </row>
    <row r="253" customFormat="false" ht="15" hidden="false" customHeight="false" outlineLevel="0" collapsed="false">
      <c r="A253" s="15" t="n">
        <v>252</v>
      </c>
      <c r="B253" s="15" t="n">
        <f aca="false">INT((A253-1)/12)+1</f>
        <v>21</v>
      </c>
      <c r="C253" s="15" t="n">
        <f aca="false">MIN(Inputs!$C$4+B253-1,99)</f>
        <v>94</v>
      </c>
      <c r="D253" s="55" t="n">
        <f aca="false">Inputs!$C$26</f>
        <v>0.03</v>
      </c>
      <c r="E253" s="15" t="n">
        <f aca="false">R252</f>
        <v>1</v>
      </c>
      <c r="F253" s="56" t="n">
        <f aca="false">Q252</f>
        <v>0</v>
      </c>
      <c r="G253" s="56" t="n">
        <f aca="false">IF(AND(MOD(A253-1,12)=0,B253&lt;=Inputs!$C$7,E253=0),Inputs!$C$6,0)</f>
        <v>0</v>
      </c>
      <c r="H253" s="56" t="n">
        <f aca="false">IF(B253=1,G253*Inputs!$C$9,0)</f>
        <v>0</v>
      </c>
      <c r="I253" s="56" t="n">
        <f aca="false">I252+G253</f>
        <v>120000</v>
      </c>
      <c r="J253" s="56" t="n">
        <f aca="false">(F253+G253+H253)*((1+D253)^(1/12)-1)</f>
        <v>0</v>
      </c>
      <c r="K253" s="56" t="n">
        <f aca="false">(F253+G253+H253+J253)*(Inputs!$C$14+IF(B253&lt;=10,Inputs!$C$12,Inputs!$C$13))/12</f>
        <v>0</v>
      </c>
      <c r="L253" s="56" t="n">
        <f aca="false">IF(OR(E253=1,A253&lt;=Inputs!$C$15),0,MAX(Inputs!$C$8*I253-(F253+G253+H253+J253-K253),0))</f>
        <v>0</v>
      </c>
      <c r="M253" s="56" t="n">
        <f aca="false">L253*INDEX(Rates!$B$2:$C$101,C253+1,IF(Inputs!$C$5="Male",1,2))/1000/12*Inputs!$C$16</f>
        <v>0</v>
      </c>
      <c r="N253" s="56" t="n">
        <f aca="false">IF($V$1=1,MAX(F253+G253+H253+J253-K253-M253,0)*Inputs!$C$22/12,0)</f>
        <v>0</v>
      </c>
      <c r="O253" s="56" t="n">
        <f aca="false">IF(AND(MOD(A253,12)=0,B253&gt;=Inputs!$C$18),MAX(F253+G253+H253+J253-K253-M253-N253,0)*Inputs!$C$17,0)</f>
        <v>0</v>
      </c>
      <c r="P253" s="56" t="n">
        <f aca="false">F253+G253+H253+J253-K253-M253-N253+O253</f>
        <v>0</v>
      </c>
      <c r="Q253" s="56" t="n">
        <f aca="false">IF(OR(E253=1,P253&lt;=0),0,P253)</f>
        <v>0</v>
      </c>
      <c r="R253" s="15" t="n">
        <f aca="false">IF(OR(E253=1,AND(P253&lt;=0,I253&gt;0)),1,0)</f>
        <v>1</v>
      </c>
      <c r="S253" s="15" t="n">
        <f aca="false">IF(L253&gt;0,1,0)</f>
        <v>0</v>
      </c>
    </row>
    <row r="254" customFormat="false" ht="15" hidden="false" customHeight="false" outlineLevel="0" collapsed="false">
      <c r="A254" s="15" t="n">
        <v>253</v>
      </c>
      <c r="B254" s="15" t="n">
        <f aca="false">INT((A254-1)/12)+1</f>
        <v>22</v>
      </c>
      <c r="C254" s="15" t="n">
        <f aca="false">MIN(Inputs!$C$4+B254-1,99)</f>
        <v>95</v>
      </c>
      <c r="D254" s="55" t="n">
        <f aca="false">Inputs!$C$26</f>
        <v>0.03</v>
      </c>
      <c r="E254" s="15" t="n">
        <f aca="false">R253</f>
        <v>1</v>
      </c>
      <c r="F254" s="56" t="n">
        <f aca="false">Q253</f>
        <v>0</v>
      </c>
      <c r="G254" s="56" t="n">
        <f aca="false">IF(AND(MOD(A254-1,12)=0,B254&lt;=Inputs!$C$7,E254=0),Inputs!$C$6,0)</f>
        <v>0</v>
      </c>
      <c r="H254" s="56" t="n">
        <f aca="false">IF(B254=1,G254*Inputs!$C$9,0)</f>
        <v>0</v>
      </c>
      <c r="I254" s="56" t="n">
        <f aca="false">I253+G254</f>
        <v>120000</v>
      </c>
      <c r="J254" s="56" t="n">
        <f aca="false">(F254+G254+H254)*((1+D254)^(1/12)-1)</f>
        <v>0</v>
      </c>
      <c r="K254" s="56" t="n">
        <f aca="false">(F254+G254+H254+J254)*(Inputs!$C$14+IF(B254&lt;=10,Inputs!$C$12,Inputs!$C$13))/12</f>
        <v>0</v>
      </c>
      <c r="L254" s="56" t="n">
        <f aca="false">IF(OR(E254=1,A254&lt;=Inputs!$C$15),0,MAX(Inputs!$C$8*I254-(F254+G254+H254+J254-K254),0))</f>
        <v>0</v>
      </c>
      <c r="M254" s="56" t="n">
        <f aca="false">L254*INDEX(Rates!$B$2:$C$101,C254+1,IF(Inputs!$C$5="Male",1,2))/1000/12*Inputs!$C$16</f>
        <v>0</v>
      </c>
      <c r="N254" s="56" t="n">
        <f aca="false">IF($V$1=1,MAX(F254+G254+H254+J254-K254-M254,0)*Inputs!$C$22/12,0)</f>
        <v>0</v>
      </c>
      <c r="O254" s="56" t="n">
        <f aca="false">IF(AND(MOD(A254,12)=0,B254&gt;=Inputs!$C$18),MAX(F254+G254+H254+J254-K254-M254-N254,0)*Inputs!$C$17,0)</f>
        <v>0</v>
      </c>
      <c r="P254" s="56" t="n">
        <f aca="false">F254+G254+H254+J254-K254-M254-N254+O254</f>
        <v>0</v>
      </c>
      <c r="Q254" s="56" t="n">
        <f aca="false">IF(OR(E254=1,P254&lt;=0),0,P254)</f>
        <v>0</v>
      </c>
      <c r="R254" s="15" t="n">
        <f aca="false">IF(OR(E254=1,AND(P254&lt;=0,I254&gt;0)),1,0)</f>
        <v>1</v>
      </c>
      <c r="S254" s="15" t="n">
        <f aca="false">IF(L254&gt;0,1,0)</f>
        <v>0</v>
      </c>
    </row>
    <row r="255" customFormat="false" ht="15" hidden="false" customHeight="false" outlineLevel="0" collapsed="false">
      <c r="A255" s="15" t="n">
        <v>254</v>
      </c>
      <c r="B255" s="15" t="n">
        <f aca="false">INT((A255-1)/12)+1</f>
        <v>22</v>
      </c>
      <c r="C255" s="15" t="n">
        <f aca="false">MIN(Inputs!$C$4+B255-1,99)</f>
        <v>95</v>
      </c>
      <c r="D255" s="55" t="n">
        <f aca="false">Inputs!$C$26</f>
        <v>0.03</v>
      </c>
      <c r="E255" s="15" t="n">
        <f aca="false">R254</f>
        <v>1</v>
      </c>
      <c r="F255" s="56" t="n">
        <f aca="false">Q254</f>
        <v>0</v>
      </c>
      <c r="G255" s="56" t="n">
        <f aca="false">IF(AND(MOD(A255-1,12)=0,B255&lt;=Inputs!$C$7,E255=0),Inputs!$C$6,0)</f>
        <v>0</v>
      </c>
      <c r="H255" s="56" t="n">
        <f aca="false">IF(B255=1,G255*Inputs!$C$9,0)</f>
        <v>0</v>
      </c>
      <c r="I255" s="56" t="n">
        <f aca="false">I254+G255</f>
        <v>120000</v>
      </c>
      <c r="J255" s="56" t="n">
        <f aca="false">(F255+G255+H255)*((1+D255)^(1/12)-1)</f>
        <v>0</v>
      </c>
      <c r="K255" s="56" t="n">
        <f aca="false">(F255+G255+H255+J255)*(Inputs!$C$14+IF(B255&lt;=10,Inputs!$C$12,Inputs!$C$13))/12</f>
        <v>0</v>
      </c>
      <c r="L255" s="56" t="n">
        <f aca="false">IF(OR(E255=1,A255&lt;=Inputs!$C$15),0,MAX(Inputs!$C$8*I255-(F255+G255+H255+J255-K255),0))</f>
        <v>0</v>
      </c>
      <c r="M255" s="56" t="n">
        <f aca="false">L255*INDEX(Rates!$B$2:$C$101,C255+1,IF(Inputs!$C$5="Male",1,2))/1000/12*Inputs!$C$16</f>
        <v>0</v>
      </c>
      <c r="N255" s="56" t="n">
        <f aca="false">IF($V$1=1,MAX(F255+G255+H255+J255-K255-M255,0)*Inputs!$C$22/12,0)</f>
        <v>0</v>
      </c>
      <c r="O255" s="56" t="n">
        <f aca="false">IF(AND(MOD(A255,12)=0,B255&gt;=Inputs!$C$18),MAX(F255+G255+H255+J255-K255-M255-N255,0)*Inputs!$C$17,0)</f>
        <v>0</v>
      </c>
      <c r="P255" s="56" t="n">
        <f aca="false">F255+G255+H255+J255-K255-M255-N255+O255</f>
        <v>0</v>
      </c>
      <c r="Q255" s="56" t="n">
        <f aca="false">IF(OR(E255=1,P255&lt;=0),0,P255)</f>
        <v>0</v>
      </c>
      <c r="R255" s="15" t="n">
        <f aca="false">IF(OR(E255=1,AND(P255&lt;=0,I255&gt;0)),1,0)</f>
        <v>1</v>
      </c>
      <c r="S255" s="15" t="n">
        <f aca="false">IF(L255&gt;0,1,0)</f>
        <v>0</v>
      </c>
    </row>
    <row r="256" customFormat="false" ht="15" hidden="false" customHeight="false" outlineLevel="0" collapsed="false">
      <c r="A256" s="15" t="n">
        <v>255</v>
      </c>
      <c r="B256" s="15" t="n">
        <f aca="false">INT((A256-1)/12)+1</f>
        <v>22</v>
      </c>
      <c r="C256" s="15" t="n">
        <f aca="false">MIN(Inputs!$C$4+B256-1,99)</f>
        <v>95</v>
      </c>
      <c r="D256" s="55" t="n">
        <f aca="false">Inputs!$C$26</f>
        <v>0.03</v>
      </c>
      <c r="E256" s="15" t="n">
        <f aca="false">R255</f>
        <v>1</v>
      </c>
      <c r="F256" s="56" t="n">
        <f aca="false">Q255</f>
        <v>0</v>
      </c>
      <c r="G256" s="56" t="n">
        <f aca="false">IF(AND(MOD(A256-1,12)=0,B256&lt;=Inputs!$C$7,E256=0),Inputs!$C$6,0)</f>
        <v>0</v>
      </c>
      <c r="H256" s="56" t="n">
        <f aca="false">IF(B256=1,G256*Inputs!$C$9,0)</f>
        <v>0</v>
      </c>
      <c r="I256" s="56" t="n">
        <f aca="false">I255+G256</f>
        <v>120000</v>
      </c>
      <c r="J256" s="56" t="n">
        <f aca="false">(F256+G256+H256)*((1+D256)^(1/12)-1)</f>
        <v>0</v>
      </c>
      <c r="K256" s="56" t="n">
        <f aca="false">(F256+G256+H256+J256)*(Inputs!$C$14+IF(B256&lt;=10,Inputs!$C$12,Inputs!$C$13))/12</f>
        <v>0</v>
      </c>
      <c r="L256" s="56" t="n">
        <f aca="false">IF(OR(E256=1,A256&lt;=Inputs!$C$15),0,MAX(Inputs!$C$8*I256-(F256+G256+H256+J256-K256),0))</f>
        <v>0</v>
      </c>
      <c r="M256" s="56" t="n">
        <f aca="false">L256*INDEX(Rates!$B$2:$C$101,C256+1,IF(Inputs!$C$5="Male",1,2))/1000/12*Inputs!$C$16</f>
        <v>0</v>
      </c>
      <c r="N256" s="56" t="n">
        <f aca="false">IF($V$1=1,MAX(F256+G256+H256+J256-K256-M256,0)*Inputs!$C$22/12,0)</f>
        <v>0</v>
      </c>
      <c r="O256" s="56" t="n">
        <f aca="false">IF(AND(MOD(A256,12)=0,B256&gt;=Inputs!$C$18),MAX(F256+G256+H256+J256-K256-M256-N256,0)*Inputs!$C$17,0)</f>
        <v>0</v>
      </c>
      <c r="P256" s="56" t="n">
        <f aca="false">F256+G256+H256+J256-K256-M256-N256+O256</f>
        <v>0</v>
      </c>
      <c r="Q256" s="56" t="n">
        <f aca="false">IF(OR(E256=1,P256&lt;=0),0,P256)</f>
        <v>0</v>
      </c>
      <c r="R256" s="15" t="n">
        <f aca="false">IF(OR(E256=1,AND(P256&lt;=0,I256&gt;0)),1,0)</f>
        <v>1</v>
      </c>
      <c r="S256" s="15" t="n">
        <f aca="false">IF(L256&gt;0,1,0)</f>
        <v>0</v>
      </c>
    </row>
    <row r="257" customFormat="false" ht="15" hidden="false" customHeight="false" outlineLevel="0" collapsed="false">
      <c r="A257" s="15" t="n">
        <v>256</v>
      </c>
      <c r="B257" s="15" t="n">
        <f aca="false">INT((A257-1)/12)+1</f>
        <v>22</v>
      </c>
      <c r="C257" s="15" t="n">
        <f aca="false">MIN(Inputs!$C$4+B257-1,99)</f>
        <v>95</v>
      </c>
      <c r="D257" s="55" t="n">
        <f aca="false">Inputs!$C$26</f>
        <v>0.03</v>
      </c>
      <c r="E257" s="15" t="n">
        <f aca="false">R256</f>
        <v>1</v>
      </c>
      <c r="F257" s="56" t="n">
        <f aca="false">Q256</f>
        <v>0</v>
      </c>
      <c r="G257" s="56" t="n">
        <f aca="false">IF(AND(MOD(A257-1,12)=0,B257&lt;=Inputs!$C$7,E257=0),Inputs!$C$6,0)</f>
        <v>0</v>
      </c>
      <c r="H257" s="56" t="n">
        <f aca="false">IF(B257=1,G257*Inputs!$C$9,0)</f>
        <v>0</v>
      </c>
      <c r="I257" s="56" t="n">
        <f aca="false">I256+G257</f>
        <v>120000</v>
      </c>
      <c r="J257" s="56" t="n">
        <f aca="false">(F257+G257+H257)*((1+D257)^(1/12)-1)</f>
        <v>0</v>
      </c>
      <c r="K257" s="56" t="n">
        <f aca="false">(F257+G257+H257+J257)*(Inputs!$C$14+IF(B257&lt;=10,Inputs!$C$12,Inputs!$C$13))/12</f>
        <v>0</v>
      </c>
      <c r="L257" s="56" t="n">
        <f aca="false">IF(OR(E257=1,A257&lt;=Inputs!$C$15),0,MAX(Inputs!$C$8*I257-(F257+G257+H257+J257-K257),0))</f>
        <v>0</v>
      </c>
      <c r="M257" s="56" t="n">
        <f aca="false">L257*INDEX(Rates!$B$2:$C$101,C257+1,IF(Inputs!$C$5="Male",1,2))/1000/12*Inputs!$C$16</f>
        <v>0</v>
      </c>
      <c r="N257" s="56" t="n">
        <f aca="false">IF($V$1=1,MAX(F257+G257+H257+J257-K257-M257,0)*Inputs!$C$22/12,0)</f>
        <v>0</v>
      </c>
      <c r="O257" s="56" t="n">
        <f aca="false">IF(AND(MOD(A257,12)=0,B257&gt;=Inputs!$C$18),MAX(F257+G257+H257+J257-K257-M257-N257,0)*Inputs!$C$17,0)</f>
        <v>0</v>
      </c>
      <c r="P257" s="56" t="n">
        <f aca="false">F257+G257+H257+J257-K257-M257-N257+O257</f>
        <v>0</v>
      </c>
      <c r="Q257" s="56" t="n">
        <f aca="false">IF(OR(E257=1,P257&lt;=0),0,P257)</f>
        <v>0</v>
      </c>
      <c r="R257" s="15" t="n">
        <f aca="false">IF(OR(E257=1,AND(P257&lt;=0,I257&gt;0)),1,0)</f>
        <v>1</v>
      </c>
      <c r="S257" s="15" t="n">
        <f aca="false">IF(L257&gt;0,1,0)</f>
        <v>0</v>
      </c>
    </row>
    <row r="258" customFormat="false" ht="15" hidden="false" customHeight="false" outlineLevel="0" collapsed="false">
      <c r="A258" s="15" t="n">
        <v>257</v>
      </c>
      <c r="B258" s="15" t="n">
        <f aca="false">INT((A258-1)/12)+1</f>
        <v>22</v>
      </c>
      <c r="C258" s="15" t="n">
        <f aca="false">MIN(Inputs!$C$4+B258-1,99)</f>
        <v>95</v>
      </c>
      <c r="D258" s="55" t="n">
        <f aca="false">Inputs!$C$26</f>
        <v>0.03</v>
      </c>
      <c r="E258" s="15" t="n">
        <f aca="false">R257</f>
        <v>1</v>
      </c>
      <c r="F258" s="56" t="n">
        <f aca="false">Q257</f>
        <v>0</v>
      </c>
      <c r="G258" s="56" t="n">
        <f aca="false">IF(AND(MOD(A258-1,12)=0,B258&lt;=Inputs!$C$7,E258=0),Inputs!$C$6,0)</f>
        <v>0</v>
      </c>
      <c r="H258" s="56" t="n">
        <f aca="false">IF(B258=1,G258*Inputs!$C$9,0)</f>
        <v>0</v>
      </c>
      <c r="I258" s="56" t="n">
        <f aca="false">I257+G258</f>
        <v>120000</v>
      </c>
      <c r="J258" s="56" t="n">
        <f aca="false">(F258+G258+H258)*((1+D258)^(1/12)-1)</f>
        <v>0</v>
      </c>
      <c r="K258" s="56" t="n">
        <f aca="false">(F258+G258+H258+J258)*(Inputs!$C$14+IF(B258&lt;=10,Inputs!$C$12,Inputs!$C$13))/12</f>
        <v>0</v>
      </c>
      <c r="L258" s="56" t="n">
        <f aca="false">IF(OR(E258=1,A258&lt;=Inputs!$C$15),0,MAX(Inputs!$C$8*I258-(F258+G258+H258+J258-K258),0))</f>
        <v>0</v>
      </c>
      <c r="M258" s="56" t="n">
        <f aca="false">L258*INDEX(Rates!$B$2:$C$101,C258+1,IF(Inputs!$C$5="Male",1,2))/1000/12*Inputs!$C$16</f>
        <v>0</v>
      </c>
      <c r="N258" s="56" t="n">
        <f aca="false">IF($V$1=1,MAX(F258+G258+H258+J258-K258-M258,0)*Inputs!$C$22/12,0)</f>
        <v>0</v>
      </c>
      <c r="O258" s="56" t="n">
        <f aca="false">IF(AND(MOD(A258,12)=0,B258&gt;=Inputs!$C$18),MAX(F258+G258+H258+J258-K258-M258-N258,0)*Inputs!$C$17,0)</f>
        <v>0</v>
      </c>
      <c r="P258" s="56" t="n">
        <f aca="false">F258+G258+H258+J258-K258-M258-N258+O258</f>
        <v>0</v>
      </c>
      <c r="Q258" s="56" t="n">
        <f aca="false">IF(OR(E258=1,P258&lt;=0),0,P258)</f>
        <v>0</v>
      </c>
      <c r="R258" s="15" t="n">
        <f aca="false">IF(OR(E258=1,AND(P258&lt;=0,I258&gt;0)),1,0)</f>
        <v>1</v>
      </c>
      <c r="S258" s="15" t="n">
        <f aca="false">IF(L258&gt;0,1,0)</f>
        <v>0</v>
      </c>
    </row>
    <row r="259" customFormat="false" ht="15" hidden="false" customHeight="false" outlineLevel="0" collapsed="false">
      <c r="A259" s="15" t="n">
        <v>258</v>
      </c>
      <c r="B259" s="15" t="n">
        <f aca="false">INT((A259-1)/12)+1</f>
        <v>22</v>
      </c>
      <c r="C259" s="15" t="n">
        <f aca="false">MIN(Inputs!$C$4+B259-1,99)</f>
        <v>95</v>
      </c>
      <c r="D259" s="55" t="n">
        <f aca="false">Inputs!$C$26</f>
        <v>0.03</v>
      </c>
      <c r="E259" s="15" t="n">
        <f aca="false">R258</f>
        <v>1</v>
      </c>
      <c r="F259" s="56" t="n">
        <f aca="false">Q258</f>
        <v>0</v>
      </c>
      <c r="G259" s="56" t="n">
        <f aca="false">IF(AND(MOD(A259-1,12)=0,B259&lt;=Inputs!$C$7,E259=0),Inputs!$C$6,0)</f>
        <v>0</v>
      </c>
      <c r="H259" s="56" t="n">
        <f aca="false">IF(B259=1,G259*Inputs!$C$9,0)</f>
        <v>0</v>
      </c>
      <c r="I259" s="56" t="n">
        <f aca="false">I258+G259</f>
        <v>120000</v>
      </c>
      <c r="J259" s="56" t="n">
        <f aca="false">(F259+G259+H259)*((1+D259)^(1/12)-1)</f>
        <v>0</v>
      </c>
      <c r="K259" s="56" t="n">
        <f aca="false">(F259+G259+H259+J259)*(Inputs!$C$14+IF(B259&lt;=10,Inputs!$C$12,Inputs!$C$13))/12</f>
        <v>0</v>
      </c>
      <c r="L259" s="56" t="n">
        <f aca="false">IF(OR(E259=1,A259&lt;=Inputs!$C$15),0,MAX(Inputs!$C$8*I259-(F259+G259+H259+J259-K259),0))</f>
        <v>0</v>
      </c>
      <c r="M259" s="56" t="n">
        <f aca="false">L259*INDEX(Rates!$B$2:$C$101,C259+1,IF(Inputs!$C$5="Male",1,2))/1000/12*Inputs!$C$16</f>
        <v>0</v>
      </c>
      <c r="N259" s="56" t="n">
        <f aca="false">IF($V$1=1,MAX(F259+G259+H259+J259-K259-M259,0)*Inputs!$C$22/12,0)</f>
        <v>0</v>
      </c>
      <c r="O259" s="56" t="n">
        <f aca="false">IF(AND(MOD(A259,12)=0,B259&gt;=Inputs!$C$18),MAX(F259+G259+H259+J259-K259-M259-N259,0)*Inputs!$C$17,0)</f>
        <v>0</v>
      </c>
      <c r="P259" s="56" t="n">
        <f aca="false">F259+G259+H259+J259-K259-M259-N259+O259</f>
        <v>0</v>
      </c>
      <c r="Q259" s="56" t="n">
        <f aca="false">IF(OR(E259=1,P259&lt;=0),0,P259)</f>
        <v>0</v>
      </c>
      <c r="R259" s="15" t="n">
        <f aca="false">IF(OR(E259=1,AND(P259&lt;=0,I259&gt;0)),1,0)</f>
        <v>1</v>
      </c>
      <c r="S259" s="15" t="n">
        <f aca="false">IF(L259&gt;0,1,0)</f>
        <v>0</v>
      </c>
    </row>
    <row r="260" customFormat="false" ht="15" hidden="false" customHeight="false" outlineLevel="0" collapsed="false">
      <c r="A260" s="15" t="n">
        <v>259</v>
      </c>
      <c r="B260" s="15" t="n">
        <f aca="false">INT((A260-1)/12)+1</f>
        <v>22</v>
      </c>
      <c r="C260" s="15" t="n">
        <f aca="false">MIN(Inputs!$C$4+B260-1,99)</f>
        <v>95</v>
      </c>
      <c r="D260" s="55" t="n">
        <f aca="false">Inputs!$C$26</f>
        <v>0.03</v>
      </c>
      <c r="E260" s="15" t="n">
        <f aca="false">R259</f>
        <v>1</v>
      </c>
      <c r="F260" s="56" t="n">
        <f aca="false">Q259</f>
        <v>0</v>
      </c>
      <c r="G260" s="56" t="n">
        <f aca="false">IF(AND(MOD(A260-1,12)=0,B260&lt;=Inputs!$C$7,E260=0),Inputs!$C$6,0)</f>
        <v>0</v>
      </c>
      <c r="H260" s="56" t="n">
        <f aca="false">IF(B260=1,G260*Inputs!$C$9,0)</f>
        <v>0</v>
      </c>
      <c r="I260" s="56" t="n">
        <f aca="false">I259+G260</f>
        <v>120000</v>
      </c>
      <c r="J260" s="56" t="n">
        <f aca="false">(F260+G260+H260)*((1+D260)^(1/12)-1)</f>
        <v>0</v>
      </c>
      <c r="K260" s="56" t="n">
        <f aca="false">(F260+G260+H260+J260)*(Inputs!$C$14+IF(B260&lt;=10,Inputs!$C$12,Inputs!$C$13))/12</f>
        <v>0</v>
      </c>
      <c r="L260" s="56" t="n">
        <f aca="false">IF(OR(E260=1,A260&lt;=Inputs!$C$15),0,MAX(Inputs!$C$8*I260-(F260+G260+H260+J260-K260),0))</f>
        <v>0</v>
      </c>
      <c r="M260" s="56" t="n">
        <f aca="false">L260*INDEX(Rates!$B$2:$C$101,C260+1,IF(Inputs!$C$5="Male",1,2))/1000/12*Inputs!$C$16</f>
        <v>0</v>
      </c>
      <c r="N260" s="56" t="n">
        <f aca="false">IF($V$1=1,MAX(F260+G260+H260+J260-K260-M260,0)*Inputs!$C$22/12,0)</f>
        <v>0</v>
      </c>
      <c r="O260" s="56" t="n">
        <f aca="false">IF(AND(MOD(A260,12)=0,B260&gt;=Inputs!$C$18),MAX(F260+G260+H260+J260-K260-M260-N260,0)*Inputs!$C$17,0)</f>
        <v>0</v>
      </c>
      <c r="P260" s="56" t="n">
        <f aca="false">F260+G260+H260+J260-K260-M260-N260+O260</f>
        <v>0</v>
      </c>
      <c r="Q260" s="56" t="n">
        <f aca="false">IF(OR(E260=1,P260&lt;=0),0,P260)</f>
        <v>0</v>
      </c>
      <c r="R260" s="15" t="n">
        <f aca="false">IF(OR(E260=1,AND(P260&lt;=0,I260&gt;0)),1,0)</f>
        <v>1</v>
      </c>
      <c r="S260" s="15" t="n">
        <f aca="false">IF(L260&gt;0,1,0)</f>
        <v>0</v>
      </c>
    </row>
    <row r="261" customFormat="false" ht="15" hidden="false" customHeight="false" outlineLevel="0" collapsed="false">
      <c r="A261" s="15" t="n">
        <v>260</v>
      </c>
      <c r="B261" s="15" t="n">
        <f aca="false">INT((A261-1)/12)+1</f>
        <v>22</v>
      </c>
      <c r="C261" s="15" t="n">
        <f aca="false">MIN(Inputs!$C$4+B261-1,99)</f>
        <v>95</v>
      </c>
      <c r="D261" s="55" t="n">
        <f aca="false">Inputs!$C$26</f>
        <v>0.03</v>
      </c>
      <c r="E261" s="15" t="n">
        <f aca="false">R260</f>
        <v>1</v>
      </c>
      <c r="F261" s="56" t="n">
        <f aca="false">Q260</f>
        <v>0</v>
      </c>
      <c r="G261" s="56" t="n">
        <f aca="false">IF(AND(MOD(A261-1,12)=0,B261&lt;=Inputs!$C$7,E261=0),Inputs!$C$6,0)</f>
        <v>0</v>
      </c>
      <c r="H261" s="56" t="n">
        <f aca="false">IF(B261=1,G261*Inputs!$C$9,0)</f>
        <v>0</v>
      </c>
      <c r="I261" s="56" t="n">
        <f aca="false">I260+G261</f>
        <v>120000</v>
      </c>
      <c r="J261" s="56" t="n">
        <f aca="false">(F261+G261+H261)*((1+D261)^(1/12)-1)</f>
        <v>0</v>
      </c>
      <c r="K261" s="56" t="n">
        <f aca="false">(F261+G261+H261+J261)*(Inputs!$C$14+IF(B261&lt;=10,Inputs!$C$12,Inputs!$C$13))/12</f>
        <v>0</v>
      </c>
      <c r="L261" s="56" t="n">
        <f aca="false">IF(OR(E261=1,A261&lt;=Inputs!$C$15),0,MAX(Inputs!$C$8*I261-(F261+G261+H261+J261-K261),0))</f>
        <v>0</v>
      </c>
      <c r="M261" s="56" t="n">
        <f aca="false">L261*INDEX(Rates!$B$2:$C$101,C261+1,IF(Inputs!$C$5="Male",1,2))/1000/12*Inputs!$C$16</f>
        <v>0</v>
      </c>
      <c r="N261" s="56" t="n">
        <f aca="false">IF($V$1=1,MAX(F261+G261+H261+J261-K261-M261,0)*Inputs!$C$22/12,0)</f>
        <v>0</v>
      </c>
      <c r="O261" s="56" t="n">
        <f aca="false">IF(AND(MOD(A261,12)=0,B261&gt;=Inputs!$C$18),MAX(F261+G261+H261+J261-K261-M261-N261,0)*Inputs!$C$17,0)</f>
        <v>0</v>
      </c>
      <c r="P261" s="56" t="n">
        <f aca="false">F261+G261+H261+J261-K261-M261-N261+O261</f>
        <v>0</v>
      </c>
      <c r="Q261" s="56" t="n">
        <f aca="false">IF(OR(E261=1,P261&lt;=0),0,P261)</f>
        <v>0</v>
      </c>
      <c r="R261" s="15" t="n">
        <f aca="false">IF(OR(E261=1,AND(P261&lt;=0,I261&gt;0)),1,0)</f>
        <v>1</v>
      </c>
      <c r="S261" s="15" t="n">
        <f aca="false">IF(L261&gt;0,1,0)</f>
        <v>0</v>
      </c>
    </row>
    <row r="262" customFormat="false" ht="15" hidden="false" customHeight="false" outlineLevel="0" collapsed="false">
      <c r="A262" s="15" t="n">
        <v>261</v>
      </c>
      <c r="B262" s="15" t="n">
        <f aca="false">INT((A262-1)/12)+1</f>
        <v>22</v>
      </c>
      <c r="C262" s="15" t="n">
        <f aca="false">MIN(Inputs!$C$4+B262-1,99)</f>
        <v>95</v>
      </c>
      <c r="D262" s="55" t="n">
        <f aca="false">Inputs!$C$26</f>
        <v>0.03</v>
      </c>
      <c r="E262" s="15" t="n">
        <f aca="false">R261</f>
        <v>1</v>
      </c>
      <c r="F262" s="56" t="n">
        <f aca="false">Q261</f>
        <v>0</v>
      </c>
      <c r="G262" s="56" t="n">
        <f aca="false">IF(AND(MOD(A262-1,12)=0,B262&lt;=Inputs!$C$7,E262=0),Inputs!$C$6,0)</f>
        <v>0</v>
      </c>
      <c r="H262" s="56" t="n">
        <f aca="false">IF(B262=1,G262*Inputs!$C$9,0)</f>
        <v>0</v>
      </c>
      <c r="I262" s="56" t="n">
        <f aca="false">I261+G262</f>
        <v>120000</v>
      </c>
      <c r="J262" s="56" t="n">
        <f aca="false">(F262+G262+H262)*((1+D262)^(1/12)-1)</f>
        <v>0</v>
      </c>
      <c r="K262" s="56" t="n">
        <f aca="false">(F262+G262+H262+J262)*(Inputs!$C$14+IF(B262&lt;=10,Inputs!$C$12,Inputs!$C$13))/12</f>
        <v>0</v>
      </c>
      <c r="L262" s="56" t="n">
        <f aca="false">IF(OR(E262=1,A262&lt;=Inputs!$C$15),0,MAX(Inputs!$C$8*I262-(F262+G262+H262+J262-K262),0))</f>
        <v>0</v>
      </c>
      <c r="M262" s="56" t="n">
        <f aca="false">L262*INDEX(Rates!$B$2:$C$101,C262+1,IF(Inputs!$C$5="Male",1,2))/1000/12*Inputs!$C$16</f>
        <v>0</v>
      </c>
      <c r="N262" s="56" t="n">
        <f aca="false">IF($V$1=1,MAX(F262+G262+H262+J262-K262-M262,0)*Inputs!$C$22/12,0)</f>
        <v>0</v>
      </c>
      <c r="O262" s="56" t="n">
        <f aca="false">IF(AND(MOD(A262,12)=0,B262&gt;=Inputs!$C$18),MAX(F262+G262+H262+J262-K262-M262-N262,0)*Inputs!$C$17,0)</f>
        <v>0</v>
      </c>
      <c r="P262" s="56" t="n">
        <f aca="false">F262+G262+H262+J262-K262-M262-N262+O262</f>
        <v>0</v>
      </c>
      <c r="Q262" s="56" t="n">
        <f aca="false">IF(OR(E262=1,P262&lt;=0),0,P262)</f>
        <v>0</v>
      </c>
      <c r="R262" s="15" t="n">
        <f aca="false">IF(OR(E262=1,AND(P262&lt;=0,I262&gt;0)),1,0)</f>
        <v>1</v>
      </c>
      <c r="S262" s="15" t="n">
        <f aca="false">IF(L262&gt;0,1,0)</f>
        <v>0</v>
      </c>
    </row>
    <row r="263" customFormat="false" ht="15" hidden="false" customHeight="false" outlineLevel="0" collapsed="false">
      <c r="A263" s="15" t="n">
        <v>262</v>
      </c>
      <c r="B263" s="15" t="n">
        <f aca="false">INT((A263-1)/12)+1</f>
        <v>22</v>
      </c>
      <c r="C263" s="15" t="n">
        <f aca="false">MIN(Inputs!$C$4+B263-1,99)</f>
        <v>95</v>
      </c>
      <c r="D263" s="55" t="n">
        <f aca="false">Inputs!$C$26</f>
        <v>0.03</v>
      </c>
      <c r="E263" s="15" t="n">
        <f aca="false">R262</f>
        <v>1</v>
      </c>
      <c r="F263" s="56" t="n">
        <f aca="false">Q262</f>
        <v>0</v>
      </c>
      <c r="G263" s="56" t="n">
        <f aca="false">IF(AND(MOD(A263-1,12)=0,B263&lt;=Inputs!$C$7,E263=0),Inputs!$C$6,0)</f>
        <v>0</v>
      </c>
      <c r="H263" s="56" t="n">
        <f aca="false">IF(B263=1,G263*Inputs!$C$9,0)</f>
        <v>0</v>
      </c>
      <c r="I263" s="56" t="n">
        <f aca="false">I262+G263</f>
        <v>120000</v>
      </c>
      <c r="J263" s="56" t="n">
        <f aca="false">(F263+G263+H263)*((1+D263)^(1/12)-1)</f>
        <v>0</v>
      </c>
      <c r="K263" s="56" t="n">
        <f aca="false">(F263+G263+H263+J263)*(Inputs!$C$14+IF(B263&lt;=10,Inputs!$C$12,Inputs!$C$13))/12</f>
        <v>0</v>
      </c>
      <c r="L263" s="56" t="n">
        <f aca="false">IF(OR(E263=1,A263&lt;=Inputs!$C$15),0,MAX(Inputs!$C$8*I263-(F263+G263+H263+J263-K263),0))</f>
        <v>0</v>
      </c>
      <c r="M263" s="56" t="n">
        <f aca="false">L263*INDEX(Rates!$B$2:$C$101,C263+1,IF(Inputs!$C$5="Male",1,2))/1000/12*Inputs!$C$16</f>
        <v>0</v>
      </c>
      <c r="N263" s="56" t="n">
        <f aca="false">IF($V$1=1,MAX(F263+G263+H263+J263-K263-M263,0)*Inputs!$C$22/12,0)</f>
        <v>0</v>
      </c>
      <c r="O263" s="56" t="n">
        <f aca="false">IF(AND(MOD(A263,12)=0,B263&gt;=Inputs!$C$18),MAX(F263+G263+H263+J263-K263-M263-N263,0)*Inputs!$C$17,0)</f>
        <v>0</v>
      </c>
      <c r="P263" s="56" t="n">
        <f aca="false">F263+G263+H263+J263-K263-M263-N263+O263</f>
        <v>0</v>
      </c>
      <c r="Q263" s="56" t="n">
        <f aca="false">IF(OR(E263=1,P263&lt;=0),0,P263)</f>
        <v>0</v>
      </c>
      <c r="R263" s="15" t="n">
        <f aca="false">IF(OR(E263=1,AND(P263&lt;=0,I263&gt;0)),1,0)</f>
        <v>1</v>
      </c>
      <c r="S263" s="15" t="n">
        <f aca="false">IF(L263&gt;0,1,0)</f>
        <v>0</v>
      </c>
    </row>
    <row r="264" customFormat="false" ht="15" hidden="false" customHeight="false" outlineLevel="0" collapsed="false">
      <c r="A264" s="15" t="n">
        <v>263</v>
      </c>
      <c r="B264" s="15" t="n">
        <f aca="false">INT((A264-1)/12)+1</f>
        <v>22</v>
      </c>
      <c r="C264" s="15" t="n">
        <f aca="false">MIN(Inputs!$C$4+B264-1,99)</f>
        <v>95</v>
      </c>
      <c r="D264" s="55" t="n">
        <f aca="false">Inputs!$C$26</f>
        <v>0.03</v>
      </c>
      <c r="E264" s="15" t="n">
        <f aca="false">R263</f>
        <v>1</v>
      </c>
      <c r="F264" s="56" t="n">
        <f aca="false">Q263</f>
        <v>0</v>
      </c>
      <c r="G264" s="56" t="n">
        <f aca="false">IF(AND(MOD(A264-1,12)=0,B264&lt;=Inputs!$C$7,E264=0),Inputs!$C$6,0)</f>
        <v>0</v>
      </c>
      <c r="H264" s="56" t="n">
        <f aca="false">IF(B264=1,G264*Inputs!$C$9,0)</f>
        <v>0</v>
      </c>
      <c r="I264" s="56" t="n">
        <f aca="false">I263+G264</f>
        <v>120000</v>
      </c>
      <c r="J264" s="56" t="n">
        <f aca="false">(F264+G264+H264)*((1+D264)^(1/12)-1)</f>
        <v>0</v>
      </c>
      <c r="K264" s="56" t="n">
        <f aca="false">(F264+G264+H264+J264)*(Inputs!$C$14+IF(B264&lt;=10,Inputs!$C$12,Inputs!$C$13))/12</f>
        <v>0</v>
      </c>
      <c r="L264" s="56" t="n">
        <f aca="false">IF(OR(E264=1,A264&lt;=Inputs!$C$15),0,MAX(Inputs!$C$8*I264-(F264+G264+H264+J264-K264),0))</f>
        <v>0</v>
      </c>
      <c r="M264" s="56" t="n">
        <f aca="false">L264*INDEX(Rates!$B$2:$C$101,C264+1,IF(Inputs!$C$5="Male",1,2))/1000/12*Inputs!$C$16</f>
        <v>0</v>
      </c>
      <c r="N264" s="56" t="n">
        <f aca="false">IF($V$1=1,MAX(F264+G264+H264+J264-K264-M264,0)*Inputs!$C$22/12,0)</f>
        <v>0</v>
      </c>
      <c r="O264" s="56" t="n">
        <f aca="false">IF(AND(MOD(A264,12)=0,B264&gt;=Inputs!$C$18),MAX(F264+G264+H264+J264-K264-M264-N264,0)*Inputs!$C$17,0)</f>
        <v>0</v>
      </c>
      <c r="P264" s="56" t="n">
        <f aca="false">F264+G264+H264+J264-K264-M264-N264+O264</f>
        <v>0</v>
      </c>
      <c r="Q264" s="56" t="n">
        <f aca="false">IF(OR(E264=1,P264&lt;=0),0,P264)</f>
        <v>0</v>
      </c>
      <c r="R264" s="15" t="n">
        <f aca="false">IF(OR(E264=1,AND(P264&lt;=0,I264&gt;0)),1,0)</f>
        <v>1</v>
      </c>
      <c r="S264" s="15" t="n">
        <f aca="false">IF(L264&gt;0,1,0)</f>
        <v>0</v>
      </c>
    </row>
    <row r="265" customFormat="false" ht="15" hidden="false" customHeight="false" outlineLevel="0" collapsed="false">
      <c r="A265" s="15" t="n">
        <v>264</v>
      </c>
      <c r="B265" s="15" t="n">
        <f aca="false">INT((A265-1)/12)+1</f>
        <v>22</v>
      </c>
      <c r="C265" s="15" t="n">
        <f aca="false">MIN(Inputs!$C$4+B265-1,99)</f>
        <v>95</v>
      </c>
      <c r="D265" s="55" t="n">
        <f aca="false">Inputs!$C$26</f>
        <v>0.03</v>
      </c>
      <c r="E265" s="15" t="n">
        <f aca="false">R264</f>
        <v>1</v>
      </c>
      <c r="F265" s="56" t="n">
        <f aca="false">Q264</f>
        <v>0</v>
      </c>
      <c r="G265" s="56" t="n">
        <f aca="false">IF(AND(MOD(A265-1,12)=0,B265&lt;=Inputs!$C$7,E265=0),Inputs!$C$6,0)</f>
        <v>0</v>
      </c>
      <c r="H265" s="56" t="n">
        <f aca="false">IF(B265=1,G265*Inputs!$C$9,0)</f>
        <v>0</v>
      </c>
      <c r="I265" s="56" t="n">
        <f aca="false">I264+G265</f>
        <v>120000</v>
      </c>
      <c r="J265" s="56" t="n">
        <f aca="false">(F265+G265+H265)*((1+D265)^(1/12)-1)</f>
        <v>0</v>
      </c>
      <c r="K265" s="56" t="n">
        <f aca="false">(F265+G265+H265+J265)*(Inputs!$C$14+IF(B265&lt;=10,Inputs!$C$12,Inputs!$C$13))/12</f>
        <v>0</v>
      </c>
      <c r="L265" s="56" t="n">
        <f aca="false">IF(OR(E265=1,A265&lt;=Inputs!$C$15),0,MAX(Inputs!$C$8*I265-(F265+G265+H265+J265-K265),0))</f>
        <v>0</v>
      </c>
      <c r="M265" s="56" t="n">
        <f aca="false">L265*INDEX(Rates!$B$2:$C$101,C265+1,IF(Inputs!$C$5="Male",1,2))/1000/12*Inputs!$C$16</f>
        <v>0</v>
      </c>
      <c r="N265" s="56" t="n">
        <f aca="false">IF($V$1=1,MAX(F265+G265+H265+J265-K265-M265,0)*Inputs!$C$22/12,0)</f>
        <v>0</v>
      </c>
      <c r="O265" s="56" t="n">
        <f aca="false">IF(AND(MOD(A265,12)=0,B265&gt;=Inputs!$C$18),MAX(F265+G265+H265+J265-K265-M265-N265,0)*Inputs!$C$17,0)</f>
        <v>0</v>
      </c>
      <c r="P265" s="56" t="n">
        <f aca="false">F265+G265+H265+J265-K265-M265-N265+O265</f>
        <v>0</v>
      </c>
      <c r="Q265" s="56" t="n">
        <f aca="false">IF(OR(E265=1,P265&lt;=0),0,P265)</f>
        <v>0</v>
      </c>
      <c r="R265" s="15" t="n">
        <f aca="false">IF(OR(E265=1,AND(P265&lt;=0,I265&gt;0)),1,0)</f>
        <v>1</v>
      </c>
      <c r="S265" s="15" t="n">
        <f aca="false">IF(L265&gt;0,1,0)</f>
        <v>0</v>
      </c>
    </row>
    <row r="266" customFormat="false" ht="15" hidden="false" customHeight="false" outlineLevel="0" collapsed="false">
      <c r="A266" s="15" t="n">
        <v>265</v>
      </c>
      <c r="B266" s="15" t="n">
        <f aca="false">INT((A266-1)/12)+1</f>
        <v>23</v>
      </c>
      <c r="C266" s="15" t="n">
        <f aca="false">MIN(Inputs!$C$4+B266-1,99)</f>
        <v>96</v>
      </c>
      <c r="D266" s="55" t="n">
        <f aca="false">Inputs!$C$26</f>
        <v>0.03</v>
      </c>
      <c r="E266" s="15" t="n">
        <f aca="false">R265</f>
        <v>1</v>
      </c>
      <c r="F266" s="56" t="n">
        <f aca="false">Q265</f>
        <v>0</v>
      </c>
      <c r="G266" s="56" t="n">
        <f aca="false">IF(AND(MOD(A266-1,12)=0,B266&lt;=Inputs!$C$7,E266=0),Inputs!$C$6,0)</f>
        <v>0</v>
      </c>
      <c r="H266" s="56" t="n">
        <f aca="false">IF(B266=1,G266*Inputs!$C$9,0)</f>
        <v>0</v>
      </c>
      <c r="I266" s="56" t="n">
        <f aca="false">I265+G266</f>
        <v>120000</v>
      </c>
      <c r="J266" s="56" t="n">
        <f aca="false">(F266+G266+H266)*((1+D266)^(1/12)-1)</f>
        <v>0</v>
      </c>
      <c r="K266" s="56" t="n">
        <f aca="false">(F266+G266+H266+J266)*(Inputs!$C$14+IF(B266&lt;=10,Inputs!$C$12,Inputs!$C$13))/12</f>
        <v>0</v>
      </c>
      <c r="L266" s="56" t="n">
        <f aca="false">IF(OR(E266=1,A266&lt;=Inputs!$C$15),0,MAX(Inputs!$C$8*I266-(F266+G266+H266+J266-K266),0))</f>
        <v>0</v>
      </c>
      <c r="M266" s="56" t="n">
        <f aca="false">L266*INDEX(Rates!$B$2:$C$101,C266+1,IF(Inputs!$C$5="Male",1,2))/1000/12*Inputs!$C$16</f>
        <v>0</v>
      </c>
      <c r="N266" s="56" t="n">
        <f aca="false">IF($V$1=1,MAX(F266+G266+H266+J266-K266-M266,0)*Inputs!$C$22/12,0)</f>
        <v>0</v>
      </c>
      <c r="O266" s="56" t="n">
        <f aca="false">IF(AND(MOD(A266,12)=0,B266&gt;=Inputs!$C$18),MAX(F266+G266+H266+J266-K266-M266-N266,0)*Inputs!$C$17,0)</f>
        <v>0</v>
      </c>
      <c r="P266" s="56" t="n">
        <f aca="false">F266+G266+H266+J266-K266-M266-N266+O266</f>
        <v>0</v>
      </c>
      <c r="Q266" s="56" t="n">
        <f aca="false">IF(OR(E266=1,P266&lt;=0),0,P266)</f>
        <v>0</v>
      </c>
      <c r="R266" s="15" t="n">
        <f aca="false">IF(OR(E266=1,AND(P266&lt;=0,I266&gt;0)),1,0)</f>
        <v>1</v>
      </c>
      <c r="S266" s="15" t="n">
        <f aca="false">IF(L266&gt;0,1,0)</f>
        <v>0</v>
      </c>
    </row>
    <row r="267" customFormat="false" ht="15" hidden="false" customHeight="false" outlineLevel="0" collapsed="false">
      <c r="A267" s="15" t="n">
        <v>266</v>
      </c>
      <c r="B267" s="15" t="n">
        <f aca="false">INT((A267-1)/12)+1</f>
        <v>23</v>
      </c>
      <c r="C267" s="15" t="n">
        <f aca="false">MIN(Inputs!$C$4+B267-1,99)</f>
        <v>96</v>
      </c>
      <c r="D267" s="55" t="n">
        <f aca="false">Inputs!$C$26</f>
        <v>0.03</v>
      </c>
      <c r="E267" s="15" t="n">
        <f aca="false">R266</f>
        <v>1</v>
      </c>
      <c r="F267" s="56" t="n">
        <f aca="false">Q266</f>
        <v>0</v>
      </c>
      <c r="G267" s="56" t="n">
        <f aca="false">IF(AND(MOD(A267-1,12)=0,B267&lt;=Inputs!$C$7,E267=0),Inputs!$C$6,0)</f>
        <v>0</v>
      </c>
      <c r="H267" s="56" t="n">
        <f aca="false">IF(B267=1,G267*Inputs!$C$9,0)</f>
        <v>0</v>
      </c>
      <c r="I267" s="56" t="n">
        <f aca="false">I266+G267</f>
        <v>120000</v>
      </c>
      <c r="J267" s="56" t="n">
        <f aca="false">(F267+G267+H267)*((1+D267)^(1/12)-1)</f>
        <v>0</v>
      </c>
      <c r="K267" s="56" t="n">
        <f aca="false">(F267+G267+H267+J267)*(Inputs!$C$14+IF(B267&lt;=10,Inputs!$C$12,Inputs!$C$13))/12</f>
        <v>0</v>
      </c>
      <c r="L267" s="56" t="n">
        <f aca="false">IF(OR(E267=1,A267&lt;=Inputs!$C$15),0,MAX(Inputs!$C$8*I267-(F267+G267+H267+J267-K267),0))</f>
        <v>0</v>
      </c>
      <c r="M267" s="56" t="n">
        <f aca="false">L267*INDEX(Rates!$B$2:$C$101,C267+1,IF(Inputs!$C$5="Male",1,2))/1000/12*Inputs!$C$16</f>
        <v>0</v>
      </c>
      <c r="N267" s="56" t="n">
        <f aca="false">IF($V$1=1,MAX(F267+G267+H267+J267-K267-M267,0)*Inputs!$C$22/12,0)</f>
        <v>0</v>
      </c>
      <c r="O267" s="56" t="n">
        <f aca="false">IF(AND(MOD(A267,12)=0,B267&gt;=Inputs!$C$18),MAX(F267+G267+H267+J267-K267-M267-N267,0)*Inputs!$C$17,0)</f>
        <v>0</v>
      </c>
      <c r="P267" s="56" t="n">
        <f aca="false">F267+G267+H267+J267-K267-M267-N267+O267</f>
        <v>0</v>
      </c>
      <c r="Q267" s="56" t="n">
        <f aca="false">IF(OR(E267=1,P267&lt;=0),0,P267)</f>
        <v>0</v>
      </c>
      <c r="R267" s="15" t="n">
        <f aca="false">IF(OR(E267=1,AND(P267&lt;=0,I267&gt;0)),1,0)</f>
        <v>1</v>
      </c>
      <c r="S267" s="15" t="n">
        <f aca="false">IF(L267&gt;0,1,0)</f>
        <v>0</v>
      </c>
    </row>
    <row r="268" customFormat="false" ht="15" hidden="false" customHeight="false" outlineLevel="0" collapsed="false">
      <c r="A268" s="15" t="n">
        <v>267</v>
      </c>
      <c r="B268" s="15" t="n">
        <f aca="false">INT((A268-1)/12)+1</f>
        <v>23</v>
      </c>
      <c r="C268" s="15" t="n">
        <f aca="false">MIN(Inputs!$C$4+B268-1,99)</f>
        <v>96</v>
      </c>
      <c r="D268" s="55" t="n">
        <f aca="false">Inputs!$C$26</f>
        <v>0.03</v>
      </c>
      <c r="E268" s="15" t="n">
        <f aca="false">R267</f>
        <v>1</v>
      </c>
      <c r="F268" s="56" t="n">
        <f aca="false">Q267</f>
        <v>0</v>
      </c>
      <c r="G268" s="56" t="n">
        <f aca="false">IF(AND(MOD(A268-1,12)=0,B268&lt;=Inputs!$C$7,E268=0),Inputs!$C$6,0)</f>
        <v>0</v>
      </c>
      <c r="H268" s="56" t="n">
        <f aca="false">IF(B268=1,G268*Inputs!$C$9,0)</f>
        <v>0</v>
      </c>
      <c r="I268" s="56" t="n">
        <f aca="false">I267+G268</f>
        <v>120000</v>
      </c>
      <c r="J268" s="56" t="n">
        <f aca="false">(F268+G268+H268)*((1+D268)^(1/12)-1)</f>
        <v>0</v>
      </c>
      <c r="K268" s="56" t="n">
        <f aca="false">(F268+G268+H268+J268)*(Inputs!$C$14+IF(B268&lt;=10,Inputs!$C$12,Inputs!$C$13))/12</f>
        <v>0</v>
      </c>
      <c r="L268" s="56" t="n">
        <f aca="false">IF(OR(E268=1,A268&lt;=Inputs!$C$15),0,MAX(Inputs!$C$8*I268-(F268+G268+H268+J268-K268),0))</f>
        <v>0</v>
      </c>
      <c r="M268" s="56" t="n">
        <f aca="false">L268*INDEX(Rates!$B$2:$C$101,C268+1,IF(Inputs!$C$5="Male",1,2))/1000/12*Inputs!$C$16</f>
        <v>0</v>
      </c>
      <c r="N268" s="56" t="n">
        <f aca="false">IF($V$1=1,MAX(F268+G268+H268+J268-K268-M268,0)*Inputs!$C$22/12,0)</f>
        <v>0</v>
      </c>
      <c r="O268" s="56" t="n">
        <f aca="false">IF(AND(MOD(A268,12)=0,B268&gt;=Inputs!$C$18),MAX(F268+G268+H268+J268-K268-M268-N268,0)*Inputs!$C$17,0)</f>
        <v>0</v>
      </c>
      <c r="P268" s="56" t="n">
        <f aca="false">F268+G268+H268+J268-K268-M268-N268+O268</f>
        <v>0</v>
      </c>
      <c r="Q268" s="56" t="n">
        <f aca="false">IF(OR(E268=1,P268&lt;=0),0,P268)</f>
        <v>0</v>
      </c>
      <c r="R268" s="15" t="n">
        <f aca="false">IF(OR(E268=1,AND(P268&lt;=0,I268&gt;0)),1,0)</f>
        <v>1</v>
      </c>
      <c r="S268" s="15" t="n">
        <f aca="false">IF(L268&gt;0,1,0)</f>
        <v>0</v>
      </c>
    </row>
    <row r="269" customFormat="false" ht="15" hidden="false" customHeight="false" outlineLevel="0" collapsed="false">
      <c r="A269" s="15" t="n">
        <v>268</v>
      </c>
      <c r="B269" s="15" t="n">
        <f aca="false">INT((A269-1)/12)+1</f>
        <v>23</v>
      </c>
      <c r="C269" s="15" t="n">
        <f aca="false">MIN(Inputs!$C$4+B269-1,99)</f>
        <v>96</v>
      </c>
      <c r="D269" s="55" t="n">
        <f aca="false">Inputs!$C$26</f>
        <v>0.03</v>
      </c>
      <c r="E269" s="15" t="n">
        <f aca="false">R268</f>
        <v>1</v>
      </c>
      <c r="F269" s="56" t="n">
        <f aca="false">Q268</f>
        <v>0</v>
      </c>
      <c r="G269" s="56" t="n">
        <f aca="false">IF(AND(MOD(A269-1,12)=0,B269&lt;=Inputs!$C$7,E269=0),Inputs!$C$6,0)</f>
        <v>0</v>
      </c>
      <c r="H269" s="56" t="n">
        <f aca="false">IF(B269=1,G269*Inputs!$C$9,0)</f>
        <v>0</v>
      </c>
      <c r="I269" s="56" t="n">
        <f aca="false">I268+G269</f>
        <v>120000</v>
      </c>
      <c r="J269" s="56" t="n">
        <f aca="false">(F269+G269+H269)*((1+D269)^(1/12)-1)</f>
        <v>0</v>
      </c>
      <c r="K269" s="56" t="n">
        <f aca="false">(F269+G269+H269+J269)*(Inputs!$C$14+IF(B269&lt;=10,Inputs!$C$12,Inputs!$C$13))/12</f>
        <v>0</v>
      </c>
      <c r="L269" s="56" t="n">
        <f aca="false">IF(OR(E269=1,A269&lt;=Inputs!$C$15),0,MAX(Inputs!$C$8*I269-(F269+G269+H269+J269-K269),0))</f>
        <v>0</v>
      </c>
      <c r="M269" s="56" t="n">
        <f aca="false">L269*INDEX(Rates!$B$2:$C$101,C269+1,IF(Inputs!$C$5="Male",1,2))/1000/12*Inputs!$C$16</f>
        <v>0</v>
      </c>
      <c r="N269" s="56" t="n">
        <f aca="false">IF($V$1=1,MAX(F269+G269+H269+J269-K269-M269,0)*Inputs!$C$22/12,0)</f>
        <v>0</v>
      </c>
      <c r="O269" s="56" t="n">
        <f aca="false">IF(AND(MOD(A269,12)=0,B269&gt;=Inputs!$C$18),MAX(F269+G269+H269+J269-K269-M269-N269,0)*Inputs!$C$17,0)</f>
        <v>0</v>
      </c>
      <c r="P269" s="56" t="n">
        <f aca="false">F269+G269+H269+J269-K269-M269-N269+O269</f>
        <v>0</v>
      </c>
      <c r="Q269" s="56" t="n">
        <f aca="false">IF(OR(E269=1,P269&lt;=0),0,P269)</f>
        <v>0</v>
      </c>
      <c r="R269" s="15" t="n">
        <f aca="false">IF(OR(E269=1,AND(P269&lt;=0,I269&gt;0)),1,0)</f>
        <v>1</v>
      </c>
      <c r="S269" s="15" t="n">
        <f aca="false">IF(L269&gt;0,1,0)</f>
        <v>0</v>
      </c>
    </row>
    <row r="270" customFormat="false" ht="15" hidden="false" customHeight="false" outlineLevel="0" collapsed="false">
      <c r="A270" s="15" t="n">
        <v>269</v>
      </c>
      <c r="B270" s="15" t="n">
        <f aca="false">INT((A270-1)/12)+1</f>
        <v>23</v>
      </c>
      <c r="C270" s="15" t="n">
        <f aca="false">MIN(Inputs!$C$4+B270-1,99)</f>
        <v>96</v>
      </c>
      <c r="D270" s="55" t="n">
        <f aca="false">Inputs!$C$26</f>
        <v>0.03</v>
      </c>
      <c r="E270" s="15" t="n">
        <f aca="false">R269</f>
        <v>1</v>
      </c>
      <c r="F270" s="56" t="n">
        <f aca="false">Q269</f>
        <v>0</v>
      </c>
      <c r="G270" s="56" t="n">
        <f aca="false">IF(AND(MOD(A270-1,12)=0,B270&lt;=Inputs!$C$7,E270=0),Inputs!$C$6,0)</f>
        <v>0</v>
      </c>
      <c r="H270" s="56" t="n">
        <f aca="false">IF(B270=1,G270*Inputs!$C$9,0)</f>
        <v>0</v>
      </c>
      <c r="I270" s="56" t="n">
        <f aca="false">I269+G270</f>
        <v>120000</v>
      </c>
      <c r="J270" s="56" t="n">
        <f aca="false">(F270+G270+H270)*((1+D270)^(1/12)-1)</f>
        <v>0</v>
      </c>
      <c r="K270" s="56" t="n">
        <f aca="false">(F270+G270+H270+J270)*(Inputs!$C$14+IF(B270&lt;=10,Inputs!$C$12,Inputs!$C$13))/12</f>
        <v>0</v>
      </c>
      <c r="L270" s="56" t="n">
        <f aca="false">IF(OR(E270=1,A270&lt;=Inputs!$C$15),0,MAX(Inputs!$C$8*I270-(F270+G270+H270+J270-K270),0))</f>
        <v>0</v>
      </c>
      <c r="M270" s="56" t="n">
        <f aca="false">L270*INDEX(Rates!$B$2:$C$101,C270+1,IF(Inputs!$C$5="Male",1,2))/1000/12*Inputs!$C$16</f>
        <v>0</v>
      </c>
      <c r="N270" s="56" t="n">
        <f aca="false">IF($V$1=1,MAX(F270+G270+H270+J270-K270-M270,0)*Inputs!$C$22/12,0)</f>
        <v>0</v>
      </c>
      <c r="O270" s="56" t="n">
        <f aca="false">IF(AND(MOD(A270,12)=0,B270&gt;=Inputs!$C$18),MAX(F270+G270+H270+J270-K270-M270-N270,0)*Inputs!$C$17,0)</f>
        <v>0</v>
      </c>
      <c r="P270" s="56" t="n">
        <f aca="false">F270+G270+H270+J270-K270-M270-N270+O270</f>
        <v>0</v>
      </c>
      <c r="Q270" s="56" t="n">
        <f aca="false">IF(OR(E270=1,P270&lt;=0),0,P270)</f>
        <v>0</v>
      </c>
      <c r="R270" s="15" t="n">
        <f aca="false">IF(OR(E270=1,AND(P270&lt;=0,I270&gt;0)),1,0)</f>
        <v>1</v>
      </c>
      <c r="S270" s="15" t="n">
        <f aca="false">IF(L270&gt;0,1,0)</f>
        <v>0</v>
      </c>
    </row>
    <row r="271" customFormat="false" ht="15" hidden="false" customHeight="false" outlineLevel="0" collapsed="false">
      <c r="A271" s="15" t="n">
        <v>270</v>
      </c>
      <c r="B271" s="15" t="n">
        <f aca="false">INT((A271-1)/12)+1</f>
        <v>23</v>
      </c>
      <c r="C271" s="15" t="n">
        <f aca="false">MIN(Inputs!$C$4+B271-1,99)</f>
        <v>96</v>
      </c>
      <c r="D271" s="55" t="n">
        <f aca="false">Inputs!$C$26</f>
        <v>0.03</v>
      </c>
      <c r="E271" s="15" t="n">
        <f aca="false">R270</f>
        <v>1</v>
      </c>
      <c r="F271" s="56" t="n">
        <f aca="false">Q270</f>
        <v>0</v>
      </c>
      <c r="G271" s="56" t="n">
        <f aca="false">IF(AND(MOD(A271-1,12)=0,B271&lt;=Inputs!$C$7,E271=0),Inputs!$C$6,0)</f>
        <v>0</v>
      </c>
      <c r="H271" s="56" t="n">
        <f aca="false">IF(B271=1,G271*Inputs!$C$9,0)</f>
        <v>0</v>
      </c>
      <c r="I271" s="56" t="n">
        <f aca="false">I270+G271</f>
        <v>120000</v>
      </c>
      <c r="J271" s="56" t="n">
        <f aca="false">(F271+G271+H271)*((1+D271)^(1/12)-1)</f>
        <v>0</v>
      </c>
      <c r="K271" s="56" t="n">
        <f aca="false">(F271+G271+H271+J271)*(Inputs!$C$14+IF(B271&lt;=10,Inputs!$C$12,Inputs!$C$13))/12</f>
        <v>0</v>
      </c>
      <c r="L271" s="56" t="n">
        <f aca="false">IF(OR(E271=1,A271&lt;=Inputs!$C$15),0,MAX(Inputs!$C$8*I271-(F271+G271+H271+J271-K271),0))</f>
        <v>0</v>
      </c>
      <c r="M271" s="56" t="n">
        <f aca="false">L271*INDEX(Rates!$B$2:$C$101,C271+1,IF(Inputs!$C$5="Male",1,2))/1000/12*Inputs!$C$16</f>
        <v>0</v>
      </c>
      <c r="N271" s="56" t="n">
        <f aca="false">IF($V$1=1,MAX(F271+G271+H271+J271-K271-M271,0)*Inputs!$C$22/12,0)</f>
        <v>0</v>
      </c>
      <c r="O271" s="56" t="n">
        <f aca="false">IF(AND(MOD(A271,12)=0,B271&gt;=Inputs!$C$18),MAX(F271+G271+H271+J271-K271-M271-N271,0)*Inputs!$C$17,0)</f>
        <v>0</v>
      </c>
      <c r="P271" s="56" t="n">
        <f aca="false">F271+G271+H271+J271-K271-M271-N271+O271</f>
        <v>0</v>
      </c>
      <c r="Q271" s="56" t="n">
        <f aca="false">IF(OR(E271=1,P271&lt;=0),0,P271)</f>
        <v>0</v>
      </c>
      <c r="R271" s="15" t="n">
        <f aca="false">IF(OR(E271=1,AND(P271&lt;=0,I271&gt;0)),1,0)</f>
        <v>1</v>
      </c>
      <c r="S271" s="15" t="n">
        <f aca="false">IF(L271&gt;0,1,0)</f>
        <v>0</v>
      </c>
    </row>
    <row r="272" customFormat="false" ht="15" hidden="false" customHeight="false" outlineLevel="0" collapsed="false">
      <c r="A272" s="15" t="n">
        <v>271</v>
      </c>
      <c r="B272" s="15" t="n">
        <f aca="false">INT((A272-1)/12)+1</f>
        <v>23</v>
      </c>
      <c r="C272" s="15" t="n">
        <f aca="false">MIN(Inputs!$C$4+B272-1,99)</f>
        <v>96</v>
      </c>
      <c r="D272" s="55" t="n">
        <f aca="false">Inputs!$C$26</f>
        <v>0.03</v>
      </c>
      <c r="E272" s="15" t="n">
        <f aca="false">R271</f>
        <v>1</v>
      </c>
      <c r="F272" s="56" t="n">
        <f aca="false">Q271</f>
        <v>0</v>
      </c>
      <c r="G272" s="56" t="n">
        <f aca="false">IF(AND(MOD(A272-1,12)=0,B272&lt;=Inputs!$C$7,E272=0),Inputs!$C$6,0)</f>
        <v>0</v>
      </c>
      <c r="H272" s="56" t="n">
        <f aca="false">IF(B272=1,G272*Inputs!$C$9,0)</f>
        <v>0</v>
      </c>
      <c r="I272" s="56" t="n">
        <f aca="false">I271+G272</f>
        <v>120000</v>
      </c>
      <c r="J272" s="56" t="n">
        <f aca="false">(F272+G272+H272)*((1+D272)^(1/12)-1)</f>
        <v>0</v>
      </c>
      <c r="K272" s="56" t="n">
        <f aca="false">(F272+G272+H272+J272)*(Inputs!$C$14+IF(B272&lt;=10,Inputs!$C$12,Inputs!$C$13))/12</f>
        <v>0</v>
      </c>
      <c r="L272" s="56" t="n">
        <f aca="false">IF(OR(E272=1,A272&lt;=Inputs!$C$15),0,MAX(Inputs!$C$8*I272-(F272+G272+H272+J272-K272),0))</f>
        <v>0</v>
      </c>
      <c r="M272" s="56" t="n">
        <f aca="false">L272*INDEX(Rates!$B$2:$C$101,C272+1,IF(Inputs!$C$5="Male",1,2))/1000/12*Inputs!$C$16</f>
        <v>0</v>
      </c>
      <c r="N272" s="56" t="n">
        <f aca="false">IF($V$1=1,MAX(F272+G272+H272+J272-K272-M272,0)*Inputs!$C$22/12,0)</f>
        <v>0</v>
      </c>
      <c r="O272" s="56" t="n">
        <f aca="false">IF(AND(MOD(A272,12)=0,B272&gt;=Inputs!$C$18),MAX(F272+G272+H272+J272-K272-M272-N272,0)*Inputs!$C$17,0)</f>
        <v>0</v>
      </c>
      <c r="P272" s="56" t="n">
        <f aca="false">F272+G272+H272+J272-K272-M272-N272+O272</f>
        <v>0</v>
      </c>
      <c r="Q272" s="56" t="n">
        <f aca="false">IF(OR(E272=1,P272&lt;=0),0,P272)</f>
        <v>0</v>
      </c>
      <c r="R272" s="15" t="n">
        <f aca="false">IF(OR(E272=1,AND(P272&lt;=0,I272&gt;0)),1,0)</f>
        <v>1</v>
      </c>
      <c r="S272" s="15" t="n">
        <f aca="false">IF(L272&gt;0,1,0)</f>
        <v>0</v>
      </c>
    </row>
    <row r="273" customFormat="false" ht="15" hidden="false" customHeight="false" outlineLevel="0" collapsed="false">
      <c r="A273" s="15" t="n">
        <v>272</v>
      </c>
      <c r="B273" s="15" t="n">
        <f aca="false">INT((A273-1)/12)+1</f>
        <v>23</v>
      </c>
      <c r="C273" s="15" t="n">
        <f aca="false">MIN(Inputs!$C$4+B273-1,99)</f>
        <v>96</v>
      </c>
      <c r="D273" s="55" t="n">
        <f aca="false">Inputs!$C$26</f>
        <v>0.03</v>
      </c>
      <c r="E273" s="15" t="n">
        <f aca="false">R272</f>
        <v>1</v>
      </c>
      <c r="F273" s="56" t="n">
        <f aca="false">Q272</f>
        <v>0</v>
      </c>
      <c r="G273" s="56" t="n">
        <f aca="false">IF(AND(MOD(A273-1,12)=0,B273&lt;=Inputs!$C$7,E273=0),Inputs!$C$6,0)</f>
        <v>0</v>
      </c>
      <c r="H273" s="56" t="n">
        <f aca="false">IF(B273=1,G273*Inputs!$C$9,0)</f>
        <v>0</v>
      </c>
      <c r="I273" s="56" t="n">
        <f aca="false">I272+G273</f>
        <v>120000</v>
      </c>
      <c r="J273" s="56" t="n">
        <f aca="false">(F273+G273+H273)*((1+D273)^(1/12)-1)</f>
        <v>0</v>
      </c>
      <c r="K273" s="56" t="n">
        <f aca="false">(F273+G273+H273+J273)*(Inputs!$C$14+IF(B273&lt;=10,Inputs!$C$12,Inputs!$C$13))/12</f>
        <v>0</v>
      </c>
      <c r="L273" s="56" t="n">
        <f aca="false">IF(OR(E273=1,A273&lt;=Inputs!$C$15),0,MAX(Inputs!$C$8*I273-(F273+G273+H273+J273-K273),0))</f>
        <v>0</v>
      </c>
      <c r="M273" s="56" t="n">
        <f aca="false">L273*INDEX(Rates!$B$2:$C$101,C273+1,IF(Inputs!$C$5="Male",1,2))/1000/12*Inputs!$C$16</f>
        <v>0</v>
      </c>
      <c r="N273" s="56" t="n">
        <f aca="false">IF($V$1=1,MAX(F273+G273+H273+J273-K273-M273,0)*Inputs!$C$22/12,0)</f>
        <v>0</v>
      </c>
      <c r="O273" s="56" t="n">
        <f aca="false">IF(AND(MOD(A273,12)=0,B273&gt;=Inputs!$C$18),MAX(F273+G273+H273+J273-K273-M273-N273,0)*Inputs!$C$17,0)</f>
        <v>0</v>
      </c>
      <c r="P273" s="56" t="n">
        <f aca="false">F273+G273+H273+J273-K273-M273-N273+O273</f>
        <v>0</v>
      </c>
      <c r="Q273" s="56" t="n">
        <f aca="false">IF(OR(E273=1,P273&lt;=0),0,P273)</f>
        <v>0</v>
      </c>
      <c r="R273" s="15" t="n">
        <f aca="false">IF(OR(E273=1,AND(P273&lt;=0,I273&gt;0)),1,0)</f>
        <v>1</v>
      </c>
      <c r="S273" s="15" t="n">
        <f aca="false">IF(L273&gt;0,1,0)</f>
        <v>0</v>
      </c>
    </row>
    <row r="274" customFormat="false" ht="15" hidden="false" customHeight="false" outlineLevel="0" collapsed="false">
      <c r="A274" s="15" t="n">
        <v>273</v>
      </c>
      <c r="B274" s="15" t="n">
        <f aca="false">INT((A274-1)/12)+1</f>
        <v>23</v>
      </c>
      <c r="C274" s="15" t="n">
        <f aca="false">MIN(Inputs!$C$4+B274-1,99)</f>
        <v>96</v>
      </c>
      <c r="D274" s="55" t="n">
        <f aca="false">Inputs!$C$26</f>
        <v>0.03</v>
      </c>
      <c r="E274" s="15" t="n">
        <f aca="false">R273</f>
        <v>1</v>
      </c>
      <c r="F274" s="56" t="n">
        <f aca="false">Q273</f>
        <v>0</v>
      </c>
      <c r="G274" s="56" t="n">
        <f aca="false">IF(AND(MOD(A274-1,12)=0,B274&lt;=Inputs!$C$7,E274=0),Inputs!$C$6,0)</f>
        <v>0</v>
      </c>
      <c r="H274" s="56" t="n">
        <f aca="false">IF(B274=1,G274*Inputs!$C$9,0)</f>
        <v>0</v>
      </c>
      <c r="I274" s="56" t="n">
        <f aca="false">I273+G274</f>
        <v>120000</v>
      </c>
      <c r="J274" s="56" t="n">
        <f aca="false">(F274+G274+H274)*((1+D274)^(1/12)-1)</f>
        <v>0</v>
      </c>
      <c r="K274" s="56" t="n">
        <f aca="false">(F274+G274+H274+J274)*(Inputs!$C$14+IF(B274&lt;=10,Inputs!$C$12,Inputs!$C$13))/12</f>
        <v>0</v>
      </c>
      <c r="L274" s="56" t="n">
        <f aca="false">IF(OR(E274=1,A274&lt;=Inputs!$C$15),0,MAX(Inputs!$C$8*I274-(F274+G274+H274+J274-K274),0))</f>
        <v>0</v>
      </c>
      <c r="M274" s="56" t="n">
        <f aca="false">L274*INDEX(Rates!$B$2:$C$101,C274+1,IF(Inputs!$C$5="Male",1,2))/1000/12*Inputs!$C$16</f>
        <v>0</v>
      </c>
      <c r="N274" s="56" t="n">
        <f aca="false">IF($V$1=1,MAX(F274+G274+H274+J274-K274-M274,0)*Inputs!$C$22/12,0)</f>
        <v>0</v>
      </c>
      <c r="O274" s="56" t="n">
        <f aca="false">IF(AND(MOD(A274,12)=0,B274&gt;=Inputs!$C$18),MAX(F274+G274+H274+J274-K274-M274-N274,0)*Inputs!$C$17,0)</f>
        <v>0</v>
      </c>
      <c r="P274" s="56" t="n">
        <f aca="false">F274+G274+H274+J274-K274-M274-N274+O274</f>
        <v>0</v>
      </c>
      <c r="Q274" s="56" t="n">
        <f aca="false">IF(OR(E274=1,P274&lt;=0),0,P274)</f>
        <v>0</v>
      </c>
      <c r="R274" s="15" t="n">
        <f aca="false">IF(OR(E274=1,AND(P274&lt;=0,I274&gt;0)),1,0)</f>
        <v>1</v>
      </c>
      <c r="S274" s="15" t="n">
        <f aca="false">IF(L274&gt;0,1,0)</f>
        <v>0</v>
      </c>
    </row>
    <row r="275" customFormat="false" ht="15" hidden="false" customHeight="false" outlineLevel="0" collapsed="false">
      <c r="A275" s="15" t="n">
        <v>274</v>
      </c>
      <c r="B275" s="15" t="n">
        <f aca="false">INT((A275-1)/12)+1</f>
        <v>23</v>
      </c>
      <c r="C275" s="15" t="n">
        <f aca="false">MIN(Inputs!$C$4+B275-1,99)</f>
        <v>96</v>
      </c>
      <c r="D275" s="55" t="n">
        <f aca="false">Inputs!$C$26</f>
        <v>0.03</v>
      </c>
      <c r="E275" s="15" t="n">
        <f aca="false">R274</f>
        <v>1</v>
      </c>
      <c r="F275" s="56" t="n">
        <f aca="false">Q274</f>
        <v>0</v>
      </c>
      <c r="G275" s="56" t="n">
        <f aca="false">IF(AND(MOD(A275-1,12)=0,B275&lt;=Inputs!$C$7,E275=0),Inputs!$C$6,0)</f>
        <v>0</v>
      </c>
      <c r="H275" s="56" t="n">
        <f aca="false">IF(B275=1,G275*Inputs!$C$9,0)</f>
        <v>0</v>
      </c>
      <c r="I275" s="56" t="n">
        <f aca="false">I274+G275</f>
        <v>120000</v>
      </c>
      <c r="J275" s="56" t="n">
        <f aca="false">(F275+G275+H275)*((1+D275)^(1/12)-1)</f>
        <v>0</v>
      </c>
      <c r="K275" s="56" t="n">
        <f aca="false">(F275+G275+H275+J275)*(Inputs!$C$14+IF(B275&lt;=10,Inputs!$C$12,Inputs!$C$13))/12</f>
        <v>0</v>
      </c>
      <c r="L275" s="56" t="n">
        <f aca="false">IF(OR(E275=1,A275&lt;=Inputs!$C$15),0,MAX(Inputs!$C$8*I275-(F275+G275+H275+J275-K275),0))</f>
        <v>0</v>
      </c>
      <c r="M275" s="56" t="n">
        <f aca="false">L275*INDEX(Rates!$B$2:$C$101,C275+1,IF(Inputs!$C$5="Male",1,2))/1000/12*Inputs!$C$16</f>
        <v>0</v>
      </c>
      <c r="N275" s="56" t="n">
        <f aca="false">IF($V$1=1,MAX(F275+G275+H275+J275-K275-M275,0)*Inputs!$C$22/12,0)</f>
        <v>0</v>
      </c>
      <c r="O275" s="56" t="n">
        <f aca="false">IF(AND(MOD(A275,12)=0,B275&gt;=Inputs!$C$18),MAX(F275+G275+H275+J275-K275-M275-N275,0)*Inputs!$C$17,0)</f>
        <v>0</v>
      </c>
      <c r="P275" s="56" t="n">
        <f aca="false">F275+G275+H275+J275-K275-M275-N275+O275</f>
        <v>0</v>
      </c>
      <c r="Q275" s="56" t="n">
        <f aca="false">IF(OR(E275=1,P275&lt;=0),0,P275)</f>
        <v>0</v>
      </c>
      <c r="R275" s="15" t="n">
        <f aca="false">IF(OR(E275=1,AND(P275&lt;=0,I275&gt;0)),1,0)</f>
        <v>1</v>
      </c>
      <c r="S275" s="15" t="n">
        <f aca="false">IF(L275&gt;0,1,0)</f>
        <v>0</v>
      </c>
    </row>
    <row r="276" customFormat="false" ht="15" hidden="false" customHeight="false" outlineLevel="0" collapsed="false">
      <c r="A276" s="15" t="n">
        <v>275</v>
      </c>
      <c r="B276" s="15" t="n">
        <f aca="false">INT((A276-1)/12)+1</f>
        <v>23</v>
      </c>
      <c r="C276" s="15" t="n">
        <f aca="false">MIN(Inputs!$C$4+B276-1,99)</f>
        <v>96</v>
      </c>
      <c r="D276" s="55" t="n">
        <f aca="false">Inputs!$C$26</f>
        <v>0.03</v>
      </c>
      <c r="E276" s="15" t="n">
        <f aca="false">R275</f>
        <v>1</v>
      </c>
      <c r="F276" s="56" t="n">
        <f aca="false">Q275</f>
        <v>0</v>
      </c>
      <c r="G276" s="56" t="n">
        <f aca="false">IF(AND(MOD(A276-1,12)=0,B276&lt;=Inputs!$C$7,E276=0),Inputs!$C$6,0)</f>
        <v>0</v>
      </c>
      <c r="H276" s="56" t="n">
        <f aca="false">IF(B276=1,G276*Inputs!$C$9,0)</f>
        <v>0</v>
      </c>
      <c r="I276" s="56" t="n">
        <f aca="false">I275+G276</f>
        <v>120000</v>
      </c>
      <c r="J276" s="56" t="n">
        <f aca="false">(F276+G276+H276)*((1+D276)^(1/12)-1)</f>
        <v>0</v>
      </c>
      <c r="K276" s="56" t="n">
        <f aca="false">(F276+G276+H276+J276)*(Inputs!$C$14+IF(B276&lt;=10,Inputs!$C$12,Inputs!$C$13))/12</f>
        <v>0</v>
      </c>
      <c r="L276" s="56" t="n">
        <f aca="false">IF(OR(E276=1,A276&lt;=Inputs!$C$15),0,MAX(Inputs!$C$8*I276-(F276+G276+H276+J276-K276),0))</f>
        <v>0</v>
      </c>
      <c r="M276" s="56" t="n">
        <f aca="false">L276*INDEX(Rates!$B$2:$C$101,C276+1,IF(Inputs!$C$5="Male",1,2))/1000/12*Inputs!$C$16</f>
        <v>0</v>
      </c>
      <c r="N276" s="56" t="n">
        <f aca="false">IF($V$1=1,MAX(F276+G276+H276+J276-K276-M276,0)*Inputs!$C$22/12,0)</f>
        <v>0</v>
      </c>
      <c r="O276" s="56" t="n">
        <f aca="false">IF(AND(MOD(A276,12)=0,B276&gt;=Inputs!$C$18),MAX(F276+G276+H276+J276-K276-M276-N276,0)*Inputs!$C$17,0)</f>
        <v>0</v>
      </c>
      <c r="P276" s="56" t="n">
        <f aca="false">F276+G276+H276+J276-K276-M276-N276+O276</f>
        <v>0</v>
      </c>
      <c r="Q276" s="56" t="n">
        <f aca="false">IF(OR(E276=1,P276&lt;=0),0,P276)</f>
        <v>0</v>
      </c>
      <c r="R276" s="15" t="n">
        <f aca="false">IF(OR(E276=1,AND(P276&lt;=0,I276&gt;0)),1,0)</f>
        <v>1</v>
      </c>
      <c r="S276" s="15" t="n">
        <f aca="false">IF(L276&gt;0,1,0)</f>
        <v>0</v>
      </c>
    </row>
    <row r="277" customFormat="false" ht="15" hidden="false" customHeight="false" outlineLevel="0" collapsed="false">
      <c r="A277" s="15" t="n">
        <v>276</v>
      </c>
      <c r="B277" s="15" t="n">
        <f aca="false">INT((A277-1)/12)+1</f>
        <v>23</v>
      </c>
      <c r="C277" s="15" t="n">
        <f aca="false">MIN(Inputs!$C$4+B277-1,99)</f>
        <v>96</v>
      </c>
      <c r="D277" s="55" t="n">
        <f aca="false">Inputs!$C$26</f>
        <v>0.03</v>
      </c>
      <c r="E277" s="15" t="n">
        <f aca="false">R276</f>
        <v>1</v>
      </c>
      <c r="F277" s="56" t="n">
        <f aca="false">Q276</f>
        <v>0</v>
      </c>
      <c r="G277" s="56" t="n">
        <f aca="false">IF(AND(MOD(A277-1,12)=0,B277&lt;=Inputs!$C$7,E277=0),Inputs!$C$6,0)</f>
        <v>0</v>
      </c>
      <c r="H277" s="56" t="n">
        <f aca="false">IF(B277=1,G277*Inputs!$C$9,0)</f>
        <v>0</v>
      </c>
      <c r="I277" s="56" t="n">
        <f aca="false">I276+G277</f>
        <v>120000</v>
      </c>
      <c r="J277" s="56" t="n">
        <f aca="false">(F277+G277+H277)*((1+D277)^(1/12)-1)</f>
        <v>0</v>
      </c>
      <c r="K277" s="56" t="n">
        <f aca="false">(F277+G277+H277+J277)*(Inputs!$C$14+IF(B277&lt;=10,Inputs!$C$12,Inputs!$C$13))/12</f>
        <v>0</v>
      </c>
      <c r="L277" s="56" t="n">
        <f aca="false">IF(OR(E277=1,A277&lt;=Inputs!$C$15),0,MAX(Inputs!$C$8*I277-(F277+G277+H277+J277-K277),0))</f>
        <v>0</v>
      </c>
      <c r="M277" s="56" t="n">
        <f aca="false">L277*INDEX(Rates!$B$2:$C$101,C277+1,IF(Inputs!$C$5="Male",1,2))/1000/12*Inputs!$C$16</f>
        <v>0</v>
      </c>
      <c r="N277" s="56" t="n">
        <f aca="false">IF($V$1=1,MAX(F277+G277+H277+J277-K277-M277,0)*Inputs!$C$22/12,0)</f>
        <v>0</v>
      </c>
      <c r="O277" s="56" t="n">
        <f aca="false">IF(AND(MOD(A277,12)=0,B277&gt;=Inputs!$C$18),MAX(F277+G277+H277+J277-K277-M277-N277,0)*Inputs!$C$17,0)</f>
        <v>0</v>
      </c>
      <c r="P277" s="56" t="n">
        <f aca="false">F277+G277+H277+J277-K277-M277-N277+O277</f>
        <v>0</v>
      </c>
      <c r="Q277" s="56" t="n">
        <f aca="false">IF(OR(E277=1,P277&lt;=0),0,P277)</f>
        <v>0</v>
      </c>
      <c r="R277" s="15" t="n">
        <f aca="false">IF(OR(E277=1,AND(P277&lt;=0,I277&gt;0)),1,0)</f>
        <v>1</v>
      </c>
      <c r="S277" s="15" t="n">
        <f aca="false">IF(L277&gt;0,1,0)</f>
        <v>0</v>
      </c>
    </row>
    <row r="278" customFormat="false" ht="15" hidden="false" customHeight="false" outlineLevel="0" collapsed="false">
      <c r="A278" s="15" t="n">
        <v>277</v>
      </c>
      <c r="B278" s="15" t="n">
        <f aca="false">INT((A278-1)/12)+1</f>
        <v>24</v>
      </c>
      <c r="C278" s="15" t="n">
        <f aca="false">MIN(Inputs!$C$4+B278-1,99)</f>
        <v>97</v>
      </c>
      <c r="D278" s="55" t="n">
        <f aca="false">Inputs!$C$26</f>
        <v>0.03</v>
      </c>
      <c r="E278" s="15" t="n">
        <f aca="false">R277</f>
        <v>1</v>
      </c>
      <c r="F278" s="56" t="n">
        <f aca="false">Q277</f>
        <v>0</v>
      </c>
      <c r="G278" s="56" t="n">
        <f aca="false">IF(AND(MOD(A278-1,12)=0,B278&lt;=Inputs!$C$7,E278=0),Inputs!$C$6,0)</f>
        <v>0</v>
      </c>
      <c r="H278" s="56" t="n">
        <f aca="false">IF(B278=1,G278*Inputs!$C$9,0)</f>
        <v>0</v>
      </c>
      <c r="I278" s="56" t="n">
        <f aca="false">I277+G278</f>
        <v>120000</v>
      </c>
      <c r="J278" s="56" t="n">
        <f aca="false">(F278+G278+H278)*((1+D278)^(1/12)-1)</f>
        <v>0</v>
      </c>
      <c r="K278" s="56" t="n">
        <f aca="false">(F278+G278+H278+J278)*(Inputs!$C$14+IF(B278&lt;=10,Inputs!$C$12,Inputs!$C$13))/12</f>
        <v>0</v>
      </c>
      <c r="L278" s="56" t="n">
        <f aca="false">IF(OR(E278=1,A278&lt;=Inputs!$C$15),0,MAX(Inputs!$C$8*I278-(F278+G278+H278+J278-K278),0))</f>
        <v>0</v>
      </c>
      <c r="M278" s="56" t="n">
        <f aca="false">L278*INDEX(Rates!$B$2:$C$101,C278+1,IF(Inputs!$C$5="Male",1,2))/1000/12*Inputs!$C$16</f>
        <v>0</v>
      </c>
      <c r="N278" s="56" t="n">
        <f aca="false">IF($V$1=1,MAX(F278+G278+H278+J278-K278-M278,0)*Inputs!$C$22/12,0)</f>
        <v>0</v>
      </c>
      <c r="O278" s="56" t="n">
        <f aca="false">IF(AND(MOD(A278,12)=0,B278&gt;=Inputs!$C$18),MAX(F278+G278+H278+J278-K278-M278-N278,0)*Inputs!$C$17,0)</f>
        <v>0</v>
      </c>
      <c r="P278" s="56" t="n">
        <f aca="false">F278+G278+H278+J278-K278-M278-N278+O278</f>
        <v>0</v>
      </c>
      <c r="Q278" s="56" t="n">
        <f aca="false">IF(OR(E278=1,P278&lt;=0),0,P278)</f>
        <v>0</v>
      </c>
      <c r="R278" s="15" t="n">
        <f aca="false">IF(OR(E278=1,AND(P278&lt;=0,I278&gt;0)),1,0)</f>
        <v>1</v>
      </c>
      <c r="S278" s="15" t="n">
        <f aca="false">IF(L278&gt;0,1,0)</f>
        <v>0</v>
      </c>
    </row>
    <row r="279" customFormat="false" ht="15" hidden="false" customHeight="false" outlineLevel="0" collapsed="false">
      <c r="A279" s="15" t="n">
        <v>278</v>
      </c>
      <c r="B279" s="15" t="n">
        <f aca="false">INT((A279-1)/12)+1</f>
        <v>24</v>
      </c>
      <c r="C279" s="15" t="n">
        <f aca="false">MIN(Inputs!$C$4+B279-1,99)</f>
        <v>97</v>
      </c>
      <c r="D279" s="55" t="n">
        <f aca="false">Inputs!$C$26</f>
        <v>0.03</v>
      </c>
      <c r="E279" s="15" t="n">
        <f aca="false">R278</f>
        <v>1</v>
      </c>
      <c r="F279" s="56" t="n">
        <f aca="false">Q278</f>
        <v>0</v>
      </c>
      <c r="G279" s="56" t="n">
        <f aca="false">IF(AND(MOD(A279-1,12)=0,B279&lt;=Inputs!$C$7,E279=0),Inputs!$C$6,0)</f>
        <v>0</v>
      </c>
      <c r="H279" s="56" t="n">
        <f aca="false">IF(B279=1,G279*Inputs!$C$9,0)</f>
        <v>0</v>
      </c>
      <c r="I279" s="56" t="n">
        <f aca="false">I278+G279</f>
        <v>120000</v>
      </c>
      <c r="J279" s="56" t="n">
        <f aca="false">(F279+G279+H279)*((1+D279)^(1/12)-1)</f>
        <v>0</v>
      </c>
      <c r="K279" s="56" t="n">
        <f aca="false">(F279+G279+H279+J279)*(Inputs!$C$14+IF(B279&lt;=10,Inputs!$C$12,Inputs!$C$13))/12</f>
        <v>0</v>
      </c>
      <c r="L279" s="56" t="n">
        <f aca="false">IF(OR(E279=1,A279&lt;=Inputs!$C$15),0,MAX(Inputs!$C$8*I279-(F279+G279+H279+J279-K279),0))</f>
        <v>0</v>
      </c>
      <c r="M279" s="56" t="n">
        <f aca="false">L279*INDEX(Rates!$B$2:$C$101,C279+1,IF(Inputs!$C$5="Male",1,2))/1000/12*Inputs!$C$16</f>
        <v>0</v>
      </c>
      <c r="N279" s="56" t="n">
        <f aca="false">IF($V$1=1,MAX(F279+G279+H279+J279-K279-M279,0)*Inputs!$C$22/12,0)</f>
        <v>0</v>
      </c>
      <c r="O279" s="56" t="n">
        <f aca="false">IF(AND(MOD(A279,12)=0,B279&gt;=Inputs!$C$18),MAX(F279+G279+H279+J279-K279-M279-N279,0)*Inputs!$C$17,0)</f>
        <v>0</v>
      </c>
      <c r="P279" s="56" t="n">
        <f aca="false">F279+G279+H279+J279-K279-M279-N279+O279</f>
        <v>0</v>
      </c>
      <c r="Q279" s="56" t="n">
        <f aca="false">IF(OR(E279=1,P279&lt;=0),0,P279)</f>
        <v>0</v>
      </c>
      <c r="R279" s="15" t="n">
        <f aca="false">IF(OR(E279=1,AND(P279&lt;=0,I279&gt;0)),1,0)</f>
        <v>1</v>
      </c>
      <c r="S279" s="15" t="n">
        <f aca="false">IF(L279&gt;0,1,0)</f>
        <v>0</v>
      </c>
    </row>
    <row r="280" customFormat="false" ht="15" hidden="false" customHeight="false" outlineLevel="0" collapsed="false">
      <c r="A280" s="15" t="n">
        <v>279</v>
      </c>
      <c r="B280" s="15" t="n">
        <f aca="false">INT((A280-1)/12)+1</f>
        <v>24</v>
      </c>
      <c r="C280" s="15" t="n">
        <f aca="false">MIN(Inputs!$C$4+B280-1,99)</f>
        <v>97</v>
      </c>
      <c r="D280" s="55" t="n">
        <f aca="false">Inputs!$C$26</f>
        <v>0.03</v>
      </c>
      <c r="E280" s="15" t="n">
        <f aca="false">R279</f>
        <v>1</v>
      </c>
      <c r="F280" s="56" t="n">
        <f aca="false">Q279</f>
        <v>0</v>
      </c>
      <c r="G280" s="56" t="n">
        <f aca="false">IF(AND(MOD(A280-1,12)=0,B280&lt;=Inputs!$C$7,E280=0),Inputs!$C$6,0)</f>
        <v>0</v>
      </c>
      <c r="H280" s="56" t="n">
        <f aca="false">IF(B280=1,G280*Inputs!$C$9,0)</f>
        <v>0</v>
      </c>
      <c r="I280" s="56" t="n">
        <f aca="false">I279+G280</f>
        <v>120000</v>
      </c>
      <c r="J280" s="56" t="n">
        <f aca="false">(F280+G280+H280)*((1+D280)^(1/12)-1)</f>
        <v>0</v>
      </c>
      <c r="K280" s="56" t="n">
        <f aca="false">(F280+G280+H280+J280)*(Inputs!$C$14+IF(B280&lt;=10,Inputs!$C$12,Inputs!$C$13))/12</f>
        <v>0</v>
      </c>
      <c r="L280" s="56" t="n">
        <f aca="false">IF(OR(E280=1,A280&lt;=Inputs!$C$15),0,MAX(Inputs!$C$8*I280-(F280+G280+H280+J280-K280),0))</f>
        <v>0</v>
      </c>
      <c r="M280" s="56" t="n">
        <f aca="false">L280*INDEX(Rates!$B$2:$C$101,C280+1,IF(Inputs!$C$5="Male",1,2))/1000/12*Inputs!$C$16</f>
        <v>0</v>
      </c>
      <c r="N280" s="56" t="n">
        <f aca="false">IF($V$1=1,MAX(F280+G280+H280+J280-K280-M280,0)*Inputs!$C$22/12,0)</f>
        <v>0</v>
      </c>
      <c r="O280" s="56" t="n">
        <f aca="false">IF(AND(MOD(A280,12)=0,B280&gt;=Inputs!$C$18),MAX(F280+G280+H280+J280-K280-M280-N280,0)*Inputs!$C$17,0)</f>
        <v>0</v>
      </c>
      <c r="P280" s="56" t="n">
        <f aca="false">F280+G280+H280+J280-K280-M280-N280+O280</f>
        <v>0</v>
      </c>
      <c r="Q280" s="56" t="n">
        <f aca="false">IF(OR(E280=1,P280&lt;=0),0,P280)</f>
        <v>0</v>
      </c>
      <c r="R280" s="15" t="n">
        <f aca="false">IF(OR(E280=1,AND(P280&lt;=0,I280&gt;0)),1,0)</f>
        <v>1</v>
      </c>
      <c r="S280" s="15" t="n">
        <f aca="false">IF(L280&gt;0,1,0)</f>
        <v>0</v>
      </c>
    </row>
    <row r="281" customFormat="false" ht="15" hidden="false" customHeight="false" outlineLevel="0" collapsed="false">
      <c r="A281" s="15" t="n">
        <v>280</v>
      </c>
      <c r="B281" s="15" t="n">
        <f aca="false">INT((A281-1)/12)+1</f>
        <v>24</v>
      </c>
      <c r="C281" s="15" t="n">
        <f aca="false">MIN(Inputs!$C$4+B281-1,99)</f>
        <v>97</v>
      </c>
      <c r="D281" s="55" t="n">
        <f aca="false">Inputs!$C$26</f>
        <v>0.03</v>
      </c>
      <c r="E281" s="15" t="n">
        <f aca="false">R280</f>
        <v>1</v>
      </c>
      <c r="F281" s="56" t="n">
        <f aca="false">Q280</f>
        <v>0</v>
      </c>
      <c r="G281" s="56" t="n">
        <f aca="false">IF(AND(MOD(A281-1,12)=0,B281&lt;=Inputs!$C$7,E281=0),Inputs!$C$6,0)</f>
        <v>0</v>
      </c>
      <c r="H281" s="56" t="n">
        <f aca="false">IF(B281=1,G281*Inputs!$C$9,0)</f>
        <v>0</v>
      </c>
      <c r="I281" s="56" t="n">
        <f aca="false">I280+G281</f>
        <v>120000</v>
      </c>
      <c r="J281" s="56" t="n">
        <f aca="false">(F281+G281+H281)*((1+D281)^(1/12)-1)</f>
        <v>0</v>
      </c>
      <c r="K281" s="56" t="n">
        <f aca="false">(F281+G281+H281+J281)*(Inputs!$C$14+IF(B281&lt;=10,Inputs!$C$12,Inputs!$C$13))/12</f>
        <v>0</v>
      </c>
      <c r="L281" s="56" t="n">
        <f aca="false">IF(OR(E281=1,A281&lt;=Inputs!$C$15),0,MAX(Inputs!$C$8*I281-(F281+G281+H281+J281-K281),0))</f>
        <v>0</v>
      </c>
      <c r="M281" s="56" t="n">
        <f aca="false">L281*INDEX(Rates!$B$2:$C$101,C281+1,IF(Inputs!$C$5="Male",1,2))/1000/12*Inputs!$C$16</f>
        <v>0</v>
      </c>
      <c r="N281" s="56" t="n">
        <f aca="false">IF($V$1=1,MAX(F281+G281+H281+J281-K281-M281,0)*Inputs!$C$22/12,0)</f>
        <v>0</v>
      </c>
      <c r="O281" s="56" t="n">
        <f aca="false">IF(AND(MOD(A281,12)=0,B281&gt;=Inputs!$C$18),MAX(F281+G281+H281+J281-K281-M281-N281,0)*Inputs!$C$17,0)</f>
        <v>0</v>
      </c>
      <c r="P281" s="56" t="n">
        <f aca="false">F281+G281+H281+J281-K281-M281-N281+O281</f>
        <v>0</v>
      </c>
      <c r="Q281" s="56" t="n">
        <f aca="false">IF(OR(E281=1,P281&lt;=0),0,P281)</f>
        <v>0</v>
      </c>
      <c r="R281" s="15" t="n">
        <f aca="false">IF(OR(E281=1,AND(P281&lt;=0,I281&gt;0)),1,0)</f>
        <v>1</v>
      </c>
      <c r="S281" s="15" t="n">
        <f aca="false">IF(L281&gt;0,1,0)</f>
        <v>0</v>
      </c>
    </row>
    <row r="282" customFormat="false" ht="15" hidden="false" customHeight="false" outlineLevel="0" collapsed="false">
      <c r="A282" s="15" t="n">
        <v>281</v>
      </c>
      <c r="B282" s="15" t="n">
        <f aca="false">INT((A282-1)/12)+1</f>
        <v>24</v>
      </c>
      <c r="C282" s="15" t="n">
        <f aca="false">MIN(Inputs!$C$4+B282-1,99)</f>
        <v>97</v>
      </c>
      <c r="D282" s="55" t="n">
        <f aca="false">Inputs!$C$26</f>
        <v>0.03</v>
      </c>
      <c r="E282" s="15" t="n">
        <f aca="false">R281</f>
        <v>1</v>
      </c>
      <c r="F282" s="56" t="n">
        <f aca="false">Q281</f>
        <v>0</v>
      </c>
      <c r="G282" s="56" t="n">
        <f aca="false">IF(AND(MOD(A282-1,12)=0,B282&lt;=Inputs!$C$7,E282=0),Inputs!$C$6,0)</f>
        <v>0</v>
      </c>
      <c r="H282" s="56" t="n">
        <f aca="false">IF(B282=1,G282*Inputs!$C$9,0)</f>
        <v>0</v>
      </c>
      <c r="I282" s="56" t="n">
        <f aca="false">I281+G282</f>
        <v>120000</v>
      </c>
      <c r="J282" s="56" t="n">
        <f aca="false">(F282+G282+H282)*((1+D282)^(1/12)-1)</f>
        <v>0</v>
      </c>
      <c r="K282" s="56" t="n">
        <f aca="false">(F282+G282+H282+J282)*(Inputs!$C$14+IF(B282&lt;=10,Inputs!$C$12,Inputs!$C$13))/12</f>
        <v>0</v>
      </c>
      <c r="L282" s="56" t="n">
        <f aca="false">IF(OR(E282=1,A282&lt;=Inputs!$C$15),0,MAX(Inputs!$C$8*I282-(F282+G282+H282+J282-K282),0))</f>
        <v>0</v>
      </c>
      <c r="M282" s="56" t="n">
        <f aca="false">L282*INDEX(Rates!$B$2:$C$101,C282+1,IF(Inputs!$C$5="Male",1,2))/1000/12*Inputs!$C$16</f>
        <v>0</v>
      </c>
      <c r="N282" s="56" t="n">
        <f aca="false">IF($V$1=1,MAX(F282+G282+H282+J282-K282-M282,0)*Inputs!$C$22/12,0)</f>
        <v>0</v>
      </c>
      <c r="O282" s="56" t="n">
        <f aca="false">IF(AND(MOD(A282,12)=0,B282&gt;=Inputs!$C$18),MAX(F282+G282+H282+J282-K282-M282-N282,0)*Inputs!$C$17,0)</f>
        <v>0</v>
      </c>
      <c r="P282" s="56" t="n">
        <f aca="false">F282+G282+H282+J282-K282-M282-N282+O282</f>
        <v>0</v>
      </c>
      <c r="Q282" s="56" t="n">
        <f aca="false">IF(OR(E282=1,P282&lt;=0),0,P282)</f>
        <v>0</v>
      </c>
      <c r="R282" s="15" t="n">
        <f aca="false">IF(OR(E282=1,AND(P282&lt;=0,I282&gt;0)),1,0)</f>
        <v>1</v>
      </c>
      <c r="S282" s="15" t="n">
        <f aca="false">IF(L282&gt;0,1,0)</f>
        <v>0</v>
      </c>
    </row>
    <row r="283" customFormat="false" ht="15" hidden="false" customHeight="false" outlineLevel="0" collapsed="false">
      <c r="A283" s="15" t="n">
        <v>282</v>
      </c>
      <c r="B283" s="15" t="n">
        <f aca="false">INT((A283-1)/12)+1</f>
        <v>24</v>
      </c>
      <c r="C283" s="15" t="n">
        <f aca="false">MIN(Inputs!$C$4+B283-1,99)</f>
        <v>97</v>
      </c>
      <c r="D283" s="55" t="n">
        <f aca="false">Inputs!$C$26</f>
        <v>0.03</v>
      </c>
      <c r="E283" s="15" t="n">
        <f aca="false">R282</f>
        <v>1</v>
      </c>
      <c r="F283" s="56" t="n">
        <f aca="false">Q282</f>
        <v>0</v>
      </c>
      <c r="G283" s="56" t="n">
        <f aca="false">IF(AND(MOD(A283-1,12)=0,B283&lt;=Inputs!$C$7,E283=0),Inputs!$C$6,0)</f>
        <v>0</v>
      </c>
      <c r="H283" s="56" t="n">
        <f aca="false">IF(B283=1,G283*Inputs!$C$9,0)</f>
        <v>0</v>
      </c>
      <c r="I283" s="56" t="n">
        <f aca="false">I282+G283</f>
        <v>120000</v>
      </c>
      <c r="J283" s="56" t="n">
        <f aca="false">(F283+G283+H283)*((1+D283)^(1/12)-1)</f>
        <v>0</v>
      </c>
      <c r="K283" s="56" t="n">
        <f aca="false">(F283+G283+H283+J283)*(Inputs!$C$14+IF(B283&lt;=10,Inputs!$C$12,Inputs!$C$13))/12</f>
        <v>0</v>
      </c>
      <c r="L283" s="56" t="n">
        <f aca="false">IF(OR(E283=1,A283&lt;=Inputs!$C$15),0,MAX(Inputs!$C$8*I283-(F283+G283+H283+J283-K283),0))</f>
        <v>0</v>
      </c>
      <c r="M283" s="56" t="n">
        <f aca="false">L283*INDEX(Rates!$B$2:$C$101,C283+1,IF(Inputs!$C$5="Male",1,2))/1000/12*Inputs!$C$16</f>
        <v>0</v>
      </c>
      <c r="N283" s="56" t="n">
        <f aca="false">IF($V$1=1,MAX(F283+G283+H283+J283-K283-M283,0)*Inputs!$C$22/12,0)</f>
        <v>0</v>
      </c>
      <c r="O283" s="56" t="n">
        <f aca="false">IF(AND(MOD(A283,12)=0,B283&gt;=Inputs!$C$18),MAX(F283+G283+H283+J283-K283-M283-N283,0)*Inputs!$C$17,0)</f>
        <v>0</v>
      </c>
      <c r="P283" s="56" t="n">
        <f aca="false">F283+G283+H283+J283-K283-M283-N283+O283</f>
        <v>0</v>
      </c>
      <c r="Q283" s="56" t="n">
        <f aca="false">IF(OR(E283=1,P283&lt;=0),0,P283)</f>
        <v>0</v>
      </c>
      <c r="R283" s="15" t="n">
        <f aca="false">IF(OR(E283=1,AND(P283&lt;=0,I283&gt;0)),1,0)</f>
        <v>1</v>
      </c>
      <c r="S283" s="15" t="n">
        <f aca="false">IF(L283&gt;0,1,0)</f>
        <v>0</v>
      </c>
    </row>
    <row r="284" customFormat="false" ht="15" hidden="false" customHeight="false" outlineLevel="0" collapsed="false">
      <c r="A284" s="15" t="n">
        <v>283</v>
      </c>
      <c r="B284" s="15" t="n">
        <f aca="false">INT((A284-1)/12)+1</f>
        <v>24</v>
      </c>
      <c r="C284" s="15" t="n">
        <f aca="false">MIN(Inputs!$C$4+B284-1,99)</f>
        <v>97</v>
      </c>
      <c r="D284" s="55" t="n">
        <f aca="false">Inputs!$C$26</f>
        <v>0.03</v>
      </c>
      <c r="E284" s="15" t="n">
        <f aca="false">R283</f>
        <v>1</v>
      </c>
      <c r="F284" s="56" t="n">
        <f aca="false">Q283</f>
        <v>0</v>
      </c>
      <c r="G284" s="56" t="n">
        <f aca="false">IF(AND(MOD(A284-1,12)=0,B284&lt;=Inputs!$C$7,E284=0),Inputs!$C$6,0)</f>
        <v>0</v>
      </c>
      <c r="H284" s="56" t="n">
        <f aca="false">IF(B284=1,G284*Inputs!$C$9,0)</f>
        <v>0</v>
      </c>
      <c r="I284" s="56" t="n">
        <f aca="false">I283+G284</f>
        <v>120000</v>
      </c>
      <c r="J284" s="56" t="n">
        <f aca="false">(F284+G284+H284)*((1+D284)^(1/12)-1)</f>
        <v>0</v>
      </c>
      <c r="K284" s="56" t="n">
        <f aca="false">(F284+G284+H284+J284)*(Inputs!$C$14+IF(B284&lt;=10,Inputs!$C$12,Inputs!$C$13))/12</f>
        <v>0</v>
      </c>
      <c r="L284" s="56" t="n">
        <f aca="false">IF(OR(E284=1,A284&lt;=Inputs!$C$15),0,MAX(Inputs!$C$8*I284-(F284+G284+H284+J284-K284),0))</f>
        <v>0</v>
      </c>
      <c r="M284" s="56" t="n">
        <f aca="false">L284*INDEX(Rates!$B$2:$C$101,C284+1,IF(Inputs!$C$5="Male",1,2))/1000/12*Inputs!$C$16</f>
        <v>0</v>
      </c>
      <c r="N284" s="56" t="n">
        <f aca="false">IF($V$1=1,MAX(F284+G284+H284+J284-K284-M284,0)*Inputs!$C$22/12,0)</f>
        <v>0</v>
      </c>
      <c r="O284" s="56" t="n">
        <f aca="false">IF(AND(MOD(A284,12)=0,B284&gt;=Inputs!$C$18),MAX(F284+G284+H284+J284-K284-M284-N284,0)*Inputs!$C$17,0)</f>
        <v>0</v>
      </c>
      <c r="P284" s="56" t="n">
        <f aca="false">F284+G284+H284+J284-K284-M284-N284+O284</f>
        <v>0</v>
      </c>
      <c r="Q284" s="56" t="n">
        <f aca="false">IF(OR(E284=1,P284&lt;=0),0,P284)</f>
        <v>0</v>
      </c>
      <c r="R284" s="15" t="n">
        <f aca="false">IF(OR(E284=1,AND(P284&lt;=0,I284&gt;0)),1,0)</f>
        <v>1</v>
      </c>
      <c r="S284" s="15" t="n">
        <f aca="false">IF(L284&gt;0,1,0)</f>
        <v>0</v>
      </c>
    </row>
    <row r="285" customFormat="false" ht="15" hidden="false" customHeight="false" outlineLevel="0" collapsed="false">
      <c r="A285" s="15" t="n">
        <v>284</v>
      </c>
      <c r="B285" s="15" t="n">
        <f aca="false">INT((A285-1)/12)+1</f>
        <v>24</v>
      </c>
      <c r="C285" s="15" t="n">
        <f aca="false">MIN(Inputs!$C$4+B285-1,99)</f>
        <v>97</v>
      </c>
      <c r="D285" s="55" t="n">
        <f aca="false">Inputs!$C$26</f>
        <v>0.03</v>
      </c>
      <c r="E285" s="15" t="n">
        <f aca="false">R284</f>
        <v>1</v>
      </c>
      <c r="F285" s="56" t="n">
        <f aca="false">Q284</f>
        <v>0</v>
      </c>
      <c r="G285" s="56" t="n">
        <f aca="false">IF(AND(MOD(A285-1,12)=0,B285&lt;=Inputs!$C$7,E285=0),Inputs!$C$6,0)</f>
        <v>0</v>
      </c>
      <c r="H285" s="56" t="n">
        <f aca="false">IF(B285=1,G285*Inputs!$C$9,0)</f>
        <v>0</v>
      </c>
      <c r="I285" s="56" t="n">
        <f aca="false">I284+G285</f>
        <v>120000</v>
      </c>
      <c r="J285" s="56" t="n">
        <f aca="false">(F285+G285+H285)*((1+D285)^(1/12)-1)</f>
        <v>0</v>
      </c>
      <c r="K285" s="56" t="n">
        <f aca="false">(F285+G285+H285+J285)*(Inputs!$C$14+IF(B285&lt;=10,Inputs!$C$12,Inputs!$C$13))/12</f>
        <v>0</v>
      </c>
      <c r="L285" s="56" t="n">
        <f aca="false">IF(OR(E285=1,A285&lt;=Inputs!$C$15),0,MAX(Inputs!$C$8*I285-(F285+G285+H285+J285-K285),0))</f>
        <v>0</v>
      </c>
      <c r="M285" s="56" t="n">
        <f aca="false">L285*INDEX(Rates!$B$2:$C$101,C285+1,IF(Inputs!$C$5="Male",1,2))/1000/12*Inputs!$C$16</f>
        <v>0</v>
      </c>
      <c r="N285" s="56" t="n">
        <f aca="false">IF($V$1=1,MAX(F285+G285+H285+J285-K285-M285,0)*Inputs!$C$22/12,0)</f>
        <v>0</v>
      </c>
      <c r="O285" s="56" t="n">
        <f aca="false">IF(AND(MOD(A285,12)=0,B285&gt;=Inputs!$C$18),MAX(F285+G285+H285+J285-K285-M285-N285,0)*Inputs!$C$17,0)</f>
        <v>0</v>
      </c>
      <c r="P285" s="56" t="n">
        <f aca="false">F285+G285+H285+J285-K285-M285-N285+O285</f>
        <v>0</v>
      </c>
      <c r="Q285" s="56" t="n">
        <f aca="false">IF(OR(E285=1,P285&lt;=0),0,P285)</f>
        <v>0</v>
      </c>
      <c r="R285" s="15" t="n">
        <f aca="false">IF(OR(E285=1,AND(P285&lt;=0,I285&gt;0)),1,0)</f>
        <v>1</v>
      </c>
      <c r="S285" s="15" t="n">
        <f aca="false">IF(L285&gt;0,1,0)</f>
        <v>0</v>
      </c>
    </row>
    <row r="286" customFormat="false" ht="15" hidden="false" customHeight="false" outlineLevel="0" collapsed="false">
      <c r="A286" s="15" t="n">
        <v>285</v>
      </c>
      <c r="B286" s="15" t="n">
        <f aca="false">INT((A286-1)/12)+1</f>
        <v>24</v>
      </c>
      <c r="C286" s="15" t="n">
        <f aca="false">MIN(Inputs!$C$4+B286-1,99)</f>
        <v>97</v>
      </c>
      <c r="D286" s="55" t="n">
        <f aca="false">Inputs!$C$26</f>
        <v>0.03</v>
      </c>
      <c r="E286" s="15" t="n">
        <f aca="false">R285</f>
        <v>1</v>
      </c>
      <c r="F286" s="56" t="n">
        <f aca="false">Q285</f>
        <v>0</v>
      </c>
      <c r="G286" s="56" t="n">
        <f aca="false">IF(AND(MOD(A286-1,12)=0,B286&lt;=Inputs!$C$7,E286=0),Inputs!$C$6,0)</f>
        <v>0</v>
      </c>
      <c r="H286" s="56" t="n">
        <f aca="false">IF(B286=1,G286*Inputs!$C$9,0)</f>
        <v>0</v>
      </c>
      <c r="I286" s="56" t="n">
        <f aca="false">I285+G286</f>
        <v>120000</v>
      </c>
      <c r="J286" s="56" t="n">
        <f aca="false">(F286+G286+H286)*((1+D286)^(1/12)-1)</f>
        <v>0</v>
      </c>
      <c r="K286" s="56" t="n">
        <f aca="false">(F286+G286+H286+J286)*(Inputs!$C$14+IF(B286&lt;=10,Inputs!$C$12,Inputs!$C$13))/12</f>
        <v>0</v>
      </c>
      <c r="L286" s="56" t="n">
        <f aca="false">IF(OR(E286=1,A286&lt;=Inputs!$C$15),0,MAX(Inputs!$C$8*I286-(F286+G286+H286+J286-K286),0))</f>
        <v>0</v>
      </c>
      <c r="M286" s="56" t="n">
        <f aca="false">L286*INDEX(Rates!$B$2:$C$101,C286+1,IF(Inputs!$C$5="Male",1,2))/1000/12*Inputs!$C$16</f>
        <v>0</v>
      </c>
      <c r="N286" s="56" t="n">
        <f aca="false">IF($V$1=1,MAX(F286+G286+H286+J286-K286-M286,0)*Inputs!$C$22/12,0)</f>
        <v>0</v>
      </c>
      <c r="O286" s="56" t="n">
        <f aca="false">IF(AND(MOD(A286,12)=0,B286&gt;=Inputs!$C$18),MAX(F286+G286+H286+J286-K286-M286-N286,0)*Inputs!$C$17,0)</f>
        <v>0</v>
      </c>
      <c r="P286" s="56" t="n">
        <f aca="false">F286+G286+H286+J286-K286-M286-N286+O286</f>
        <v>0</v>
      </c>
      <c r="Q286" s="56" t="n">
        <f aca="false">IF(OR(E286=1,P286&lt;=0),0,P286)</f>
        <v>0</v>
      </c>
      <c r="R286" s="15" t="n">
        <f aca="false">IF(OR(E286=1,AND(P286&lt;=0,I286&gt;0)),1,0)</f>
        <v>1</v>
      </c>
      <c r="S286" s="15" t="n">
        <f aca="false">IF(L286&gt;0,1,0)</f>
        <v>0</v>
      </c>
    </row>
    <row r="287" customFormat="false" ht="15" hidden="false" customHeight="false" outlineLevel="0" collapsed="false">
      <c r="A287" s="15" t="n">
        <v>286</v>
      </c>
      <c r="B287" s="15" t="n">
        <f aca="false">INT((A287-1)/12)+1</f>
        <v>24</v>
      </c>
      <c r="C287" s="15" t="n">
        <f aca="false">MIN(Inputs!$C$4+B287-1,99)</f>
        <v>97</v>
      </c>
      <c r="D287" s="55" t="n">
        <f aca="false">Inputs!$C$26</f>
        <v>0.03</v>
      </c>
      <c r="E287" s="15" t="n">
        <f aca="false">R286</f>
        <v>1</v>
      </c>
      <c r="F287" s="56" t="n">
        <f aca="false">Q286</f>
        <v>0</v>
      </c>
      <c r="G287" s="56" t="n">
        <f aca="false">IF(AND(MOD(A287-1,12)=0,B287&lt;=Inputs!$C$7,E287=0),Inputs!$C$6,0)</f>
        <v>0</v>
      </c>
      <c r="H287" s="56" t="n">
        <f aca="false">IF(B287=1,G287*Inputs!$C$9,0)</f>
        <v>0</v>
      </c>
      <c r="I287" s="56" t="n">
        <f aca="false">I286+G287</f>
        <v>120000</v>
      </c>
      <c r="J287" s="56" t="n">
        <f aca="false">(F287+G287+H287)*((1+D287)^(1/12)-1)</f>
        <v>0</v>
      </c>
      <c r="K287" s="56" t="n">
        <f aca="false">(F287+G287+H287+J287)*(Inputs!$C$14+IF(B287&lt;=10,Inputs!$C$12,Inputs!$C$13))/12</f>
        <v>0</v>
      </c>
      <c r="L287" s="56" t="n">
        <f aca="false">IF(OR(E287=1,A287&lt;=Inputs!$C$15),0,MAX(Inputs!$C$8*I287-(F287+G287+H287+J287-K287),0))</f>
        <v>0</v>
      </c>
      <c r="M287" s="56" t="n">
        <f aca="false">L287*INDEX(Rates!$B$2:$C$101,C287+1,IF(Inputs!$C$5="Male",1,2))/1000/12*Inputs!$C$16</f>
        <v>0</v>
      </c>
      <c r="N287" s="56" t="n">
        <f aca="false">IF($V$1=1,MAX(F287+G287+H287+J287-K287-M287,0)*Inputs!$C$22/12,0)</f>
        <v>0</v>
      </c>
      <c r="O287" s="56" t="n">
        <f aca="false">IF(AND(MOD(A287,12)=0,B287&gt;=Inputs!$C$18),MAX(F287+G287+H287+J287-K287-M287-N287,0)*Inputs!$C$17,0)</f>
        <v>0</v>
      </c>
      <c r="P287" s="56" t="n">
        <f aca="false">F287+G287+H287+J287-K287-M287-N287+O287</f>
        <v>0</v>
      </c>
      <c r="Q287" s="56" t="n">
        <f aca="false">IF(OR(E287=1,P287&lt;=0),0,P287)</f>
        <v>0</v>
      </c>
      <c r="R287" s="15" t="n">
        <f aca="false">IF(OR(E287=1,AND(P287&lt;=0,I287&gt;0)),1,0)</f>
        <v>1</v>
      </c>
      <c r="S287" s="15" t="n">
        <f aca="false">IF(L287&gt;0,1,0)</f>
        <v>0</v>
      </c>
    </row>
    <row r="288" customFormat="false" ht="15" hidden="false" customHeight="false" outlineLevel="0" collapsed="false">
      <c r="A288" s="15" t="n">
        <v>287</v>
      </c>
      <c r="B288" s="15" t="n">
        <f aca="false">INT((A288-1)/12)+1</f>
        <v>24</v>
      </c>
      <c r="C288" s="15" t="n">
        <f aca="false">MIN(Inputs!$C$4+B288-1,99)</f>
        <v>97</v>
      </c>
      <c r="D288" s="55" t="n">
        <f aca="false">Inputs!$C$26</f>
        <v>0.03</v>
      </c>
      <c r="E288" s="15" t="n">
        <f aca="false">R287</f>
        <v>1</v>
      </c>
      <c r="F288" s="56" t="n">
        <f aca="false">Q287</f>
        <v>0</v>
      </c>
      <c r="G288" s="56" t="n">
        <f aca="false">IF(AND(MOD(A288-1,12)=0,B288&lt;=Inputs!$C$7,E288=0),Inputs!$C$6,0)</f>
        <v>0</v>
      </c>
      <c r="H288" s="56" t="n">
        <f aca="false">IF(B288=1,G288*Inputs!$C$9,0)</f>
        <v>0</v>
      </c>
      <c r="I288" s="56" t="n">
        <f aca="false">I287+G288</f>
        <v>120000</v>
      </c>
      <c r="J288" s="56" t="n">
        <f aca="false">(F288+G288+H288)*((1+D288)^(1/12)-1)</f>
        <v>0</v>
      </c>
      <c r="K288" s="56" t="n">
        <f aca="false">(F288+G288+H288+J288)*(Inputs!$C$14+IF(B288&lt;=10,Inputs!$C$12,Inputs!$C$13))/12</f>
        <v>0</v>
      </c>
      <c r="L288" s="56" t="n">
        <f aca="false">IF(OR(E288=1,A288&lt;=Inputs!$C$15),0,MAX(Inputs!$C$8*I288-(F288+G288+H288+J288-K288),0))</f>
        <v>0</v>
      </c>
      <c r="M288" s="56" t="n">
        <f aca="false">L288*INDEX(Rates!$B$2:$C$101,C288+1,IF(Inputs!$C$5="Male",1,2))/1000/12*Inputs!$C$16</f>
        <v>0</v>
      </c>
      <c r="N288" s="56" t="n">
        <f aca="false">IF($V$1=1,MAX(F288+G288+H288+J288-K288-M288,0)*Inputs!$C$22/12,0)</f>
        <v>0</v>
      </c>
      <c r="O288" s="56" t="n">
        <f aca="false">IF(AND(MOD(A288,12)=0,B288&gt;=Inputs!$C$18),MAX(F288+G288+H288+J288-K288-M288-N288,0)*Inputs!$C$17,0)</f>
        <v>0</v>
      </c>
      <c r="P288" s="56" t="n">
        <f aca="false">F288+G288+H288+J288-K288-M288-N288+O288</f>
        <v>0</v>
      </c>
      <c r="Q288" s="56" t="n">
        <f aca="false">IF(OR(E288=1,P288&lt;=0),0,P288)</f>
        <v>0</v>
      </c>
      <c r="R288" s="15" t="n">
        <f aca="false">IF(OR(E288=1,AND(P288&lt;=0,I288&gt;0)),1,0)</f>
        <v>1</v>
      </c>
      <c r="S288" s="15" t="n">
        <f aca="false">IF(L288&gt;0,1,0)</f>
        <v>0</v>
      </c>
    </row>
    <row r="289" customFormat="false" ht="15" hidden="false" customHeight="false" outlineLevel="0" collapsed="false">
      <c r="A289" s="15" t="n">
        <v>288</v>
      </c>
      <c r="B289" s="15" t="n">
        <f aca="false">INT((A289-1)/12)+1</f>
        <v>24</v>
      </c>
      <c r="C289" s="15" t="n">
        <f aca="false">MIN(Inputs!$C$4+B289-1,99)</f>
        <v>97</v>
      </c>
      <c r="D289" s="55" t="n">
        <f aca="false">Inputs!$C$26</f>
        <v>0.03</v>
      </c>
      <c r="E289" s="15" t="n">
        <f aca="false">R288</f>
        <v>1</v>
      </c>
      <c r="F289" s="56" t="n">
        <f aca="false">Q288</f>
        <v>0</v>
      </c>
      <c r="G289" s="56" t="n">
        <f aca="false">IF(AND(MOD(A289-1,12)=0,B289&lt;=Inputs!$C$7,E289=0),Inputs!$C$6,0)</f>
        <v>0</v>
      </c>
      <c r="H289" s="56" t="n">
        <f aca="false">IF(B289=1,G289*Inputs!$C$9,0)</f>
        <v>0</v>
      </c>
      <c r="I289" s="56" t="n">
        <f aca="false">I288+G289</f>
        <v>120000</v>
      </c>
      <c r="J289" s="56" t="n">
        <f aca="false">(F289+G289+H289)*((1+D289)^(1/12)-1)</f>
        <v>0</v>
      </c>
      <c r="K289" s="56" t="n">
        <f aca="false">(F289+G289+H289+J289)*(Inputs!$C$14+IF(B289&lt;=10,Inputs!$C$12,Inputs!$C$13))/12</f>
        <v>0</v>
      </c>
      <c r="L289" s="56" t="n">
        <f aca="false">IF(OR(E289=1,A289&lt;=Inputs!$C$15),0,MAX(Inputs!$C$8*I289-(F289+G289+H289+J289-K289),0))</f>
        <v>0</v>
      </c>
      <c r="M289" s="56" t="n">
        <f aca="false">L289*INDEX(Rates!$B$2:$C$101,C289+1,IF(Inputs!$C$5="Male",1,2))/1000/12*Inputs!$C$16</f>
        <v>0</v>
      </c>
      <c r="N289" s="56" t="n">
        <f aca="false">IF($V$1=1,MAX(F289+G289+H289+J289-K289-M289,0)*Inputs!$C$22/12,0)</f>
        <v>0</v>
      </c>
      <c r="O289" s="56" t="n">
        <f aca="false">IF(AND(MOD(A289,12)=0,B289&gt;=Inputs!$C$18),MAX(F289+G289+H289+J289-K289-M289-N289,0)*Inputs!$C$17,0)</f>
        <v>0</v>
      </c>
      <c r="P289" s="56" t="n">
        <f aca="false">F289+G289+H289+J289-K289-M289-N289+O289</f>
        <v>0</v>
      </c>
      <c r="Q289" s="56" t="n">
        <f aca="false">IF(OR(E289=1,P289&lt;=0),0,P289)</f>
        <v>0</v>
      </c>
      <c r="R289" s="15" t="n">
        <f aca="false">IF(OR(E289=1,AND(P289&lt;=0,I289&gt;0)),1,0)</f>
        <v>1</v>
      </c>
      <c r="S289" s="15" t="n">
        <f aca="false">IF(L289&gt;0,1,0)</f>
        <v>0</v>
      </c>
    </row>
    <row r="290" customFormat="false" ht="15" hidden="false" customHeight="false" outlineLevel="0" collapsed="false">
      <c r="A290" s="15" t="n">
        <v>289</v>
      </c>
      <c r="B290" s="15" t="n">
        <f aca="false">INT((A290-1)/12)+1</f>
        <v>25</v>
      </c>
      <c r="C290" s="15" t="n">
        <f aca="false">MIN(Inputs!$C$4+B290-1,99)</f>
        <v>98</v>
      </c>
      <c r="D290" s="55" t="n">
        <f aca="false">Inputs!$C$26</f>
        <v>0.03</v>
      </c>
      <c r="E290" s="15" t="n">
        <f aca="false">R289</f>
        <v>1</v>
      </c>
      <c r="F290" s="56" t="n">
        <f aca="false">Q289</f>
        <v>0</v>
      </c>
      <c r="G290" s="56" t="n">
        <f aca="false">IF(AND(MOD(A290-1,12)=0,B290&lt;=Inputs!$C$7,E290=0),Inputs!$C$6,0)</f>
        <v>0</v>
      </c>
      <c r="H290" s="56" t="n">
        <f aca="false">IF(B290=1,G290*Inputs!$C$9,0)</f>
        <v>0</v>
      </c>
      <c r="I290" s="56" t="n">
        <f aca="false">I289+G290</f>
        <v>120000</v>
      </c>
      <c r="J290" s="56" t="n">
        <f aca="false">(F290+G290+H290)*((1+D290)^(1/12)-1)</f>
        <v>0</v>
      </c>
      <c r="K290" s="56" t="n">
        <f aca="false">(F290+G290+H290+J290)*(Inputs!$C$14+IF(B290&lt;=10,Inputs!$C$12,Inputs!$C$13))/12</f>
        <v>0</v>
      </c>
      <c r="L290" s="56" t="n">
        <f aca="false">IF(OR(E290=1,A290&lt;=Inputs!$C$15),0,MAX(Inputs!$C$8*I290-(F290+G290+H290+J290-K290),0))</f>
        <v>0</v>
      </c>
      <c r="M290" s="56" t="n">
        <f aca="false">L290*INDEX(Rates!$B$2:$C$101,C290+1,IF(Inputs!$C$5="Male",1,2))/1000/12*Inputs!$C$16</f>
        <v>0</v>
      </c>
      <c r="N290" s="56" t="n">
        <f aca="false">IF($V$1=1,MAX(F290+G290+H290+J290-K290-M290,0)*Inputs!$C$22/12,0)</f>
        <v>0</v>
      </c>
      <c r="O290" s="56" t="n">
        <f aca="false">IF(AND(MOD(A290,12)=0,B290&gt;=Inputs!$C$18),MAX(F290+G290+H290+J290-K290-M290-N290,0)*Inputs!$C$17,0)</f>
        <v>0</v>
      </c>
      <c r="P290" s="56" t="n">
        <f aca="false">F290+G290+H290+J290-K290-M290-N290+O290</f>
        <v>0</v>
      </c>
      <c r="Q290" s="56" t="n">
        <f aca="false">IF(OR(E290=1,P290&lt;=0),0,P290)</f>
        <v>0</v>
      </c>
      <c r="R290" s="15" t="n">
        <f aca="false">IF(OR(E290=1,AND(P290&lt;=0,I290&gt;0)),1,0)</f>
        <v>1</v>
      </c>
      <c r="S290" s="15" t="n">
        <f aca="false">IF(L290&gt;0,1,0)</f>
        <v>0</v>
      </c>
    </row>
    <row r="291" customFormat="false" ht="15" hidden="false" customHeight="false" outlineLevel="0" collapsed="false">
      <c r="A291" s="15" t="n">
        <v>290</v>
      </c>
      <c r="B291" s="15" t="n">
        <f aca="false">INT((A291-1)/12)+1</f>
        <v>25</v>
      </c>
      <c r="C291" s="15" t="n">
        <f aca="false">MIN(Inputs!$C$4+B291-1,99)</f>
        <v>98</v>
      </c>
      <c r="D291" s="55" t="n">
        <f aca="false">Inputs!$C$26</f>
        <v>0.03</v>
      </c>
      <c r="E291" s="15" t="n">
        <f aca="false">R290</f>
        <v>1</v>
      </c>
      <c r="F291" s="56" t="n">
        <f aca="false">Q290</f>
        <v>0</v>
      </c>
      <c r="G291" s="56" t="n">
        <f aca="false">IF(AND(MOD(A291-1,12)=0,B291&lt;=Inputs!$C$7,E291=0),Inputs!$C$6,0)</f>
        <v>0</v>
      </c>
      <c r="H291" s="56" t="n">
        <f aca="false">IF(B291=1,G291*Inputs!$C$9,0)</f>
        <v>0</v>
      </c>
      <c r="I291" s="56" t="n">
        <f aca="false">I290+G291</f>
        <v>120000</v>
      </c>
      <c r="J291" s="56" t="n">
        <f aca="false">(F291+G291+H291)*((1+D291)^(1/12)-1)</f>
        <v>0</v>
      </c>
      <c r="K291" s="56" t="n">
        <f aca="false">(F291+G291+H291+J291)*(Inputs!$C$14+IF(B291&lt;=10,Inputs!$C$12,Inputs!$C$13))/12</f>
        <v>0</v>
      </c>
      <c r="L291" s="56" t="n">
        <f aca="false">IF(OR(E291=1,A291&lt;=Inputs!$C$15),0,MAX(Inputs!$C$8*I291-(F291+G291+H291+J291-K291),0))</f>
        <v>0</v>
      </c>
      <c r="M291" s="56" t="n">
        <f aca="false">L291*INDEX(Rates!$B$2:$C$101,C291+1,IF(Inputs!$C$5="Male",1,2))/1000/12*Inputs!$C$16</f>
        <v>0</v>
      </c>
      <c r="N291" s="56" t="n">
        <f aca="false">IF($V$1=1,MAX(F291+G291+H291+J291-K291-M291,0)*Inputs!$C$22/12,0)</f>
        <v>0</v>
      </c>
      <c r="O291" s="56" t="n">
        <f aca="false">IF(AND(MOD(A291,12)=0,B291&gt;=Inputs!$C$18),MAX(F291+G291+H291+J291-K291-M291-N291,0)*Inputs!$C$17,0)</f>
        <v>0</v>
      </c>
      <c r="P291" s="56" t="n">
        <f aca="false">F291+G291+H291+J291-K291-M291-N291+O291</f>
        <v>0</v>
      </c>
      <c r="Q291" s="56" t="n">
        <f aca="false">IF(OR(E291=1,P291&lt;=0),0,P291)</f>
        <v>0</v>
      </c>
      <c r="R291" s="15" t="n">
        <f aca="false">IF(OR(E291=1,AND(P291&lt;=0,I291&gt;0)),1,0)</f>
        <v>1</v>
      </c>
      <c r="S291" s="15" t="n">
        <f aca="false">IF(L291&gt;0,1,0)</f>
        <v>0</v>
      </c>
    </row>
    <row r="292" customFormat="false" ht="15" hidden="false" customHeight="false" outlineLevel="0" collapsed="false">
      <c r="A292" s="15" t="n">
        <v>291</v>
      </c>
      <c r="B292" s="15" t="n">
        <f aca="false">INT((A292-1)/12)+1</f>
        <v>25</v>
      </c>
      <c r="C292" s="15" t="n">
        <f aca="false">MIN(Inputs!$C$4+B292-1,99)</f>
        <v>98</v>
      </c>
      <c r="D292" s="55" t="n">
        <f aca="false">Inputs!$C$26</f>
        <v>0.03</v>
      </c>
      <c r="E292" s="15" t="n">
        <f aca="false">R291</f>
        <v>1</v>
      </c>
      <c r="F292" s="56" t="n">
        <f aca="false">Q291</f>
        <v>0</v>
      </c>
      <c r="G292" s="56" t="n">
        <f aca="false">IF(AND(MOD(A292-1,12)=0,B292&lt;=Inputs!$C$7,E292=0),Inputs!$C$6,0)</f>
        <v>0</v>
      </c>
      <c r="H292" s="56" t="n">
        <f aca="false">IF(B292=1,G292*Inputs!$C$9,0)</f>
        <v>0</v>
      </c>
      <c r="I292" s="56" t="n">
        <f aca="false">I291+G292</f>
        <v>120000</v>
      </c>
      <c r="J292" s="56" t="n">
        <f aca="false">(F292+G292+H292)*((1+D292)^(1/12)-1)</f>
        <v>0</v>
      </c>
      <c r="K292" s="56" t="n">
        <f aca="false">(F292+G292+H292+J292)*(Inputs!$C$14+IF(B292&lt;=10,Inputs!$C$12,Inputs!$C$13))/12</f>
        <v>0</v>
      </c>
      <c r="L292" s="56" t="n">
        <f aca="false">IF(OR(E292=1,A292&lt;=Inputs!$C$15),0,MAX(Inputs!$C$8*I292-(F292+G292+H292+J292-K292),0))</f>
        <v>0</v>
      </c>
      <c r="M292" s="56" t="n">
        <f aca="false">L292*INDEX(Rates!$B$2:$C$101,C292+1,IF(Inputs!$C$5="Male",1,2))/1000/12*Inputs!$C$16</f>
        <v>0</v>
      </c>
      <c r="N292" s="56" t="n">
        <f aca="false">IF($V$1=1,MAX(F292+G292+H292+J292-K292-M292,0)*Inputs!$C$22/12,0)</f>
        <v>0</v>
      </c>
      <c r="O292" s="56" t="n">
        <f aca="false">IF(AND(MOD(A292,12)=0,B292&gt;=Inputs!$C$18),MAX(F292+G292+H292+J292-K292-M292-N292,0)*Inputs!$C$17,0)</f>
        <v>0</v>
      </c>
      <c r="P292" s="56" t="n">
        <f aca="false">F292+G292+H292+J292-K292-M292-N292+O292</f>
        <v>0</v>
      </c>
      <c r="Q292" s="56" t="n">
        <f aca="false">IF(OR(E292=1,P292&lt;=0),0,P292)</f>
        <v>0</v>
      </c>
      <c r="R292" s="15" t="n">
        <f aca="false">IF(OR(E292=1,AND(P292&lt;=0,I292&gt;0)),1,0)</f>
        <v>1</v>
      </c>
      <c r="S292" s="15" t="n">
        <f aca="false">IF(L292&gt;0,1,0)</f>
        <v>0</v>
      </c>
    </row>
    <row r="293" customFormat="false" ht="15" hidden="false" customHeight="false" outlineLevel="0" collapsed="false">
      <c r="A293" s="15" t="n">
        <v>292</v>
      </c>
      <c r="B293" s="15" t="n">
        <f aca="false">INT((A293-1)/12)+1</f>
        <v>25</v>
      </c>
      <c r="C293" s="15" t="n">
        <f aca="false">MIN(Inputs!$C$4+B293-1,99)</f>
        <v>98</v>
      </c>
      <c r="D293" s="55" t="n">
        <f aca="false">Inputs!$C$26</f>
        <v>0.03</v>
      </c>
      <c r="E293" s="15" t="n">
        <f aca="false">R292</f>
        <v>1</v>
      </c>
      <c r="F293" s="56" t="n">
        <f aca="false">Q292</f>
        <v>0</v>
      </c>
      <c r="G293" s="56" t="n">
        <f aca="false">IF(AND(MOD(A293-1,12)=0,B293&lt;=Inputs!$C$7,E293=0),Inputs!$C$6,0)</f>
        <v>0</v>
      </c>
      <c r="H293" s="56" t="n">
        <f aca="false">IF(B293=1,G293*Inputs!$C$9,0)</f>
        <v>0</v>
      </c>
      <c r="I293" s="56" t="n">
        <f aca="false">I292+G293</f>
        <v>120000</v>
      </c>
      <c r="J293" s="56" t="n">
        <f aca="false">(F293+G293+H293)*((1+D293)^(1/12)-1)</f>
        <v>0</v>
      </c>
      <c r="K293" s="56" t="n">
        <f aca="false">(F293+G293+H293+J293)*(Inputs!$C$14+IF(B293&lt;=10,Inputs!$C$12,Inputs!$C$13))/12</f>
        <v>0</v>
      </c>
      <c r="L293" s="56" t="n">
        <f aca="false">IF(OR(E293=1,A293&lt;=Inputs!$C$15),0,MAX(Inputs!$C$8*I293-(F293+G293+H293+J293-K293),0))</f>
        <v>0</v>
      </c>
      <c r="M293" s="56" t="n">
        <f aca="false">L293*INDEX(Rates!$B$2:$C$101,C293+1,IF(Inputs!$C$5="Male",1,2))/1000/12*Inputs!$C$16</f>
        <v>0</v>
      </c>
      <c r="N293" s="56" t="n">
        <f aca="false">IF($V$1=1,MAX(F293+G293+H293+J293-K293-M293,0)*Inputs!$C$22/12,0)</f>
        <v>0</v>
      </c>
      <c r="O293" s="56" t="n">
        <f aca="false">IF(AND(MOD(A293,12)=0,B293&gt;=Inputs!$C$18),MAX(F293+G293+H293+J293-K293-M293-N293,0)*Inputs!$C$17,0)</f>
        <v>0</v>
      </c>
      <c r="P293" s="56" t="n">
        <f aca="false">F293+G293+H293+J293-K293-M293-N293+O293</f>
        <v>0</v>
      </c>
      <c r="Q293" s="56" t="n">
        <f aca="false">IF(OR(E293=1,P293&lt;=0),0,P293)</f>
        <v>0</v>
      </c>
      <c r="R293" s="15" t="n">
        <f aca="false">IF(OR(E293=1,AND(P293&lt;=0,I293&gt;0)),1,0)</f>
        <v>1</v>
      </c>
      <c r="S293" s="15" t="n">
        <f aca="false">IF(L293&gt;0,1,0)</f>
        <v>0</v>
      </c>
    </row>
    <row r="294" customFormat="false" ht="15" hidden="false" customHeight="false" outlineLevel="0" collapsed="false">
      <c r="A294" s="15" t="n">
        <v>293</v>
      </c>
      <c r="B294" s="15" t="n">
        <f aca="false">INT((A294-1)/12)+1</f>
        <v>25</v>
      </c>
      <c r="C294" s="15" t="n">
        <f aca="false">MIN(Inputs!$C$4+B294-1,99)</f>
        <v>98</v>
      </c>
      <c r="D294" s="55" t="n">
        <f aca="false">Inputs!$C$26</f>
        <v>0.03</v>
      </c>
      <c r="E294" s="15" t="n">
        <f aca="false">R293</f>
        <v>1</v>
      </c>
      <c r="F294" s="56" t="n">
        <f aca="false">Q293</f>
        <v>0</v>
      </c>
      <c r="G294" s="56" t="n">
        <f aca="false">IF(AND(MOD(A294-1,12)=0,B294&lt;=Inputs!$C$7,E294=0),Inputs!$C$6,0)</f>
        <v>0</v>
      </c>
      <c r="H294" s="56" t="n">
        <f aca="false">IF(B294=1,G294*Inputs!$C$9,0)</f>
        <v>0</v>
      </c>
      <c r="I294" s="56" t="n">
        <f aca="false">I293+G294</f>
        <v>120000</v>
      </c>
      <c r="J294" s="56" t="n">
        <f aca="false">(F294+G294+H294)*((1+D294)^(1/12)-1)</f>
        <v>0</v>
      </c>
      <c r="K294" s="56" t="n">
        <f aca="false">(F294+G294+H294+J294)*(Inputs!$C$14+IF(B294&lt;=10,Inputs!$C$12,Inputs!$C$13))/12</f>
        <v>0</v>
      </c>
      <c r="L294" s="56" t="n">
        <f aca="false">IF(OR(E294=1,A294&lt;=Inputs!$C$15),0,MAX(Inputs!$C$8*I294-(F294+G294+H294+J294-K294),0))</f>
        <v>0</v>
      </c>
      <c r="M294" s="56" t="n">
        <f aca="false">L294*INDEX(Rates!$B$2:$C$101,C294+1,IF(Inputs!$C$5="Male",1,2))/1000/12*Inputs!$C$16</f>
        <v>0</v>
      </c>
      <c r="N294" s="56" t="n">
        <f aca="false">IF($V$1=1,MAX(F294+G294+H294+J294-K294-M294,0)*Inputs!$C$22/12,0)</f>
        <v>0</v>
      </c>
      <c r="O294" s="56" t="n">
        <f aca="false">IF(AND(MOD(A294,12)=0,B294&gt;=Inputs!$C$18),MAX(F294+G294+H294+J294-K294-M294-N294,0)*Inputs!$C$17,0)</f>
        <v>0</v>
      </c>
      <c r="P294" s="56" t="n">
        <f aca="false">F294+G294+H294+J294-K294-M294-N294+O294</f>
        <v>0</v>
      </c>
      <c r="Q294" s="56" t="n">
        <f aca="false">IF(OR(E294=1,P294&lt;=0),0,P294)</f>
        <v>0</v>
      </c>
      <c r="R294" s="15" t="n">
        <f aca="false">IF(OR(E294=1,AND(P294&lt;=0,I294&gt;0)),1,0)</f>
        <v>1</v>
      </c>
      <c r="S294" s="15" t="n">
        <f aca="false">IF(L294&gt;0,1,0)</f>
        <v>0</v>
      </c>
    </row>
    <row r="295" customFormat="false" ht="15" hidden="false" customHeight="false" outlineLevel="0" collapsed="false">
      <c r="A295" s="15" t="n">
        <v>294</v>
      </c>
      <c r="B295" s="15" t="n">
        <f aca="false">INT((A295-1)/12)+1</f>
        <v>25</v>
      </c>
      <c r="C295" s="15" t="n">
        <f aca="false">MIN(Inputs!$C$4+B295-1,99)</f>
        <v>98</v>
      </c>
      <c r="D295" s="55" t="n">
        <f aca="false">Inputs!$C$26</f>
        <v>0.03</v>
      </c>
      <c r="E295" s="15" t="n">
        <f aca="false">R294</f>
        <v>1</v>
      </c>
      <c r="F295" s="56" t="n">
        <f aca="false">Q294</f>
        <v>0</v>
      </c>
      <c r="G295" s="56" t="n">
        <f aca="false">IF(AND(MOD(A295-1,12)=0,B295&lt;=Inputs!$C$7,E295=0),Inputs!$C$6,0)</f>
        <v>0</v>
      </c>
      <c r="H295" s="56" t="n">
        <f aca="false">IF(B295=1,G295*Inputs!$C$9,0)</f>
        <v>0</v>
      </c>
      <c r="I295" s="56" t="n">
        <f aca="false">I294+G295</f>
        <v>120000</v>
      </c>
      <c r="J295" s="56" t="n">
        <f aca="false">(F295+G295+H295)*((1+D295)^(1/12)-1)</f>
        <v>0</v>
      </c>
      <c r="K295" s="56" t="n">
        <f aca="false">(F295+G295+H295+J295)*(Inputs!$C$14+IF(B295&lt;=10,Inputs!$C$12,Inputs!$C$13))/12</f>
        <v>0</v>
      </c>
      <c r="L295" s="56" t="n">
        <f aca="false">IF(OR(E295=1,A295&lt;=Inputs!$C$15),0,MAX(Inputs!$C$8*I295-(F295+G295+H295+J295-K295),0))</f>
        <v>0</v>
      </c>
      <c r="M295" s="56" t="n">
        <f aca="false">L295*INDEX(Rates!$B$2:$C$101,C295+1,IF(Inputs!$C$5="Male",1,2))/1000/12*Inputs!$C$16</f>
        <v>0</v>
      </c>
      <c r="N295" s="56" t="n">
        <f aca="false">IF($V$1=1,MAX(F295+G295+H295+J295-K295-M295,0)*Inputs!$C$22/12,0)</f>
        <v>0</v>
      </c>
      <c r="O295" s="56" t="n">
        <f aca="false">IF(AND(MOD(A295,12)=0,B295&gt;=Inputs!$C$18),MAX(F295+G295+H295+J295-K295-M295-N295,0)*Inputs!$C$17,0)</f>
        <v>0</v>
      </c>
      <c r="P295" s="56" t="n">
        <f aca="false">F295+G295+H295+J295-K295-M295-N295+O295</f>
        <v>0</v>
      </c>
      <c r="Q295" s="56" t="n">
        <f aca="false">IF(OR(E295=1,P295&lt;=0),0,P295)</f>
        <v>0</v>
      </c>
      <c r="R295" s="15" t="n">
        <f aca="false">IF(OR(E295=1,AND(P295&lt;=0,I295&gt;0)),1,0)</f>
        <v>1</v>
      </c>
      <c r="S295" s="15" t="n">
        <f aca="false">IF(L295&gt;0,1,0)</f>
        <v>0</v>
      </c>
    </row>
    <row r="296" customFormat="false" ht="15" hidden="false" customHeight="false" outlineLevel="0" collapsed="false">
      <c r="A296" s="15" t="n">
        <v>295</v>
      </c>
      <c r="B296" s="15" t="n">
        <f aca="false">INT((A296-1)/12)+1</f>
        <v>25</v>
      </c>
      <c r="C296" s="15" t="n">
        <f aca="false">MIN(Inputs!$C$4+B296-1,99)</f>
        <v>98</v>
      </c>
      <c r="D296" s="55" t="n">
        <f aca="false">Inputs!$C$26</f>
        <v>0.03</v>
      </c>
      <c r="E296" s="15" t="n">
        <f aca="false">R295</f>
        <v>1</v>
      </c>
      <c r="F296" s="56" t="n">
        <f aca="false">Q295</f>
        <v>0</v>
      </c>
      <c r="G296" s="56" t="n">
        <f aca="false">IF(AND(MOD(A296-1,12)=0,B296&lt;=Inputs!$C$7,E296=0),Inputs!$C$6,0)</f>
        <v>0</v>
      </c>
      <c r="H296" s="56" t="n">
        <f aca="false">IF(B296=1,G296*Inputs!$C$9,0)</f>
        <v>0</v>
      </c>
      <c r="I296" s="56" t="n">
        <f aca="false">I295+G296</f>
        <v>120000</v>
      </c>
      <c r="J296" s="56" t="n">
        <f aca="false">(F296+G296+H296)*((1+D296)^(1/12)-1)</f>
        <v>0</v>
      </c>
      <c r="K296" s="56" t="n">
        <f aca="false">(F296+G296+H296+J296)*(Inputs!$C$14+IF(B296&lt;=10,Inputs!$C$12,Inputs!$C$13))/12</f>
        <v>0</v>
      </c>
      <c r="L296" s="56" t="n">
        <f aca="false">IF(OR(E296=1,A296&lt;=Inputs!$C$15),0,MAX(Inputs!$C$8*I296-(F296+G296+H296+J296-K296),0))</f>
        <v>0</v>
      </c>
      <c r="M296" s="56" t="n">
        <f aca="false">L296*INDEX(Rates!$B$2:$C$101,C296+1,IF(Inputs!$C$5="Male",1,2))/1000/12*Inputs!$C$16</f>
        <v>0</v>
      </c>
      <c r="N296" s="56" t="n">
        <f aca="false">IF($V$1=1,MAX(F296+G296+H296+J296-K296-M296,0)*Inputs!$C$22/12,0)</f>
        <v>0</v>
      </c>
      <c r="O296" s="56" t="n">
        <f aca="false">IF(AND(MOD(A296,12)=0,B296&gt;=Inputs!$C$18),MAX(F296+G296+H296+J296-K296-M296-N296,0)*Inputs!$C$17,0)</f>
        <v>0</v>
      </c>
      <c r="P296" s="56" t="n">
        <f aca="false">F296+G296+H296+J296-K296-M296-N296+O296</f>
        <v>0</v>
      </c>
      <c r="Q296" s="56" t="n">
        <f aca="false">IF(OR(E296=1,P296&lt;=0),0,P296)</f>
        <v>0</v>
      </c>
      <c r="R296" s="15" t="n">
        <f aca="false">IF(OR(E296=1,AND(P296&lt;=0,I296&gt;0)),1,0)</f>
        <v>1</v>
      </c>
      <c r="S296" s="15" t="n">
        <f aca="false">IF(L296&gt;0,1,0)</f>
        <v>0</v>
      </c>
    </row>
    <row r="297" customFormat="false" ht="15" hidden="false" customHeight="false" outlineLevel="0" collapsed="false">
      <c r="A297" s="15" t="n">
        <v>296</v>
      </c>
      <c r="B297" s="15" t="n">
        <f aca="false">INT((A297-1)/12)+1</f>
        <v>25</v>
      </c>
      <c r="C297" s="15" t="n">
        <f aca="false">MIN(Inputs!$C$4+B297-1,99)</f>
        <v>98</v>
      </c>
      <c r="D297" s="55" t="n">
        <f aca="false">Inputs!$C$26</f>
        <v>0.03</v>
      </c>
      <c r="E297" s="15" t="n">
        <f aca="false">R296</f>
        <v>1</v>
      </c>
      <c r="F297" s="56" t="n">
        <f aca="false">Q296</f>
        <v>0</v>
      </c>
      <c r="G297" s="56" t="n">
        <f aca="false">IF(AND(MOD(A297-1,12)=0,B297&lt;=Inputs!$C$7,E297=0),Inputs!$C$6,0)</f>
        <v>0</v>
      </c>
      <c r="H297" s="56" t="n">
        <f aca="false">IF(B297=1,G297*Inputs!$C$9,0)</f>
        <v>0</v>
      </c>
      <c r="I297" s="56" t="n">
        <f aca="false">I296+G297</f>
        <v>120000</v>
      </c>
      <c r="J297" s="56" t="n">
        <f aca="false">(F297+G297+H297)*((1+D297)^(1/12)-1)</f>
        <v>0</v>
      </c>
      <c r="K297" s="56" t="n">
        <f aca="false">(F297+G297+H297+J297)*(Inputs!$C$14+IF(B297&lt;=10,Inputs!$C$12,Inputs!$C$13))/12</f>
        <v>0</v>
      </c>
      <c r="L297" s="56" t="n">
        <f aca="false">IF(OR(E297=1,A297&lt;=Inputs!$C$15),0,MAX(Inputs!$C$8*I297-(F297+G297+H297+J297-K297),0))</f>
        <v>0</v>
      </c>
      <c r="M297" s="56" t="n">
        <f aca="false">L297*INDEX(Rates!$B$2:$C$101,C297+1,IF(Inputs!$C$5="Male",1,2))/1000/12*Inputs!$C$16</f>
        <v>0</v>
      </c>
      <c r="N297" s="56" t="n">
        <f aca="false">IF($V$1=1,MAX(F297+G297+H297+J297-K297-M297,0)*Inputs!$C$22/12,0)</f>
        <v>0</v>
      </c>
      <c r="O297" s="56" t="n">
        <f aca="false">IF(AND(MOD(A297,12)=0,B297&gt;=Inputs!$C$18),MAX(F297+G297+H297+J297-K297-M297-N297,0)*Inputs!$C$17,0)</f>
        <v>0</v>
      </c>
      <c r="P297" s="56" t="n">
        <f aca="false">F297+G297+H297+J297-K297-M297-N297+O297</f>
        <v>0</v>
      </c>
      <c r="Q297" s="56" t="n">
        <f aca="false">IF(OR(E297=1,P297&lt;=0),0,P297)</f>
        <v>0</v>
      </c>
      <c r="R297" s="15" t="n">
        <f aca="false">IF(OR(E297=1,AND(P297&lt;=0,I297&gt;0)),1,0)</f>
        <v>1</v>
      </c>
      <c r="S297" s="15" t="n">
        <f aca="false">IF(L297&gt;0,1,0)</f>
        <v>0</v>
      </c>
    </row>
    <row r="298" customFormat="false" ht="15" hidden="false" customHeight="false" outlineLevel="0" collapsed="false">
      <c r="A298" s="15" t="n">
        <v>297</v>
      </c>
      <c r="B298" s="15" t="n">
        <f aca="false">INT((A298-1)/12)+1</f>
        <v>25</v>
      </c>
      <c r="C298" s="15" t="n">
        <f aca="false">MIN(Inputs!$C$4+B298-1,99)</f>
        <v>98</v>
      </c>
      <c r="D298" s="55" t="n">
        <f aca="false">Inputs!$C$26</f>
        <v>0.03</v>
      </c>
      <c r="E298" s="15" t="n">
        <f aca="false">R297</f>
        <v>1</v>
      </c>
      <c r="F298" s="56" t="n">
        <f aca="false">Q297</f>
        <v>0</v>
      </c>
      <c r="G298" s="56" t="n">
        <f aca="false">IF(AND(MOD(A298-1,12)=0,B298&lt;=Inputs!$C$7,E298=0),Inputs!$C$6,0)</f>
        <v>0</v>
      </c>
      <c r="H298" s="56" t="n">
        <f aca="false">IF(B298=1,G298*Inputs!$C$9,0)</f>
        <v>0</v>
      </c>
      <c r="I298" s="56" t="n">
        <f aca="false">I297+G298</f>
        <v>120000</v>
      </c>
      <c r="J298" s="56" t="n">
        <f aca="false">(F298+G298+H298)*((1+D298)^(1/12)-1)</f>
        <v>0</v>
      </c>
      <c r="K298" s="56" t="n">
        <f aca="false">(F298+G298+H298+J298)*(Inputs!$C$14+IF(B298&lt;=10,Inputs!$C$12,Inputs!$C$13))/12</f>
        <v>0</v>
      </c>
      <c r="L298" s="56" t="n">
        <f aca="false">IF(OR(E298=1,A298&lt;=Inputs!$C$15),0,MAX(Inputs!$C$8*I298-(F298+G298+H298+J298-K298),0))</f>
        <v>0</v>
      </c>
      <c r="M298" s="56" t="n">
        <f aca="false">L298*INDEX(Rates!$B$2:$C$101,C298+1,IF(Inputs!$C$5="Male",1,2))/1000/12*Inputs!$C$16</f>
        <v>0</v>
      </c>
      <c r="N298" s="56" t="n">
        <f aca="false">IF($V$1=1,MAX(F298+G298+H298+J298-K298-M298,0)*Inputs!$C$22/12,0)</f>
        <v>0</v>
      </c>
      <c r="O298" s="56" t="n">
        <f aca="false">IF(AND(MOD(A298,12)=0,B298&gt;=Inputs!$C$18),MAX(F298+G298+H298+J298-K298-M298-N298,0)*Inputs!$C$17,0)</f>
        <v>0</v>
      </c>
      <c r="P298" s="56" t="n">
        <f aca="false">F298+G298+H298+J298-K298-M298-N298+O298</f>
        <v>0</v>
      </c>
      <c r="Q298" s="56" t="n">
        <f aca="false">IF(OR(E298=1,P298&lt;=0),0,P298)</f>
        <v>0</v>
      </c>
      <c r="R298" s="15" t="n">
        <f aca="false">IF(OR(E298=1,AND(P298&lt;=0,I298&gt;0)),1,0)</f>
        <v>1</v>
      </c>
      <c r="S298" s="15" t="n">
        <f aca="false">IF(L298&gt;0,1,0)</f>
        <v>0</v>
      </c>
    </row>
    <row r="299" customFormat="false" ht="15" hidden="false" customHeight="false" outlineLevel="0" collapsed="false">
      <c r="A299" s="15" t="n">
        <v>298</v>
      </c>
      <c r="B299" s="15" t="n">
        <f aca="false">INT((A299-1)/12)+1</f>
        <v>25</v>
      </c>
      <c r="C299" s="15" t="n">
        <f aca="false">MIN(Inputs!$C$4+B299-1,99)</f>
        <v>98</v>
      </c>
      <c r="D299" s="55" t="n">
        <f aca="false">Inputs!$C$26</f>
        <v>0.03</v>
      </c>
      <c r="E299" s="15" t="n">
        <f aca="false">R298</f>
        <v>1</v>
      </c>
      <c r="F299" s="56" t="n">
        <f aca="false">Q298</f>
        <v>0</v>
      </c>
      <c r="G299" s="56" t="n">
        <f aca="false">IF(AND(MOD(A299-1,12)=0,B299&lt;=Inputs!$C$7,E299=0),Inputs!$C$6,0)</f>
        <v>0</v>
      </c>
      <c r="H299" s="56" t="n">
        <f aca="false">IF(B299=1,G299*Inputs!$C$9,0)</f>
        <v>0</v>
      </c>
      <c r="I299" s="56" t="n">
        <f aca="false">I298+G299</f>
        <v>120000</v>
      </c>
      <c r="J299" s="56" t="n">
        <f aca="false">(F299+G299+H299)*((1+D299)^(1/12)-1)</f>
        <v>0</v>
      </c>
      <c r="K299" s="56" t="n">
        <f aca="false">(F299+G299+H299+J299)*(Inputs!$C$14+IF(B299&lt;=10,Inputs!$C$12,Inputs!$C$13))/12</f>
        <v>0</v>
      </c>
      <c r="L299" s="56" t="n">
        <f aca="false">IF(OR(E299=1,A299&lt;=Inputs!$C$15),0,MAX(Inputs!$C$8*I299-(F299+G299+H299+J299-K299),0))</f>
        <v>0</v>
      </c>
      <c r="M299" s="56" t="n">
        <f aca="false">L299*INDEX(Rates!$B$2:$C$101,C299+1,IF(Inputs!$C$5="Male",1,2))/1000/12*Inputs!$C$16</f>
        <v>0</v>
      </c>
      <c r="N299" s="56" t="n">
        <f aca="false">IF($V$1=1,MAX(F299+G299+H299+J299-K299-M299,0)*Inputs!$C$22/12,0)</f>
        <v>0</v>
      </c>
      <c r="O299" s="56" t="n">
        <f aca="false">IF(AND(MOD(A299,12)=0,B299&gt;=Inputs!$C$18),MAX(F299+G299+H299+J299-K299-M299-N299,0)*Inputs!$C$17,0)</f>
        <v>0</v>
      </c>
      <c r="P299" s="56" t="n">
        <f aca="false">F299+G299+H299+J299-K299-M299-N299+O299</f>
        <v>0</v>
      </c>
      <c r="Q299" s="56" t="n">
        <f aca="false">IF(OR(E299=1,P299&lt;=0),0,P299)</f>
        <v>0</v>
      </c>
      <c r="R299" s="15" t="n">
        <f aca="false">IF(OR(E299=1,AND(P299&lt;=0,I299&gt;0)),1,0)</f>
        <v>1</v>
      </c>
      <c r="S299" s="15" t="n">
        <f aca="false">IF(L299&gt;0,1,0)</f>
        <v>0</v>
      </c>
    </row>
    <row r="300" customFormat="false" ht="15" hidden="false" customHeight="false" outlineLevel="0" collapsed="false">
      <c r="A300" s="15" t="n">
        <v>299</v>
      </c>
      <c r="B300" s="15" t="n">
        <f aca="false">INT((A300-1)/12)+1</f>
        <v>25</v>
      </c>
      <c r="C300" s="15" t="n">
        <f aca="false">MIN(Inputs!$C$4+B300-1,99)</f>
        <v>98</v>
      </c>
      <c r="D300" s="55" t="n">
        <f aca="false">Inputs!$C$26</f>
        <v>0.03</v>
      </c>
      <c r="E300" s="15" t="n">
        <f aca="false">R299</f>
        <v>1</v>
      </c>
      <c r="F300" s="56" t="n">
        <f aca="false">Q299</f>
        <v>0</v>
      </c>
      <c r="G300" s="56" t="n">
        <f aca="false">IF(AND(MOD(A300-1,12)=0,B300&lt;=Inputs!$C$7,E300=0),Inputs!$C$6,0)</f>
        <v>0</v>
      </c>
      <c r="H300" s="56" t="n">
        <f aca="false">IF(B300=1,G300*Inputs!$C$9,0)</f>
        <v>0</v>
      </c>
      <c r="I300" s="56" t="n">
        <f aca="false">I299+G300</f>
        <v>120000</v>
      </c>
      <c r="J300" s="56" t="n">
        <f aca="false">(F300+G300+H300)*((1+D300)^(1/12)-1)</f>
        <v>0</v>
      </c>
      <c r="K300" s="56" t="n">
        <f aca="false">(F300+G300+H300+J300)*(Inputs!$C$14+IF(B300&lt;=10,Inputs!$C$12,Inputs!$C$13))/12</f>
        <v>0</v>
      </c>
      <c r="L300" s="56" t="n">
        <f aca="false">IF(OR(E300=1,A300&lt;=Inputs!$C$15),0,MAX(Inputs!$C$8*I300-(F300+G300+H300+J300-K300),0))</f>
        <v>0</v>
      </c>
      <c r="M300" s="56" t="n">
        <f aca="false">L300*INDEX(Rates!$B$2:$C$101,C300+1,IF(Inputs!$C$5="Male",1,2))/1000/12*Inputs!$C$16</f>
        <v>0</v>
      </c>
      <c r="N300" s="56" t="n">
        <f aca="false">IF($V$1=1,MAX(F300+G300+H300+J300-K300-M300,0)*Inputs!$C$22/12,0)</f>
        <v>0</v>
      </c>
      <c r="O300" s="56" t="n">
        <f aca="false">IF(AND(MOD(A300,12)=0,B300&gt;=Inputs!$C$18),MAX(F300+G300+H300+J300-K300-M300-N300,0)*Inputs!$C$17,0)</f>
        <v>0</v>
      </c>
      <c r="P300" s="56" t="n">
        <f aca="false">F300+G300+H300+J300-K300-M300-N300+O300</f>
        <v>0</v>
      </c>
      <c r="Q300" s="56" t="n">
        <f aca="false">IF(OR(E300=1,P300&lt;=0),0,P300)</f>
        <v>0</v>
      </c>
      <c r="R300" s="15" t="n">
        <f aca="false">IF(OR(E300=1,AND(P300&lt;=0,I300&gt;0)),1,0)</f>
        <v>1</v>
      </c>
      <c r="S300" s="15" t="n">
        <f aca="false">IF(L300&gt;0,1,0)</f>
        <v>0</v>
      </c>
    </row>
    <row r="301" customFormat="false" ht="15" hidden="false" customHeight="false" outlineLevel="0" collapsed="false">
      <c r="A301" s="15" t="n">
        <v>300</v>
      </c>
      <c r="B301" s="15" t="n">
        <f aca="false">INT((A301-1)/12)+1</f>
        <v>25</v>
      </c>
      <c r="C301" s="15" t="n">
        <f aca="false">MIN(Inputs!$C$4+B301-1,99)</f>
        <v>98</v>
      </c>
      <c r="D301" s="55" t="n">
        <f aca="false">Inputs!$C$26</f>
        <v>0.03</v>
      </c>
      <c r="E301" s="15" t="n">
        <f aca="false">R300</f>
        <v>1</v>
      </c>
      <c r="F301" s="56" t="n">
        <f aca="false">Q300</f>
        <v>0</v>
      </c>
      <c r="G301" s="56" t="n">
        <f aca="false">IF(AND(MOD(A301-1,12)=0,B301&lt;=Inputs!$C$7,E301=0),Inputs!$C$6,0)</f>
        <v>0</v>
      </c>
      <c r="H301" s="56" t="n">
        <f aca="false">IF(B301=1,G301*Inputs!$C$9,0)</f>
        <v>0</v>
      </c>
      <c r="I301" s="56" t="n">
        <f aca="false">I300+G301</f>
        <v>120000</v>
      </c>
      <c r="J301" s="56" t="n">
        <f aca="false">(F301+G301+H301)*((1+D301)^(1/12)-1)</f>
        <v>0</v>
      </c>
      <c r="K301" s="56" t="n">
        <f aca="false">(F301+G301+H301+J301)*(Inputs!$C$14+IF(B301&lt;=10,Inputs!$C$12,Inputs!$C$13))/12</f>
        <v>0</v>
      </c>
      <c r="L301" s="56" t="n">
        <f aca="false">IF(OR(E301=1,A301&lt;=Inputs!$C$15),0,MAX(Inputs!$C$8*I301-(F301+G301+H301+J301-K301),0))</f>
        <v>0</v>
      </c>
      <c r="M301" s="56" t="n">
        <f aca="false">L301*INDEX(Rates!$B$2:$C$101,C301+1,IF(Inputs!$C$5="Male",1,2))/1000/12*Inputs!$C$16</f>
        <v>0</v>
      </c>
      <c r="N301" s="56" t="n">
        <f aca="false">IF($V$1=1,MAX(F301+G301+H301+J301-K301-M301,0)*Inputs!$C$22/12,0)</f>
        <v>0</v>
      </c>
      <c r="O301" s="56" t="n">
        <f aca="false">IF(AND(MOD(A301,12)=0,B301&gt;=Inputs!$C$18),MAX(F301+G301+H301+J301-K301-M301-N301,0)*Inputs!$C$17,0)</f>
        <v>0</v>
      </c>
      <c r="P301" s="56" t="n">
        <f aca="false">F301+G301+H301+J301-K301-M301-N301+O301</f>
        <v>0</v>
      </c>
      <c r="Q301" s="56" t="n">
        <f aca="false">IF(OR(E301=1,P301&lt;=0),0,P301)</f>
        <v>0</v>
      </c>
      <c r="R301" s="15" t="n">
        <f aca="false">IF(OR(E301=1,AND(P301&lt;=0,I301&gt;0)),1,0)</f>
        <v>1</v>
      </c>
      <c r="S301" s="15" t="n">
        <f aca="false">IF(L301&gt;0,1,0)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9" min="1" style="0" width="14"/>
  </cols>
  <sheetData>
    <row r="1" customFormat="false" ht="23.85" hidden="false" customHeight="false" outlineLevel="0" collapsed="false">
      <c r="A1" s="52" t="s">
        <v>152</v>
      </c>
      <c r="B1" s="52" t="s">
        <v>77</v>
      </c>
      <c r="C1" s="52" t="s">
        <v>122</v>
      </c>
      <c r="D1" s="52" t="s">
        <v>153</v>
      </c>
      <c r="E1" s="52" t="s">
        <v>154</v>
      </c>
      <c r="F1" s="52" t="s">
        <v>155</v>
      </c>
      <c r="G1" s="52" t="s">
        <v>156</v>
      </c>
      <c r="H1" s="52" t="s">
        <v>157</v>
      </c>
      <c r="I1" s="52" t="s">
        <v>158</v>
      </c>
      <c r="J1" s="52" t="s">
        <v>159</v>
      </c>
      <c r="K1" s="52" t="s">
        <v>160</v>
      </c>
      <c r="L1" s="52" t="s">
        <v>161</v>
      </c>
      <c r="M1" s="52" t="s">
        <v>162</v>
      </c>
      <c r="N1" s="52" t="s">
        <v>163</v>
      </c>
      <c r="O1" s="52" t="s">
        <v>164</v>
      </c>
      <c r="P1" s="52" t="s">
        <v>165</v>
      </c>
      <c r="Q1" s="52" t="s">
        <v>166</v>
      </c>
      <c r="R1" s="52" t="s">
        <v>167</v>
      </c>
      <c r="S1" s="52" t="s">
        <v>168</v>
      </c>
      <c r="U1" s="53" t="s">
        <v>169</v>
      </c>
      <c r="V1" s="54" t="n">
        <v>0</v>
      </c>
    </row>
    <row r="2" customFormat="false" ht="15" hidden="false" customHeight="false" outlineLevel="0" collapsed="false">
      <c r="A2" s="15" t="n">
        <v>1</v>
      </c>
      <c r="B2" s="15" t="n">
        <f aca="false">INT((A2-1)/12)+1</f>
        <v>1</v>
      </c>
      <c r="C2" s="15" t="n">
        <f aca="false">MIN(Inputs!$C$4+B2-1,99)</f>
        <v>74</v>
      </c>
      <c r="D2" s="55" t="n">
        <f aca="false">Inputs!$C$27</f>
        <v>0.04</v>
      </c>
      <c r="E2" s="15" t="n">
        <v>0</v>
      </c>
      <c r="F2" s="56" t="n">
        <v>0</v>
      </c>
      <c r="G2" s="56" t="n">
        <f aca="false">IF(AND(MOD(A2-1,12)=0,B2&lt;=Inputs!$C$7,E2=0),Inputs!$C$6,0)</f>
        <v>24000</v>
      </c>
      <c r="H2" s="56" t="n">
        <f aca="false">IF(B2=1,G2*Inputs!$C$9,0)</f>
        <v>960</v>
      </c>
      <c r="I2" s="56" t="n">
        <f aca="false">G2</f>
        <v>24000</v>
      </c>
      <c r="J2" s="56" t="n">
        <f aca="false">(F2+G2+H2)*((1+D2)^(1/12)-1)</f>
        <v>81.7125449636849</v>
      </c>
      <c r="K2" s="56" t="n">
        <f aca="false">(F2+G2+H2+J2)*(Inputs!$C$14+IF(B2&lt;=10,Inputs!$C$12,Inputs!$C$13))/12</f>
        <v>52.1702344686743</v>
      </c>
      <c r="L2" s="56" t="n">
        <f aca="false">IF(OR(E2=1,A2&lt;=Inputs!$C$15),0,MAX(Inputs!$C$8*I2-(F2+G2+H2+J2-K2),0))</f>
        <v>0</v>
      </c>
      <c r="M2" s="56" t="n">
        <f aca="false">L2*INDEX(Rates!$B$2:$C$101,C2+1,IF(Inputs!$C$5="Male",1,2))/1000/12*Inputs!$C$16</f>
        <v>0</v>
      </c>
      <c r="N2" s="56" t="n">
        <f aca="false">IF($V$1=1,MAX(F2+G2+H2+J2-K2-M2,0)*Inputs!$C$22/12,0)</f>
        <v>0</v>
      </c>
      <c r="O2" s="56" t="n">
        <f aca="false">IF(AND(MOD(A2,12)=0,B2&gt;=Inputs!$C$18),MAX(F2+G2+H2+J2-K2-M2-N2,0)*Inputs!$C$17,0)</f>
        <v>0</v>
      </c>
      <c r="P2" s="56" t="n">
        <f aca="false">F2+G2+H2+J2-K2-M2-N2+O2</f>
        <v>24989.542310495</v>
      </c>
      <c r="Q2" s="56" t="n">
        <f aca="false">IF(OR(E2=1,P2&lt;=0),0,P2)</f>
        <v>24989.542310495</v>
      </c>
      <c r="R2" s="15" t="n">
        <f aca="false">IF(OR(E2=1,AND(P2&lt;=0,I2&gt;0)),1,0)</f>
        <v>0</v>
      </c>
      <c r="S2" s="15" t="n">
        <f aca="false">IF(L2&gt;0,1,0)</f>
        <v>0</v>
      </c>
      <c r="U2" s="36" t="s">
        <v>178</v>
      </c>
    </row>
    <row r="3" customFormat="false" ht="15" hidden="false" customHeight="false" outlineLevel="0" collapsed="false">
      <c r="A3" s="15" t="n">
        <v>2</v>
      </c>
      <c r="B3" s="15" t="n">
        <f aca="false">INT((A3-1)/12)+1</f>
        <v>1</v>
      </c>
      <c r="C3" s="15" t="n">
        <f aca="false">MIN(Inputs!$C$4+B3-1,99)</f>
        <v>74</v>
      </c>
      <c r="D3" s="55" t="n">
        <f aca="false">Inputs!$C$27</f>
        <v>0.04</v>
      </c>
      <c r="E3" s="15" t="n">
        <f aca="false">R2</f>
        <v>0</v>
      </c>
      <c r="F3" s="56" t="n">
        <f aca="false">Q2</f>
        <v>24989.542310495</v>
      </c>
      <c r="G3" s="56" t="n">
        <f aca="false">IF(AND(MOD(A3-1,12)=0,B3&lt;=Inputs!$C$7,E3=0),Inputs!$C$6,0)</f>
        <v>0</v>
      </c>
      <c r="H3" s="56" t="n">
        <f aca="false">IF(B3=1,G3*Inputs!$C$9,0)</f>
        <v>0</v>
      </c>
      <c r="I3" s="56" t="n">
        <f aca="false">I2+G3</f>
        <v>24000</v>
      </c>
      <c r="J3" s="56" t="n">
        <f aca="false">(F3+G3+H3)*((1+D3)^(1/12)-1)</f>
        <v>81.8092588008105</v>
      </c>
      <c r="K3" s="56" t="n">
        <f aca="false">(F3+G3+H3+J3)*(Inputs!$C$14+IF(B3&lt;=10,Inputs!$C$12,Inputs!$C$13))/12</f>
        <v>52.231982436033</v>
      </c>
      <c r="L3" s="56" t="n">
        <f aca="false">IF(OR(E3=1,A3&lt;=Inputs!$C$15),0,MAX(Inputs!$C$8*I3-(F3+G3+H3+J3-K3),0))</f>
        <v>0</v>
      </c>
      <c r="M3" s="56" t="n">
        <f aca="false">L3*INDEX(Rates!$B$2:$C$101,C3+1,IF(Inputs!$C$5="Male",1,2))/1000/12*Inputs!$C$16</f>
        <v>0</v>
      </c>
      <c r="N3" s="56" t="n">
        <f aca="false">IF($V$1=1,MAX(F3+G3+H3+J3-K3-M3,0)*Inputs!$C$22/12,0)</f>
        <v>0</v>
      </c>
      <c r="O3" s="56" t="n">
        <f aca="false">IF(AND(MOD(A3,12)=0,B3&gt;=Inputs!$C$18),MAX(F3+G3+H3+J3-K3-M3-N3,0)*Inputs!$C$17,0)</f>
        <v>0</v>
      </c>
      <c r="P3" s="56" t="n">
        <f aca="false">F3+G3+H3+J3-K3-M3-N3+O3</f>
        <v>25019.1195868598</v>
      </c>
      <c r="Q3" s="56" t="n">
        <f aca="false">IF(OR(E3=1,P3&lt;=0),0,P3)</f>
        <v>25019.1195868598</v>
      </c>
      <c r="R3" s="15" t="n">
        <f aca="false">IF(OR(E3=1,AND(P3&lt;=0,I3&gt;0)),1,0)</f>
        <v>0</v>
      </c>
      <c r="S3" s="15" t="n">
        <f aca="false">IF(L3&gt;0,1,0)</f>
        <v>0</v>
      </c>
    </row>
    <row r="4" customFormat="false" ht="15" hidden="false" customHeight="false" outlineLevel="0" collapsed="false">
      <c r="A4" s="15" t="n">
        <v>3</v>
      </c>
      <c r="B4" s="15" t="n">
        <f aca="false">INT((A4-1)/12)+1</f>
        <v>1</v>
      </c>
      <c r="C4" s="15" t="n">
        <f aca="false">MIN(Inputs!$C$4+B4-1,99)</f>
        <v>74</v>
      </c>
      <c r="D4" s="55" t="n">
        <f aca="false">Inputs!$C$27</f>
        <v>0.04</v>
      </c>
      <c r="E4" s="15" t="n">
        <f aca="false">R3</f>
        <v>0</v>
      </c>
      <c r="F4" s="56" t="n">
        <f aca="false">Q3</f>
        <v>25019.1195868598</v>
      </c>
      <c r="G4" s="56" t="n">
        <f aca="false">IF(AND(MOD(A4-1,12)=0,B4&lt;=Inputs!$C$7,E4=0),Inputs!$C$6,0)</f>
        <v>0</v>
      </c>
      <c r="H4" s="56" t="n">
        <f aca="false">IF(B4=1,G4*Inputs!$C$9,0)</f>
        <v>0</v>
      </c>
      <c r="I4" s="56" t="n">
        <f aca="false">I3+G4</f>
        <v>24000</v>
      </c>
      <c r="J4" s="56" t="n">
        <f aca="false">(F4+G4+H4)*((1+D4)^(1/12)-1)</f>
        <v>81.906087107095</v>
      </c>
      <c r="K4" s="56" t="n">
        <f aca="false">(F4+G4+H4+J4)*(Inputs!$C$14+IF(B4&lt;=10,Inputs!$C$12,Inputs!$C$13))/12</f>
        <v>52.293803487431</v>
      </c>
      <c r="L4" s="56" t="n">
        <f aca="false">IF(OR(E4=1,A4&lt;=Inputs!$C$15),0,MAX(Inputs!$C$8*I4-(F4+G4+H4+J4-K4),0))</f>
        <v>0</v>
      </c>
      <c r="M4" s="56" t="n">
        <f aca="false">L4*INDEX(Rates!$B$2:$C$101,C4+1,IF(Inputs!$C$5="Male",1,2))/1000/12*Inputs!$C$16</f>
        <v>0</v>
      </c>
      <c r="N4" s="56" t="n">
        <f aca="false">IF($V$1=1,MAX(F4+G4+H4+J4-K4-M4,0)*Inputs!$C$22/12,0)</f>
        <v>0</v>
      </c>
      <c r="O4" s="56" t="n">
        <f aca="false">IF(AND(MOD(A4,12)=0,B4&gt;=Inputs!$C$18),MAX(F4+G4+H4+J4-K4-M4-N4,0)*Inputs!$C$17,0)</f>
        <v>0</v>
      </c>
      <c r="P4" s="56" t="n">
        <f aca="false">F4+G4+H4+J4-K4-M4-N4+O4</f>
        <v>25048.7318704795</v>
      </c>
      <c r="Q4" s="56" t="n">
        <f aca="false">IF(OR(E4=1,P4&lt;=0),0,P4)</f>
        <v>25048.7318704795</v>
      </c>
      <c r="R4" s="15" t="n">
        <f aca="false">IF(OR(E4=1,AND(P4&lt;=0,I4&gt;0)),1,0)</f>
        <v>0</v>
      </c>
      <c r="S4" s="15" t="n">
        <f aca="false">IF(L4&gt;0,1,0)</f>
        <v>0</v>
      </c>
    </row>
    <row r="5" customFormat="false" ht="15" hidden="false" customHeight="false" outlineLevel="0" collapsed="false">
      <c r="A5" s="15" t="n">
        <v>4</v>
      </c>
      <c r="B5" s="15" t="n">
        <f aca="false">INT((A5-1)/12)+1</f>
        <v>1</v>
      </c>
      <c r="C5" s="15" t="n">
        <f aca="false">MIN(Inputs!$C$4+B5-1,99)</f>
        <v>74</v>
      </c>
      <c r="D5" s="55" t="n">
        <f aca="false">Inputs!$C$27</f>
        <v>0.04</v>
      </c>
      <c r="E5" s="15" t="n">
        <f aca="false">R4</f>
        <v>0</v>
      </c>
      <c r="F5" s="56" t="n">
        <f aca="false">Q4</f>
        <v>25048.7318704795</v>
      </c>
      <c r="G5" s="56" t="n">
        <f aca="false">IF(AND(MOD(A5-1,12)=0,B5&lt;=Inputs!$C$7,E5=0),Inputs!$C$6,0)</f>
        <v>0</v>
      </c>
      <c r="H5" s="56" t="n">
        <f aca="false">IF(B5=1,G5*Inputs!$C$9,0)</f>
        <v>0</v>
      </c>
      <c r="I5" s="56" t="n">
        <f aca="false">I4+G5</f>
        <v>24000</v>
      </c>
      <c r="J5" s="56" t="n">
        <f aca="false">(F5+G5+H5)*((1+D5)^(1/12)-1)</f>
        <v>82.0030300180224</v>
      </c>
      <c r="K5" s="56" t="n">
        <f aca="false">(F5+G5+H5+J5)*(Inputs!$C$14+IF(B5&lt;=10,Inputs!$C$12,Inputs!$C$13))/12</f>
        <v>52.3556977093697</v>
      </c>
      <c r="L5" s="56" t="n">
        <f aca="false">IF(OR(E5=1,A5&lt;=Inputs!$C$15),0,MAX(Inputs!$C$8*I5-(F5+G5+H5+J5-K5),0))</f>
        <v>0</v>
      </c>
      <c r="M5" s="56" t="n">
        <f aca="false">L5*INDEX(Rates!$B$2:$C$101,C5+1,IF(Inputs!$C$5="Male",1,2))/1000/12*Inputs!$C$16</f>
        <v>0</v>
      </c>
      <c r="N5" s="56" t="n">
        <f aca="false">IF($V$1=1,MAX(F5+G5+H5+J5-K5-M5,0)*Inputs!$C$22/12,0)</f>
        <v>0</v>
      </c>
      <c r="O5" s="56" t="n">
        <f aca="false">IF(AND(MOD(A5,12)=0,B5&gt;=Inputs!$C$18),MAX(F5+G5+H5+J5-K5-M5-N5,0)*Inputs!$C$17,0)</f>
        <v>0</v>
      </c>
      <c r="P5" s="56" t="n">
        <f aca="false">F5+G5+H5+J5-K5-M5-N5+O5</f>
        <v>25078.3792027881</v>
      </c>
      <c r="Q5" s="56" t="n">
        <f aca="false">IF(OR(E5=1,P5&lt;=0),0,P5)</f>
        <v>25078.3792027881</v>
      </c>
      <c r="R5" s="15" t="n">
        <f aca="false">IF(OR(E5=1,AND(P5&lt;=0,I5&gt;0)),1,0)</f>
        <v>0</v>
      </c>
      <c r="S5" s="15" t="n">
        <f aca="false">IF(L5&gt;0,1,0)</f>
        <v>0</v>
      </c>
    </row>
    <row r="6" customFormat="false" ht="15" hidden="false" customHeight="false" outlineLevel="0" collapsed="false">
      <c r="A6" s="15" t="n">
        <v>5</v>
      </c>
      <c r="B6" s="15" t="n">
        <f aca="false">INT((A6-1)/12)+1</f>
        <v>1</v>
      </c>
      <c r="C6" s="15" t="n">
        <f aca="false">MIN(Inputs!$C$4+B6-1,99)</f>
        <v>74</v>
      </c>
      <c r="D6" s="55" t="n">
        <f aca="false">Inputs!$C$27</f>
        <v>0.04</v>
      </c>
      <c r="E6" s="15" t="n">
        <f aca="false">R5</f>
        <v>0</v>
      </c>
      <c r="F6" s="56" t="n">
        <f aca="false">Q5</f>
        <v>25078.3792027881</v>
      </c>
      <c r="G6" s="56" t="n">
        <f aca="false">IF(AND(MOD(A6-1,12)=0,B6&lt;=Inputs!$C$7,E6=0),Inputs!$C$6,0)</f>
        <v>0</v>
      </c>
      <c r="H6" s="56" t="n">
        <f aca="false">IF(B6=1,G6*Inputs!$C$9,0)</f>
        <v>0</v>
      </c>
      <c r="I6" s="56" t="n">
        <f aca="false">I5+G6</f>
        <v>24000</v>
      </c>
      <c r="J6" s="56" t="n">
        <f aca="false">(F6+G6+H6)*((1+D6)^(1/12)-1)</f>
        <v>82.1000876692373</v>
      </c>
      <c r="K6" s="56" t="n">
        <f aca="false">(F6+G6+H6+J6)*(Inputs!$C$14+IF(B6&lt;=10,Inputs!$C$12,Inputs!$C$13))/12</f>
        <v>52.4176651884528</v>
      </c>
      <c r="L6" s="56" t="n">
        <f aca="false">IF(OR(E6=1,A6&lt;=Inputs!$C$15),0,MAX(Inputs!$C$8*I6-(F6+G6+H6+J6-K6),0))</f>
        <v>0</v>
      </c>
      <c r="M6" s="56" t="n">
        <f aca="false">L6*INDEX(Rates!$B$2:$C$101,C6+1,IF(Inputs!$C$5="Male",1,2))/1000/12*Inputs!$C$16</f>
        <v>0</v>
      </c>
      <c r="N6" s="56" t="n">
        <f aca="false">IF($V$1=1,MAX(F6+G6+H6+J6-K6-M6,0)*Inputs!$C$22/12,0)</f>
        <v>0</v>
      </c>
      <c r="O6" s="56" t="n">
        <f aca="false">IF(AND(MOD(A6,12)=0,B6&gt;=Inputs!$C$18),MAX(F6+G6+H6+J6-K6-M6-N6,0)*Inputs!$C$17,0)</f>
        <v>0</v>
      </c>
      <c r="P6" s="56" t="n">
        <f aca="false">F6+G6+H6+J6-K6-M6-N6+O6</f>
        <v>25108.0616252689</v>
      </c>
      <c r="Q6" s="56" t="n">
        <f aca="false">IF(OR(E6=1,P6&lt;=0),0,P6)</f>
        <v>25108.0616252689</v>
      </c>
      <c r="R6" s="15" t="n">
        <f aca="false">IF(OR(E6=1,AND(P6&lt;=0,I6&gt;0)),1,0)</f>
        <v>0</v>
      </c>
      <c r="S6" s="15" t="n">
        <f aca="false">IF(L6&gt;0,1,0)</f>
        <v>0</v>
      </c>
    </row>
    <row r="7" customFormat="false" ht="15" hidden="false" customHeight="false" outlineLevel="0" collapsed="false">
      <c r="A7" s="15" t="n">
        <v>6</v>
      </c>
      <c r="B7" s="15" t="n">
        <f aca="false">INT((A7-1)/12)+1</f>
        <v>1</v>
      </c>
      <c r="C7" s="15" t="n">
        <f aca="false">MIN(Inputs!$C$4+B7-1,99)</f>
        <v>74</v>
      </c>
      <c r="D7" s="55" t="n">
        <f aca="false">Inputs!$C$27</f>
        <v>0.04</v>
      </c>
      <c r="E7" s="15" t="n">
        <f aca="false">R6</f>
        <v>0</v>
      </c>
      <c r="F7" s="56" t="n">
        <f aca="false">Q6</f>
        <v>25108.0616252689</v>
      </c>
      <c r="G7" s="56" t="n">
        <f aca="false">IF(AND(MOD(A7-1,12)=0,B7&lt;=Inputs!$C$7,E7=0),Inputs!$C$6,0)</f>
        <v>0</v>
      </c>
      <c r="H7" s="56" t="n">
        <f aca="false">IF(B7=1,G7*Inputs!$C$9,0)</f>
        <v>0</v>
      </c>
      <c r="I7" s="56" t="n">
        <f aca="false">I6+G7</f>
        <v>24000</v>
      </c>
      <c r="J7" s="56" t="n">
        <f aca="false">(F7+G7+H7)*((1+D7)^(1/12)-1)</f>
        <v>82.1972601965447</v>
      </c>
      <c r="K7" s="56" t="n">
        <f aca="false">(F7+G7+H7+J7)*(Inputs!$C$14+IF(B7&lt;=10,Inputs!$C$12,Inputs!$C$13))/12</f>
        <v>52.4797060113863</v>
      </c>
      <c r="L7" s="56" t="n">
        <f aca="false">IF(OR(E7=1,A7&lt;=Inputs!$C$15),0,MAX(Inputs!$C$8*I7-(F7+G7+H7+J7-K7),0))</f>
        <v>0</v>
      </c>
      <c r="M7" s="56" t="n">
        <f aca="false">L7*INDEX(Rates!$B$2:$C$101,C7+1,IF(Inputs!$C$5="Male",1,2))/1000/12*Inputs!$C$16</f>
        <v>0</v>
      </c>
      <c r="N7" s="56" t="n">
        <f aca="false">IF($V$1=1,MAX(F7+G7+H7+J7-K7-M7,0)*Inputs!$C$22/12,0)</f>
        <v>0</v>
      </c>
      <c r="O7" s="56" t="n">
        <f aca="false">IF(AND(MOD(A7,12)=0,B7&gt;=Inputs!$C$18),MAX(F7+G7+H7+J7-K7-M7-N7,0)*Inputs!$C$17,0)</f>
        <v>0</v>
      </c>
      <c r="P7" s="56" t="n">
        <f aca="false">F7+G7+H7+J7-K7-M7-N7+O7</f>
        <v>25137.7791794541</v>
      </c>
      <c r="Q7" s="56" t="n">
        <f aca="false">IF(OR(E7=1,P7&lt;=0),0,P7)</f>
        <v>25137.7791794541</v>
      </c>
      <c r="R7" s="15" t="n">
        <f aca="false">IF(OR(E7=1,AND(P7&lt;=0,I7&gt;0)),1,0)</f>
        <v>0</v>
      </c>
      <c r="S7" s="15" t="n">
        <f aca="false">IF(L7&gt;0,1,0)</f>
        <v>0</v>
      </c>
    </row>
    <row r="8" customFormat="false" ht="15" hidden="false" customHeight="false" outlineLevel="0" collapsed="false">
      <c r="A8" s="15" t="n">
        <v>7</v>
      </c>
      <c r="B8" s="15" t="n">
        <f aca="false">INT((A8-1)/12)+1</f>
        <v>1</v>
      </c>
      <c r="C8" s="15" t="n">
        <f aca="false">MIN(Inputs!$C$4+B8-1,99)</f>
        <v>74</v>
      </c>
      <c r="D8" s="55" t="n">
        <f aca="false">Inputs!$C$27</f>
        <v>0.04</v>
      </c>
      <c r="E8" s="15" t="n">
        <f aca="false">R7</f>
        <v>0</v>
      </c>
      <c r="F8" s="56" t="n">
        <f aca="false">Q7</f>
        <v>25137.7791794541</v>
      </c>
      <c r="G8" s="56" t="n">
        <f aca="false">IF(AND(MOD(A8-1,12)=0,B8&lt;=Inputs!$C$7,E8=0),Inputs!$C$6,0)</f>
        <v>0</v>
      </c>
      <c r="H8" s="56" t="n">
        <f aca="false">IF(B8=1,G8*Inputs!$C$9,0)</f>
        <v>0</v>
      </c>
      <c r="I8" s="56" t="n">
        <f aca="false">I7+G8</f>
        <v>24000</v>
      </c>
      <c r="J8" s="56" t="n">
        <f aca="false">(F8+G8+H8)*((1+D8)^(1/12)-1)</f>
        <v>82.2945477359103</v>
      </c>
      <c r="K8" s="56" t="n">
        <f aca="false">(F8+G8+H8+J8)*(Inputs!$C$14+IF(B8&lt;=10,Inputs!$C$12,Inputs!$C$13))/12</f>
        <v>52.5418202649791</v>
      </c>
      <c r="L8" s="56" t="n">
        <f aca="false">IF(OR(E8=1,A8&lt;=Inputs!$C$15),0,MAX(Inputs!$C$8*I8-(F8+G8+H8+J8-K8),0))</f>
        <v>0</v>
      </c>
      <c r="M8" s="56" t="n">
        <f aca="false">L8*INDEX(Rates!$B$2:$C$101,C8+1,IF(Inputs!$C$5="Male",1,2))/1000/12*Inputs!$C$16</f>
        <v>0</v>
      </c>
      <c r="N8" s="56" t="n">
        <f aca="false">IF($V$1=1,MAX(F8+G8+H8+J8-K8-M8,0)*Inputs!$C$22/12,0)</f>
        <v>0</v>
      </c>
      <c r="O8" s="56" t="n">
        <f aca="false">IF(AND(MOD(A8,12)=0,B8&gt;=Inputs!$C$18),MAX(F8+G8+H8+J8-K8-M8-N8,0)*Inputs!$C$17,0)</f>
        <v>0</v>
      </c>
      <c r="P8" s="56" t="n">
        <f aca="false">F8+G8+H8+J8-K8-M8-N8+O8</f>
        <v>25167.531906925</v>
      </c>
      <c r="Q8" s="56" t="n">
        <f aca="false">IF(OR(E8=1,P8&lt;=0),0,P8)</f>
        <v>25167.531906925</v>
      </c>
      <c r="R8" s="15" t="n">
        <f aca="false">IF(OR(E8=1,AND(P8&lt;=0,I8&gt;0)),1,0)</f>
        <v>0</v>
      </c>
      <c r="S8" s="15" t="n">
        <f aca="false">IF(L8&gt;0,1,0)</f>
        <v>0</v>
      </c>
    </row>
    <row r="9" customFormat="false" ht="15" hidden="false" customHeight="false" outlineLevel="0" collapsed="false">
      <c r="A9" s="15" t="n">
        <v>8</v>
      </c>
      <c r="B9" s="15" t="n">
        <f aca="false">INT((A9-1)/12)+1</f>
        <v>1</v>
      </c>
      <c r="C9" s="15" t="n">
        <f aca="false">MIN(Inputs!$C$4+B9-1,99)</f>
        <v>74</v>
      </c>
      <c r="D9" s="55" t="n">
        <f aca="false">Inputs!$C$27</f>
        <v>0.04</v>
      </c>
      <c r="E9" s="15" t="n">
        <f aca="false">R8</f>
        <v>0</v>
      </c>
      <c r="F9" s="56" t="n">
        <f aca="false">Q8</f>
        <v>25167.531906925</v>
      </c>
      <c r="G9" s="56" t="n">
        <f aca="false">IF(AND(MOD(A9-1,12)=0,B9&lt;=Inputs!$C$7,E9=0),Inputs!$C$6,0)</f>
        <v>0</v>
      </c>
      <c r="H9" s="56" t="n">
        <f aca="false">IF(B9=1,G9*Inputs!$C$9,0)</f>
        <v>0</v>
      </c>
      <c r="I9" s="56" t="n">
        <f aca="false">I8+G9</f>
        <v>24000</v>
      </c>
      <c r="J9" s="56" t="n">
        <f aca="false">(F9+G9+H9)*((1+D9)^(1/12)-1)</f>
        <v>82.3919504234608</v>
      </c>
      <c r="K9" s="56" t="n">
        <f aca="false">(F9+G9+H9+J9)*(Inputs!$C$14+IF(B9&lt;=10,Inputs!$C$12,Inputs!$C$13))/12</f>
        <v>52.6040080361426</v>
      </c>
      <c r="L9" s="56" t="n">
        <f aca="false">IF(OR(E9=1,A9&lt;=Inputs!$C$15),0,MAX(Inputs!$C$8*I9-(F9+G9+H9+J9-K9),0))</f>
        <v>0</v>
      </c>
      <c r="M9" s="56" t="n">
        <f aca="false">L9*INDEX(Rates!$B$2:$C$101,C9+1,IF(Inputs!$C$5="Male",1,2))/1000/12*Inputs!$C$16</f>
        <v>0</v>
      </c>
      <c r="N9" s="56" t="n">
        <f aca="false">IF($V$1=1,MAX(F9+G9+H9+J9-K9-M9,0)*Inputs!$C$22/12,0)</f>
        <v>0</v>
      </c>
      <c r="O9" s="56" t="n">
        <f aca="false">IF(AND(MOD(A9,12)=0,B9&gt;=Inputs!$C$18),MAX(F9+G9+H9+J9-K9-M9-N9,0)*Inputs!$C$17,0)</f>
        <v>0</v>
      </c>
      <c r="P9" s="56" t="n">
        <f aca="false">F9+G9+H9+J9-K9-M9-N9+O9</f>
        <v>25197.3198493123</v>
      </c>
      <c r="Q9" s="56" t="n">
        <f aca="false">IF(OR(E9=1,P9&lt;=0),0,P9)</f>
        <v>25197.3198493123</v>
      </c>
      <c r="R9" s="15" t="n">
        <f aca="false">IF(OR(E9=1,AND(P9&lt;=0,I9&gt;0)),1,0)</f>
        <v>0</v>
      </c>
      <c r="S9" s="15" t="n">
        <f aca="false">IF(L9&gt;0,1,0)</f>
        <v>0</v>
      </c>
    </row>
    <row r="10" customFormat="false" ht="15" hidden="false" customHeight="false" outlineLevel="0" collapsed="false">
      <c r="A10" s="15" t="n">
        <v>9</v>
      </c>
      <c r="B10" s="15" t="n">
        <f aca="false">INT((A10-1)/12)+1</f>
        <v>1</v>
      </c>
      <c r="C10" s="15" t="n">
        <f aca="false">MIN(Inputs!$C$4+B10-1,99)</f>
        <v>74</v>
      </c>
      <c r="D10" s="55" t="n">
        <f aca="false">Inputs!$C$27</f>
        <v>0.04</v>
      </c>
      <c r="E10" s="15" t="n">
        <f aca="false">R9</f>
        <v>0</v>
      </c>
      <c r="F10" s="56" t="n">
        <f aca="false">Q9</f>
        <v>25197.3198493123</v>
      </c>
      <c r="G10" s="56" t="n">
        <f aca="false">IF(AND(MOD(A10-1,12)=0,B10&lt;=Inputs!$C$7,E10=0),Inputs!$C$6,0)</f>
        <v>0</v>
      </c>
      <c r="H10" s="56" t="n">
        <f aca="false">IF(B10=1,G10*Inputs!$C$9,0)</f>
        <v>0</v>
      </c>
      <c r="I10" s="56" t="n">
        <f aca="false">I9+G10</f>
        <v>24000</v>
      </c>
      <c r="J10" s="56" t="n">
        <f aca="false">(F10+G10+H10)*((1+D10)^(1/12)-1)</f>
        <v>82.489468395484</v>
      </c>
      <c r="K10" s="56" t="n">
        <f aca="false">(F10+G10+H10+J10)*(Inputs!$C$14+IF(B10&lt;=10,Inputs!$C$12,Inputs!$C$13))/12</f>
        <v>52.6662694118912</v>
      </c>
      <c r="L10" s="56" t="n">
        <f aca="false">IF(OR(E10=1,A10&lt;=Inputs!$C$15),0,MAX(Inputs!$C$8*I10-(F10+G10+H10+J10-K10),0))</f>
        <v>0</v>
      </c>
      <c r="M10" s="56" t="n">
        <f aca="false">L10*INDEX(Rates!$B$2:$C$101,C10+1,IF(Inputs!$C$5="Male",1,2))/1000/12*Inputs!$C$16</f>
        <v>0</v>
      </c>
      <c r="N10" s="56" t="n">
        <f aca="false">IF($V$1=1,MAX(F10+G10+H10+J10-K10-M10,0)*Inputs!$C$22/12,0)</f>
        <v>0</v>
      </c>
      <c r="O10" s="56" t="n">
        <f aca="false">IF(AND(MOD(A10,12)=0,B10&gt;=Inputs!$C$18),MAX(F10+G10+H10+J10-K10-M10-N10,0)*Inputs!$C$17,0)</f>
        <v>0</v>
      </c>
      <c r="P10" s="56" t="n">
        <f aca="false">F10+G10+H10+J10-K10-M10-N10+O10</f>
        <v>25227.1430482959</v>
      </c>
      <c r="Q10" s="56" t="n">
        <f aca="false">IF(OR(E10=1,P10&lt;=0),0,P10)</f>
        <v>25227.1430482959</v>
      </c>
      <c r="R10" s="15" t="n">
        <f aca="false">IF(OR(E10=1,AND(P10&lt;=0,I10&gt;0)),1,0)</f>
        <v>0</v>
      </c>
      <c r="S10" s="15" t="n">
        <f aca="false">IF(L10&gt;0,1,0)</f>
        <v>0</v>
      </c>
    </row>
    <row r="11" customFormat="false" ht="15" hidden="false" customHeight="false" outlineLevel="0" collapsed="false">
      <c r="A11" s="15" t="n">
        <v>10</v>
      </c>
      <c r="B11" s="15" t="n">
        <f aca="false">INT((A11-1)/12)+1</f>
        <v>1</v>
      </c>
      <c r="C11" s="15" t="n">
        <f aca="false">MIN(Inputs!$C$4+B11-1,99)</f>
        <v>74</v>
      </c>
      <c r="D11" s="55" t="n">
        <f aca="false">Inputs!$C$27</f>
        <v>0.04</v>
      </c>
      <c r="E11" s="15" t="n">
        <f aca="false">R10</f>
        <v>0</v>
      </c>
      <c r="F11" s="56" t="n">
        <f aca="false">Q10</f>
        <v>25227.1430482959</v>
      </c>
      <c r="G11" s="56" t="n">
        <f aca="false">IF(AND(MOD(A11-1,12)=0,B11&lt;=Inputs!$C$7,E11=0),Inputs!$C$6,0)</f>
        <v>0</v>
      </c>
      <c r="H11" s="56" t="n">
        <f aca="false">IF(B11=1,G11*Inputs!$C$9,0)</f>
        <v>0</v>
      </c>
      <c r="I11" s="56" t="n">
        <f aca="false">I10+G11</f>
        <v>24000</v>
      </c>
      <c r="J11" s="56" t="n">
        <f aca="false">(F11+G11+H11)*((1+D11)^(1/12)-1)</f>
        <v>82.5871017884291</v>
      </c>
      <c r="K11" s="56" t="n">
        <f aca="false">(F11+G11+H11+J11)*(Inputs!$C$14+IF(B11&lt;=10,Inputs!$C$12,Inputs!$C$13))/12</f>
        <v>52.7286044793423</v>
      </c>
      <c r="L11" s="56" t="n">
        <f aca="false">IF(OR(E11=1,A11&lt;=Inputs!$C$15),0,MAX(Inputs!$C$8*I11-(F11+G11+H11+J11-K11),0))</f>
        <v>0</v>
      </c>
      <c r="M11" s="56" t="n">
        <f aca="false">L11*INDEX(Rates!$B$2:$C$101,C11+1,IF(Inputs!$C$5="Male",1,2))/1000/12*Inputs!$C$16</f>
        <v>0</v>
      </c>
      <c r="N11" s="56" t="n">
        <f aca="false">IF($V$1=1,MAX(F11+G11+H11+J11-K11-M11,0)*Inputs!$C$22/12,0)</f>
        <v>0</v>
      </c>
      <c r="O11" s="56" t="n">
        <f aca="false">IF(AND(MOD(A11,12)=0,B11&gt;=Inputs!$C$18),MAX(F11+G11+H11+J11-K11-M11-N11,0)*Inputs!$C$17,0)</f>
        <v>0</v>
      </c>
      <c r="P11" s="56" t="n">
        <f aca="false">F11+G11+H11+J11-K11-M11-N11+O11</f>
        <v>25257.001545605</v>
      </c>
      <c r="Q11" s="56" t="n">
        <f aca="false">IF(OR(E11=1,P11&lt;=0),0,P11)</f>
        <v>25257.001545605</v>
      </c>
      <c r="R11" s="15" t="n">
        <f aca="false">IF(OR(E11=1,AND(P11&lt;=0,I11&gt;0)),1,0)</f>
        <v>0</v>
      </c>
      <c r="S11" s="15" t="n">
        <f aca="false">IF(L11&gt;0,1,0)</f>
        <v>0</v>
      </c>
    </row>
    <row r="12" customFormat="false" ht="15" hidden="false" customHeight="false" outlineLevel="0" collapsed="false">
      <c r="A12" s="15" t="n">
        <v>11</v>
      </c>
      <c r="B12" s="15" t="n">
        <f aca="false">INT((A12-1)/12)+1</f>
        <v>1</v>
      </c>
      <c r="C12" s="15" t="n">
        <f aca="false">MIN(Inputs!$C$4+B12-1,99)</f>
        <v>74</v>
      </c>
      <c r="D12" s="55" t="n">
        <f aca="false">Inputs!$C$27</f>
        <v>0.04</v>
      </c>
      <c r="E12" s="15" t="n">
        <f aca="false">R11</f>
        <v>0</v>
      </c>
      <c r="F12" s="56" t="n">
        <f aca="false">Q11</f>
        <v>25257.001545605</v>
      </c>
      <c r="G12" s="56" t="n">
        <f aca="false">IF(AND(MOD(A12-1,12)=0,B12&lt;=Inputs!$C$7,E12=0),Inputs!$C$6,0)</f>
        <v>0</v>
      </c>
      <c r="H12" s="56" t="n">
        <f aca="false">IF(B12=1,G12*Inputs!$C$9,0)</f>
        <v>0</v>
      </c>
      <c r="I12" s="56" t="n">
        <f aca="false">I11+G12</f>
        <v>24000</v>
      </c>
      <c r="J12" s="56" t="n">
        <f aca="false">(F12+G12+H12)*((1+D12)^(1/12)-1)</f>
        <v>82.6848507389065</v>
      </c>
      <c r="K12" s="56" t="n">
        <f aca="false">(F12+G12+H12+J12)*(Inputs!$C$14+IF(B12&lt;=10,Inputs!$C$12,Inputs!$C$13))/12</f>
        <v>52.7910133257164</v>
      </c>
      <c r="L12" s="56" t="n">
        <f aca="false">IF(OR(E12=1,A12&lt;=Inputs!$C$15),0,MAX(Inputs!$C$8*I12-(F12+G12+H12+J12-K12),0))</f>
        <v>0</v>
      </c>
      <c r="M12" s="56" t="n">
        <f aca="false">L12*INDEX(Rates!$B$2:$C$101,C12+1,IF(Inputs!$C$5="Male",1,2))/1000/12*Inputs!$C$16</f>
        <v>0</v>
      </c>
      <c r="N12" s="56" t="n">
        <f aca="false">IF($V$1=1,MAX(F12+G12+H12+J12-K12-M12,0)*Inputs!$C$22/12,0)</f>
        <v>0</v>
      </c>
      <c r="O12" s="56" t="n">
        <f aca="false">IF(AND(MOD(A12,12)=0,B12&gt;=Inputs!$C$18),MAX(F12+G12+H12+J12-K12-M12-N12,0)*Inputs!$C$17,0)</f>
        <v>0</v>
      </c>
      <c r="P12" s="56" t="n">
        <f aca="false">F12+G12+H12+J12-K12-M12-N12+O12</f>
        <v>25286.8953830182</v>
      </c>
      <c r="Q12" s="56" t="n">
        <f aca="false">IF(OR(E12=1,P12&lt;=0),0,P12)</f>
        <v>25286.8953830182</v>
      </c>
      <c r="R12" s="15" t="n">
        <f aca="false">IF(OR(E12=1,AND(P12&lt;=0,I12&gt;0)),1,0)</f>
        <v>0</v>
      </c>
      <c r="S12" s="15" t="n">
        <f aca="false">IF(L12&gt;0,1,0)</f>
        <v>0</v>
      </c>
    </row>
    <row r="13" customFormat="false" ht="15" hidden="false" customHeight="false" outlineLevel="0" collapsed="false">
      <c r="A13" s="15" t="n">
        <v>12</v>
      </c>
      <c r="B13" s="15" t="n">
        <f aca="false">INT((A13-1)/12)+1</f>
        <v>1</v>
      </c>
      <c r="C13" s="15" t="n">
        <f aca="false">MIN(Inputs!$C$4+B13-1,99)</f>
        <v>74</v>
      </c>
      <c r="D13" s="55" t="n">
        <f aca="false">Inputs!$C$27</f>
        <v>0.04</v>
      </c>
      <c r="E13" s="15" t="n">
        <f aca="false">R12</f>
        <v>0</v>
      </c>
      <c r="F13" s="56" t="n">
        <f aca="false">Q12</f>
        <v>25286.8953830182</v>
      </c>
      <c r="G13" s="56" t="n">
        <f aca="false">IF(AND(MOD(A13-1,12)=0,B13&lt;=Inputs!$C$7,E13=0),Inputs!$C$6,0)</f>
        <v>0</v>
      </c>
      <c r="H13" s="56" t="n">
        <f aca="false">IF(B13=1,G13*Inputs!$C$9,0)</f>
        <v>0</v>
      </c>
      <c r="I13" s="56" t="n">
        <f aca="false">I12+G13</f>
        <v>24000</v>
      </c>
      <c r="J13" s="56" t="n">
        <f aca="false">(F13+G13+H13)*((1+D13)^(1/12)-1)</f>
        <v>82.7827153836886</v>
      </c>
      <c r="K13" s="56" t="n">
        <f aca="false">(F13+G13+H13+J13)*(Inputs!$C$14+IF(B13&lt;=10,Inputs!$C$12,Inputs!$C$13))/12</f>
        <v>52.8534960383372</v>
      </c>
      <c r="L13" s="56" t="n">
        <f aca="false">IF(OR(E13=1,A13&lt;=Inputs!$C$15),0,MAX(Inputs!$C$8*I13-(F13+G13+H13+J13-K13),0))</f>
        <v>0</v>
      </c>
      <c r="M13" s="56" t="n">
        <f aca="false">L13*INDEX(Rates!$B$2:$C$101,C13+1,IF(Inputs!$C$5="Male",1,2))/1000/12*Inputs!$C$16</f>
        <v>0</v>
      </c>
      <c r="N13" s="56" t="n">
        <f aca="false">IF($V$1=1,MAX(F13+G13+H13+J13-K13-M13,0)*Inputs!$C$22/12,0)</f>
        <v>0</v>
      </c>
      <c r="O13" s="56" t="n">
        <f aca="false">IF(AND(MOD(A13,12)=0,B13&gt;=Inputs!$C$18),MAX(F13+G13+H13+J13-K13-M13-N13,0)*Inputs!$C$17,0)</f>
        <v>0</v>
      </c>
      <c r="P13" s="56" t="n">
        <f aca="false">F13+G13+H13+J13-K13-M13-N13+O13</f>
        <v>25316.8246023635</v>
      </c>
      <c r="Q13" s="56" t="n">
        <f aca="false">IF(OR(E13=1,P13&lt;=0),0,P13)</f>
        <v>25316.8246023635</v>
      </c>
      <c r="R13" s="15" t="n">
        <f aca="false">IF(OR(E13=1,AND(P13&lt;=0,I13&gt;0)),1,0)</f>
        <v>0</v>
      </c>
      <c r="S13" s="15" t="n">
        <f aca="false">IF(L13&gt;0,1,0)</f>
        <v>0</v>
      </c>
    </row>
    <row r="14" customFormat="false" ht="15" hidden="false" customHeight="false" outlineLevel="0" collapsed="false">
      <c r="A14" s="15" t="n">
        <v>13</v>
      </c>
      <c r="B14" s="15" t="n">
        <f aca="false">INT((A14-1)/12)+1</f>
        <v>2</v>
      </c>
      <c r="C14" s="15" t="n">
        <f aca="false">MIN(Inputs!$C$4+B14-1,99)</f>
        <v>75</v>
      </c>
      <c r="D14" s="55" t="n">
        <f aca="false">Inputs!$C$27</f>
        <v>0.04</v>
      </c>
      <c r="E14" s="15" t="n">
        <f aca="false">R13</f>
        <v>0</v>
      </c>
      <c r="F14" s="56" t="n">
        <f aca="false">Q13</f>
        <v>25316.8246023635</v>
      </c>
      <c r="G14" s="56" t="n">
        <f aca="false">IF(AND(MOD(A14-1,12)=0,B14&lt;=Inputs!$C$7,E14=0),Inputs!$C$6,0)</f>
        <v>24000</v>
      </c>
      <c r="H14" s="56" t="n">
        <f aca="false">IF(B14=1,G14*Inputs!$C$9,0)</f>
        <v>0</v>
      </c>
      <c r="I14" s="56" t="n">
        <f aca="false">I13+G14</f>
        <v>48000</v>
      </c>
      <c r="J14" s="56" t="n">
        <f aca="false">(F14+G14+H14)*((1+D14)^(1/12)-1)</f>
        <v>161.450450632484</v>
      </c>
      <c r="K14" s="56" t="n">
        <f aca="false">(F14+G14+H14+J14)*(Inputs!$C$14+IF(B14&lt;=10,Inputs!$C$12,Inputs!$C$13))/12</f>
        <v>103.079739693742</v>
      </c>
      <c r="L14" s="56" t="n">
        <f aca="false">IF(OR(E14=1,A14&lt;=Inputs!$C$15),0,MAX(Inputs!$C$8*I14-(F14+G14+H14+J14-K14),0))</f>
        <v>0</v>
      </c>
      <c r="M14" s="56" t="n">
        <f aca="false">L14*INDEX(Rates!$B$2:$C$101,C14+1,IF(Inputs!$C$5="Male",1,2))/1000/12*Inputs!$C$16</f>
        <v>0</v>
      </c>
      <c r="N14" s="56" t="n">
        <f aca="false">IF($V$1=1,MAX(F14+G14+H14+J14-K14-M14,0)*Inputs!$C$22/12,0)</f>
        <v>0</v>
      </c>
      <c r="O14" s="56" t="n">
        <f aca="false">IF(AND(MOD(A14,12)=0,B14&gt;=Inputs!$C$18),MAX(F14+G14+H14+J14-K14-M14-N14,0)*Inputs!$C$17,0)</f>
        <v>0</v>
      </c>
      <c r="P14" s="56" t="n">
        <f aca="false">F14+G14+H14+J14-K14-M14-N14+O14</f>
        <v>49375.1953133023</v>
      </c>
      <c r="Q14" s="56" t="n">
        <f aca="false">IF(OR(E14=1,P14&lt;=0),0,P14)</f>
        <v>49375.1953133023</v>
      </c>
      <c r="R14" s="15" t="n">
        <f aca="false">IF(OR(E14=1,AND(P14&lt;=0,I14&gt;0)),1,0)</f>
        <v>0</v>
      </c>
      <c r="S14" s="15" t="n">
        <f aca="false">IF(L14&gt;0,1,0)</f>
        <v>0</v>
      </c>
    </row>
    <row r="15" customFormat="false" ht="15" hidden="false" customHeight="false" outlineLevel="0" collapsed="false">
      <c r="A15" s="15" t="n">
        <v>14</v>
      </c>
      <c r="B15" s="15" t="n">
        <f aca="false">INT((A15-1)/12)+1</f>
        <v>2</v>
      </c>
      <c r="C15" s="15" t="n">
        <f aca="false">MIN(Inputs!$C$4+B15-1,99)</f>
        <v>75</v>
      </c>
      <c r="D15" s="55" t="n">
        <f aca="false">Inputs!$C$27</f>
        <v>0.04</v>
      </c>
      <c r="E15" s="15" t="n">
        <f aca="false">R14</f>
        <v>0</v>
      </c>
      <c r="F15" s="56" t="n">
        <f aca="false">Q14</f>
        <v>49375.1953133023</v>
      </c>
      <c r="G15" s="56" t="n">
        <f aca="false">IF(AND(MOD(A15-1,12)=0,B15&lt;=Inputs!$C$7,E15=0),Inputs!$C$6,0)</f>
        <v>0</v>
      </c>
      <c r="H15" s="56" t="n">
        <f aca="false">IF(B15=1,G15*Inputs!$C$9,0)</f>
        <v>0</v>
      </c>
      <c r="I15" s="56" t="n">
        <f aca="false">I14+G15</f>
        <v>48000</v>
      </c>
      <c r="J15" s="56" t="n">
        <f aca="false">(F15+G15+H15)*((1+D15)^(1/12)-1)</f>
        <v>161.641541150999</v>
      </c>
      <c r="K15" s="56" t="n">
        <f aca="false">(F15+G15+H15+J15)*(Inputs!$C$14+IF(B15&lt;=10,Inputs!$C$12,Inputs!$C$13))/12</f>
        <v>103.201743446778</v>
      </c>
      <c r="L15" s="56" t="n">
        <f aca="false">IF(OR(E15=1,A15&lt;=Inputs!$C$15),0,MAX(Inputs!$C$8*I15-(F15+G15+H15+J15-K15),0))</f>
        <v>0</v>
      </c>
      <c r="M15" s="56" t="n">
        <f aca="false">L15*INDEX(Rates!$B$2:$C$101,C15+1,IF(Inputs!$C$5="Male",1,2))/1000/12*Inputs!$C$16</f>
        <v>0</v>
      </c>
      <c r="N15" s="56" t="n">
        <f aca="false">IF($V$1=1,MAX(F15+G15+H15+J15-K15-M15,0)*Inputs!$C$22/12,0)</f>
        <v>0</v>
      </c>
      <c r="O15" s="56" t="n">
        <f aca="false">IF(AND(MOD(A15,12)=0,B15&gt;=Inputs!$C$18),MAX(F15+G15+H15+J15-K15-M15-N15,0)*Inputs!$C$17,0)</f>
        <v>0</v>
      </c>
      <c r="P15" s="56" t="n">
        <f aca="false">F15+G15+H15+J15-K15-M15-N15+O15</f>
        <v>49433.6351110065</v>
      </c>
      <c r="Q15" s="56" t="n">
        <f aca="false">IF(OR(E15=1,P15&lt;=0),0,P15)</f>
        <v>49433.6351110065</v>
      </c>
      <c r="R15" s="15" t="n">
        <f aca="false">IF(OR(E15=1,AND(P15&lt;=0,I15&gt;0)),1,0)</f>
        <v>0</v>
      </c>
      <c r="S15" s="15" t="n">
        <f aca="false">IF(L15&gt;0,1,0)</f>
        <v>0</v>
      </c>
    </row>
    <row r="16" customFormat="false" ht="15" hidden="false" customHeight="false" outlineLevel="0" collapsed="false">
      <c r="A16" s="15" t="n">
        <v>15</v>
      </c>
      <c r="B16" s="15" t="n">
        <f aca="false">INT((A16-1)/12)+1</f>
        <v>2</v>
      </c>
      <c r="C16" s="15" t="n">
        <f aca="false">MIN(Inputs!$C$4+B16-1,99)</f>
        <v>75</v>
      </c>
      <c r="D16" s="55" t="n">
        <f aca="false">Inputs!$C$27</f>
        <v>0.04</v>
      </c>
      <c r="E16" s="15" t="n">
        <f aca="false">R15</f>
        <v>0</v>
      </c>
      <c r="F16" s="56" t="n">
        <f aca="false">Q15</f>
        <v>49433.6351110065</v>
      </c>
      <c r="G16" s="56" t="n">
        <f aca="false">IF(AND(MOD(A16-1,12)=0,B16&lt;=Inputs!$C$7,E16=0),Inputs!$C$6,0)</f>
        <v>0</v>
      </c>
      <c r="H16" s="56" t="n">
        <f aca="false">IF(B16=1,G16*Inputs!$C$9,0)</f>
        <v>0</v>
      </c>
      <c r="I16" s="56" t="n">
        <f aca="false">I15+G16</f>
        <v>48000</v>
      </c>
      <c r="J16" s="56" t="n">
        <f aca="false">(F16+G16+H16)*((1+D16)^(1/12)-1)</f>
        <v>161.832857841607</v>
      </c>
      <c r="K16" s="56" t="n">
        <f aca="false">(F16+G16+H16+J16)*(Inputs!$C$14+IF(B16&lt;=10,Inputs!$C$12,Inputs!$C$13))/12</f>
        <v>103.323891601767</v>
      </c>
      <c r="L16" s="56" t="n">
        <f aca="false">IF(OR(E16=1,A16&lt;=Inputs!$C$15),0,MAX(Inputs!$C$8*I16-(F16+G16+H16+J16-K16),0))</f>
        <v>0</v>
      </c>
      <c r="M16" s="56" t="n">
        <f aca="false">L16*INDEX(Rates!$B$2:$C$101,C16+1,IF(Inputs!$C$5="Male",1,2))/1000/12*Inputs!$C$16</f>
        <v>0</v>
      </c>
      <c r="N16" s="56" t="n">
        <f aca="false">IF($V$1=1,MAX(F16+G16+H16+J16-K16-M16,0)*Inputs!$C$22/12,0)</f>
        <v>0</v>
      </c>
      <c r="O16" s="56" t="n">
        <f aca="false">IF(AND(MOD(A16,12)=0,B16&gt;=Inputs!$C$18),MAX(F16+G16+H16+J16-K16-M16-N16,0)*Inputs!$C$17,0)</f>
        <v>0</v>
      </c>
      <c r="P16" s="56" t="n">
        <f aca="false">F16+G16+H16+J16-K16-M16-N16+O16</f>
        <v>49492.1440772463</v>
      </c>
      <c r="Q16" s="56" t="n">
        <f aca="false">IF(OR(E16=1,P16&lt;=0),0,P16)</f>
        <v>49492.1440772463</v>
      </c>
      <c r="R16" s="15" t="n">
        <f aca="false">IF(OR(E16=1,AND(P16&lt;=0,I16&gt;0)),1,0)</f>
        <v>0</v>
      </c>
      <c r="S16" s="15" t="n">
        <f aca="false">IF(L16&gt;0,1,0)</f>
        <v>0</v>
      </c>
    </row>
    <row r="17" customFormat="false" ht="15" hidden="false" customHeight="false" outlineLevel="0" collapsed="false">
      <c r="A17" s="15" t="n">
        <v>16</v>
      </c>
      <c r="B17" s="15" t="n">
        <f aca="false">INT((A17-1)/12)+1</f>
        <v>2</v>
      </c>
      <c r="C17" s="15" t="n">
        <f aca="false">MIN(Inputs!$C$4+B17-1,99)</f>
        <v>75</v>
      </c>
      <c r="D17" s="55" t="n">
        <f aca="false">Inputs!$C$27</f>
        <v>0.04</v>
      </c>
      <c r="E17" s="15" t="n">
        <f aca="false">R16</f>
        <v>0</v>
      </c>
      <c r="F17" s="56" t="n">
        <f aca="false">Q16</f>
        <v>49492.1440772463</v>
      </c>
      <c r="G17" s="56" t="n">
        <f aca="false">IF(AND(MOD(A17-1,12)=0,B17&lt;=Inputs!$C$7,E17=0),Inputs!$C$6,0)</f>
        <v>0</v>
      </c>
      <c r="H17" s="56" t="n">
        <f aca="false">IF(B17=1,G17*Inputs!$C$9,0)</f>
        <v>0</v>
      </c>
      <c r="I17" s="56" t="n">
        <f aca="false">I16+G17</f>
        <v>48000</v>
      </c>
      <c r="J17" s="56" t="n">
        <f aca="false">(F17+G17+H17)*((1+D17)^(1/12)-1)</f>
        <v>162.024400972002</v>
      </c>
      <c r="K17" s="56" t="n">
        <f aca="false">(F17+G17+H17+J17)*(Inputs!$C$14+IF(B17&lt;=10,Inputs!$C$12,Inputs!$C$13))/12</f>
        <v>103.446184329622</v>
      </c>
      <c r="L17" s="56" t="n">
        <f aca="false">IF(OR(E17=1,A17&lt;=Inputs!$C$15),0,MAX(Inputs!$C$8*I17-(F17+G17+H17+J17-K17),0))</f>
        <v>0</v>
      </c>
      <c r="M17" s="56" t="n">
        <f aca="false">L17*INDEX(Rates!$B$2:$C$101,C17+1,IF(Inputs!$C$5="Male",1,2))/1000/12*Inputs!$C$16</f>
        <v>0</v>
      </c>
      <c r="N17" s="56" t="n">
        <f aca="false">IF($V$1=1,MAX(F17+G17+H17+J17-K17-M17,0)*Inputs!$C$22/12,0)</f>
        <v>0</v>
      </c>
      <c r="O17" s="56" t="n">
        <f aca="false">IF(AND(MOD(A17,12)=0,B17&gt;=Inputs!$C$18),MAX(F17+G17+H17+J17-K17-M17-N17,0)*Inputs!$C$17,0)</f>
        <v>0</v>
      </c>
      <c r="P17" s="56" t="n">
        <f aca="false">F17+G17+H17+J17-K17-M17-N17+O17</f>
        <v>49550.7222938887</v>
      </c>
      <c r="Q17" s="56" t="n">
        <f aca="false">IF(OR(E17=1,P17&lt;=0),0,P17)</f>
        <v>49550.7222938887</v>
      </c>
      <c r="R17" s="15" t="n">
        <f aca="false">IF(OR(E17=1,AND(P17&lt;=0,I17&gt;0)),1,0)</f>
        <v>0</v>
      </c>
      <c r="S17" s="15" t="n">
        <f aca="false">IF(L17&gt;0,1,0)</f>
        <v>0</v>
      </c>
    </row>
    <row r="18" customFormat="false" ht="15" hidden="false" customHeight="false" outlineLevel="0" collapsed="false">
      <c r="A18" s="15" t="n">
        <v>17</v>
      </c>
      <c r="B18" s="15" t="n">
        <f aca="false">INT((A18-1)/12)+1</f>
        <v>2</v>
      </c>
      <c r="C18" s="15" t="n">
        <f aca="false">MIN(Inputs!$C$4+B18-1,99)</f>
        <v>75</v>
      </c>
      <c r="D18" s="55" t="n">
        <f aca="false">Inputs!$C$27</f>
        <v>0.04</v>
      </c>
      <c r="E18" s="15" t="n">
        <f aca="false">R17</f>
        <v>0</v>
      </c>
      <c r="F18" s="56" t="n">
        <f aca="false">Q17</f>
        <v>49550.7222938887</v>
      </c>
      <c r="G18" s="56" t="n">
        <f aca="false">IF(AND(MOD(A18-1,12)=0,B18&lt;=Inputs!$C$7,E18=0),Inputs!$C$6,0)</f>
        <v>0</v>
      </c>
      <c r="H18" s="56" t="n">
        <f aca="false">IF(B18=1,G18*Inputs!$C$9,0)</f>
        <v>0</v>
      </c>
      <c r="I18" s="56" t="n">
        <f aca="false">I17+G18</f>
        <v>48000</v>
      </c>
      <c r="J18" s="56" t="n">
        <f aca="false">(F18+G18+H18)*((1+D18)^(1/12)-1)</f>
        <v>162.216170810194</v>
      </c>
      <c r="K18" s="56" t="n">
        <f aca="false">(F18+G18+H18+J18)*(Inputs!$C$14+IF(B18&lt;=10,Inputs!$C$12,Inputs!$C$13))/12</f>
        <v>103.568621801456</v>
      </c>
      <c r="L18" s="56" t="n">
        <f aca="false">IF(OR(E18=1,A18&lt;=Inputs!$C$15),0,MAX(Inputs!$C$8*I18-(F18+G18+H18+J18-K18),0))</f>
        <v>0</v>
      </c>
      <c r="M18" s="56" t="n">
        <f aca="false">L18*INDEX(Rates!$B$2:$C$101,C18+1,IF(Inputs!$C$5="Male",1,2))/1000/12*Inputs!$C$16</f>
        <v>0</v>
      </c>
      <c r="N18" s="56" t="n">
        <f aca="false">IF($V$1=1,MAX(F18+G18+H18+J18-K18-M18,0)*Inputs!$C$22/12,0)</f>
        <v>0</v>
      </c>
      <c r="O18" s="56" t="n">
        <f aca="false">IF(AND(MOD(A18,12)=0,B18&gt;=Inputs!$C$18),MAX(F18+G18+H18+J18-K18-M18-N18,0)*Inputs!$C$17,0)</f>
        <v>0</v>
      </c>
      <c r="P18" s="56" t="n">
        <f aca="false">F18+G18+H18+J18-K18-M18-N18+O18</f>
        <v>49609.3698428974</v>
      </c>
      <c r="Q18" s="56" t="n">
        <f aca="false">IF(OR(E18=1,P18&lt;=0),0,P18)</f>
        <v>49609.3698428974</v>
      </c>
      <c r="R18" s="15" t="n">
        <f aca="false">IF(OR(E18=1,AND(P18&lt;=0,I18&gt;0)),1,0)</f>
        <v>0</v>
      </c>
      <c r="S18" s="15" t="n">
        <f aca="false">IF(L18&gt;0,1,0)</f>
        <v>0</v>
      </c>
    </row>
    <row r="19" customFormat="false" ht="15" hidden="false" customHeight="false" outlineLevel="0" collapsed="false">
      <c r="A19" s="15" t="n">
        <v>18</v>
      </c>
      <c r="B19" s="15" t="n">
        <f aca="false">INT((A19-1)/12)+1</f>
        <v>2</v>
      </c>
      <c r="C19" s="15" t="n">
        <f aca="false">MIN(Inputs!$C$4+B19-1,99)</f>
        <v>75</v>
      </c>
      <c r="D19" s="55" t="n">
        <f aca="false">Inputs!$C$27</f>
        <v>0.04</v>
      </c>
      <c r="E19" s="15" t="n">
        <f aca="false">R18</f>
        <v>0</v>
      </c>
      <c r="F19" s="56" t="n">
        <f aca="false">Q18</f>
        <v>49609.3698428974</v>
      </c>
      <c r="G19" s="56" t="n">
        <f aca="false">IF(AND(MOD(A19-1,12)=0,B19&lt;=Inputs!$C$7,E19=0),Inputs!$C$6,0)</f>
        <v>0</v>
      </c>
      <c r="H19" s="56" t="n">
        <f aca="false">IF(B19=1,G19*Inputs!$C$9,0)</f>
        <v>0</v>
      </c>
      <c r="I19" s="56" t="n">
        <f aca="false">I18+G19</f>
        <v>48000</v>
      </c>
      <c r="J19" s="56" t="n">
        <f aca="false">(F19+G19+H19)*((1+D19)^(1/12)-1)</f>
        <v>162.408167624513</v>
      </c>
      <c r="K19" s="56" t="n">
        <f aca="false">(F19+G19+H19+J19)*(Inputs!$C$14+IF(B19&lt;=10,Inputs!$C$12,Inputs!$C$13))/12</f>
        <v>103.691204188587</v>
      </c>
      <c r="L19" s="56" t="n">
        <f aca="false">IF(OR(E19=1,A19&lt;=Inputs!$C$15),0,MAX(Inputs!$C$8*I19-(F19+G19+H19+J19-K19),0))</f>
        <v>0</v>
      </c>
      <c r="M19" s="56" t="n">
        <f aca="false">L19*INDEX(Rates!$B$2:$C$101,C19+1,IF(Inputs!$C$5="Male",1,2))/1000/12*Inputs!$C$16</f>
        <v>0</v>
      </c>
      <c r="N19" s="56" t="n">
        <f aca="false">IF($V$1=1,MAX(F19+G19+H19+J19-K19-M19,0)*Inputs!$C$22/12,0)</f>
        <v>0</v>
      </c>
      <c r="O19" s="56" t="n">
        <f aca="false">IF(AND(MOD(A19,12)=0,B19&gt;=Inputs!$C$18),MAX(F19+G19+H19+J19-K19-M19-N19,0)*Inputs!$C$17,0)</f>
        <v>0</v>
      </c>
      <c r="P19" s="56" t="n">
        <f aca="false">F19+G19+H19+J19-K19-M19-N19+O19</f>
        <v>49668.0868063334</v>
      </c>
      <c r="Q19" s="56" t="n">
        <f aca="false">IF(OR(E19=1,P19&lt;=0),0,P19)</f>
        <v>49668.0868063334</v>
      </c>
      <c r="R19" s="15" t="n">
        <f aca="false">IF(OR(E19=1,AND(P19&lt;=0,I19&gt;0)),1,0)</f>
        <v>0</v>
      </c>
      <c r="S19" s="15" t="n">
        <f aca="false">IF(L19&gt;0,1,0)</f>
        <v>0</v>
      </c>
    </row>
    <row r="20" customFormat="false" ht="15" hidden="false" customHeight="false" outlineLevel="0" collapsed="false">
      <c r="A20" s="15" t="n">
        <v>19</v>
      </c>
      <c r="B20" s="15" t="n">
        <f aca="false">INT((A20-1)/12)+1</f>
        <v>2</v>
      </c>
      <c r="C20" s="15" t="n">
        <f aca="false">MIN(Inputs!$C$4+B20-1,99)</f>
        <v>75</v>
      </c>
      <c r="D20" s="55" t="n">
        <f aca="false">Inputs!$C$27</f>
        <v>0.04</v>
      </c>
      <c r="E20" s="15" t="n">
        <f aca="false">R19</f>
        <v>0</v>
      </c>
      <c r="F20" s="56" t="n">
        <f aca="false">Q19</f>
        <v>49668.0868063334</v>
      </c>
      <c r="G20" s="56" t="n">
        <f aca="false">IF(AND(MOD(A20-1,12)=0,B20&lt;=Inputs!$C$7,E20=0),Inputs!$C$6,0)</f>
        <v>0</v>
      </c>
      <c r="H20" s="56" t="n">
        <f aca="false">IF(B20=1,G20*Inputs!$C$9,0)</f>
        <v>0</v>
      </c>
      <c r="I20" s="56" t="n">
        <f aca="false">I19+G20</f>
        <v>48000</v>
      </c>
      <c r="J20" s="56" t="n">
        <f aca="false">(F20+G20+H20)*((1+D20)^(1/12)-1)</f>
        <v>162.600391683603</v>
      </c>
      <c r="K20" s="56" t="n">
        <f aca="false">(F20+G20+H20+J20)*(Inputs!$C$14+IF(B20&lt;=10,Inputs!$C$12,Inputs!$C$13))/12</f>
        <v>103.813931662535</v>
      </c>
      <c r="L20" s="56" t="n">
        <f aca="false">IF(OR(E20=1,A20&lt;=Inputs!$C$15),0,MAX(Inputs!$C$8*I20-(F20+G20+H20+J20-K20),0))</f>
        <v>0</v>
      </c>
      <c r="M20" s="56" t="n">
        <f aca="false">L20*INDEX(Rates!$B$2:$C$101,C20+1,IF(Inputs!$C$5="Male",1,2))/1000/12*Inputs!$C$16</f>
        <v>0</v>
      </c>
      <c r="N20" s="56" t="n">
        <f aca="false">IF($V$1=1,MAX(F20+G20+H20+J20-K20-M20,0)*Inputs!$C$22/12,0)</f>
        <v>0</v>
      </c>
      <c r="O20" s="56" t="n">
        <f aca="false">IF(AND(MOD(A20,12)=0,B20&gt;=Inputs!$C$18),MAX(F20+G20+H20+J20-K20-M20-N20,0)*Inputs!$C$17,0)</f>
        <v>0</v>
      </c>
      <c r="P20" s="56" t="n">
        <f aca="false">F20+G20+H20+J20-K20-M20-N20+O20</f>
        <v>49726.8732663544</v>
      </c>
      <c r="Q20" s="56" t="n">
        <f aca="false">IF(OR(E20=1,P20&lt;=0),0,P20)</f>
        <v>49726.8732663544</v>
      </c>
      <c r="R20" s="15" t="n">
        <f aca="false">IF(OR(E20=1,AND(P20&lt;=0,I20&gt;0)),1,0)</f>
        <v>0</v>
      </c>
      <c r="S20" s="15" t="n">
        <f aca="false">IF(L20&gt;0,1,0)</f>
        <v>0</v>
      </c>
    </row>
    <row r="21" customFormat="false" ht="15" hidden="false" customHeight="false" outlineLevel="0" collapsed="false">
      <c r="A21" s="15" t="n">
        <v>20</v>
      </c>
      <c r="B21" s="15" t="n">
        <f aca="false">INT((A21-1)/12)+1</f>
        <v>2</v>
      </c>
      <c r="C21" s="15" t="n">
        <f aca="false">MIN(Inputs!$C$4+B21-1,99)</f>
        <v>75</v>
      </c>
      <c r="D21" s="55" t="n">
        <f aca="false">Inputs!$C$27</f>
        <v>0.04</v>
      </c>
      <c r="E21" s="15" t="n">
        <f aca="false">R20</f>
        <v>0</v>
      </c>
      <c r="F21" s="56" t="n">
        <f aca="false">Q20</f>
        <v>49726.8732663544</v>
      </c>
      <c r="G21" s="56" t="n">
        <f aca="false">IF(AND(MOD(A21-1,12)=0,B21&lt;=Inputs!$C$7,E21=0),Inputs!$C$6,0)</f>
        <v>0</v>
      </c>
      <c r="H21" s="56" t="n">
        <f aca="false">IF(B21=1,G21*Inputs!$C$9,0)</f>
        <v>0</v>
      </c>
      <c r="I21" s="56" t="n">
        <f aca="false">I20+G21</f>
        <v>48000</v>
      </c>
      <c r="J21" s="56" t="n">
        <f aca="false">(F21+G21+H21)*((1+D21)^(1/12)-1)</f>
        <v>162.792843256428</v>
      </c>
      <c r="K21" s="56" t="n">
        <f aca="false">(F21+G21+H21+J21)*(Inputs!$C$14+IF(B21&lt;=10,Inputs!$C$12,Inputs!$C$13))/12</f>
        <v>103.936804395023</v>
      </c>
      <c r="L21" s="56" t="n">
        <f aca="false">IF(OR(E21=1,A21&lt;=Inputs!$C$15),0,MAX(Inputs!$C$8*I21-(F21+G21+H21+J21-K21),0))</f>
        <v>0</v>
      </c>
      <c r="M21" s="56" t="n">
        <f aca="false">L21*INDEX(Rates!$B$2:$C$101,C21+1,IF(Inputs!$C$5="Male",1,2))/1000/12*Inputs!$C$16</f>
        <v>0</v>
      </c>
      <c r="N21" s="56" t="n">
        <f aca="false">IF($V$1=1,MAX(F21+G21+H21+J21-K21-M21,0)*Inputs!$C$22/12,0)</f>
        <v>0</v>
      </c>
      <c r="O21" s="56" t="n">
        <f aca="false">IF(AND(MOD(A21,12)=0,B21&gt;=Inputs!$C$18),MAX(F21+G21+H21+J21-K21-M21-N21,0)*Inputs!$C$17,0)</f>
        <v>0</v>
      </c>
      <c r="P21" s="56" t="n">
        <f aca="false">F21+G21+H21+J21-K21-M21-N21+O21</f>
        <v>49785.7293052158</v>
      </c>
      <c r="Q21" s="56" t="n">
        <f aca="false">IF(OR(E21=1,P21&lt;=0),0,P21)</f>
        <v>49785.7293052158</v>
      </c>
      <c r="R21" s="15" t="n">
        <f aca="false">IF(OR(E21=1,AND(P21&lt;=0,I21&gt;0)),1,0)</f>
        <v>0</v>
      </c>
      <c r="S21" s="15" t="n">
        <f aca="false">IF(L21&gt;0,1,0)</f>
        <v>0</v>
      </c>
    </row>
    <row r="22" customFormat="false" ht="15" hidden="false" customHeight="false" outlineLevel="0" collapsed="false">
      <c r="A22" s="15" t="n">
        <v>21</v>
      </c>
      <c r="B22" s="15" t="n">
        <f aca="false">INT((A22-1)/12)+1</f>
        <v>2</v>
      </c>
      <c r="C22" s="15" t="n">
        <f aca="false">MIN(Inputs!$C$4+B22-1,99)</f>
        <v>75</v>
      </c>
      <c r="D22" s="55" t="n">
        <f aca="false">Inputs!$C$27</f>
        <v>0.04</v>
      </c>
      <c r="E22" s="15" t="n">
        <f aca="false">R21</f>
        <v>0</v>
      </c>
      <c r="F22" s="56" t="n">
        <f aca="false">Q21</f>
        <v>49785.7293052158</v>
      </c>
      <c r="G22" s="56" t="n">
        <f aca="false">IF(AND(MOD(A22-1,12)=0,B22&lt;=Inputs!$C$7,E22=0),Inputs!$C$6,0)</f>
        <v>0</v>
      </c>
      <c r="H22" s="56" t="n">
        <f aca="false">IF(B22=1,G22*Inputs!$C$9,0)</f>
        <v>0</v>
      </c>
      <c r="I22" s="56" t="n">
        <f aca="false">I21+G22</f>
        <v>48000</v>
      </c>
      <c r="J22" s="56" t="n">
        <f aca="false">(F22+G22+H22)*((1+D22)^(1/12)-1)</f>
        <v>162.985522612271</v>
      </c>
      <c r="K22" s="56" t="n">
        <f aca="false">(F22+G22+H22+J22)*(Inputs!$C$14+IF(B22&lt;=10,Inputs!$C$12,Inputs!$C$13))/12</f>
        <v>104.059822557975</v>
      </c>
      <c r="L22" s="56" t="n">
        <f aca="false">IF(OR(E22=1,A22&lt;=Inputs!$C$15),0,MAX(Inputs!$C$8*I22-(F22+G22+H22+J22-K22),0))</f>
        <v>0</v>
      </c>
      <c r="M22" s="56" t="n">
        <f aca="false">L22*INDEX(Rates!$B$2:$C$101,C22+1,IF(Inputs!$C$5="Male",1,2))/1000/12*Inputs!$C$16</f>
        <v>0</v>
      </c>
      <c r="N22" s="56" t="n">
        <f aca="false">IF($V$1=1,MAX(F22+G22+H22+J22-K22-M22,0)*Inputs!$C$22/12,0)</f>
        <v>0</v>
      </c>
      <c r="O22" s="56" t="n">
        <f aca="false">IF(AND(MOD(A22,12)=0,B22&gt;=Inputs!$C$18),MAX(F22+G22+H22+J22-K22-M22-N22,0)*Inputs!$C$17,0)</f>
        <v>0</v>
      </c>
      <c r="P22" s="56" t="n">
        <f aca="false">F22+G22+H22+J22-K22-M22-N22+O22</f>
        <v>49844.6550052701</v>
      </c>
      <c r="Q22" s="56" t="n">
        <f aca="false">IF(OR(E22=1,P22&lt;=0),0,P22)</f>
        <v>49844.6550052701</v>
      </c>
      <c r="R22" s="15" t="n">
        <f aca="false">IF(OR(E22=1,AND(P22&lt;=0,I22&gt;0)),1,0)</f>
        <v>0</v>
      </c>
      <c r="S22" s="15" t="n">
        <f aca="false">IF(L22&gt;0,1,0)</f>
        <v>0</v>
      </c>
    </row>
    <row r="23" customFormat="false" ht="15" hidden="false" customHeight="false" outlineLevel="0" collapsed="false">
      <c r="A23" s="15" t="n">
        <v>22</v>
      </c>
      <c r="B23" s="15" t="n">
        <f aca="false">INT((A23-1)/12)+1</f>
        <v>2</v>
      </c>
      <c r="C23" s="15" t="n">
        <f aca="false">MIN(Inputs!$C$4+B23-1,99)</f>
        <v>75</v>
      </c>
      <c r="D23" s="55" t="n">
        <f aca="false">Inputs!$C$27</f>
        <v>0.04</v>
      </c>
      <c r="E23" s="15" t="n">
        <f aca="false">R22</f>
        <v>0</v>
      </c>
      <c r="F23" s="56" t="n">
        <f aca="false">Q22</f>
        <v>49844.6550052701</v>
      </c>
      <c r="G23" s="56" t="n">
        <f aca="false">IF(AND(MOD(A23-1,12)=0,B23&lt;=Inputs!$C$7,E23=0),Inputs!$C$6,0)</f>
        <v>0</v>
      </c>
      <c r="H23" s="56" t="n">
        <f aca="false">IF(B23=1,G23*Inputs!$C$9,0)</f>
        <v>0</v>
      </c>
      <c r="I23" s="56" t="n">
        <f aca="false">I22+G23</f>
        <v>48000</v>
      </c>
      <c r="J23" s="56" t="n">
        <f aca="false">(F23+G23+H23)*((1+D23)^(1/12)-1)</f>
        <v>163.178430020733</v>
      </c>
      <c r="K23" s="56" t="n">
        <f aca="false">(F23+G23+H23+J23)*(Inputs!$C$14+IF(B23&lt;=10,Inputs!$C$12,Inputs!$C$13))/12</f>
        <v>104.182986323523</v>
      </c>
      <c r="L23" s="56" t="n">
        <f aca="false">IF(OR(E23=1,A23&lt;=Inputs!$C$15),0,MAX(Inputs!$C$8*I23-(F23+G23+H23+J23-K23),0))</f>
        <v>0</v>
      </c>
      <c r="M23" s="56" t="n">
        <f aca="false">L23*INDEX(Rates!$B$2:$C$101,C23+1,IF(Inputs!$C$5="Male",1,2))/1000/12*Inputs!$C$16</f>
        <v>0</v>
      </c>
      <c r="N23" s="56" t="n">
        <f aca="false">IF($V$1=1,MAX(F23+G23+H23+J23-K23-M23,0)*Inputs!$C$22/12,0)</f>
        <v>0</v>
      </c>
      <c r="O23" s="56" t="n">
        <f aca="false">IF(AND(MOD(A23,12)=0,B23&gt;=Inputs!$C$18),MAX(F23+G23+H23+J23-K23-M23-N23,0)*Inputs!$C$17,0)</f>
        <v>0</v>
      </c>
      <c r="P23" s="56" t="n">
        <f aca="false">F23+G23+H23+J23-K23-M23-N23+O23</f>
        <v>49903.6504489674</v>
      </c>
      <c r="Q23" s="56" t="n">
        <f aca="false">IF(OR(E23=1,P23&lt;=0),0,P23)</f>
        <v>49903.6504489674</v>
      </c>
      <c r="R23" s="15" t="n">
        <f aca="false">IF(OR(E23=1,AND(P23&lt;=0,I23&gt;0)),1,0)</f>
        <v>0</v>
      </c>
      <c r="S23" s="15" t="n">
        <f aca="false">IF(L23&gt;0,1,0)</f>
        <v>0</v>
      </c>
    </row>
    <row r="24" customFormat="false" ht="15" hidden="false" customHeight="false" outlineLevel="0" collapsed="false">
      <c r="A24" s="15" t="n">
        <v>23</v>
      </c>
      <c r="B24" s="15" t="n">
        <f aca="false">INT((A24-1)/12)+1</f>
        <v>2</v>
      </c>
      <c r="C24" s="15" t="n">
        <f aca="false">MIN(Inputs!$C$4+B24-1,99)</f>
        <v>75</v>
      </c>
      <c r="D24" s="55" t="n">
        <f aca="false">Inputs!$C$27</f>
        <v>0.04</v>
      </c>
      <c r="E24" s="15" t="n">
        <f aca="false">R23</f>
        <v>0</v>
      </c>
      <c r="F24" s="56" t="n">
        <f aca="false">Q23</f>
        <v>49903.6504489674</v>
      </c>
      <c r="G24" s="56" t="n">
        <f aca="false">IF(AND(MOD(A24-1,12)=0,B24&lt;=Inputs!$C$7,E24=0),Inputs!$C$6,0)</f>
        <v>0</v>
      </c>
      <c r="H24" s="56" t="n">
        <f aca="false">IF(B24=1,G24*Inputs!$C$9,0)</f>
        <v>0</v>
      </c>
      <c r="I24" s="56" t="n">
        <f aca="false">I23+G24</f>
        <v>48000</v>
      </c>
      <c r="J24" s="56" t="n">
        <f aca="false">(F24+G24+H24)*((1+D24)^(1/12)-1)</f>
        <v>163.371565751733</v>
      </c>
      <c r="K24" s="56" t="n">
        <f aca="false">(F24+G24+H24+J24)*(Inputs!$C$14+IF(B24&lt;=10,Inputs!$C$12,Inputs!$C$13))/12</f>
        <v>104.306295863998</v>
      </c>
      <c r="L24" s="56" t="n">
        <f aca="false">IF(OR(E24=1,A24&lt;=Inputs!$C$15),0,MAX(Inputs!$C$8*I24-(F24+G24+H24+J24-K24),0))</f>
        <v>0</v>
      </c>
      <c r="M24" s="56" t="n">
        <f aca="false">L24*INDEX(Rates!$B$2:$C$101,C24+1,IF(Inputs!$C$5="Male",1,2))/1000/12*Inputs!$C$16</f>
        <v>0</v>
      </c>
      <c r="N24" s="56" t="n">
        <f aca="false">IF($V$1=1,MAX(F24+G24+H24+J24-K24-M24,0)*Inputs!$C$22/12,0)</f>
        <v>0</v>
      </c>
      <c r="O24" s="56" t="n">
        <f aca="false">IF(AND(MOD(A24,12)=0,B24&gt;=Inputs!$C$18),MAX(F24+G24+H24+J24-K24-M24-N24,0)*Inputs!$C$17,0)</f>
        <v>0</v>
      </c>
      <c r="P24" s="56" t="n">
        <f aca="false">F24+G24+H24+J24-K24-M24-N24+O24</f>
        <v>49962.7157188551</v>
      </c>
      <c r="Q24" s="56" t="n">
        <f aca="false">IF(OR(E24=1,P24&lt;=0),0,P24)</f>
        <v>49962.7157188551</v>
      </c>
      <c r="R24" s="15" t="n">
        <f aca="false">IF(OR(E24=1,AND(P24&lt;=0,I24&gt;0)),1,0)</f>
        <v>0</v>
      </c>
      <c r="S24" s="15" t="n">
        <f aca="false">IF(L24&gt;0,1,0)</f>
        <v>0</v>
      </c>
    </row>
    <row r="25" customFormat="false" ht="15" hidden="false" customHeight="false" outlineLevel="0" collapsed="false">
      <c r="A25" s="15" t="n">
        <v>24</v>
      </c>
      <c r="B25" s="15" t="n">
        <f aca="false">INT((A25-1)/12)+1</f>
        <v>2</v>
      </c>
      <c r="C25" s="15" t="n">
        <f aca="false">MIN(Inputs!$C$4+B25-1,99)</f>
        <v>75</v>
      </c>
      <c r="D25" s="55" t="n">
        <f aca="false">Inputs!$C$27</f>
        <v>0.04</v>
      </c>
      <c r="E25" s="15" t="n">
        <f aca="false">R24</f>
        <v>0</v>
      </c>
      <c r="F25" s="56" t="n">
        <f aca="false">Q24</f>
        <v>49962.7157188551</v>
      </c>
      <c r="G25" s="56" t="n">
        <f aca="false">IF(AND(MOD(A25-1,12)=0,B25&lt;=Inputs!$C$7,E25=0),Inputs!$C$6,0)</f>
        <v>0</v>
      </c>
      <c r="H25" s="56" t="n">
        <f aca="false">IF(B25=1,G25*Inputs!$C$9,0)</f>
        <v>0</v>
      </c>
      <c r="I25" s="56" t="n">
        <f aca="false">I24+G25</f>
        <v>48000</v>
      </c>
      <c r="J25" s="56" t="n">
        <f aca="false">(F25+G25+H25)*((1+D25)^(1/12)-1)</f>
        <v>163.564930075511</v>
      </c>
      <c r="K25" s="56" t="n">
        <f aca="false">(F25+G25+H25+J25)*(Inputs!$C$14+IF(B25&lt;=10,Inputs!$C$12,Inputs!$C$13))/12</f>
        <v>104.429751351939</v>
      </c>
      <c r="L25" s="56" t="n">
        <f aca="false">IF(OR(E25=1,A25&lt;=Inputs!$C$15),0,MAX(Inputs!$C$8*I25-(F25+G25+H25+J25-K25),0))</f>
        <v>0</v>
      </c>
      <c r="M25" s="56" t="n">
        <f aca="false">L25*INDEX(Rates!$B$2:$C$101,C25+1,IF(Inputs!$C$5="Male",1,2))/1000/12*Inputs!$C$16</f>
        <v>0</v>
      </c>
      <c r="N25" s="56" t="n">
        <f aca="false">IF($V$1=1,MAX(F25+G25+H25+J25-K25-M25,0)*Inputs!$C$22/12,0)</f>
        <v>0</v>
      </c>
      <c r="O25" s="56" t="n">
        <f aca="false">IF(AND(MOD(A25,12)=0,B25&gt;=Inputs!$C$18),MAX(F25+G25+H25+J25-K25-M25-N25,0)*Inputs!$C$17,0)</f>
        <v>0</v>
      </c>
      <c r="P25" s="56" t="n">
        <f aca="false">F25+G25+H25+J25-K25-M25-N25+O25</f>
        <v>50021.8508975787</v>
      </c>
      <c r="Q25" s="56" t="n">
        <f aca="false">IF(OR(E25=1,P25&lt;=0),0,P25)</f>
        <v>50021.8508975787</v>
      </c>
      <c r="R25" s="15" t="n">
        <f aca="false">IF(OR(E25=1,AND(P25&lt;=0,I25&gt;0)),1,0)</f>
        <v>0</v>
      </c>
      <c r="S25" s="15" t="n">
        <f aca="false">IF(L25&gt;0,1,0)</f>
        <v>0</v>
      </c>
    </row>
    <row r="26" customFormat="false" ht="15" hidden="false" customHeight="false" outlineLevel="0" collapsed="false">
      <c r="A26" s="15" t="n">
        <v>25</v>
      </c>
      <c r="B26" s="15" t="n">
        <f aca="false">INT((A26-1)/12)+1</f>
        <v>3</v>
      </c>
      <c r="C26" s="15" t="n">
        <f aca="false">MIN(Inputs!$C$4+B26-1,99)</f>
        <v>76</v>
      </c>
      <c r="D26" s="55" t="n">
        <f aca="false">Inputs!$C$27</f>
        <v>0.04</v>
      </c>
      <c r="E26" s="15" t="n">
        <f aca="false">R25</f>
        <v>0</v>
      </c>
      <c r="F26" s="56" t="n">
        <f aca="false">Q25</f>
        <v>50021.8508975787</v>
      </c>
      <c r="G26" s="56" t="n">
        <f aca="false">IF(AND(MOD(A26-1,12)=0,B26&lt;=Inputs!$C$7,E26=0),Inputs!$C$6,0)</f>
        <v>24000</v>
      </c>
      <c r="H26" s="56" t="n">
        <f aca="false">IF(B26=1,G26*Inputs!$C$9,0)</f>
        <v>0</v>
      </c>
      <c r="I26" s="56" t="n">
        <f aca="false">I25+G26</f>
        <v>72000</v>
      </c>
      <c r="J26" s="56" t="n">
        <f aca="false">(F26+G26+H26)*((1+D26)^(1/12)-1)</f>
        <v>242.3282780354</v>
      </c>
      <c r="K26" s="56" t="n">
        <f aca="false">(F26+G26+H26+J26)*(Inputs!$C$14+IF(B26&lt;=10,Inputs!$C$12,Inputs!$C$13))/12</f>
        <v>154.717039949196</v>
      </c>
      <c r="L26" s="56" t="n">
        <f aca="false">IF(OR(E26=1,A26&lt;=Inputs!$C$15),0,MAX(Inputs!$C$8*I26-(F26+G26+H26+J26-K26),0))</f>
        <v>0</v>
      </c>
      <c r="M26" s="56" t="n">
        <f aca="false">L26*INDEX(Rates!$B$2:$C$101,C26+1,IF(Inputs!$C$5="Male",1,2))/1000/12*Inputs!$C$16</f>
        <v>0</v>
      </c>
      <c r="N26" s="56" t="n">
        <f aca="false">IF($V$1=1,MAX(F26+G26+H26+J26-K26-M26,0)*Inputs!$C$22/12,0)</f>
        <v>0</v>
      </c>
      <c r="O26" s="56" t="n">
        <f aca="false">IF(AND(MOD(A26,12)=0,B26&gt;=Inputs!$C$18),MAX(F26+G26+H26+J26-K26-M26-N26,0)*Inputs!$C$17,0)</f>
        <v>0</v>
      </c>
      <c r="P26" s="56" t="n">
        <f aca="false">F26+G26+H26+J26-K26-M26-N26+O26</f>
        <v>74109.4621356649</v>
      </c>
      <c r="Q26" s="56" t="n">
        <f aca="false">IF(OR(E26=1,P26&lt;=0),0,P26)</f>
        <v>74109.4621356649</v>
      </c>
      <c r="R26" s="15" t="n">
        <f aca="false">IF(OR(E26=1,AND(P26&lt;=0,I26&gt;0)),1,0)</f>
        <v>0</v>
      </c>
      <c r="S26" s="15" t="n">
        <f aca="false">IF(L26&gt;0,1,0)</f>
        <v>0</v>
      </c>
    </row>
    <row r="27" customFormat="false" ht="15" hidden="false" customHeight="false" outlineLevel="0" collapsed="false">
      <c r="A27" s="15" t="n">
        <v>26</v>
      </c>
      <c r="B27" s="15" t="n">
        <f aca="false">INT((A27-1)/12)+1</f>
        <v>3</v>
      </c>
      <c r="C27" s="15" t="n">
        <f aca="false">MIN(Inputs!$C$4+B27-1,99)</f>
        <v>76</v>
      </c>
      <c r="D27" s="55" t="n">
        <f aca="false">Inputs!$C$27</f>
        <v>0.04</v>
      </c>
      <c r="E27" s="15" t="n">
        <f aca="false">R26</f>
        <v>0</v>
      </c>
      <c r="F27" s="56" t="n">
        <f aca="false">Q26</f>
        <v>74109.4621356649</v>
      </c>
      <c r="G27" s="56" t="n">
        <f aca="false">IF(AND(MOD(A27-1,12)=0,B27&lt;=Inputs!$C$7,E27=0),Inputs!$C$6,0)</f>
        <v>0</v>
      </c>
      <c r="H27" s="56" t="n">
        <f aca="false">IF(B27=1,G27*Inputs!$C$9,0)</f>
        <v>0</v>
      </c>
      <c r="I27" s="56" t="n">
        <f aca="false">I26+G27</f>
        <v>72000</v>
      </c>
      <c r="J27" s="56" t="n">
        <f aca="false">(F27+G27+H27)*((1+D27)^(1/12)-1)</f>
        <v>242.61509443089</v>
      </c>
      <c r="K27" s="56" t="n">
        <f aca="false">(F27+G27+H27+J27)*(Inputs!$C$14+IF(B27&lt;=10,Inputs!$C$12,Inputs!$C$13))/12</f>
        <v>154.900160896033</v>
      </c>
      <c r="L27" s="56" t="n">
        <f aca="false">IF(OR(E27=1,A27&lt;=Inputs!$C$15),0,MAX(Inputs!$C$8*I27-(F27+G27+H27+J27-K27),0))</f>
        <v>0</v>
      </c>
      <c r="M27" s="56" t="n">
        <f aca="false">L27*INDEX(Rates!$B$2:$C$101,C27+1,IF(Inputs!$C$5="Male",1,2))/1000/12*Inputs!$C$16</f>
        <v>0</v>
      </c>
      <c r="N27" s="56" t="n">
        <f aca="false">IF($V$1=1,MAX(F27+G27+H27+J27-K27-M27,0)*Inputs!$C$22/12,0)</f>
        <v>0</v>
      </c>
      <c r="O27" s="56" t="n">
        <f aca="false">IF(AND(MOD(A27,12)=0,B27&gt;=Inputs!$C$18),MAX(F27+G27+H27+J27-K27-M27-N27,0)*Inputs!$C$17,0)</f>
        <v>0</v>
      </c>
      <c r="P27" s="56" t="n">
        <f aca="false">F27+G27+H27+J27-K27-M27-N27+O27</f>
        <v>74197.1770691997</v>
      </c>
      <c r="Q27" s="56" t="n">
        <f aca="false">IF(OR(E27=1,P27&lt;=0),0,P27)</f>
        <v>74197.1770691997</v>
      </c>
      <c r="R27" s="15" t="n">
        <f aca="false">IF(OR(E27=1,AND(P27&lt;=0,I27&gt;0)),1,0)</f>
        <v>0</v>
      </c>
      <c r="S27" s="15" t="n">
        <f aca="false">IF(L27&gt;0,1,0)</f>
        <v>0</v>
      </c>
    </row>
    <row r="28" customFormat="false" ht="15" hidden="false" customHeight="false" outlineLevel="0" collapsed="false">
      <c r="A28" s="15" t="n">
        <v>27</v>
      </c>
      <c r="B28" s="15" t="n">
        <f aca="false">INT((A28-1)/12)+1</f>
        <v>3</v>
      </c>
      <c r="C28" s="15" t="n">
        <f aca="false">MIN(Inputs!$C$4+B28-1,99)</f>
        <v>76</v>
      </c>
      <c r="D28" s="55" t="n">
        <f aca="false">Inputs!$C$27</f>
        <v>0.04</v>
      </c>
      <c r="E28" s="15" t="n">
        <f aca="false">R27</f>
        <v>0</v>
      </c>
      <c r="F28" s="56" t="n">
        <f aca="false">Q27</f>
        <v>74197.1770691997</v>
      </c>
      <c r="G28" s="56" t="n">
        <f aca="false">IF(AND(MOD(A28-1,12)=0,B28&lt;=Inputs!$C$7,E28=0),Inputs!$C$6,0)</f>
        <v>0</v>
      </c>
      <c r="H28" s="56" t="n">
        <f aca="false">IF(B28=1,G28*Inputs!$C$9,0)</f>
        <v>0</v>
      </c>
      <c r="I28" s="56" t="n">
        <f aca="false">I27+G28</f>
        <v>72000</v>
      </c>
      <c r="J28" s="56" t="n">
        <f aca="false">(F28+G28+H28)*((1+D28)^(1/12)-1)</f>
        <v>242.902250298296</v>
      </c>
      <c r="K28" s="56" t="n">
        <f aca="false">(F28+G28+H28+J28)*(Inputs!$C$14+IF(B28&lt;=10,Inputs!$C$12,Inputs!$C$13))/12</f>
        <v>155.083498582288</v>
      </c>
      <c r="L28" s="56" t="n">
        <f aca="false">IF(OR(E28=1,A28&lt;=Inputs!$C$15),0,MAX(Inputs!$C$8*I28-(F28+G28+H28+J28-K28),0))</f>
        <v>0</v>
      </c>
      <c r="M28" s="56" t="n">
        <f aca="false">L28*INDEX(Rates!$B$2:$C$101,C28+1,IF(Inputs!$C$5="Male",1,2))/1000/12*Inputs!$C$16</f>
        <v>0</v>
      </c>
      <c r="N28" s="56" t="n">
        <f aca="false">IF($V$1=1,MAX(F28+G28+H28+J28-K28-M28,0)*Inputs!$C$22/12,0)</f>
        <v>0</v>
      </c>
      <c r="O28" s="56" t="n">
        <f aca="false">IF(AND(MOD(A28,12)=0,B28&gt;=Inputs!$C$18),MAX(F28+G28+H28+J28-K28-M28-N28,0)*Inputs!$C$17,0)</f>
        <v>0</v>
      </c>
      <c r="P28" s="56" t="n">
        <f aca="false">F28+G28+H28+J28-K28-M28-N28+O28</f>
        <v>74284.9958209157</v>
      </c>
      <c r="Q28" s="56" t="n">
        <f aca="false">IF(OR(E28=1,P28&lt;=0),0,P28)</f>
        <v>74284.9958209157</v>
      </c>
      <c r="R28" s="15" t="n">
        <f aca="false">IF(OR(E28=1,AND(P28&lt;=0,I28&gt;0)),1,0)</f>
        <v>0</v>
      </c>
      <c r="S28" s="15" t="n">
        <f aca="false">IF(L28&gt;0,1,0)</f>
        <v>0</v>
      </c>
    </row>
    <row r="29" customFormat="false" ht="15" hidden="false" customHeight="false" outlineLevel="0" collapsed="false">
      <c r="A29" s="15" t="n">
        <v>28</v>
      </c>
      <c r="B29" s="15" t="n">
        <f aca="false">INT((A29-1)/12)+1</f>
        <v>3</v>
      </c>
      <c r="C29" s="15" t="n">
        <f aca="false">MIN(Inputs!$C$4+B29-1,99)</f>
        <v>76</v>
      </c>
      <c r="D29" s="55" t="n">
        <f aca="false">Inputs!$C$27</f>
        <v>0.04</v>
      </c>
      <c r="E29" s="15" t="n">
        <f aca="false">R28</f>
        <v>0</v>
      </c>
      <c r="F29" s="56" t="n">
        <f aca="false">Q28</f>
        <v>74284.9958209157</v>
      </c>
      <c r="G29" s="56" t="n">
        <f aca="false">IF(AND(MOD(A29-1,12)=0,B29&lt;=Inputs!$C$7,E29=0),Inputs!$C$6,0)</f>
        <v>0</v>
      </c>
      <c r="H29" s="56" t="n">
        <f aca="false">IF(B29=1,G29*Inputs!$C$9,0)</f>
        <v>0</v>
      </c>
      <c r="I29" s="56" t="n">
        <f aca="false">I28+G29</f>
        <v>72000</v>
      </c>
      <c r="J29" s="56" t="n">
        <f aca="false">(F29+G29+H29)*((1+D29)^(1/12)-1)</f>
        <v>243.189746039412</v>
      </c>
      <c r="K29" s="56" t="n">
        <f aca="false">(F29+G29+H29+J29)*(Inputs!$C$14+IF(B29&lt;=10,Inputs!$C$12,Inputs!$C$13))/12</f>
        <v>155.26705326449</v>
      </c>
      <c r="L29" s="56" t="n">
        <f aca="false">IF(OR(E29=1,A29&lt;=Inputs!$C$15),0,MAX(Inputs!$C$8*I29-(F29+G29+H29+J29-K29),0))</f>
        <v>0</v>
      </c>
      <c r="M29" s="56" t="n">
        <f aca="false">L29*INDEX(Rates!$B$2:$C$101,C29+1,IF(Inputs!$C$5="Male",1,2))/1000/12*Inputs!$C$16</f>
        <v>0</v>
      </c>
      <c r="N29" s="56" t="n">
        <f aca="false">IF($V$1=1,MAX(F29+G29+H29+J29-K29-M29,0)*Inputs!$C$22/12,0)</f>
        <v>0</v>
      </c>
      <c r="O29" s="56" t="n">
        <f aca="false">IF(AND(MOD(A29,12)=0,B29&gt;=Inputs!$C$18),MAX(F29+G29+H29+J29-K29-M29-N29,0)*Inputs!$C$17,0)</f>
        <v>0</v>
      </c>
      <c r="P29" s="56" t="n">
        <f aca="false">F29+G29+H29+J29-K29-M29-N29+O29</f>
        <v>74372.9185136907</v>
      </c>
      <c r="Q29" s="56" t="n">
        <f aca="false">IF(OR(E29=1,P29&lt;=0),0,P29)</f>
        <v>74372.9185136907</v>
      </c>
      <c r="R29" s="15" t="n">
        <f aca="false">IF(OR(E29=1,AND(P29&lt;=0,I29&gt;0)),1,0)</f>
        <v>0</v>
      </c>
      <c r="S29" s="15" t="n">
        <f aca="false">IF(L29&gt;0,1,0)</f>
        <v>0</v>
      </c>
    </row>
    <row r="30" customFormat="false" ht="15" hidden="false" customHeight="false" outlineLevel="0" collapsed="false">
      <c r="A30" s="15" t="n">
        <v>29</v>
      </c>
      <c r="B30" s="15" t="n">
        <f aca="false">INT((A30-1)/12)+1</f>
        <v>3</v>
      </c>
      <c r="C30" s="15" t="n">
        <f aca="false">MIN(Inputs!$C$4+B30-1,99)</f>
        <v>76</v>
      </c>
      <c r="D30" s="55" t="n">
        <f aca="false">Inputs!$C$27</f>
        <v>0.04</v>
      </c>
      <c r="E30" s="15" t="n">
        <f aca="false">R29</f>
        <v>0</v>
      </c>
      <c r="F30" s="56" t="n">
        <f aca="false">Q29</f>
        <v>74372.9185136907</v>
      </c>
      <c r="G30" s="56" t="n">
        <f aca="false">IF(AND(MOD(A30-1,12)=0,B30&lt;=Inputs!$C$7,E30=0),Inputs!$C$6,0)</f>
        <v>0</v>
      </c>
      <c r="H30" s="56" t="n">
        <f aca="false">IF(B30=1,G30*Inputs!$C$9,0)</f>
        <v>0</v>
      </c>
      <c r="I30" s="56" t="n">
        <f aca="false">I29+G30</f>
        <v>72000</v>
      </c>
      <c r="J30" s="56" t="n">
        <f aca="false">(F30+G30+H30)*((1+D30)^(1/12)-1)</f>
        <v>243.477582056507</v>
      </c>
      <c r="K30" s="56" t="n">
        <f aca="false">(F30+G30+H30+J30)*(Inputs!$C$14+IF(B30&lt;=10,Inputs!$C$12,Inputs!$C$13))/12</f>
        <v>155.450825199473</v>
      </c>
      <c r="L30" s="56" t="n">
        <f aca="false">IF(OR(E30=1,A30&lt;=Inputs!$C$15),0,MAX(Inputs!$C$8*I30-(F30+G30+H30+J30-K30),0))</f>
        <v>0</v>
      </c>
      <c r="M30" s="56" t="n">
        <f aca="false">L30*INDEX(Rates!$B$2:$C$101,C30+1,IF(Inputs!$C$5="Male",1,2))/1000/12*Inputs!$C$16</f>
        <v>0</v>
      </c>
      <c r="N30" s="56" t="n">
        <f aca="false">IF($V$1=1,MAX(F30+G30+H30+J30-K30-M30,0)*Inputs!$C$22/12,0)</f>
        <v>0</v>
      </c>
      <c r="O30" s="56" t="n">
        <f aca="false">IF(AND(MOD(A30,12)=0,B30&gt;=Inputs!$C$18),MAX(F30+G30+H30+J30-K30-M30-N30,0)*Inputs!$C$17,0)</f>
        <v>0</v>
      </c>
      <c r="P30" s="56" t="n">
        <f aca="false">F30+G30+H30+J30-K30-M30-N30+O30</f>
        <v>74460.9452705477</v>
      </c>
      <c r="Q30" s="56" t="n">
        <f aca="false">IF(OR(E30=1,P30&lt;=0),0,P30)</f>
        <v>74460.9452705477</v>
      </c>
      <c r="R30" s="15" t="n">
        <f aca="false">IF(OR(E30=1,AND(P30&lt;=0,I30&gt;0)),1,0)</f>
        <v>0</v>
      </c>
      <c r="S30" s="15" t="n">
        <f aca="false">IF(L30&gt;0,1,0)</f>
        <v>0</v>
      </c>
    </row>
    <row r="31" customFormat="false" ht="15" hidden="false" customHeight="false" outlineLevel="0" collapsed="false">
      <c r="A31" s="15" t="n">
        <v>30</v>
      </c>
      <c r="B31" s="15" t="n">
        <f aca="false">INT((A31-1)/12)+1</f>
        <v>3</v>
      </c>
      <c r="C31" s="15" t="n">
        <f aca="false">MIN(Inputs!$C$4+B31-1,99)</f>
        <v>76</v>
      </c>
      <c r="D31" s="55" t="n">
        <f aca="false">Inputs!$C$27</f>
        <v>0.04</v>
      </c>
      <c r="E31" s="15" t="n">
        <f aca="false">R30</f>
        <v>0</v>
      </c>
      <c r="F31" s="56" t="n">
        <f aca="false">Q30</f>
        <v>74460.9452705477</v>
      </c>
      <c r="G31" s="56" t="n">
        <f aca="false">IF(AND(MOD(A31-1,12)=0,B31&lt;=Inputs!$C$7,E31=0),Inputs!$C$6,0)</f>
        <v>0</v>
      </c>
      <c r="H31" s="56" t="n">
        <f aca="false">IF(B31=1,G31*Inputs!$C$9,0)</f>
        <v>0</v>
      </c>
      <c r="I31" s="56" t="n">
        <f aca="false">I30+G31</f>
        <v>72000</v>
      </c>
      <c r="J31" s="56" t="n">
        <f aca="false">(F31+G31+H31)*((1+D31)^(1/12)-1)</f>
        <v>243.765758752328</v>
      </c>
      <c r="K31" s="56" t="n">
        <f aca="false">(F31+G31+H31+J31)*(Inputs!$C$14+IF(B31&lt;=10,Inputs!$C$12,Inputs!$C$13))/12</f>
        <v>155.634814644375</v>
      </c>
      <c r="L31" s="56" t="n">
        <f aca="false">IF(OR(E31=1,A31&lt;=Inputs!$C$15),0,MAX(Inputs!$C$8*I31-(F31+G31+H31+J31-K31),0))</f>
        <v>0</v>
      </c>
      <c r="M31" s="56" t="n">
        <f aca="false">L31*INDEX(Rates!$B$2:$C$101,C31+1,IF(Inputs!$C$5="Male",1,2))/1000/12*Inputs!$C$16</f>
        <v>0</v>
      </c>
      <c r="N31" s="56" t="n">
        <f aca="false">IF($V$1=1,MAX(F31+G31+H31+J31-K31-M31,0)*Inputs!$C$22/12,0)</f>
        <v>0</v>
      </c>
      <c r="O31" s="56" t="n">
        <f aca="false">IF(AND(MOD(A31,12)=0,B31&gt;=Inputs!$C$18),MAX(F31+G31+H31+J31-K31-M31-N31,0)*Inputs!$C$17,0)</f>
        <v>0</v>
      </c>
      <c r="P31" s="56" t="n">
        <f aca="false">F31+G31+H31+J31-K31-M31-N31+O31</f>
        <v>74549.0762146556</v>
      </c>
      <c r="Q31" s="56" t="n">
        <f aca="false">IF(OR(E31=1,P31&lt;=0),0,P31)</f>
        <v>74549.0762146556</v>
      </c>
      <c r="R31" s="15" t="n">
        <f aca="false">IF(OR(E31=1,AND(P31&lt;=0,I31&gt;0)),1,0)</f>
        <v>0</v>
      </c>
      <c r="S31" s="15" t="n">
        <f aca="false">IF(L31&gt;0,1,0)</f>
        <v>0</v>
      </c>
    </row>
    <row r="32" customFormat="false" ht="15" hidden="false" customHeight="false" outlineLevel="0" collapsed="false">
      <c r="A32" s="15" t="n">
        <v>31</v>
      </c>
      <c r="B32" s="15" t="n">
        <f aca="false">INT((A32-1)/12)+1</f>
        <v>3</v>
      </c>
      <c r="C32" s="15" t="n">
        <f aca="false">MIN(Inputs!$C$4+B32-1,99)</f>
        <v>76</v>
      </c>
      <c r="D32" s="55" t="n">
        <f aca="false">Inputs!$C$27</f>
        <v>0.04</v>
      </c>
      <c r="E32" s="15" t="n">
        <f aca="false">R31</f>
        <v>0</v>
      </c>
      <c r="F32" s="56" t="n">
        <f aca="false">Q31</f>
        <v>74549.0762146556</v>
      </c>
      <c r="G32" s="56" t="n">
        <f aca="false">IF(AND(MOD(A32-1,12)=0,B32&lt;=Inputs!$C$7,E32=0),Inputs!$C$6,0)</f>
        <v>0</v>
      </c>
      <c r="H32" s="56" t="n">
        <f aca="false">IF(B32=1,G32*Inputs!$C$9,0)</f>
        <v>0</v>
      </c>
      <c r="I32" s="56" t="n">
        <f aca="false">I31+G32</f>
        <v>72000</v>
      </c>
      <c r="J32" s="56" t="n">
        <f aca="false">(F32+G32+H32)*((1+D32)^(1/12)-1)</f>
        <v>244.054276530097</v>
      </c>
      <c r="K32" s="56" t="n">
        <f aca="false">(F32+G32+H32+J32)*(Inputs!$C$14+IF(B32&lt;=10,Inputs!$C$12,Inputs!$C$13))/12</f>
        <v>155.819021856637</v>
      </c>
      <c r="L32" s="56" t="n">
        <f aca="false">IF(OR(E32=1,A32&lt;=Inputs!$C$15),0,MAX(Inputs!$C$8*I32-(F32+G32+H32+J32-K32),0))</f>
        <v>0</v>
      </c>
      <c r="M32" s="56" t="n">
        <f aca="false">L32*INDEX(Rates!$B$2:$C$101,C32+1,IF(Inputs!$C$5="Male",1,2))/1000/12*Inputs!$C$16</f>
        <v>0</v>
      </c>
      <c r="N32" s="56" t="n">
        <f aca="false">IF($V$1=1,MAX(F32+G32+H32+J32-K32-M32,0)*Inputs!$C$22/12,0)</f>
        <v>0</v>
      </c>
      <c r="O32" s="56" t="n">
        <f aca="false">IF(AND(MOD(A32,12)=0,B32&gt;=Inputs!$C$18),MAX(F32+G32+H32+J32-K32-M32-N32,0)*Inputs!$C$17,0)</f>
        <v>0</v>
      </c>
      <c r="P32" s="56" t="n">
        <f aca="false">F32+G32+H32+J32-K32-M32-N32+O32</f>
        <v>74637.3114693291</v>
      </c>
      <c r="Q32" s="56" t="n">
        <f aca="false">IF(OR(E32=1,P32&lt;=0),0,P32)</f>
        <v>74637.3114693291</v>
      </c>
      <c r="R32" s="15" t="n">
        <f aca="false">IF(OR(E32=1,AND(P32&lt;=0,I32&gt;0)),1,0)</f>
        <v>0</v>
      </c>
      <c r="S32" s="15" t="n">
        <f aca="false">IF(L32&gt;0,1,0)</f>
        <v>0</v>
      </c>
    </row>
    <row r="33" customFormat="false" ht="15" hidden="false" customHeight="false" outlineLevel="0" collapsed="false">
      <c r="A33" s="15" t="n">
        <v>32</v>
      </c>
      <c r="B33" s="15" t="n">
        <f aca="false">INT((A33-1)/12)+1</f>
        <v>3</v>
      </c>
      <c r="C33" s="15" t="n">
        <f aca="false">MIN(Inputs!$C$4+B33-1,99)</f>
        <v>76</v>
      </c>
      <c r="D33" s="55" t="n">
        <f aca="false">Inputs!$C$27</f>
        <v>0.04</v>
      </c>
      <c r="E33" s="15" t="n">
        <f aca="false">R32</f>
        <v>0</v>
      </c>
      <c r="F33" s="56" t="n">
        <f aca="false">Q32</f>
        <v>74637.3114693291</v>
      </c>
      <c r="G33" s="56" t="n">
        <f aca="false">IF(AND(MOD(A33-1,12)=0,B33&lt;=Inputs!$C$7,E33=0),Inputs!$C$6,0)</f>
        <v>0</v>
      </c>
      <c r="H33" s="56" t="n">
        <f aca="false">IF(B33=1,G33*Inputs!$C$9,0)</f>
        <v>0</v>
      </c>
      <c r="I33" s="56" t="n">
        <f aca="false">I32+G33</f>
        <v>72000</v>
      </c>
      <c r="J33" s="56" t="n">
        <f aca="false">(F33+G33+H33)*((1+D33)^(1/12)-1)</f>
        <v>244.343135793514</v>
      </c>
      <c r="K33" s="56" t="n">
        <f aca="false">(F33+G33+H33+J33)*(Inputs!$C$14+IF(B33&lt;=10,Inputs!$C$12,Inputs!$C$13))/12</f>
        <v>156.003447094005</v>
      </c>
      <c r="L33" s="56" t="n">
        <f aca="false">IF(OR(E33=1,A33&lt;=Inputs!$C$15),0,MAX(Inputs!$C$8*I33-(F33+G33+H33+J33-K33),0))</f>
        <v>0</v>
      </c>
      <c r="M33" s="56" t="n">
        <f aca="false">L33*INDEX(Rates!$B$2:$C$101,C33+1,IF(Inputs!$C$5="Male",1,2))/1000/12*Inputs!$C$16</f>
        <v>0</v>
      </c>
      <c r="N33" s="56" t="n">
        <f aca="false">IF($V$1=1,MAX(F33+G33+H33+J33-K33-M33,0)*Inputs!$C$22/12,0)</f>
        <v>0</v>
      </c>
      <c r="O33" s="56" t="n">
        <f aca="false">IF(AND(MOD(A33,12)=0,B33&gt;=Inputs!$C$18),MAX(F33+G33+H33+J33-K33-M33-N33,0)*Inputs!$C$17,0)</f>
        <v>0</v>
      </c>
      <c r="P33" s="56" t="n">
        <f aca="false">F33+G33+H33+J33-K33-M33-N33+O33</f>
        <v>74725.6511580286</v>
      </c>
      <c r="Q33" s="56" t="n">
        <f aca="false">IF(OR(E33=1,P33&lt;=0),0,P33)</f>
        <v>74725.6511580286</v>
      </c>
      <c r="R33" s="15" t="n">
        <f aca="false">IF(OR(E33=1,AND(P33&lt;=0,I33&gt;0)),1,0)</f>
        <v>0</v>
      </c>
      <c r="S33" s="15" t="n">
        <f aca="false">IF(L33&gt;0,1,0)</f>
        <v>0</v>
      </c>
    </row>
    <row r="34" customFormat="false" ht="15" hidden="false" customHeight="false" outlineLevel="0" collapsed="false">
      <c r="A34" s="15" t="n">
        <v>33</v>
      </c>
      <c r="B34" s="15" t="n">
        <f aca="false">INT((A34-1)/12)+1</f>
        <v>3</v>
      </c>
      <c r="C34" s="15" t="n">
        <f aca="false">MIN(Inputs!$C$4+B34-1,99)</f>
        <v>76</v>
      </c>
      <c r="D34" s="55" t="n">
        <f aca="false">Inputs!$C$27</f>
        <v>0.04</v>
      </c>
      <c r="E34" s="15" t="n">
        <f aca="false">R33</f>
        <v>0</v>
      </c>
      <c r="F34" s="56" t="n">
        <f aca="false">Q33</f>
        <v>74725.6511580286</v>
      </c>
      <c r="G34" s="56" t="n">
        <f aca="false">IF(AND(MOD(A34-1,12)=0,B34&lt;=Inputs!$C$7,E34=0),Inputs!$C$6,0)</f>
        <v>0</v>
      </c>
      <c r="H34" s="56" t="n">
        <f aca="false">IF(B34=1,G34*Inputs!$C$9,0)</f>
        <v>0</v>
      </c>
      <c r="I34" s="56" t="n">
        <f aca="false">I33+G34</f>
        <v>72000</v>
      </c>
      <c r="J34" s="56" t="n">
        <f aca="false">(F34+G34+H34)*((1+D34)^(1/12)-1)</f>
        <v>244.632336946757</v>
      </c>
      <c r="K34" s="56" t="n">
        <f aca="false">(F34+G34+H34+J34)*(Inputs!$C$14+IF(B34&lt;=10,Inputs!$C$12,Inputs!$C$13))/12</f>
        <v>156.188090614532</v>
      </c>
      <c r="L34" s="56" t="n">
        <f aca="false">IF(OR(E34=1,A34&lt;=Inputs!$C$15),0,MAX(Inputs!$C$8*I34-(F34+G34+H34+J34-K34),0))</f>
        <v>0</v>
      </c>
      <c r="M34" s="56" t="n">
        <f aca="false">L34*INDEX(Rates!$B$2:$C$101,C34+1,IF(Inputs!$C$5="Male",1,2))/1000/12*Inputs!$C$16</f>
        <v>0</v>
      </c>
      <c r="N34" s="56" t="n">
        <f aca="false">IF($V$1=1,MAX(F34+G34+H34+J34-K34-M34,0)*Inputs!$C$22/12,0)</f>
        <v>0</v>
      </c>
      <c r="O34" s="56" t="n">
        <f aca="false">IF(AND(MOD(A34,12)=0,B34&gt;=Inputs!$C$18),MAX(F34+G34+H34+J34-K34-M34-N34,0)*Inputs!$C$17,0)</f>
        <v>0</v>
      </c>
      <c r="P34" s="56" t="n">
        <f aca="false">F34+G34+H34+J34-K34-M34-N34+O34</f>
        <v>74814.0954043608</v>
      </c>
      <c r="Q34" s="56" t="n">
        <f aca="false">IF(OR(E34=1,P34&lt;=0),0,P34)</f>
        <v>74814.0954043608</v>
      </c>
      <c r="R34" s="15" t="n">
        <f aca="false">IF(OR(E34=1,AND(P34&lt;=0,I34&gt;0)),1,0)</f>
        <v>0</v>
      </c>
      <c r="S34" s="15" t="n">
        <f aca="false">IF(L34&gt;0,1,0)</f>
        <v>0</v>
      </c>
    </row>
    <row r="35" customFormat="false" ht="15" hidden="false" customHeight="false" outlineLevel="0" collapsed="false">
      <c r="A35" s="15" t="n">
        <v>34</v>
      </c>
      <c r="B35" s="15" t="n">
        <f aca="false">INT((A35-1)/12)+1</f>
        <v>3</v>
      </c>
      <c r="C35" s="15" t="n">
        <f aca="false">MIN(Inputs!$C$4+B35-1,99)</f>
        <v>76</v>
      </c>
      <c r="D35" s="55" t="n">
        <f aca="false">Inputs!$C$27</f>
        <v>0.04</v>
      </c>
      <c r="E35" s="15" t="n">
        <f aca="false">R34</f>
        <v>0</v>
      </c>
      <c r="F35" s="56" t="n">
        <f aca="false">Q34</f>
        <v>74814.0954043608</v>
      </c>
      <c r="G35" s="56" t="n">
        <f aca="false">IF(AND(MOD(A35-1,12)=0,B35&lt;=Inputs!$C$7,E35=0),Inputs!$C$6,0)</f>
        <v>0</v>
      </c>
      <c r="H35" s="56" t="n">
        <f aca="false">IF(B35=1,G35*Inputs!$C$9,0)</f>
        <v>0</v>
      </c>
      <c r="I35" s="56" t="n">
        <f aca="false">I34+G35</f>
        <v>72000</v>
      </c>
      <c r="J35" s="56" t="n">
        <f aca="false">(F35+G35+H35)*((1+D35)^(1/12)-1)</f>
        <v>244.921880394481</v>
      </c>
      <c r="K35" s="56" t="n">
        <f aca="false">(F35+G35+H35+J35)*(Inputs!$C$14+IF(B35&lt;=10,Inputs!$C$12,Inputs!$C$13))/12</f>
        <v>156.372952676574</v>
      </c>
      <c r="L35" s="56" t="n">
        <f aca="false">IF(OR(E35=1,A35&lt;=Inputs!$C$15),0,MAX(Inputs!$C$8*I35-(F35+G35+H35+J35-K35),0))</f>
        <v>0</v>
      </c>
      <c r="M35" s="56" t="n">
        <f aca="false">L35*INDEX(Rates!$B$2:$C$101,C35+1,IF(Inputs!$C$5="Male",1,2))/1000/12*Inputs!$C$16</f>
        <v>0</v>
      </c>
      <c r="N35" s="56" t="n">
        <f aca="false">IF($V$1=1,MAX(F35+G35+H35+J35-K35-M35,0)*Inputs!$C$22/12,0)</f>
        <v>0</v>
      </c>
      <c r="O35" s="56" t="n">
        <f aca="false">IF(AND(MOD(A35,12)=0,B35&gt;=Inputs!$C$18),MAX(F35+G35+H35+J35-K35-M35-N35,0)*Inputs!$C$17,0)</f>
        <v>0</v>
      </c>
      <c r="P35" s="56" t="n">
        <f aca="false">F35+G35+H35+J35-K35-M35-N35+O35</f>
        <v>74902.6443320788</v>
      </c>
      <c r="Q35" s="56" t="n">
        <f aca="false">IF(OR(E35=1,P35&lt;=0),0,P35)</f>
        <v>74902.6443320788</v>
      </c>
      <c r="R35" s="15" t="n">
        <f aca="false">IF(OR(E35=1,AND(P35&lt;=0,I35&gt;0)),1,0)</f>
        <v>0</v>
      </c>
      <c r="S35" s="15" t="n">
        <f aca="false">IF(L35&gt;0,1,0)</f>
        <v>0</v>
      </c>
    </row>
    <row r="36" customFormat="false" ht="15" hidden="false" customHeight="false" outlineLevel="0" collapsed="false">
      <c r="A36" s="15" t="n">
        <v>35</v>
      </c>
      <c r="B36" s="15" t="n">
        <f aca="false">INT((A36-1)/12)+1</f>
        <v>3</v>
      </c>
      <c r="C36" s="15" t="n">
        <f aca="false">MIN(Inputs!$C$4+B36-1,99)</f>
        <v>76</v>
      </c>
      <c r="D36" s="55" t="n">
        <f aca="false">Inputs!$C$27</f>
        <v>0.04</v>
      </c>
      <c r="E36" s="15" t="n">
        <f aca="false">R35</f>
        <v>0</v>
      </c>
      <c r="F36" s="56" t="n">
        <f aca="false">Q35</f>
        <v>74902.6443320788</v>
      </c>
      <c r="G36" s="56" t="n">
        <f aca="false">IF(AND(MOD(A36-1,12)=0,B36&lt;=Inputs!$C$7,E36=0),Inputs!$C$6,0)</f>
        <v>0</v>
      </c>
      <c r="H36" s="56" t="n">
        <f aca="false">IF(B36=1,G36*Inputs!$C$9,0)</f>
        <v>0</v>
      </c>
      <c r="I36" s="56" t="n">
        <f aca="false">I35+G36</f>
        <v>72000</v>
      </c>
      <c r="J36" s="56" t="n">
        <f aca="false">(F36+G36+H36)*((1+D36)^(1/12)-1)</f>
        <v>245.211766541822</v>
      </c>
      <c r="K36" s="56" t="n">
        <f aca="false">(F36+G36+H36+J36)*(Inputs!$C$14+IF(B36&lt;=10,Inputs!$C$12,Inputs!$C$13))/12</f>
        <v>156.558033538793</v>
      </c>
      <c r="L36" s="56" t="n">
        <f aca="false">IF(OR(E36=1,A36&lt;=Inputs!$C$15),0,MAX(Inputs!$C$8*I36-(F36+G36+H36+J36-K36),0))</f>
        <v>0</v>
      </c>
      <c r="M36" s="56" t="n">
        <f aca="false">L36*INDEX(Rates!$B$2:$C$101,C36+1,IF(Inputs!$C$5="Male",1,2))/1000/12*Inputs!$C$16</f>
        <v>0</v>
      </c>
      <c r="N36" s="56" t="n">
        <f aca="false">IF($V$1=1,MAX(F36+G36+H36+J36-K36-M36,0)*Inputs!$C$22/12,0)</f>
        <v>0</v>
      </c>
      <c r="O36" s="56" t="n">
        <f aca="false">IF(AND(MOD(A36,12)=0,B36&gt;=Inputs!$C$18),MAX(F36+G36+H36+J36-K36-M36-N36,0)*Inputs!$C$17,0)</f>
        <v>0</v>
      </c>
      <c r="P36" s="56" t="n">
        <f aca="false">F36+G36+H36+J36-K36-M36-N36+O36</f>
        <v>74991.2980650818</v>
      </c>
      <c r="Q36" s="56" t="n">
        <f aca="false">IF(OR(E36=1,P36&lt;=0),0,P36)</f>
        <v>74991.2980650818</v>
      </c>
      <c r="R36" s="15" t="n">
        <f aca="false">IF(OR(E36=1,AND(P36&lt;=0,I36&gt;0)),1,0)</f>
        <v>0</v>
      </c>
      <c r="S36" s="15" t="n">
        <f aca="false">IF(L36&gt;0,1,0)</f>
        <v>0</v>
      </c>
    </row>
    <row r="37" customFormat="false" ht="15" hidden="false" customHeight="false" outlineLevel="0" collapsed="false">
      <c r="A37" s="15" t="n">
        <v>36</v>
      </c>
      <c r="B37" s="15" t="n">
        <f aca="false">INT((A37-1)/12)+1</f>
        <v>3</v>
      </c>
      <c r="C37" s="15" t="n">
        <f aca="false">MIN(Inputs!$C$4+B37-1,99)</f>
        <v>76</v>
      </c>
      <c r="D37" s="55" t="n">
        <f aca="false">Inputs!$C$27</f>
        <v>0.04</v>
      </c>
      <c r="E37" s="15" t="n">
        <f aca="false">R36</f>
        <v>0</v>
      </c>
      <c r="F37" s="56" t="n">
        <f aca="false">Q36</f>
        <v>74991.2980650818</v>
      </c>
      <c r="G37" s="56" t="n">
        <f aca="false">IF(AND(MOD(A37-1,12)=0,B37&lt;=Inputs!$C$7,E37=0),Inputs!$C$6,0)</f>
        <v>0</v>
      </c>
      <c r="H37" s="56" t="n">
        <f aca="false">IF(B37=1,G37*Inputs!$C$9,0)</f>
        <v>0</v>
      </c>
      <c r="I37" s="56" t="n">
        <f aca="false">I36+G37</f>
        <v>72000</v>
      </c>
      <c r="J37" s="56" t="n">
        <f aca="false">(F37+G37+H37)*((1+D37)^(1/12)-1)</f>
        <v>245.501995794395</v>
      </c>
      <c r="K37" s="56" t="n">
        <f aca="false">(F37+G37+H37+J37)*(Inputs!$C$14+IF(B37&lt;=10,Inputs!$C$12,Inputs!$C$13))/12</f>
        <v>156.743333460159</v>
      </c>
      <c r="L37" s="56" t="n">
        <f aca="false">IF(OR(E37=1,A37&lt;=Inputs!$C$15),0,MAX(Inputs!$C$8*I37-(F37+G37+H37+J37-K37),0))</f>
        <v>0</v>
      </c>
      <c r="M37" s="56" t="n">
        <f aca="false">L37*INDEX(Rates!$B$2:$C$101,C37+1,IF(Inputs!$C$5="Male",1,2))/1000/12*Inputs!$C$16</f>
        <v>0</v>
      </c>
      <c r="N37" s="56" t="n">
        <f aca="false">IF($V$1=1,MAX(F37+G37+H37+J37-K37-M37,0)*Inputs!$C$22/12,0)</f>
        <v>0</v>
      </c>
      <c r="O37" s="56" t="n">
        <f aca="false">IF(AND(MOD(A37,12)=0,B37&gt;=Inputs!$C$18),MAX(F37+G37+H37+J37-K37-M37-N37,0)*Inputs!$C$17,0)</f>
        <v>0</v>
      </c>
      <c r="P37" s="56" t="n">
        <f aca="false">F37+G37+H37+J37-K37-M37-N37+O37</f>
        <v>75080.056727416</v>
      </c>
      <c r="Q37" s="56" t="n">
        <f aca="false">IF(OR(E37=1,P37&lt;=0),0,P37)</f>
        <v>75080.056727416</v>
      </c>
      <c r="R37" s="15" t="n">
        <f aca="false">IF(OR(E37=1,AND(P37&lt;=0,I37&gt;0)),1,0)</f>
        <v>0</v>
      </c>
      <c r="S37" s="15" t="n">
        <f aca="false">IF(L37&gt;0,1,0)</f>
        <v>0</v>
      </c>
    </row>
    <row r="38" customFormat="false" ht="15" hidden="false" customHeight="false" outlineLevel="0" collapsed="false">
      <c r="A38" s="15" t="n">
        <v>37</v>
      </c>
      <c r="B38" s="15" t="n">
        <f aca="false">INT((A38-1)/12)+1</f>
        <v>4</v>
      </c>
      <c r="C38" s="15" t="n">
        <f aca="false">MIN(Inputs!$C$4+B38-1,99)</f>
        <v>77</v>
      </c>
      <c r="D38" s="55" t="n">
        <f aca="false">Inputs!$C$27</f>
        <v>0.04</v>
      </c>
      <c r="E38" s="15" t="n">
        <f aca="false">R37</f>
        <v>0</v>
      </c>
      <c r="F38" s="56" t="n">
        <f aca="false">Q37</f>
        <v>75080.056727416</v>
      </c>
      <c r="G38" s="56" t="n">
        <f aca="false">IF(AND(MOD(A38-1,12)=0,B38&lt;=Inputs!$C$7,E38=0),Inputs!$C$6,0)</f>
        <v>24000</v>
      </c>
      <c r="H38" s="56" t="n">
        <f aca="false">IF(B38=1,G38*Inputs!$C$9,0)</f>
        <v>0</v>
      </c>
      <c r="I38" s="56" t="n">
        <f aca="false">I37+G38</f>
        <v>96000</v>
      </c>
      <c r="J38" s="56" t="n">
        <f aca="false">(F38+G38+H38)*((1+D38)^(1/12)-1)</f>
        <v>324.362323331067</v>
      </c>
      <c r="K38" s="56" t="n">
        <f aca="false">(F38+G38+H38+J38)*(Inputs!$C$14+IF(B38&lt;=10,Inputs!$C$12,Inputs!$C$13))/12</f>
        <v>207.092539689056</v>
      </c>
      <c r="L38" s="56" t="n">
        <f aca="false">IF(OR(E38=1,A38&lt;=Inputs!$C$15),0,MAX(Inputs!$C$8*I38-(F38+G38+H38+J38-K38),0))</f>
        <v>0</v>
      </c>
      <c r="M38" s="56" t="n">
        <f aca="false">L38*INDEX(Rates!$B$2:$C$101,C38+1,IF(Inputs!$C$5="Male",1,2))/1000/12*Inputs!$C$16</f>
        <v>0</v>
      </c>
      <c r="N38" s="56" t="n">
        <f aca="false">IF($V$1=1,MAX(F38+G38+H38+J38-K38-M38,0)*Inputs!$C$22/12,0)</f>
        <v>0</v>
      </c>
      <c r="O38" s="56" t="n">
        <f aca="false">IF(AND(MOD(A38,12)=0,B38&gt;=Inputs!$C$18),MAX(F38+G38+H38+J38-K38-M38-N38,0)*Inputs!$C$17,0)</f>
        <v>0</v>
      </c>
      <c r="P38" s="56" t="n">
        <f aca="false">F38+G38+H38+J38-K38-M38-N38+O38</f>
        <v>99197.326511058</v>
      </c>
      <c r="Q38" s="56" t="n">
        <f aca="false">IF(OR(E38=1,P38&lt;=0),0,P38)</f>
        <v>99197.326511058</v>
      </c>
      <c r="R38" s="15" t="n">
        <f aca="false">IF(OR(E38=1,AND(P38&lt;=0,I38&gt;0)),1,0)</f>
        <v>0</v>
      </c>
      <c r="S38" s="15" t="n">
        <f aca="false">IF(L38&gt;0,1,0)</f>
        <v>0</v>
      </c>
    </row>
    <row r="39" customFormat="false" ht="15" hidden="false" customHeight="false" outlineLevel="0" collapsed="false">
      <c r="A39" s="15" t="n">
        <v>38</v>
      </c>
      <c r="B39" s="15" t="n">
        <f aca="false">INT((A39-1)/12)+1</f>
        <v>4</v>
      </c>
      <c r="C39" s="15" t="n">
        <f aca="false">MIN(Inputs!$C$4+B39-1,99)</f>
        <v>77</v>
      </c>
      <c r="D39" s="55" t="n">
        <f aca="false">Inputs!$C$27</f>
        <v>0.04</v>
      </c>
      <c r="E39" s="15" t="n">
        <f aca="false">R38</f>
        <v>0</v>
      </c>
      <c r="F39" s="56" t="n">
        <f aca="false">Q38</f>
        <v>99197.326511058</v>
      </c>
      <c r="G39" s="56" t="n">
        <f aca="false">IF(AND(MOD(A39-1,12)=0,B39&lt;=Inputs!$C$7,E39=0),Inputs!$C$6,0)</f>
        <v>0</v>
      </c>
      <c r="H39" s="56" t="n">
        <f aca="false">IF(B39=1,G39*Inputs!$C$9,0)</f>
        <v>0</v>
      </c>
      <c r="I39" s="56" t="n">
        <f aca="false">I38+G39</f>
        <v>96000</v>
      </c>
      <c r="J39" s="56" t="n">
        <f aca="false">(F39+G39+H39)*((1+D39)^(1/12)-1)</f>
        <v>324.746234087026</v>
      </c>
      <c r="K39" s="56" t="n">
        <f aca="false">(F39+G39+H39+J39)*(Inputs!$C$14+IF(B39&lt;=10,Inputs!$C$12,Inputs!$C$13))/12</f>
        <v>207.337651552386</v>
      </c>
      <c r="L39" s="56" t="n">
        <f aca="false">IF(OR(E39=1,A39&lt;=Inputs!$C$15),0,MAX(Inputs!$C$8*I39-(F39+G39+H39+J39-K39),0))</f>
        <v>0</v>
      </c>
      <c r="M39" s="56" t="n">
        <f aca="false">L39*INDEX(Rates!$B$2:$C$101,C39+1,IF(Inputs!$C$5="Male",1,2))/1000/12*Inputs!$C$16</f>
        <v>0</v>
      </c>
      <c r="N39" s="56" t="n">
        <f aca="false">IF($V$1=1,MAX(F39+G39+H39+J39-K39-M39,0)*Inputs!$C$22/12,0)</f>
        <v>0</v>
      </c>
      <c r="O39" s="56" t="n">
        <f aca="false">IF(AND(MOD(A39,12)=0,B39&gt;=Inputs!$C$18),MAX(F39+G39+H39+J39-K39-M39-N39,0)*Inputs!$C$17,0)</f>
        <v>0</v>
      </c>
      <c r="P39" s="56" t="n">
        <f aca="false">F39+G39+H39+J39-K39-M39-N39+O39</f>
        <v>99314.7350935927</v>
      </c>
      <c r="Q39" s="56" t="n">
        <f aca="false">IF(OR(E39=1,P39&lt;=0),0,P39)</f>
        <v>99314.7350935927</v>
      </c>
      <c r="R39" s="15" t="n">
        <f aca="false">IF(OR(E39=1,AND(P39&lt;=0,I39&gt;0)),1,0)</f>
        <v>0</v>
      </c>
      <c r="S39" s="15" t="n">
        <f aca="false">IF(L39&gt;0,1,0)</f>
        <v>0</v>
      </c>
    </row>
    <row r="40" customFormat="false" ht="15" hidden="false" customHeight="false" outlineLevel="0" collapsed="false">
      <c r="A40" s="15" t="n">
        <v>39</v>
      </c>
      <c r="B40" s="15" t="n">
        <f aca="false">INT((A40-1)/12)+1</f>
        <v>4</v>
      </c>
      <c r="C40" s="15" t="n">
        <f aca="false">MIN(Inputs!$C$4+B40-1,99)</f>
        <v>77</v>
      </c>
      <c r="D40" s="55" t="n">
        <f aca="false">Inputs!$C$27</f>
        <v>0.04</v>
      </c>
      <c r="E40" s="15" t="n">
        <f aca="false">R39</f>
        <v>0</v>
      </c>
      <c r="F40" s="56" t="n">
        <f aca="false">Q39</f>
        <v>99314.7350935927</v>
      </c>
      <c r="G40" s="56" t="n">
        <f aca="false">IF(AND(MOD(A40-1,12)=0,B40&lt;=Inputs!$C$7,E40=0),Inputs!$C$6,0)</f>
        <v>0</v>
      </c>
      <c r="H40" s="56" t="n">
        <f aca="false">IF(B40=1,G40*Inputs!$C$9,0)</f>
        <v>0</v>
      </c>
      <c r="I40" s="56" t="n">
        <f aca="false">I39+G40</f>
        <v>96000</v>
      </c>
      <c r="J40" s="56" t="n">
        <f aca="false">(F40+G40+H40)*((1+D40)^(1/12)-1)</f>
        <v>325.130599234441</v>
      </c>
      <c r="K40" s="56" t="n">
        <f aca="false">(F40+G40+H40+J40)*(Inputs!$C$14+IF(B40&lt;=10,Inputs!$C$12,Inputs!$C$13))/12</f>
        <v>207.583053526723</v>
      </c>
      <c r="L40" s="56" t="n">
        <f aca="false">IF(OR(E40=1,A40&lt;=Inputs!$C$15),0,MAX(Inputs!$C$8*I40-(F40+G40+H40+J40-K40),0))</f>
        <v>0</v>
      </c>
      <c r="M40" s="56" t="n">
        <f aca="false">L40*INDEX(Rates!$B$2:$C$101,C40+1,IF(Inputs!$C$5="Male",1,2))/1000/12*Inputs!$C$16</f>
        <v>0</v>
      </c>
      <c r="N40" s="56" t="n">
        <f aca="false">IF($V$1=1,MAX(F40+G40+H40+J40-K40-M40,0)*Inputs!$C$22/12,0)</f>
        <v>0</v>
      </c>
      <c r="O40" s="56" t="n">
        <f aca="false">IF(AND(MOD(A40,12)=0,B40&gt;=Inputs!$C$18),MAX(F40+G40+H40+J40-K40-M40-N40,0)*Inputs!$C$17,0)</f>
        <v>0</v>
      </c>
      <c r="P40" s="56" t="n">
        <f aca="false">F40+G40+H40+J40-K40-M40-N40+O40</f>
        <v>99432.2826393004</v>
      </c>
      <c r="Q40" s="56" t="n">
        <f aca="false">IF(OR(E40=1,P40&lt;=0),0,P40)</f>
        <v>99432.2826393004</v>
      </c>
      <c r="R40" s="15" t="n">
        <f aca="false">IF(OR(E40=1,AND(P40&lt;=0,I40&gt;0)),1,0)</f>
        <v>0</v>
      </c>
      <c r="S40" s="15" t="n">
        <f aca="false">IF(L40&gt;0,1,0)</f>
        <v>0</v>
      </c>
    </row>
    <row r="41" customFormat="false" ht="15" hidden="false" customHeight="false" outlineLevel="0" collapsed="false">
      <c r="A41" s="15" t="n">
        <v>40</v>
      </c>
      <c r="B41" s="15" t="n">
        <f aca="false">INT((A41-1)/12)+1</f>
        <v>4</v>
      </c>
      <c r="C41" s="15" t="n">
        <f aca="false">MIN(Inputs!$C$4+B41-1,99)</f>
        <v>77</v>
      </c>
      <c r="D41" s="55" t="n">
        <f aca="false">Inputs!$C$27</f>
        <v>0.04</v>
      </c>
      <c r="E41" s="15" t="n">
        <f aca="false">R40</f>
        <v>0</v>
      </c>
      <c r="F41" s="56" t="n">
        <f aca="false">Q40</f>
        <v>99432.2826393004</v>
      </c>
      <c r="G41" s="56" t="n">
        <f aca="false">IF(AND(MOD(A41-1,12)=0,B41&lt;=Inputs!$C$7,E41=0),Inputs!$C$6,0)</f>
        <v>0</v>
      </c>
      <c r="H41" s="56" t="n">
        <f aca="false">IF(B41=1,G41*Inputs!$C$9,0)</f>
        <v>0</v>
      </c>
      <c r="I41" s="56" t="n">
        <f aca="false">I40+G41</f>
        <v>96000</v>
      </c>
      <c r="J41" s="56" t="n">
        <f aca="false">(F41+G41+H41)*((1+D41)^(1/12)-1)</f>
        <v>325.515419311124</v>
      </c>
      <c r="K41" s="56" t="n">
        <f aca="false">(F41+G41+H41+J41)*(Inputs!$C$14+IF(B41&lt;=10,Inputs!$C$12,Inputs!$C$13))/12</f>
        <v>207.828745955441</v>
      </c>
      <c r="L41" s="56" t="n">
        <f aca="false">IF(OR(E41=1,A41&lt;=Inputs!$C$15),0,MAX(Inputs!$C$8*I41-(F41+G41+H41+J41-K41),0))</f>
        <v>0</v>
      </c>
      <c r="M41" s="56" t="n">
        <f aca="false">L41*INDEX(Rates!$B$2:$C$101,C41+1,IF(Inputs!$C$5="Male",1,2))/1000/12*Inputs!$C$16</f>
        <v>0</v>
      </c>
      <c r="N41" s="56" t="n">
        <f aca="false">IF($V$1=1,MAX(F41+G41+H41+J41-K41-M41,0)*Inputs!$C$22/12,0)</f>
        <v>0</v>
      </c>
      <c r="O41" s="56" t="n">
        <f aca="false">IF(AND(MOD(A41,12)=0,B41&gt;=Inputs!$C$18),MAX(F41+G41+H41+J41-K41-M41-N41,0)*Inputs!$C$17,0)</f>
        <v>0</v>
      </c>
      <c r="P41" s="56" t="n">
        <f aca="false">F41+G41+H41+J41-K41-M41-N41+O41</f>
        <v>99549.9693126561</v>
      </c>
      <c r="Q41" s="56" t="n">
        <f aca="false">IF(OR(E41=1,P41&lt;=0),0,P41)</f>
        <v>99549.9693126561</v>
      </c>
      <c r="R41" s="15" t="n">
        <f aca="false">IF(OR(E41=1,AND(P41&lt;=0,I41&gt;0)),1,0)</f>
        <v>0</v>
      </c>
      <c r="S41" s="15" t="n">
        <f aca="false">IF(L41&gt;0,1,0)</f>
        <v>0</v>
      </c>
    </row>
    <row r="42" customFormat="false" ht="15" hidden="false" customHeight="false" outlineLevel="0" collapsed="false">
      <c r="A42" s="15" t="n">
        <v>41</v>
      </c>
      <c r="B42" s="15" t="n">
        <f aca="false">INT((A42-1)/12)+1</f>
        <v>4</v>
      </c>
      <c r="C42" s="15" t="n">
        <f aca="false">MIN(Inputs!$C$4+B42-1,99)</f>
        <v>77</v>
      </c>
      <c r="D42" s="55" t="n">
        <f aca="false">Inputs!$C$27</f>
        <v>0.04</v>
      </c>
      <c r="E42" s="15" t="n">
        <f aca="false">R41</f>
        <v>0</v>
      </c>
      <c r="F42" s="56" t="n">
        <f aca="false">Q41</f>
        <v>99549.9693126561</v>
      </c>
      <c r="G42" s="56" t="n">
        <f aca="false">IF(AND(MOD(A42-1,12)=0,B42&lt;=Inputs!$C$7,E42=0),Inputs!$C$6,0)</f>
        <v>0</v>
      </c>
      <c r="H42" s="56" t="n">
        <f aca="false">IF(B42=1,G42*Inputs!$C$9,0)</f>
        <v>0</v>
      </c>
      <c r="I42" s="56" t="n">
        <f aca="false">I41+G42</f>
        <v>96000</v>
      </c>
      <c r="J42" s="56" t="n">
        <f aca="false">(F42+G42+H42)*((1+D42)^(1/12)-1)</f>
        <v>325.900694855523</v>
      </c>
      <c r="K42" s="56" t="n">
        <f aca="false">(F42+G42+H42+J42)*(Inputs!$C$14+IF(B42&lt;=10,Inputs!$C$12,Inputs!$C$13))/12</f>
        <v>208.074729182316</v>
      </c>
      <c r="L42" s="56" t="n">
        <f aca="false">IF(OR(E42=1,A42&lt;=Inputs!$C$15),0,MAX(Inputs!$C$8*I42-(F42+G42+H42+J42-K42),0))</f>
        <v>0</v>
      </c>
      <c r="M42" s="56" t="n">
        <f aca="false">L42*INDEX(Rates!$B$2:$C$101,C42+1,IF(Inputs!$C$5="Male",1,2))/1000/12*Inputs!$C$16</f>
        <v>0</v>
      </c>
      <c r="N42" s="56" t="n">
        <f aca="false">IF($V$1=1,MAX(F42+G42+H42+J42-K42-M42,0)*Inputs!$C$22/12,0)</f>
        <v>0</v>
      </c>
      <c r="O42" s="56" t="n">
        <f aca="false">IF(AND(MOD(A42,12)=0,B42&gt;=Inputs!$C$18),MAX(F42+G42+H42+J42-K42-M42-N42,0)*Inputs!$C$17,0)</f>
        <v>0</v>
      </c>
      <c r="P42" s="56" t="n">
        <f aca="false">F42+G42+H42+J42-K42-M42-N42+O42</f>
        <v>99667.7952783293</v>
      </c>
      <c r="Q42" s="56" t="n">
        <f aca="false">IF(OR(E42=1,P42&lt;=0),0,P42)</f>
        <v>99667.7952783293</v>
      </c>
      <c r="R42" s="15" t="n">
        <f aca="false">IF(OR(E42=1,AND(P42&lt;=0,I42&gt;0)),1,0)</f>
        <v>0</v>
      </c>
      <c r="S42" s="15" t="n">
        <f aca="false">IF(L42&gt;0,1,0)</f>
        <v>0</v>
      </c>
    </row>
    <row r="43" customFormat="false" ht="15" hidden="false" customHeight="false" outlineLevel="0" collapsed="false">
      <c r="A43" s="15" t="n">
        <v>42</v>
      </c>
      <c r="B43" s="15" t="n">
        <f aca="false">INT((A43-1)/12)+1</f>
        <v>4</v>
      </c>
      <c r="C43" s="15" t="n">
        <f aca="false">MIN(Inputs!$C$4+B43-1,99)</f>
        <v>77</v>
      </c>
      <c r="D43" s="55" t="n">
        <f aca="false">Inputs!$C$27</f>
        <v>0.04</v>
      </c>
      <c r="E43" s="15" t="n">
        <f aca="false">R42</f>
        <v>0</v>
      </c>
      <c r="F43" s="56" t="n">
        <f aca="false">Q42</f>
        <v>99667.7952783293</v>
      </c>
      <c r="G43" s="56" t="n">
        <f aca="false">IF(AND(MOD(A43-1,12)=0,B43&lt;=Inputs!$C$7,E43=0),Inputs!$C$6,0)</f>
        <v>0</v>
      </c>
      <c r="H43" s="56" t="n">
        <f aca="false">IF(B43=1,G43*Inputs!$C$9,0)</f>
        <v>0</v>
      </c>
      <c r="I43" s="56" t="n">
        <f aca="false">I42+G43</f>
        <v>96000</v>
      </c>
      <c r="J43" s="56" t="n">
        <f aca="false">(F43+G43+H43)*((1+D43)^(1/12)-1)</f>
        <v>326.286426406724</v>
      </c>
      <c r="K43" s="56" t="n">
        <f aca="false">(F43+G43+H43+J43)*(Inputs!$C$14+IF(B43&lt;=10,Inputs!$C$12,Inputs!$C$13))/12</f>
        <v>208.321003551533</v>
      </c>
      <c r="L43" s="56" t="n">
        <f aca="false">IF(OR(E43=1,A43&lt;=Inputs!$C$15),0,MAX(Inputs!$C$8*I43-(F43+G43+H43+J43-K43),0))</f>
        <v>0</v>
      </c>
      <c r="M43" s="56" t="n">
        <f aca="false">L43*INDEX(Rates!$B$2:$C$101,C43+1,IF(Inputs!$C$5="Male",1,2))/1000/12*Inputs!$C$16</f>
        <v>0</v>
      </c>
      <c r="N43" s="56" t="n">
        <f aca="false">IF($V$1=1,MAX(F43+G43+H43+J43-K43-M43,0)*Inputs!$C$22/12,0)</f>
        <v>0</v>
      </c>
      <c r="O43" s="56" t="n">
        <f aca="false">IF(AND(MOD(A43,12)=0,B43&gt;=Inputs!$C$18),MAX(F43+G43+H43+J43-K43-M43-N43,0)*Inputs!$C$17,0)</f>
        <v>0</v>
      </c>
      <c r="P43" s="56" t="n">
        <f aca="false">F43+G43+H43+J43-K43-M43-N43+O43</f>
        <v>99785.7607011845</v>
      </c>
      <c r="Q43" s="56" t="n">
        <f aca="false">IF(OR(E43=1,P43&lt;=0),0,P43)</f>
        <v>99785.7607011845</v>
      </c>
      <c r="R43" s="15" t="n">
        <f aca="false">IF(OR(E43=1,AND(P43&lt;=0,I43&gt;0)),1,0)</f>
        <v>0</v>
      </c>
      <c r="S43" s="15" t="n">
        <f aca="false">IF(L43&gt;0,1,0)</f>
        <v>0</v>
      </c>
    </row>
    <row r="44" customFormat="false" ht="15" hidden="false" customHeight="false" outlineLevel="0" collapsed="false">
      <c r="A44" s="15" t="n">
        <v>43</v>
      </c>
      <c r="B44" s="15" t="n">
        <f aca="false">INT((A44-1)/12)+1</f>
        <v>4</v>
      </c>
      <c r="C44" s="15" t="n">
        <f aca="false">MIN(Inputs!$C$4+B44-1,99)</f>
        <v>77</v>
      </c>
      <c r="D44" s="55" t="n">
        <f aca="false">Inputs!$C$27</f>
        <v>0.04</v>
      </c>
      <c r="E44" s="15" t="n">
        <f aca="false">R43</f>
        <v>0</v>
      </c>
      <c r="F44" s="56" t="n">
        <f aca="false">Q43</f>
        <v>99785.7607011845</v>
      </c>
      <c r="G44" s="56" t="n">
        <f aca="false">IF(AND(MOD(A44-1,12)=0,B44&lt;=Inputs!$C$7,E44=0),Inputs!$C$6,0)</f>
        <v>0</v>
      </c>
      <c r="H44" s="56" t="n">
        <f aca="false">IF(B44=1,G44*Inputs!$C$9,0)</f>
        <v>0</v>
      </c>
      <c r="I44" s="56" t="n">
        <f aca="false">I43+G44</f>
        <v>96000</v>
      </c>
      <c r="J44" s="56" t="n">
        <f aca="false">(F44+G44+H44)*((1+D44)^(1/12)-1)</f>
        <v>326.672614504449</v>
      </c>
      <c r="K44" s="56" t="n">
        <f aca="false">(F44+G44+H44+J44)*(Inputs!$C$14+IF(B44&lt;=10,Inputs!$C$12,Inputs!$C$13))/12</f>
        <v>208.567569407685</v>
      </c>
      <c r="L44" s="56" t="n">
        <f aca="false">IF(OR(E44=1,A44&lt;=Inputs!$C$15),0,MAX(Inputs!$C$8*I44-(F44+G44+H44+J44-K44),0))</f>
        <v>0</v>
      </c>
      <c r="M44" s="56" t="n">
        <f aca="false">L44*INDEX(Rates!$B$2:$C$101,C44+1,IF(Inputs!$C$5="Male",1,2))/1000/12*Inputs!$C$16</f>
        <v>0</v>
      </c>
      <c r="N44" s="56" t="n">
        <f aca="false">IF($V$1=1,MAX(F44+G44+H44+J44-K44-M44,0)*Inputs!$C$22/12,0)</f>
        <v>0</v>
      </c>
      <c r="O44" s="56" t="n">
        <f aca="false">IF(AND(MOD(A44,12)=0,B44&gt;=Inputs!$C$18),MAX(F44+G44+H44+J44-K44-M44-N44,0)*Inputs!$C$17,0)</f>
        <v>0</v>
      </c>
      <c r="P44" s="56" t="n">
        <f aca="false">F44+G44+H44+J44-K44-M44-N44+O44</f>
        <v>99903.8657462812</v>
      </c>
      <c r="Q44" s="56" t="n">
        <f aca="false">IF(OR(E44=1,P44&lt;=0),0,P44)</f>
        <v>99903.8657462812</v>
      </c>
      <c r="R44" s="15" t="n">
        <f aca="false">IF(OR(E44=1,AND(P44&lt;=0,I44&gt;0)),1,0)</f>
        <v>0</v>
      </c>
      <c r="S44" s="15" t="n">
        <f aca="false">IF(L44&gt;0,1,0)</f>
        <v>0</v>
      </c>
    </row>
    <row r="45" customFormat="false" ht="15" hidden="false" customHeight="false" outlineLevel="0" collapsed="false">
      <c r="A45" s="15" t="n">
        <v>44</v>
      </c>
      <c r="B45" s="15" t="n">
        <f aca="false">INT((A45-1)/12)+1</f>
        <v>4</v>
      </c>
      <c r="C45" s="15" t="n">
        <f aca="false">MIN(Inputs!$C$4+B45-1,99)</f>
        <v>77</v>
      </c>
      <c r="D45" s="55" t="n">
        <f aca="false">Inputs!$C$27</f>
        <v>0.04</v>
      </c>
      <c r="E45" s="15" t="n">
        <f aca="false">R44</f>
        <v>0</v>
      </c>
      <c r="F45" s="56" t="n">
        <f aca="false">Q44</f>
        <v>99903.8657462812</v>
      </c>
      <c r="G45" s="56" t="n">
        <f aca="false">IF(AND(MOD(A45-1,12)=0,B45&lt;=Inputs!$C$7,E45=0),Inputs!$C$6,0)</f>
        <v>0</v>
      </c>
      <c r="H45" s="56" t="n">
        <f aca="false">IF(B45=1,G45*Inputs!$C$9,0)</f>
        <v>0</v>
      </c>
      <c r="I45" s="56" t="n">
        <f aca="false">I44+G45</f>
        <v>96000</v>
      </c>
      <c r="J45" s="56" t="n">
        <f aca="false">(F45+G45+H45)*((1+D45)^(1/12)-1)</f>
        <v>327.05925968906</v>
      </c>
      <c r="K45" s="56" t="n">
        <f aca="false">(F45+G45+H45+J45)*(Inputs!$C$14+IF(B45&lt;=10,Inputs!$C$12,Inputs!$C$13))/12</f>
        <v>208.814427095771</v>
      </c>
      <c r="L45" s="56" t="n">
        <f aca="false">IF(OR(E45=1,A45&lt;=Inputs!$C$15),0,MAX(Inputs!$C$8*I45-(F45+G45+H45+J45-K45),0))</f>
        <v>0</v>
      </c>
      <c r="M45" s="56" t="n">
        <f aca="false">L45*INDEX(Rates!$B$2:$C$101,C45+1,IF(Inputs!$C$5="Male",1,2))/1000/12*Inputs!$C$16</f>
        <v>0</v>
      </c>
      <c r="N45" s="56" t="n">
        <f aca="false">IF($V$1=1,MAX(F45+G45+H45+J45-K45-M45,0)*Inputs!$C$22/12,0)</f>
        <v>0</v>
      </c>
      <c r="O45" s="56" t="n">
        <f aca="false">IF(AND(MOD(A45,12)=0,B45&gt;=Inputs!$C$18),MAX(F45+G45+H45+J45-K45-M45-N45,0)*Inputs!$C$17,0)</f>
        <v>0</v>
      </c>
      <c r="P45" s="56" t="n">
        <f aca="false">F45+G45+H45+J45-K45-M45-N45+O45</f>
        <v>100022.110578875</v>
      </c>
      <c r="Q45" s="56" t="n">
        <f aca="false">IF(OR(E45=1,P45&lt;=0),0,P45)</f>
        <v>100022.110578875</v>
      </c>
      <c r="R45" s="15" t="n">
        <f aca="false">IF(OR(E45=1,AND(P45&lt;=0,I45&gt;0)),1,0)</f>
        <v>0</v>
      </c>
      <c r="S45" s="15" t="n">
        <f aca="false">IF(L45&gt;0,1,0)</f>
        <v>0</v>
      </c>
    </row>
    <row r="46" customFormat="false" ht="15" hidden="false" customHeight="false" outlineLevel="0" collapsed="false">
      <c r="A46" s="15" t="n">
        <v>45</v>
      </c>
      <c r="B46" s="15" t="n">
        <f aca="false">INT((A46-1)/12)+1</f>
        <v>4</v>
      </c>
      <c r="C46" s="15" t="n">
        <f aca="false">MIN(Inputs!$C$4+B46-1,99)</f>
        <v>77</v>
      </c>
      <c r="D46" s="55" t="n">
        <f aca="false">Inputs!$C$27</f>
        <v>0.04</v>
      </c>
      <c r="E46" s="15" t="n">
        <f aca="false">R45</f>
        <v>0</v>
      </c>
      <c r="F46" s="56" t="n">
        <f aca="false">Q45</f>
        <v>100022.110578875</v>
      </c>
      <c r="G46" s="56" t="n">
        <f aca="false">IF(AND(MOD(A46-1,12)=0,B46&lt;=Inputs!$C$7,E46=0),Inputs!$C$6,0)</f>
        <v>0</v>
      </c>
      <c r="H46" s="56" t="n">
        <f aca="false">IF(B46=1,G46*Inputs!$C$9,0)</f>
        <v>0</v>
      </c>
      <c r="I46" s="56" t="n">
        <f aca="false">I45+G46</f>
        <v>96000</v>
      </c>
      <c r="J46" s="56" t="n">
        <f aca="false">(F46+G46+H46)*((1+D46)^(1/12)-1)</f>
        <v>327.44636250156</v>
      </c>
      <c r="K46" s="56" t="n">
        <f aca="false">(F46+G46+H46+J46)*(Inputs!$C$14+IF(B46&lt;=10,Inputs!$C$12,Inputs!$C$13))/12</f>
        <v>209.0615769612</v>
      </c>
      <c r="L46" s="56" t="n">
        <f aca="false">IF(OR(E46=1,A46&lt;=Inputs!$C$15),0,MAX(Inputs!$C$8*I46-(F46+G46+H46+J46-K46),0))</f>
        <v>0</v>
      </c>
      <c r="M46" s="56" t="n">
        <f aca="false">L46*INDEX(Rates!$B$2:$C$101,C46+1,IF(Inputs!$C$5="Male",1,2))/1000/12*Inputs!$C$16</f>
        <v>0</v>
      </c>
      <c r="N46" s="56" t="n">
        <f aca="false">IF($V$1=1,MAX(F46+G46+H46+J46-K46-M46,0)*Inputs!$C$22/12,0)</f>
        <v>0</v>
      </c>
      <c r="O46" s="56" t="n">
        <f aca="false">IF(AND(MOD(A46,12)=0,B46&gt;=Inputs!$C$18),MAX(F46+G46+H46+J46-K46-M46-N46,0)*Inputs!$C$17,0)</f>
        <v>0</v>
      </c>
      <c r="P46" s="56" t="n">
        <f aca="false">F46+G46+H46+J46-K46-M46-N46+O46</f>
        <v>100140.495364415</v>
      </c>
      <c r="Q46" s="56" t="n">
        <f aca="false">IF(OR(E46=1,P46&lt;=0),0,P46)</f>
        <v>100140.495364415</v>
      </c>
      <c r="R46" s="15" t="n">
        <f aca="false">IF(OR(E46=1,AND(P46&lt;=0,I46&gt;0)),1,0)</f>
        <v>0</v>
      </c>
      <c r="S46" s="15" t="n">
        <f aca="false">IF(L46&gt;0,1,0)</f>
        <v>0</v>
      </c>
    </row>
    <row r="47" customFormat="false" ht="15" hidden="false" customHeight="false" outlineLevel="0" collapsed="false">
      <c r="A47" s="15" t="n">
        <v>46</v>
      </c>
      <c r="B47" s="15" t="n">
        <f aca="false">INT((A47-1)/12)+1</f>
        <v>4</v>
      </c>
      <c r="C47" s="15" t="n">
        <f aca="false">MIN(Inputs!$C$4+B47-1,99)</f>
        <v>77</v>
      </c>
      <c r="D47" s="55" t="n">
        <f aca="false">Inputs!$C$27</f>
        <v>0.04</v>
      </c>
      <c r="E47" s="15" t="n">
        <f aca="false">R46</f>
        <v>0</v>
      </c>
      <c r="F47" s="56" t="n">
        <f aca="false">Q46</f>
        <v>100140.495364415</v>
      </c>
      <c r="G47" s="56" t="n">
        <f aca="false">IF(AND(MOD(A47-1,12)=0,B47&lt;=Inputs!$C$7,E47=0),Inputs!$C$6,0)</f>
        <v>0</v>
      </c>
      <c r="H47" s="56" t="n">
        <f aca="false">IF(B47=1,G47*Inputs!$C$9,0)</f>
        <v>0</v>
      </c>
      <c r="I47" s="56" t="n">
        <f aca="false">I46+G47</f>
        <v>96000</v>
      </c>
      <c r="J47" s="56" t="n">
        <f aca="false">(F47+G47+H47)*((1+D47)^(1/12)-1)</f>
        <v>327.833923483591</v>
      </c>
      <c r="K47" s="56" t="n">
        <f aca="false">(F47+G47+H47+J47)*(Inputs!$C$14+IF(B47&lt;=10,Inputs!$C$12,Inputs!$C$13))/12</f>
        <v>209.309019349788</v>
      </c>
      <c r="L47" s="56" t="n">
        <f aca="false">IF(OR(E47=1,A47&lt;=Inputs!$C$15),0,MAX(Inputs!$C$8*I47-(F47+G47+H47+J47-K47),0))</f>
        <v>0</v>
      </c>
      <c r="M47" s="56" t="n">
        <f aca="false">L47*INDEX(Rates!$B$2:$C$101,C47+1,IF(Inputs!$C$5="Male",1,2))/1000/12*Inputs!$C$16</f>
        <v>0</v>
      </c>
      <c r="N47" s="56" t="n">
        <f aca="false">IF($V$1=1,MAX(F47+G47+H47+J47-K47-M47,0)*Inputs!$C$22/12,0)</f>
        <v>0</v>
      </c>
      <c r="O47" s="56" t="n">
        <f aca="false">IF(AND(MOD(A47,12)=0,B47&gt;=Inputs!$C$18),MAX(F47+G47+H47+J47-K47-M47-N47,0)*Inputs!$C$17,0)</f>
        <v>0</v>
      </c>
      <c r="P47" s="56" t="n">
        <f aca="false">F47+G47+H47+J47-K47-M47-N47+O47</f>
        <v>100259.020268549</v>
      </c>
      <c r="Q47" s="56" t="n">
        <f aca="false">IF(OR(E47=1,P47&lt;=0),0,P47)</f>
        <v>100259.020268549</v>
      </c>
      <c r="R47" s="15" t="n">
        <f aca="false">IF(OR(E47=1,AND(P47&lt;=0,I47&gt;0)),1,0)</f>
        <v>0</v>
      </c>
      <c r="S47" s="15" t="n">
        <f aca="false">IF(L47&gt;0,1,0)</f>
        <v>0</v>
      </c>
    </row>
    <row r="48" customFormat="false" ht="15" hidden="false" customHeight="false" outlineLevel="0" collapsed="false">
      <c r="A48" s="15" t="n">
        <v>47</v>
      </c>
      <c r="B48" s="15" t="n">
        <f aca="false">INT((A48-1)/12)+1</f>
        <v>4</v>
      </c>
      <c r="C48" s="15" t="n">
        <f aca="false">MIN(Inputs!$C$4+B48-1,99)</f>
        <v>77</v>
      </c>
      <c r="D48" s="55" t="n">
        <f aca="false">Inputs!$C$27</f>
        <v>0.04</v>
      </c>
      <c r="E48" s="15" t="n">
        <f aca="false">R47</f>
        <v>0</v>
      </c>
      <c r="F48" s="56" t="n">
        <f aca="false">Q47</f>
        <v>100259.020268549</v>
      </c>
      <c r="G48" s="56" t="n">
        <f aca="false">IF(AND(MOD(A48-1,12)=0,B48&lt;=Inputs!$C$7,E48=0),Inputs!$C$6,0)</f>
        <v>0</v>
      </c>
      <c r="H48" s="56" t="n">
        <f aca="false">IF(B48=1,G48*Inputs!$C$9,0)</f>
        <v>0</v>
      </c>
      <c r="I48" s="56" t="n">
        <f aca="false">I47+G48</f>
        <v>96000</v>
      </c>
      <c r="J48" s="56" t="n">
        <f aca="false">(F48+G48+H48)*((1+D48)^(1/12)-1)</f>
        <v>328.221943177435</v>
      </c>
      <c r="K48" s="56" t="n">
        <f aca="false">(F48+G48+H48+J48)*(Inputs!$C$14+IF(B48&lt;=10,Inputs!$C$12,Inputs!$C$13))/12</f>
        <v>209.556754607763</v>
      </c>
      <c r="L48" s="56" t="n">
        <f aca="false">IF(OR(E48=1,A48&lt;=Inputs!$C$15),0,MAX(Inputs!$C$8*I48-(F48+G48+H48+J48-K48),0))</f>
        <v>0</v>
      </c>
      <c r="M48" s="56" t="n">
        <f aca="false">L48*INDEX(Rates!$B$2:$C$101,C48+1,IF(Inputs!$C$5="Male",1,2))/1000/12*Inputs!$C$16</f>
        <v>0</v>
      </c>
      <c r="N48" s="56" t="n">
        <f aca="false">IF($V$1=1,MAX(F48+G48+H48+J48-K48-M48,0)*Inputs!$C$22/12,0)</f>
        <v>0</v>
      </c>
      <c r="O48" s="56" t="n">
        <f aca="false">IF(AND(MOD(A48,12)=0,B48&gt;=Inputs!$C$18),MAX(F48+G48+H48+J48-K48-M48-N48,0)*Inputs!$C$17,0)</f>
        <v>0</v>
      </c>
      <c r="P48" s="56" t="n">
        <f aca="false">F48+G48+H48+J48-K48-M48-N48+O48</f>
        <v>100377.685457118</v>
      </c>
      <c r="Q48" s="56" t="n">
        <f aca="false">IF(OR(E48=1,P48&lt;=0),0,P48)</f>
        <v>100377.685457118</v>
      </c>
      <c r="R48" s="15" t="n">
        <f aca="false">IF(OR(E48=1,AND(P48&lt;=0,I48&gt;0)),1,0)</f>
        <v>0</v>
      </c>
      <c r="S48" s="15" t="n">
        <f aca="false">IF(L48&gt;0,1,0)</f>
        <v>0</v>
      </c>
    </row>
    <row r="49" customFormat="false" ht="15" hidden="false" customHeight="false" outlineLevel="0" collapsed="false">
      <c r="A49" s="15" t="n">
        <v>48</v>
      </c>
      <c r="B49" s="15" t="n">
        <f aca="false">INT((A49-1)/12)+1</f>
        <v>4</v>
      </c>
      <c r="C49" s="15" t="n">
        <f aca="false">MIN(Inputs!$C$4+B49-1,99)</f>
        <v>77</v>
      </c>
      <c r="D49" s="55" t="n">
        <f aca="false">Inputs!$C$27</f>
        <v>0.04</v>
      </c>
      <c r="E49" s="15" t="n">
        <f aca="false">R48</f>
        <v>0</v>
      </c>
      <c r="F49" s="56" t="n">
        <f aca="false">Q48</f>
        <v>100377.685457118</v>
      </c>
      <c r="G49" s="56" t="n">
        <f aca="false">IF(AND(MOD(A49-1,12)=0,B49&lt;=Inputs!$C$7,E49=0),Inputs!$C$6,0)</f>
        <v>0</v>
      </c>
      <c r="H49" s="56" t="n">
        <f aca="false">IF(B49=1,G49*Inputs!$C$9,0)</f>
        <v>0</v>
      </c>
      <c r="I49" s="56" t="n">
        <f aca="false">I48+G49</f>
        <v>96000</v>
      </c>
      <c r="J49" s="56" t="n">
        <f aca="false">(F49+G49+H49)*((1+D49)^(1/12)-1)</f>
        <v>328.610422126018</v>
      </c>
      <c r="K49" s="56" t="n">
        <f aca="false">(F49+G49+H49+J49)*(Inputs!$C$14+IF(B49&lt;=10,Inputs!$C$12,Inputs!$C$13))/12</f>
        <v>209.804783081759</v>
      </c>
      <c r="L49" s="56" t="n">
        <f aca="false">IF(OR(E49=1,A49&lt;=Inputs!$C$15),0,MAX(Inputs!$C$8*I49-(F49+G49+H49+J49-K49),0))</f>
        <v>0</v>
      </c>
      <c r="M49" s="56" t="n">
        <f aca="false">L49*INDEX(Rates!$B$2:$C$101,C49+1,IF(Inputs!$C$5="Male",1,2))/1000/12*Inputs!$C$16</f>
        <v>0</v>
      </c>
      <c r="N49" s="56" t="n">
        <f aca="false">IF($V$1=1,MAX(F49+G49+H49+J49-K49-M49,0)*Inputs!$C$22/12,0)</f>
        <v>0</v>
      </c>
      <c r="O49" s="56" t="n">
        <f aca="false">IF(AND(MOD(A49,12)=0,B49&gt;=Inputs!$C$18),MAX(F49+G49+H49+J49-K49-M49-N49,0)*Inputs!$C$17,0)</f>
        <v>0</v>
      </c>
      <c r="P49" s="56" t="n">
        <f aca="false">F49+G49+H49+J49-K49-M49-N49+O49</f>
        <v>100496.491096163</v>
      </c>
      <c r="Q49" s="56" t="n">
        <f aca="false">IF(OR(E49=1,P49&lt;=0),0,P49)</f>
        <v>100496.491096163</v>
      </c>
      <c r="R49" s="15" t="n">
        <f aca="false">IF(OR(E49=1,AND(P49&lt;=0,I49&gt;0)),1,0)</f>
        <v>0</v>
      </c>
      <c r="S49" s="15" t="n">
        <f aca="false">IF(L49&gt;0,1,0)</f>
        <v>0</v>
      </c>
    </row>
    <row r="50" customFormat="false" ht="15" hidden="false" customHeight="false" outlineLevel="0" collapsed="false">
      <c r="A50" s="15" t="n">
        <v>49</v>
      </c>
      <c r="B50" s="15" t="n">
        <f aca="false">INT((A50-1)/12)+1</f>
        <v>5</v>
      </c>
      <c r="C50" s="15" t="n">
        <f aca="false">MIN(Inputs!$C$4+B50-1,99)</f>
        <v>78</v>
      </c>
      <c r="D50" s="55" t="n">
        <f aca="false">Inputs!$C$27</f>
        <v>0.04</v>
      </c>
      <c r="E50" s="15" t="n">
        <f aca="false">R49</f>
        <v>0</v>
      </c>
      <c r="F50" s="56" t="n">
        <f aca="false">Q49</f>
        <v>100496.491096163</v>
      </c>
      <c r="G50" s="56" t="n">
        <f aca="false">IF(AND(MOD(A50-1,12)=0,B50&lt;=Inputs!$C$7,E50=0),Inputs!$C$6,0)</f>
        <v>24000</v>
      </c>
      <c r="H50" s="56" t="n">
        <f aca="false">IF(B50=1,G50*Inputs!$C$9,0)</f>
        <v>0</v>
      </c>
      <c r="I50" s="56" t="n">
        <f aca="false">I49+G50</f>
        <v>120000</v>
      </c>
      <c r="J50" s="56" t="n">
        <f aca="false">(F50+G50+H50)*((1+D50)^(1/12)-1)</f>
        <v>407.56911564568</v>
      </c>
      <c r="K50" s="56" t="n">
        <f aca="false">(F50+G50+H50+J50)*(Inputs!$C$14+IF(B50&lt;=10,Inputs!$C$12,Inputs!$C$13))/12</f>
        <v>260.216792107934</v>
      </c>
      <c r="L50" s="56" t="n">
        <f aca="false">IF(OR(E50=1,A50&lt;=Inputs!$C$15),0,MAX(Inputs!$C$8*I50-(F50+G50+H50+J50-K50),0))</f>
        <v>0</v>
      </c>
      <c r="M50" s="56" t="n">
        <f aca="false">L50*INDEX(Rates!$B$2:$C$101,C50+1,IF(Inputs!$C$5="Male",1,2))/1000/12*Inputs!$C$16</f>
        <v>0</v>
      </c>
      <c r="N50" s="56" t="n">
        <f aca="false">IF($V$1=1,MAX(F50+G50+H50+J50-K50-M50,0)*Inputs!$C$22/12,0)</f>
        <v>0</v>
      </c>
      <c r="O50" s="56" t="n">
        <f aca="false">IF(AND(MOD(A50,12)=0,B50&gt;=Inputs!$C$18),MAX(F50+G50+H50+J50-K50-M50-N50,0)*Inputs!$C$17,0)</f>
        <v>0</v>
      </c>
      <c r="P50" s="56" t="n">
        <f aca="false">F50+G50+H50+J50-K50-M50-N50+O50</f>
        <v>124643.8434197</v>
      </c>
      <c r="Q50" s="56" t="n">
        <f aca="false">IF(OR(E50=1,P50&lt;=0),0,P50)</f>
        <v>124643.8434197</v>
      </c>
      <c r="R50" s="15" t="n">
        <f aca="false">IF(OR(E50=1,AND(P50&lt;=0,I50&gt;0)),1,0)</f>
        <v>0</v>
      </c>
      <c r="S50" s="15" t="n">
        <f aca="false">IF(L50&gt;0,1,0)</f>
        <v>0</v>
      </c>
    </row>
    <row r="51" customFormat="false" ht="15" hidden="false" customHeight="false" outlineLevel="0" collapsed="false">
      <c r="A51" s="15" t="n">
        <v>50</v>
      </c>
      <c r="B51" s="15" t="n">
        <f aca="false">INT((A51-1)/12)+1</f>
        <v>5</v>
      </c>
      <c r="C51" s="15" t="n">
        <f aca="false">MIN(Inputs!$C$4+B51-1,99)</f>
        <v>78</v>
      </c>
      <c r="D51" s="55" t="n">
        <f aca="false">Inputs!$C$27</f>
        <v>0.04</v>
      </c>
      <c r="E51" s="15" t="n">
        <f aca="false">R50</f>
        <v>0</v>
      </c>
      <c r="F51" s="56" t="n">
        <f aca="false">Q50</f>
        <v>124643.8434197</v>
      </c>
      <c r="G51" s="56" t="n">
        <f aca="false">IF(AND(MOD(A51-1,12)=0,B51&lt;=Inputs!$C$7,E51=0),Inputs!$C$6,0)</f>
        <v>0</v>
      </c>
      <c r="H51" s="56" t="n">
        <f aca="false">IF(B51=1,G51*Inputs!$C$9,0)</f>
        <v>0</v>
      </c>
      <c r="I51" s="56" t="n">
        <f aca="false">I50+G51</f>
        <v>120000</v>
      </c>
      <c r="J51" s="56" t="n">
        <f aca="false">(F51+G51+H51)*((1+D51)^(1/12)-1)</f>
        <v>408.051508809245</v>
      </c>
      <c r="K51" s="56" t="n">
        <f aca="false">(F51+G51+H51+J51)*(Inputs!$C$14+IF(B51&lt;=10,Inputs!$C$12,Inputs!$C$13))/12</f>
        <v>260.524781101062</v>
      </c>
      <c r="L51" s="56" t="n">
        <f aca="false">IF(OR(E51=1,A51&lt;=Inputs!$C$15),0,MAX(Inputs!$C$8*I51-(F51+G51+H51+J51-K51),0))</f>
        <v>0</v>
      </c>
      <c r="M51" s="56" t="n">
        <f aca="false">L51*INDEX(Rates!$B$2:$C$101,C51+1,IF(Inputs!$C$5="Male",1,2))/1000/12*Inputs!$C$16</f>
        <v>0</v>
      </c>
      <c r="N51" s="56" t="n">
        <f aca="false">IF($V$1=1,MAX(F51+G51+H51+J51-K51-M51,0)*Inputs!$C$22/12,0)</f>
        <v>0</v>
      </c>
      <c r="O51" s="56" t="n">
        <f aca="false">IF(AND(MOD(A51,12)=0,B51&gt;=Inputs!$C$18),MAX(F51+G51+H51+J51-K51-M51-N51,0)*Inputs!$C$17,0)</f>
        <v>0</v>
      </c>
      <c r="P51" s="56" t="n">
        <f aca="false">F51+G51+H51+J51-K51-M51-N51+O51</f>
        <v>124791.370147409</v>
      </c>
      <c r="Q51" s="56" t="n">
        <f aca="false">IF(OR(E51=1,P51&lt;=0),0,P51)</f>
        <v>124791.370147409</v>
      </c>
      <c r="R51" s="15" t="n">
        <f aca="false">IF(OR(E51=1,AND(P51&lt;=0,I51&gt;0)),1,0)</f>
        <v>0</v>
      </c>
      <c r="S51" s="15" t="n">
        <f aca="false">IF(L51&gt;0,1,0)</f>
        <v>0</v>
      </c>
    </row>
    <row r="52" customFormat="false" ht="15" hidden="false" customHeight="false" outlineLevel="0" collapsed="false">
      <c r="A52" s="15" t="n">
        <v>51</v>
      </c>
      <c r="B52" s="15" t="n">
        <f aca="false">INT((A52-1)/12)+1</f>
        <v>5</v>
      </c>
      <c r="C52" s="15" t="n">
        <f aca="false">MIN(Inputs!$C$4+B52-1,99)</f>
        <v>78</v>
      </c>
      <c r="D52" s="55" t="n">
        <f aca="false">Inputs!$C$27</f>
        <v>0.04</v>
      </c>
      <c r="E52" s="15" t="n">
        <f aca="false">R51</f>
        <v>0</v>
      </c>
      <c r="F52" s="56" t="n">
        <f aca="false">Q51</f>
        <v>124791.370147409</v>
      </c>
      <c r="G52" s="56" t="n">
        <f aca="false">IF(AND(MOD(A52-1,12)=0,B52&lt;=Inputs!$C$7,E52=0),Inputs!$C$6,0)</f>
        <v>0</v>
      </c>
      <c r="H52" s="56" t="n">
        <f aca="false">IF(B52=1,G52*Inputs!$C$9,0)</f>
        <v>0</v>
      </c>
      <c r="I52" s="56" t="n">
        <f aca="false">I51+G52</f>
        <v>120000</v>
      </c>
      <c r="J52" s="56" t="n">
        <f aca="false">(F52+G52+H52)*((1+D52)^(1/12)-1)</f>
        <v>408.534472926681</v>
      </c>
      <c r="K52" s="56" t="n">
        <f aca="false">(F52+G52+H52+J52)*(Inputs!$C$14+IF(B52&lt;=10,Inputs!$C$12,Inputs!$C$13))/12</f>
        <v>260.833134625698</v>
      </c>
      <c r="L52" s="56" t="n">
        <f aca="false">IF(OR(E52=1,A52&lt;=Inputs!$C$15),0,MAX(Inputs!$C$8*I52-(F52+G52+H52+J52-K52),0))</f>
        <v>0</v>
      </c>
      <c r="M52" s="56" t="n">
        <f aca="false">L52*INDEX(Rates!$B$2:$C$101,C52+1,IF(Inputs!$C$5="Male",1,2))/1000/12*Inputs!$C$16</f>
        <v>0</v>
      </c>
      <c r="N52" s="56" t="n">
        <f aca="false">IF($V$1=1,MAX(F52+G52+H52+J52-K52-M52,0)*Inputs!$C$22/12,0)</f>
        <v>0</v>
      </c>
      <c r="O52" s="56" t="n">
        <f aca="false">IF(AND(MOD(A52,12)=0,B52&gt;=Inputs!$C$18),MAX(F52+G52+H52+J52-K52-M52-N52,0)*Inputs!$C$17,0)</f>
        <v>0</v>
      </c>
      <c r="P52" s="56" t="n">
        <f aca="false">F52+G52+H52+J52-K52-M52-N52+O52</f>
        <v>124939.07148571</v>
      </c>
      <c r="Q52" s="56" t="n">
        <f aca="false">IF(OR(E52=1,P52&lt;=0),0,P52)</f>
        <v>124939.07148571</v>
      </c>
      <c r="R52" s="15" t="n">
        <f aca="false">IF(OR(E52=1,AND(P52&lt;=0,I52&gt;0)),1,0)</f>
        <v>0</v>
      </c>
      <c r="S52" s="15" t="n">
        <f aca="false">IF(L52&gt;0,1,0)</f>
        <v>0</v>
      </c>
    </row>
    <row r="53" customFormat="false" ht="15" hidden="false" customHeight="false" outlineLevel="0" collapsed="false">
      <c r="A53" s="15" t="n">
        <v>52</v>
      </c>
      <c r="B53" s="15" t="n">
        <f aca="false">INT((A53-1)/12)+1</f>
        <v>5</v>
      </c>
      <c r="C53" s="15" t="n">
        <f aca="false">MIN(Inputs!$C$4+B53-1,99)</f>
        <v>78</v>
      </c>
      <c r="D53" s="55" t="n">
        <f aca="false">Inputs!$C$27</f>
        <v>0.04</v>
      </c>
      <c r="E53" s="15" t="n">
        <f aca="false">R52</f>
        <v>0</v>
      </c>
      <c r="F53" s="56" t="n">
        <f aca="false">Q52</f>
        <v>124939.07148571</v>
      </c>
      <c r="G53" s="56" t="n">
        <f aca="false">IF(AND(MOD(A53-1,12)=0,B53&lt;=Inputs!$C$7,E53=0),Inputs!$C$6,0)</f>
        <v>0</v>
      </c>
      <c r="H53" s="56" t="n">
        <f aca="false">IF(B53=1,G53*Inputs!$C$9,0)</f>
        <v>0</v>
      </c>
      <c r="I53" s="56" t="n">
        <f aca="false">I52+G53</f>
        <v>120000</v>
      </c>
      <c r="J53" s="56" t="n">
        <f aca="false">(F53+G53+H53)*((1+D53)^(1/12)-1)</f>
        <v>409.018008673761</v>
      </c>
      <c r="K53" s="56" t="n">
        <f aca="false">(F53+G53+H53+J53)*(Inputs!$C$14+IF(B53&lt;=10,Inputs!$C$12,Inputs!$C$13))/12</f>
        <v>261.141853113299</v>
      </c>
      <c r="L53" s="56" t="n">
        <f aca="false">IF(OR(E53=1,A53&lt;=Inputs!$C$15),0,MAX(Inputs!$C$8*I53-(F53+G53+H53+J53-K53),0))</f>
        <v>0</v>
      </c>
      <c r="M53" s="56" t="n">
        <f aca="false">L53*INDEX(Rates!$B$2:$C$101,C53+1,IF(Inputs!$C$5="Male",1,2))/1000/12*Inputs!$C$16</f>
        <v>0</v>
      </c>
      <c r="N53" s="56" t="n">
        <f aca="false">IF($V$1=1,MAX(F53+G53+H53+J53-K53-M53,0)*Inputs!$C$22/12,0)</f>
        <v>0</v>
      </c>
      <c r="O53" s="56" t="n">
        <f aca="false">IF(AND(MOD(A53,12)=0,B53&gt;=Inputs!$C$18),MAX(F53+G53+H53+J53-K53-M53-N53,0)*Inputs!$C$17,0)</f>
        <v>0</v>
      </c>
      <c r="P53" s="56" t="n">
        <f aca="false">F53+G53+H53+J53-K53-M53-N53+O53</f>
        <v>125086.94764127</v>
      </c>
      <c r="Q53" s="56" t="n">
        <f aca="false">IF(OR(E53=1,P53&lt;=0),0,P53)</f>
        <v>125086.94764127</v>
      </c>
      <c r="R53" s="15" t="n">
        <f aca="false">IF(OR(E53=1,AND(P53&lt;=0,I53&gt;0)),1,0)</f>
        <v>0</v>
      </c>
      <c r="S53" s="15" t="n">
        <f aca="false">IF(L53&gt;0,1,0)</f>
        <v>0</v>
      </c>
    </row>
    <row r="54" customFormat="false" ht="15" hidden="false" customHeight="false" outlineLevel="0" collapsed="false">
      <c r="A54" s="15" t="n">
        <v>53</v>
      </c>
      <c r="B54" s="15" t="n">
        <f aca="false">INT((A54-1)/12)+1</f>
        <v>5</v>
      </c>
      <c r="C54" s="15" t="n">
        <f aca="false">MIN(Inputs!$C$4+B54-1,99)</f>
        <v>78</v>
      </c>
      <c r="D54" s="55" t="n">
        <f aca="false">Inputs!$C$27</f>
        <v>0.04</v>
      </c>
      <c r="E54" s="15" t="n">
        <f aca="false">R53</f>
        <v>0</v>
      </c>
      <c r="F54" s="56" t="n">
        <f aca="false">Q53</f>
        <v>125086.94764127</v>
      </c>
      <c r="G54" s="56" t="n">
        <f aca="false">IF(AND(MOD(A54-1,12)=0,B54&lt;=Inputs!$C$7,E54=0),Inputs!$C$6,0)</f>
        <v>0</v>
      </c>
      <c r="H54" s="56" t="n">
        <f aca="false">IF(B54=1,G54*Inputs!$C$9,0)</f>
        <v>0</v>
      </c>
      <c r="I54" s="56" t="n">
        <f aca="false">I53+G54</f>
        <v>120000</v>
      </c>
      <c r="J54" s="56" t="n">
        <f aca="false">(F54+G54+H54)*((1+D54)^(1/12)-1)</f>
        <v>409.502116727058</v>
      </c>
      <c r="K54" s="56" t="n">
        <f aca="false">(F54+G54+H54+J54)*(Inputs!$C$14+IF(B54&lt;=10,Inputs!$C$12,Inputs!$C$13))/12</f>
        <v>261.450936995827</v>
      </c>
      <c r="L54" s="56" t="n">
        <f aca="false">IF(OR(E54=1,A54&lt;=Inputs!$C$15),0,MAX(Inputs!$C$8*I54-(F54+G54+H54+J54-K54),0))</f>
        <v>0</v>
      </c>
      <c r="M54" s="56" t="n">
        <f aca="false">L54*INDEX(Rates!$B$2:$C$101,C54+1,IF(Inputs!$C$5="Male",1,2))/1000/12*Inputs!$C$16</f>
        <v>0</v>
      </c>
      <c r="N54" s="56" t="n">
        <f aca="false">IF($V$1=1,MAX(F54+G54+H54+J54-K54-M54,0)*Inputs!$C$22/12,0)</f>
        <v>0</v>
      </c>
      <c r="O54" s="56" t="n">
        <f aca="false">IF(AND(MOD(A54,12)=0,B54&gt;=Inputs!$C$18),MAX(F54+G54+H54+J54-K54-M54-N54,0)*Inputs!$C$17,0)</f>
        <v>0</v>
      </c>
      <c r="P54" s="56" t="n">
        <f aca="false">F54+G54+H54+J54-K54-M54-N54+O54</f>
        <v>125234.998821001</v>
      </c>
      <c r="Q54" s="56" t="n">
        <f aca="false">IF(OR(E54=1,P54&lt;=0),0,P54)</f>
        <v>125234.998821001</v>
      </c>
      <c r="R54" s="15" t="n">
        <f aca="false">IF(OR(E54=1,AND(P54&lt;=0,I54&gt;0)),1,0)</f>
        <v>0</v>
      </c>
      <c r="S54" s="15" t="n">
        <f aca="false">IF(L54&gt;0,1,0)</f>
        <v>0</v>
      </c>
    </row>
    <row r="55" customFormat="false" ht="15" hidden="false" customHeight="false" outlineLevel="0" collapsed="false">
      <c r="A55" s="15" t="n">
        <v>54</v>
      </c>
      <c r="B55" s="15" t="n">
        <f aca="false">INT((A55-1)/12)+1</f>
        <v>5</v>
      </c>
      <c r="C55" s="15" t="n">
        <f aca="false">MIN(Inputs!$C$4+B55-1,99)</f>
        <v>78</v>
      </c>
      <c r="D55" s="55" t="n">
        <f aca="false">Inputs!$C$27</f>
        <v>0.04</v>
      </c>
      <c r="E55" s="15" t="n">
        <f aca="false">R54</f>
        <v>0</v>
      </c>
      <c r="F55" s="56" t="n">
        <f aca="false">Q54</f>
        <v>125234.998821001</v>
      </c>
      <c r="G55" s="56" t="n">
        <f aca="false">IF(AND(MOD(A55-1,12)=0,B55&lt;=Inputs!$C$7,E55=0),Inputs!$C$6,0)</f>
        <v>0</v>
      </c>
      <c r="H55" s="56" t="n">
        <f aca="false">IF(B55=1,G55*Inputs!$C$9,0)</f>
        <v>0</v>
      </c>
      <c r="I55" s="56" t="n">
        <f aca="false">I54+G55</f>
        <v>120000</v>
      </c>
      <c r="J55" s="56" t="n">
        <f aca="false">(F55+G55+H55)*((1+D55)^(1/12)-1)</f>
        <v>409.986797763946</v>
      </c>
      <c r="K55" s="56" t="n">
        <f aca="false">(F55+G55+H55+J55)*(Inputs!$C$14+IF(B55&lt;=10,Inputs!$C$12,Inputs!$C$13))/12</f>
        <v>261.760386705761</v>
      </c>
      <c r="L55" s="56" t="n">
        <f aca="false">IF(OR(E55=1,A55&lt;=Inputs!$C$15),0,MAX(Inputs!$C$8*I55-(F55+G55+H55+J55-K55),0))</f>
        <v>0</v>
      </c>
      <c r="M55" s="56" t="n">
        <f aca="false">L55*INDEX(Rates!$B$2:$C$101,C55+1,IF(Inputs!$C$5="Male",1,2))/1000/12*Inputs!$C$16</f>
        <v>0</v>
      </c>
      <c r="N55" s="56" t="n">
        <f aca="false">IF($V$1=1,MAX(F55+G55+H55+J55-K55-M55,0)*Inputs!$C$22/12,0)</f>
        <v>0</v>
      </c>
      <c r="O55" s="56" t="n">
        <f aca="false">IF(AND(MOD(A55,12)=0,B55&gt;=Inputs!$C$18),MAX(F55+G55+H55+J55-K55-M55-N55,0)*Inputs!$C$17,0)</f>
        <v>0</v>
      </c>
      <c r="P55" s="56" t="n">
        <f aca="false">F55+G55+H55+J55-K55-M55-N55+O55</f>
        <v>125383.225232059</v>
      </c>
      <c r="Q55" s="56" t="n">
        <f aca="false">IF(OR(E55=1,P55&lt;=0),0,P55)</f>
        <v>125383.225232059</v>
      </c>
      <c r="R55" s="15" t="n">
        <f aca="false">IF(OR(E55=1,AND(P55&lt;=0,I55&gt;0)),1,0)</f>
        <v>0</v>
      </c>
      <c r="S55" s="15" t="n">
        <f aca="false">IF(L55&gt;0,1,0)</f>
        <v>0</v>
      </c>
    </row>
    <row r="56" customFormat="false" ht="15" hidden="false" customHeight="false" outlineLevel="0" collapsed="false">
      <c r="A56" s="15" t="n">
        <v>55</v>
      </c>
      <c r="B56" s="15" t="n">
        <f aca="false">INT((A56-1)/12)+1</f>
        <v>5</v>
      </c>
      <c r="C56" s="15" t="n">
        <f aca="false">MIN(Inputs!$C$4+B56-1,99)</f>
        <v>78</v>
      </c>
      <c r="D56" s="55" t="n">
        <f aca="false">Inputs!$C$27</f>
        <v>0.04</v>
      </c>
      <c r="E56" s="15" t="n">
        <f aca="false">R55</f>
        <v>0</v>
      </c>
      <c r="F56" s="56" t="n">
        <f aca="false">Q55</f>
        <v>125383.225232059</v>
      </c>
      <c r="G56" s="56" t="n">
        <f aca="false">IF(AND(MOD(A56-1,12)=0,B56&lt;=Inputs!$C$7,E56=0),Inputs!$C$6,0)</f>
        <v>0</v>
      </c>
      <c r="H56" s="56" t="n">
        <f aca="false">IF(B56=1,G56*Inputs!$C$9,0)</f>
        <v>0</v>
      </c>
      <c r="I56" s="56" t="n">
        <f aca="false">I55+G56</f>
        <v>120000</v>
      </c>
      <c r="J56" s="56" t="n">
        <f aca="false">(F56+G56+H56)*((1+D56)^(1/12)-1)</f>
        <v>410.4720524626</v>
      </c>
      <c r="K56" s="56" t="n">
        <f aca="false">(F56+G56+H56+J56)*(Inputs!$C$14+IF(B56&lt;=10,Inputs!$C$12,Inputs!$C$13))/12</f>
        <v>262.070202676088</v>
      </c>
      <c r="L56" s="56" t="n">
        <f aca="false">IF(OR(E56=1,A56&lt;=Inputs!$C$15),0,MAX(Inputs!$C$8*I56-(F56+G56+H56+J56-K56),0))</f>
        <v>0</v>
      </c>
      <c r="M56" s="56" t="n">
        <f aca="false">L56*INDEX(Rates!$B$2:$C$101,C56+1,IF(Inputs!$C$5="Male",1,2))/1000/12*Inputs!$C$16</f>
        <v>0</v>
      </c>
      <c r="N56" s="56" t="n">
        <f aca="false">IF($V$1=1,MAX(F56+G56+H56+J56-K56-M56,0)*Inputs!$C$22/12,0)</f>
        <v>0</v>
      </c>
      <c r="O56" s="56" t="n">
        <f aca="false">IF(AND(MOD(A56,12)=0,B56&gt;=Inputs!$C$18),MAX(F56+G56+H56+J56-K56-M56-N56,0)*Inputs!$C$17,0)</f>
        <v>0</v>
      </c>
      <c r="P56" s="56" t="n">
        <f aca="false">F56+G56+H56+J56-K56-M56-N56+O56</f>
        <v>125531.627081846</v>
      </c>
      <c r="Q56" s="56" t="n">
        <f aca="false">IF(OR(E56=1,P56&lt;=0),0,P56)</f>
        <v>125531.627081846</v>
      </c>
      <c r="R56" s="15" t="n">
        <f aca="false">IF(OR(E56=1,AND(P56&lt;=0,I56&gt;0)),1,0)</f>
        <v>0</v>
      </c>
      <c r="S56" s="15" t="n">
        <f aca="false">IF(L56&gt;0,1,0)</f>
        <v>0</v>
      </c>
    </row>
    <row r="57" customFormat="false" ht="15" hidden="false" customHeight="false" outlineLevel="0" collapsed="false">
      <c r="A57" s="15" t="n">
        <v>56</v>
      </c>
      <c r="B57" s="15" t="n">
        <f aca="false">INT((A57-1)/12)+1</f>
        <v>5</v>
      </c>
      <c r="C57" s="15" t="n">
        <f aca="false">MIN(Inputs!$C$4+B57-1,99)</f>
        <v>78</v>
      </c>
      <c r="D57" s="55" t="n">
        <f aca="false">Inputs!$C$27</f>
        <v>0.04</v>
      </c>
      <c r="E57" s="15" t="n">
        <f aca="false">R56</f>
        <v>0</v>
      </c>
      <c r="F57" s="56" t="n">
        <f aca="false">Q56</f>
        <v>125531.627081846</v>
      </c>
      <c r="G57" s="56" t="n">
        <f aca="false">IF(AND(MOD(A57-1,12)=0,B57&lt;=Inputs!$C$7,E57=0),Inputs!$C$6,0)</f>
        <v>0</v>
      </c>
      <c r="H57" s="56" t="n">
        <f aca="false">IF(B57=1,G57*Inputs!$C$9,0)</f>
        <v>0</v>
      </c>
      <c r="I57" s="56" t="n">
        <f aca="false">I56+G57</f>
        <v>120000</v>
      </c>
      <c r="J57" s="56" t="n">
        <f aca="false">(F57+G57+H57)*((1+D57)^(1/12)-1)</f>
        <v>410.957881501998</v>
      </c>
      <c r="K57" s="56" t="n">
        <f aca="false">(F57+G57+H57+J57)*(Inputs!$C$14+IF(B57&lt;=10,Inputs!$C$12,Inputs!$C$13))/12</f>
        <v>262.380385340308</v>
      </c>
      <c r="L57" s="56" t="n">
        <f aca="false">IF(OR(E57=1,A57&lt;=Inputs!$C$15),0,MAX(Inputs!$C$8*I57-(F57+G57+H57+J57-K57),0))</f>
        <v>0</v>
      </c>
      <c r="M57" s="56" t="n">
        <f aca="false">L57*INDEX(Rates!$B$2:$C$101,C57+1,IF(Inputs!$C$5="Male",1,2))/1000/12*Inputs!$C$16</f>
        <v>0</v>
      </c>
      <c r="N57" s="56" t="n">
        <f aca="false">IF($V$1=1,MAX(F57+G57+H57+J57-K57-M57,0)*Inputs!$C$22/12,0)</f>
        <v>0</v>
      </c>
      <c r="O57" s="56" t="n">
        <f aca="false">IF(AND(MOD(A57,12)=0,B57&gt;=Inputs!$C$18),MAX(F57+G57+H57+J57-K57-M57-N57,0)*Inputs!$C$17,0)</f>
        <v>0</v>
      </c>
      <c r="P57" s="56" t="n">
        <f aca="false">F57+G57+H57+J57-K57-M57-N57+O57</f>
        <v>125680.204578008</v>
      </c>
      <c r="Q57" s="56" t="n">
        <f aca="false">IF(OR(E57=1,P57&lt;=0),0,P57)</f>
        <v>125680.204578008</v>
      </c>
      <c r="R57" s="15" t="n">
        <f aca="false">IF(OR(E57=1,AND(P57&lt;=0,I57&gt;0)),1,0)</f>
        <v>0</v>
      </c>
      <c r="S57" s="15" t="n">
        <f aca="false">IF(L57&gt;0,1,0)</f>
        <v>0</v>
      </c>
    </row>
    <row r="58" customFormat="false" ht="15" hidden="false" customHeight="false" outlineLevel="0" collapsed="false">
      <c r="A58" s="15" t="n">
        <v>57</v>
      </c>
      <c r="B58" s="15" t="n">
        <f aca="false">INT((A58-1)/12)+1</f>
        <v>5</v>
      </c>
      <c r="C58" s="15" t="n">
        <f aca="false">MIN(Inputs!$C$4+B58-1,99)</f>
        <v>78</v>
      </c>
      <c r="D58" s="55" t="n">
        <f aca="false">Inputs!$C$27</f>
        <v>0.04</v>
      </c>
      <c r="E58" s="15" t="n">
        <f aca="false">R57</f>
        <v>0</v>
      </c>
      <c r="F58" s="56" t="n">
        <f aca="false">Q57</f>
        <v>125680.204578008</v>
      </c>
      <c r="G58" s="56" t="n">
        <f aca="false">IF(AND(MOD(A58-1,12)=0,B58&lt;=Inputs!$C$7,E58=0),Inputs!$C$6,0)</f>
        <v>0</v>
      </c>
      <c r="H58" s="56" t="n">
        <f aca="false">IF(B58=1,G58*Inputs!$C$9,0)</f>
        <v>0</v>
      </c>
      <c r="I58" s="56" t="n">
        <f aca="false">I57+G58</f>
        <v>120000</v>
      </c>
      <c r="J58" s="56" t="n">
        <f aca="false">(F58+G58+H58)*((1+D58)^(1/12)-1)</f>
        <v>411.444285561922</v>
      </c>
      <c r="K58" s="56" t="n">
        <f aca="false">(F58+G58+H58+J58)*(Inputs!$C$14+IF(B58&lt;=10,Inputs!$C$12,Inputs!$C$13))/12</f>
        <v>262.690935132437</v>
      </c>
      <c r="L58" s="56" t="n">
        <f aca="false">IF(OR(E58=1,A58&lt;=Inputs!$C$15),0,MAX(Inputs!$C$8*I58-(F58+G58+H58+J58-K58),0))</f>
        <v>0</v>
      </c>
      <c r="M58" s="56" t="n">
        <f aca="false">L58*INDEX(Rates!$B$2:$C$101,C58+1,IF(Inputs!$C$5="Male",1,2))/1000/12*Inputs!$C$16</f>
        <v>0</v>
      </c>
      <c r="N58" s="56" t="n">
        <f aca="false">IF($V$1=1,MAX(F58+G58+H58+J58-K58-M58,0)*Inputs!$C$22/12,0)</f>
        <v>0</v>
      </c>
      <c r="O58" s="56" t="n">
        <f aca="false">IF(AND(MOD(A58,12)=0,B58&gt;=Inputs!$C$18),MAX(F58+G58+H58+J58-K58-M58-N58,0)*Inputs!$C$17,0)</f>
        <v>0</v>
      </c>
      <c r="P58" s="56" t="n">
        <f aca="false">F58+G58+H58+J58-K58-M58-N58+O58</f>
        <v>125828.957928437</v>
      </c>
      <c r="Q58" s="56" t="n">
        <f aca="false">IF(OR(E58=1,P58&lt;=0),0,P58)</f>
        <v>125828.957928437</v>
      </c>
      <c r="R58" s="15" t="n">
        <f aca="false">IF(OR(E58=1,AND(P58&lt;=0,I58&gt;0)),1,0)</f>
        <v>0</v>
      </c>
      <c r="S58" s="15" t="n">
        <f aca="false">IF(L58&gt;0,1,0)</f>
        <v>0</v>
      </c>
    </row>
    <row r="59" customFormat="false" ht="15" hidden="false" customHeight="false" outlineLevel="0" collapsed="false">
      <c r="A59" s="15" t="n">
        <v>58</v>
      </c>
      <c r="B59" s="15" t="n">
        <f aca="false">INT((A59-1)/12)+1</f>
        <v>5</v>
      </c>
      <c r="C59" s="15" t="n">
        <f aca="false">MIN(Inputs!$C$4+B59-1,99)</f>
        <v>78</v>
      </c>
      <c r="D59" s="55" t="n">
        <f aca="false">Inputs!$C$27</f>
        <v>0.04</v>
      </c>
      <c r="E59" s="15" t="n">
        <f aca="false">R58</f>
        <v>0</v>
      </c>
      <c r="F59" s="56" t="n">
        <f aca="false">Q58</f>
        <v>125828.957928437</v>
      </c>
      <c r="G59" s="56" t="n">
        <f aca="false">IF(AND(MOD(A59-1,12)=0,B59&lt;=Inputs!$C$7,E59=0),Inputs!$C$6,0)</f>
        <v>0</v>
      </c>
      <c r="H59" s="56" t="n">
        <f aca="false">IF(B59=1,G59*Inputs!$C$9,0)</f>
        <v>0</v>
      </c>
      <c r="I59" s="56" t="n">
        <f aca="false">I58+G59</f>
        <v>120000</v>
      </c>
      <c r="J59" s="56" t="n">
        <f aca="false">(F59+G59+H59)*((1+D59)^(1/12)-1)</f>
        <v>411.931265322958</v>
      </c>
      <c r="K59" s="56" t="n">
        <f aca="false">(F59+G59+H59+J59)*(Inputs!$C$14+IF(B59&lt;=10,Inputs!$C$12,Inputs!$C$13))/12</f>
        <v>263.001852487</v>
      </c>
      <c r="L59" s="56" t="n">
        <f aca="false">IF(OR(E59=1,A59&lt;=Inputs!$C$15),0,MAX(Inputs!$C$8*I59-(F59+G59+H59+J59-K59),0))</f>
        <v>0</v>
      </c>
      <c r="M59" s="56" t="n">
        <f aca="false">L59*INDEX(Rates!$B$2:$C$101,C59+1,IF(Inputs!$C$5="Male",1,2))/1000/12*Inputs!$C$16</f>
        <v>0</v>
      </c>
      <c r="N59" s="56" t="n">
        <f aca="false">IF($V$1=1,MAX(F59+G59+H59+J59-K59-M59,0)*Inputs!$C$22/12,0)</f>
        <v>0</v>
      </c>
      <c r="O59" s="56" t="n">
        <f aca="false">IF(AND(MOD(A59,12)=0,B59&gt;=Inputs!$C$18),MAX(F59+G59+H59+J59-K59-M59-N59,0)*Inputs!$C$17,0)</f>
        <v>0</v>
      </c>
      <c r="P59" s="56" t="n">
        <f aca="false">F59+G59+H59+J59-K59-M59-N59+O59</f>
        <v>125977.887341273</v>
      </c>
      <c r="Q59" s="56" t="n">
        <f aca="false">IF(OR(E59=1,P59&lt;=0),0,P59)</f>
        <v>125977.887341273</v>
      </c>
      <c r="R59" s="15" t="n">
        <f aca="false">IF(OR(E59=1,AND(P59&lt;=0,I59&gt;0)),1,0)</f>
        <v>0</v>
      </c>
      <c r="S59" s="15" t="n">
        <f aca="false">IF(L59&gt;0,1,0)</f>
        <v>0</v>
      </c>
    </row>
    <row r="60" customFormat="false" ht="15" hidden="false" customHeight="false" outlineLevel="0" collapsed="false">
      <c r="A60" s="15" t="n">
        <v>59</v>
      </c>
      <c r="B60" s="15" t="n">
        <f aca="false">INT((A60-1)/12)+1</f>
        <v>5</v>
      </c>
      <c r="C60" s="15" t="n">
        <f aca="false">MIN(Inputs!$C$4+B60-1,99)</f>
        <v>78</v>
      </c>
      <c r="D60" s="55" t="n">
        <f aca="false">Inputs!$C$27</f>
        <v>0.04</v>
      </c>
      <c r="E60" s="15" t="n">
        <f aca="false">R59</f>
        <v>0</v>
      </c>
      <c r="F60" s="56" t="n">
        <f aca="false">Q59</f>
        <v>125977.887341273</v>
      </c>
      <c r="G60" s="56" t="n">
        <f aca="false">IF(AND(MOD(A60-1,12)=0,B60&lt;=Inputs!$C$7,E60=0),Inputs!$C$6,0)</f>
        <v>0</v>
      </c>
      <c r="H60" s="56" t="n">
        <f aca="false">IF(B60=1,G60*Inputs!$C$9,0)</f>
        <v>0</v>
      </c>
      <c r="I60" s="56" t="n">
        <f aca="false">I59+G60</f>
        <v>120000</v>
      </c>
      <c r="J60" s="56" t="n">
        <f aca="false">(F60+G60+H60)*((1+D60)^(1/12)-1)</f>
        <v>412.418821466499</v>
      </c>
      <c r="K60" s="56" t="n">
        <f aca="false">(F60+G60+H60+J60)*(Inputs!$C$14+IF(B60&lt;=10,Inputs!$C$12,Inputs!$C$13))/12</f>
        <v>263.313137839041</v>
      </c>
      <c r="L60" s="56" t="n">
        <f aca="false">IF(OR(E60=1,A60&lt;=Inputs!$C$15),0,MAX(Inputs!$C$8*I60-(F60+G60+H60+J60-K60),0))</f>
        <v>0</v>
      </c>
      <c r="M60" s="56" t="n">
        <f aca="false">L60*INDEX(Rates!$B$2:$C$101,C60+1,IF(Inputs!$C$5="Male",1,2))/1000/12*Inputs!$C$16</f>
        <v>0</v>
      </c>
      <c r="N60" s="56" t="n">
        <f aca="false">IF($V$1=1,MAX(F60+G60+H60+J60-K60-M60,0)*Inputs!$C$22/12,0)</f>
        <v>0</v>
      </c>
      <c r="O60" s="56" t="n">
        <f aca="false">IF(AND(MOD(A60,12)=0,B60&gt;=Inputs!$C$18),MAX(F60+G60+H60+J60-K60-M60-N60,0)*Inputs!$C$17,0)</f>
        <v>0</v>
      </c>
      <c r="P60" s="56" t="n">
        <f aca="false">F60+G60+H60+J60-K60-M60-N60+O60</f>
        <v>126126.993024901</v>
      </c>
      <c r="Q60" s="56" t="n">
        <f aca="false">IF(OR(E60=1,P60&lt;=0),0,P60)</f>
        <v>126126.993024901</v>
      </c>
      <c r="R60" s="15" t="n">
        <f aca="false">IF(OR(E60=1,AND(P60&lt;=0,I60&gt;0)),1,0)</f>
        <v>0</v>
      </c>
      <c r="S60" s="15" t="n">
        <f aca="false">IF(L60&gt;0,1,0)</f>
        <v>0</v>
      </c>
    </row>
    <row r="61" customFormat="false" ht="15" hidden="false" customHeight="false" outlineLevel="0" collapsed="false">
      <c r="A61" s="15" t="n">
        <v>60</v>
      </c>
      <c r="B61" s="15" t="n">
        <f aca="false">INT((A61-1)/12)+1</f>
        <v>5</v>
      </c>
      <c r="C61" s="15" t="n">
        <f aca="false">MIN(Inputs!$C$4+B61-1,99)</f>
        <v>78</v>
      </c>
      <c r="D61" s="55" t="n">
        <f aca="false">Inputs!$C$27</f>
        <v>0.04</v>
      </c>
      <c r="E61" s="15" t="n">
        <f aca="false">R60</f>
        <v>0</v>
      </c>
      <c r="F61" s="56" t="n">
        <f aca="false">Q60</f>
        <v>126126.993024901</v>
      </c>
      <c r="G61" s="56" t="n">
        <f aca="false">IF(AND(MOD(A61-1,12)=0,B61&lt;=Inputs!$C$7,E61=0),Inputs!$C$6,0)</f>
        <v>0</v>
      </c>
      <c r="H61" s="56" t="n">
        <f aca="false">IF(B61=1,G61*Inputs!$C$9,0)</f>
        <v>0</v>
      </c>
      <c r="I61" s="56" t="n">
        <f aca="false">I60+G61</f>
        <v>120000</v>
      </c>
      <c r="J61" s="56" t="n">
        <f aca="false">(F61+G61+H61)*((1+D61)^(1/12)-1)</f>
        <v>412.906954674742</v>
      </c>
      <c r="K61" s="56" t="n">
        <f aca="false">(F61+G61+H61+J61)*(Inputs!$C$14+IF(B61&lt;=10,Inputs!$C$12,Inputs!$C$13))/12</f>
        <v>263.624791624115</v>
      </c>
      <c r="L61" s="56" t="n">
        <f aca="false">IF(OR(E61=1,A61&lt;=Inputs!$C$15),0,MAX(Inputs!$C$8*I61-(F61+G61+H61+J61-K61),0))</f>
        <v>0</v>
      </c>
      <c r="M61" s="56" t="n">
        <f aca="false">L61*INDEX(Rates!$B$2:$C$101,C61+1,IF(Inputs!$C$5="Male",1,2))/1000/12*Inputs!$C$16</f>
        <v>0</v>
      </c>
      <c r="N61" s="56" t="n">
        <f aca="false">IF($V$1=1,MAX(F61+G61+H61+J61-K61-M61,0)*Inputs!$C$22/12,0)</f>
        <v>0</v>
      </c>
      <c r="O61" s="56" t="n">
        <f aca="false">IF(AND(MOD(A61,12)=0,B61&gt;=Inputs!$C$18),MAX(F61+G61+H61+J61-K61-M61-N61,0)*Inputs!$C$17,0)</f>
        <v>0</v>
      </c>
      <c r="P61" s="56" t="n">
        <f aca="false">F61+G61+H61+J61-K61-M61-N61+O61</f>
        <v>126276.275187951</v>
      </c>
      <c r="Q61" s="56" t="n">
        <f aca="false">IF(OR(E61=1,P61&lt;=0),0,P61)</f>
        <v>126276.275187951</v>
      </c>
      <c r="R61" s="15" t="n">
        <f aca="false">IF(OR(E61=1,AND(P61&lt;=0,I61&gt;0)),1,0)</f>
        <v>0</v>
      </c>
      <c r="S61" s="15" t="n">
        <f aca="false">IF(L61&gt;0,1,0)</f>
        <v>0</v>
      </c>
    </row>
    <row r="62" customFormat="false" ht="15" hidden="false" customHeight="false" outlineLevel="0" collapsed="false">
      <c r="A62" s="15" t="n">
        <v>61</v>
      </c>
      <c r="B62" s="15" t="n">
        <f aca="false">INT((A62-1)/12)+1</f>
        <v>6</v>
      </c>
      <c r="C62" s="15" t="n">
        <f aca="false">MIN(Inputs!$C$4+B62-1,99)</f>
        <v>79</v>
      </c>
      <c r="D62" s="55" t="n">
        <f aca="false">Inputs!$C$27</f>
        <v>0.04</v>
      </c>
      <c r="E62" s="15" t="n">
        <f aca="false">R61</f>
        <v>0</v>
      </c>
      <c r="F62" s="56" t="n">
        <f aca="false">Q61</f>
        <v>126276.275187951</v>
      </c>
      <c r="G62" s="56" t="n">
        <f aca="false">IF(AND(MOD(A62-1,12)=0,B62&lt;=Inputs!$C$7,E62=0),Inputs!$C$6,0)</f>
        <v>0</v>
      </c>
      <c r="H62" s="56" t="n">
        <f aca="false">IF(B62=1,G62*Inputs!$C$9,0)</f>
        <v>0</v>
      </c>
      <c r="I62" s="56" t="n">
        <f aca="false">I61+G62</f>
        <v>120000</v>
      </c>
      <c r="J62" s="56" t="n">
        <f aca="false">(F62+G62+H62)*((1+D62)^(1/12)-1)</f>
        <v>413.395665630693</v>
      </c>
      <c r="K62" s="56" t="n">
        <f aca="false">(F62+G62+H62+J62)*(Inputs!$C$14+IF(B62&lt;=10,Inputs!$C$12,Inputs!$C$13))/12</f>
        <v>263.936814278296</v>
      </c>
      <c r="L62" s="56" t="n">
        <f aca="false">IF(OR(E62=1,A62&lt;=Inputs!$C$15),0,MAX(Inputs!$C$8*I62-(F62+G62+H62+J62-K62),0))</f>
        <v>0</v>
      </c>
      <c r="M62" s="56" t="n">
        <f aca="false">L62*INDEX(Rates!$B$2:$C$101,C62+1,IF(Inputs!$C$5="Male",1,2))/1000/12*Inputs!$C$16</f>
        <v>0</v>
      </c>
      <c r="N62" s="56" t="n">
        <f aca="false">IF($V$1=1,MAX(F62+G62+H62+J62-K62-M62,0)*Inputs!$C$22/12,0)</f>
        <v>0</v>
      </c>
      <c r="O62" s="56" t="n">
        <f aca="false">IF(AND(MOD(A62,12)=0,B62&gt;=Inputs!$C$18),MAX(F62+G62+H62+J62-K62-M62-N62,0)*Inputs!$C$17,0)</f>
        <v>0</v>
      </c>
      <c r="P62" s="56" t="n">
        <f aca="false">F62+G62+H62+J62-K62-M62-N62+O62</f>
        <v>126425.734039304</v>
      </c>
      <c r="Q62" s="56" t="n">
        <f aca="false">IF(OR(E62=1,P62&lt;=0),0,P62)</f>
        <v>126425.734039304</v>
      </c>
      <c r="R62" s="15" t="n">
        <f aca="false">IF(OR(E62=1,AND(P62&lt;=0,I62&gt;0)),1,0)</f>
        <v>0</v>
      </c>
      <c r="S62" s="15" t="n">
        <f aca="false">IF(L62&gt;0,1,0)</f>
        <v>0</v>
      </c>
    </row>
    <row r="63" customFormat="false" ht="15" hidden="false" customHeight="false" outlineLevel="0" collapsed="false">
      <c r="A63" s="15" t="n">
        <v>62</v>
      </c>
      <c r="B63" s="15" t="n">
        <f aca="false">INT((A63-1)/12)+1</f>
        <v>6</v>
      </c>
      <c r="C63" s="15" t="n">
        <f aca="false">MIN(Inputs!$C$4+B63-1,99)</f>
        <v>79</v>
      </c>
      <c r="D63" s="55" t="n">
        <f aca="false">Inputs!$C$27</f>
        <v>0.04</v>
      </c>
      <c r="E63" s="15" t="n">
        <f aca="false">R62</f>
        <v>0</v>
      </c>
      <c r="F63" s="56" t="n">
        <f aca="false">Q62</f>
        <v>126425.734039304</v>
      </c>
      <c r="G63" s="56" t="n">
        <f aca="false">IF(AND(MOD(A63-1,12)=0,B63&lt;=Inputs!$C$7,E63=0),Inputs!$C$6,0)</f>
        <v>0</v>
      </c>
      <c r="H63" s="56" t="n">
        <f aca="false">IF(B63=1,G63*Inputs!$C$9,0)</f>
        <v>0</v>
      </c>
      <c r="I63" s="56" t="n">
        <f aca="false">I62+G63</f>
        <v>120000</v>
      </c>
      <c r="J63" s="56" t="n">
        <f aca="false">(F63+G63+H63)*((1+D63)^(1/12)-1)</f>
        <v>413.884955018168</v>
      </c>
      <c r="K63" s="56" t="n">
        <f aca="false">(F63+G63+H63+J63)*(Inputs!$C$14+IF(B63&lt;=10,Inputs!$C$12,Inputs!$C$13))/12</f>
        <v>264.24920623817</v>
      </c>
      <c r="L63" s="56" t="n">
        <f aca="false">IF(OR(E63=1,A63&lt;=Inputs!$C$15),0,MAX(Inputs!$C$8*I63-(F63+G63+H63+J63-K63),0))</f>
        <v>0</v>
      </c>
      <c r="M63" s="56" t="n">
        <f aca="false">L63*INDEX(Rates!$B$2:$C$101,C63+1,IF(Inputs!$C$5="Male",1,2))/1000/12*Inputs!$C$16</f>
        <v>0</v>
      </c>
      <c r="N63" s="56" t="n">
        <f aca="false">IF($V$1=1,MAX(F63+G63+H63+J63-K63-M63,0)*Inputs!$C$22/12,0)</f>
        <v>0</v>
      </c>
      <c r="O63" s="56" t="n">
        <f aca="false">IF(AND(MOD(A63,12)=0,B63&gt;=Inputs!$C$18),MAX(F63+G63+H63+J63-K63-M63-N63,0)*Inputs!$C$17,0)</f>
        <v>0</v>
      </c>
      <c r="P63" s="56" t="n">
        <f aca="false">F63+G63+H63+J63-K63-M63-N63+O63</f>
        <v>126575.369788084</v>
      </c>
      <c r="Q63" s="56" t="n">
        <f aca="false">IF(OR(E63=1,P63&lt;=0),0,P63)</f>
        <v>126575.369788084</v>
      </c>
      <c r="R63" s="15" t="n">
        <f aca="false">IF(OR(E63=1,AND(P63&lt;=0,I63&gt;0)),1,0)</f>
        <v>0</v>
      </c>
      <c r="S63" s="15" t="n">
        <f aca="false">IF(L63&gt;0,1,0)</f>
        <v>0</v>
      </c>
    </row>
    <row r="64" customFormat="false" ht="15" hidden="false" customHeight="false" outlineLevel="0" collapsed="false">
      <c r="A64" s="15" t="n">
        <v>63</v>
      </c>
      <c r="B64" s="15" t="n">
        <f aca="false">INT((A64-1)/12)+1</f>
        <v>6</v>
      </c>
      <c r="C64" s="15" t="n">
        <f aca="false">MIN(Inputs!$C$4+B64-1,99)</f>
        <v>79</v>
      </c>
      <c r="D64" s="55" t="n">
        <f aca="false">Inputs!$C$27</f>
        <v>0.04</v>
      </c>
      <c r="E64" s="15" t="n">
        <f aca="false">R63</f>
        <v>0</v>
      </c>
      <c r="F64" s="56" t="n">
        <f aca="false">Q63</f>
        <v>126575.369788084</v>
      </c>
      <c r="G64" s="56" t="n">
        <f aca="false">IF(AND(MOD(A64-1,12)=0,B64&lt;=Inputs!$C$7,E64=0),Inputs!$C$6,0)</f>
        <v>0</v>
      </c>
      <c r="H64" s="56" t="n">
        <f aca="false">IF(B64=1,G64*Inputs!$C$9,0)</f>
        <v>0</v>
      </c>
      <c r="I64" s="56" t="n">
        <f aca="false">I63+G64</f>
        <v>120000</v>
      </c>
      <c r="J64" s="56" t="n">
        <f aca="false">(F64+G64+H64)*((1+D64)^(1/12)-1)</f>
        <v>414.374823521788</v>
      </c>
      <c r="K64" s="56" t="n">
        <f aca="false">(F64+G64+H64+J64)*(Inputs!$C$14+IF(B64&lt;=10,Inputs!$C$12,Inputs!$C$13))/12</f>
        <v>264.561967940844</v>
      </c>
      <c r="L64" s="56" t="n">
        <f aca="false">IF(OR(E64=1,A64&lt;=Inputs!$C$15),0,MAX(Inputs!$C$8*I64-(F64+G64+H64+J64-K64),0))</f>
        <v>0</v>
      </c>
      <c r="M64" s="56" t="n">
        <f aca="false">L64*INDEX(Rates!$B$2:$C$101,C64+1,IF(Inputs!$C$5="Male",1,2))/1000/12*Inputs!$C$16</f>
        <v>0</v>
      </c>
      <c r="N64" s="56" t="n">
        <f aca="false">IF($V$1=1,MAX(F64+G64+H64+J64-K64-M64,0)*Inputs!$C$22/12,0)</f>
        <v>0</v>
      </c>
      <c r="O64" s="56" t="n">
        <f aca="false">IF(AND(MOD(A64,12)=0,B64&gt;=Inputs!$C$18),MAX(F64+G64+H64+J64-K64-M64-N64,0)*Inputs!$C$17,0)</f>
        <v>0</v>
      </c>
      <c r="P64" s="56" t="n">
        <f aca="false">F64+G64+H64+J64-K64-M64-N64+O64</f>
        <v>126725.182643665</v>
      </c>
      <c r="Q64" s="56" t="n">
        <f aca="false">IF(OR(E64=1,P64&lt;=0),0,P64)</f>
        <v>126725.182643665</v>
      </c>
      <c r="R64" s="15" t="n">
        <f aca="false">IF(OR(E64=1,AND(P64&lt;=0,I64&gt;0)),1,0)</f>
        <v>0</v>
      </c>
      <c r="S64" s="15" t="n">
        <f aca="false">IF(L64&gt;0,1,0)</f>
        <v>0</v>
      </c>
    </row>
    <row r="65" customFormat="false" ht="15" hidden="false" customHeight="false" outlineLevel="0" collapsed="false">
      <c r="A65" s="15" t="n">
        <v>64</v>
      </c>
      <c r="B65" s="15" t="n">
        <f aca="false">INT((A65-1)/12)+1</f>
        <v>6</v>
      </c>
      <c r="C65" s="15" t="n">
        <f aca="false">MIN(Inputs!$C$4+B65-1,99)</f>
        <v>79</v>
      </c>
      <c r="D65" s="55" t="n">
        <f aca="false">Inputs!$C$27</f>
        <v>0.04</v>
      </c>
      <c r="E65" s="15" t="n">
        <f aca="false">R64</f>
        <v>0</v>
      </c>
      <c r="F65" s="56" t="n">
        <f aca="false">Q64</f>
        <v>126725.182643665</v>
      </c>
      <c r="G65" s="56" t="n">
        <f aca="false">IF(AND(MOD(A65-1,12)=0,B65&lt;=Inputs!$C$7,E65=0),Inputs!$C$6,0)</f>
        <v>0</v>
      </c>
      <c r="H65" s="56" t="n">
        <f aca="false">IF(B65=1,G65*Inputs!$C$9,0)</f>
        <v>0</v>
      </c>
      <c r="I65" s="56" t="n">
        <f aca="false">I64+G65</f>
        <v>120000</v>
      </c>
      <c r="J65" s="56" t="n">
        <f aca="false">(F65+G65+H65)*((1+D65)^(1/12)-1)</f>
        <v>414.865271826988</v>
      </c>
      <c r="K65" s="56" t="n">
        <f aca="false">(F65+G65+H65+J65)*(Inputs!$C$14+IF(B65&lt;=10,Inputs!$C$12,Inputs!$C$13))/12</f>
        <v>264.875099823941</v>
      </c>
      <c r="L65" s="56" t="n">
        <f aca="false">IF(OR(E65=1,A65&lt;=Inputs!$C$15),0,MAX(Inputs!$C$8*I65-(F65+G65+H65+J65-K65),0))</f>
        <v>0</v>
      </c>
      <c r="M65" s="56" t="n">
        <f aca="false">L65*INDEX(Rates!$B$2:$C$101,C65+1,IF(Inputs!$C$5="Male",1,2))/1000/12*Inputs!$C$16</f>
        <v>0</v>
      </c>
      <c r="N65" s="56" t="n">
        <f aca="false">IF($V$1=1,MAX(F65+G65+H65+J65-K65-M65,0)*Inputs!$C$22/12,0)</f>
        <v>0</v>
      </c>
      <c r="O65" s="56" t="n">
        <f aca="false">IF(AND(MOD(A65,12)=0,B65&gt;=Inputs!$C$18),MAX(F65+G65+H65+J65-K65-M65-N65,0)*Inputs!$C$17,0)</f>
        <v>0</v>
      </c>
      <c r="P65" s="56" t="n">
        <f aca="false">F65+G65+H65+J65-K65-M65-N65+O65</f>
        <v>126875.172815668</v>
      </c>
      <c r="Q65" s="56" t="n">
        <f aca="false">IF(OR(E65=1,P65&lt;=0),0,P65)</f>
        <v>126875.172815668</v>
      </c>
      <c r="R65" s="15" t="n">
        <f aca="false">IF(OR(E65=1,AND(P65&lt;=0,I65&gt;0)),1,0)</f>
        <v>0</v>
      </c>
      <c r="S65" s="15" t="n">
        <f aca="false">IF(L65&gt;0,1,0)</f>
        <v>0</v>
      </c>
    </row>
    <row r="66" customFormat="false" ht="15" hidden="false" customHeight="false" outlineLevel="0" collapsed="false">
      <c r="A66" s="15" t="n">
        <v>65</v>
      </c>
      <c r="B66" s="15" t="n">
        <f aca="false">INT((A66-1)/12)+1</f>
        <v>6</v>
      </c>
      <c r="C66" s="15" t="n">
        <f aca="false">MIN(Inputs!$C$4+B66-1,99)</f>
        <v>79</v>
      </c>
      <c r="D66" s="55" t="n">
        <f aca="false">Inputs!$C$27</f>
        <v>0.04</v>
      </c>
      <c r="E66" s="15" t="n">
        <f aca="false">R65</f>
        <v>0</v>
      </c>
      <c r="F66" s="56" t="n">
        <f aca="false">Q65</f>
        <v>126875.172815668</v>
      </c>
      <c r="G66" s="56" t="n">
        <f aca="false">IF(AND(MOD(A66-1,12)=0,B66&lt;=Inputs!$C$7,E66=0),Inputs!$C$6,0)</f>
        <v>0</v>
      </c>
      <c r="H66" s="56" t="n">
        <f aca="false">IF(B66=1,G66*Inputs!$C$9,0)</f>
        <v>0</v>
      </c>
      <c r="I66" s="56" t="n">
        <f aca="false">I65+G66</f>
        <v>120000</v>
      </c>
      <c r="J66" s="56" t="n">
        <f aca="false">(F66+G66+H66)*((1+D66)^(1/12)-1)</f>
        <v>415.356300620013</v>
      </c>
      <c r="K66" s="56" t="n">
        <f aca="false">(F66+G66+H66+J66)*(Inputs!$C$14+IF(B66&lt;=10,Inputs!$C$12,Inputs!$C$13))/12</f>
        <v>265.188602325599</v>
      </c>
      <c r="L66" s="56" t="n">
        <f aca="false">IF(OR(E66=1,A66&lt;=Inputs!$C$15),0,MAX(Inputs!$C$8*I66-(F66+G66+H66+J66-K66),0))</f>
        <v>0</v>
      </c>
      <c r="M66" s="56" t="n">
        <f aca="false">L66*INDEX(Rates!$B$2:$C$101,C66+1,IF(Inputs!$C$5="Male",1,2))/1000/12*Inputs!$C$16</f>
        <v>0</v>
      </c>
      <c r="N66" s="56" t="n">
        <f aca="false">IF($V$1=1,MAX(F66+G66+H66+J66-K66-M66,0)*Inputs!$C$22/12,0)</f>
        <v>0</v>
      </c>
      <c r="O66" s="56" t="n">
        <f aca="false">IF(AND(MOD(A66,12)=0,B66&gt;=Inputs!$C$18),MAX(F66+G66+H66+J66-K66-M66-N66,0)*Inputs!$C$17,0)</f>
        <v>0</v>
      </c>
      <c r="P66" s="56" t="n">
        <f aca="false">F66+G66+H66+J66-K66-M66-N66+O66</f>
        <v>127025.340513962</v>
      </c>
      <c r="Q66" s="56" t="n">
        <f aca="false">IF(OR(E66=1,P66&lt;=0),0,P66)</f>
        <v>127025.340513962</v>
      </c>
      <c r="R66" s="15" t="n">
        <f aca="false">IF(OR(E66=1,AND(P66&lt;=0,I66&gt;0)),1,0)</f>
        <v>0</v>
      </c>
      <c r="S66" s="15" t="n">
        <f aca="false">IF(L66&gt;0,1,0)</f>
        <v>0</v>
      </c>
    </row>
    <row r="67" customFormat="false" ht="15" hidden="false" customHeight="false" outlineLevel="0" collapsed="false">
      <c r="A67" s="15" t="n">
        <v>66</v>
      </c>
      <c r="B67" s="15" t="n">
        <f aca="false">INT((A67-1)/12)+1</f>
        <v>6</v>
      </c>
      <c r="C67" s="15" t="n">
        <f aca="false">MIN(Inputs!$C$4+B67-1,99)</f>
        <v>79</v>
      </c>
      <c r="D67" s="55" t="n">
        <f aca="false">Inputs!$C$27</f>
        <v>0.04</v>
      </c>
      <c r="E67" s="15" t="n">
        <f aca="false">R66</f>
        <v>0</v>
      </c>
      <c r="F67" s="56" t="n">
        <f aca="false">Q66</f>
        <v>127025.340513962</v>
      </c>
      <c r="G67" s="56" t="n">
        <f aca="false">IF(AND(MOD(A67-1,12)=0,B67&lt;=Inputs!$C$7,E67=0),Inputs!$C$6,0)</f>
        <v>0</v>
      </c>
      <c r="H67" s="56" t="n">
        <f aca="false">IF(B67=1,G67*Inputs!$C$9,0)</f>
        <v>0</v>
      </c>
      <c r="I67" s="56" t="n">
        <f aca="false">I66+G67</f>
        <v>120000</v>
      </c>
      <c r="J67" s="56" t="n">
        <f aca="false">(F67+G67+H67)*((1+D67)^(1/12)-1)</f>
        <v>415.847910587921</v>
      </c>
      <c r="K67" s="56" t="n">
        <f aca="false">(F67+G67+H67+J67)*(Inputs!$C$14+IF(B67&lt;=10,Inputs!$C$12,Inputs!$C$13))/12</f>
        <v>265.502475884479</v>
      </c>
      <c r="L67" s="56" t="n">
        <f aca="false">IF(OR(E67=1,A67&lt;=Inputs!$C$15),0,MAX(Inputs!$C$8*I67-(F67+G67+H67+J67-K67),0))</f>
        <v>0</v>
      </c>
      <c r="M67" s="56" t="n">
        <f aca="false">L67*INDEX(Rates!$B$2:$C$101,C67+1,IF(Inputs!$C$5="Male",1,2))/1000/12*Inputs!$C$16</f>
        <v>0</v>
      </c>
      <c r="N67" s="56" t="n">
        <f aca="false">IF($V$1=1,MAX(F67+G67+H67+J67-K67-M67,0)*Inputs!$C$22/12,0)</f>
        <v>0</v>
      </c>
      <c r="O67" s="56" t="n">
        <f aca="false">IF(AND(MOD(A67,12)=0,B67&gt;=Inputs!$C$18),MAX(F67+G67+H67+J67-K67-M67-N67,0)*Inputs!$C$17,0)</f>
        <v>0</v>
      </c>
      <c r="P67" s="56" t="n">
        <f aca="false">F67+G67+H67+J67-K67-M67-N67+O67</f>
        <v>127175.685948665</v>
      </c>
      <c r="Q67" s="56" t="n">
        <f aca="false">IF(OR(E67=1,P67&lt;=0),0,P67)</f>
        <v>127175.685948665</v>
      </c>
      <c r="R67" s="15" t="n">
        <f aca="false">IF(OR(E67=1,AND(P67&lt;=0,I67&gt;0)),1,0)</f>
        <v>0</v>
      </c>
      <c r="S67" s="15" t="n">
        <f aca="false">IF(L67&gt;0,1,0)</f>
        <v>0</v>
      </c>
    </row>
    <row r="68" customFormat="false" ht="15" hidden="false" customHeight="false" outlineLevel="0" collapsed="false">
      <c r="A68" s="15" t="n">
        <v>67</v>
      </c>
      <c r="B68" s="15" t="n">
        <f aca="false">INT((A68-1)/12)+1</f>
        <v>6</v>
      </c>
      <c r="C68" s="15" t="n">
        <f aca="false">MIN(Inputs!$C$4+B68-1,99)</f>
        <v>79</v>
      </c>
      <c r="D68" s="55" t="n">
        <f aca="false">Inputs!$C$27</f>
        <v>0.04</v>
      </c>
      <c r="E68" s="15" t="n">
        <f aca="false">R67</f>
        <v>0</v>
      </c>
      <c r="F68" s="56" t="n">
        <f aca="false">Q67</f>
        <v>127175.685948665</v>
      </c>
      <c r="G68" s="56" t="n">
        <f aca="false">IF(AND(MOD(A68-1,12)=0,B68&lt;=Inputs!$C$7,E68=0),Inputs!$C$6,0)</f>
        <v>0</v>
      </c>
      <c r="H68" s="56" t="n">
        <f aca="false">IF(B68=1,G68*Inputs!$C$9,0)</f>
        <v>0</v>
      </c>
      <c r="I68" s="56" t="n">
        <f aca="false">I67+G68</f>
        <v>120000</v>
      </c>
      <c r="J68" s="56" t="n">
        <f aca="false">(F68+G68+H68)*((1+D68)^(1/12)-1)</f>
        <v>416.340102418581</v>
      </c>
      <c r="K68" s="56" t="n">
        <f aca="false">(F68+G68+H68+J68)*(Inputs!$C$14+IF(B68&lt;=10,Inputs!$C$12,Inputs!$C$13))/12</f>
        <v>265.816720939758</v>
      </c>
      <c r="L68" s="56" t="n">
        <f aca="false">IF(OR(E68=1,A68&lt;=Inputs!$C$15),0,MAX(Inputs!$C$8*I68-(F68+G68+H68+J68-K68),0))</f>
        <v>0</v>
      </c>
      <c r="M68" s="56" t="n">
        <f aca="false">L68*INDEX(Rates!$B$2:$C$101,C68+1,IF(Inputs!$C$5="Male",1,2))/1000/12*Inputs!$C$16</f>
        <v>0</v>
      </c>
      <c r="N68" s="56" t="n">
        <f aca="false">IF($V$1=1,MAX(F68+G68+H68+J68-K68-M68,0)*Inputs!$C$22/12,0)</f>
        <v>0</v>
      </c>
      <c r="O68" s="56" t="n">
        <f aca="false">IF(AND(MOD(A68,12)=0,B68&gt;=Inputs!$C$18),MAX(F68+G68+H68+J68-K68-M68-N68,0)*Inputs!$C$17,0)</f>
        <v>0</v>
      </c>
      <c r="P68" s="56" t="n">
        <f aca="false">F68+G68+H68+J68-K68-M68-N68+O68</f>
        <v>127326.209330144</v>
      </c>
      <c r="Q68" s="56" t="n">
        <f aca="false">IF(OR(E68=1,P68&lt;=0),0,P68)</f>
        <v>127326.209330144</v>
      </c>
      <c r="R68" s="15" t="n">
        <f aca="false">IF(OR(E68=1,AND(P68&lt;=0,I68&gt;0)),1,0)</f>
        <v>0</v>
      </c>
      <c r="S68" s="15" t="n">
        <f aca="false">IF(L68&gt;0,1,0)</f>
        <v>0</v>
      </c>
    </row>
    <row r="69" customFormat="false" ht="15" hidden="false" customHeight="false" outlineLevel="0" collapsed="false">
      <c r="A69" s="15" t="n">
        <v>68</v>
      </c>
      <c r="B69" s="15" t="n">
        <f aca="false">INT((A69-1)/12)+1</f>
        <v>6</v>
      </c>
      <c r="C69" s="15" t="n">
        <f aca="false">MIN(Inputs!$C$4+B69-1,99)</f>
        <v>79</v>
      </c>
      <c r="D69" s="55" t="n">
        <f aca="false">Inputs!$C$27</f>
        <v>0.04</v>
      </c>
      <c r="E69" s="15" t="n">
        <f aca="false">R68</f>
        <v>0</v>
      </c>
      <c r="F69" s="56" t="n">
        <f aca="false">Q68</f>
        <v>127326.209330144</v>
      </c>
      <c r="G69" s="56" t="n">
        <f aca="false">IF(AND(MOD(A69-1,12)=0,B69&lt;=Inputs!$C$7,E69=0),Inputs!$C$6,0)</f>
        <v>0</v>
      </c>
      <c r="H69" s="56" t="n">
        <f aca="false">IF(B69=1,G69*Inputs!$C$9,0)</f>
        <v>0</v>
      </c>
      <c r="I69" s="56" t="n">
        <f aca="false">I68+G69</f>
        <v>120000</v>
      </c>
      <c r="J69" s="56" t="n">
        <f aca="false">(F69+G69+H69)*((1+D69)^(1/12)-1)</f>
        <v>416.83287680068</v>
      </c>
      <c r="K69" s="56" t="n">
        <f aca="false">(F69+G69+H69+J69)*(Inputs!$C$14+IF(B69&lt;=10,Inputs!$C$12,Inputs!$C$13))/12</f>
        <v>266.131337931135</v>
      </c>
      <c r="L69" s="56" t="n">
        <f aca="false">IF(OR(E69=1,A69&lt;=Inputs!$C$15),0,MAX(Inputs!$C$8*I69-(F69+G69+H69+J69-K69),0))</f>
        <v>0</v>
      </c>
      <c r="M69" s="56" t="n">
        <f aca="false">L69*INDEX(Rates!$B$2:$C$101,C69+1,IF(Inputs!$C$5="Male",1,2))/1000/12*Inputs!$C$16</f>
        <v>0</v>
      </c>
      <c r="N69" s="56" t="n">
        <f aca="false">IF($V$1=1,MAX(F69+G69+H69+J69-K69-M69,0)*Inputs!$C$22/12,0)</f>
        <v>0</v>
      </c>
      <c r="O69" s="56" t="n">
        <f aca="false">IF(AND(MOD(A69,12)=0,B69&gt;=Inputs!$C$18),MAX(F69+G69+H69+J69-K69-M69-N69,0)*Inputs!$C$17,0)</f>
        <v>0</v>
      </c>
      <c r="P69" s="56" t="n">
        <f aca="false">F69+G69+H69+J69-K69-M69-N69+O69</f>
        <v>127476.910869014</v>
      </c>
      <c r="Q69" s="56" t="n">
        <f aca="false">IF(OR(E69=1,P69&lt;=0),0,P69)</f>
        <v>127476.910869014</v>
      </c>
      <c r="R69" s="15" t="n">
        <f aca="false">IF(OR(E69=1,AND(P69&lt;=0,I69&gt;0)),1,0)</f>
        <v>0</v>
      </c>
      <c r="S69" s="15" t="n">
        <f aca="false">IF(L69&gt;0,1,0)</f>
        <v>0</v>
      </c>
    </row>
    <row r="70" customFormat="false" ht="15" hidden="false" customHeight="false" outlineLevel="0" collapsed="false">
      <c r="A70" s="15" t="n">
        <v>69</v>
      </c>
      <c r="B70" s="15" t="n">
        <f aca="false">INT((A70-1)/12)+1</f>
        <v>6</v>
      </c>
      <c r="C70" s="15" t="n">
        <f aca="false">MIN(Inputs!$C$4+B70-1,99)</f>
        <v>79</v>
      </c>
      <c r="D70" s="55" t="n">
        <f aca="false">Inputs!$C$27</f>
        <v>0.04</v>
      </c>
      <c r="E70" s="15" t="n">
        <f aca="false">R69</f>
        <v>0</v>
      </c>
      <c r="F70" s="56" t="n">
        <f aca="false">Q69</f>
        <v>127476.910869014</v>
      </c>
      <c r="G70" s="56" t="n">
        <f aca="false">IF(AND(MOD(A70-1,12)=0,B70&lt;=Inputs!$C$7,E70=0),Inputs!$C$6,0)</f>
        <v>0</v>
      </c>
      <c r="H70" s="56" t="n">
        <f aca="false">IF(B70=1,G70*Inputs!$C$9,0)</f>
        <v>0</v>
      </c>
      <c r="I70" s="56" t="n">
        <f aca="false">I69+G70</f>
        <v>120000</v>
      </c>
      <c r="J70" s="56" t="n">
        <f aca="false">(F70+G70+H70)*((1+D70)^(1/12)-1)</f>
        <v>417.326234423716</v>
      </c>
      <c r="K70" s="56" t="n">
        <f aca="false">(F70+G70+H70+J70)*(Inputs!$C$14+IF(B70&lt;=10,Inputs!$C$12,Inputs!$C$13))/12</f>
        <v>266.446327298828</v>
      </c>
      <c r="L70" s="56" t="n">
        <f aca="false">IF(OR(E70=1,A70&lt;=Inputs!$C$15),0,MAX(Inputs!$C$8*I70-(F70+G70+H70+J70-K70),0))</f>
        <v>0</v>
      </c>
      <c r="M70" s="56" t="n">
        <f aca="false">L70*INDEX(Rates!$B$2:$C$101,C70+1,IF(Inputs!$C$5="Male",1,2))/1000/12*Inputs!$C$16</f>
        <v>0</v>
      </c>
      <c r="N70" s="56" t="n">
        <f aca="false">IF($V$1=1,MAX(F70+G70+H70+J70-K70-M70,0)*Inputs!$C$22/12,0)</f>
        <v>0</v>
      </c>
      <c r="O70" s="56" t="n">
        <f aca="false">IF(AND(MOD(A70,12)=0,B70&gt;=Inputs!$C$18),MAX(F70+G70+H70+J70-K70-M70-N70,0)*Inputs!$C$17,0)</f>
        <v>0</v>
      </c>
      <c r="P70" s="56" t="n">
        <f aca="false">F70+G70+H70+J70-K70-M70-N70+O70</f>
        <v>127627.790776139</v>
      </c>
      <c r="Q70" s="56" t="n">
        <f aca="false">IF(OR(E70=1,P70&lt;=0),0,P70)</f>
        <v>127627.790776139</v>
      </c>
      <c r="R70" s="15" t="n">
        <f aca="false">IF(OR(E70=1,AND(P70&lt;=0,I70&gt;0)),1,0)</f>
        <v>0</v>
      </c>
      <c r="S70" s="15" t="n">
        <f aca="false">IF(L70&gt;0,1,0)</f>
        <v>0</v>
      </c>
    </row>
    <row r="71" customFormat="false" ht="15" hidden="false" customHeight="false" outlineLevel="0" collapsed="false">
      <c r="A71" s="15" t="n">
        <v>70</v>
      </c>
      <c r="B71" s="15" t="n">
        <f aca="false">INT((A71-1)/12)+1</f>
        <v>6</v>
      </c>
      <c r="C71" s="15" t="n">
        <f aca="false">MIN(Inputs!$C$4+B71-1,99)</f>
        <v>79</v>
      </c>
      <c r="D71" s="55" t="n">
        <f aca="false">Inputs!$C$27</f>
        <v>0.04</v>
      </c>
      <c r="E71" s="15" t="n">
        <f aca="false">R70</f>
        <v>0</v>
      </c>
      <c r="F71" s="56" t="n">
        <f aca="false">Q70</f>
        <v>127627.790776139</v>
      </c>
      <c r="G71" s="56" t="n">
        <f aca="false">IF(AND(MOD(A71-1,12)=0,B71&lt;=Inputs!$C$7,E71=0),Inputs!$C$6,0)</f>
        <v>0</v>
      </c>
      <c r="H71" s="56" t="n">
        <f aca="false">IF(B71=1,G71*Inputs!$C$9,0)</f>
        <v>0</v>
      </c>
      <c r="I71" s="56" t="n">
        <f aca="false">I70+G71</f>
        <v>120000</v>
      </c>
      <c r="J71" s="56" t="n">
        <f aca="false">(F71+G71+H71)*((1+D71)^(1/12)-1)</f>
        <v>417.820175978005</v>
      </c>
      <c r="K71" s="56" t="n">
        <f aca="false">(F71+G71+H71+J71)*(Inputs!$C$14+IF(B71&lt;=10,Inputs!$C$12,Inputs!$C$13))/12</f>
        <v>266.761689483576</v>
      </c>
      <c r="L71" s="56" t="n">
        <f aca="false">IF(OR(E71=1,A71&lt;=Inputs!$C$15),0,MAX(Inputs!$C$8*I71-(F71+G71+H71+J71-K71),0))</f>
        <v>0</v>
      </c>
      <c r="M71" s="56" t="n">
        <f aca="false">L71*INDEX(Rates!$B$2:$C$101,C71+1,IF(Inputs!$C$5="Male",1,2))/1000/12*Inputs!$C$16</f>
        <v>0</v>
      </c>
      <c r="N71" s="56" t="n">
        <f aca="false">IF($V$1=1,MAX(F71+G71+H71+J71-K71-M71,0)*Inputs!$C$22/12,0)</f>
        <v>0</v>
      </c>
      <c r="O71" s="56" t="n">
        <f aca="false">IF(AND(MOD(A71,12)=0,B71&gt;=Inputs!$C$18),MAX(F71+G71+H71+J71-K71-M71-N71,0)*Inputs!$C$17,0)</f>
        <v>0</v>
      </c>
      <c r="P71" s="56" t="n">
        <f aca="false">F71+G71+H71+J71-K71-M71-N71+O71</f>
        <v>127778.849262633</v>
      </c>
      <c r="Q71" s="56" t="n">
        <f aca="false">IF(OR(E71=1,P71&lt;=0),0,P71)</f>
        <v>127778.849262633</v>
      </c>
      <c r="R71" s="15" t="n">
        <f aca="false">IF(OR(E71=1,AND(P71&lt;=0,I71&gt;0)),1,0)</f>
        <v>0</v>
      </c>
      <c r="S71" s="15" t="n">
        <f aca="false">IF(L71&gt;0,1,0)</f>
        <v>0</v>
      </c>
    </row>
    <row r="72" customFormat="false" ht="15" hidden="false" customHeight="false" outlineLevel="0" collapsed="false">
      <c r="A72" s="15" t="n">
        <v>71</v>
      </c>
      <c r="B72" s="15" t="n">
        <f aca="false">INT((A72-1)/12)+1</f>
        <v>6</v>
      </c>
      <c r="C72" s="15" t="n">
        <f aca="false">MIN(Inputs!$C$4+B72-1,99)</f>
        <v>79</v>
      </c>
      <c r="D72" s="55" t="n">
        <f aca="false">Inputs!$C$27</f>
        <v>0.04</v>
      </c>
      <c r="E72" s="15" t="n">
        <f aca="false">R71</f>
        <v>0</v>
      </c>
      <c r="F72" s="56" t="n">
        <f aca="false">Q71</f>
        <v>127778.849262633</v>
      </c>
      <c r="G72" s="56" t="n">
        <f aca="false">IF(AND(MOD(A72-1,12)=0,B72&lt;=Inputs!$C$7,E72=0),Inputs!$C$6,0)</f>
        <v>0</v>
      </c>
      <c r="H72" s="56" t="n">
        <f aca="false">IF(B72=1,G72*Inputs!$C$9,0)</f>
        <v>0</v>
      </c>
      <c r="I72" s="56" t="n">
        <f aca="false">I71+G72</f>
        <v>120000</v>
      </c>
      <c r="J72" s="56" t="n">
        <f aca="false">(F72+G72+H72)*((1+D72)^(1/12)-1)</f>
        <v>418.31470215468</v>
      </c>
      <c r="K72" s="56" t="n">
        <f aca="false">(F72+G72+H72+J72)*(Inputs!$C$14+IF(B72&lt;=10,Inputs!$C$12,Inputs!$C$13))/12</f>
        <v>267.077424926641</v>
      </c>
      <c r="L72" s="56" t="n">
        <f aca="false">IF(OR(E72=1,A72&lt;=Inputs!$C$15),0,MAX(Inputs!$C$8*I72-(F72+G72+H72+J72-K72),0))</f>
        <v>0</v>
      </c>
      <c r="M72" s="56" t="n">
        <f aca="false">L72*INDEX(Rates!$B$2:$C$101,C72+1,IF(Inputs!$C$5="Male",1,2))/1000/12*Inputs!$C$16</f>
        <v>0</v>
      </c>
      <c r="N72" s="56" t="n">
        <f aca="false">IF($V$1=1,MAX(F72+G72+H72+J72-K72-M72,0)*Inputs!$C$22/12,0)</f>
        <v>0</v>
      </c>
      <c r="O72" s="56" t="n">
        <f aca="false">IF(AND(MOD(A72,12)=0,B72&gt;=Inputs!$C$18),MAX(F72+G72+H72+J72-K72-M72-N72,0)*Inputs!$C$17,0)</f>
        <v>0</v>
      </c>
      <c r="P72" s="56" t="n">
        <f aca="false">F72+G72+H72+J72-K72-M72-N72+O72</f>
        <v>127930.086539861</v>
      </c>
      <c r="Q72" s="56" t="n">
        <f aca="false">IF(OR(E72=1,P72&lt;=0),0,P72)</f>
        <v>127930.086539861</v>
      </c>
      <c r="R72" s="15" t="n">
        <f aca="false">IF(OR(E72=1,AND(P72&lt;=0,I72&gt;0)),1,0)</f>
        <v>0</v>
      </c>
      <c r="S72" s="15" t="n">
        <f aca="false">IF(L72&gt;0,1,0)</f>
        <v>0</v>
      </c>
    </row>
    <row r="73" customFormat="false" ht="15" hidden="false" customHeight="false" outlineLevel="0" collapsed="false">
      <c r="A73" s="15" t="n">
        <v>72</v>
      </c>
      <c r="B73" s="15" t="n">
        <f aca="false">INT((A73-1)/12)+1</f>
        <v>6</v>
      </c>
      <c r="C73" s="15" t="n">
        <f aca="false">MIN(Inputs!$C$4+B73-1,99)</f>
        <v>79</v>
      </c>
      <c r="D73" s="55" t="n">
        <f aca="false">Inputs!$C$27</f>
        <v>0.04</v>
      </c>
      <c r="E73" s="15" t="n">
        <f aca="false">R72</f>
        <v>0</v>
      </c>
      <c r="F73" s="56" t="n">
        <f aca="false">Q72</f>
        <v>127930.086539861</v>
      </c>
      <c r="G73" s="56" t="n">
        <f aca="false">IF(AND(MOD(A73-1,12)=0,B73&lt;=Inputs!$C$7,E73=0),Inputs!$C$6,0)</f>
        <v>0</v>
      </c>
      <c r="H73" s="56" t="n">
        <f aca="false">IF(B73=1,G73*Inputs!$C$9,0)</f>
        <v>0</v>
      </c>
      <c r="I73" s="56" t="n">
        <f aca="false">I72+G73</f>
        <v>120000</v>
      </c>
      <c r="J73" s="56" t="n">
        <f aca="false">(F73+G73+H73)*((1+D73)^(1/12)-1)</f>
        <v>418.809813645693</v>
      </c>
      <c r="K73" s="56" t="n">
        <f aca="false">(F73+G73+H73+J73)*(Inputs!$C$14+IF(B73&lt;=10,Inputs!$C$12,Inputs!$C$13))/12</f>
        <v>267.393534069806</v>
      </c>
      <c r="L73" s="56" t="n">
        <f aca="false">IF(OR(E73=1,A73&lt;=Inputs!$C$15),0,MAX(Inputs!$C$8*I73-(F73+G73+H73+J73-K73),0))</f>
        <v>0</v>
      </c>
      <c r="M73" s="56" t="n">
        <f aca="false">L73*INDEX(Rates!$B$2:$C$101,C73+1,IF(Inputs!$C$5="Male",1,2))/1000/12*Inputs!$C$16</f>
        <v>0</v>
      </c>
      <c r="N73" s="56" t="n">
        <f aca="false">IF($V$1=1,MAX(F73+G73+H73+J73-K73-M73,0)*Inputs!$C$22/12,0)</f>
        <v>0</v>
      </c>
      <c r="O73" s="56" t="n">
        <f aca="false">IF(AND(MOD(A73,12)=0,B73&gt;=Inputs!$C$18),MAX(F73+G73+H73+J73-K73-M73-N73,0)*Inputs!$C$17,0)</f>
        <v>0</v>
      </c>
      <c r="P73" s="56" t="n">
        <f aca="false">F73+G73+H73+J73-K73-M73-N73+O73</f>
        <v>128081.502819437</v>
      </c>
      <c r="Q73" s="56" t="n">
        <f aca="false">IF(OR(E73=1,P73&lt;=0),0,P73)</f>
        <v>128081.502819437</v>
      </c>
      <c r="R73" s="15" t="n">
        <f aca="false">IF(OR(E73=1,AND(P73&lt;=0,I73&gt;0)),1,0)</f>
        <v>0</v>
      </c>
      <c r="S73" s="15" t="n">
        <f aca="false">IF(L73&gt;0,1,0)</f>
        <v>0</v>
      </c>
    </row>
    <row r="74" customFormat="false" ht="15" hidden="false" customHeight="false" outlineLevel="0" collapsed="false">
      <c r="A74" s="15" t="n">
        <v>73</v>
      </c>
      <c r="B74" s="15" t="n">
        <f aca="false">INT((A74-1)/12)+1</f>
        <v>7</v>
      </c>
      <c r="C74" s="15" t="n">
        <f aca="false">MIN(Inputs!$C$4+B74-1,99)</f>
        <v>80</v>
      </c>
      <c r="D74" s="55" t="n">
        <f aca="false">Inputs!$C$27</f>
        <v>0.04</v>
      </c>
      <c r="E74" s="15" t="n">
        <f aca="false">R73</f>
        <v>0</v>
      </c>
      <c r="F74" s="56" t="n">
        <f aca="false">Q73</f>
        <v>128081.502819437</v>
      </c>
      <c r="G74" s="56" t="n">
        <f aca="false">IF(AND(MOD(A74-1,12)=0,B74&lt;=Inputs!$C$7,E74=0),Inputs!$C$6,0)</f>
        <v>0</v>
      </c>
      <c r="H74" s="56" t="n">
        <f aca="false">IF(B74=1,G74*Inputs!$C$9,0)</f>
        <v>0</v>
      </c>
      <c r="I74" s="56" t="n">
        <f aca="false">I73+G74</f>
        <v>120000</v>
      </c>
      <c r="J74" s="56" t="n">
        <f aca="false">(F74+G74+H74)*((1+D74)^(1/12)-1)</f>
        <v>419.305511143813</v>
      </c>
      <c r="K74" s="56" t="n">
        <f aca="false">(F74+G74+H74+J74)*(Inputs!$C$14+IF(B74&lt;=10,Inputs!$C$12,Inputs!$C$13))/12</f>
        <v>267.710017355377</v>
      </c>
      <c r="L74" s="56" t="n">
        <f aca="false">IF(OR(E74=1,A74&lt;=Inputs!$C$15),0,MAX(Inputs!$C$8*I74-(F74+G74+H74+J74-K74),0))</f>
        <v>0</v>
      </c>
      <c r="M74" s="56" t="n">
        <f aca="false">L74*INDEX(Rates!$B$2:$C$101,C74+1,IF(Inputs!$C$5="Male",1,2))/1000/12*Inputs!$C$16</f>
        <v>0</v>
      </c>
      <c r="N74" s="56" t="n">
        <f aca="false">IF($V$1=1,MAX(F74+G74+H74+J74-K74-M74,0)*Inputs!$C$22/12,0)</f>
        <v>0</v>
      </c>
      <c r="O74" s="56" t="n">
        <f aca="false">IF(AND(MOD(A74,12)=0,B74&gt;=Inputs!$C$18),MAX(F74+G74+H74+J74-K74-M74-N74,0)*Inputs!$C$17,0)</f>
        <v>0</v>
      </c>
      <c r="P74" s="56" t="n">
        <f aca="false">F74+G74+H74+J74-K74-M74-N74+O74</f>
        <v>128233.098313225</v>
      </c>
      <c r="Q74" s="56" t="n">
        <f aca="false">IF(OR(E74=1,P74&lt;=0),0,P74)</f>
        <v>128233.098313225</v>
      </c>
      <c r="R74" s="15" t="n">
        <f aca="false">IF(OR(E74=1,AND(P74&lt;=0,I74&gt;0)),1,0)</f>
        <v>0</v>
      </c>
      <c r="S74" s="15" t="n">
        <f aca="false">IF(L74&gt;0,1,0)</f>
        <v>0</v>
      </c>
    </row>
    <row r="75" customFormat="false" ht="15" hidden="false" customHeight="false" outlineLevel="0" collapsed="false">
      <c r="A75" s="15" t="n">
        <v>74</v>
      </c>
      <c r="B75" s="15" t="n">
        <f aca="false">INT((A75-1)/12)+1</f>
        <v>7</v>
      </c>
      <c r="C75" s="15" t="n">
        <f aca="false">MIN(Inputs!$C$4+B75-1,99)</f>
        <v>80</v>
      </c>
      <c r="D75" s="55" t="n">
        <f aca="false">Inputs!$C$27</f>
        <v>0.04</v>
      </c>
      <c r="E75" s="15" t="n">
        <f aca="false">R74</f>
        <v>0</v>
      </c>
      <c r="F75" s="56" t="n">
        <f aca="false">Q74</f>
        <v>128233.098313225</v>
      </c>
      <c r="G75" s="56" t="n">
        <f aca="false">IF(AND(MOD(A75-1,12)=0,B75&lt;=Inputs!$C$7,E75=0),Inputs!$C$6,0)</f>
        <v>0</v>
      </c>
      <c r="H75" s="56" t="n">
        <f aca="false">IF(B75=1,G75*Inputs!$C$9,0)</f>
        <v>0</v>
      </c>
      <c r="I75" s="56" t="n">
        <f aca="false">I74+G75</f>
        <v>120000</v>
      </c>
      <c r="J75" s="56" t="n">
        <f aca="false">(F75+G75+H75)*((1+D75)^(1/12)-1)</f>
        <v>419.801795342631</v>
      </c>
      <c r="K75" s="56" t="n">
        <f aca="false">(F75+G75+H75+J75)*(Inputs!$C$14+IF(B75&lt;=10,Inputs!$C$12,Inputs!$C$13))/12</f>
        <v>268.026875226184</v>
      </c>
      <c r="L75" s="56" t="n">
        <f aca="false">IF(OR(E75=1,A75&lt;=Inputs!$C$15),0,MAX(Inputs!$C$8*I75-(F75+G75+H75+J75-K75),0))</f>
        <v>0</v>
      </c>
      <c r="M75" s="56" t="n">
        <f aca="false">L75*INDEX(Rates!$B$2:$C$101,C75+1,IF(Inputs!$C$5="Male",1,2))/1000/12*Inputs!$C$16</f>
        <v>0</v>
      </c>
      <c r="N75" s="56" t="n">
        <f aca="false">IF($V$1=1,MAX(F75+G75+H75+J75-K75-M75,0)*Inputs!$C$22/12,0)</f>
        <v>0</v>
      </c>
      <c r="O75" s="56" t="n">
        <f aca="false">IF(AND(MOD(A75,12)=0,B75&gt;=Inputs!$C$18),MAX(F75+G75+H75+J75-K75-M75-N75,0)*Inputs!$C$17,0)</f>
        <v>0</v>
      </c>
      <c r="P75" s="56" t="n">
        <f aca="false">F75+G75+H75+J75-K75-M75-N75+O75</f>
        <v>128384.873233342</v>
      </c>
      <c r="Q75" s="56" t="n">
        <f aca="false">IF(OR(E75=1,P75&lt;=0),0,P75)</f>
        <v>128384.873233342</v>
      </c>
      <c r="R75" s="15" t="n">
        <f aca="false">IF(OR(E75=1,AND(P75&lt;=0,I75&gt;0)),1,0)</f>
        <v>0</v>
      </c>
      <c r="S75" s="15" t="n">
        <f aca="false">IF(L75&gt;0,1,0)</f>
        <v>0</v>
      </c>
    </row>
    <row r="76" customFormat="false" ht="15" hidden="false" customHeight="false" outlineLevel="0" collapsed="false">
      <c r="A76" s="15" t="n">
        <v>75</v>
      </c>
      <c r="B76" s="15" t="n">
        <f aca="false">INT((A76-1)/12)+1</f>
        <v>7</v>
      </c>
      <c r="C76" s="15" t="n">
        <f aca="false">MIN(Inputs!$C$4+B76-1,99)</f>
        <v>80</v>
      </c>
      <c r="D76" s="55" t="n">
        <f aca="false">Inputs!$C$27</f>
        <v>0.04</v>
      </c>
      <c r="E76" s="15" t="n">
        <f aca="false">R75</f>
        <v>0</v>
      </c>
      <c r="F76" s="56" t="n">
        <f aca="false">Q75</f>
        <v>128384.873233342</v>
      </c>
      <c r="G76" s="56" t="n">
        <f aca="false">IF(AND(MOD(A76-1,12)=0,B76&lt;=Inputs!$C$7,E76=0),Inputs!$C$6,0)</f>
        <v>0</v>
      </c>
      <c r="H76" s="56" t="n">
        <f aca="false">IF(B76=1,G76*Inputs!$C$9,0)</f>
        <v>0</v>
      </c>
      <c r="I76" s="56" t="n">
        <f aca="false">I75+G76</f>
        <v>120000</v>
      </c>
      <c r="J76" s="56" t="n">
        <f aca="false">(F76+G76+H76)*((1+D76)^(1/12)-1)</f>
        <v>420.298666936556</v>
      </c>
      <c r="K76" s="56" t="n">
        <f aca="false">(F76+G76+H76+J76)*(Inputs!$C$14+IF(B76&lt;=10,Inputs!$C$12,Inputs!$C$13))/12</f>
        <v>268.34410812558</v>
      </c>
      <c r="L76" s="56" t="n">
        <f aca="false">IF(OR(E76=1,A76&lt;=Inputs!$C$15),0,MAX(Inputs!$C$8*I76-(F76+G76+H76+J76-K76),0))</f>
        <v>0</v>
      </c>
      <c r="M76" s="56" t="n">
        <f aca="false">L76*INDEX(Rates!$B$2:$C$101,C76+1,IF(Inputs!$C$5="Male",1,2))/1000/12*Inputs!$C$16</f>
        <v>0</v>
      </c>
      <c r="N76" s="56" t="n">
        <f aca="false">IF($V$1=1,MAX(F76+G76+H76+J76-K76-M76,0)*Inputs!$C$22/12,0)</f>
        <v>0</v>
      </c>
      <c r="O76" s="56" t="n">
        <f aca="false">IF(AND(MOD(A76,12)=0,B76&gt;=Inputs!$C$18),MAX(F76+G76+H76+J76-K76-M76-N76,0)*Inputs!$C$17,0)</f>
        <v>0</v>
      </c>
      <c r="P76" s="56" t="n">
        <f aca="false">F76+G76+H76+J76-K76-M76-N76+O76</f>
        <v>128536.827792153</v>
      </c>
      <c r="Q76" s="56" t="n">
        <f aca="false">IF(OR(E76=1,P76&lt;=0),0,P76)</f>
        <v>128536.827792153</v>
      </c>
      <c r="R76" s="15" t="n">
        <f aca="false">IF(OR(E76=1,AND(P76&lt;=0,I76&gt;0)),1,0)</f>
        <v>0</v>
      </c>
      <c r="S76" s="15" t="n">
        <f aca="false">IF(L76&gt;0,1,0)</f>
        <v>0</v>
      </c>
    </row>
    <row r="77" customFormat="false" ht="15" hidden="false" customHeight="false" outlineLevel="0" collapsed="false">
      <c r="A77" s="15" t="n">
        <v>76</v>
      </c>
      <c r="B77" s="15" t="n">
        <f aca="false">INT((A77-1)/12)+1</f>
        <v>7</v>
      </c>
      <c r="C77" s="15" t="n">
        <f aca="false">MIN(Inputs!$C$4+B77-1,99)</f>
        <v>80</v>
      </c>
      <c r="D77" s="55" t="n">
        <f aca="false">Inputs!$C$27</f>
        <v>0.04</v>
      </c>
      <c r="E77" s="15" t="n">
        <f aca="false">R76</f>
        <v>0</v>
      </c>
      <c r="F77" s="56" t="n">
        <f aca="false">Q76</f>
        <v>128536.827792153</v>
      </c>
      <c r="G77" s="56" t="n">
        <f aca="false">IF(AND(MOD(A77-1,12)=0,B77&lt;=Inputs!$C$7,E77=0),Inputs!$C$6,0)</f>
        <v>0</v>
      </c>
      <c r="H77" s="56" t="n">
        <f aca="false">IF(B77=1,G77*Inputs!$C$9,0)</f>
        <v>0</v>
      </c>
      <c r="I77" s="56" t="n">
        <f aca="false">I76+G77</f>
        <v>120000</v>
      </c>
      <c r="J77" s="56" t="n">
        <f aca="false">(F77+G77+H77)*((1+D77)^(1/12)-1)</f>
        <v>420.796126620822</v>
      </c>
      <c r="K77" s="56" t="n">
        <f aca="false">(F77+G77+H77+J77)*(Inputs!$C$14+IF(B77&lt;=10,Inputs!$C$12,Inputs!$C$13))/12</f>
        <v>268.661716497445</v>
      </c>
      <c r="L77" s="56" t="n">
        <f aca="false">IF(OR(E77=1,A77&lt;=Inputs!$C$15),0,MAX(Inputs!$C$8*I77-(F77+G77+H77+J77-K77),0))</f>
        <v>0</v>
      </c>
      <c r="M77" s="56" t="n">
        <f aca="false">L77*INDEX(Rates!$B$2:$C$101,C77+1,IF(Inputs!$C$5="Male",1,2))/1000/12*Inputs!$C$16</f>
        <v>0</v>
      </c>
      <c r="N77" s="56" t="n">
        <f aca="false">IF($V$1=1,MAX(F77+G77+H77+J77-K77-M77,0)*Inputs!$C$22/12,0)</f>
        <v>0</v>
      </c>
      <c r="O77" s="56" t="n">
        <f aca="false">IF(AND(MOD(A77,12)=0,B77&gt;=Inputs!$C$18),MAX(F77+G77+H77+J77-K77-M77-N77,0)*Inputs!$C$17,0)</f>
        <v>0</v>
      </c>
      <c r="P77" s="56" t="n">
        <f aca="false">F77+G77+H77+J77-K77-M77-N77+O77</f>
        <v>128688.962202276</v>
      </c>
      <c r="Q77" s="56" t="n">
        <f aca="false">IF(OR(E77=1,P77&lt;=0),0,P77)</f>
        <v>128688.962202276</v>
      </c>
      <c r="R77" s="15" t="n">
        <f aca="false">IF(OR(E77=1,AND(P77&lt;=0,I77&gt;0)),1,0)</f>
        <v>0</v>
      </c>
      <c r="S77" s="15" t="n">
        <f aca="false">IF(L77&gt;0,1,0)</f>
        <v>0</v>
      </c>
    </row>
    <row r="78" customFormat="false" ht="15" hidden="false" customHeight="false" outlineLevel="0" collapsed="false">
      <c r="A78" s="15" t="n">
        <v>77</v>
      </c>
      <c r="B78" s="15" t="n">
        <f aca="false">INT((A78-1)/12)+1</f>
        <v>7</v>
      </c>
      <c r="C78" s="15" t="n">
        <f aca="false">MIN(Inputs!$C$4+B78-1,99)</f>
        <v>80</v>
      </c>
      <c r="D78" s="55" t="n">
        <f aca="false">Inputs!$C$27</f>
        <v>0.04</v>
      </c>
      <c r="E78" s="15" t="n">
        <f aca="false">R77</f>
        <v>0</v>
      </c>
      <c r="F78" s="56" t="n">
        <f aca="false">Q77</f>
        <v>128688.962202276</v>
      </c>
      <c r="G78" s="56" t="n">
        <f aca="false">IF(AND(MOD(A78-1,12)=0,B78&lt;=Inputs!$C$7,E78=0),Inputs!$C$6,0)</f>
        <v>0</v>
      </c>
      <c r="H78" s="56" t="n">
        <f aca="false">IF(B78=1,G78*Inputs!$C$9,0)</f>
        <v>0</v>
      </c>
      <c r="I78" s="56" t="n">
        <f aca="false">I77+G78</f>
        <v>120000</v>
      </c>
      <c r="J78" s="56" t="n">
        <f aca="false">(F78+G78+H78)*((1+D78)^(1/12)-1)</f>
        <v>421.294175091484</v>
      </c>
      <c r="K78" s="56" t="n">
        <f aca="false">(F78+G78+H78+J78)*(Inputs!$C$14+IF(B78&lt;=10,Inputs!$C$12,Inputs!$C$13))/12</f>
        <v>268.979700786183</v>
      </c>
      <c r="L78" s="56" t="n">
        <f aca="false">IF(OR(E78=1,A78&lt;=Inputs!$C$15),0,MAX(Inputs!$C$8*I78-(F78+G78+H78+J78-K78),0))</f>
        <v>0</v>
      </c>
      <c r="M78" s="56" t="n">
        <f aca="false">L78*INDEX(Rates!$B$2:$C$101,C78+1,IF(Inputs!$C$5="Male",1,2))/1000/12*Inputs!$C$16</f>
        <v>0</v>
      </c>
      <c r="N78" s="56" t="n">
        <f aca="false">IF($V$1=1,MAX(F78+G78+H78+J78-K78-M78,0)*Inputs!$C$22/12,0)</f>
        <v>0</v>
      </c>
      <c r="O78" s="56" t="n">
        <f aca="false">IF(AND(MOD(A78,12)=0,B78&gt;=Inputs!$C$18),MAX(F78+G78+H78+J78-K78-M78-N78,0)*Inputs!$C$17,0)</f>
        <v>0</v>
      </c>
      <c r="P78" s="56" t="n">
        <f aca="false">F78+G78+H78+J78-K78-M78-N78+O78</f>
        <v>128841.276676582</v>
      </c>
      <c r="Q78" s="56" t="n">
        <f aca="false">IF(OR(E78=1,P78&lt;=0),0,P78)</f>
        <v>128841.276676582</v>
      </c>
      <c r="R78" s="15" t="n">
        <f aca="false">IF(OR(E78=1,AND(P78&lt;=0,I78&gt;0)),1,0)</f>
        <v>0</v>
      </c>
      <c r="S78" s="15" t="n">
        <f aca="false">IF(L78&gt;0,1,0)</f>
        <v>0</v>
      </c>
    </row>
    <row r="79" customFormat="false" ht="15" hidden="false" customHeight="false" outlineLevel="0" collapsed="false">
      <c r="A79" s="15" t="n">
        <v>78</v>
      </c>
      <c r="B79" s="15" t="n">
        <f aca="false">INT((A79-1)/12)+1</f>
        <v>7</v>
      </c>
      <c r="C79" s="15" t="n">
        <f aca="false">MIN(Inputs!$C$4+B79-1,99)</f>
        <v>80</v>
      </c>
      <c r="D79" s="55" t="n">
        <f aca="false">Inputs!$C$27</f>
        <v>0.04</v>
      </c>
      <c r="E79" s="15" t="n">
        <f aca="false">R78</f>
        <v>0</v>
      </c>
      <c r="F79" s="56" t="n">
        <f aca="false">Q78</f>
        <v>128841.276676582</v>
      </c>
      <c r="G79" s="56" t="n">
        <f aca="false">IF(AND(MOD(A79-1,12)=0,B79&lt;=Inputs!$C$7,E79=0),Inputs!$C$6,0)</f>
        <v>0</v>
      </c>
      <c r="H79" s="56" t="n">
        <f aca="false">IF(B79=1,G79*Inputs!$C$9,0)</f>
        <v>0</v>
      </c>
      <c r="I79" s="56" t="n">
        <f aca="false">I78+G79</f>
        <v>120000</v>
      </c>
      <c r="J79" s="56" t="n">
        <f aca="false">(F79+G79+H79)*((1+D79)^(1/12)-1)</f>
        <v>421.792813045422</v>
      </c>
      <c r="K79" s="56" t="n">
        <f aca="false">(F79+G79+H79+J79)*(Inputs!$C$14+IF(B79&lt;=10,Inputs!$C$12,Inputs!$C$13))/12</f>
        <v>269.298061436723</v>
      </c>
      <c r="L79" s="56" t="n">
        <f aca="false">IF(OR(E79=1,A79&lt;=Inputs!$C$15),0,MAX(Inputs!$C$8*I79-(F79+G79+H79+J79-K79),0))</f>
        <v>0</v>
      </c>
      <c r="M79" s="56" t="n">
        <f aca="false">L79*INDEX(Rates!$B$2:$C$101,C79+1,IF(Inputs!$C$5="Male",1,2))/1000/12*Inputs!$C$16</f>
        <v>0</v>
      </c>
      <c r="N79" s="56" t="n">
        <f aca="false">IF($V$1=1,MAX(F79+G79+H79+J79-K79-M79,0)*Inputs!$C$22/12,0)</f>
        <v>0</v>
      </c>
      <c r="O79" s="56" t="n">
        <f aca="false">IF(AND(MOD(A79,12)=0,B79&gt;=Inputs!$C$18),MAX(F79+G79+H79+J79-K79-M79-N79,0)*Inputs!$C$17,0)</f>
        <v>0</v>
      </c>
      <c r="P79" s="56" t="n">
        <f aca="false">F79+G79+H79+J79-K79-M79-N79+O79</f>
        <v>128993.77142819</v>
      </c>
      <c r="Q79" s="56" t="n">
        <f aca="false">IF(OR(E79=1,P79&lt;=0),0,P79)</f>
        <v>128993.77142819</v>
      </c>
      <c r="R79" s="15" t="n">
        <f aca="false">IF(OR(E79=1,AND(P79&lt;=0,I79&gt;0)),1,0)</f>
        <v>0</v>
      </c>
      <c r="S79" s="15" t="n">
        <f aca="false">IF(L79&gt;0,1,0)</f>
        <v>0</v>
      </c>
    </row>
    <row r="80" customFormat="false" ht="15" hidden="false" customHeight="false" outlineLevel="0" collapsed="false">
      <c r="A80" s="15" t="n">
        <v>79</v>
      </c>
      <c r="B80" s="15" t="n">
        <f aca="false">INT((A80-1)/12)+1</f>
        <v>7</v>
      </c>
      <c r="C80" s="15" t="n">
        <f aca="false">MIN(Inputs!$C$4+B80-1,99)</f>
        <v>80</v>
      </c>
      <c r="D80" s="55" t="n">
        <f aca="false">Inputs!$C$27</f>
        <v>0.04</v>
      </c>
      <c r="E80" s="15" t="n">
        <f aca="false">R79</f>
        <v>0</v>
      </c>
      <c r="F80" s="56" t="n">
        <f aca="false">Q79</f>
        <v>128993.77142819</v>
      </c>
      <c r="G80" s="56" t="n">
        <f aca="false">IF(AND(MOD(A80-1,12)=0,B80&lt;=Inputs!$C$7,E80=0),Inputs!$C$6,0)</f>
        <v>0</v>
      </c>
      <c r="H80" s="56" t="n">
        <f aca="false">IF(B80=1,G80*Inputs!$C$9,0)</f>
        <v>0</v>
      </c>
      <c r="I80" s="56" t="n">
        <f aca="false">I79+G80</f>
        <v>120000</v>
      </c>
      <c r="J80" s="56" t="n">
        <f aca="false">(F80+G80+H80)*((1+D80)^(1/12)-1)</f>
        <v>422.29204118034</v>
      </c>
      <c r="K80" s="56" t="n">
        <f aca="false">(F80+G80+H80+J80)*(Inputs!$C$14+IF(B80&lt;=10,Inputs!$C$12,Inputs!$C$13))/12</f>
        <v>269.616798894522</v>
      </c>
      <c r="L80" s="56" t="n">
        <f aca="false">IF(OR(E80=1,A80&lt;=Inputs!$C$15),0,MAX(Inputs!$C$8*I80-(F80+G80+H80+J80-K80),0))</f>
        <v>0</v>
      </c>
      <c r="M80" s="56" t="n">
        <f aca="false">L80*INDEX(Rates!$B$2:$C$101,C80+1,IF(Inputs!$C$5="Male",1,2))/1000/12*Inputs!$C$16</f>
        <v>0</v>
      </c>
      <c r="N80" s="56" t="n">
        <f aca="false">IF($V$1=1,MAX(F80+G80+H80+J80-K80-M80,0)*Inputs!$C$22/12,0)</f>
        <v>0</v>
      </c>
      <c r="O80" s="56" t="n">
        <f aca="false">IF(AND(MOD(A80,12)=0,B80&gt;=Inputs!$C$18),MAX(F80+G80+H80+J80-K80-M80-N80,0)*Inputs!$C$17,0)</f>
        <v>0</v>
      </c>
      <c r="P80" s="56" t="n">
        <f aca="false">F80+G80+H80+J80-K80-M80-N80+O80</f>
        <v>129146.446670476</v>
      </c>
      <c r="Q80" s="56" t="n">
        <f aca="false">IF(OR(E80=1,P80&lt;=0),0,P80)</f>
        <v>129146.446670476</v>
      </c>
      <c r="R80" s="15" t="n">
        <f aca="false">IF(OR(E80=1,AND(P80&lt;=0,I80&gt;0)),1,0)</f>
        <v>0</v>
      </c>
      <c r="S80" s="15" t="n">
        <f aca="false">IF(L80&gt;0,1,0)</f>
        <v>0</v>
      </c>
    </row>
    <row r="81" customFormat="false" ht="15" hidden="false" customHeight="false" outlineLevel="0" collapsed="false">
      <c r="A81" s="15" t="n">
        <v>80</v>
      </c>
      <c r="B81" s="15" t="n">
        <f aca="false">INT((A81-1)/12)+1</f>
        <v>7</v>
      </c>
      <c r="C81" s="15" t="n">
        <f aca="false">MIN(Inputs!$C$4+B81-1,99)</f>
        <v>80</v>
      </c>
      <c r="D81" s="55" t="n">
        <f aca="false">Inputs!$C$27</f>
        <v>0.04</v>
      </c>
      <c r="E81" s="15" t="n">
        <f aca="false">R80</f>
        <v>0</v>
      </c>
      <c r="F81" s="56" t="n">
        <f aca="false">Q80</f>
        <v>129146.446670476</v>
      </c>
      <c r="G81" s="56" t="n">
        <f aca="false">IF(AND(MOD(A81-1,12)=0,B81&lt;=Inputs!$C$7,E81=0),Inputs!$C$6,0)</f>
        <v>0</v>
      </c>
      <c r="H81" s="56" t="n">
        <f aca="false">IF(B81=1,G81*Inputs!$C$9,0)</f>
        <v>0</v>
      </c>
      <c r="I81" s="56" t="n">
        <f aca="false">I80+G81</f>
        <v>120000</v>
      </c>
      <c r="J81" s="56" t="n">
        <f aca="false">(F81+G81+H81)*((1+D81)^(1/12)-1)</f>
        <v>422.791860194768</v>
      </c>
      <c r="K81" s="56" t="n">
        <f aca="false">(F81+G81+H81+J81)*(Inputs!$C$14+IF(B81&lt;=10,Inputs!$C$12,Inputs!$C$13))/12</f>
        <v>269.935913605564</v>
      </c>
      <c r="L81" s="56" t="n">
        <f aca="false">IF(OR(E81=1,A81&lt;=Inputs!$C$15),0,MAX(Inputs!$C$8*I81-(F81+G81+H81+J81-K81),0))</f>
        <v>0</v>
      </c>
      <c r="M81" s="56" t="n">
        <f aca="false">L81*INDEX(Rates!$B$2:$C$101,C81+1,IF(Inputs!$C$5="Male",1,2))/1000/12*Inputs!$C$16</f>
        <v>0</v>
      </c>
      <c r="N81" s="56" t="n">
        <f aca="false">IF($V$1=1,MAX(F81+G81+H81+J81-K81-M81,0)*Inputs!$C$22/12,0)</f>
        <v>0</v>
      </c>
      <c r="O81" s="56" t="n">
        <f aca="false">IF(AND(MOD(A81,12)=0,B81&gt;=Inputs!$C$18),MAX(F81+G81+H81+J81-K81-M81-N81,0)*Inputs!$C$17,0)</f>
        <v>0</v>
      </c>
      <c r="P81" s="56" t="n">
        <f aca="false">F81+G81+H81+J81-K81-M81-N81+O81</f>
        <v>129299.302617065</v>
      </c>
      <c r="Q81" s="56" t="n">
        <f aca="false">IF(OR(E81=1,P81&lt;=0),0,P81)</f>
        <v>129299.302617065</v>
      </c>
      <c r="R81" s="15" t="n">
        <f aca="false">IF(OR(E81=1,AND(P81&lt;=0,I81&gt;0)),1,0)</f>
        <v>0</v>
      </c>
      <c r="S81" s="15" t="n">
        <f aca="false">IF(L81&gt;0,1,0)</f>
        <v>0</v>
      </c>
    </row>
    <row r="82" customFormat="false" ht="15" hidden="false" customHeight="false" outlineLevel="0" collapsed="false">
      <c r="A82" s="15" t="n">
        <v>81</v>
      </c>
      <c r="B82" s="15" t="n">
        <f aca="false">INT((A82-1)/12)+1</f>
        <v>7</v>
      </c>
      <c r="C82" s="15" t="n">
        <f aca="false">MIN(Inputs!$C$4+B82-1,99)</f>
        <v>80</v>
      </c>
      <c r="D82" s="55" t="n">
        <f aca="false">Inputs!$C$27</f>
        <v>0.04</v>
      </c>
      <c r="E82" s="15" t="n">
        <f aca="false">R81</f>
        <v>0</v>
      </c>
      <c r="F82" s="56" t="n">
        <f aca="false">Q81</f>
        <v>129299.302617065</v>
      </c>
      <c r="G82" s="56" t="n">
        <f aca="false">IF(AND(MOD(A82-1,12)=0,B82&lt;=Inputs!$C$7,E82=0),Inputs!$C$6,0)</f>
        <v>0</v>
      </c>
      <c r="H82" s="56" t="n">
        <f aca="false">IF(B82=1,G82*Inputs!$C$9,0)</f>
        <v>0</v>
      </c>
      <c r="I82" s="56" t="n">
        <f aca="false">I81+G82</f>
        <v>120000</v>
      </c>
      <c r="J82" s="56" t="n">
        <f aca="false">(F82+G82+H82)*((1+D82)^(1/12)-1)</f>
        <v>423.292270788063</v>
      </c>
      <c r="K82" s="56" t="n">
        <f aca="false">(F82+G82+H82+J82)*(Inputs!$C$14+IF(B82&lt;=10,Inputs!$C$12,Inputs!$C$13))/12</f>
        <v>270.255406016361</v>
      </c>
      <c r="L82" s="56" t="n">
        <f aca="false">IF(OR(E82=1,A82&lt;=Inputs!$C$15),0,MAX(Inputs!$C$8*I82-(F82+G82+H82+J82-K82),0))</f>
        <v>0</v>
      </c>
      <c r="M82" s="56" t="n">
        <f aca="false">L82*INDEX(Rates!$B$2:$C$101,C82+1,IF(Inputs!$C$5="Male",1,2))/1000/12*Inputs!$C$16</f>
        <v>0</v>
      </c>
      <c r="N82" s="56" t="n">
        <f aca="false">IF($V$1=1,MAX(F82+G82+H82+J82-K82-M82,0)*Inputs!$C$22/12,0)</f>
        <v>0</v>
      </c>
      <c r="O82" s="56" t="n">
        <f aca="false">IF(AND(MOD(A82,12)=0,B82&gt;=Inputs!$C$18),MAX(F82+G82+H82+J82-K82-M82-N82,0)*Inputs!$C$17,0)</f>
        <v>0</v>
      </c>
      <c r="P82" s="56" t="n">
        <f aca="false">F82+G82+H82+J82-K82-M82-N82+O82</f>
        <v>129452.339481837</v>
      </c>
      <c r="Q82" s="56" t="n">
        <f aca="false">IF(OR(E82=1,P82&lt;=0),0,P82)</f>
        <v>129452.339481837</v>
      </c>
      <c r="R82" s="15" t="n">
        <f aca="false">IF(OR(E82=1,AND(P82&lt;=0,I82&gt;0)),1,0)</f>
        <v>0</v>
      </c>
      <c r="S82" s="15" t="n">
        <f aca="false">IF(L82&gt;0,1,0)</f>
        <v>0</v>
      </c>
    </row>
    <row r="83" customFormat="false" ht="15" hidden="false" customHeight="false" outlineLevel="0" collapsed="false">
      <c r="A83" s="15" t="n">
        <v>82</v>
      </c>
      <c r="B83" s="15" t="n">
        <f aca="false">INT((A83-1)/12)+1</f>
        <v>7</v>
      </c>
      <c r="C83" s="15" t="n">
        <f aca="false">MIN(Inputs!$C$4+B83-1,99)</f>
        <v>80</v>
      </c>
      <c r="D83" s="55" t="n">
        <f aca="false">Inputs!$C$27</f>
        <v>0.04</v>
      </c>
      <c r="E83" s="15" t="n">
        <f aca="false">R82</f>
        <v>0</v>
      </c>
      <c r="F83" s="56" t="n">
        <f aca="false">Q82</f>
        <v>129452.339481837</v>
      </c>
      <c r="G83" s="56" t="n">
        <f aca="false">IF(AND(MOD(A83-1,12)=0,B83&lt;=Inputs!$C$7,E83=0),Inputs!$C$6,0)</f>
        <v>0</v>
      </c>
      <c r="H83" s="56" t="n">
        <f aca="false">IF(B83=1,G83*Inputs!$C$9,0)</f>
        <v>0</v>
      </c>
      <c r="I83" s="56" t="n">
        <f aca="false">I82+G83</f>
        <v>120000</v>
      </c>
      <c r="J83" s="56" t="n">
        <f aca="false">(F83+G83+H83)*((1+D83)^(1/12)-1)</f>
        <v>423.793273660409</v>
      </c>
      <c r="K83" s="56" t="n">
        <f aca="false">(F83+G83+H83+J83)*(Inputs!$C$14+IF(B83&lt;=10,Inputs!$C$12,Inputs!$C$13))/12</f>
        <v>270.575276573953</v>
      </c>
      <c r="L83" s="56" t="n">
        <f aca="false">IF(OR(E83=1,A83&lt;=Inputs!$C$15),0,MAX(Inputs!$C$8*I83-(F83+G83+H83+J83-K83),0))</f>
        <v>0</v>
      </c>
      <c r="M83" s="56" t="n">
        <f aca="false">L83*INDEX(Rates!$B$2:$C$101,C83+1,IF(Inputs!$C$5="Male",1,2))/1000/12*Inputs!$C$16</f>
        <v>0</v>
      </c>
      <c r="N83" s="56" t="n">
        <f aca="false">IF($V$1=1,MAX(F83+G83+H83+J83-K83-M83,0)*Inputs!$C$22/12,0)</f>
        <v>0</v>
      </c>
      <c r="O83" s="56" t="n">
        <f aca="false">IF(AND(MOD(A83,12)=0,B83&gt;=Inputs!$C$18),MAX(F83+G83+H83+J83-K83-M83-N83,0)*Inputs!$C$17,0)</f>
        <v>0</v>
      </c>
      <c r="P83" s="56" t="n">
        <f aca="false">F83+G83+H83+J83-K83-M83-N83+O83</f>
        <v>129605.557478923</v>
      </c>
      <c r="Q83" s="56" t="n">
        <f aca="false">IF(OR(E83=1,P83&lt;=0),0,P83)</f>
        <v>129605.557478923</v>
      </c>
      <c r="R83" s="15" t="n">
        <f aca="false">IF(OR(E83=1,AND(P83&lt;=0,I83&gt;0)),1,0)</f>
        <v>0</v>
      </c>
      <c r="S83" s="15" t="n">
        <f aca="false">IF(L83&gt;0,1,0)</f>
        <v>0</v>
      </c>
    </row>
    <row r="84" customFormat="false" ht="15" hidden="false" customHeight="false" outlineLevel="0" collapsed="false">
      <c r="A84" s="15" t="n">
        <v>83</v>
      </c>
      <c r="B84" s="15" t="n">
        <f aca="false">INT((A84-1)/12)+1</f>
        <v>7</v>
      </c>
      <c r="C84" s="15" t="n">
        <f aca="false">MIN(Inputs!$C$4+B84-1,99)</f>
        <v>80</v>
      </c>
      <c r="D84" s="55" t="n">
        <f aca="false">Inputs!$C$27</f>
        <v>0.04</v>
      </c>
      <c r="E84" s="15" t="n">
        <f aca="false">R83</f>
        <v>0</v>
      </c>
      <c r="F84" s="56" t="n">
        <f aca="false">Q83</f>
        <v>129605.557478923</v>
      </c>
      <c r="G84" s="56" t="n">
        <f aca="false">IF(AND(MOD(A84-1,12)=0,B84&lt;=Inputs!$C$7,E84=0),Inputs!$C$6,0)</f>
        <v>0</v>
      </c>
      <c r="H84" s="56" t="n">
        <f aca="false">IF(B84=1,G84*Inputs!$C$9,0)</f>
        <v>0</v>
      </c>
      <c r="I84" s="56" t="n">
        <f aca="false">I83+G84</f>
        <v>120000</v>
      </c>
      <c r="J84" s="56" t="n">
        <f aca="false">(F84+G84+H84)*((1+D84)^(1/12)-1)</f>
        <v>424.29486951282</v>
      </c>
      <c r="K84" s="56" t="n">
        <f aca="false">(F84+G84+H84+J84)*(Inputs!$C$14+IF(B84&lt;=10,Inputs!$C$12,Inputs!$C$13))/12</f>
        <v>270.895525725909</v>
      </c>
      <c r="L84" s="56" t="n">
        <f aca="false">IF(OR(E84=1,A84&lt;=Inputs!$C$15),0,MAX(Inputs!$C$8*I84-(F84+G84+H84+J84-K84),0))</f>
        <v>0</v>
      </c>
      <c r="M84" s="56" t="n">
        <f aca="false">L84*INDEX(Rates!$B$2:$C$101,C84+1,IF(Inputs!$C$5="Male",1,2))/1000/12*Inputs!$C$16</f>
        <v>0</v>
      </c>
      <c r="N84" s="56" t="n">
        <f aca="false">IF($V$1=1,MAX(F84+G84+H84+J84-K84-M84,0)*Inputs!$C$22/12,0)</f>
        <v>0</v>
      </c>
      <c r="O84" s="56" t="n">
        <f aca="false">IF(AND(MOD(A84,12)=0,B84&gt;=Inputs!$C$18),MAX(F84+G84+H84+J84-K84-M84-N84,0)*Inputs!$C$17,0)</f>
        <v>0</v>
      </c>
      <c r="P84" s="56" t="n">
        <f aca="false">F84+G84+H84+J84-K84-M84-N84+O84</f>
        <v>129758.95682271</v>
      </c>
      <c r="Q84" s="56" t="n">
        <f aca="false">IF(OR(E84=1,P84&lt;=0),0,P84)</f>
        <v>129758.95682271</v>
      </c>
      <c r="R84" s="15" t="n">
        <f aca="false">IF(OR(E84=1,AND(P84&lt;=0,I84&gt;0)),1,0)</f>
        <v>0</v>
      </c>
      <c r="S84" s="15" t="n">
        <f aca="false">IF(L84&gt;0,1,0)</f>
        <v>0</v>
      </c>
    </row>
    <row r="85" customFormat="false" ht="15" hidden="false" customHeight="false" outlineLevel="0" collapsed="false">
      <c r="A85" s="15" t="n">
        <v>84</v>
      </c>
      <c r="B85" s="15" t="n">
        <f aca="false">INT((A85-1)/12)+1</f>
        <v>7</v>
      </c>
      <c r="C85" s="15" t="n">
        <f aca="false">MIN(Inputs!$C$4+B85-1,99)</f>
        <v>80</v>
      </c>
      <c r="D85" s="55" t="n">
        <f aca="false">Inputs!$C$27</f>
        <v>0.04</v>
      </c>
      <c r="E85" s="15" t="n">
        <f aca="false">R84</f>
        <v>0</v>
      </c>
      <c r="F85" s="56" t="n">
        <f aca="false">Q84</f>
        <v>129758.95682271</v>
      </c>
      <c r="G85" s="56" t="n">
        <f aca="false">IF(AND(MOD(A85-1,12)=0,B85&lt;=Inputs!$C$7,E85=0),Inputs!$C$6,0)</f>
        <v>0</v>
      </c>
      <c r="H85" s="56" t="n">
        <f aca="false">IF(B85=1,G85*Inputs!$C$9,0)</f>
        <v>0</v>
      </c>
      <c r="I85" s="56" t="n">
        <f aca="false">I84+G85</f>
        <v>120000</v>
      </c>
      <c r="J85" s="56" t="n">
        <f aca="false">(F85+G85+H85)*((1+D85)^(1/12)-1)</f>
        <v>424.797059047138</v>
      </c>
      <c r="K85" s="56" t="n">
        <f aca="false">(F85+G85+H85+J85)*(Inputs!$C$14+IF(B85&lt;=10,Inputs!$C$12,Inputs!$C$13))/12</f>
        <v>271.216153920328</v>
      </c>
      <c r="L85" s="56" t="n">
        <f aca="false">IF(OR(E85=1,A85&lt;=Inputs!$C$15),0,MAX(Inputs!$C$8*I85-(F85+G85+H85+J85-K85),0))</f>
        <v>0</v>
      </c>
      <c r="M85" s="56" t="n">
        <f aca="false">L85*INDEX(Rates!$B$2:$C$101,C85+1,IF(Inputs!$C$5="Male",1,2))/1000/12*Inputs!$C$16</f>
        <v>0</v>
      </c>
      <c r="N85" s="56" t="n">
        <f aca="false">IF($V$1=1,MAX(F85+G85+H85+J85-K85-M85,0)*Inputs!$C$22/12,0)</f>
        <v>0</v>
      </c>
      <c r="O85" s="56" t="n">
        <f aca="false">IF(AND(MOD(A85,12)=0,B85&gt;=Inputs!$C$18),MAX(F85+G85+H85+J85-K85-M85-N85,0)*Inputs!$C$17,0)</f>
        <v>0</v>
      </c>
      <c r="P85" s="56" t="n">
        <f aca="false">F85+G85+H85+J85-K85-M85-N85+O85</f>
        <v>129912.537727837</v>
      </c>
      <c r="Q85" s="56" t="n">
        <f aca="false">IF(OR(E85=1,P85&lt;=0),0,P85)</f>
        <v>129912.537727837</v>
      </c>
      <c r="R85" s="15" t="n">
        <f aca="false">IF(OR(E85=1,AND(P85&lt;=0,I85&gt;0)),1,0)</f>
        <v>0</v>
      </c>
      <c r="S85" s="15" t="n">
        <f aca="false">IF(L85&gt;0,1,0)</f>
        <v>0</v>
      </c>
    </row>
    <row r="86" customFormat="false" ht="15" hidden="false" customHeight="false" outlineLevel="0" collapsed="false">
      <c r="A86" s="15" t="n">
        <v>85</v>
      </c>
      <c r="B86" s="15" t="n">
        <f aca="false">INT((A86-1)/12)+1</f>
        <v>8</v>
      </c>
      <c r="C86" s="15" t="n">
        <f aca="false">MIN(Inputs!$C$4+B86-1,99)</f>
        <v>81</v>
      </c>
      <c r="D86" s="55" t="n">
        <f aca="false">Inputs!$C$27</f>
        <v>0.04</v>
      </c>
      <c r="E86" s="15" t="n">
        <f aca="false">R85</f>
        <v>0</v>
      </c>
      <c r="F86" s="56" t="n">
        <f aca="false">Q85</f>
        <v>129912.537727837</v>
      </c>
      <c r="G86" s="56" t="n">
        <f aca="false">IF(AND(MOD(A86-1,12)=0,B86&lt;=Inputs!$C$7,E86=0),Inputs!$C$6,0)</f>
        <v>0</v>
      </c>
      <c r="H86" s="56" t="n">
        <f aca="false">IF(B86=1,G86*Inputs!$C$9,0)</f>
        <v>0</v>
      </c>
      <c r="I86" s="56" t="n">
        <f aca="false">I85+G86</f>
        <v>120000</v>
      </c>
      <c r="J86" s="56" t="n">
        <f aca="false">(F86+G86+H86)*((1+D86)^(1/12)-1)</f>
        <v>425.299842966038</v>
      </c>
      <c r="K86" s="56" t="n">
        <f aca="false">(F86+G86+H86+J86)*(Inputs!$C$14+IF(B86&lt;=10,Inputs!$C$12,Inputs!$C$13))/12</f>
        <v>271.53716160584</v>
      </c>
      <c r="L86" s="56" t="n">
        <f aca="false">IF(OR(E86=1,A86&lt;=Inputs!$C$15),0,MAX(Inputs!$C$8*I86-(F86+G86+H86+J86-K86),0))</f>
        <v>0</v>
      </c>
      <c r="M86" s="56" t="n">
        <f aca="false">L86*INDEX(Rates!$B$2:$C$101,C86+1,IF(Inputs!$C$5="Male",1,2))/1000/12*Inputs!$C$16</f>
        <v>0</v>
      </c>
      <c r="N86" s="56" t="n">
        <f aca="false">IF($V$1=1,MAX(F86+G86+H86+J86-K86-M86,0)*Inputs!$C$22/12,0)</f>
        <v>0</v>
      </c>
      <c r="O86" s="56" t="n">
        <f aca="false">IF(AND(MOD(A86,12)=0,B86&gt;=Inputs!$C$18),MAX(F86+G86+H86+J86-K86-M86-N86,0)*Inputs!$C$17,0)</f>
        <v>0</v>
      </c>
      <c r="P86" s="56" t="n">
        <f aca="false">F86+G86+H86+J86-K86-M86-N86+O86</f>
        <v>130066.300409197</v>
      </c>
      <c r="Q86" s="56" t="n">
        <f aca="false">IF(OR(E86=1,P86&lt;=0),0,P86)</f>
        <v>130066.300409197</v>
      </c>
      <c r="R86" s="15" t="n">
        <f aca="false">IF(OR(E86=1,AND(P86&lt;=0,I86&gt;0)),1,0)</f>
        <v>0</v>
      </c>
      <c r="S86" s="15" t="n">
        <f aca="false">IF(L86&gt;0,1,0)</f>
        <v>0</v>
      </c>
    </row>
    <row r="87" customFormat="false" ht="15" hidden="false" customHeight="false" outlineLevel="0" collapsed="false">
      <c r="A87" s="15" t="n">
        <v>86</v>
      </c>
      <c r="B87" s="15" t="n">
        <f aca="false">INT((A87-1)/12)+1</f>
        <v>8</v>
      </c>
      <c r="C87" s="15" t="n">
        <f aca="false">MIN(Inputs!$C$4+B87-1,99)</f>
        <v>81</v>
      </c>
      <c r="D87" s="55" t="n">
        <f aca="false">Inputs!$C$27</f>
        <v>0.04</v>
      </c>
      <c r="E87" s="15" t="n">
        <f aca="false">R86</f>
        <v>0</v>
      </c>
      <c r="F87" s="56" t="n">
        <f aca="false">Q86</f>
        <v>130066.300409197</v>
      </c>
      <c r="G87" s="56" t="n">
        <f aca="false">IF(AND(MOD(A87-1,12)=0,B87&lt;=Inputs!$C$7,E87=0),Inputs!$C$6,0)</f>
        <v>0</v>
      </c>
      <c r="H87" s="56" t="n">
        <f aca="false">IF(B87=1,G87*Inputs!$C$9,0)</f>
        <v>0</v>
      </c>
      <c r="I87" s="56" t="n">
        <f aca="false">I86+G87</f>
        <v>120000</v>
      </c>
      <c r="J87" s="56" t="n">
        <f aca="false">(F87+G87+H87)*((1+D87)^(1/12)-1)</f>
        <v>425.803221973024</v>
      </c>
      <c r="K87" s="56" t="n">
        <f aca="false">(F87+G87+H87+J87)*(Inputs!$C$14+IF(B87&lt;=10,Inputs!$C$12,Inputs!$C$13))/12</f>
        <v>271.858549231605</v>
      </c>
      <c r="L87" s="56" t="n">
        <f aca="false">IF(OR(E87=1,A87&lt;=Inputs!$C$15),0,MAX(Inputs!$C$8*I87-(F87+G87+H87+J87-K87),0))</f>
        <v>0</v>
      </c>
      <c r="M87" s="56" t="n">
        <f aca="false">L87*INDEX(Rates!$B$2:$C$101,C87+1,IF(Inputs!$C$5="Male",1,2))/1000/12*Inputs!$C$16</f>
        <v>0</v>
      </c>
      <c r="N87" s="56" t="n">
        <f aca="false">IF($V$1=1,MAX(F87+G87+H87+J87-K87-M87,0)*Inputs!$C$22/12,0)</f>
        <v>0</v>
      </c>
      <c r="O87" s="56" t="n">
        <f aca="false">IF(AND(MOD(A87,12)=0,B87&gt;=Inputs!$C$18),MAX(F87+G87+H87+J87-K87-M87-N87,0)*Inputs!$C$17,0)</f>
        <v>0</v>
      </c>
      <c r="P87" s="56" t="n">
        <f aca="false">F87+G87+H87+J87-K87-M87-N87+O87</f>
        <v>130220.245081939</v>
      </c>
      <c r="Q87" s="56" t="n">
        <f aca="false">IF(OR(E87=1,P87&lt;=0),0,P87)</f>
        <v>130220.245081939</v>
      </c>
      <c r="R87" s="15" t="n">
        <f aca="false">IF(OR(E87=1,AND(P87&lt;=0,I87&gt;0)),1,0)</f>
        <v>0</v>
      </c>
      <c r="S87" s="15" t="n">
        <f aca="false">IF(L87&gt;0,1,0)</f>
        <v>0</v>
      </c>
    </row>
    <row r="88" customFormat="false" ht="15" hidden="false" customHeight="false" outlineLevel="0" collapsed="false">
      <c r="A88" s="15" t="n">
        <v>87</v>
      </c>
      <c r="B88" s="15" t="n">
        <f aca="false">INT((A88-1)/12)+1</f>
        <v>8</v>
      </c>
      <c r="C88" s="15" t="n">
        <f aca="false">MIN(Inputs!$C$4+B88-1,99)</f>
        <v>81</v>
      </c>
      <c r="D88" s="55" t="n">
        <f aca="false">Inputs!$C$27</f>
        <v>0.04</v>
      </c>
      <c r="E88" s="15" t="n">
        <f aca="false">R87</f>
        <v>0</v>
      </c>
      <c r="F88" s="56" t="n">
        <f aca="false">Q87</f>
        <v>130220.245081939</v>
      </c>
      <c r="G88" s="56" t="n">
        <f aca="false">IF(AND(MOD(A88-1,12)=0,B88&lt;=Inputs!$C$7,E88=0),Inputs!$C$6,0)</f>
        <v>0</v>
      </c>
      <c r="H88" s="56" t="n">
        <f aca="false">IF(B88=1,G88*Inputs!$C$9,0)</f>
        <v>0</v>
      </c>
      <c r="I88" s="56" t="n">
        <f aca="false">I87+G88</f>
        <v>120000</v>
      </c>
      <c r="J88" s="56" t="n">
        <f aca="false">(F88+G88+H88)*((1+D88)^(1/12)-1)</f>
        <v>426.307196772436</v>
      </c>
      <c r="K88" s="56" t="n">
        <f aca="false">(F88+G88+H88+J88)*(Inputs!$C$14+IF(B88&lt;=10,Inputs!$C$12,Inputs!$C$13))/12</f>
        <v>272.180317247315</v>
      </c>
      <c r="L88" s="56" t="n">
        <f aca="false">IF(OR(E88=1,A88&lt;=Inputs!$C$15),0,MAX(Inputs!$C$8*I88-(F88+G88+H88+J88-K88),0))</f>
        <v>0</v>
      </c>
      <c r="M88" s="56" t="n">
        <f aca="false">L88*INDEX(Rates!$B$2:$C$101,C88+1,IF(Inputs!$C$5="Male",1,2))/1000/12*Inputs!$C$16</f>
        <v>0</v>
      </c>
      <c r="N88" s="56" t="n">
        <f aca="false">IF($V$1=1,MAX(F88+G88+H88+J88-K88-M88,0)*Inputs!$C$22/12,0)</f>
        <v>0</v>
      </c>
      <c r="O88" s="56" t="n">
        <f aca="false">IF(AND(MOD(A88,12)=0,B88&gt;=Inputs!$C$18),MAX(F88+G88+H88+J88-K88-M88-N88,0)*Inputs!$C$17,0)</f>
        <v>0</v>
      </c>
      <c r="P88" s="56" t="n">
        <f aca="false">F88+G88+H88+J88-K88-M88-N88+O88</f>
        <v>130374.371961464</v>
      </c>
      <c r="Q88" s="56" t="n">
        <f aca="false">IF(OR(E88=1,P88&lt;=0),0,P88)</f>
        <v>130374.371961464</v>
      </c>
      <c r="R88" s="15" t="n">
        <f aca="false">IF(OR(E88=1,AND(P88&lt;=0,I88&gt;0)),1,0)</f>
        <v>0</v>
      </c>
      <c r="S88" s="15" t="n">
        <f aca="false">IF(L88&gt;0,1,0)</f>
        <v>0</v>
      </c>
    </row>
    <row r="89" customFormat="false" ht="15" hidden="false" customHeight="false" outlineLevel="0" collapsed="false">
      <c r="A89" s="15" t="n">
        <v>88</v>
      </c>
      <c r="B89" s="15" t="n">
        <f aca="false">INT((A89-1)/12)+1</f>
        <v>8</v>
      </c>
      <c r="C89" s="15" t="n">
        <f aca="false">MIN(Inputs!$C$4+B89-1,99)</f>
        <v>81</v>
      </c>
      <c r="D89" s="55" t="n">
        <f aca="false">Inputs!$C$27</f>
        <v>0.04</v>
      </c>
      <c r="E89" s="15" t="n">
        <f aca="false">R88</f>
        <v>0</v>
      </c>
      <c r="F89" s="56" t="n">
        <f aca="false">Q88</f>
        <v>130374.371961464</v>
      </c>
      <c r="G89" s="56" t="n">
        <f aca="false">IF(AND(MOD(A89-1,12)=0,B89&lt;=Inputs!$C$7,E89=0),Inputs!$C$6,0)</f>
        <v>0</v>
      </c>
      <c r="H89" s="56" t="n">
        <f aca="false">IF(B89=1,G89*Inputs!$C$9,0)</f>
        <v>0</v>
      </c>
      <c r="I89" s="56" t="n">
        <f aca="false">I88+G89</f>
        <v>120000</v>
      </c>
      <c r="J89" s="56" t="n">
        <f aca="false">(F89+G89+H89)*((1+D89)^(1/12)-1)</f>
        <v>426.811768069443</v>
      </c>
      <c r="K89" s="56" t="n">
        <f aca="false">(F89+G89+H89+J89)*(Inputs!$C$14+IF(B89&lt;=10,Inputs!$C$12,Inputs!$C$13))/12</f>
        <v>272.502466103195</v>
      </c>
      <c r="L89" s="56" t="n">
        <f aca="false">IF(OR(E89=1,A89&lt;=Inputs!$C$15),0,MAX(Inputs!$C$8*I89-(F89+G89+H89+J89-K89),0))</f>
        <v>0</v>
      </c>
      <c r="M89" s="56" t="n">
        <f aca="false">L89*INDEX(Rates!$B$2:$C$101,C89+1,IF(Inputs!$C$5="Male",1,2))/1000/12*Inputs!$C$16</f>
        <v>0</v>
      </c>
      <c r="N89" s="56" t="n">
        <f aca="false">IF($V$1=1,MAX(F89+G89+H89+J89-K89-M89,0)*Inputs!$C$22/12,0)</f>
        <v>0</v>
      </c>
      <c r="O89" s="56" t="n">
        <f aca="false">IF(AND(MOD(A89,12)=0,B89&gt;=Inputs!$C$18),MAX(F89+G89+H89+J89-K89-M89-N89,0)*Inputs!$C$17,0)</f>
        <v>0</v>
      </c>
      <c r="P89" s="56" t="n">
        <f aca="false">F89+G89+H89+J89-K89-M89-N89+O89</f>
        <v>130528.68126343</v>
      </c>
      <c r="Q89" s="56" t="n">
        <f aca="false">IF(OR(E89=1,P89&lt;=0),0,P89)</f>
        <v>130528.68126343</v>
      </c>
      <c r="R89" s="15" t="n">
        <f aca="false">IF(OR(E89=1,AND(P89&lt;=0,I89&gt;0)),1,0)</f>
        <v>0</v>
      </c>
      <c r="S89" s="15" t="n">
        <f aca="false">IF(L89&gt;0,1,0)</f>
        <v>0</v>
      </c>
    </row>
    <row r="90" customFormat="false" ht="15" hidden="false" customHeight="false" outlineLevel="0" collapsed="false">
      <c r="A90" s="15" t="n">
        <v>89</v>
      </c>
      <c r="B90" s="15" t="n">
        <f aca="false">INT((A90-1)/12)+1</f>
        <v>8</v>
      </c>
      <c r="C90" s="15" t="n">
        <f aca="false">MIN(Inputs!$C$4+B90-1,99)</f>
        <v>81</v>
      </c>
      <c r="D90" s="55" t="n">
        <f aca="false">Inputs!$C$27</f>
        <v>0.04</v>
      </c>
      <c r="E90" s="15" t="n">
        <f aca="false">R89</f>
        <v>0</v>
      </c>
      <c r="F90" s="56" t="n">
        <f aca="false">Q89</f>
        <v>130528.68126343</v>
      </c>
      <c r="G90" s="56" t="n">
        <f aca="false">IF(AND(MOD(A90-1,12)=0,B90&lt;=Inputs!$C$7,E90=0),Inputs!$C$6,0)</f>
        <v>0</v>
      </c>
      <c r="H90" s="56" t="n">
        <f aca="false">IF(B90=1,G90*Inputs!$C$9,0)</f>
        <v>0</v>
      </c>
      <c r="I90" s="56" t="n">
        <f aca="false">I89+G90</f>
        <v>120000</v>
      </c>
      <c r="J90" s="56" t="n">
        <f aca="false">(F90+G90+H90)*((1+D90)^(1/12)-1)</f>
        <v>427.316936570053</v>
      </c>
      <c r="K90" s="56" t="n">
        <f aca="false">(F90+G90+H90+J90)*(Inputs!$C$14+IF(B90&lt;=10,Inputs!$C$12,Inputs!$C$13))/12</f>
        <v>272.824996250001</v>
      </c>
      <c r="L90" s="56" t="n">
        <f aca="false">IF(OR(E90=1,A90&lt;=Inputs!$C$15),0,MAX(Inputs!$C$8*I90-(F90+G90+H90+J90-K90),0))</f>
        <v>0</v>
      </c>
      <c r="M90" s="56" t="n">
        <f aca="false">L90*INDEX(Rates!$B$2:$C$101,C90+1,IF(Inputs!$C$5="Male",1,2))/1000/12*Inputs!$C$16</f>
        <v>0</v>
      </c>
      <c r="N90" s="56" t="n">
        <f aca="false">IF($V$1=1,MAX(F90+G90+H90+J90-K90-M90,0)*Inputs!$C$22/12,0)</f>
        <v>0</v>
      </c>
      <c r="O90" s="56" t="n">
        <f aca="false">IF(AND(MOD(A90,12)=0,B90&gt;=Inputs!$C$18),MAX(F90+G90+H90+J90-K90-M90-N90,0)*Inputs!$C$17,0)</f>
        <v>0</v>
      </c>
      <c r="P90" s="56" t="n">
        <f aca="false">F90+G90+H90+J90-K90-M90-N90+O90</f>
        <v>130683.17320375</v>
      </c>
      <c r="Q90" s="56" t="n">
        <f aca="false">IF(OR(E90=1,P90&lt;=0),0,P90)</f>
        <v>130683.17320375</v>
      </c>
      <c r="R90" s="15" t="n">
        <f aca="false">IF(OR(E90=1,AND(P90&lt;=0,I90&gt;0)),1,0)</f>
        <v>0</v>
      </c>
      <c r="S90" s="15" t="n">
        <f aca="false">IF(L90&gt;0,1,0)</f>
        <v>0</v>
      </c>
    </row>
    <row r="91" customFormat="false" ht="15" hidden="false" customHeight="false" outlineLevel="0" collapsed="false">
      <c r="A91" s="15" t="n">
        <v>90</v>
      </c>
      <c r="B91" s="15" t="n">
        <f aca="false">INT((A91-1)/12)+1</f>
        <v>8</v>
      </c>
      <c r="C91" s="15" t="n">
        <f aca="false">MIN(Inputs!$C$4+B91-1,99)</f>
        <v>81</v>
      </c>
      <c r="D91" s="55" t="n">
        <f aca="false">Inputs!$C$27</f>
        <v>0.04</v>
      </c>
      <c r="E91" s="15" t="n">
        <f aca="false">R90</f>
        <v>0</v>
      </c>
      <c r="F91" s="56" t="n">
        <f aca="false">Q90</f>
        <v>130683.17320375</v>
      </c>
      <c r="G91" s="56" t="n">
        <f aca="false">IF(AND(MOD(A91-1,12)=0,B91&lt;=Inputs!$C$7,E91=0),Inputs!$C$6,0)</f>
        <v>0</v>
      </c>
      <c r="H91" s="56" t="n">
        <f aca="false">IF(B91=1,G91*Inputs!$C$9,0)</f>
        <v>0</v>
      </c>
      <c r="I91" s="56" t="n">
        <f aca="false">I90+G91</f>
        <v>120000</v>
      </c>
      <c r="J91" s="56" t="n">
        <f aca="false">(F91+G91+H91)*((1+D91)^(1/12)-1)</f>
        <v>427.822702981108</v>
      </c>
      <c r="K91" s="56" t="n">
        <f aca="false">(F91+G91+H91+J91)*(Inputs!$C$14+IF(B91&lt;=10,Inputs!$C$12,Inputs!$C$13))/12</f>
        <v>273.147908139024</v>
      </c>
      <c r="L91" s="56" t="n">
        <f aca="false">IF(OR(E91=1,A91&lt;=Inputs!$C$15),0,MAX(Inputs!$C$8*I91-(F91+G91+H91+J91-K91),0))</f>
        <v>0</v>
      </c>
      <c r="M91" s="56" t="n">
        <f aca="false">L91*INDEX(Rates!$B$2:$C$101,C91+1,IF(Inputs!$C$5="Male",1,2))/1000/12*Inputs!$C$16</f>
        <v>0</v>
      </c>
      <c r="N91" s="56" t="n">
        <f aca="false">IF($V$1=1,MAX(F91+G91+H91+J91-K91-M91,0)*Inputs!$C$22/12,0)</f>
        <v>0</v>
      </c>
      <c r="O91" s="56" t="n">
        <f aca="false">IF(AND(MOD(A91,12)=0,B91&gt;=Inputs!$C$18),MAX(F91+G91+H91+J91-K91-M91-N91,0)*Inputs!$C$17,0)</f>
        <v>0</v>
      </c>
      <c r="P91" s="56" t="n">
        <f aca="false">F91+G91+H91+J91-K91-M91-N91+O91</f>
        <v>130837.847998592</v>
      </c>
      <c r="Q91" s="56" t="n">
        <f aca="false">IF(OR(E91=1,P91&lt;=0),0,P91)</f>
        <v>130837.847998592</v>
      </c>
      <c r="R91" s="15" t="n">
        <f aca="false">IF(OR(E91=1,AND(P91&lt;=0,I91&gt;0)),1,0)</f>
        <v>0</v>
      </c>
      <c r="S91" s="15" t="n">
        <f aca="false">IF(L91&gt;0,1,0)</f>
        <v>0</v>
      </c>
    </row>
    <row r="92" customFormat="false" ht="15" hidden="false" customHeight="false" outlineLevel="0" collapsed="false">
      <c r="A92" s="15" t="n">
        <v>91</v>
      </c>
      <c r="B92" s="15" t="n">
        <f aca="false">INT((A92-1)/12)+1</f>
        <v>8</v>
      </c>
      <c r="C92" s="15" t="n">
        <f aca="false">MIN(Inputs!$C$4+B92-1,99)</f>
        <v>81</v>
      </c>
      <c r="D92" s="55" t="n">
        <f aca="false">Inputs!$C$27</f>
        <v>0.04</v>
      </c>
      <c r="E92" s="15" t="n">
        <f aca="false">R91</f>
        <v>0</v>
      </c>
      <c r="F92" s="56" t="n">
        <f aca="false">Q91</f>
        <v>130837.847998592</v>
      </c>
      <c r="G92" s="56" t="n">
        <f aca="false">IF(AND(MOD(A92-1,12)=0,B92&lt;=Inputs!$C$7,E92=0),Inputs!$C$6,0)</f>
        <v>0</v>
      </c>
      <c r="H92" s="56" t="n">
        <f aca="false">IF(B92=1,G92*Inputs!$C$9,0)</f>
        <v>0</v>
      </c>
      <c r="I92" s="56" t="n">
        <f aca="false">I91+G92</f>
        <v>120000</v>
      </c>
      <c r="J92" s="56" t="n">
        <f aca="false">(F92+G92+H92)*((1+D92)^(1/12)-1)</f>
        <v>428.329068010286</v>
      </c>
      <c r="K92" s="56" t="n">
        <f aca="false">(F92+G92+H92+J92)*(Inputs!$C$14+IF(B92&lt;=10,Inputs!$C$12,Inputs!$C$13))/12</f>
        <v>273.471202222089</v>
      </c>
      <c r="L92" s="56" t="n">
        <f aca="false">IF(OR(E92=1,A92&lt;=Inputs!$C$15),0,MAX(Inputs!$C$8*I92-(F92+G92+H92+J92-K92),0))</f>
        <v>0</v>
      </c>
      <c r="M92" s="56" t="n">
        <f aca="false">L92*INDEX(Rates!$B$2:$C$101,C92+1,IF(Inputs!$C$5="Male",1,2))/1000/12*Inputs!$C$16</f>
        <v>0</v>
      </c>
      <c r="N92" s="56" t="n">
        <f aca="false">IF($V$1=1,MAX(F92+G92+H92+J92-K92-M92,0)*Inputs!$C$22/12,0)</f>
        <v>0</v>
      </c>
      <c r="O92" s="56" t="n">
        <f aca="false">IF(AND(MOD(A92,12)=0,B92&gt;=Inputs!$C$18),MAX(F92+G92+H92+J92-K92-M92-N92,0)*Inputs!$C$17,0)</f>
        <v>0</v>
      </c>
      <c r="P92" s="56" t="n">
        <f aca="false">F92+G92+H92+J92-K92-M92-N92+O92</f>
        <v>130992.70586438</v>
      </c>
      <c r="Q92" s="56" t="n">
        <f aca="false">IF(OR(E92=1,P92&lt;=0),0,P92)</f>
        <v>130992.70586438</v>
      </c>
      <c r="R92" s="15" t="n">
        <f aca="false">IF(OR(E92=1,AND(P92&lt;=0,I92&gt;0)),1,0)</f>
        <v>0</v>
      </c>
      <c r="S92" s="15" t="n">
        <f aca="false">IF(L92&gt;0,1,0)</f>
        <v>0</v>
      </c>
    </row>
    <row r="93" customFormat="false" ht="15" hidden="false" customHeight="false" outlineLevel="0" collapsed="false">
      <c r="A93" s="15" t="n">
        <v>92</v>
      </c>
      <c r="B93" s="15" t="n">
        <f aca="false">INT((A93-1)/12)+1</f>
        <v>8</v>
      </c>
      <c r="C93" s="15" t="n">
        <f aca="false">MIN(Inputs!$C$4+B93-1,99)</f>
        <v>81</v>
      </c>
      <c r="D93" s="55" t="n">
        <f aca="false">Inputs!$C$27</f>
        <v>0.04</v>
      </c>
      <c r="E93" s="15" t="n">
        <f aca="false">R92</f>
        <v>0</v>
      </c>
      <c r="F93" s="56" t="n">
        <f aca="false">Q92</f>
        <v>130992.70586438</v>
      </c>
      <c r="G93" s="56" t="n">
        <f aca="false">IF(AND(MOD(A93-1,12)=0,B93&lt;=Inputs!$C$7,E93=0),Inputs!$C$6,0)</f>
        <v>0</v>
      </c>
      <c r="H93" s="56" t="n">
        <f aca="false">IF(B93=1,G93*Inputs!$C$9,0)</f>
        <v>0</v>
      </c>
      <c r="I93" s="56" t="n">
        <f aca="false">I92+G93</f>
        <v>120000</v>
      </c>
      <c r="J93" s="56" t="n">
        <f aca="false">(F93+G93+H93)*((1+D93)^(1/12)-1)</f>
        <v>428.836032366103</v>
      </c>
      <c r="K93" s="56" t="n">
        <f aca="false">(F93+G93+H93+J93)*(Inputs!$C$14+IF(B93&lt;=10,Inputs!$C$12,Inputs!$C$13))/12</f>
        <v>273.794878951555</v>
      </c>
      <c r="L93" s="56" t="n">
        <f aca="false">IF(OR(E93=1,A93&lt;=Inputs!$C$15),0,MAX(Inputs!$C$8*I93-(F93+G93+H93+J93-K93),0))</f>
        <v>0</v>
      </c>
      <c r="M93" s="56" t="n">
        <f aca="false">L93*INDEX(Rates!$B$2:$C$101,C93+1,IF(Inputs!$C$5="Male",1,2))/1000/12*Inputs!$C$16</f>
        <v>0</v>
      </c>
      <c r="N93" s="56" t="n">
        <f aca="false">IF($V$1=1,MAX(F93+G93+H93+J93-K93-M93,0)*Inputs!$C$22/12,0)</f>
        <v>0</v>
      </c>
      <c r="O93" s="56" t="n">
        <f aca="false">IF(AND(MOD(A93,12)=0,B93&gt;=Inputs!$C$18),MAX(F93+G93+H93+J93-K93-M93-N93,0)*Inputs!$C$17,0)</f>
        <v>0</v>
      </c>
      <c r="P93" s="56" t="n">
        <f aca="false">F93+G93+H93+J93-K93-M93-N93+O93</f>
        <v>131147.747017795</v>
      </c>
      <c r="Q93" s="56" t="n">
        <f aca="false">IF(OR(E93=1,P93&lt;=0),0,P93)</f>
        <v>131147.747017795</v>
      </c>
      <c r="R93" s="15" t="n">
        <f aca="false">IF(OR(E93=1,AND(P93&lt;=0,I93&gt;0)),1,0)</f>
        <v>0</v>
      </c>
      <c r="S93" s="15" t="n">
        <f aca="false">IF(L93&gt;0,1,0)</f>
        <v>0</v>
      </c>
    </row>
    <row r="94" customFormat="false" ht="15" hidden="false" customHeight="false" outlineLevel="0" collapsed="false">
      <c r="A94" s="15" t="n">
        <v>93</v>
      </c>
      <c r="B94" s="15" t="n">
        <f aca="false">INT((A94-1)/12)+1</f>
        <v>8</v>
      </c>
      <c r="C94" s="15" t="n">
        <f aca="false">MIN(Inputs!$C$4+B94-1,99)</f>
        <v>81</v>
      </c>
      <c r="D94" s="55" t="n">
        <f aca="false">Inputs!$C$27</f>
        <v>0.04</v>
      </c>
      <c r="E94" s="15" t="n">
        <f aca="false">R93</f>
        <v>0</v>
      </c>
      <c r="F94" s="56" t="n">
        <f aca="false">Q93</f>
        <v>131147.747017795</v>
      </c>
      <c r="G94" s="56" t="n">
        <f aca="false">IF(AND(MOD(A94-1,12)=0,B94&lt;=Inputs!$C$7,E94=0),Inputs!$C$6,0)</f>
        <v>0</v>
      </c>
      <c r="H94" s="56" t="n">
        <f aca="false">IF(B94=1,G94*Inputs!$C$9,0)</f>
        <v>0</v>
      </c>
      <c r="I94" s="56" t="n">
        <f aca="false">I93+G94</f>
        <v>120000</v>
      </c>
      <c r="J94" s="56" t="n">
        <f aca="false">(F94+G94+H94)*((1+D94)^(1/12)-1)</f>
        <v>429.343596757915</v>
      </c>
      <c r="K94" s="56" t="n">
        <f aca="false">(F94+G94+H94+J94)*(Inputs!$C$14+IF(B94&lt;=10,Inputs!$C$12,Inputs!$C$13))/12</f>
        <v>274.118938780319</v>
      </c>
      <c r="L94" s="56" t="n">
        <f aca="false">IF(OR(E94=1,A94&lt;=Inputs!$C$15),0,MAX(Inputs!$C$8*I94-(F94+G94+H94+J94-K94),0))</f>
        <v>0</v>
      </c>
      <c r="M94" s="56" t="n">
        <f aca="false">L94*INDEX(Rates!$B$2:$C$101,C94+1,IF(Inputs!$C$5="Male",1,2))/1000/12*Inputs!$C$16</f>
        <v>0</v>
      </c>
      <c r="N94" s="56" t="n">
        <f aca="false">IF($V$1=1,MAX(F94+G94+H94+J94-K94-M94,0)*Inputs!$C$22/12,0)</f>
        <v>0</v>
      </c>
      <c r="O94" s="56" t="n">
        <f aca="false">IF(AND(MOD(A94,12)=0,B94&gt;=Inputs!$C$18),MAX(F94+G94+H94+J94-K94-M94-N94,0)*Inputs!$C$17,0)</f>
        <v>0</v>
      </c>
      <c r="P94" s="56" t="n">
        <f aca="false">F94+G94+H94+J94-K94-M94-N94+O94</f>
        <v>131302.971675773</v>
      </c>
      <c r="Q94" s="56" t="n">
        <f aca="false">IF(OR(E94=1,P94&lt;=0),0,P94)</f>
        <v>131302.971675773</v>
      </c>
      <c r="R94" s="15" t="n">
        <f aca="false">IF(OR(E94=1,AND(P94&lt;=0,I94&gt;0)),1,0)</f>
        <v>0</v>
      </c>
      <c r="S94" s="15" t="n">
        <f aca="false">IF(L94&gt;0,1,0)</f>
        <v>0</v>
      </c>
    </row>
    <row r="95" customFormat="false" ht="15" hidden="false" customHeight="false" outlineLevel="0" collapsed="false">
      <c r="A95" s="15" t="n">
        <v>94</v>
      </c>
      <c r="B95" s="15" t="n">
        <f aca="false">INT((A95-1)/12)+1</f>
        <v>8</v>
      </c>
      <c r="C95" s="15" t="n">
        <f aca="false">MIN(Inputs!$C$4+B95-1,99)</f>
        <v>81</v>
      </c>
      <c r="D95" s="55" t="n">
        <f aca="false">Inputs!$C$27</f>
        <v>0.04</v>
      </c>
      <c r="E95" s="15" t="n">
        <f aca="false">R94</f>
        <v>0</v>
      </c>
      <c r="F95" s="56" t="n">
        <f aca="false">Q94</f>
        <v>131302.971675773</v>
      </c>
      <c r="G95" s="56" t="n">
        <f aca="false">IF(AND(MOD(A95-1,12)=0,B95&lt;=Inputs!$C$7,E95=0),Inputs!$C$6,0)</f>
        <v>0</v>
      </c>
      <c r="H95" s="56" t="n">
        <f aca="false">IF(B95=1,G95*Inputs!$C$9,0)</f>
        <v>0</v>
      </c>
      <c r="I95" s="56" t="n">
        <f aca="false">I94+G95</f>
        <v>120000</v>
      </c>
      <c r="J95" s="56" t="n">
        <f aca="false">(F95+G95+H95)*((1+D95)^(1/12)-1)</f>
        <v>429.851761895914</v>
      </c>
      <c r="K95" s="56" t="n">
        <f aca="false">(F95+G95+H95+J95)*(Inputs!$C$14+IF(B95&lt;=10,Inputs!$C$12,Inputs!$C$13))/12</f>
        <v>274.443382161809</v>
      </c>
      <c r="L95" s="56" t="n">
        <f aca="false">IF(OR(E95=1,A95&lt;=Inputs!$C$15),0,MAX(Inputs!$C$8*I95-(F95+G95+H95+J95-K95),0))</f>
        <v>0</v>
      </c>
      <c r="M95" s="56" t="n">
        <f aca="false">L95*INDEX(Rates!$B$2:$C$101,C95+1,IF(Inputs!$C$5="Male",1,2))/1000/12*Inputs!$C$16</f>
        <v>0</v>
      </c>
      <c r="N95" s="56" t="n">
        <f aca="false">IF($V$1=1,MAX(F95+G95+H95+J95-K95-M95,0)*Inputs!$C$22/12,0)</f>
        <v>0</v>
      </c>
      <c r="O95" s="56" t="n">
        <f aca="false">IF(AND(MOD(A95,12)=0,B95&gt;=Inputs!$C$18),MAX(F95+G95+H95+J95-K95-M95-N95,0)*Inputs!$C$17,0)</f>
        <v>0</v>
      </c>
      <c r="P95" s="56" t="n">
        <f aca="false">F95+G95+H95+J95-K95-M95-N95+O95</f>
        <v>131458.380055507</v>
      </c>
      <c r="Q95" s="56" t="n">
        <f aca="false">IF(OR(E95=1,P95&lt;=0),0,P95)</f>
        <v>131458.380055507</v>
      </c>
      <c r="R95" s="15" t="n">
        <f aca="false">IF(OR(E95=1,AND(P95&lt;=0,I95&gt;0)),1,0)</f>
        <v>0</v>
      </c>
      <c r="S95" s="15" t="n">
        <f aca="false">IF(L95&gt;0,1,0)</f>
        <v>0</v>
      </c>
    </row>
    <row r="96" customFormat="false" ht="15" hidden="false" customHeight="false" outlineLevel="0" collapsed="false">
      <c r="A96" s="15" t="n">
        <v>95</v>
      </c>
      <c r="B96" s="15" t="n">
        <f aca="false">INT((A96-1)/12)+1</f>
        <v>8</v>
      </c>
      <c r="C96" s="15" t="n">
        <f aca="false">MIN(Inputs!$C$4+B96-1,99)</f>
        <v>81</v>
      </c>
      <c r="D96" s="55" t="n">
        <f aca="false">Inputs!$C$27</f>
        <v>0.04</v>
      </c>
      <c r="E96" s="15" t="n">
        <f aca="false">R95</f>
        <v>0</v>
      </c>
      <c r="F96" s="56" t="n">
        <f aca="false">Q95</f>
        <v>131458.380055507</v>
      </c>
      <c r="G96" s="56" t="n">
        <f aca="false">IF(AND(MOD(A96-1,12)=0,B96&lt;=Inputs!$C$7,E96=0),Inputs!$C$6,0)</f>
        <v>0</v>
      </c>
      <c r="H96" s="56" t="n">
        <f aca="false">IF(B96=1,G96*Inputs!$C$9,0)</f>
        <v>0</v>
      </c>
      <c r="I96" s="56" t="n">
        <f aca="false">I95+G96</f>
        <v>120000</v>
      </c>
      <c r="J96" s="56" t="n">
        <f aca="false">(F96+G96+H96)*((1+D96)^(1/12)-1)</f>
        <v>430.360528491137</v>
      </c>
      <c r="K96" s="56" t="n">
        <f aca="false">(F96+G96+H96+J96)*(Inputs!$C$14+IF(B96&lt;=10,Inputs!$C$12,Inputs!$C$13))/12</f>
        <v>274.768209549996</v>
      </c>
      <c r="L96" s="56" t="n">
        <f aca="false">IF(OR(E96=1,A96&lt;=Inputs!$C$15),0,MAX(Inputs!$C$8*I96-(F96+G96+H96+J96-K96),0))</f>
        <v>0</v>
      </c>
      <c r="M96" s="56" t="n">
        <f aca="false">L96*INDEX(Rates!$B$2:$C$101,C96+1,IF(Inputs!$C$5="Male",1,2))/1000/12*Inputs!$C$16</f>
        <v>0</v>
      </c>
      <c r="N96" s="56" t="n">
        <f aca="false">IF($V$1=1,MAX(F96+G96+H96+J96-K96-M96,0)*Inputs!$C$22/12,0)</f>
        <v>0</v>
      </c>
      <c r="O96" s="56" t="n">
        <f aca="false">IF(AND(MOD(A96,12)=0,B96&gt;=Inputs!$C$18),MAX(F96+G96+H96+J96-K96-M96-N96,0)*Inputs!$C$17,0)</f>
        <v>0</v>
      </c>
      <c r="P96" s="56" t="n">
        <f aca="false">F96+G96+H96+J96-K96-M96-N96+O96</f>
        <v>131613.972374448</v>
      </c>
      <c r="Q96" s="56" t="n">
        <f aca="false">IF(OR(E96=1,P96&lt;=0),0,P96)</f>
        <v>131613.972374448</v>
      </c>
      <c r="R96" s="15" t="n">
        <f aca="false">IF(OR(E96=1,AND(P96&lt;=0,I96&gt;0)),1,0)</f>
        <v>0</v>
      </c>
      <c r="S96" s="15" t="n">
        <f aca="false">IF(L96&gt;0,1,0)</f>
        <v>0</v>
      </c>
    </row>
    <row r="97" customFormat="false" ht="15" hidden="false" customHeight="false" outlineLevel="0" collapsed="false">
      <c r="A97" s="15" t="n">
        <v>96</v>
      </c>
      <c r="B97" s="15" t="n">
        <f aca="false">INT((A97-1)/12)+1</f>
        <v>8</v>
      </c>
      <c r="C97" s="15" t="n">
        <f aca="false">MIN(Inputs!$C$4+B97-1,99)</f>
        <v>81</v>
      </c>
      <c r="D97" s="55" t="n">
        <f aca="false">Inputs!$C$27</f>
        <v>0.04</v>
      </c>
      <c r="E97" s="15" t="n">
        <f aca="false">R96</f>
        <v>0</v>
      </c>
      <c r="F97" s="56" t="n">
        <f aca="false">Q96</f>
        <v>131613.972374448</v>
      </c>
      <c r="G97" s="56" t="n">
        <f aca="false">IF(AND(MOD(A97-1,12)=0,B97&lt;=Inputs!$C$7,E97=0),Inputs!$C$6,0)</f>
        <v>0</v>
      </c>
      <c r="H97" s="56" t="n">
        <f aca="false">IF(B97=1,G97*Inputs!$C$9,0)</f>
        <v>0</v>
      </c>
      <c r="I97" s="56" t="n">
        <f aca="false">I96+G97</f>
        <v>120000</v>
      </c>
      <c r="J97" s="56" t="n">
        <f aca="false">(F97+G97+H97)*((1+D97)^(1/12)-1)</f>
        <v>430.869897255459</v>
      </c>
      <c r="K97" s="56" t="n">
        <f aca="false">(F97+G97+H97+J97)*(Inputs!$C$14+IF(B97&lt;=10,Inputs!$C$12,Inputs!$C$13))/12</f>
        <v>275.093421399382</v>
      </c>
      <c r="L97" s="56" t="n">
        <f aca="false">IF(OR(E97=1,A97&lt;=Inputs!$C$15),0,MAX(Inputs!$C$8*I97-(F97+G97+H97+J97-K97),0))</f>
        <v>0</v>
      </c>
      <c r="M97" s="56" t="n">
        <f aca="false">L97*INDEX(Rates!$B$2:$C$101,C97+1,IF(Inputs!$C$5="Male",1,2))/1000/12*Inputs!$C$16</f>
        <v>0</v>
      </c>
      <c r="N97" s="56" t="n">
        <f aca="false">IF($V$1=1,MAX(F97+G97+H97+J97-K97-M97,0)*Inputs!$C$22/12,0)</f>
        <v>0</v>
      </c>
      <c r="O97" s="56" t="n">
        <f aca="false">IF(AND(MOD(A97,12)=0,B97&gt;=Inputs!$C$18),MAX(F97+G97+H97+J97-K97-M97-N97,0)*Inputs!$C$17,0)</f>
        <v>0</v>
      </c>
      <c r="P97" s="56" t="n">
        <f aca="false">F97+G97+H97+J97-K97-M97-N97+O97</f>
        <v>131769.748850304</v>
      </c>
      <c r="Q97" s="56" t="n">
        <f aca="false">IF(OR(E97=1,P97&lt;=0),0,P97)</f>
        <v>131769.748850304</v>
      </c>
      <c r="R97" s="15" t="n">
        <f aca="false">IF(OR(E97=1,AND(P97&lt;=0,I97&gt;0)),1,0)</f>
        <v>0</v>
      </c>
      <c r="S97" s="15" t="n">
        <f aca="false">IF(L97&gt;0,1,0)</f>
        <v>0</v>
      </c>
    </row>
    <row r="98" customFormat="false" ht="15" hidden="false" customHeight="false" outlineLevel="0" collapsed="false">
      <c r="A98" s="15" t="n">
        <v>97</v>
      </c>
      <c r="B98" s="15" t="n">
        <f aca="false">INT((A98-1)/12)+1</f>
        <v>9</v>
      </c>
      <c r="C98" s="15" t="n">
        <f aca="false">MIN(Inputs!$C$4+B98-1,99)</f>
        <v>82</v>
      </c>
      <c r="D98" s="55" t="n">
        <f aca="false">Inputs!$C$27</f>
        <v>0.04</v>
      </c>
      <c r="E98" s="15" t="n">
        <f aca="false">R97</f>
        <v>0</v>
      </c>
      <c r="F98" s="56" t="n">
        <f aca="false">Q97</f>
        <v>131769.748850304</v>
      </c>
      <c r="G98" s="56" t="n">
        <f aca="false">IF(AND(MOD(A98-1,12)=0,B98&lt;=Inputs!$C$7,E98=0),Inputs!$C$6,0)</f>
        <v>0</v>
      </c>
      <c r="H98" s="56" t="n">
        <f aca="false">IF(B98=1,G98*Inputs!$C$9,0)</f>
        <v>0</v>
      </c>
      <c r="I98" s="56" t="n">
        <f aca="false">I97+G98</f>
        <v>120000</v>
      </c>
      <c r="J98" s="56" t="n">
        <f aca="false">(F98+G98+H98)*((1+D98)^(1/12)-1)</f>
        <v>431.3798689016</v>
      </c>
      <c r="K98" s="56" t="n">
        <f aca="false">(F98+G98+H98+J98)*(Inputs!$C$14+IF(B98&lt;=10,Inputs!$C$12,Inputs!$C$13))/12</f>
        <v>275.419018165012</v>
      </c>
      <c r="L98" s="56" t="n">
        <f aca="false">IF(OR(E98=1,A98&lt;=Inputs!$C$15),0,MAX(Inputs!$C$8*I98-(F98+G98+H98+J98-K98),0))</f>
        <v>0</v>
      </c>
      <c r="M98" s="56" t="n">
        <f aca="false">L98*INDEX(Rates!$B$2:$C$101,C98+1,IF(Inputs!$C$5="Male",1,2))/1000/12*Inputs!$C$16</f>
        <v>0</v>
      </c>
      <c r="N98" s="56" t="n">
        <f aca="false">IF($V$1=1,MAX(F98+G98+H98+J98-K98-M98,0)*Inputs!$C$22/12,0)</f>
        <v>0</v>
      </c>
      <c r="O98" s="56" t="n">
        <f aca="false">IF(AND(MOD(A98,12)=0,B98&gt;=Inputs!$C$18),MAX(F98+G98+H98+J98-K98-M98-N98,0)*Inputs!$C$17,0)</f>
        <v>0</v>
      </c>
      <c r="P98" s="56" t="n">
        <f aca="false">F98+G98+H98+J98-K98-M98-N98+O98</f>
        <v>131925.709701041</v>
      </c>
      <c r="Q98" s="56" t="n">
        <f aca="false">IF(OR(E98=1,P98&lt;=0),0,P98)</f>
        <v>131925.709701041</v>
      </c>
      <c r="R98" s="15" t="n">
        <f aca="false">IF(OR(E98=1,AND(P98&lt;=0,I98&gt;0)),1,0)</f>
        <v>0</v>
      </c>
      <c r="S98" s="15" t="n">
        <f aca="false">IF(L98&gt;0,1,0)</f>
        <v>0</v>
      </c>
    </row>
    <row r="99" customFormat="false" ht="15" hidden="false" customHeight="false" outlineLevel="0" collapsed="false">
      <c r="A99" s="15" t="n">
        <v>98</v>
      </c>
      <c r="B99" s="15" t="n">
        <f aca="false">INT((A99-1)/12)+1</f>
        <v>9</v>
      </c>
      <c r="C99" s="15" t="n">
        <f aca="false">MIN(Inputs!$C$4+B99-1,99)</f>
        <v>82</v>
      </c>
      <c r="D99" s="55" t="n">
        <f aca="false">Inputs!$C$27</f>
        <v>0.04</v>
      </c>
      <c r="E99" s="15" t="n">
        <f aca="false">R98</f>
        <v>0</v>
      </c>
      <c r="F99" s="56" t="n">
        <f aca="false">Q98</f>
        <v>131925.709701041</v>
      </c>
      <c r="G99" s="56" t="n">
        <f aca="false">IF(AND(MOD(A99-1,12)=0,B99&lt;=Inputs!$C$7,E99=0),Inputs!$C$6,0)</f>
        <v>0</v>
      </c>
      <c r="H99" s="56" t="n">
        <f aca="false">IF(B99=1,G99*Inputs!$C$9,0)</f>
        <v>0</v>
      </c>
      <c r="I99" s="56" t="n">
        <f aca="false">I98+G99</f>
        <v>120000</v>
      </c>
      <c r="J99" s="56" t="n">
        <f aca="false">(F99+G99+H99)*((1+D99)^(1/12)-1)</f>
        <v>431.890444143122</v>
      </c>
      <c r="K99" s="56" t="n">
        <f aca="false">(F99+G99+H99+J99)*(Inputs!$C$14+IF(B99&lt;=10,Inputs!$C$12,Inputs!$C$13))/12</f>
        <v>275.745000302466</v>
      </c>
      <c r="L99" s="56" t="n">
        <f aca="false">IF(OR(E99=1,A99&lt;=Inputs!$C$15),0,MAX(Inputs!$C$8*I99-(F99+G99+H99+J99-K99),0))</f>
        <v>0</v>
      </c>
      <c r="M99" s="56" t="n">
        <f aca="false">L99*INDEX(Rates!$B$2:$C$101,C99+1,IF(Inputs!$C$5="Male",1,2))/1000/12*Inputs!$C$16</f>
        <v>0</v>
      </c>
      <c r="N99" s="56" t="n">
        <f aca="false">IF($V$1=1,MAX(F99+G99+H99+J99-K99-M99,0)*Inputs!$C$22/12,0)</f>
        <v>0</v>
      </c>
      <c r="O99" s="56" t="n">
        <f aca="false">IF(AND(MOD(A99,12)=0,B99&gt;=Inputs!$C$18),MAX(F99+G99+H99+J99-K99-M99-N99,0)*Inputs!$C$17,0)</f>
        <v>0</v>
      </c>
      <c r="P99" s="56" t="n">
        <f aca="false">F99+G99+H99+J99-K99-M99-N99+O99</f>
        <v>132081.855144881</v>
      </c>
      <c r="Q99" s="56" t="n">
        <f aca="false">IF(OR(E99=1,P99&lt;=0),0,P99)</f>
        <v>132081.855144881</v>
      </c>
      <c r="R99" s="15" t="n">
        <f aca="false">IF(OR(E99=1,AND(P99&lt;=0,I99&gt;0)),1,0)</f>
        <v>0</v>
      </c>
      <c r="S99" s="15" t="n">
        <f aca="false">IF(L99&gt;0,1,0)</f>
        <v>0</v>
      </c>
    </row>
    <row r="100" customFormat="false" ht="15" hidden="false" customHeight="false" outlineLevel="0" collapsed="false">
      <c r="A100" s="15" t="n">
        <v>99</v>
      </c>
      <c r="B100" s="15" t="n">
        <f aca="false">INT((A100-1)/12)+1</f>
        <v>9</v>
      </c>
      <c r="C100" s="15" t="n">
        <f aca="false">MIN(Inputs!$C$4+B100-1,99)</f>
        <v>82</v>
      </c>
      <c r="D100" s="55" t="n">
        <f aca="false">Inputs!$C$27</f>
        <v>0.04</v>
      </c>
      <c r="E100" s="15" t="n">
        <f aca="false">R99</f>
        <v>0</v>
      </c>
      <c r="F100" s="56" t="n">
        <f aca="false">Q99</f>
        <v>132081.855144881</v>
      </c>
      <c r="G100" s="56" t="n">
        <f aca="false">IF(AND(MOD(A100-1,12)=0,B100&lt;=Inputs!$C$7,E100=0),Inputs!$C$6,0)</f>
        <v>0</v>
      </c>
      <c r="H100" s="56" t="n">
        <f aca="false">IF(B100=1,G100*Inputs!$C$9,0)</f>
        <v>0</v>
      </c>
      <c r="I100" s="56" t="n">
        <f aca="false">I99+G100</f>
        <v>120000</v>
      </c>
      <c r="J100" s="56" t="n">
        <f aca="false">(F100+G100+H100)*((1+D100)^(1/12)-1)</f>
        <v>432.401623694432</v>
      </c>
      <c r="K100" s="56" t="n">
        <f aca="false">(F100+G100+H100+J100)*(Inputs!$C$14+IF(B100&lt;=10,Inputs!$C$12,Inputs!$C$13))/12</f>
        <v>276.071368267866</v>
      </c>
      <c r="L100" s="56" t="n">
        <f aca="false">IF(OR(E100=1,A100&lt;=Inputs!$C$15),0,MAX(Inputs!$C$8*I100-(F100+G100+H100+J100-K100),0))</f>
        <v>0</v>
      </c>
      <c r="M100" s="56" t="n">
        <f aca="false">L100*INDEX(Rates!$B$2:$C$101,C100+1,IF(Inputs!$C$5="Male",1,2))/1000/12*Inputs!$C$16</f>
        <v>0</v>
      </c>
      <c r="N100" s="56" t="n">
        <f aca="false">IF($V$1=1,MAX(F100+G100+H100+J100-K100-M100,0)*Inputs!$C$22/12,0)</f>
        <v>0</v>
      </c>
      <c r="O100" s="56" t="n">
        <f aca="false">IF(AND(MOD(A100,12)=0,B100&gt;=Inputs!$C$18),MAX(F100+G100+H100+J100-K100-M100-N100,0)*Inputs!$C$17,0)</f>
        <v>0</v>
      </c>
      <c r="P100" s="56" t="n">
        <f aca="false">F100+G100+H100+J100-K100-M100-N100+O100</f>
        <v>132238.185400308</v>
      </c>
      <c r="Q100" s="56" t="n">
        <f aca="false">IF(OR(E100=1,P100&lt;=0),0,P100)</f>
        <v>132238.185400308</v>
      </c>
      <c r="R100" s="15" t="n">
        <f aca="false">IF(OR(E100=1,AND(P100&lt;=0,I100&gt;0)),1,0)</f>
        <v>0</v>
      </c>
      <c r="S100" s="15" t="n">
        <f aca="false">IF(L100&gt;0,1,0)</f>
        <v>0</v>
      </c>
    </row>
    <row r="101" customFormat="false" ht="15" hidden="false" customHeight="false" outlineLevel="0" collapsed="false">
      <c r="A101" s="15" t="n">
        <v>100</v>
      </c>
      <c r="B101" s="15" t="n">
        <f aca="false">INT((A101-1)/12)+1</f>
        <v>9</v>
      </c>
      <c r="C101" s="15" t="n">
        <f aca="false">MIN(Inputs!$C$4+B101-1,99)</f>
        <v>82</v>
      </c>
      <c r="D101" s="55" t="n">
        <f aca="false">Inputs!$C$27</f>
        <v>0.04</v>
      </c>
      <c r="E101" s="15" t="n">
        <f aca="false">R100</f>
        <v>0</v>
      </c>
      <c r="F101" s="56" t="n">
        <f aca="false">Q100</f>
        <v>132238.185400308</v>
      </c>
      <c r="G101" s="56" t="n">
        <f aca="false">IF(AND(MOD(A101-1,12)=0,B101&lt;=Inputs!$C$7,E101=0),Inputs!$C$6,0)</f>
        <v>0</v>
      </c>
      <c r="H101" s="56" t="n">
        <f aca="false">IF(B101=1,G101*Inputs!$C$9,0)</f>
        <v>0</v>
      </c>
      <c r="I101" s="56" t="n">
        <f aca="false">I100+G101</f>
        <v>120000</v>
      </c>
      <c r="J101" s="56" t="n">
        <f aca="false">(F101+G101+H101)*((1+D101)^(1/12)-1)</f>
        <v>432.913408270783</v>
      </c>
      <c r="K101" s="56" t="n">
        <f aca="false">(F101+G101+H101+J101)*(Inputs!$C$14+IF(B101&lt;=10,Inputs!$C$12,Inputs!$C$13))/12</f>
        <v>276.398122517872</v>
      </c>
      <c r="L101" s="56" t="n">
        <f aca="false">IF(OR(E101=1,A101&lt;=Inputs!$C$15),0,MAX(Inputs!$C$8*I101-(F101+G101+H101+J101-K101),0))</f>
        <v>0</v>
      </c>
      <c r="M101" s="56" t="n">
        <f aca="false">L101*INDEX(Rates!$B$2:$C$101,C101+1,IF(Inputs!$C$5="Male",1,2))/1000/12*Inputs!$C$16</f>
        <v>0</v>
      </c>
      <c r="N101" s="56" t="n">
        <f aca="false">IF($V$1=1,MAX(F101+G101+H101+J101-K101-M101,0)*Inputs!$C$22/12,0)</f>
        <v>0</v>
      </c>
      <c r="O101" s="56" t="n">
        <f aca="false">IF(AND(MOD(A101,12)=0,B101&gt;=Inputs!$C$18),MAX(F101+G101+H101+J101-K101-M101-N101,0)*Inputs!$C$17,0)</f>
        <v>0</v>
      </c>
      <c r="P101" s="56" t="n">
        <f aca="false">F101+G101+H101+J101-K101-M101-N101+O101</f>
        <v>132394.700686061</v>
      </c>
      <c r="Q101" s="56" t="n">
        <f aca="false">IF(OR(E101=1,P101&lt;=0),0,P101)</f>
        <v>132394.700686061</v>
      </c>
      <c r="R101" s="15" t="n">
        <f aca="false">IF(OR(E101=1,AND(P101&lt;=0,I101&gt;0)),1,0)</f>
        <v>0</v>
      </c>
      <c r="S101" s="15" t="n">
        <f aca="false">IF(L101&gt;0,1,0)</f>
        <v>0</v>
      </c>
    </row>
    <row r="102" customFormat="false" ht="15" hidden="false" customHeight="false" outlineLevel="0" collapsed="false">
      <c r="A102" s="15" t="n">
        <v>101</v>
      </c>
      <c r="B102" s="15" t="n">
        <f aca="false">INT((A102-1)/12)+1</f>
        <v>9</v>
      </c>
      <c r="C102" s="15" t="n">
        <f aca="false">MIN(Inputs!$C$4+B102-1,99)</f>
        <v>82</v>
      </c>
      <c r="D102" s="55" t="n">
        <f aca="false">Inputs!$C$27</f>
        <v>0.04</v>
      </c>
      <c r="E102" s="15" t="n">
        <f aca="false">R101</f>
        <v>0</v>
      </c>
      <c r="F102" s="56" t="n">
        <f aca="false">Q101</f>
        <v>132394.700686061</v>
      </c>
      <c r="G102" s="56" t="n">
        <f aca="false">IF(AND(MOD(A102-1,12)=0,B102&lt;=Inputs!$C$7,E102=0),Inputs!$C$6,0)</f>
        <v>0</v>
      </c>
      <c r="H102" s="56" t="n">
        <f aca="false">IF(B102=1,G102*Inputs!$C$9,0)</f>
        <v>0</v>
      </c>
      <c r="I102" s="56" t="n">
        <f aca="false">I101+G102</f>
        <v>120000</v>
      </c>
      <c r="J102" s="56" t="n">
        <f aca="false">(F102+G102+H102)*((1+D102)^(1/12)-1)</f>
        <v>433.425798588275</v>
      </c>
      <c r="K102" s="56" t="n">
        <f aca="false">(F102+G102+H102+J102)*(Inputs!$C$14+IF(B102&lt;=10,Inputs!$C$12,Inputs!$C$13))/12</f>
        <v>276.725263509685</v>
      </c>
      <c r="L102" s="56" t="n">
        <f aca="false">IF(OR(E102=1,A102&lt;=Inputs!$C$15),0,MAX(Inputs!$C$8*I102-(F102+G102+H102+J102-K102),0))</f>
        <v>0</v>
      </c>
      <c r="M102" s="56" t="n">
        <f aca="false">L102*INDEX(Rates!$B$2:$C$101,C102+1,IF(Inputs!$C$5="Male",1,2))/1000/12*Inputs!$C$16</f>
        <v>0</v>
      </c>
      <c r="N102" s="56" t="n">
        <f aca="false">IF($V$1=1,MAX(F102+G102+H102+J102-K102-M102,0)*Inputs!$C$22/12,0)</f>
        <v>0</v>
      </c>
      <c r="O102" s="56" t="n">
        <f aca="false">IF(AND(MOD(A102,12)=0,B102&gt;=Inputs!$C$18),MAX(F102+G102+H102+J102-K102-M102-N102,0)*Inputs!$C$17,0)</f>
        <v>0</v>
      </c>
      <c r="P102" s="56" t="n">
        <f aca="false">F102+G102+H102+J102-K102-M102-N102+O102</f>
        <v>132551.401221139</v>
      </c>
      <c r="Q102" s="56" t="n">
        <f aca="false">IF(OR(E102=1,P102&lt;=0),0,P102)</f>
        <v>132551.401221139</v>
      </c>
      <c r="R102" s="15" t="n">
        <f aca="false">IF(OR(E102=1,AND(P102&lt;=0,I102&gt;0)),1,0)</f>
        <v>0</v>
      </c>
      <c r="S102" s="15" t="n">
        <f aca="false">IF(L102&gt;0,1,0)</f>
        <v>0</v>
      </c>
    </row>
    <row r="103" customFormat="false" ht="15" hidden="false" customHeight="false" outlineLevel="0" collapsed="false">
      <c r="A103" s="15" t="n">
        <v>102</v>
      </c>
      <c r="B103" s="15" t="n">
        <f aca="false">INT((A103-1)/12)+1</f>
        <v>9</v>
      </c>
      <c r="C103" s="15" t="n">
        <f aca="false">MIN(Inputs!$C$4+B103-1,99)</f>
        <v>82</v>
      </c>
      <c r="D103" s="55" t="n">
        <f aca="false">Inputs!$C$27</f>
        <v>0.04</v>
      </c>
      <c r="E103" s="15" t="n">
        <f aca="false">R102</f>
        <v>0</v>
      </c>
      <c r="F103" s="56" t="n">
        <f aca="false">Q102</f>
        <v>132551.401221139</v>
      </c>
      <c r="G103" s="56" t="n">
        <f aca="false">IF(AND(MOD(A103-1,12)=0,B103&lt;=Inputs!$C$7,E103=0),Inputs!$C$6,0)</f>
        <v>0</v>
      </c>
      <c r="H103" s="56" t="n">
        <f aca="false">IF(B103=1,G103*Inputs!$C$9,0)</f>
        <v>0</v>
      </c>
      <c r="I103" s="56" t="n">
        <f aca="false">I102+G103</f>
        <v>120000</v>
      </c>
      <c r="J103" s="56" t="n">
        <f aca="false">(F103+G103+H103)*((1+D103)^(1/12)-1)</f>
        <v>433.938795363853</v>
      </c>
      <c r="K103" s="56" t="n">
        <f aca="false">(F103+G103+H103+J103)*(Inputs!$C$14+IF(B103&lt;=10,Inputs!$C$12,Inputs!$C$13))/12</f>
        <v>277.052791701048</v>
      </c>
      <c r="L103" s="56" t="n">
        <f aca="false">IF(OR(E103=1,A103&lt;=Inputs!$C$15),0,MAX(Inputs!$C$8*I103-(F103+G103+H103+J103-K103),0))</f>
        <v>0</v>
      </c>
      <c r="M103" s="56" t="n">
        <f aca="false">L103*INDEX(Rates!$B$2:$C$101,C103+1,IF(Inputs!$C$5="Male",1,2))/1000/12*Inputs!$C$16</f>
        <v>0</v>
      </c>
      <c r="N103" s="56" t="n">
        <f aca="false">IF($V$1=1,MAX(F103+G103+H103+J103-K103-M103,0)*Inputs!$C$22/12,0)</f>
        <v>0</v>
      </c>
      <c r="O103" s="56" t="n">
        <f aca="false">IF(AND(MOD(A103,12)=0,B103&gt;=Inputs!$C$18),MAX(F103+G103+H103+J103-K103-M103-N103,0)*Inputs!$C$17,0)</f>
        <v>0</v>
      </c>
      <c r="P103" s="56" t="n">
        <f aca="false">F103+G103+H103+J103-K103-M103-N103+O103</f>
        <v>132708.287224802</v>
      </c>
      <c r="Q103" s="56" t="n">
        <f aca="false">IF(OR(E103=1,P103&lt;=0),0,P103)</f>
        <v>132708.287224802</v>
      </c>
      <c r="R103" s="15" t="n">
        <f aca="false">IF(OR(E103=1,AND(P103&lt;=0,I103&gt;0)),1,0)</f>
        <v>0</v>
      </c>
      <c r="S103" s="15" t="n">
        <f aca="false">IF(L103&gt;0,1,0)</f>
        <v>0</v>
      </c>
    </row>
    <row r="104" customFormat="false" ht="15" hidden="false" customHeight="false" outlineLevel="0" collapsed="false">
      <c r="A104" s="15" t="n">
        <v>103</v>
      </c>
      <c r="B104" s="15" t="n">
        <f aca="false">INT((A104-1)/12)+1</f>
        <v>9</v>
      </c>
      <c r="C104" s="15" t="n">
        <f aca="false">MIN(Inputs!$C$4+B104-1,99)</f>
        <v>82</v>
      </c>
      <c r="D104" s="55" t="n">
        <f aca="false">Inputs!$C$27</f>
        <v>0.04</v>
      </c>
      <c r="E104" s="15" t="n">
        <f aca="false">R103</f>
        <v>0</v>
      </c>
      <c r="F104" s="56" t="n">
        <f aca="false">Q103</f>
        <v>132708.287224802</v>
      </c>
      <c r="G104" s="56" t="n">
        <f aca="false">IF(AND(MOD(A104-1,12)=0,B104&lt;=Inputs!$C$7,E104=0),Inputs!$C$6,0)</f>
        <v>0</v>
      </c>
      <c r="H104" s="56" t="n">
        <f aca="false">IF(B104=1,G104*Inputs!$C$9,0)</f>
        <v>0</v>
      </c>
      <c r="I104" s="56" t="n">
        <f aca="false">I103+G104</f>
        <v>120000</v>
      </c>
      <c r="J104" s="56" t="n">
        <f aca="false">(F104+G104+H104)*((1+D104)^(1/12)-1)</f>
        <v>434.452399315314</v>
      </c>
      <c r="K104" s="56" t="n">
        <f aca="false">(F104+G104+H104+J104)*(Inputs!$C$14+IF(B104&lt;=10,Inputs!$C$12,Inputs!$C$13))/12</f>
        <v>277.380707550244</v>
      </c>
      <c r="L104" s="56" t="n">
        <f aca="false">IF(OR(E104=1,A104&lt;=Inputs!$C$15),0,MAX(Inputs!$C$8*I104-(F104+G104+H104+J104-K104),0))</f>
        <v>0</v>
      </c>
      <c r="M104" s="56" t="n">
        <f aca="false">L104*INDEX(Rates!$B$2:$C$101,C104+1,IF(Inputs!$C$5="Male",1,2))/1000/12*Inputs!$C$16</f>
        <v>0</v>
      </c>
      <c r="N104" s="56" t="n">
        <f aca="false">IF($V$1=1,MAX(F104+G104+H104+J104-K104-M104,0)*Inputs!$C$22/12,0)</f>
        <v>0</v>
      </c>
      <c r="O104" s="56" t="n">
        <f aca="false">IF(AND(MOD(A104,12)=0,B104&gt;=Inputs!$C$18),MAX(F104+G104+H104+J104-K104-M104-N104,0)*Inputs!$C$17,0)</f>
        <v>0</v>
      </c>
      <c r="P104" s="56" t="n">
        <f aca="false">F104+G104+H104+J104-K104-M104-N104+O104</f>
        <v>132865.358916567</v>
      </c>
      <c r="Q104" s="56" t="n">
        <f aca="false">IF(OR(E104=1,P104&lt;=0),0,P104)</f>
        <v>132865.358916567</v>
      </c>
      <c r="R104" s="15" t="n">
        <f aca="false">IF(OR(E104=1,AND(P104&lt;=0,I104&gt;0)),1,0)</f>
        <v>0</v>
      </c>
      <c r="S104" s="15" t="n">
        <f aca="false">IF(L104&gt;0,1,0)</f>
        <v>0</v>
      </c>
    </row>
    <row r="105" customFormat="false" ht="15" hidden="false" customHeight="false" outlineLevel="0" collapsed="false">
      <c r="A105" s="15" t="n">
        <v>104</v>
      </c>
      <c r="B105" s="15" t="n">
        <f aca="false">INT((A105-1)/12)+1</f>
        <v>9</v>
      </c>
      <c r="C105" s="15" t="n">
        <f aca="false">MIN(Inputs!$C$4+B105-1,99)</f>
        <v>82</v>
      </c>
      <c r="D105" s="55" t="n">
        <f aca="false">Inputs!$C$27</f>
        <v>0.04</v>
      </c>
      <c r="E105" s="15" t="n">
        <f aca="false">R104</f>
        <v>0</v>
      </c>
      <c r="F105" s="56" t="n">
        <f aca="false">Q104</f>
        <v>132865.358916567</v>
      </c>
      <c r="G105" s="56" t="n">
        <f aca="false">IF(AND(MOD(A105-1,12)=0,B105&lt;=Inputs!$C$7,E105=0),Inputs!$C$6,0)</f>
        <v>0</v>
      </c>
      <c r="H105" s="56" t="n">
        <f aca="false">IF(B105=1,G105*Inputs!$C$9,0)</f>
        <v>0</v>
      </c>
      <c r="I105" s="56" t="n">
        <f aca="false">I104+G105</f>
        <v>120000</v>
      </c>
      <c r="J105" s="56" t="n">
        <f aca="false">(F105+G105+H105)*((1+D105)^(1/12)-1)</f>
        <v>434.966611161303</v>
      </c>
      <c r="K105" s="56" t="n">
        <f aca="false">(F105+G105+H105+J105)*(Inputs!$C$14+IF(B105&lt;=10,Inputs!$C$12,Inputs!$C$13))/12</f>
        <v>277.709011516101</v>
      </c>
      <c r="L105" s="56" t="n">
        <f aca="false">IF(OR(E105=1,A105&lt;=Inputs!$C$15),0,MAX(Inputs!$C$8*I105-(F105+G105+H105+J105-K105),0))</f>
        <v>0</v>
      </c>
      <c r="M105" s="56" t="n">
        <f aca="false">L105*INDEX(Rates!$B$2:$C$101,C105+1,IF(Inputs!$C$5="Male",1,2))/1000/12*Inputs!$C$16</f>
        <v>0</v>
      </c>
      <c r="N105" s="56" t="n">
        <f aca="false">IF($V$1=1,MAX(F105+G105+H105+J105-K105-M105,0)*Inputs!$C$22/12,0)</f>
        <v>0</v>
      </c>
      <c r="O105" s="56" t="n">
        <f aca="false">IF(AND(MOD(A105,12)=0,B105&gt;=Inputs!$C$18),MAX(F105+G105+H105+J105-K105-M105-N105,0)*Inputs!$C$17,0)</f>
        <v>0</v>
      </c>
      <c r="P105" s="56" t="n">
        <f aca="false">F105+G105+H105+J105-K105-M105-N105+O105</f>
        <v>133022.616516212</v>
      </c>
      <c r="Q105" s="56" t="n">
        <f aca="false">IF(OR(E105=1,P105&lt;=0),0,P105)</f>
        <v>133022.616516212</v>
      </c>
      <c r="R105" s="15" t="n">
        <f aca="false">IF(OR(E105=1,AND(P105&lt;=0,I105&gt;0)),1,0)</f>
        <v>0</v>
      </c>
      <c r="S105" s="15" t="n">
        <f aca="false">IF(L105&gt;0,1,0)</f>
        <v>0</v>
      </c>
    </row>
    <row r="106" customFormat="false" ht="15" hidden="false" customHeight="false" outlineLevel="0" collapsed="false">
      <c r="A106" s="15" t="n">
        <v>105</v>
      </c>
      <c r="B106" s="15" t="n">
        <f aca="false">INT((A106-1)/12)+1</f>
        <v>9</v>
      </c>
      <c r="C106" s="15" t="n">
        <f aca="false">MIN(Inputs!$C$4+B106-1,99)</f>
        <v>82</v>
      </c>
      <c r="D106" s="55" t="n">
        <f aca="false">Inputs!$C$27</f>
        <v>0.04</v>
      </c>
      <c r="E106" s="15" t="n">
        <f aca="false">R105</f>
        <v>0</v>
      </c>
      <c r="F106" s="56" t="n">
        <f aca="false">Q105</f>
        <v>133022.616516212</v>
      </c>
      <c r="G106" s="56" t="n">
        <f aca="false">IF(AND(MOD(A106-1,12)=0,B106&lt;=Inputs!$C$7,E106=0),Inputs!$C$6,0)</f>
        <v>0</v>
      </c>
      <c r="H106" s="56" t="n">
        <f aca="false">IF(B106=1,G106*Inputs!$C$9,0)</f>
        <v>0</v>
      </c>
      <c r="I106" s="56" t="n">
        <f aca="false">I105+G106</f>
        <v>120000</v>
      </c>
      <c r="J106" s="56" t="n">
        <f aca="false">(F106+G106+H106)*((1+D106)^(1/12)-1)</f>
        <v>435.481431621315</v>
      </c>
      <c r="K106" s="56" t="n">
        <f aca="false">(F106+G106+H106+J106)*(Inputs!$C$14+IF(B106&lt;=10,Inputs!$C$12,Inputs!$C$13))/12</f>
        <v>278.037704057987</v>
      </c>
      <c r="L106" s="56" t="n">
        <f aca="false">IF(OR(E106=1,A106&lt;=Inputs!$C$15),0,MAX(Inputs!$C$8*I106-(F106+G106+H106+J106-K106),0))</f>
        <v>0</v>
      </c>
      <c r="M106" s="56" t="n">
        <f aca="false">L106*INDEX(Rates!$B$2:$C$101,C106+1,IF(Inputs!$C$5="Male",1,2))/1000/12*Inputs!$C$16</f>
        <v>0</v>
      </c>
      <c r="N106" s="56" t="n">
        <f aca="false">IF($V$1=1,MAX(F106+G106+H106+J106-K106-M106,0)*Inputs!$C$22/12,0)</f>
        <v>0</v>
      </c>
      <c r="O106" s="56" t="n">
        <f aca="false">IF(AND(MOD(A106,12)=0,B106&gt;=Inputs!$C$18),MAX(F106+G106+H106+J106-K106-M106-N106,0)*Inputs!$C$17,0)</f>
        <v>0</v>
      </c>
      <c r="P106" s="56" t="n">
        <f aca="false">F106+G106+H106+J106-K106-M106-N106+O106</f>
        <v>133180.060243776</v>
      </c>
      <c r="Q106" s="56" t="n">
        <f aca="false">IF(OR(E106=1,P106&lt;=0),0,P106)</f>
        <v>133180.060243776</v>
      </c>
      <c r="R106" s="15" t="n">
        <f aca="false">IF(OR(E106=1,AND(P106&lt;=0,I106&gt;0)),1,0)</f>
        <v>0</v>
      </c>
      <c r="S106" s="15" t="n">
        <f aca="false">IF(L106&gt;0,1,0)</f>
        <v>0</v>
      </c>
    </row>
    <row r="107" customFormat="false" ht="15" hidden="false" customHeight="false" outlineLevel="0" collapsed="false">
      <c r="A107" s="15" t="n">
        <v>106</v>
      </c>
      <c r="B107" s="15" t="n">
        <f aca="false">INT((A107-1)/12)+1</f>
        <v>9</v>
      </c>
      <c r="C107" s="15" t="n">
        <f aca="false">MIN(Inputs!$C$4+B107-1,99)</f>
        <v>82</v>
      </c>
      <c r="D107" s="55" t="n">
        <f aca="false">Inputs!$C$27</f>
        <v>0.04</v>
      </c>
      <c r="E107" s="15" t="n">
        <f aca="false">R106</f>
        <v>0</v>
      </c>
      <c r="F107" s="56" t="n">
        <f aca="false">Q106</f>
        <v>133180.060243776</v>
      </c>
      <c r="G107" s="56" t="n">
        <f aca="false">IF(AND(MOD(A107-1,12)=0,B107&lt;=Inputs!$C$7,E107=0),Inputs!$C$6,0)</f>
        <v>0</v>
      </c>
      <c r="H107" s="56" t="n">
        <f aca="false">IF(B107=1,G107*Inputs!$C$9,0)</f>
        <v>0</v>
      </c>
      <c r="I107" s="56" t="n">
        <f aca="false">I106+G107</f>
        <v>120000</v>
      </c>
      <c r="J107" s="56" t="n">
        <f aca="false">(F107+G107+H107)*((1+D107)^(1/12)-1)</f>
        <v>435.996861415696</v>
      </c>
      <c r="K107" s="56" t="n">
        <f aca="false">(F107+G107+H107+J107)*(Inputs!$C$14+IF(B107&lt;=10,Inputs!$C$12,Inputs!$C$13))/12</f>
        <v>278.366785635815</v>
      </c>
      <c r="L107" s="56" t="n">
        <f aca="false">IF(OR(E107=1,A107&lt;=Inputs!$C$15),0,MAX(Inputs!$C$8*I107-(F107+G107+H107+J107-K107),0))</f>
        <v>0</v>
      </c>
      <c r="M107" s="56" t="n">
        <f aca="false">L107*INDEX(Rates!$B$2:$C$101,C107+1,IF(Inputs!$C$5="Male",1,2))/1000/12*Inputs!$C$16</f>
        <v>0</v>
      </c>
      <c r="N107" s="56" t="n">
        <f aca="false">IF($V$1=1,MAX(F107+G107+H107+J107-K107-M107,0)*Inputs!$C$22/12,0)</f>
        <v>0</v>
      </c>
      <c r="O107" s="56" t="n">
        <f aca="false">IF(AND(MOD(A107,12)=0,B107&gt;=Inputs!$C$18),MAX(F107+G107+H107+J107-K107-M107-N107,0)*Inputs!$C$17,0)</f>
        <v>0</v>
      </c>
      <c r="P107" s="56" t="n">
        <f aca="false">F107+G107+H107+J107-K107-M107-N107+O107</f>
        <v>133337.690319555</v>
      </c>
      <c r="Q107" s="56" t="n">
        <f aca="false">IF(OR(E107=1,P107&lt;=0),0,P107)</f>
        <v>133337.690319555</v>
      </c>
      <c r="R107" s="15" t="n">
        <f aca="false">IF(OR(E107=1,AND(P107&lt;=0,I107&gt;0)),1,0)</f>
        <v>0</v>
      </c>
      <c r="S107" s="15" t="n">
        <f aca="false">IF(L107&gt;0,1,0)</f>
        <v>0</v>
      </c>
    </row>
    <row r="108" customFormat="false" ht="15" hidden="false" customHeight="false" outlineLevel="0" collapsed="false">
      <c r="A108" s="15" t="n">
        <v>107</v>
      </c>
      <c r="B108" s="15" t="n">
        <f aca="false">INT((A108-1)/12)+1</f>
        <v>9</v>
      </c>
      <c r="C108" s="15" t="n">
        <f aca="false">MIN(Inputs!$C$4+B108-1,99)</f>
        <v>82</v>
      </c>
      <c r="D108" s="55" t="n">
        <f aca="false">Inputs!$C$27</f>
        <v>0.04</v>
      </c>
      <c r="E108" s="15" t="n">
        <f aca="false">R107</f>
        <v>0</v>
      </c>
      <c r="F108" s="56" t="n">
        <f aca="false">Q107</f>
        <v>133337.690319555</v>
      </c>
      <c r="G108" s="56" t="n">
        <f aca="false">IF(AND(MOD(A108-1,12)=0,B108&lt;=Inputs!$C$7,E108=0),Inputs!$C$6,0)</f>
        <v>0</v>
      </c>
      <c r="H108" s="56" t="n">
        <f aca="false">IF(B108=1,G108*Inputs!$C$9,0)</f>
        <v>0</v>
      </c>
      <c r="I108" s="56" t="n">
        <f aca="false">I107+G108</f>
        <v>120000</v>
      </c>
      <c r="J108" s="56" t="n">
        <f aca="false">(F108+G108+H108)*((1+D108)^(1/12)-1)</f>
        <v>436.512901265648</v>
      </c>
      <c r="K108" s="56" t="n">
        <f aca="false">(F108+G108+H108+J108)*(Inputs!$C$14+IF(B108&lt;=10,Inputs!$C$12,Inputs!$C$13))/12</f>
        <v>278.696256710044</v>
      </c>
      <c r="L108" s="56" t="n">
        <f aca="false">IF(OR(E108=1,A108&lt;=Inputs!$C$15),0,MAX(Inputs!$C$8*I108-(F108+G108+H108+J108-K108),0))</f>
        <v>0</v>
      </c>
      <c r="M108" s="56" t="n">
        <f aca="false">L108*INDEX(Rates!$B$2:$C$101,C108+1,IF(Inputs!$C$5="Male",1,2))/1000/12*Inputs!$C$16</f>
        <v>0</v>
      </c>
      <c r="N108" s="56" t="n">
        <f aca="false">IF($V$1=1,MAX(F108+G108+H108+J108-K108-M108,0)*Inputs!$C$22/12,0)</f>
        <v>0</v>
      </c>
      <c r="O108" s="56" t="n">
        <f aca="false">IF(AND(MOD(A108,12)=0,B108&gt;=Inputs!$C$18),MAX(F108+G108+H108+J108-K108-M108-N108,0)*Inputs!$C$17,0)</f>
        <v>0</v>
      </c>
      <c r="P108" s="56" t="n">
        <f aca="false">F108+G108+H108+J108-K108-M108-N108+O108</f>
        <v>133495.506964111</v>
      </c>
      <c r="Q108" s="56" t="n">
        <f aca="false">IF(OR(E108=1,P108&lt;=0),0,P108)</f>
        <v>133495.506964111</v>
      </c>
      <c r="R108" s="15" t="n">
        <f aca="false">IF(OR(E108=1,AND(P108&lt;=0,I108&gt;0)),1,0)</f>
        <v>0</v>
      </c>
      <c r="S108" s="15" t="n">
        <f aca="false">IF(L108&gt;0,1,0)</f>
        <v>0</v>
      </c>
    </row>
    <row r="109" customFormat="false" ht="15" hidden="false" customHeight="false" outlineLevel="0" collapsed="false">
      <c r="A109" s="15" t="n">
        <v>108</v>
      </c>
      <c r="B109" s="15" t="n">
        <f aca="false">INT((A109-1)/12)+1</f>
        <v>9</v>
      </c>
      <c r="C109" s="15" t="n">
        <f aca="false">MIN(Inputs!$C$4+B109-1,99)</f>
        <v>82</v>
      </c>
      <c r="D109" s="55" t="n">
        <f aca="false">Inputs!$C$27</f>
        <v>0.04</v>
      </c>
      <c r="E109" s="15" t="n">
        <f aca="false">R108</f>
        <v>0</v>
      </c>
      <c r="F109" s="56" t="n">
        <f aca="false">Q108</f>
        <v>133495.506964111</v>
      </c>
      <c r="G109" s="56" t="n">
        <f aca="false">IF(AND(MOD(A109-1,12)=0,B109&lt;=Inputs!$C$7,E109=0),Inputs!$C$6,0)</f>
        <v>0</v>
      </c>
      <c r="H109" s="56" t="n">
        <f aca="false">IF(B109=1,G109*Inputs!$C$9,0)</f>
        <v>0</v>
      </c>
      <c r="I109" s="56" t="n">
        <f aca="false">I108+G109</f>
        <v>120000</v>
      </c>
      <c r="J109" s="56" t="n">
        <f aca="false">(F109+G109+H109)*((1+D109)^(1/12)-1)</f>
        <v>437.029551893223</v>
      </c>
      <c r="K109" s="56" t="n">
        <f aca="false">(F109+G109+H109+J109)*(Inputs!$C$14+IF(B109&lt;=10,Inputs!$C$12,Inputs!$C$13))/12</f>
        <v>279.026117741676</v>
      </c>
      <c r="L109" s="56" t="n">
        <f aca="false">IF(OR(E109=1,A109&lt;=Inputs!$C$15),0,MAX(Inputs!$C$8*I109-(F109+G109+H109+J109-K109),0))</f>
        <v>0</v>
      </c>
      <c r="M109" s="56" t="n">
        <f aca="false">L109*INDEX(Rates!$B$2:$C$101,C109+1,IF(Inputs!$C$5="Male",1,2))/1000/12*Inputs!$C$16</f>
        <v>0</v>
      </c>
      <c r="N109" s="56" t="n">
        <f aca="false">IF($V$1=1,MAX(F109+G109+H109+J109-K109-M109,0)*Inputs!$C$22/12,0)</f>
        <v>0</v>
      </c>
      <c r="O109" s="56" t="n">
        <f aca="false">IF(AND(MOD(A109,12)=0,B109&gt;=Inputs!$C$18),MAX(F109+G109+H109+J109-K109-M109-N109,0)*Inputs!$C$17,0)</f>
        <v>0</v>
      </c>
      <c r="P109" s="56" t="n">
        <f aca="false">F109+G109+H109+J109-K109-M109-N109+O109</f>
        <v>133653.510398263</v>
      </c>
      <c r="Q109" s="56" t="n">
        <f aca="false">IF(OR(E109=1,P109&lt;=0),0,P109)</f>
        <v>133653.510398263</v>
      </c>
      <c r="R109" s="15" t="n">
        <f aca="false">IF(OR(E109=1,AND(P109&lt;=0,I109&gt;0)),1,0)</f>
        <v>0</v>
      </c>
      <c r="S109" s="15" t="n">
        <f aca="false">IF(L109&gt;0,1,0)</f>
        <v>0</v>
      </c>
    </row>
    <row r="110" customFormat="false" ht="15" hidden="false" customHeight="false" outlineLevel="0" collapsed="false">
      <c r="A110" s="15" t="n">
        <v>109</v>
      </c>
      <c r="B110" s="15" t="n">
        <f aca="false">INT((A110-1)/12)+1</f>
        <v>10</v>
      </c>
      <c r="C110" s="15" t="n">
        <f aca="false">MIN(Inputs!$C$4+B110-1,99)</f>
        <v>83</v>
      </c>
      <c r="D110" s="55" t="n">
        <f aca="false">Inputs!$C$27</f>
        <v>0.04</v>
      </c>
      <c r="E110" s="15" t="n">
        <f aca="false">R109</f>
        <v>0</v>
      </c>
      <c r="F110" s="56" t="n">
        <f aca="false">Q109</f>
        <v>133653.510398263</v>
      </c>
      <c r="G110" s="56" t="n">
        <f aca="false">IF(AND(MOD(A110-1,12)=0,B110&lt;=Inputs!$C$7,E110=0),Inputs!$C$6,0)</f>
        <v>0</v>
      </c>
      <c r="H110" s="56" t="n">
        <f aca="false">IF(B110=1,G110*Inputs!$C$9,0)</f>
        <v>0</v>
      </c>
      <c r="I110" s="56" t="n">
        <f aca="false">I109+G110</f>
        <v>120000</v>
      </c>
      <c r="J110" s="56" t="n">
        <f aca="false">(F110+G110+H110)*((1+D110)^(1/12)-1)</f>
        <v>437.546814021329</v>
      </c>
      <c r="K110" s="56" t="n">
        <f aca="false">(F110+G110+H110+J110)*(Inputs!$C$14+IF(B110&lt;=10,Inputs!$C$12,Inputs!$C$13))/12</f>
        <v>279.356369192258</v>
      </c>
      <c r="L110" s="56" t="n">
        <f aca="false">IF(OR(E110=1,A110&lt;=Inputs!$C$15),0,MAX(Inputs!$C$8*I110-(F110+G110+H110+J110-K110),0))</f>
        <v>0</v>
      </c>
      <c r="M110" s="56" t="n">
        <f aca="false">L110*INDEX(Rates!$B$2:$C$101,C110+1,IF(Inputs!$C$5="Male",1,2))/1000/12*Inputs!$C$16</f>
        <v>0</v>
      </c>
      <c r="N110" s="56" t="n">
        <f aca="false">IF($V$1=1,MAX(F110+G110+H110+J110-K110-M110,0)*Inputs!$C$22/12,0)</f>
        <v>0</v>
      </c>
      <c r="O110" s="56" t="n">
        <f aca="false">IF(AND(MOD(A110,12)=0,B110&gt;=Inputs!$C$18),MAX(F110+G110+H110+J110-K110-M110-N110,0)*Inputs!$C$17,0)</f>
        <v>0</v>
      </c>
      <c r="P110" s="56" t="n">
        <f aca="false">F110+G110+H110+J110-K110-M110-N110+O110</f>
        <v>133811.700843092</v>
      </c>
      <c r="Q110" s="56" t="n">
        <f aca="false">IF(OR(E110=1,P110&lt;=0),0,P110)</f>
        <v>133811.700843092</v>
      </c>
      <c r="R110" s="15" t="n">
        <f aca="false">IF(OR(E110=1,AND(P110&lt;=0,I110&gt;0)),1,0)</f>
        <v>0</v>
      </c>
      <c r="S110" s="15" t="n">
        <f aca="false">IF(L110&gt;0,1,0)</f>
        <v>0</v>
      </c>
    </row>
    <row r="111" customFormat="false" ht="15" hidden="false" customHeight="false" outlineLevel="0" collapsed="false">
      <c r="A111" s="15" t="n">
        <v>110</v>
      </c>
      <c r="B111" s="15" t="n">
        <f aca="false">INT((A111-1)/12)+1</f>
        <v>10</v>
      </c>
      <c r="C111" s="15" t="n">
        <f aca="false">MIN(Inputs!$C$4+B111-1,99)</f>
        <v>83</v>
      </c>
      <c r="D111" s="55" t="n">
        <f aca="false">Inputs!$C$27</f>
        <v>0.04</v>
      </c>
      <c r="E111" s="15" t="n">
        <f aca="false">R110</f>
        <v>0</v>
      </c>
      <c r="F111" s="56" t="n">
        <f aca="false">Q110</f>
        <v>133811.700843092</v>
      </c>
      <c r="G111" s="56" t="n">
        <f aca="false">IF(AND(MOD(A111-1,12)=0,B111&lt;=Inputs!$C$7,E111=0),Inputs!$C$6,0)</f>
        <v>0</v>
      </c>
      <c r="H111" s="56" t="n">
        <f aca="false">IF(B111=1,G111*Inputs!$C$9,0)</f>
        <v>0</v>
      </c>
      <c r="I111" s="56" t="n">
        <f aca="false">I110+G111</f>
        <v>120000</v>
      </c>
      <c r="J111" s="56" t="n">
        <f aca="false">(F111+G111+H111)*((1+D111)^(1/12)-1)</f>
        <v>438.064688373729</v>
      </c>
      <c r="K111" s="56" t="n">
        <f aca="false">(F111+G111+H111+J111)*(Inputs!$C$14+IF(B111&lt;=10,Inputs!$C$12,Inputs!$C$13))/12</f>
        <v>279.687011523886</v>
      </c>
      <c r="L111" s="56" t="n">
        <f aca="false">IF(OR(E111=1,A111&lt;=Inputs!$C$15),0,MAX(Inputs!$C$8*I111-(F111+G111+H111+J111-K111),0))</f>
        <v>0</v>
      </c>
      <c r="M111" s="56" t="n">
        <f aca="false">L111*INDEX(Rates!$B$2:$C$101,C111+1,IF(Inputs!$C$5="Male",1,2))/1000/12*Inputs!$C$16</f>
        <v>0</v>
      </c>
      <c r="N111" s="56" t="n">
        <f aca="false">IF($V$1=1,MAX(F111+G111+H111+J111-K111-M111,0)*Inputs!$C$22/12,0)</f>
        <v>0</v>
      </c>
      <c r="O111" s="56" t="n">
        <f aca="false">IF(AND(MOD(A111,12)=0,B111&gt;=Inputs!$C$18),MAX(F111+G111+H111+J111-K111-M111-N111,0)*Inputs!$C$17,0)</f>
        <v>0</v>
      </c>
      <c r="P111" s="56" t="n">
        <f aca="false">F111+G111+H111+J111-K111-M111-N111+O111</f>
        <v>133970.078519942</v>
      </c>
      <c r="Q111" s="56" t="n">
        <f aca="false">IF(OR(E111=1,P111&lt;=0),0,P111)</f>
        <v>133970.078519942</v>
      </c>
      <c r="R111" s="15" t="n">
        <f aca="false">IF(OR(E111=1,AND(P111&lt;=0,I111&gt;0)),1,0)</f>
        <v>0</v>
      </c>
      <c r="S111" s="15" t="n">
        <f aca="false">IF(L111&gt;0,1,0)</f>
        <v>0</v>
      </c>
    </row>
    <row r="112" customFormat="false" ht="15" hidden="false" customHeight="false" outlineLevel="0" collapsed="false">
      <c r="A112" s="15" t="n">
        <v>111</v>
      </c>
      <c r="B112" s="15" t="n">
        <f aca="false">INT((A112-1)/12)+1</f>
        <v>10</v>
      </c>
      <c r="C112" s="15" t="n">
        <f aca="false">MIN(Inputs!$C$4+B112-1,99)</f>
        <v>83</v>
      </c>
      <c r="D112" s="55" t="n">
        <f aca="false">Inputs!$C$27</f>
        <v>0.04</v>
      </c>
      <c r="E112" s="15" t="n">
        <f aca="false">R111</f>
        <v>0</v>
      </c>
      <c r="F112" s="56" t="n">
        <f aca="false">Q111</f>
        <v>133970.078519942</v>
      </c>
      <c r="G112" s="56" t="n">
        <f aca="false">IF(AND(MOD(A112-1,12)=0,B112&lt;=Inputs!$C$7,E112=0),Inputs!$C$6,0)</f>
        <v>0</v>
      </c>
      <c r="H112" s="56" t="n">
        <f aca="false">IF(B112=1,G112*Inputs!$C$9,0)</f>
        <v>0</v>
      </c>
      <c r="I112" s="56" t="n">
        <f aca="false">I111+G112</f>
        <v>120000</v>
      </c>
      <c r="J112" s="56" t="n">
        <f aca="false">(F112+G112+H112)*((1+D112)^(1/12)-1)</f>
        <v>438.583175675045</v>
      </c>
      <c r="K112" s="56" t="n">
        <f aca="false">(F112+G112+H112+J112)*(Inputs!$C$14+IF(B112&lt;=10,Inputs!$C$12,Inputs!$C$13))/12</f>
        <v>280.018045199201</v>
      </c>
      <c r="L112" s="56" t="n">
        <f aca="false">IF(OR(E112=1,A112&lt;=Inputs!$C$15),0,MAX(Inputs!$C$8*I112-(F112+G112+H112+J112-K112),0))</f>
        <v>0</v>
      </c>
      <c r="M112" s="56" t="n">
        <f aca="false">L112*INDEX(Rates!$B$2:$C$101,C112+1,IF(Inputs!$C$5="Male",1,2))/1000/12*Inputs!$C$16</f>
        <v>0</v>
      </c>
      <c r="N112" s="56" t="n">
        <f aca="false">IF($V$1=1,MAX(F112+G112+H112+J112-K112-M112,0)*Inputs!$C$22/12,0)</f>
        <v>0</v>
      </c>
      <c r="O112" s="56" t="n">
        <f aca="false">IF(AND(MOD(A112,12)=0,B112&gt;=Inputs!$C$18),MAX(F112+G112+H112+J112-K112-M112-N112,0)*Inputs!$C$17,0)</f>
        <v>0</v>
      </c>
      <c r="P112" s="56" t="n">
        <f aca="false">F112+G112+H112+J112-K112-M112-N112+O112</f>
        <v>134128.643650417</v>
      </c>
      <c r="Q112" s="56" t="n">
        <f aca="false">IF(OR(E112=1,P112&lt;=0),0,P112)</f>
        <v>134128.643650417</v>
      </c>
      <c r="R112" s="15" t="n">
        <f aca="false">IF(OR(E112=1,AND(P112&lt;=0,I112&gt;0)),1,0)</f>
        <v>0</v>
      </c>
      <c r="S112" s="15" t="n">
        <f aca="false">IF(L112&gt;0,1,0)</f>
        <v>0</v>
      </c>
    </row>
    <row r="113" customFormat="false" ht="15" hidden="false" customHeight="false" outlineLevel="0" collapsed="false">
      <c r="A113" s="15" t="n">
        <v>112</v>
      </c>
      <c r="B113" s="15" t="n">
        <f aca="false">INT((A113-1)/12)+1</f>
        <v>10</v>
      </c>
      <c r="C113" s="15" t="n">
        <f aca="false">MIN(Inputs!$C$4+B113-1,99)</f>
        <v>83</v>
      </c>
      <c r="D113" s="55" t="n">
        <f aca="false">Inputs!$C$27</f>
        <v>0.04</v>
      </c>
      <c r="E113" s="15" t="n">
        <f aca="false">R112</f>
        <v>0</v>
      </c>
      <c r="F113" s="56" t="n">
        <f aca="false">Q112</f>
        <v>134128.643650417</v>
      </c>
      <c r="G113" s="56" t="n">
        <f aca="false">IF(AND(MOD(A113-1,12)=0,B113&lt;=Inputs!$C$7,E113=0),Inputs!$C$6,0)</f>
        <v>0</v>
      </c>
      <c r="H113" s="56" t="n">
        <f aca="false">IF(B113=1,G113*Inputs!$C$9,0)</f>
        <v>0</v>
      </c>
      <c r="I113" s="56" t="n">
        <f aca="false">I112+G113</f>
        <v>120000</v>
      </c>
      <c r="J113" s="56" t="n">
        <f aca="false">(F113+G113+H113)*((1+D113)^(1/12)-1)</f>
        <v>439.102276650753</v>
      </c>
      <c r="K113" s="56" t="n">
        <f aca="false">(F113+G113+H113+J113)*(Inputs!$C$14+IF(B113&lt;=10,Inputs!$C$12,Inputs!$C$13))/12</f>
        <v>280.349470681392</v>
      </c>
      <c r="L113" s="56" t="n">
        <f aca="false">IF(OR(E113=1,A113&lt;=Inputs!$C$15),0,MAX(Inputs!$C$8*I113-(F113+G113+H113+J113-K113),0))</f>
        <v>0</v>
      </c>
      <c r="M113" s="56" t="n">
        <f aca="false">L113*INDEX(Rates!$B$2:$C$101,C113+1,IF(Inputs!$C$5="Male",1,2))/1000/12*Inputs!$C$16</f>
        <v>0</v>
      </c>
      <c r="N113" s="56" t="n">
        <f aca="false">IF($V$1=1,MAX(F113+G113+H113+J113-K113-M113,0)*Inputs!$C$22/12,0)</f>
        <v>0</v>
      </c>
      <c r="O113" s="56" t="n">
        <f aca="false">IF(AND(MOD(A113,12)=0,B113&gt;=Inputs!$C$18),MAX(F113+G113+H113+J113-K113-M113-N113,0)*Inputs!$C$17,0)</f>
        <v>0</v>
      </c>
      <c r="P113" s="56" t="n">
        <f aca="false">F113+G113+H113+J113-K113-M113-N113+O113</f>
        <v>134287.396456387</v>
      </c>
      <c r="Q113" s="56" t="n">
        <f aca="false">IF(OR(E113=1,P113&lt;=0),0,P113)</f>
        <v>134287.396456387</v>
      </c>
      <c r="R113" s="15" t="n">
        <f aca="false">IF(OR(E113=1,AND(P113&lt;=0,I113&gt;0)),1,0)</f>
        <v>0</v>
      </c>
      <c r="S113" s="15" t="n">
        <f aca="false">IF(L113&gt;0,1,0)</f>
        <v>0</v>
      </c>
    </row>
    <row r="114" customFormat="false" ht="15" hidden="false" customHeight="false" outlineLevel="0" collapsed="false">
      <c r="A114" s="15" t="n">
        <v>113</v>
      </c>
      <c r="B114" s="15" t="n">
        <f aca="false">INT((A114-1)/12)+1</f>
        <v>10</v>
      </c>
      <c r="C114" s="15" t="n">
        <f aca="false">MIN(Inputs!$C$4+B114-1,99)</f>
        <v>83</v>
      </c>
      <c r="D114" s="55" t="n">
        <f aca="false">Inputs!$C$27</f>
        <v>0.04</v>
      </c>
      <c r="E114" s="15" t="n">
        <f aca="false">R113</f>
        <v>0</v>
      </c>
      <c r="F114" s="56" t="n">
        <f aca="false">Q113</f>
        <v>134287.396456387</v>
      </c>
      <c r="G114" s="56" t="n">
        <f aca="false">IF(AND(MOD(A114-1,12)=0,B114&lt;=Inputs!$C$7,E114=0),Inputs!$C$6,0)</f>
        <v>0</v>
      </c>
      <c r="H114" s="56" t="n">
        <f aca="false">IF(B114=1,G114*Inputs!$C$9,0)</f>
        <v>0</v>
      </c>
      <c r="I114" s="56" t="n">
        <f aca="false">I113+G114</f>
        <v>120000</v>
      </c>
      <c r="J114" s="56" t="n">
        <f aca="false">(F114+G114+H114)*((1+D114)^(1/12)-1)</f>
        <v>439.621992027191</v>
      </c>
      <c r="K114" s="56" t="n">
        <f aca="false">(F114+G114+H114+J114)*(Inputs!$C$14+IF(B114&lt;=10,Inputs!$C$12,Inputs!$C$13))/12</f>
        <v>280.681288434196</v>
      </c>
      <c r="L114" s="56" t="n">
        <f aca="false">IF(OR(E114=1,A114&lt;=Inputs!$C$15),0,MAX(Inputs!$C$8*I114-(F114+G114+H114+J114-K114),0))</f>
        <v>0</v>
      </c>
      <c r="M114" s="56" t="n">
        <f aca="false">L114*INDEX(Rates!$B$2:$C$101,C114+1,IF(Inputs!$C$5="Male",1,2))/1000/12*Inputs!$C$16</f>
        <v>0</v>
      </c>
      <c r="N114" s="56" t="n">
        <f aca="false">IF($V$1=1,MAX(F114+G114+H114+J114-K114-M114,0)*Inputs!$C$22/12,0)</f>
        <v>0</v>
      </c>
      <c r="O114" s="56" t="n">
        <f aca="false">IF(AND(MOD(A114,12)=0,B114&gt;=Inputs!$C$18),MAX(F114+G114+H114+J114-K114-M114-N114,0)*Inputs!$C$17,0)</f>
        <v>0</v>
      </c>
      <c r="P114" s="56" t="n">
        <f aca="false">F114+G114+H114+J114-K114-M114-N114+O114</f>
        <v>134446.33715998</v>
      </c>
      <c r="Q114" s="56" t="n">
        <f aca="false">IF(OR(E114=1,P114&lt;=0),0,P114)</f>
        <v>134446.33715998</v>
      </c>
      <c r="R114" s="15" t="n">
        <f aca="false">IF(OR(E114=1,AND(P114&lt;=0,I114&gt;0)),1,0)</f>
        <v>0</v>
      </c>
      <c r="S114" s="15" t="n">
        <f aca="false">IF(L114&gt;0,1,0)</f>
        <v>0</v>
      </c>
    </row>
    <row r="115" customFormat="false" ht="15" hidden="false" customHeight="false" outlineLevel="0" collapsed="false">
      <c r="A115" s="15" t="n">
        <v>114</v>
      </c>
      <c r="B115" s="15" t="n">
        <f aca="false">INT((A115-1)/12)+1</f>
        <v>10</v>
      </c>
      <c r="C115" s="15" t="n">
        <f aca="false">MIN(Inputs!$C$4+B115-1,99)</f>
        <v>83</v>
      </c>
      <c r="D115" s="55" t="n">
        <f aca="false">Inputs!$C$27</f>
        <v>0.04</v>
      </c>
      <c r="E115" s="15" t="n">
        <f aca="false">R114</f>
        <v>0</v>
      </c>
      <c r="F115" s="56" t="n">
        <f aca="false">Q114</f>
        <v>134446.33715998</v>
      </c>
      <c r="G115" s="56" t="n">
        <f aca="false">IF(AND(MOD(A115-1,12)=0,B115&lt;=Inputs!$C$7,E115=0),Inputs!$C$6,0)</f>
        <v>0</v>
      </c>
      <c r="H115" s="56" t="n">
        <f aca="false">IF(B115=1,G115*Inputs!$C$9,0)</f>
        <v>0</v>
      </c>
      <c r="I115" s="56" t="n">
        <f aca="false">I114+G115</f>
        <v>120000</v>
      </c>
      <c r="J115" s="56" t="n">
        <f aca="false">(F115+G115+H115)*((1+D115)^(1/12)-1)</f>
        <v>440.142322531554</v>
      </c>
      <c r="K115" s="56" t="n">
        <f aca="false">(F115+G115+H115+J115)*(Inputs!$C$14+IF(B115&lt;=10,Inputs!$C$12,Inputs!$C$13))/12</f>
        <v>281.013498921899</v>
      </c>
      <c r="L115" s="56" t="n">
        <f aca="false">IF(OR(E115=1,A115&lt;=Inputs!$C$15),0,MAX(Inputs!$C$8*I115-(F115+G115+H115+J115-K115),0))</f>
        <v>0</v>
      </c>
      <c r="M115" s="56" t="n">
        <f aca="false">L115*INDEX(Rates!$B$2:$C$101,C115+1,IF(Inputs!$C$5="Male",1,2))/1000/12*Inputs!$C$16</f>
        <v>0</v>
      </c>
      <c r="N115" s="56" t="n">
        <f aca="false">IF($V$1=1,MAX(F115+G115+H115+J115-K115-M115,0)*Inputs!$C$22/12,0)</f>
        <v>0</v>
      </c>
      <c r="O115" s="56" t="n">
        <f aca="false">IF(AND(MOD(A115,12)=0,B115&gt;=Inputs!$C$18),MAX(F115+G115+H115+J115-K115-M115-N115,0)*Inputs!$C$17,0)</f>
        <v>0</v>
      </c>
      <c r="P115" s="56" t="n">
        <f aca="false">F115+G115+H115+J115-K115-M115-N115+O115</f>
        <v>134605.465983589</v>
      </c>
      <c r="Q115" s="56" t="n">
        <f aca="false">IF(OR(E115=1,P115&lt;=0),0,P115)</f>
        <v>134605.465983589</v>
      </c>
      <c r="R115" s="15" t="n">
        <f aca="false">IF(OR(E115=1,AND(P115&lt;=0,I115&gt;0)),1,0)</f>
        <v>0</v>
      </c>
      <c r="S115" s="15" t="n">
        <f aca="false">IF(L115&gt;0,1,0)</f>
        <v>0</v>
      </c>
    </row>
    <row r="116" customFormat="false" ht="15" hidden="false" customHeight="false" outlineLevel="0" collapsed="false">
      <c r="A116" s="15" t="n">
        <v>115</v>
      </c>
      <c r="B116" s="15" t="n">
        <f aca="false">INT((A116-1)/12)+1</f>
        <v>10</v>
      </c>
      <c r="C116" s="15" t="n">
        <f aca="false">MIN(Inputs!$C$4+B116-1,99)</f>
        <v>83</v>
      </c>
      <c r="D116" s="55" t="n">
        <f aca="false">Inputs!$C$27</f>
        <v>0.04</v>
      </c>
      <c r="E116" s="15" t="n">
        <f aca="false">R115</f>
        <v>0</v>
      </c>
      <c r="F116" s="56" t="n">
        <f aca="false">Q115</f>
        <v>134605.465983589</v>
      </c>
      <c r="G116" s="56" t="n">
        <f aca="false">IF(AND(MOD(A116-1,12)=0,B116&lt;=Inputs!$C$7,E116=0),Inputs!$C$6,0)</f>
        <v>0</v>
      </c>
      <c r="H116" s="56" t="n">
        <f aca="false">IF(B116=1,G116*Inputs!$C$9,0)</f>
        <v>0</v>
      </c>
      <c r="I116" s="56" t="n">
        <f aca="false">I115+G116</f>
        <v>120000</v>
      </c>
      <c r="J116" s="56" t="n">
        <f aca="false">(F116+G116+H116)*((1+D116)^(1/12)-1)</f>
        <v>440.663268891899</v>
      </c>
      <c r="K116" s="56" t="n">
        <f aca="false">(F116+G116+H116+J116)*(Inputs!$C$14+IF(B116&lt;=10,Inputs!$C$12,Inputs!$C$13))/12</f>
        <v>281.346102609336</v>
      </c>
      <c r="L116" s="56" t="n">
        <f aca="false">IF(OR(E116=1,A116&lt;=Inputs!$C$15),0,MAX(Inputs!$C$8*I116-(F116+G116+H116+J116-K116),0))</f>
        <v>0</v>
      </c>
      <c r="M116" s="56" t="n">
        <f aca="false">L116*INDEX(Rates!$B$2:$C$101,C116+1,IF(Inputs!$C$5="Male",1,2))/1000/12*Inputs!$C$16</f>
        <v>0</v>
      </c>
      <c r="N116" s="56" t="n">
        <f aca="false">IF($V$1=1,MAX(F116+G116+H116+J116-K116-M116,0)*Inputs!$C$22/12,0)</f>
        <v>0</v>
      </c>
      <c r="O116" s="56" t="n">
        <f aca="false">IF(AND(MOD(A116,12)=0,B116&gt;=Inputs!$C$18),MAX(F116+G116+H116+J116-K116-M116-N116,0)*Inputs!$C$17,0)</f>
        <v>0</v>
      </c>
      <c r="P116" s="56" t="n">
        <f aca="false">F116+G116+H116+J116-K116-M116-N116+O116</f>
        <v>134764.783149872</v>
      </c>
      <c r="Q116" s="56" t="n">
        <f aca="false">IF(OR(E116=1,P116&lt;=0),0,P116)</f>
        <v>134764.783149872</v>
      </c>
      <c r="R116" s="15" t="n">
        <f aca="false">IF(OR(E116=1,AND(P116&lt;=0,I116&gt;0)),1,0)</f>
        <v>0</v>
      </c>
      <c r="S116" s="15" t="n">
        <f aca="false">IF(L116&gt;0,1,0)</f>
        <v>0</v>
      </c>
    </row>
    <row r="117" customFormat="false" ht="15" hidden="false" customHeight="false" outlineLevel="0" collapsed="false">
      <c r="A117" s="15" t="n">
        <v>116</v>
      </c>
      <c r="B117" s="15" t="n">
        <f aca="false">INT((A117-1)/12)+1</f>
        <v>10</v>
      </c>
      <c r="C117" s="15" t="n">
        <f aca="false">MIN(Inputs!$C$4+B117-1,99)</f>
        <v>83</v>
      </c>
      <c r="D117" s="55" t="n">
        <f aca="false">Inputs!$C$27</f>
        <v>0.04</v>
      </c>
      <c r="E117" s="15" t="n">
        <f aca="false">R116</f>
        <v>0</v>
      </c>
      <c r="F117" s="56" t="n">
        <f aca="false">Q116</f>
        <v>134764.783149872</v>
      </c>
      <c r="G117" s="56" t="n">
        <f aca="false">IF(AND(MOD(A117-1,12)=0,B117&lt;=Inputs!$C$7,E117=0),Inputs!$C$6,0)</f>
        <v>0</v>
      </c>
      <c r="H117" s="56" t="n">
        <f aca="false">IF(B117=1,G117*Inputs!$C$9,0)</f>
        <v>0</v>
      </c>
      <c r="I117" s="56" t="n">
        <f aca="false">I116+G117</f>
        <v>120000</v>
      </c>
      <c r="J117" s="56" t="n">
        <f aca="false">(F117+G117+H117)*((1+D117)^(1/12)-1)</f>
        <v>441.184831837146</v>
      </c>
      <c r="K117" s="56" t="n">
        <f aca="false">(F117+G117+H117+J117)*(Inputs!$C$14+IF(B117&lt;=10,Inputs!$C$12,Inputs!$C$13))/12</f>
        <v>281.679099961894</v>
      </c>
      <c r="L117" s="56" t="n">
        <f aca="false">IF(OR(E117=1,A117&lt;=Inputs!$C$15),0,MAX(Inputs!$C$8*I117-(F117+G117+H117+J117-K117),0))</f>
        <v>0</v>
      </c>
      <c r="M117" s="56" t="n">
        <f aca="false">L117*INDEX(Rates!$B$2:$C$101,C117+1,IF(Inputs!$C$5="Male",1,2))/1000/12*Inputs!$C$16</f>
        <v>0</v>
      </c>
      <c r="N117" s="56" t="n">
        <f aca="false">IF($V$1=1,MAX(F117+G117+H117+J117-K117-M117,0)*Inputs!$C$22/12,0)</f>
        <v>0</v>
      </c>
      <c r="O117" s="56" t="n">
        <f aca="false">IF(AND(MOD(A117,12)=0,B117&gt;=Inputs!$C$18),MAX(F117+G117+H117+J117-K117-M117-N117,0)*Inputs!$C$17,0)</f>
        <v>0</v>
      </c>
      <c r="P117" s="56" t="n">
        <f aca="false">F117+G117+H117+J117-K117-M117-N117+O117</f>
        <v>134924.288881747</v>
      </c>
      <c r="Q117" s="56" t="n">
        <f aca="false">IF(OR(E117=1,P117&lt;=0),0,P117)</f>
        <v>134924.288881747</v>
      </c>
      <c r="R117" s="15" t="n">
        <f aca="false">IF(OR(E117=1,AND(P117&lt;=0,I117&gt;0)),1,0)</f>
        <v>0</v>
      </c>
      <c r="S117" s="15" t="n">
        <f aca="false">IF(L117&gt;0,1,0)</f>
        <v>0</v>
      </c>
    </row>
    <row r="118" customFormat="false" ht="15" hidden="false" customHeight="false" outlineLevel="0" collapsed="false">
      <c r="A118" s="15" t="n">
        <v>117</v>
      </c>
      <c r="B118" s="15" t="n">
        <f aca="false">INT((A118-1)/12)+1</f>
        <v>10</v>
      </c>
      <c r="C118" s="15" t="n">
        <f aca="false">MIN(Inputs!$C$4+B118-1,99)</f>
        <v>83</v>
      </c>
      <c r="D118" s="55" t="n">
        <f aca="false">Inputs!$C$27</f>
        <v>0.04</v>
      </c>
      <c r="E118" s="15" t="n">
        <f aca="false">R117</f>
        <v>0</v>
      </c>
      <c r="F118" s="56" t="n">
        <f aca="false">Q117</f>
        <v>134924.288881747</v>
      </c>
      <c r="G118" s="56" t="n">
        <f aca="false">IF(AND(MOD(A118-1,12)=0,B118&lt;=Inputs!$C$7,E118=0),Inputs!$C$6,0)</f>
        <v>0</v>
      </c>
      <c r="H118" s="56" t="n">
        <f aca="false">IF(B118=1,G118*Inputs!$C$9,0)</f>
        <v>0</v>
      </c>
      <c r="I118" s="56" t="n">
        <f aca="false">I117+G118</f>
        <v>120000</v>
      </c>
      <c r="J118" s="56" t="n">
        <f aca="false">(F118+G118+H118)*((1+D118)^(1/12)-1)</f>
        <v>441.707012097074</v>
      </c>
      <c r="K118" s="56" t="n">
        <f aca="false">(F118+G118+H118+J118)*(Inputs!$C$14+IF(B118&lt;=10,Inputs!$C$12,Inputs!$C$13))/12</f>
        <v>282.012491445509</v>
      </c>
      <c r="L118" s="56" t="n">
        <f aca="false">IF(OR(E118=1,A118&lt;=Inputs!$C$15),0,MAX(Inputs!$C$8*I118-(F118+G118+H118+J118-K118),0))</f>
        <v>0</v>
      </c>
      <c r="M118" s="56" t="n">
        <f aca="false">L118*INDEX(Rates!$B$2:$C$101,C118+1,IF(Inputs!$C$5="Male",1,2))/1000/12*Inputs!$C$16</f>
        <v>0</v>
      </c>
      <c r="N118" s="56" t="n">
        <f aca="false">IF($V$1=1,MAX(F118+G118+H118+J118-K118-M118,0)*Inputs!$C$22/12,0)</f>
        <v>0</v>
      </c>
      <c r="O118" s="56" t="n">
        <f aca="false">IF(AND(MOD(A118,12)=0,B118&gt;=Inputs!$C$18),MAX(F118+G118+H118+J118-K118-M118-N118,0)*Inputs!$C$17,0)</f>
        <v>0</v>
      </c>
      <c r="P118" s="56" t="n">
        <f aca="false">F118+G118+H118+J118-K118-M118-N118+O118</f>
        <v>135083.983402399</v>
      </c>
      <c r="Q118" s="56" t="n">
        <f aca="false">IF(OR(E118=1,P118&lt;=0),0,P118)</f>
        <v>135083.983402399</v>
      </c>
      <c r="R118" s="15" t="n">
        <f aca="false">IF(OR(E118=1,AND(P118&lt;=0,I118&gt;0)),1,0)</f>
        <v>0</v>
      </c>
      <c r="S118" s="15" t="n">
        <f aca="false">IF(L118&gt;0,1,0)</f>
        <v>0</v>
      </c>
    </row>
    <row r="119" customFormat="false" ht="15" hidden="false" customHeight="false" outlineLevel="0" collapsed="false">
      <c r="A119" s="15" t="n">
        <v>118</v>
      </c>
      <c r="B119" s="15" t="n">
        <f aca="false">INT((A119-1)/12)+1</f>
        <v>10</v>
      </c>
      <c r="C119" s="15" t="n">
        <f aca="false">MIN(Inputs!$C$4+B119-1,99)</f>
        <v>83</v>
      </c>
      <c r="D119" s="55" t="n">
        <f aca="false">Inputs!$C$27</f>
        <v>0.04</v>
      </c>
      <c r="E119" s="15" t="n">
        <f aca="false">R118</f>
        <v>0</v>
      </c>
      <c r="F119" s="56" t="n">
        <f aca="false">Q118</f>
        <v>135083.983402399</v>
      </c>
      <c r="G119" s="56" t="n">
        <f aca="false">IF(AND(MOD(A119-1,12)=0,B119&lt;=Inputs!$C$7,E119=0),Inputs!$C$6,0)</f>
        <v>0</v>
      </c>
      <c r="H119" s="56" t="n">
        <f aca="false">IF(B119=1,G119*Inputs!$C$9,0)</f>
        <v>0</v>
      </c>
      <c r="I119" s="56" t="n">
        <f aca="false">I118+G119</f>
        <v>120000</v>
      </c>
      <c r="J119" s="56" t="n">
        <f aca="false">(F119+G119+H119)*((1+D119)^(1/12)-1)</f>
        <v>442.229810402331</v>
      </c>
      <c r="K119" s="56" t="n">
        <f aca="false">(F119+G119+H119+J119)*(Inputs!$C$14+IF(B119&lt;=10,Inputs!$C$12,Inputs!$C$13))/12</f>
        <v>282.346277526669</v>
      </c>
      <c r="L119" s="56" t="n">
        <f aca="false">IF(OR(E119=1,A119&lt;=Inputs!$C$15),0,MAX(Inputs!$C$8*I119-(F119+G119+H119+J119-K119),0))</f>
        <v>0</v>
      </c>
      <c r="M119" s="56" t="n">
        <f aca="false">L119*INDEX(Rates!$B$2:$C$101,C119+1,IF(Inputs!$C$5="Male",1,2))/1000/12*Inputs!$C$16</f>
        <v>0</v>
      </c>
      <c r="N119" s="56" t="n">
        <f aca="false">IF($V$1=1,MAX(F119+G119+H119+J119-K119-M119,0)*Inputs!$C$22/12,0)</f>
        <v>0</v>
      </c>
      <c r="O119" s="56" t="n">
        <f aca="false">IF(AND(MOD(A119,12)=0,B119&gt;=Inputs!$C$18),MAX(F119+G119+H119+J119-K119-M119-N119,0)*Inputs!$C$17,0)</f>
        <v>0</v>
      </c>
      <c r="P119" s="56" t="n">
        <f aca="false">F119+G119+H119+J119-K119-M119-N119+O119</f>
        <v>135243.866935274</v>
      </c>
      <c r="Q119" s="56" t="n">
        <f aca="false">IF(OR(E119=1,P119&lt;=0),0,P119)</f>
        <v>135243.866935274</v>
      </c>
      <c r="R119" s="15" t="n">
        <f aca="false">IF(OR(E119=1,AND(P119&lt;=0,I119&gt;0)),1,0)</f>
        <v>0</v>
      </c>
      <c r="S119" s="15" t="n">
        <f aca="false">IF(L119&gt;0,1,0)</f>
        <v>0</v>
      </c>
    </row>
    <row r="120" customFormat="false" ht="15" hidden="false" customHeight="false" outlineLevel="0" collapsed="false">
      <c r="A120" s="15" t="n">
        <v>119</v>
      </c>
      <c r="B120" s="15" t="n">
        <f aca="false">INT((A120-1)/12)+1</f>
        <v>10</v>
      </c>
      <c r="C120" s="15" t="n">
        <f aca="false">MIN(Inputs!$C$4+B120-1,99)</f>
        <v>83</v>
      </c>
      <c r="D120" s="55" t="n">
        <f aca="false">Inputs!$C$27</f>
        <v>0.04</v>
      </c>
      <c r="E120" s="15" t="n">
        <f aca="false">R119</f>
        <v>0</v>
      </c>
      <c r="F120" s="56" t="n">
        <f aca="false">Q119</f>
        <v>135243.866935274</v>
      </c>
      <c r="G120" s="56" t="n">
        <f aca="false">IF(AND(MOD(A120-1,12)=0,B120&lt;=Inputs!$C$7,E120=0),Inputs!$C$6,0)</f>
        <v>0</v>
      </c>
      <c r="H120" s="56" t="n">
        <f aca="false">IF(B120=1,G120*Inputs!$C$9,0)</f>
        <v>0</v>
      </c>
      <c r="I120" s="56" t="n">
        <f aca="false">I119+G120</f>
        <v>120000</v>
      </c>
      <c r="J120" s="56" t="n">
        <f aca="false">(F120+G120+H120)*((1+D120)^(1/12)-1)</f>
        <v>442.753227484424</v>
      </c>
      <c r="K120" s="56" t="n">
        <f aca="false">(F120+G120+H120+J120)*(Inputs!$C$14+IF(B120&lt;=10,Inputs!$C$12,Inputs!$C$13))/12</f>
        <v>282.680458672414</v>
      </c>
      <c r="L120" s="56" t="n">
        <f aca="false">IF(OR(E120=1,A120&lt;=Inputs!$C$15),0,MAX(Inputs!$C$8*I120-(F120+G120+H120+J120-K120),0))</f>
        <v>0</v>
      </c>
      <c r="M120" s="56" t="n">
        <f aca="false">L120*INDEX(Rates!$B$2:$C$101,C120+1,IF(Inputs!$C$5="Male",1,2))/1000/12*Inputs!$C$16</f>
        <v>0</v>
      </c>
      <c r="N120" s="56" t="n">
        <f aca="false">IF($V$1=1,MAX(F120+G120+H120+J120-K120-M120,0)*Inputs!$C$22/12,0)</f>
        <v>0</v>
      </c>
      <c r="O120" s="56" t="n">
        <f aca="false">IF(AND(MOD(A120,12)=0,B120&gt;=Inputs!$C$18),MAX(F120+G120+H120+J120-K120-M120-N120,0)*Inputs!$C$17,0)</f>
        <v>0</v>
      </c>
      <c r="P120" s="56" t="n">
        <f aca="false">F120+G120+H120+J120-K120-M120-N120+O120</f>
        <v>135403.939704086</v>
      </c>
      <c r="Q120" s="56" t="n">
        <f aca="false">IF(OR(E120=1,P120&lt;=0),0,P120)</f>
        <v>135403.939704086</v>
      </c>
      <c r="R120" s="15" t="n">
        <f aca="false">IF(OR(E120=1,AND(P120&lt;=0,I120&gt;0)),1,0)</f>
        <v>0</v>
      </c>
      <c r="S120" s="15" t="n">
        <f aca="false">IF(L120&gt;0,1,0)</f>
        <v>0</v>
      </c>
    </row>
    <row r="121" customFormat="false" ht="15" hidden="false" customHeight="false" outlineLevel="0" collapsed="false">
      <c r="A121" s="15" t="n">
        <v>120</v>
      </c>
      <c r="B121" s="15" t="n">
        <f aca="false">INT((A121-1)/12)+1</f>
        <v>10</v>
      </c>
      <c r="C121" s="15" t="n">
        <f aca="false">MIN(Inputs!$C$4+B121-1,99)</f>
        <v>83</v>
      </c>
      <c r="D121" s="55" t="n">
        <f aca="false">Inputs!$C$27</f>
        <v>0.04</v>
      </c>
      <c r="E121" s="15" t="n">
        <f aca="false">R120</f>
        <v>0</v>
      </c>
      <c r="F121" s="56" t="n">
        <f aca="false">Q120</f>
        <v>135403.939704086</v>
      </c>
      <c r="G121" s="56" t="n">
        <f aca="false">IF(AND(MOD(A121-1,12)=0,B121&lt;=Inputs!$C$7,E121=0),Inputs!$C$6,0)</f>
        <v>0</v>
      </c>
      <c r="H121" s="56" t="n">
        <f aca="false">IF(B121=1,G121*Inputs!$C$9,0)</f>
        <v>0</v>
      </c>
      <c r="I121" s="56" t="n">
        <f aca="false">I120+G121</f>
        <v>120000</v>
      </c>
      <c r="J121" s="56" t="n">
        <f aca="false">(F121+G121+H121)*((1+D121)^(1/12)-1)</f>
        <v>443.277264075731</v>
      </c>
      <c r="K121" s="56" t="n">
        <f aca="false">(F121+G121+H121+J121)*(Inputs!$C$14+IF(B121&lt;=10,Inputs!$C$12,Inputs!$C$13))/12</f>
        <v>283.015035350338</v>
      </c>
      <c r="L121" s="56" t="n">
        <f aca="false">IF(OR(E121=1,A121&lt;=Inputs!$C$15),0,MAX(Inputs!$C$8*I121-(F121+G121+H121+J121-K121),0))</f>
        <v>0</v>
      </c>
      <c r="M121" s="56" t="n">
        <f aca="false">L121*INDEX(Rates!$B$2:$C$101,C121+1,IF(Inputs!$C$5="Male",1,2))/1000/12*Inputs!$C$16</f>
        <v>0</v>
      </c>
      <c r="N121" s="56" t="n">
        <f aca="false">IF($V$1=1,MAX(F121+G121+H121+J121-K121-M121,0)*Inputs!$C$22/12,0)</f>
        <v>0</v>
      </c>
      <c r="O121" s="56" t="n">
        <f aca="false">IF(AND(MOD(A121,12)=0,B121&gt;=Inputs!$C$18),MAX(F121+G121+H121+J121-K121-M121-N121,0)*Inputs!$C$17,0)</f>
        <v>677.821009664059</v>
      </c>
      <c r="P121" s="56" t="n">
        <f aca="false">F121+G121+H121+J121-K121-M121-N121+O121</f>
        <v>136242.022942476</v>
      </c>
      <c r="Q121" s="56" t="n">
        <f aca="false">IF(OR(E121=1,P121&lt;=0),0,P121)</f>
        <v>136242.022942476</v>
      </c>
      <c r="R121" s="15" t="n">
        <f aca="false">IF(OR(E121=1,AND(P121&lt;=0,I121&gt;0)),1,0)</f>
        <v>0</v>
      </c>
      <c r="S121" s="15" t="n">
        <f aca="false">IF(L121&gt;0,1,0)</f>
        <v>0</v>
      </c>
    </row>
    <row r="122" customFormat="false" ht="15" hidden="false" customHeight="false" outlineLevel="0" collapsed="false">
      <c r="A122" s="15" t="n">
        <v>121</v>
      </c>
      <c r="B122" s="15" t="n">
        <f aca="false">INT((A122-1)/12)+1</f>
        <v>11</v>
      </c>
      <c r="C122" s="15" t="n">
        <f aca="false">MIN(Inputs!$C$4+B122-1,99)</f>
        <v>84</v>
      </c>
      <c r="D122" s="55" t="n">
        <f aca="false">Inputs!$C$27</f>
        <v>0.04</v>
      </c>
      <c r="E122" s="15" t="n">
        <f aca="false">R121</f>
        <v>0</v>
      </c>
      <c r="F122" s="56" t="n">
        <f aca="false">Q121</f>
        <v>136242.022942476</v>
      </c>
      <c r="G122" s="56" t="n">
        <f aca="false">IF(AND(MOD(A122-1,12)=0,B122&lt;=Inputs!$C$7,E122=0),Inputs!$C$6,0)</f>
        <v>0</v>
      </c>
      <c r="H122" s="56" t="n">
        <f aca="false">IF(B122=1,G122*Inputs!$C$9,0)</f>
        <v>0</v>
      </c>
      <c r="I122" s="56" t="n">
        <f aca="false">I121+G122</f>
        <v>120000</v>
      </c>
      <c r="J122" s="56" t="n">
        <f aca="false">(F122+G122+H122)*((1+D122)^(1/12)-1)</f>
        <v>446.02093051404</v>
      </c>
      <c r="K122" s="56" t="n">
        <f aca="false">(F122+G122+H122+J122)*(Inputs!$C$14+IF(B122&lt;=10,Inputs!$C$12,Inputs!$C$13))/12</f>
        <v>68.3440219364949</v>
      </c>
      <c r="L122" s="56" t="n">
        <f aca="false">IF(OR(E122=1,A122&lt;=Inputs!$C$15),0,MAX(Inputs!$C$8*I122-(F122+G122+H122+J122-K122),0))</f>
        <v>0</v>
      </c>
      <c r="M122" s="56" t="n">
        <f aca="false">L122*INDEX(Rates!$B$2:$C$101,C122+1,IF(Inputs!$C$5="Male",1,2))/1000/12*Inputs!$C$16</f>
        <v>0</v>
      </c>
      <c r="N122" s="56" t="n">
        <f aca="false">IF($V$1=1,MAX(F122+G122+H122+J122-K122-M122,0)*Inputs!$C$22/12,0)</f>
        <v>0</v>
      </c>
      <c r="O122" s="56" t="n">
        <f aca="false">IF(AND(MOD(A122,12)=0,B122&gt;=Inputs!$C$18),MAX(F122+G122+H122+J122-K122-M122-N122,0)*Inputs!$C$17,0)</f>
        <v>0</v>
      </c>
      <c r="P122" s="56" t="n">
        <f aca="false">F122+G122+H122+J122-K122-M122-N122+O122</f>
        <v>136619.699851053</v>
      </c>
      <c r="Q122" s="56" t="n">
        <f aca="false">IF(OR(E122=1,P122&lt;=0),0,P122)</f>
        <v>136619.699851053</v>
      </c>
      <c r="R122" s="15" t="n">
        <f aca="false">IF(OR(E122=1,AND(P122&lt;=0,I122&gt;0)),1,0)</f>
        <v>0</v>
      </c>
      <c r="S122" s="15" t="n">
        <f aca="false">IF(L122&gt;0,1,0)</f>
        <v>0</v>
      </c>
    </row>
    <row r="123" customFormat="false" ht="15" hidden="false" customHeight="false" outlineLevel="0" collapsed="false">
      <c r="A123" s="15" t="n">
        <v>122</v>
      </c>
      <c r="B123" s="15" t="n">
        <f aca="false">INT((A123-1)/12)+1</f>
        <v>11</v>
      </c>
      <c r="C123" s="15" t="n">
        <f aca="false">MIN(Inputs!$C$4+B123-1,99)</f>
        <v>84</v>
      </c>
      <c r="D123" s="55" t="n">
        <f aca="false">Inputs!$C$27</f>
        <v>0.04</v>
      </c>
      <c r="E123" s="15" t="n">
        <f aca="false">R122</f>
        <v>0</v>
      </c>
      <c r="F123" s="56" t="n">
        <f aca="false">Q122</f>
        <v>136619.699851053</v>
      </c>
      <c r="G123" s="56" t="n">
        <f aca="false">IF(AND(MOD(A123-1,12)=0,B123&lt;=Inputs!$C$7,E123=0),Inputs!$C$6,0)</f>
        <v>0</v>
      </c>
      <c r="H123" s="56" t="n">
        <f aca="false">IF(B123=1,G123*Inputs!$C$9,0)</f>
        <v>0</v>
      </c>
      <c r="I123" s="56" t="n">
        <f aca="false">I122+G123</f>
        <v>120000</v>
      </c>
      <c r="J123" s="56" t="n">
        <f aca="false">(F123+G123+H123)*((1+D123)^(1/12)-1)</f>
        <v>447.257346434469</v>
      </c>
      <c r="K123" s="56" t="n">
        <f aca="false">(F123+G123+H123+J123)*(Inputs!$C$14+IF(B123&lt;=10,Inputs!$C$12,Inputs!$C$13))/12</f>
        <v>68.5334785987439</v>
      </c>
      <c r="L123" s="56" t="n">
        <f aca="false">IF(OR(E123=1,A123&lt;=Inputs!$C$15),0,MAX(Inputs!$C$8*I123-(F123+G123+H123+J123-K123),0))</f>
        <v>0</v>
      </c>
      <c r="M123" s="56" t="n">
        <f aca="false">L123*INDEX(Rates!$B$2:$C$101,C123+1,IF(Inputs!$C$5="Male",1,2))/1000/12*Inputs!$C$16</f>
        <v>0</v>
      </c>
      <c r="N123" s="56" t="n">
        <f aca="false">IF($V$1=1,MAX(F123+G123+H123+J123-K123-M123,0)*Inputs!$C$22/12,0)</f>
        <v>0</v>
      </c>
      <c r="O123" s="56" t="n">
        <f aca="false">IF(AND(MOD(A123,12)=0,B123&gt;=Inputs!$C$18),MAX(F123+G123+H123+J123-K123-M123-N123,0)*Inputs!$C$17,0)</f>
        <v>0</v>
      </c>
      <c r="P123" s="56" t="n">
        <f aca="false">F123+G123+H123+J123-K123-M123-N123+O123</f>
        <v>136998.423718889</v>
      </c>
      <c r="Q123" s="56" t="n">
        <f aca="false">IF(OR(E123=1,P123&lt;=0),0,P123)</f>
        <v>136998.423718889</v>
      </c>
      <c r="R123" s="15" t="n">
        <f aca="false">IF(OR(E123=1,AND(P123&lt;=0,I123&gt;0)),1,0)</f>
        <v>0</v>
      </c>
      <c r="S123" s="15" t="n">
        <f aca="false">IF(L123&gt;0,1,0)</f>
        <v>0</v>
      </c>
    </row>
    <row r="124" customFormat="false" ht="15" hidden="false" customHeight="false" outlineLevel="0" collapsed="false">
      <c r="A124" s="15" t="n">
        <v>123</v>
      </c>
      <c r="B124" s="15" t="n">
        <f aca="false">INT((A124-1)/12)+1</f>
        <v>11</v>
      </c>
      <c r="C124" s="15" t="n">
        <f aca="false">MIN(Inputs!$C$4+B124-1,99)</f>
        <v>84</v>
      </c>
      <c r="D124" s="55" t="n">
        <f aca="false">Inputs!$C$27</f>
        <v>0.04</v>
      </c>
      <c r="E124" s="15" t="n">
        <f aca="false">R123</f>
        <v>0</v>
      </c>
      <c r="F124" s="56" t="n">
        <f aca="false">Q123</f>
        <v>136998.423718889</v>
      </c>
      <c r="G124" s="56" t="n">
        <f aca="false">IF(AND(MOD(A124-1,12)=0,B124&lt;=Inputs!$C$7,E124=0),Inputs!$C$6,0)</f>
        <v>0</v>
      </c>
      <c r="H124" s="56" t="n">
        <f aca="false">IF(B124=1,G124*Inputs!$C$9,0)</f>
        <v>0</v>
      </c>
      <c r="I124" s="56" t="n">
        <f aca="false">I123+G124</f>
        <v>120000</v>
      </c>
      <c r="J124" s="56" t="n">
        <f aca="false">(F124+G124+H124)*((1+D124)^(1/12)-1)</f>
        <v>448.497189827071</v>
      </c>
      <c r="K124" s="56" t="n">
        <f aca="false">(F124+G124+H124+J124)*(Inputs!$C$14+IF(B124&lt;=10,Inputs!$C$12,Inputs!$C$13))/12</f>
        <v>68.7234604543581</v>
      </c>
      <c r="L124" s="56" t="n">
        <f aca="false">IF(OR(E124=1,A124&lt;=Inputs!$C$15),0,MAX(Inputs!$C$8*I124-(F124+G124+H124+J124-K124),0))</f>
        <v>0</v>
      </c>
      <c r="M124" s="56" t="n">
        <f aca="false">L124*INDEX(Rates!$B$2:$C$101,C124+1,IF(Inputs!$C$5="Male",1,2))/1000/12*Inputs!$C$16</f>
        <v>0</v>
      </c>
      <c r="N124" s="56" t="n">
        <f aca="false">IF($V$1=1,MAX(F124+G124+H124+J124-K124-M124,0)*Inputs!$C$22/12,0)</f>
        <v>0</v>
      </c>
      <c r="O124" s="56" t="n">
        <f aca="false">IF(AND(MOD(A124,12)=0,B124&gt;=Inputs!$C$18),MAX(F124+G124+H124+J124-K124-M124-N124,0)*Inputs!$C$17,0)</f>
        <v>0</v>
      </c>
      <c r="P124" s="56" t="n">
        <f aca="false">F124+G124+H124+J124-K124-M124-N124+O124</f>
        <v>137378.197448262</v>
      </c>
      <c r="Q124" s="56" t="n">
        <f aca="false">IF(OR(E124=1,P124&lt;=0),0,P124)</f>
        <v>137378.197448262</v>
      </c>
      <c r="R124" s="15" t="n">
        <f aca="false">IF(OR(E124=1,AND(P124&lt;=0,I124&gt;0)),1,0)</f>
        <v>0</v>
      </c>
      <c r="S124" s="15" t="n">
        <f aca="false">IF(L124&gt;0,1,0)</f>
        <v>0</v>
      </c>
    </row>
    <row r="125" customFormat="false" ht="15" hidden="false" customHeight="false" outlineLevel="0" collapsed="false">
      <c r="A125" s="15" t="n">
        <v>124</v>
      </c>
      <c r="B125" s="15" t="n">
        <f aca="false">INT((A125-1)/12)+1</f>
        <v>11</v>
      </c>
      <c r="C125" s="15" t="n">
        <f aca="false">MIN(Inputs!$C$4+B125-1,99)</f>
        <v>84</v>
      </c>
      <c r="D125" s="55" t="n">
        <f aca="false">Inputs!$C$27</f>
        <v>0.04</v>
      </c>
      <c r="E125" s="15" t="n">
        <f aca="false">R124</f>
        <v>0</v>
      </c>
      <c r="F125" s="56" t="n">
        <f aca="false">Q124</f>
        <v>137378.197448262</v>
      </c>
      <c r="G125" s="56" t="n">
        <f aca="false">IF(AND(MOD(A125-1,12)=0,B125&lt;=Inputs!$C$7,E125=0),Inputs!$C$6,0)</f>
        <v>0</v>
      </c>
      <c r="H125" s="56" t="n">
        <f aca="false">IF(B125=1,G125*Inputs!$C$9,0)</f>
        <v>0</v>
      </c>
      <c r="I125" s="56" t="n">
        <f aca="false">I124+G125</f>
        <v>120000</v>
      </c>
      <c r="J125" s="56" t="n">
        <f aca="false">(F125+G125+H125)*((1+D125)^(1/12)-1)</f>
        <v>449.740470193152</v>
      </c>
      <c r="K125" s="56" t="n">
        <f aca="false">(F125+G125+H125+J125)*(Inputs!$C$14+IF(B125&lt;=10,Inputs!$C$12,Inputs!$C$13))/12</f>
        <v>68.9139689592275</v>
      </c>
      <c r="L125" s="56" t="n">
        <f aca="false">IF(OR(E125=1,A125&lt;=Inputs!$C$15),0,MAX(Inputs!$C$8*I125-(F125+G125+H125+J125-K125),0))</f>
        <v>0</v>
      </c>
      <c r="M125" s="56" t="n">
        <f aca="false">L125*INDEX(Rates!$B$2:$C$101,C125+1,IF(Inputs!$C$5="Male",1,2))/1000/12*Inputs!$C$16</f>
        <v>0</v>
      </c>
      <c r="N125" s="56" t="n">
        <f aca="false">IF($V$1=1,MAX(F125+G125+H125+J125-K125-M125,0)*Inputs!$C$22/12,0)</f>
        <v>0</v>
      </c>
      <c r="O125" s="56" t="n">
        <f aca="false">IF(AND(MOD(A125,12)=0,B125&gt;=Inputs!$C$18),MAX(F125+G125+H125+J125-K125-M125-N125,0)*Inputs!$C$17,0)</f>
        <v>0</v>
      </c>
      <c r="P125" s="56" t="n">
        <f aca="false">F125+G125+H125+J125-K125-M125-N125+O125</f>
        <v>137759.023949496</v>
      </c>
      <c r="Q125" s="56" t="n">
        <f aca="false">IF(OR(E125=1,P125&lt;=0),0,P125)</f>
        <v>137759.023949496</v>
      </c>
      <c r="R125" s="15" t="n">
        <f aca="false">IF(OR(E125=1,AND(P125&lt;=0,I125&gt;0)),1,0)</f>
        <v>0</v>
      </c>
      <c r="S125" s="15" t="n">
        <f aca="false">IF(L125&gt;0,1,0)</f>
        <v>0</v>
      </c>
    </row>
    <row r="126" customFormat="false" ht="15" hidden="false" customHeight="false" outlineLevel="0" collapsed="false">
      <c r="A126" s="15" t="n">
        <v>125</v>
      </c>
      <c r="B126" s="15" t="n">
        <f aca="false">INT((A126-1)/12)+1</f>
        <v>11</v>
      </c>
      <c r="C126" s="15" t="n">
        <f aca="false">MIN(Inputs!$C$4+B126-1,99)</f>
        <v>84</v>
      </c>
      <c r="D126" s="55" t="n">
        <f aca="false">Inputs!$C$27</f>
        <v>0.04</v>
      </c>
      <c r="E126" s="15" t="n">
        <f aca="false">R125</f>
        <v>0</v>
      </c>
      <c r="F126" s="56" t="n">
        <f aca="false">Q125</f>
        <v>137759.023949496</v>
      </c>
      <c r="G126" s="56" t="n">
        <f aca="false">IF(AND(MOD(A126-1,12)=0,B126&lt;=Inputs!$C$7,E126=0),Inputs!$C$6,0)</f>
        <v>0</v>
      </c>
      <c r="H126" s="56" t="n">
        <f aca="false">IF(B126=1,G126*Inputs!$C$9,0)</f>
        <v>0</v>
      </c>
      <c r="I126" s="56" t="n">
        <f aca="false">I125+G126</f>
        <v>120000</v>
      </c>
      <c r="J126" s="56" t="n">
        <f aca="false">(F126+G126+H126)*((1+D126)^(1/12)-1)</f>
        <v>450.987197060357</v>
      </c>
      <c r="K126" s="56" t="n">
        <f aca="false">(F126+G126+H126+J126)*(Inputs!$C$14+IF(B126&lt;=10,Inputs!$C$12,Inputs!$C$13))/12</f>
        <v>69.105005573278</v>
      </c>
      <c r="L126" s="56" t="n">
        <f aca="false">IF(OR(E126=1,A126&lt;=Inputs!$C$15),0,MAX(Inputs!$C$8*I126-(F126+G126+H126+J126-K126),0))</f>
        <v>0</v>
      </c>
      <c r="M126" s="56" t="n">
        <f aca="false">L126*INDEX(Rates!$B$2:$C$101,C126+1,IF(Inputs!$C$5="Male",1,2))/1000/12*Inputs!$C$16</f>
        <v>0</v>
      </c>
      <c r="N126" s="56" t="n">
        <f aca="false">IF($V$1=1,MAX(F126+G126+H126+J126-K126-M126,0)*Inputs!$C$22/12,0)</f>
        <v>0</v>
      </c>
      <c r="O126" s="56" t="n">
        <f aca="false">IF(AND(MOD(A126,12)=0,B126&gt;=Inputs!$C$18),MAX(F126+G126+H126+J126-K126-M126-N126,0)*Inputs!$C$17,0)</f>
        <v>0</v>
      </c>
      <c r="P126" s="56" t="n">
        <f aca="false">F126+G126+H126+J126-K126-M126-N126+O126</f>
        <v>138140.906140983</v>
      </c>
      <c r="Q126" s="56" t="n">
        <f aca="false">IF(OR(E126=1,P126&lt;=0),0,P126)</f>
        <v>138140.906140983</v>
      </c>
      <c r="R126" s="15" t="n">
        <f aca="false">IF(OR(E126=1,AND(P126&lt;=0,I126&gt;0)),1,0)</f>
        <v>0</v>
      </c>
      <c r="S126" s="15" t="n">
        <f aca="false">IF(L126&gt;0,1,0)</f>
        <v>0</v>
      </c>
    </row>
    <row r="127" customFormat="false" ht="15" hidden="false" customHeight="false" outlineLevel="0" collapsed="false">
      <c r="A127" s="15" t="n">
        <v>126</v>
      </c>
      <c r="B127" s="15" t="n">
        <f aca="false">INT((A127-1)/12)+1</f>
        <v>11</v>
      </c>
      <c r="C127" s="15" t="n">
        <f aca="false">MIN(Inputs!$C$4+B127-1,99)</f>
        <v>84</v>
      </c>
      <c r="D127" s="55" t="n">
        <f aca="false">Inputs!$C$27</f>
        <v>0.04</v>
      </c>
      <c r="E127" s="15" t="n">
        <f aca="false">R126</f>
        <v>0</v>
      </c>
      <c r="F127" s="56" t="n">
        <f aca="false">Q126</f>
        <v>138140.906140983</v>
      </c>
      <c r="G127" s="56" t="n">
        <f aca="false">IF(AND(MOD(A127-1,12)=0,B127&lt;=Inputs!$C$7,E127=0),Inputs!$C$6,0)</f>
        <v>0</v>
      </c>
      <c r="H127" s="56" t="n">
        <f aca="false">IF(B127=1,G127*Inputs!$C$9,0)</f>
        <v>0</v>
      </c>
      <c r="I127" s="56" t="n">
        <f aca="false">I126+G127</f>
        <v>120000</v>
      </c>
      <c r="J127" s="56" t="n">
        <f aca="false">(F127+G127+H127)*((1+D127)^(1/12)-1)</f>
        <v>452.237379982742</v>
      </c>
      <c r="K127" s="56" t="n">
        <f aca="false">(F127+G127+H127+J127)*(Inputs!$C$14+IF(B127&lt;=10,Inputs!$C$12,Inputs!$C$13))/12</f>
        <v>69.2965717604828</v>
      </c>
      <c r="L127" s="56" t="n">
        <f aca="false">IF(OR(E127=1,A127&lt;=Inputs!$C$15),0,MAX(Inputs!$C$8*I127-(F127+G127+H127+J127-K127),0))</f>
        <v>0</v>
      </c>
      <c r="M127" s="56" t="n">
        <f aca="false">L127*INDEX(Rates!$B$2:$C$101,C127+1,IF(Inputs!$C$5="Male",1,2))/1000/12*Inputs!$C$16</f>
        <v>0</v>
      </c>
      <c r="N127" s="56" t="n">
        <f aca="false">IF($V$1=1,MAX(F127+G127+H127+J127-K127-M127,0)*Inputs!$C$22/12,0)</f>
        <v>0</v>
      </c>
      <c r="O127" s="56" t="n">
        <f aca="false">IF(AND(MOD(A127,12)=0,B127&gt;=Inputs!$C$18),MAX(F127+G127+H127+J127-K127-M127-N127,0)*Inputs!$C$17,0)</f>
        <v>0</v>
      </c>
      <c r="P127" s="56" t="n">
        <f aca="false">F127+G127+H127+J127-K127-M127-N127+O127</f>
        <v>138523.846949205</v>
      </c>
      <c r="Q127" s="56" t="n">
        <f aca="false">IF(OR(E127=1,P127&lt;=0),0,P127)</f>
        <v>138523.846949205</v>
      </c>
      <c r="R127" s="15" t="n">
        <f aca="false">IF(OR(E127=1,AND(P127&lt;=0,I127&gt;0)),1,0)</f>
        <v>0</v>
      </c>
      <c r="S127" s="15" t="n">
        <f aca="false">IF(L127&gt;0,1,0)</f>
        <v>0</v>
      </c>
    </row>
    <row r="128" customFormat="false" ht="15" hidden="false" customHeight="false" outlineLevel="0" collapsed="false">
      <c r="A128" s="15" t="n">
        <v>127</v>
      </c>
      <c r="B128" s="15" t="n">
        <f aca="false">INT((A128-1)/12)+1</f>
        <v>11</v>
      </c>
      <c r="C128" s="15" t="n">
        <f aca="false">MIN(Inputs!$C$4+B128-1,99)</f>
        <v>84</v>
      </c>
      <c r="D128" s="55" t="n">
        <f aca="false">Inputs!$C$27</f>
        <v>0.04</v>
      </c>
      <c r="E128" s="15" t="n">
        <f aca="false">R127</f>
        <v>0</v>
      </c>
      <c r="F128" s="56" t="n">
        <f aca="false">Q127</f>
        <v>138523.846949205</v>
      </c>
      <c r="G128" s="56" t="n">
        <f aca="false">IF(AND(MOD(A128-1,12)=0,B128&lt;=Inputs!$C$7,E128=0),Inputs!$C$6,0)</f>
        <v>0</v>
      </c>
      <c r="H128" s="56" t="n">
        <f aca="false">IF(B128=1,G128*Inputs!$C$9,0)</f>
        <v>0</v>
      </c>
      <c r="I128" s="56" t="n">
        <f aca="false">I127+G128</f>
        <v>120000</v>
      </c>
      <c r="J128" s="56" t="n">
        <f aca="false">(F128+G128+H128)*((1+D128)^(1/12)-1)</f>
        <v>453.491028540846</v>
      </c>
      <c r="K128" s="56" t="n">
        <f aca="false">(F128+G128+H128+J128)*(Inputs!$C$14+IF(B128&lt;=10,Inputs!$C$12,Inputs!$C$13))/12</f>
        <v>69.4886689888729</v>
      </c>
      <c r="L128" s="56" t="n">
        <f aca="false">IF(OR(E128=1,A128&lt;=Inputs!$C$15),0,MAX(Inputs!$C$8*I128-(F128+G128+H128+J128-K128),0))</f>
        <v>0</v>
      </c>
      <c r="M128" s="56" t="n">
        <f aca="false">L128*INDEX(Rates!$B$2:$C$101,C128+1,IF(Inputs!$C$5="Male",1,2))/1000/12*Inputs!$C$16</f>
        <v>0</v>
      </c>
      <c r="N128" s="56" t="n">
        <f aca="false">IF($V$1=1,MAX(F128+G128+H128+J128-K128-M128,0)*Inputs!$C$22/12,0)</f>
        <v>0</v>
      </c>
      <c r="O128" s="56" t="n">
        <f aca="false">IF(AND(MOD(A128,12)=0,B128&gt;=Inputs!$C$18),MAX(F128+G128+H128+J128-K128-M128-N128,0)*Inputs!$C$17,0)</f>
        <v>0</v>
      </c>
      <c r="P128" s="56" t="n">
        <f aca="false">F128+G128+H128+J128-K128-M128-N128+O128</f>
        <v>138907.849308757</v>
      </c>
      <c r="Q128" s="56" t="n">
        <f aca="false">IF(OR(E128=1,P128&lt;=0),0,P128)</f>
        <v>138907.849308757</v>
      </c>
      <c r="R128" s="15" t="n">
        <f aca="false">IF(OR(E128=1,AND(P128&lt;=0,I128&gt;0)),1,0)</f>
        <v>0</v>
      </c>
      <c r="S128" s="15" t="n">
        <f aca="false">IF(L128&gt;0,1,0)</f>
        <v>0</v>
      </c>
    </row>
    <row r="129" customFormat="false" ht="15" hidden="false" customHeight="false" outlineLevel="0" collapsed="false">
      <c r="A129" s="15" t="n">
        <v>128</v>
      </c>
      <c r="B129" s="15" t="n">
        <f aca="false">INT((A129-1)/12)+1</f>
        <v>11</v>
      </c>
      <c r="C129" s="15" t="n">
        <f aca="false">MIN(Inputs!$C$4+B129-1,99)</f>
        <v>84</v>
      </c>
      <c r="D129" s="55" t="n">
        <f aca="false">Inputs!$C$27</f>
        <v>0.04</v>
      </c>
      <c r="E129" s="15" t="n">
        <f aca="false">R128</f>
        <v>0</v>
      </c>
      <c r="F129" s="56" t="n">
        <f aca="false">Q128</f>
        <v>138907.849308757</v>
      </c>
      <c r="G129" s="56" t="n">
        <f aca="false">IF(AND(MOD(A129-1,12)=0,B129&lt;=Inputs!$C$7,E129=0),Inputs!$C$6,0)</f>
        <v>0</v>
      </c>
      <c r="H129" s="56" t="n">
        <f aca="false">IF(B129=1,G129*Inputs!$C$9,0)</f>
        <v>0</v>
      </c>
      <c r="I129" s="56" t="n">
        <f aca="false">I128+G129</f>
        <v>120000</v>
      </c>
      <c r="J129" s="56" t="n">
        <f aca="false">(F129+G129+H129)*((1+D129)^(1/12)-1)</f>
        <v>454.74815234177</v>
      </c>
      <c r="K129" s="56" t="n">
        <f aca="false">(F129+G129+H129+J129)*(Inputs!$C$14+IF(B129&lt;=10,Inputs!$C$12,Inputs!$C$13))/12</f>
        <v>69.6812987305494</v>
      </c>
      <c r="L129" s="56" t="n">
        <f aca="false">IF(OR(E129=1,A129&lt;=Inputs!$C$15),0,MAX(Inputs!$C$8*I129-(F129+G129+H129+J129-K129),0))</f>
        <v>0</v>
      </c>
      <c r="M129" s="56" t="n">
        <f aca="false">L129*INDEX(Rates!$B$2:$C$101,C129+1,IF(Inputs!$C$5="Male",1,2))/1000/12*Inputs!$C$16</f>
        <v>0</v>
      </c>
      <c r="N129" s="56" t="n">
        <f aca="false">IF($V$1=1,MAX(F129+G129+H129+J129-K129-M129,0)*Inputs!$C$22/12,0)</f>
        <v>0</v>
      </c>
      <c r="O129" s="56" t="n">
        <f aca="false">IF(AND(MOD(A129,12)=0,B129&gt;=Inputs!$C$18),MAX(F129+G129+H129+J129-K129-M129-N129,0)*Inputs!$C$17,0)</f>
        <v>0</v>
      </c>
      <c r="P129" s="56" t="n">
        <f aca="false">F129+G129+H129+J129-K129-M129-N129+O129</f>
        <v>139292.916162368</v>
      </c>
      <c r="Q129" s="56" t="n">
        <f aca="false">IF(OR(E129=1,P129&lt;=0),0,P129)</f>
        <v>139292.916162368</v>
      </c>
      <c r="R129" s="15" t="n">
        <f aca="false">IF(OR(E129=1,AND(P129&lt;=0,I129&gt;0)),1,0)</f>
        <v>0</v>
      </c>
      <c r="S129" s="15" t="n">
        <f aca="false">IF(L129&gt;0,1,0)</f>
        <v>0</v>
      </c>
    </row>
    <row r="130" customFormat="false" ht="15" hidden="false" customHeight="false" outlineLevel="0" collapsed="false">
      <c r="A130" s="15" t="n">
        <v>129</v>
      </c>
      <c r="B130" s="15" t="n">
        <f aca="false">INT((A130-1)/12)+1</f>
        <v>11</v>
      </c>
      <c r="C130" s="15" t="n">
        <f aca="false">MIN(Inputs!$C$4+B130-1,99)</f>
        <v>84</v>
      </c>
      <c r="D130" s="55" t="n">
        <f aca="false">Inputs!$C$27</f>
        <v>0.04</v>
      </c>
      <c r="E130" s="15" t="n">
        <f aca="false">R129</f>
        <v>0</v>
      </c>
      <c r="F130" s="56" t="n">
        <f aca="false">Q129</f>
        <v>139292.916162368</v>
      </c>
      <c r="G130" s="56" t="n">
        <f aca="false">IF(AND(MOD(A130-1,12)=0,B130&lt;=Inputs!$C$7,E130=0),Inputs!$C$6,0)</f>
        <v>0</v>
      </c>
      <c r="H130" s="56" t="n">
        <f aca="false">IF(B130=1,G130*Inputs!$C$9,0)</f>
        <v>0</v>
      </c>
      <c r="I130" s="56" t="n">
        <f aca="false">I129+G130</f>
        <v>120000</v>
      </c>
      <c r="J130" s="56" t="n">
        <f aca="false">(F130+G130+H130)*((1+D130)^(1/12)-1)</f>
        <v>456.008761019243</v>
      </c>
      <c r="K130" s="56" t="n">
        <f aca="false">(F130+G130+H130+J130)*(Inputs!$C$14+IF(B130&lt;=10,Inputs!$C$12,Inputs!$C$13))/12</f>
        <v>69.8744624616938</v>
      </c>
      <c r="L130" s="56" t="n">
        <f aca="false">IF(OR(E130=1,A130&lt;=Inputs!$C$15),0,MAX(Inputs!$C$8*I130-(F130+G130+H130+J130-K130),0))</f>
        <v>0</v>
      </c>
      <c r="M130" s="56" t="n">
        <f aca="false">L130*INDEX(Rates!$B$2:$C$101,C130+1,IF(Inputs!$C$5="Male",1,2))/1000/12*Inputs!$C$16</f>
        <v>0</v>
      </c>
      <c r="N130" s="56" t="n">
        <f aca="false">IF($V$1=1,MAX(F130+G130+H130+J130-K130-M130,0)*Inputs!$C$22/12,0)</f>
        <v>0</v>
      </c>
      <c r="O130" s="56" t="n">
        <f aca="false">IF(AND(MOD(A130,12)=0,B130&gt;=Inputs!$C$18),MAX(F130+G130+H130+J130-K130-M130-N130,0)*Inputs!$C$17,0)</f>
        <v>0</v>
      </c>
      <c r="P130" s="56" t="n">
        <f aca="false">F130+G130+H130+J130-K130-M130-N130+O130</f>
        <v>139679.050460926</v>
      </c>
      <c r="Q130" s="56" t="n">
        <f aca="false">IF(OR(E130=1,P130&lt;=0),0,P130)</f>
        <v>139679.050460926</v>
      </c>
      <c r="R130" s="15" t="n">
        <f aca="false">IF(OR(E130=1,AND(P130&lt;=0,I130&gt;0)),1,0)</f>
        <v>0</v>
      </c>
      <c r="S130" s="15" t="n">
        <f aca="false">IF(L130&gt;0,1,0)</f>
        <v>0</v>
      </c>
    </row>
    <row r="131" customFormat="false" ht="15" hidden="false" customHeight="false" outlineLevel="0" collapsed="false">
      <c r="A131" s="15" t="n">
        <v>130</v>
      </c>
      <c r="B131" s="15" t="n">
        <f aca="false">INT((A131-1)/12)+1</f>
        <v>11</v>
      </c>
      <c r="C131" s="15" t="n">
        <f aca="false">MIN(Inputs!$C$4+B131-1,99)</f>
        <v>84</v>
      </c>
      <c r="D131" s="55" t="n">
        <f aca="false">Inputs!$C$27</f>
        <v>0.04</v>
      </c>
      <c r="E131" s="15" t="n">
        <f aca="false">R130</f>
        <v>0</v>
      </c>
      <c r="F131" s="56" t="n">
        <f aca="false">Q130</f>
        <v>139679.050460926</v>
      </c>
      <c r="G131" s="56" t="n">
        <f aca="false">IF(AND(MOD(A131-1,12)=0,B131&lt;=Inputs!$C$7,E131=0),Inputs!$C$6,0)</f>
        <v>0</v>
      </c>
      <c r="H131" s="56" t="n">
        <f aca="false">IF(B131=1,G131*Inputs!$C$9,0)</f>
        <v>0</v>
      </c>
      <c r="I131" s="56" t="n">
        <f aca="false">I130+G131</f>
        <v>120000</v>
      </c>
      <c r="J131" s="56" t="n">
        <f aca="false">(F131+G131+H131)*((1+D131)^(1/12)-1)</f>
        <v>457.272864233703</v>
      </c>
      <c r="K131" s="56" t="n">
        <f aca="false">(F131+G131+H131+J131)*(Inputs!$C$14+IF(B131&lt;=10,Inputs!$C$12,Inputs!$C$13))/12</f>
        <v>70.0681616625798</v>
      </c>
      <c r="L131" s="56" t="n">
        <f aca="false">IF(OR(E131=1,A131&lt;=Inputs!$C$15),0,MAX(Inputs!$C$8*I131-(F131+G131+H131+J131-K131),0))</f>
        <v>0</v>
      </c>
      <c r="M131" s="56" t="n">
        <f aca="false">L131*INDEX(Rates!$B$2:$C$101,C131+1,IF(Inputs!$C$5="Male",1,2))/1000/12*Inputs!$C$16</f>
        <v>0</v>
      </c>
      <c r="N131" s="56" t="n">
        <f aca="false">IF($V$1=1,MAX(F131+G131+H131+J131-K131-M131,0)*Inputs!$C$22/12,0)</f>
        <v>0</v>
      </c>
      <c r="O131" s="56" t="n">
        <f aca="false">IF(AND(MOD(A131,12)=0,B131&gt;=Inputs!$C$18),MAX(F131+G131+H131+J131-K131-M131-N131,0)*Inputs!$C$17,0)</f>
        <v>0</v>
      </c>
      <c r="P131" s="56" t="n">
        <f aca="false">F131+G131+H131+J131-K131-M131-N131+O131</f>
        <v>140066.255163497</v>
      </c>
      <c r="Q131" s="56" t="n">
        <f aca="false">IF(OR(E131=1,P131&lt;=0),0,P131)</f>
        <v>140066.255163497</v>
      </c>
      <c r="R131" s="15" t="n">
        <f aca="false">IF(OR(E131=1,AND(P131&lt;=0,I131&gt;0)),1,0)</f>
        <v>0</v>
      </c>
      <c r="S131" s="15" t="n">
        <f aca="false">IF(L131&gt;0,1,0)</f>
        <v>0</v>
      </c>
    </row>
    <row r="132" customFormat="false" ht="15" hidden="false" customHeight="false" outlineLevel="0" collapsed="false">
      <c r="A132" s="15" t="n">
        <v>131</v>
      </c>
      <c r="B132" s="15" t="n">
        <f aca="false">INT((A132-1)/12)+1</f>
        <v>11</v>
      </c>
      <c r="C132" s="15" t="n">
        <f aca="false">MIN(Inputs!$C$4+B132-1,99)</f>
        <v>84</v>
      </c>
      <c r="D132" s="55" t="n">
        <f aca="false">Inputs!$C$27</f>
        <v>0.04</v>
      </c>
      <c r="E132" s="15" t="n">
        <f aca="false">R131</f>
        <v>0</v>
      </c>
      <c r="F132" s="56" t="n">
        <f aca="false">Q131</f>
        <v>140066.255163497</v>
      </c>
      <c r="G132" s="56" t="n">
        <f aca="false">IF(AND(MOD(A132-1,12)=0,B132&lt;=Inputs!$C$7,E132=0),Inputs!$C$6,0)</f>
        <v>0</v>
      </c>
      <c r="H132" s="56" t="n">
        <f aca="false">IF(B132=1,G132*Inputs!$C$9,0)</f>
        <v>0</v>
      </c>
      <c r="I132" s="56" t="n">
        <f aca="false">I131+G132</f>
        <v>120000</v>
      </c>
      <c r="J132" s="56" t="n">
        <f aca="false">(F132+G132+H132)*((1+D132)^(1/12)-1)</f>
        <v>458.540471672364</v>
      </c>
      <c r="K132" s="56" t="n">
        <f aca="false">(F132+G132+H132+J132)*(Inputs!$C$14+IF(B132&lt;=10,Inputs!$C$12,Inputs!$C$13))/12</f>
        <v>70.2623978175847</v>
      </c>
      <c r="L132" s="56" t="n">
        <f aca="false">IF(OR(E132=1,A132&lt;=Inputs!$C$15),0,MAX(Inputs!$C$8*I132-(F132+G132+H132+J132-K132),0))</f>
        <v>0</v>
      </c>
      <c r="M132" s="56" t="n">
        <f aca="false">L132*INDEX(Rates!$B$2:$C$101,C132+1,IF(Inputs!$C$5="Male",1,2))/1000/12*Inputs!$C$16</f>
        <v>0</v>
      </c>
      <c r="N132" s="56" t="n">
        <f aca="false">IF($V$1=1,MAX(F132+G132+H132+J132-K132-M132,0)*Inputs!$C$22/12,0)</f>
        <v>0</v>
      </c>
      <c r="O132" s="56" t="n">
        <f aca="false">IF(AND(MOD(A132,12)=0,B132&gt;=Inputs!$C$18),MAX(F132+G132+H132+J132-K132-M132-N132,0)*Inputs!$C$17,0)</f>
        <v>0</v>
      </c>
      <c r="P132" s="56" t="n">
        <f aca="false">F132+G132+H132+J132-K132-M132-N132+O132</f>
        <v>140454.533237352</v>
      </c>
      <c r="Q132" s="56" t="n">
        <f aca="false">IF(OR(E132=1,P132&lt;=0),0,P132)</f>
        <v>140454.533237352</v>
      </c>
      <c r="R132" s="15" t="n">
        <f aca="false">IF(OR(E132=1,AND(P132&lt;=0,I132&gt;0)),1,0)</f>
        <v>0</v>
      </c>
      <c r="S132" s="15" t="n">
        <f aca="false">IF(L132&gt;0,1,0)</f>
        <v>0</v>
      </c>
    </row>
    <row r="133" customFormat="false" ht="15" hidden="false" customHeight="false" outlineLevel="0" collapsed="false">
      <c r="A133" s="15" t="n">
        <v>132</v>
      </c>
      <c r="B133" s="15" t="n">
        <f aca="false">INT((A133-1)/12)+1</f>
        <v>11</v>
      </c>
      <c r="C133" s="15" t="n">
        <f aca="false">MIN(Inputs!$C$4+B133-1,99)</f>
        <v>84</v>
      </c>
      <c r="D133" s="55" t="n">
        <f aca="false">Inputs!$C$27</f>
        <v>0.04</v>
      </c>
      <c r="E133" s="15" t="n">
        <f aca="false">R132</f>
        <v>0</v>
      </c>
      <c r="F133" s="56" t="n">
        <f aca="false">Q132</f>
        <v>140454.533237352</v>
      </c>
      <c r="G133" s="56" t="n">
        <f aca="false">IF(AND(MOD(A133-1,12)=0,B133&lt;=Inputs!$C$7,E133=0),Inputs!$C$6,0)</f>
        <v>0</v>
      </c>
      <c r="H133" s="56" t="n">
        <f aca="false">IF(B133=1,G133*Inputs!$C$9,0)</f>
        <v>0</v>
      </c>
      <c r="I133" s="56" t="n">
        <f aca="false">I132+G133</f>
        <v>120000</v>
      </c>
      <c r="J133" s="56" t="n">
        <f aca="false">(F133+G133+H133)*((1+D133)^(1/12)-1)</f>
        <v>459.811593049298</v>
      </c>
      <c r="K133" s="56" t="n">
        <f aca="false">(F133+G133+H133+J133)*(Inputs!$C$14+IF(B133&lt;=10,Inputs!$C$12,Inputs!$C$13))/12</f>
        <v>70.4571724152005</v>
      </c>
      <c r="L133" s="56" t="n">
        <f aca="false">IF(OR(E133=1,A133&lt;=Inputs!$C$15),0,MAX(Inputs!$C$8*I133-(F133+G133+H133+J133-K133),0))</f>
        <v>0</v>
      </c>
      <c r="M133" s="56" t="n">
        <f aca="false">L133*INDEX(Rates!$B$2:$C$101,C133+1,IF(Inputs!$C$5="Male",1,2))/1000/12*Inputs!$C$16</f>
        <v>0</v>
      </c>
      <c r="N133" s="56" t="n">
        <f aca="false">IF($V$1=1,MAX(F133+G133+H133+J133-K133-M133,0)*Inputs!$C$22/12,0)</f>
        <v>0</v>
      </c>
      <c r="O133" s="56" t="n">
        <f aca="false">IF(AND(MOD(A133,12)=0,B133&gt;=Inputs!$C$18),MAX(F133+G133+H133+J133-K133-M133-N133,0)*Inputs!$C$17,0)</f>
        <v>704.219438289929</v>
      </c>
      <c r="P133" s="56" t="n">
        <f aca="false">F133+G133+H133+J133-K133-M133-N133+O133</f>
        <v>141548.107096276</v>
      </c>
      <c r="Q133" s="56" t="n">
        <f aca="false">IF(OR(E133=1,P133&lt;=0),0,P133)</f>
        <v>141548.107096276</v>
      </c>
      <c r="R133" s="15" t="n">
        <f aca="false">IF(OR(E133=1,AND(P133&lt;=0,I133&gt;0)),1,0)</f>
        <v>0</v>
      </c>
      <c r="S133" s="15" t="n">
        <f aca="false">IF(L133&gt;0,1,0)</f>
        <v>0</v>
      </c>
    </row>
    <row r="134" customFormat="false" ht="15" hidden="false" customHeight="false" outlineLevel="0" collapsed="false">
      <c r="A134" s="15" t="n">
        <v>133</v>
      </c>
      <c r="B134" s="15" t="n">
        <f aca="false">INT((A134-1)/12)+1</f>
        <v>12</v>
      </c>
      <c r="C134" s="15" t="n">
        <f aca="false">MIN(Inputs!$C$4+B134-1,99)</f>
        <v>85</v>
      </c>
      <c r="D134" s="55" t="n">
        <f aca="false">Inputs!$C$27</f>
        <v>0.04</v>
      </c>
      <c r="E134" s="15" t="n">
        <f aca="false">R133</f>
        <v>0</v>
      </c>
      <c r="F134" s="56" t="n">
        <f aca="false">Q133</f>
        <v>141548.107096276</v>
      </c>
      <c r="G134" s="56" t="n">
        <f aca="false">IF(AND(MOD(A134-1,12)=0,B134&lt;=Inputs!$C$7,E134=0),Inputs!$C$6,0)</f>
        <v>0</v>
      </c>
      <c r="H134" s="56" t="n">
        <f aca="false">IF(B134=1,G134*Inputs!$C$9,0)</f>
        <v>0</v>
      </c>
      <c r="I134" s="56" t="n">
        <f aca="false">I133+G134</f>
        <v>120000</v>
      </c>
      <c r="J134" s="56" t="n">
        <f aca="false">(F134+G134+H134)*((1+D134)^(1/12)-1)</f>
        <v>463.39166929603</v>
      </c>
      <c r="K134" s="56" t="n">
        <f aca="false">(F134+G134+H134+J134)*(Inputs!$C$14+IF(B134&lt;=10,Inputs!$C$12,Inputs!$C$13))/12</f>
        <v>71.0057493827859</v>
      </c>
      <c r="L134" s="56" t="n">
        <f aca="false">IF(OR(E134=1,A134&lt;=Inputs!$C$15),0,MAX(Inputs!$C$8*I134-(F134+G134+H134+J134-K134),0))</f>
        <v>0</v>
      </c>
      <c r="M134" s="56" t="n">
        <f aca="false">L134*INDEX(Rates!$B$2:$C$101,C134+1,IF(Inputs!$C$5="Male",1,2))/1000/12*Inputs!$C$16</f>
        <v>0</v>
      </c>
      <c r="N134" s="56" t="n">
        <f aca="false">IF($V$1=1,MAX(F134+G134+H134+J134-K134-M134,0)*Inputs!$C$22/12,0)</f>
        <v>0</v>
      </c>
      <c r="O134" s="56" t="n">
        <f aca="false">IF(AND(MOD(A134,12)=0,B134&gt;=Inputs!$C$18),MAX(F134+G134+H134+J134-K134-M134-N134,0)*Inputs!$C$17,0)</f>
        <v>0</v>
      </c>
      <c r="P134" s="56" t="n">
        <f aca="false">F134+G134+H134+J134-K134-M134-N134+O134</f>
        <v>141940.493016189</v>
      </c>
      <c r="Q134" s="56" t="n">
        <f aca="false">IF(OR(E134=1,P134&lt;=0),0,P134)</f>
        <v>141940.493016189</v>
      </c>
      <c r="R134" s="15" t="n">
        <f aca="false">IF(OR(E134=1,AND(P134&lt;=0,I134&gt;0)),1,0)</f>
        <v>0</v>
      </c>
      <c r="S134" s="15" t="n">
        <f aca="false">IF(L134&gt;0,1,0)</f>
        <v>0</v>
      </c>
    </row>
    <row r="135" customFormat="false" ht="15" hidden="false" customHeight="false" outlineLevel="0" collapsed="false">
      <c r="A135" s="15" t="n">
        <v>134</v>
      </c>
      <c r="B135" s="15" t="n">
        <f aca="false">INT((A135-1)/12)+1</f>
        <v>12</v>
      </c>
      <c r="C135" s="15" t="n">
        <f aca="false">MIN(Inputs!$C$4+B135-1,99)</f>
        <v>85</v>
      </c>
      <c r="D135" s="55" t="n">
        <f aca="false">Inputs!$C$27</f>
        <v>0.04</v>
      </c>
      <c r="E135" s="15" t="n">
        <f aca="false">R134</f>
        <v>0</v>
      </c>
      <c r="F135" s="56" t="n">
        <f aca="false">Q134</f>
        <v>141940.493016189</v>
      </c>
      <c r="G135" s="56" t="n">
        <f aca="false">IF(AND(MOD(A135-1,12)=0,B135&lt;=Inputs!$C$7,E135=0),Inputs!$C$6,0)</f>
        <v>0</v>
      </c>
      <c r="H135" s="56" t="n">
        <f aca="false">IF(B135=1,G135*Inputs!$C$9,0)</f>
        <v>0</v>
      </c>
      <c r="I135" s="56" t="n">
        <f aca="false">I134+G135</f>
        <v>120000</v>
      </c>
      <c r="J135" s="56" t="n">
        <f aca="false">(F135+G135+H135)*((1+D135)^(1/12)-1)</f>
        <v>464.676238692025</v>
      </c>
      <c r="K135" s="56" t="n">
        <f aca="false">(F135+G135+H135+J135)*(Inputs!$C$14+IF(B135&lt;=10,Inputs!$C$12,Inputs!$C$13))/12</f>
        <v>71.2025846274405</v>
      </c>
      <c r="L135" s="56" t="n">
        <f aca="false">IF(OR(E135=1,A135&lt;=Inputs!$C$15),0,MAX(Inputs!$C$8*I135-(F135+G135+H135+J135-K135),0))</f>
        <v>0</v>
      </c>
      <c r="M135" s="56" t="n">
        <f aca="false">L135*INDEX(Rates!$B$2:$C$101,C135+1,IF(Inputs!$C$5="Male",1,2))/1000/12*Inputs!$C$16</f>
        <v>0</v>
      </c>
      <c r="N135" s="56" t="n">
        <f aca="false">IF($V$1=1,MAX(F135+G135+H135+J135-K135-M135,0)*Inputs!$C$22/12,0)</f>
        <v>0</v>
      </c>
      <c r="O135" s="56" t="n">
        <f aca="false">IF(AND(MOD(A135,12)=0,B135&gt;=Inputs!$C$18),MAX(F135+G135+H135+J135-K135-M135-N135,0)*Inputs!$C$17,0)</f>
        <v>0</v>
      </c>
      <c r="P135" s="56" t="n">
        <f aca="false">F135+G135+H135+J135-K135-M135-N135+O135</f>
        <v>142333.966670254</v>
      </c>
      <c r="Q135" s="56" t="n">
        <f aca="false">IF(OR(E135=1,P135&lt;=0),0,P135)</f>
        <v>142333.966670254</v>
      </c>
      <c r="R135" s="15" t="n">
        <f aca="false">IF(OR(E135=1,AND(P135&lt;=0,I135&gt;0)),1,0)</f>
        <v>0</v>
      </c>
      <c r="S135" s="15" t="n">
        <f aca="false">IF(L135&gt;0,1,0)</f>
        <v>0</v>
      </c>
    </row>
    <row r="136" customFormat="false" ht="15" hidden="false" customHeight="false" outlineLevel="0" collapsed="false">
      <c r="A136" s="15" t="n">
        <v>135</v>
      </c>
      <c r="B136" s="15" t="n">
        <f aca="false">INT((A136-1)/12)+1</f>
        <v>12</v>
      </c>
      <c r="C136" s="15" t="n">
        <f aca="false">MIN(Inputs!$C$4+B136-1,99)</f>
        <v>85</v>
      </c>
      <c r="D136" s="55" t="n">
        <f aca="false">Inputs!$C$27</f>
        <v>0.04</v>
      </c>
      <c r="E136" s="15" t="n">
        <f aca="false">R135</f>
        <v>0</v>
      </c>
      <c r="F136" s="56" t="n">
        <f aca="false">Q135</f>
        <v>142333.966670254</v>
      </c>
      <c r="G136" s="56" t="n">
        <f aca="false">IF(AND(MOD(A136-1,12)=0,B136&lt;=Inputs!$C$7,E136=0),Inputs!$C$6,0)</f>
        <v>0</v>
      </c>
      <c r="H136" s="56" t="n">
        <f aca="false">IF(B136=1,G136*Inputs!$C$9,0)</f>
        <v>0</v>
      </c>
      <c r="I136" s="56" t="n">
        <f aca="false">I135+G136</f>
        <v>120000</v>
      </c>
      <c r="J136" s="56" t="n">
        <f aca="false">(F136+G136+H136)*((1+D136)^(1/12)-1)</f>
        <v>465.964369046584</v>
      </c>
      <c r="K136" s="56" t="n">
        <f aca="false">(F136+G136+H136+J136)*(Inputs!$C$14+IF(B136&lt;=10,Inputs!$C$12,Inputs!$C$13))/12</f>
        <v>71.3999655196501</v>
      </c>
      <c r="L136" s="56" t="n">
        <f aca="false">IF(OR(E136=1,A136&lt;=Inputs!$C$15),0,MAX(Inputs!$C$8*I136-(F136+G136+H136+J136-K136),0))</f>
        <v>0</v>
      </c>
      <c r="M136" s="56" t="n">
        <f aca="false">L136*INDEX(Rates!$B$2:$C$101,C136+1,IF(Inputs!$C$5="Male",1,2))/1000/12*Inputs!$C$16</f>
        <v>0</v>
      </c>
      <c r="N136" s="56" t="n">
        <f aca="false">IF($V$1=1,MAX(F136+G136+H136+J136-K136-M136,0)*Inputs!$C$22/12,0)</f>
        <v>0</v>
      </c>
      <c r="O136" s="56" t="n">
        <f aca="false">IF(AND(MOD(A136,12)=0,B136&gt;=Inputs!$C$18),MAX(F136+G136+H136+J136-K136-M136-N136,0)*Inputs!$C$17,0)</f>
        <v>0</v>
      </c>
      <c r="P136" s="56" t="n">
        <f aca="false">F136+G136+H136+J136-K136-M136-N136+O136</f>
        <v>142728.531073781</v>
      </c>
      <c r="Q136" s="56" t="n">
        <f aca="false">IF(OR(E136=1,P136&lt;=0),0,P136)</f>
        <v>142728.531073781</v>
      </c>
      <c r="R136" s="15" t="n">
        <f aca="false">IF(OR(E136=1,AND(P136&lt;=0,I136&gt;0)),1,0)</f>
        <v>0</v>
      </c>
      <c r="S136" s="15" t="n">
        <f aca="false">IF(L136&gt;0,1,0)</f>
        <v>0</v>
      </c>
    </row>
    <row r="137" customFormat="false" ht="15" hidden="false" customHeight="false" outlineLevel="0" collapsed="false">
      <c r="A137" s="15" t="n">
        <v>136</v>
      </c>
      <c r="B137" s="15" t="n">
        <f aca="false">INT((A137-1)/12)+1</f>
        <v>12</v>
      </c>
      <c r="C137" s="15" t="n">
        <f aca="false">MIN(Inputs!$C$4+B137-1,99)</f>
        <v>85</v>
      </c>
      <c r="D137" s="55" t="n">
        <f aca="false">Inputs!$C$27</f>
        <v>0.04</v>
      </c>
      <c r="E137" s="15" t="n">
        <f aca="false">R136</f>
        <v>0</v>
      </c>
      <c r="F137" s="56" t="n">
        <f aca="false">Q136</f>
        <v>142728.531073781</v>
      </c>
      <c r="G137" s="56" t="n">
        <f aca="false">IF(AND(MOD(A137-1,12)=0,B137&lt;=Inputs!$C$7,E137=0),Inputs!$C$6,0)</f>
        <v>0</v>
      </c>
      <c r="H137" s="56" t="n">
        <f aca="false">IF(B137=1,G137*Inputs!$C$9,0)</f>
        <v>0</v>
      </c>
      <c r="I137" s="56" t="n">
        <f aca="false">I136+G137</f>
        <v>120000</v>
      </c>
      <c r="J137" s="56" t="n">
        <f aca="false">(F137+G137+H137)*((1+D137)^(1/12)-1)</f>
        <v>467.256070231049</v>
      </c>
      <c r="K137" s="56" t="n">
        <f aca="false">(F137+G137+H137+J137)*(Inputs!$C$14+IF(B137&lt;=10,Inputs!$C$12,Inputs!$C$13))/12</f>
        <v>71.5978935720058</v>
      </c>
      <c r="L137" s="56" t="n">
        <f aca="false">IF(OR(E137=1,A137&lt;=Inputs!$C$15),0,MAX(Inputs!$C$8*I137-(F137+G137+H137+J137-K137),0))</f>
        <v>0</v>
      </c>
      <c r="M137" s="56" t="n">
        <f aca="false">L137*INDEX(Rates!$B$2:$C$101,C137+1,IF(Inputs!$C$5="Male",1,2))/1000/12*Inputs!$C$16</f>
        <v>0</v>
      </c>
      <c r="N137" s="56" t="n">
        <f aca="false">IF($V$1=1,MAX(F137+G137+H137+J137-K137-M137,0)*Inputs!$C$22/12,0)</f>
        <v>0</v>
      </c>
      <c r="O137" s="56" t="n">
        <f aca="false">IF(AND(MOD(A137,12)=0,B137&gt;=Inputs!$C$18),MAX(F137+G137+H137+J137-K137-M137-N137,0)*Inputs!$C$17,0)</f>
        <v>0</v>
      </c>
      <c r="P137" s="56" t="n">
        <f aca="false">F137+G137+H137+J137-K137-M137-N137+O137</f>
        <v>143124.18925044</v>
      </c>
      <c r="Q137" s="56" t="n">
        <f aca="false">IF(OR(E137=1,P137&lt;=0),0,P137)</f>
        <v>143124.18925044</v>
      </c>
      <c r="R137" s="15" t="n">
        <f aca="false">IF(OR(E137=1,AND(P137&lt;=0,I137&gt;0)),1,0)</f>
        <v>0</v>
      </c>
      <c r="S137" s="15" t="n">
        <f aca="false">IF(L137&gt;0,1,0)</f>
        <v>0</v>
      </c>
    </row>
    <row r="138" customFormat="false" ht="15" hidden="false" customHeight="false" outlineLevel="0" collapsed="false">
      <c r="A138" s="15" t="n">
        <v>137</v>
      </c>
      <c r="B138" s="15" t="n">
        <f aca="false">INT((A138-1)/12)+1</f>
        <v>12</v>
      </c>
      <c r="C138" s="15" t="n">
        <f aca="false">MIN(Inputs!$C$4+B138-1,99)</f>
        <v>85</v>
      </c>
      <c r="D138" s="55" t="n">
        <f aca="false">Inputs!$C$27</f>
        <v>0.04</v>
      </c>
      <c r="E138" s="15" t="n">
        <f aca="false">R137</f>
        <v>0</v>
      </c>
      <c r="F138" s="56" t="n">
        <f aca="false">Q137</f>
        <v>143124.18925044</v>
      </c>
      <c r="G138" s="56" t="n">
        <f aca="false">IF(AND(MOD(A138-1,12)=0,B138&lt;=Inputs!$C$7,E138=0),Inputs!$C$6,0)</f>
        <v>0</v>
      </c>
      <c r="H138" s="56" t="n">
        <f aca="false">IF(B138=1,G138*Inputs!$C$9,0)</f>
        <v>0</v>
      </c>
      <c r="I138" s="56" t="n">
        <f aca="false">I137+G138</f>
        <v>120000</v>
      </c>
      <c r="J138" s="56" t="n">
        <f aca="false">(F138+G138+H138)*((1+D138)^(1/12)-1)</f>
        <v>468.55135214413</v>
      </c>
      <c r="K138" s="56" t="n">
        <f aca="false">(F138+G138+H138+J138)*(Inputs!$C$14+IF(B138&lt;=10,Inputs!$C$12,Inputs!$C$13))/12</f>
        <v>71.7963703012919</v>
      </c>
      <c r="L138" s="56" t="n">
        <f aca="false">IF(OR(E138=1,A138&lt;=Inputs!$C$15),0,MAX(Inputs!$C$8*I138-(F138+G138+H138+J138-K138),0))</f>
        <v>0</v>
      </c>
      <c r="M138" s="56" t="n">
        <f aca="false">L138*INDEX(Rates!$B$2:$C$101,C138+1,IF(Inputs!$C$5="Male",1,2))/1000/12*Inputs!$C$16</f>
        <v>0</v>
      </c>
      <c r="N138" s="56" t="n">
        <f aca="false">IF($V$1=1,MAX(F138+G138+H138+J138-K138-M138,0)*Inputs!$C$22/12,0)</f>
        <v>0</v>
      </c>
      <c r="O138" s="56" t="n">
        <f aca="false">IF(AND(MOD(A138,12)=0,B138&gt;=Inputs!$C$18),MAX(F138+G138+H138+J138-K138-M138-N138,0)*Inputs!$C$17,0)</f>
        <v>0</v>
      </c>
      <c r="P138" s="56" t="n">
        <f aca="false">F138+G138+H138+J138-K138-M138-N138+O138</f>
        <v>143520.944232282</v>
      </c>
      <c r="Q138" s="56" t="n">
        <f aca="false">IF(OR(E138=1,P138&lt;=0),0,P138)</f>
        <v>143520.944232282</v>
      </c>
      <c r="R138" s="15" t="n">
        <f aca="false">IF(OR(E138=1,AND(P138&lt;=0,I138&gt;0)),1,0)</f>
        <v>0</v>
      </c>
      <c r="S138" s="15" t="n">
        <f aca="false">IF(L138&gt;0,1,0)</f>
        <v>0</v>
      </c>
    </row>
    <row r="139" customFormat="false" ht="15" hidden="false" customHeight="false" outlineLevel="0" collapsed="false">
      <c r="A139" s="15" t="n">
        <v>138</v>
      </c>
      <c r="B139" s="15" t="n">
        <f aca="false">INT((A139-1)/12)+1</f>
        <v>12</v>
      </c>
      <c r="C139" s="15" t="n">
        <f aca="false">MIN(Inputs!$C$4+B139-1,99)</f>
        <v>85</v>
      </c>
      <c r="D139" s="55" t="n">
        <f aca="false">Inputs!$C$27</f>
        <v>0.04</v>
      </c>
      <c r="E139" s="15" t="n">
        <f aca="false">R138</f>
        <v>0</v>
      </c>
      <c r="F139" s="56" t="n">
        <f aca="false">Q138</f>
        <v>143520.944232282</v>
      </c>
      <c r="G139" s="56" t="n">
        <f aca="false">IF(AND(MOD(A139-1,12)=0,B139&lt;=Inputs!$C$7,E139=0),Inputs!$C$6,0)</f>
        <v>0</v>
      </c>
      <c r="H139" s="56" t="n">
        <f aca="false">IF(B139=1,G139*Inputs!$C$9,0)</f>
        <v>0</v>
      </c>
      <c r="I139" s="56" t="n">
        <f aca="false">I138+G139</f>
        <v>120000</v>
      </c>
      <c r="J139" s="56" t="n">
        <f aca="false">(F139+G139+H139)*((1+D139)^(1/12)-1)</f>
        <v>469.850224711975</v>
      </c>
      <c r="K139" s="56" t="n">
        <f aca="false">(F139+G139+H139+J139)*(Inputs!$C$14+IF(B139&lt;=10,Inputs!$C$12,Inputs!$C$13))/12</f>
        <v>71.9953972284972</v>
      </c>
      <c r="L139" s="56" t="n">
        <f aca="false">IF(OR(E139=1,A139&lt;=Inputs!$C$15),0,MAX(Inputs!$C$8*I139-(F139+G139+H139+J139-K139),0))</f>
        <v>0</v>
      </c>
      <c r="M139" s="56" t="n">
        <f aca="false">L139*INDEX(Rates!$B$2:$C$101,C139+1,IF(Inputs!$C$5="Male",1,2))/1000/12*Inputs!$C$16</f>
        <v>0</v>
      </c>
      <c r="N139" s="56" t="n">
        <f aca="false">IF($V$1=1,MAX(F139+G139+H139+J139-K139-M139,0)*Inputs!$C$22/12,0)</f>
        <v>0</v>
      </c>
      <c r="O139" s="56" t="n">
        <f aca="false">IF(AND(MOD(A139,12)=0,B139&gt;=Inputs!$C$18),MAX(F139+G139+H139+J139-K139-M139-N139,0)*Inputs!$C$17,0)</f>
        <v>0</v>
      </c>
      <c r="P139" s="56" t="n">
        <f aca="false">F139+G139+H139+J139-K139-M139-N139+O139</f>
        <v>143918.799059766</v>
      </c>
      <c r="Q139" s="56" t="n">
        <f aca="false">IF(OR(E139=1,P139&lt;=0),0,P139)</f>
        <v>143918.799059766</v>
      </c>
      <c r="R139" s="15" t="n">
        <f aca="false">IF(OR(E139=1,AND(P139&lt;=0,I139&gt;0)),1,0)</f>
        <v>0</v>
      </c>
      <c r="S139" s="15" t="n">
        <f aca="false">IF(L139&gt;0,1,0)</f>
        <v>0</v>
      </c>
    </row>
    <row r="140" customFormat="false" ht="15" hidden="false" customHeight="false" outlineLevel="0" collapsed="false">
      <c r="A140" s="15" t="n">
        <v>139</v>
      </c>
      <c r="B140" s="15" t="n">
        <f aca="false">INT((A140-1)/12)+1</f>
        <v>12</v>
      </c>
      <c r="C140" s="15" t="n">
        <f aca="false">MIN(Inputs!$C$4+B140-1,99)</f>
        <v>85</v>
      </c>
      <c r="D140" s="55" t="n">
        <f aca="false">Inputs!$C$27</f>
        <v>0.04</v>
      </c>
      <c r="E140" s="15" t="n">
        <f aca="false">R139</f>
        <v>0</v>
      </c>
      <c r="F140" s="56" t="n">
        <f aca="false">Q139</f>
        <v>143918.799059766</v>
      </c>
      <c r="G140" s="56" t="n">
        <f aca="false">IF(AND(MOD(A140-1,12)=0,B140&lt;=Inputs!$C$7,E140=0),Inputs!$C$6,0)</f>
        <v>0</v>
      </c>
      <c r="H140" s="56" t="n">
        <f aca="false">IF(B140=1,G140*Inputs!$C$9,0)</f>
        <v>0</v>
      </c>
      <c r="I140" s="56" t="n">
        <f aca="false">I139+G140</f>
        <v>120000</v>
      </c>
      <c r="J140" s="56" t="n">
        <f aca="false">(F140+G140+H140)*((1+D140)^(1/12)-1)</f>
        <v>471.152697888247</v>
      </c>
      <c r="K140" s="56" t="n">
        <f aca="false">(F140+G140+H140+J140)*(Inputs!$C$14+IF(B140&lt;=10,Inputs!$C$12,Inputs!$C$13))/12</f>
        <v>72.1949758788271</v>
      </c>
      <c r="L140" s="56" t="n">
        <f aca="false">IF(OR(E140=1,A140&lt;=Inputs!$C$15),0,MAX(Inputs!$C$8*I140-(F140+G140+H140+J140-K140),0))</f>
        <v>0</v>
      </c>
      <c r="M140" s="56" t="n">
        <f aca="false">L140*INDEX(Rates!$B$2:$C$101,C140+1,IF(Inputs!$C$5="Male",1,2))/1000/12*Inputs!$C$16</f>
        <v>0</v>
      </c>
      <c r="N140" s="56" t="n">
        <f aca="false">IF($V$1=1,MAX(F140+G140+H140+J140-K140-M140,0)*Inputs!$C$22/12,0)</f>
        <v>0</v>
      </c>
      <c r="O140" s="56" t="n">
        <f aca="false">IF(AND(MOD(A140,12)=0,B140&gt;=Inputs!$C$18),MAX(F140+G140+H140+J140-K140-M140-N140,0)*Inputs!$C$17,0)</f>
        <v>0</v>
      </c>
      <c r="P140" s="56" t="n">
        <f aca="false">F140+G140+H140+J140-K140-M140-N140+O140</f>
        <v>144317.756781775</v>
      </c>
      <c r="Q140" s="56" t="n">
        <f aca="false">IF(OR(E140=1,P140&lt;=0),0,P140)</f>
        <v>144317.756781775</v>
      </c>
      <c r="R140" s="15" t="n">
        <f aca="false">IF(OR(E140=1,AND(P140&lt;=0,I140&gt;0)),1,0)</f>
        <v>0</v>
      </c>
      <c r="S140" s="15" t="n">
        <f aca="false">IF(L140&gt;0,1,0)</f>
        <v>0</v>
      </c>
    </row>
    <row r="141" customFormat="false" ht="15" hidden="false" customHeight="false" outlineLevel="0" collapsed="false">
      <c r="A141" s="15" t="n">
        <v>140</v>
      </c>
      <c r="B141" s="15" t="n">
        <f aca="false">INT((A141-1)/12)+1</f>
        <v>12</v>
      </c>
      <c r="C141" s="15" t="n">
        <f aca="false">MIN(Inputs!$C$4+B141-1,99)</f>
        <v>85</v>
      </c>
      <c r="D141" s="55" t="n">
        <f aca="false">Inputs!$C$27</f>
        <v>0.04</v>
      </c>
      <c r="E141" s="15" t="n">
        <f aca="false">R140</f>
        <v>0</v>
      </c>
      <c r="F141" s="56" t="n">
        <f aca="false">Q140</f>
        <v>144317.756781775</v>
      </c>
      <c r="G141" s="56" t="n">
        <f aca="false">IF(AND(MOD(A141-1,12)=0,B141&lt;=Inputs!$C$7,E141=0),Inputs!$C$6,0)</f>
        <v>0</v>
      </c>
      <c r="H141" s="56" t="n">
        <f aca="false">IF(B141=1,G141*Inputs!$C$9,0)</f>
        <v>0</v>
      </c>
      <c r="I141" s="56" t="n">
        <f aca="false">I140+G141</f>
        <v>120000</v>
      </c>
      <c r="J141" s="56" t="n">
        <f aca="false">(F141+G141+H141)*((1+D141)^(1/12)-1)</f>
        <v>472.458781654205</v>
      </c>
      <c r="K141" s="56" t="n">
        <f aca="false">(F141+G141+H141+J141)*(Inputs!$C$14+IF(B141&lt;=10,Inputs!$C$12,Inputs!$C$13))/12</f>
        <v>72.3951077817148</v>
      </c>
      <c r="L141" s="56" t="n">
        <f aca="false">IF(OR(E141=1,A141&lt;=Inputs!$C$15),0,MAX(Inputs!$C$8*I141-(F141+G141+H141+J141-K141),0))</f>
        <v>0</v>
      </c>
      <c r="M141" s="56" t="n">
        <f aca="false">L141*INDEX(Rates!$B$2:$C$101,C141+1,IF(Inputs!$C$5="Male",1,2))/1000/12*Inputs!$C$16</f>
        <v>0</v>
      </c>
      <c r="N141" s="56" t="n">
        <f aca="false">IF($V$1=1,MAX(F141+G141+H141+J141-K141-M141,0)*Inputs!$C$22/12,0)</f>
        <v>0</v>
      </c>
      <c r="O141" s="56" t="n">
        <f aca="false">IF(AND(MOD(A141,12)=0,B141&gt;=Inputs!$C$18),MAX(F141+G141+H141+J141-K141-M141-N141,0)*Inputs!$C$17,0)</f>
        <v>0</v>
      </c>
      <c r="P141" s="56" t="n">
        <f aca="false">F141+G141+H141+J141-K141-M141-N141+O141</f>
        <v>144717.820455648</v>
      </c>
      <c r="Q141" s="56" t="n">
        <f aca="false">IF(OR(E141=1,P141&lt;=0),0,P141)</f>
        <v>144717.820455648</v>
      </c>
      <c r="R141" s="15" t="n">
        <f aca="false">IF(OR(E141=1,AND(P141&lt;=0,I141&gt;0)),1,0)</f>
        <v>0</v>
      </c>
      <c r="S141" s="15" t="n">
        <f aca="false">IF(L141&gt;0,1,0)</f>
        <v>0</v>
      </c>
    </row>
    <row r="142" customFormat="false" ht="15" hidden="false" customHeight="false" outlineLevel="0" collapsed="false">
      <c r="A142" s="15" t="n">
        <v>141</v>
      </c>
      <c r="B142" s="15" t="n">
        <f aca="false">INT((A142-1)/12)+1</f>
        <v>12</v>
      </c>
      <c r="C142" s="15" t="n">
        <f aca="false">MIN(Inputs!$C$4+B142-1,99)</f>
        <v>85</v>
      </c>
      <c r="D142" s="55" t="n">
        <f aca="false">Inputs!$C$27</f>
        <v>0.04</v>
      </c>
      <c r="E142" s="15" t="n">
        <f aca="false">R141</f>
        <v>0</v>
      </c>
      <c r="F142" s="56" t="n">
        <f aca="false">Q141</f>
        <v>144717.820455648</v>
      </c>
      <c r="G142" s="56" t="n">
        <f aca="false">IF(AND(MOD(A142-1,12)=0,B142&lt;=Inputs!$C$7,E142=0),Inputs!$C$6,0)</f>
        <v>0</v>
      </c>
      <c r="H142" s="56" t="n">
        <f aca="false">IF(B142=1,G142*Inputs!$C$9,0)</f>
        <v>0</v>
      </c>
      <c r="I142" s="56" t="n">
        <f aca="false">I141+G142</f>
        <v>120000</v>
      </c>
      <c r="J142" s="56" t="n">
        <f aca="false">(F142+G142+H142)*((1+D142)^(1/12)-1)</f>
        <v>473.768486018774</v>
      </c>
      <c r="K142" s="56" t="n">
        <f aca="false">(F142+G142+H142+J142)*(Inputs!$C$14+IF(B142&lt;=10,Inputs!$C$12,Inputs!$C$13))/12</f>
        <v>72.5957944708333</v>
      </c>
      <c r="L142" s="56" t="n">
        <f aca="false">IF(OR(E142=1,A142&lt;=Inputs!$C$15),0,MAX(Inputs!$C$8*I142-(F142+G142+H142+J142-K142),0))</f>
        <v>0</v>
      </c>
      <c r="M142" s="56" t="n">
        <f aca="false">L142*INDEX(Rates!$B$2:$C$101,C142+1,IF(Inputs!$C$5="Male",1,2))/1000/12*Inputs!$C$16</f>
        <v>0</v>
      </c>
      <c r="N142" s="56" t="n">
        <f aca="false">IF($V$1=1,MAX(F142+G142+H142+J142-K142-M142,0)*Inputs!$C$22/12,0)</f>
        <v>0</v>
      </c>
      <c r="O142" s="56" t="n">
        <f aca="false">IF(AND(MOD(A142,12)=0,B142&gt;=Inputs!$C$18),MAX(F142+G142+H142+J142-K142-M142-N142,0)*Inputs!$C$17,0)</f>
        <v>0</v>
      </c>
      <c r="P142" s="56" t="n">
        <f aca="false">F142+G142+H142+J142-K142-M142-N142+O142</f>
        <v>145118.993147196</v>
      </c>
      <c r="Q142" s="56" t="n">
        <f aca="false">IF(OR(E142=1,P142&lt;=0),0,P142)</f>
        <v>145118.993147196</v>
      </c>
      <c r="R142" s="15" t="n">
        <f aca="false">IF(OR(E142=1,AND(P142&lt;=0,I142&gt;0)),1,0)</f>
        <v>0</v>
      </c>
      <c r="S142" s="15" t="n">
        <f aca="false">IF(L142&gt;0,1,0)</f>
        <v>0</v>
      </c>
    </row>
    <row r="143" customFormat="false" ht="15" hidden="false" customHeight="false" outlineLevel="0" collapsed="false">
      <c r="A143" s="15" t="n">
        <v>142</v>
      </c>
      <c r="B143" s="15" t="n">
        <f aca="false">INT((A143-1)/12)+1</f>
        <v>12</v>
      </c>
      <c r="C143" s="15" t="n">
        <f aca="false">MIN(Inputs!$C$4+B143-1,99)</f>
        <v>85</v>
      </c>
      <c r="D143" s="55" t="n">
        <f aca="false">Inputs!$C$27</f>
        <v>0.04</v>
      </c>
      <c r="E143" s="15" t="n">
        <f aca="false">R142</f>
        <v>0</v>
      </c>
      <c r="F143" s="56" t="n">
        <f aca="false">Q142</f>
        <v>145118.993147196</v>
      </c>
      <c r="G143" s="56" t="n">
        <f aca="false">IF(AND(MOD(A143-1,12)=0,B143&lt;=Inputs!$C$7,E143=0),Inputs!$C$6,0)</f>
        <v>0</v>
      </c>
      <c r="H143" s="56" t="n">
        <f aca="false">IF(B143=1,G143*Inputs!$C$9,0)</f>
        <v>0</v>
      </c>
      <c r="I143" s="56" t="n">
        <f aca="false">I142+G143</f>
        <v>120000</v>
      </c>
      <c r="J143" s="56" t="n">
        <f aca="false">(F143+G143+H143)*((1+D143)^(1/12)-1)</f>
        <v>475.081821018627</v>
      </c>
      <c r="K143" s="56" t="n">
        <f aca="false">(F143+G143+H143+J143)*(Inputs!$C$14+IF(B143&lt;=10,Inputs!$C$12,Inputs!$C$13))/12</f>
        <v>72.7970374841072</v>
      </c>
      <c r="L143" s="56" t="n">
        <f aca="false">IF(OR(E143=1,A143&lt;=Inputs!$C$15),0,MAX(Inputs!$C$8*I143-(F143+G143+H143+J143-K143),0))</f>
        <v>0</v>
      </c>
      <c r="M143" s="56" t="n">
        <f aca="false">L143*INDEX(Rates!$B$2:$C$101,C143+1,IF(Inputs!$C$5="Male",1,2))/1000/12*Inputs!$C$16</f>
        <v>0</v>
      </c>
      <c r="N143" s="56" t="n">
        <f aca="false">IF($V$1=1,MAX(F143+G143+H143+J143-K143-M143,0)*Inputs!$C$22/12,0)</f>
        <v>0</v>
      </c>
      <c r="O143" s="56" t="n">
        <f aca="false">IF(AND(MOD(A143,12)=0,B143&gt;=Inputs!$C$18),MAX(F143+G143+H143+J143-K143-M143-N143,0)*Inputs!$C$17,0)</f>
        <v>0</v>
      </c>
      <c r="P143" s="56" t="n">
        <f aca="false">F143+G143+H143+J143-K143-M143-N143+O143</f>
        <v>145521.27793073</v>
      </c>
      <c r="Q143" s="56" t="n">
        <f aca="false">IF(OR(E143=1,P143&lt;=0),0,P143)</f>
        <v>145521.27793073</v>
      </c>
      <c r="R143" s="15" t="n">
        <f aca="false">IF(OR(E143=1,AND(P143&lt;=0,I143&gt;0)),1,0)</f>
        <v>0</v>
      </c>
      <c r="S143" s="15" t="n">
        <f aca="false">IF(L143&gt;0,1,0)</f>
        <v>0</v>
      </c>
    </row>
    <row r="144" customFormat="false" ht="15" hidden="false" customHeight="false" outlineLevel="0" collapsed="false">
      <c r="A144" s="15" t="n">
        <v>143</v>
      </c>
      <c r="B144" s="15" t="n">
        <f aca="false">INT((A144-1)/12)+1</f>
        <v>12</v>
      </c>
      <c r="C144" s="15" t="n">
        <f aca="false">MIN(Inputs!$C$4+B144-1,99)</f>
        <v>85</v>
      </c>
      <c r="D144" s="55" t="n">
        <f aca="false">Inputs!$C$27</f>
        <v>0.04</v>
      </c>
      <c r="E144" s="15" t="n">
        <f aca="false">R143</f>
        <v>0</v>
      </c>
      <c r="F144" s="56" t="n">
        <f aca="false">Q143</f>
        <v>145521.27793073</v>
      </c>
      <c r="G144" s="56" t="n">
        <f aca="false">IF(AND(MOD(A144-1,12)=0,B144&lt;=Inputs!$C$7,E144=0),Inputs!$C$6,0)</f>
        <v>0</v>
      </c>
      <c r="H144" s="56" t="n">
        <f aca="false">IF(B144=1,G144*Inputs!$C$9,0)</f>
        <v>0</v>
      </c>
      <c r="I144" s="56" t="n">
        <f aca="false">I143+G144</f>
        <v>120000</v>
      </c>
      <c r="J144" s="56" t="n">
        <f aca="false">(F144+G144+H144)*((1+D144)^(1/12)-1)</f>
        <v>476.398796718257</v>
      </c>
      <c r="K144" s="56" t="n">
        <f aca="false">(F144+G144+H144+J144)*(Inputs!$C$14+IF(B144&lt;=10,Inputs!$C$12,Inputs!$C$13))/12</f>
        <v>72.9988383637243</v>
      </c>
      <c r="L144" s="56" t="n">
        <f aca="false">IF(OR(E144=1,A144&lt;=Inputs!$C$15),0,MAX(Inputs!$C$8*I144-(F144+G144+H144+J144-K144),0))</f>
        <v>0</v>
      </c>
      <c r="M144" s="56" t="n">
        <f aca="false">L144*INDEX(Rates!$B$2:$C$101,C144+1,IF(Inputs!$C$5="Male",1,2))/1000/12*Inputs!$C$16</f>
        <v>0</v>
      </c>
      <c r="N144" s="56" t="n">
        <f aca="false">IF($V$1=1,MAX(F144+G144+H144+J144-K144-M144,0)*Inputs!$C$22/12,0)</f>
        <v>0</v>
      </c>
      <c r="O144" s="56" t="n">
        <f aca="false">IF(AND(MOD(A144,12)=0,B144&gt;=Inputs!$C$18),MAX(F144+G144+H144+J144-K144-M144-N144,0)*Inputs!$C$17,0)</f>
        <v>0</v>
      </c>
      <c r="P144" s="56" t="n">
        <f aca="false">F144+G144+H144+J144-K144-M144-N144+O144</f>
        <v>145924.677889085</v>
      </c>
      <c r="Q144" s="56" t="n">
        <f aca="false">IF(OR(E144=1,P144&lt;=0),0,P144)</f>
        <v>145924.677889085</v>
      </c>
      <c r="R144" s="15" t="n">
        <f aca="false">IF(OR(E144=1,AND(P144&lt;=0,I144&gt;0)),1,0)</f>
        <v>0</v>
      </c>
      <c r="S144" s="15" t="n">
        <f aca="false">IF(L144&gt;0,1,0)</f>
        <v>0</v>
      </c>
    </row>
    <row r="145" customFormat="false" ht="15" hidden="false" customHeight="false" outlineLevel="0" collapsed="false">
      <c r="A145" s="15" t="n">
        <v>144</v>
      </c>
      <c r="B145" s="15" t="n">
        <f aca="false">INT((A145-1)/12)+1</f>
        <v>12</v>
      </c>
      <c r="C145" s="15" t="n">
        <f aca="false">MIN(Inputs!$C$4+B145-1,99)</f>
        <v>85</v>
      </c>
      <c r="D145" s="55" t="n">
        <f aca="false">Inputs!$C$27</f>
        <v>0.04</v>
      </c>
      <c r="E145" s="15" t="n">
        <f aca="false">R144</f>
        <v>0</v>
      </c>
      <c r="F145" s="56" t="n">
        <f aca="false">Q144</f>
        <v>145924.677889085</v>
      </c>
      <c r="G145" s="56" t="n">
        <f aca="false">IF(AND(MOD(A145-1,12)=0,B145&lt;=Inputs!$C$7,E145=0),Inputs!$C$6,0)</f>
        <v>0</v>
      </c>
      <c r="H145" s="56" t="n">
        <f aca="false">IF(B145=1,G145*Inputs!$C$9,0)</f>
        <v>0</v>
      </c>
      <c r="I145" s="56" t="n">
        <f aca="false">I144+G145</f>
        <v>120000</v>
      </c>
      <c r="J145" s="56" t="n">
        <f aca="false">(F145+G145+H145)*((1+D145)^(1/12)-1)</f>
        <v>477.719423210059</v>
      </c>
      <c r="K145" s="56" t="n">
        <f aca="false">(F145+G145+H145+J145)*(Inputs!$C$14+IF(B145&lt;=10,Inputs!$C$12,Inputs!$C$13))/12</f>
        <v>73.2011986561475</v>
      </c>
      <c r="L145" s="56" t="n">
        <f aca="false">IF(OR(E145=1,A145&lt;=Inputs!$C$15),0,MAX(Inputs!$C$8*I145-(F145+G145+H145+J145-K145),0))</f>
        <v>0</v>
      </c>
      <c r="M145" s="56" t="n">
        <f aca="false">L145*INDEX(Rates!$B$2:$C$101,C145+1,IF(Inputs!$C$5="Male",1,2))/1000/12*Inputs!$C$16</f>
        <v>0</v>
      </c>
      <c r="N145" s="56" t="n">
        <f aca="false">IF($V$1=1,MAX(F145+G145+H145+J145-K145-M145,0)*Inputs!$C$22/12,0)</f>
        <v>0</v>
      </c>
      <c r="O145" s="56" t="n">
        <f aca="false">IF(AND(MOD(A145,12)=0,B145&gt;=Inputs!$C$18),MAX(F145+G145+H145+J145-K145-M145-N145,0)*Inputs!$C$17,0)</f>
        <v>731.645980568194</v>
      </c>
      <c r="P145" s="56" t="n">
        <f aca="false">F145+G145+H145+J145-K145-M145-N145+O145</f>
        <v>147060.842094207</v>
      </c>
      <c r="Q145" s="56" t="n">
        <f aca="false">IF(OR(E145=1,P145&lt;=0),0,P145)</f>
        <v>147060.842094207</v>
      </c>
      <c r="R145" s="15" t="n">
        <f aca="false">IF(OR(E145=1,AND(P145&lt;=0,I145&gt;0)),1,0)</f>
        <v>0</v>
      </c>
      <c r="S145" s="15" t="n">
        <f aca="false">IF(L145&gt;0,1,0)</f>
        <v>0</v>
      </c>
    </row>
    <row r="146" customFormat="false" ht="15" hidden="false" customHeight="false" outlineLevel="0" collapsed="false">
      <c r="A146" s="15" t="n">
        <v>145</v>
      </c>
      <c r="B146" s="15" t="n">
        <f aca="false">INT((A146-1)/12)+1</f>
        <v>13</v>
      </c>
      <c r="C146" s="15" t="n">
        <f aca="false">MIN(Inputs!$C$4+B146-1,99)</f>
        <v>86</v>
      </c>
      <c r="D146" s="55" t="n">
        <f aca="false">Inputs!$C$27</f>
        <v>0.04</v>
      </c>
      <c r="E146" s="15" t="n">
        <f aca="false">R145</f>
        <v>0</v>
      </c>
      <c r="F146" s="56" t="n">
        <f aca="false">Q145</f>
        <v>147060.842094207</v>
      </c>
      <c r="G146" s="56" t="n">
        <f aca="false">IF(AND(MOD(A146-1,12)=0,B146&lt;=Inputs!$C$7,E146=0),Inputs!$C$6,0)</f>
        <v>0</v>
      </c>
      <c r="H146" s="56" t="n">
        <f aca="false">IF(B146=1,G146*Inputs!$C$9,0)</f>
        <v>0</v>
      </c>
      <c r="I146" s="56" t="n">
        <f aca="false">I145+G146</f>
        <v>120000</v>
      </c>
      <c r="J146" s="56" t="n">
        <f aca="false">(F146+G146+H146)*((1+D146)^(1/12)-1)</f>
        <v>481.438929167478</v>
      </c>
      <c r="K146" s="56" t="n">
        <f aca="false">(F146+G146+H146+J146)*(Inputs!$C$14+IF(B146&lt;=10,Inputs!$C$12,Inputs!$C$13))/12</f>
        <v>73.7711405116872</v>
      </c>
      <c r="L146" s="56" t="n">
        <f aca="false">IF(OR(E146=1,A146&lt;=Inputs!$C$15),0,MAX(Inputs!$C$8*I146-(F146+G146+H146+J146-K146),0))</f>
        <v>0</v>
      </c>
      <c r="M146" s="56" t="n">
        <f aca="false">L146*INDEX(Rates!$B$2:$C$101,C146+1,IF(Inputs!$C$5="Male",1,2))/1000/12*Inputs!$C$16</f>
        <v>0</v>
      </c>
      <c r="N146" s="56" t="n">
        <f aca="false">IF($V$1=1,MAX(F146+G146+H146+J146-K146-M146,0)*Inputs!$C$22/12,0)</f>
        <v>0</v>
      </c>
      <c r="O146" s="56" t="n">
        <f aca="false">IF(AND(MOD(A146,12)=0,B146&gt;=Inputs!$C$18),MAX(F146+G146+H146+J146-K146-M146-N146,0)*Inputs!$C$17,0)</f>
        <v>0</v>
      </c>
      <c r="P146" s="56" t="n">
        <f aca="false">F146+G146+H146+J146-K146-M146-N146+O146</f>
        <v>147468.509882863</v>
      </c>
      <c r="Q146" s="56" t="n">
        <f aca="false">IF(OR(E146=1,P146&lt;=0),0,P146)</f>
        <v>147468.509882863</v>
      </c>
      <c r="R146" s="15" t="n">
        <f aca="false">IF(OR(E146=1,AND(P146&lt;=0,I146&gt;0)),1,0)</f>
        <v>0</v>
      </c>
      <c r="S146" s="15" t="n">
        <f aca="false">IF(L146&gt;0,1,0)</f>
        <v>0</v>
      </c>
    </row>
    <row r="147" customFormat="false" ht="15" hidden="false" customHeight="false" outlineLevel="0" collapsed="false">
      <c r="A147" s="15" t="n">
        <v>146</v>
      </c>
      <c r="B147" s="15" t="n">
        <f aca="false">INT((A147-1)/12)+1</f>
        <v>13</v>
      </c>
      <c r="C147" s="15" t="n">
        <f aca="false">MIN(Inputs!$C$4+B147-1,99)</f>
        <v>86</v>
      </c>
      <c r="D147" s="55" t="n">
        <f aca="false">Inputs!$C$27</f>
        <v>0.04</v>
      </c>
      <c r="E147" s="15" t="n">
        <f aca="false">R146</f>
        <v>0</v>
      </c>
      <c r="F147" s="56" t="n">
        <f aca="false">Q146</f>
        <v>147468.509882863</v>
      </c>
      <c r="G147" s="56" t="n">
        <f aca="false">IF(AND(MOD(A147-1,12)=0,B147&lt;=Inputs!$C$7,E147=0),Inputs!$C$6,0)</f>
        <v>0</v>
      </c>
      <c r="H147" s="56" t="n">
        <f aca="false">IF(B147=1,G147*Inputs!$C$9,0)</f>
        <v>0</v>
      </c>
      <c r="I147" s="56" t="n">
        <f aca="false">I146+G147</f>
        <v>120000</v>
      </c>
      <c r="J147" s="56" t="n">
        <f aca="false">(F147+G147+H147)*((1+D147)^(1/12)-1)</f>
        <v>482.773527425122</v>
      </c>
      <c r="K147" s="56" t="n">
        <f aca="false">(F147+G147+H147+J147)*(Inputs!$C$14+IF(B147&lt;=10,Inputs!$C$12,Inputs!$C$13))/12</f>
        <v>73.975641705144</v>
      </c>
      <c r="L147" s="56" t="n">
        <f aca="false">IF(OR(E147=1,A147&lt;=Inputs!$C$15),0,MAX(Inputs!$C$8*I147-(F147+G147+H147+J147-K147),0))</f>
        <v>0</v>
      </c>
      <c r="M147" s="56" t="n">
        <f aca="false">L147*INDEX(Rates!$B$2:$C$101,C147+1,IF(Inputs!$C$5="Male",1,2))/1000/12*Inputs!$C$16</f>
        <v>0</v>
      </c>
      <c r="N147" s="56" t="n">
        <f aca="false">IF($V$1=1,MAX(F147+G147+H147+J147-K147-M147,0)*Inputs!$C$22/12,0)</f>
        <v>0</v>
      </c>
      <c r="O147" s="56" t="n">
        <f aca="false">IF(AND(MOD(A147,12)=0,B147&gt;=Inputs!$C$18),MAX(F147+G147+H147+J147-K147-M147-N147,0)*Inputs!$C$17,0)</f>
        <v>0</v>
      </c>
      <c r="P147" s="56" t="n">
        <f aca="false">F147+G147+H147+J147-K147-M147-N147+O147</f>
        <v>147877.307768583</v>
      </c>
      <c r="Q147" s="56" t="n">
        <f aca="false">IF(OR(E147=1,P147&lt;=0),0,P147)</f>
        <v>147877.307768583</v>
      </c>
      <c r="R147" s="15" t="n">
        <f aca="false">IF(OR(E147=1,AND(P147&lt;=0,I147&gt;0)),1,0)</f>
        <v>0</v>
      </c>
      <c r="S147" s="15" t="n">
        <f aca="false">IF(L147&gt;0,1,0)</f>
        <v>0</v>
      </c>
    </row>
    <row r="148" customFormat="false" ht="15" hidden="false" customHeight="false" outlineLevel="0" collapsed="false">
      <c r="A148" s="15" t="n">
        <v>147</v>
      </c>
      <c r="B148" s="15" t="n">
        <f aca="false">INT((A148-1)/12)+1</f>
        <v>13</v>
      </c>
      <c r="C148" s="15" t="n">
        <f aca="false">MIN(Inputs!$C$4+B148-1,99)</f>
        <v>86</v>
      </c>
      <c r="D148" s="55" t="n">
        <f aca="false">Inputs!$C$27</f>
        <v>0.04</v>
      </c>
      <c r="E148" s="15" t="n">
        <f aca="false">R147</f>
        <v>0</v>
      </c>
      <c r="F148" s="56" t="n">
        <f aca="false">Q147</f>
        <v>147877.307768583</v>
      </c>
      <c r="G148" s="56" t="n">
        <f aca="false">IF(AND(MOD(A148-1,12)=0,B148&lt;=Inputs!$C$7,E148=0),Inputs!$C$6,0)</f>
        <v>0</v>
      </c>
      <c r="H148" s="56" t="n">
        <f aca="false">IF(B148=1,G148*Inputs!$C$9,0)</f>
        <v>0</v>
      </c>
      <c r="I148" s="56" t="n">
        <f aca="false">I147+G148</f>
        <v>120000</v>
      </c>
      <c r="J148" s="56" t="n">
        <f aca="false">(F148+G148+H148)*((1+D148)^(1/12)-1)</f>
        <v>484.111825326482</v>
      </c>
      <c r="K148" s="56" t="n">
        <f aca="false">(F148+G148+H148+J148)*(Inputs!$C$14+IF(B148&lt;=10,Inputs!$C$12,Inputs!$C$13))/12</f>
        <v>74.1807097969546</v>
      </c>
      <c r="L148" s="56" t="n">
        <f aca="false">IF(OR(E148=1,A148&lt;=Inputs!$C$15),0,MAX(Inputs!$C$8*I148-(F148+G148+H148+J148-K148),0))</f>
        <v>0</v>
      </c>
      <c r="M148" s="56" t="n">
        <f aca="false">L148*INDEX(Rates!$B$2:$C$101,C148+1,IF(Inputs!$C$5="Male",1,2))/1000/12*Inputs!$C$16</f>
        <v>0</v>
      </c>
      <c r="N148" s="56" t="n">
        <f aca="false">IF($V$1=1,MAX(F148+G148+H148+J148-K148-M148,0)*Inputs!$C$22/12,0)</f>
        <v>0</v>
      </c>
      <c r="O148" s="56" t="n">
        <f aca="false">IF(AND(MOD(A148,12)=0,B148&gt;=Inputs!$C$18),MAX(F148+G148+H148+J148-K148-M148-N148,0)*Inputs!$C$17,0)</f>
        <v>0</v>
      </c>
      <c r="P148" s="56" t="n">
        <f aca="false">F148+G148+H148+J148-K148-M148-N148+O148</f>
        <v>148287.238884112</v>
      </c>
      <c r="Q148" s="56" t="n">
        <f aca="false">IF(OR(E148=1,P148&lt;=0),0,P148)</f>
        <v>148287.238884112</v>
      </c>
      <c r="R148" s="15" t="n">
        <f aca="false">IF(OR(E148=1,AND(P148&lt;=0,I148&gt;0)),1,0)</f>
        <v>0</v>
      </c>
      <c r="S148" s="15" t="n">
        <f aca="false">IF(L148&gt;0,1,0)</f>
        <v>0</v>
      </c>
    </row>
    <row r="149" customFormat="false" ht="15" hidden="false" customHeight="false" outlineLevel="0" collapsed="false">
      <c r="A149" s="15" t="n">
        <v>148</v>
      </c>
      <c r="B149" s="15" t="n">
        <f aca="false">INT((A149-1)/12)+1</f>
        <v>13</v>
      </c>
      <c r="C149" s="15" t="n">
        <f aca="false">MIN(Inputs!$C$4+B149-1,99)</f>
        <v>86</v>
      </c>
      <c r="D149" s="55" t="n">
        <f aca="false">Inputs!$C$27</f>
        <v>0.04</v>
      </c>
      <c r="E149" s="15" t="n">
        <f aca="false">R148</f>
        <v>0</v>
      </c>
      <c r="F149" s="56" t="n">
        <f aca="false">Q148</f>
        <v>148287.238884112</v>
      </c>
      <c r="G149" s="56" t="n">
        <f aca="false">IF(AND(MOD(A149-1,12)=0,B149&lt;=Inputs!$C$7,E149=0),Inputs!$C$6,0)</f>
        <v>0</v>
      </c>
      <c r="H149" s="56" t="n">
        <f aca="false">IF(B149=1,G149*Inputs!$C$9,0)</f>
        <v>0</v>
      </c>
      <c r="I149" s="56" t="n">
        <f aca="false">I148+G149</f>
        <v>120000</v>
      </c>
      <c r="J149" s="56" t="n">
        <f aca="false">(F149+G149+H149)*((1+D149)^(1/12)-1)</f>
        <v>485.453833127352</v>
      </c>
      <c r="K149" s="56" t="n">
        <f aca="false">(F149+G149+H149+J149)*(Inputs!$C$14+IF(B149&lt;=10,Inputs!$C$12,Inputs!$C$13))/12</f>
        <v>74.3863463586198</v>
      </c>
      <c r="L149" s="56" t="n">
        <f aca="false">IF(OR(E149=1,A149&lt;=Inputs!$C$15),0,MAX(Inputs!$C$8*I149-(F149+G149+H149+J149-K149),0))</f>
        <v>0</v>
      </c>
      <c r="M149" s="56" t="n">
        <f aca="false">L149*INDEX(Rates!$B$2:$C$101,C149+1,IF(Inputs!$C$5="Male",1,2))/1000/12*Inputs!$C$16</f>
        <v>0</v>
      </c>
      <c r="N149" s="56" t="n">
        <f aca="false">IF($V$1=1,MAX(F149+G149+H149+J149-K149-M149,0)*Inputs!$C$22/12,0)</f>
        <v>0</v>
      </c>
      <c r="O149" s="56" t="n">
        <f aca="false">IF(AND(MOD(A149,12)=0,B149&gt;=Inputs!$C$18),MAX(F149+G149+H149+J149-K149-M149-N149,0)*Inputs!$C$17,0)</f>
        <v>0</v>
      </c>
      <c r="P149" s="56" t="n">
        <f aca="false">F149+G149+H149+J149-K149-M149-N149+O149</f>
        <v>148698.306370881</v>
      </c>
      <c r="Q149" s="56" t="n">
        <f aca="false">IF(OR(E149=1,P149&lt;=0),0,P149)</f>
        <v>148698.306370881</v>
      </c>
      <c r="R149" s="15" t="n">
        <f aca="false">IF(OR(E149=1,AND(P149&lt;=0,I149&gt;0)),1,0)</f>
        <v>0</v>
      </c>
      <c r="S149" s="15" t="n">
        <f aca="false">IF(L149&gt;0,1,0)</f>
        <v>0</v>
      </c>
    </row>
    <row r="150" customFormat="false" ht="15" hidden="false" customHeight="false" outlineLevel="0" collapsed="false">
      <c r="A150" s="15" t="n">
        <v>149</v>
      </c>
      <c r="B150" s="15" t="n">
        <f aca="false">INT((A150-1)/12)+1</f>
        <v>13</v>
      </c>
      <c r="C150" s="15" t="n">
        <f aca="false">MIN(Inputs!$C$4+B150-1,99)</f>
        <v>86</v>
      </c>
      <c r="D150" s="55" t="n">
        <f aca="false">Inputs!$C$27</f>
        <v>0.04</v>
      </c>
      <c r="E150" s="15" t="n">
        <f aca="false">R149</f>
        <v>0</v>
      </c>
      <c r="F150" s="56" t="n">
        <f aca="false">Q149</f>
        <v>148698.306370881</v>
      </c>
      <c r="G150" s="56" t="n">
        <f aca="false">IF(AND(MOD(A150-1,12)=0,B150&lt;=Inputs!$C$7,E150=0),Inputs!$C$6,0)</f>
        <v>0</v>
      </c>
      <c r="H150" s="56" t="n">
        <f aca="false">IF(B150=1,G150*Inputs!$C$9,0)</f>
        <v>0</v>
      </c>
      <c r="I150" s="56" t="n">
        <f aca="false">I149+G150</f>
        <v>120000</v>
      </c>
      <c r="J150" s="56" t="n">
        <f aca="false">(F150+G150+H150)*((1+D150)^(1/12)-1)</f>
        <v>486.799561111955</v>
      </c>
      <c r="K150" s="56" t="n">
        <f aca="false">(F150+G150+H150+J150)*(Inputs!$C$14+IF(B150&lt;=10,Inputs!$C$12,Inputs!$C$13))/12</f>
        <v>74.5925529659965</v>
      </c>
      <c r="L150" s="56" t="n">
        <f aca="false">IF(OR(E150=1,A150&lt;=Inputs!$C$15),0,MAX(Inputs!$C$8*I150-(F150+G150+H150+J150-K150),0))</f>
        <v>0</v>
      </c>
      <c r="M150" s="56" t="n">
        <f aca="false">L150*INDEX(Rates!$B$2:$C$101,C150+1,IF(Inputs!$C$5="Male",1,2))/1000/12*Inputs!$C$16</f>
        <v>0</v>
      </c>
      <c r="N150" s="56" t="n">
        <f aca="false">IF($V$1=1,MAX(F150+G150+H150+J150-K150-M150,0)*Inputs!$C$22/12,0)</f>
        <v>0</v>
      </c>
      <c r="O150" s="56" t="n">
        <f aca="false">IF(AND(MOD(A150,12)=0,B150&gt;=Inputs!$C$18),MAX(F150+G150+H150+J150-K150-M150-N150,0)*Inputs!$C$17,0)</f>
        <v>0</v>
      </c>
      <c r="P150" s="56" t="n">
        <f aca="false">F150+G150+H150+J150-K150-M150-N150+O150</f>
        <v>149110.513379027</v>
      </c>
      <c r="Q150" s="56" t="n">
        <f aca="false">IF(OR(E150=1,P150&lt;=0),0,P150)</f>
        <v>149110.513379027</v>
      </c>
      <c r="R150" s="15" t="n">
        <f aca="false">IF(OR(E150=1,AND(P150&lt;=0,I150&gt;0)),1,0)</f>
        <v>0</v>
      </c>
      <c r="S150" s="15" t="n">
        <f aca="false">IF(L150&gt;0,1,0)</f>
        <v>0</v>
      </c>
    </row>
    <row r="151" customFormat="false" ht="15" hidden="false" customHeight="false" outlineLevel="0" collapsed="false">
      <c r="A151" s="15" t="n">
        <v>150</v>
      </c>
      <c r="B151" s="15" t="n">
        <f aca="false">INT((A151-1)/12)+1</f>
        <v>13</v>
      </c>
      <c r="C151" s="15" t="n">
        <f aca="false">MIN(Inputs!$C$4+B151-1,99)</f>
        <v>86</v>
      </c>
      <c r="D151" s="55" t="n">
        <f aca="false">Inputs!$C$27</f>
        <v>0.04</v>
      </c>
      <c r="E151" s="15" t="n">
        <f aca="false">R150</f>
        <v>0</v>
      </c>
      <c r="F151" s="56" t="n">
        <f aca="false">Q150</f>
        <v>149110.513379027</v>
      </c>
      <c r="G151" s="56" t="n">
        <f aca="false">IF(AND(MOD(A151-1,12)=0,B151&lt;=Inputs!$C$7,E151=0),Inputs!$C$6,0)</f>
        <v>0</v>
      </c>
      <c r="H151" s="56" t="n">
        <f aca="false">IF(B151=1,G151*Inputs!$C$9,0)</f>
        <v>0</v>
      </c>
      <c r="I151" s="56" t="n">
        <f aca="false">I150+G151</f>
        <v>120000</v>
      </c>
      <c r="J151" s="56" t="n">
        <f aca="false">(F151+G151+H151)*((1+D151)^(1/12)-1)</f>
        <v>488.149019593024</v>
      </c>
      <c r="K151" s="56" t="n">
        <f aca="false">(F151+G151+H151+J151)*(Inputs!$C$14+IF(B151&lt;=10,Inputs!$C$12,Inputs!$C$13))/12</f>
        <v>74.79933119931</v>
      </c>
      <c r="L151" s="56" t="n">
        <f aca="false">IF(OR(E151=1,A151&lt;=Inputs!$C$15),0,MAX(Inputs!$C$8*I151-(F151+G151+H151+J151-K151),0))</f>
        <v>0</v>
      </c>
      <c r="M151" s="56" t="n">
        <f aca="false">L151*INDEX(Rates!$B$2:$C$101,C151+1,IF(Inputs!$C$5="Male",1,2))/1000/12*Inputs!$C$16</f>
        <v>0</v>
      </c>
      <c r="N151" s="56" t="n">
        <f aca="false">IF($V$1=1,MAX(F151+G151+H151+J151-K151-M151,0)*Inputs!$C$22/12,0)</f>
        <v>0</v>
      </c>
      <c r="O151" s="56" t="n">
        <f aca="false">IF(AND(MOD(A151,12)=0,B151&gt;=Inputs!$C$18),MAX(F151+G151+H151+J151-K151-M151-N151,0)*Inputs!$C$17,0)</f>
        <v>0</v>
      </c>
      <c r="P151" s="56" t="n">
        <f aca="false">F151+G151+H151+J151-K151-M151-N151+O151</f>
        <v>149523.863067421</v>
      </c>
      <c r="Q151" s="56" t="n">
        <f aca="false">IF(OR(E151=1,P151&lt;=0),0,P151)</f>
        <v>149523.863067421</v>
      </c>
      <c r="R151" s="15" t="n">
        <f aca="false">IF(OR(E151=1,AND(P151&lt;=0,I151&gt;0)),1,0)</f>
        <v>0</v>
      </c>
      <c r="S151" s="15" t="n">
        <f aca="false">IF(L151&gt;0,1,0)</f>
        <v>0</v>
      </c>
    </row>
    <row r="152" customFormat="false" ht="15" hidden="false" customHeight="false" outlineLevel="0" collapsed="false">
      <c r="A152" s="15" t="n">
        <v>151</v>
      </c>
      <c r="B152" s="15" t="n">
        <f aca="false">INT((A152-1)/12)+1</f>
        <v>13</v>
      </c>
      <c r="C152" s="15" t="n">
        <f aca="false">MIN(Inputs!$C$4+B152-1,99)</f>
        <v>86</v>
      </c>
      <c r="D152" s="55" t="n">
        <f aca="false">Inputs!$C$27</f>
        <v>0.04</v>
      </c>
      <c r="E152" s="15" t="n">
        <f aca="false">R151</f>
        <v>0</v>
      </c>
      <c r="F152" s="56" t="n">
        <f aca="false">Q151</f>
        <v>149523.863067421</v>
      </c>
      <c r="G152" s="56" t="n">
        <f aca="false">IF(AND(MOD(A152-1,12)=0,B152&lt;=Inputs!$C$7,E152=0),Inputs!$C$6,0)</f>
        <v>0</v>
      </c>
      <c r="H152" s="56" t="n">
        <f aca="false">IF(B152=1,G152*Inputs!$C$9,0)</f>
        <v>0</v>
      </c>
      <c r="I152" s="56" t="n">
        <f aca="false">I151+G152</f>
        <v>120000</v>
      </c>
      <c r="J152" s="56" t="n">
        <f aca="false">(F152+G152+H152)*((1+D152)^(1/12)-1)</f>
        <v>489.502218911878</v>
      </c>
      <c r="K152" s="56" t="n">
        <f aca="false">(F152+G152+H152+J152)*(Inputs!$C$14+IF(B152&lt;=10,Inputs!$C$12,Inputs!$C$13))/12</f>
        <v>75.0066826431663</v>
      </c>
      <c r="L152" s="56" t="n">
        <f aca="false">IF(OR(E152=1,A152&lt;=Inputs!$C$15),0,MAX(Inputs!$C$8*I152-(F152+G152+H152+J152-K152),0))</f>
        <v>0</v>
      </c>
      <c r="M152" s="56" t="n">
        <f aca="false">L152*INDEX(Rates!$B$2:$C$101,C152+1,IF(Inputs!$C$5="Male",1,2))/1000/12*Inputs!$C$16</f>
        <v>0</v>
      </c>
      <c r="N152" s="56" t="n">
        <f aca="false">IF($V$1=1,MAX(F152+G152+H152+J152-K152-M152,0)*Inputs!$C$22/12,0)</f>
        <v>0</v>
      </c>
      <c r="O152" s="56" t="n">
        <f aca="false">IF(AND(MOD(A152,12)=0,B152&gt;=Inputs!$C$18),MAX(F152+G152+H152+J152-K152-M152-N152,0)*Inputs!$C$17,0)</f>
        <v>0</v>
      </c>
      <c r="P152" s="56" t="n">
        <f aca="false">F152+G152+H152+J152-K152-M152-N152+O152</f>
        <v>149938.358603689</v>
      </c>
      <c r="Q152" s="56" t="n">
        <f aca="false">IF(OR(E152=1,P152&lt;=0),0,P152)</f>
        <v>149938.358603689</v>
      </c>
      <c r="R152" s="15" t="n">
        <f aca="false">IF(OR(E152=1,AND(P152&lt;=0,I152&gt;0)),1,0)</f>
        <v>0</v>
      </c>
      <c r="S152" s="15" t="n">
        <f aca="false">IF(L152&gt;0,1,0)</f>
        <v>0</v>
      </c>
    </row>
    <row r="153" customFormat="false" ht="15" hidden="false" customHeight="false" outlineLevel="0" collapsed="false">
      <c r="A153" s="15" t="n">
        <v>152</v>
      </c>
      <c r="B153" s="15" t="n">
        <f aca="false">INT((A153-1)/12)+1</f>
        <v>13</v>
      </c>
      <c r="C153" s="15" t="n">
        <f aca="false">MIN(Inputs!$C$4+B153-1,99)</f>
        <v>86</v>
      </c>
      <c r="D153" s="55" t="n">
        <f aca="false">Inputs!$C$27</f>
        <v>0.04</v>
      </c>
      <c r="E153" s="15" t="n">
        <f aca="false">R152</f>
        <v>0</v>
      </c>
      <c r="F153" s="56" t="n">
        <f aca="false">Q152</f>
        <v>149938.358603689</v>
      </c>
      <c r="G153" s="56" t="n">
        <f aca="false">IF(AND(MOD(A153-1,12)=0,B153&lt;=Inputs!$C$7,E153=0),Inputs!$C$6,0)</f>
        <v>0</v>
      </c>
      <c r="H153" s="56" t="n">
        <f aca="false">IF(B153=1,G153*Inputs!$C$9,0)</f>
        <v>0</v>
      </c>
      <c r="I153" s="56" t="n">
        <f aca="false">I152+G153</f>
        <v>120000</v>
      </c>
      <c r="J153" s="56" t="n">
        <f aca="false">(F153+G153+H153)*((1+D153)^(1/12)-1)</f>
        <v>490.859169438505</v>
      </c>
      <c r="K153" s="56" t="n">
        <f aca="false">(F153+G153+H153+J153)*(Inputs!$C$14+IF(B153&lt;=10,Inputs!$C$12,Inputs!$C$13))/12</f>
        <v>75.214608886564</v>
      </c>
      <c r="L153" s="56" t="n">
        <f aca="false">IF(OR(E153=1,A153&lt;=Inputs!$C$15),0,MAX(Inputs!$C$8*I153-(F153+G153+H153+J153-K153),0))</f>
        <v>0</v>
      </c>
      <c r="M153" s="56" t="n">
        <f aca="false">L153*INDEX(Rates!$B$2:$C$101,C153+1,IF(Inputs!$C$5="Male",1,2))/1000/12*Inputs!$C$16</f>
        <v>0</v>
      </c>
      <c r="N153" s="56" t="n">
        <f aca="false">IF($V$1=1,MAX(F153+G153+H153+J153-K153-M153,0)*Inputs!$C$22/12,0)</f>
        <v>0</v>
      </c>
      <c r="O153" s="56" t="n">
        <f aca="false">IF(AND(MOD(A153,12)=0,B153&gt;=Inputs!$C$18),MAX(F153+G153+H153+J153-K153-M153-N153,0)*Inputs!$C$17,0)</f>
        <v>0</v>
      </c>
      <c r="P153" s="56" t="n">
        <f aca="false">F153+G153+H153+J153-K153-M153-N153+O153</f>
        <v>150354.003164241</v>
      </c>
      <c r="Q153" s="56" t="n">
        <f aca="false">IF(OR(E153=1,P153&lt;=0),0,P153)</f>
        <v>150354.003164241</v>
      </c>
      <c r="R153" s="15" t="n">
        <f aca="false">IF(OR(E153=1,AND(P153&lt;=0,I153&gt;0)),1,0)</f>
        <v>0</v>
      </c>
      <c r="S153" s="15" t="n">
        <f aca="false">IF(L153&gt;0,1,0)</f>
        <v>0</v>
      </c>
    </row>
    <row r="154" customFormat="false" ht="15" hidden="false" customHeight="false" outlineLevel="0" collapsed="false">
      <c r="A154" s="15" t="n">
        <v>153</v>
      </c>
      <c r="B154" s="15" t="n">
        <f aca="false">INT((A154-1)/12)+1</f>
        <v>13</v>
      </c>
      <c r="C154" s="15" t="n">
        <f aca="false">MIN(Inputs!$C$4+B154-1,99)</f>
        <v>86</v>
      </c>
      <c r="D154" s="55" t="n">
        <f aca="false">Inputs!$C$27</f>
        <v>0.04</v>
      </c>
      <c r="E154" s="15" t="n">
        <f aca="false">R153</f>
        <v>0</v>
      </c>
      <c r="F154" s="56" t="n">
        <f aca="false">Q153</f>
        <v>150354.003164241</v>
      </c>
      <c r="G154" s="56" t="n">
        <f aca="false">IF(AND(MOD(A154-1,12)=0,B154&lt;=Inputs!$C$7,E154=0),Inputs!$C$6,0)</f>
        <v>0</v>
      </c>
      <c r="H154" s="56" t="n">
        <f aca="false">IF(B154=1,G154*Inputs!$C$9,0)</f>
        <v>0</v>
      </c>
      <c r="I154" s="56" t="n">
        <f aca="false">I153+G154</f>
        <v>120000</v>
      </c>
      <c r="J154" s="56" t="n">
        <f aca="false">(F154+G154+H154)*((1+D154)^(1/12)-1)</f>
        <v>492.219881571638</v>
      </c>
      <c r="K154" s="56" t="n">
        <f aca="false">(F154+G154+H154+J154)*(Inputs!$C$14+IF(B154&lt;=10,Inputs!$C$12,Inputs!$C$13))/12</f>
        <v>75.4231115229065</v>
      </c>
      <c r="L154" s="56" t="n">
        <f aca="false">IF(OR(E154=1,A154&lt;=Inputs!$C$15),0,MAX(Inputs!$C$8*I154-(F154+G154+H154+J154-K154),0))</f>
        <v>0</v>
      </c>
      <c r="M154" s="56" t="n">
        <f aca="false">L154*INDEX(Rates!$B$2:$C$101,C154+1,IF(Inputs!$C$5="Male",1,2))/1000/12*Inputs!$C$16</f>
        <v>0</v>
      </c>
      <c r="N154" s="56" t="n">
        <f aca="false">IF($V$1=1,MAX(F154+G154+H154+J154-K154-M154,0)*Inputs!$C$22/12,0)</f>
        <v>0</v>
      </c>
      <c r="O154" s="56" t="n">
        <f aca="false">IF(AND(MOD(A154,12)=0,B154&gt;=Inputs!$C$18),MAX(F154+G154+H154+J154-K154-M154-N154,0)*Inputs!$C$17,0)</f>
        <v>0</v>
      </c>
      <c r="P154" s="56" t="n">
        <f aca="false">F154+G154+H154+J154-K154-M154-N154+O154</f>
        <v>150770.79993429</v>
      </c>
      <c r="Q154" s="56" t="n">
        <f aca="false">IF(OR(E154=1,P154&lt;=0),0,P154)</f>
        <v>150770.79993429</v>
      </c>
      <c r="R154" s="15" t="n">
        <f aca="false">IF(OR(E154=1,AND(P154&lt;=0,I154&gt;0)),1,0)</f>
        <v>0</v>
      </c>
      <c r="S154" s="15" t="n">
        <f aca="false">IF(L154&gt;0,1,0)</f>
        <v>0</v>
      </c>
    </row>
    <row r="155" customFormat="false" ht="15" hidden="false" customHeight="false" outlineLevel="0" collapsed="false">
      <c r="A155" s="15" t="n">
        <v>154</v>
      </c>
      <c r="B155" s="15" t="n">
        <f aca="false">INT((A155-1)/12)+1</f>
        <v>13</v>
      </c>
      <c r="C155" s="15" t="n">
        <f aca="false">MIN(Inputs!$C$4+B155-1,99)</f>
        <v>86</v>
      </c>
      <c r="D155" s="55" t="n">
        <f aca="false">Inputs!$C$27</f>
        <v>0.04</v>
      </c>
      <c r="E155" s="15" t="n">
        <f aca="false">R154</f>
        <v>0</v>
      </c>
      <c r="F155" s="56" t="n">
        <f aca="false">Q154</f>
        <v>150770.79993429</v>
      </c>
      <c r="G155" s="56" t="n">
        <f aca="false">IF(AND(MOD(A155-1,12)=0,B155&lt;=Inputs!$C$7,E155=0),Inputs!$C$6,0)</f>
        <v>0</v>
      </c>
      <c r="H155" s="56" t="n">
        <f aca="false">IF(B155=1,G155*Inputs!$C$9,0)</f>
        <v>0</v>
      </c>
      <c r="I155" s="56" t="n">
        <f aca="false">I154+G155</f>
        <v>120000</v>
      </c>
      <c r="J155" s="56" t="n">
        <f aca="false">(F155+G155+H155)*((1+D155)^(1/12)-1)</f>
        <v>493.584365738839</v>
      </c>
      <c r="K155" s="56" t="n">
        <f aca="false">(F155+G155+H155+J155)*(Inputs!$C$14+IF(B155&lt;=10,Inputs!$C$12,Inputs!$C$13))/12</f>
        <v>75.6321921500144</v>
      </c>
      <c r="L155" s="56" t="n">
        <f aca="false">IF(OR(E155=1,A155&lt;=Inputs!$C$15),0,MAX(Inputs!$C$8*I155-(F155+G155+H155+J155-K155),0))</f>
        <v>0</v>
      </c>
      <c r="M155" s="56" t="n">
        <f aca="false">L155*INDEX(Rates!$B$2:$C$101,C155+1,IF(Inputs!$C$5="Male",1,2))/1000/12*Inputs!$C$16</f>
        <v>0</v>
      </c>
      <c r="N155" s="56" t="n">
        <f aca="false">IF($V$1=1,MAX(F155+G155+H155+J155-K155-M155,0)*Inputs!$C$22/12,0)</f>
        <v>0</v>
      </c>
      <c r="O155" s="56" t="n">
        <f aca="false">IF(AND(MOD(A155,12)=0,B155&gt;=Inputs!$C$18),MAX(F155+G155+H155+J155-K155-M155-N155,0)*Inputs!$C$17,0)</f>
        <v>0</v>
      </c>
      <c r="P155" s="56" t="n">
        <f aca="false">F155+G155+H155+J155-K155-M155-N155+O155</f>
        <v>151188.752107879</v>
      </c>
      <c r="Q155" s="56" t="n">
        <f aca="false">IF(OR(E155=1,P155&lt;=0),0,P155)</f>
        <v>151188.752107879</v>
      </c>
      <c r="R155" s="15" t="n">
        <f aca="false">IF(OR(E155=1,AND(P155&lt;=0,I155&gt;0)),1,0)</f>
        <v>0</v>
      </c>
      <c r="S155" s="15" t="n">
        <f aca="false">IF(L155&gt;0,1,0)</f>
        <v>0</v>
      </c>
    </row>
    <row r="156" customFormat="false" ht="15" hidden="false" customHeight="false" outlineLevel="0" collapsed="false">
      <c r="A156" s="15" t="n">
        <v>155</v>
      </c>
      <c r="B156" s="15" t="n">
        <f aca="false">INT((A156-1)/12)+1</f>
        <v>13</v>
      </c>
      <c r="C156" s="15" t="n">
        <f aca="false">MIN(Inputs!$C$4+B156-1,99)</f>
        <v>86</v>
      </c>
      <c r="D156" s="55" t="n">
        <f aca="false">Inputs!$C$27</f>
        <v>0.04</v>
      </c>
      <c r="E156" s="15" t="n">
        <f aca="false">R155</f>
        <v>0</v>
      </c>
      <c r="F156" s="56" t="n">
        <f aca="false">Q155</f>
        <v>151188.752107879</v>
      </c>
      <c r="G156" s="56" t="n">
        <f aca="false">IF(AND(MOD(A156-1,12)=0,B156&lt;=Inputs!$C$7,E156=0),Inputs!$C$6,0)</f>
        <v>0</v>
      </c>
      <c r="H156" s="56" t="n">
        <f aca="false">IF(B156=1,G156*Inputs!$C$9,0)</f>
        <v>0</v>
      </c>
      <c r="I156" s="56" t="n">
        <f aca="false">I155+G156</f>
        <v>120000</v>
      </c>
      <c r="J156" s="56" t="n">
        <f aca="false">(F156+G156+H156)*((1+D156)^(1/12)-1)</f>
        <v>494.952632396573</v>
      </c>
      <c r="K156" s="56" t="n">
        <f aca="false">(F156+G156+H156+J156)*(Inputs!$C$14+IF(B156&lt;=10,Inputs!$C$12,Inputs!$C$13))/12</f>
        <v>75.8418523701377</v>
      </c>
      <c r="L156" s="56" t="n">
        <f aca="false">IF(OR(E156=1,A156&lt;=Inputs!$C$15),0,MAX(Inputs!$C$8*I156-(F156+G156+H156+J156-K156),0))</f>
        <v>0</v>
      </c>
      <c r="M156" s="56" t="n">
        <f aca="false">L156*INDEX(Rates!$B$2:$C$101,C156+1,IF(Inputs!$C$5="Male",1,2))/1000/12*Inputs!$C$16</f>
        <v>0</v>
      </c>
      <c r="N156" s="56" t="n">
        <f aca="false">IF($V$1=1,MAX(F156+G156+H156+J156-K156-M156,0)*Inputs!$C$22/12,0)</f>
        <v>0</v>
      </c>
      <c r="O156" s="56" t="n">
        <f aca="false">IF(AND(MOD(A156,12)=0,B156&gt;=Inputs!$C$18),MAX(F156+G156+H156+J156-K156-M156-N156,0)*Inputs!$C$17,0)</f>
        <v>0</v>
      </c>
      <c r="P156" s="56" t="n">
        <f aca="false">F156+G156+H156+J156-K156-M156-N156+O156</f>
        <v>151607.862887905</v>
      </c>
      <c r="Q156" s="56" t="n">
        <f aca="false">IF(OR(E156=1,P156&lt;=0),0,P156)</f>
        <v>151607.862887905</v>
      </c>
      <c r="R156" s="15" t="n">
        <f aca="false">IF(OR(E156=1,AND(P156&lt;=0,I156&gt;0)),1,0)</f>
        <v>0</v>
      </c>
      <c r="S156" s="15" t="n">
        <f aca="false">IF(L156&gt;0,1,0)</f>
        <v>0</v>
      </c>
    </row>
    <row r="157" customFormat="false" ht="15" hidden="false" customHeight="false" outlineLevel="0" collapsed="false">
      <c r="A157" s="15" t="n">
        <v>156</v>
      </c>
      <c r="B157" s="15" t="n">
        <f aca="false">INT((A157-1)/12)+1</f>
        <v>13</v>
      </c>
      <c r="C157" s="15" t="n">
        <f aca="false">MIN(Inputs!$C$4+B157-1,99)</f>
        <v>86</v>
      </c>
      <c r="D157" s="55" t="n">
        <f aca="false">Inputs!$C$27</f>
        <v>0.04</v>
      </c>
      <c r="E157" s="15" t="n">
        <f aca="false">R156</f>
        <v>0</v>
      </c>
      <c r="F157" s="56" t="n">
        <f aca="false">Q156</f>
        <v>151607.862887905</v>
      </c>
      <c r="G157" s="56" t="n">
        <f aca="false">IF(AND(MOD(A157-1,12)=0,B157&lt;=Inputs!$C$7,E157=0),Inputs!$C$6,0)</f>
        <v>0</v>
      </c>
      <c r="H157" s="56" t="n">
        <f aca="false">IF(B157=1,G157*Inputs!$C$9,0)</f>
        <v>0</v>
      </c>
      <c r="I157" s="56" t="n">
        <f aca="false">I156+G157</f>
        <v>120000</v>
      </c>
      <c r="J157" s="56" t="n">
        <f aca="false">(F157+G157+H157)*((1+D157)^(1/12)-1)</f>
        <v>496.324692030294</v>
      </c>
      <c r="K157" s="56" t="n">
        <f aca="false">(F157+G157+H157+J157)*(Inputs!$C$14+IF(B157&lt;=10,Inputs!$C$12,Inputs!$C$13))/12</f>
        <v>76.0520937899678</v>
      </c>
      <c r="L157" s="56" t="n">
        <f aca="false">IF(OR(E157=1,A157&lt;=Inputs!$C$15),0,MAX(Inputs!$C$8*I157-(F157+G157+H157+J157-K157),0))</f>
        <v>0</v>
      </c>
      <c r="M157" s="56" t="n">
        <f aca="false">L157*INDEX(Rates!$B$2:$C$101,C157+1,IF(Inputs!$C$5="Male",1,2))/1000/12*Inputs!$C$16</f>
        <v>0</v>
      </c>
      <c r="N157" s="56" t="n">
        <f aca="false">IF($V$1=1,MAX(F157+G157+H157+J157-K157-M157,0)*Inputs!$C$22/12,0)</f>
        <v>0</v>
      </c>
      <c r="O157" s="56" t="n">
        <f aca="false">IF(AND(MOD(A157,12)=0,B157&gt;=Inputs!$C$18),MAX(F157+G157+H157+J157-K157-M157-N157,0)*Inputs!$C$17,0)</f>
        <v>760.140677430728</v>
      </c>
      <c r="P157" s="56" t="n">
        <f aca="false">F157+G157+H157+J157-K157-M157-N157+O157</f>
        <v>152788.276163576</v>
      </c>
      <c r="Q157" s="56" t="n">
        <f aca="false">IF(OR(E157=1,P157&lt;=0),0,P157)</f>
        <v>152788.276163576</v>
      </c>
      <c r="R157" s="15" t="n">
        <f aca="false">IF(OR(E157=1,AND(P157&lt;=0,I157&gt;0)),1,0)</f>
        <v>0</v>
      </c>
      <c r="S157" s="15" t="n">
        <f aca="false">IF(L157&gt;0,1,0)</f>
        <v>0</v>
      </c>
    </row>
    <row r="158" customFormat="false" ht="15" hidden="false" customHeight="false" outlineLevel="0" collapsed="false">
      <c r="A158" s="15" t="n">
        <v>157</v>
      </c>
      <c r="B158" s="15" t="n">
        <f aca="false">INT((A158-1)/12)+1</f>
        <v>14</v>
      </c>
      <c r="C158" s="15" t="n">
        <f aca="false">MIN(Inputs!$C$4+B158-1,99)</f>
        <v>87</v>
      </c>
      <c r="D158" s="55" t="n">
        <f aca="false">Inputs!$C$27</f>
        <v>0.04</v>
      </c>
      <c r="E158" s="15" t="n">
        <f aca="false">R157</f>
        <v>0</v>
      </c>
      <c r="F158" s="56" t="n">
        <f aca="false">Q157</f>
        <v>152788.276163576</v>
      </c>
      <c r="G158" s="56" t="n">
        <f aca="false">IF(AND(MOD(A158-1,12)=0,B158&lt;=Inputs!$C$7,E158=0),Inputs!$C$6,0)</f>
        <v>0</v>
      </c>
      <c r="H158" s="56" t="n">
        <f aca="false">IF(B158=1,G158*Inputs!$C$9,0)</f>
        <v>0</v>
      </c>
      <c r="I158" s="56" t="n">
        <f aca="false">I157+G158</f>
        <v>120000</v>
      </c>
      <c r="J158" s="56" t="n">
        <f aca="false">(F158+G158+H158)*((1+D158)^(1/12)-1)</f>
        <v>500.189057930294</v>
      </c>
      <c r="K158" s="56" t="n">
        <f aca="false">(F158+G158+H158+J158)*(Inputs!$C$14+IF(B158&lt;=10,Inputs!$C$12,Inputs!$C$13))/12</f>
        <v>76.6442326107533</v>
      </c>
      <c r="L158" s="56" t="n">
        <f aca="false">IF(OR(E158=1,A158&lt;=Inputs!$C$15),0,MAX(Inputs!$C$8*I158-(F158+G158+H158+J158-K158),0))</f>
        <v>0</v>
      </c>
      <c r="M158" s="56" t="n">
        <f aca="false">L158*INDEX(Rates!$B$2:$C$101,C158+1,IF(Inputs!$C$5="Male",1,2))/1000/12*Inputs!$C$16</f>
        <v>0</v>
      </c>
      <c r="N158" s="56" t="n">
        <f aca="false">IF($V$1=1,MAX(F158+G158+H158+J158-K158-M158,0)*Inputs!$C$22/12,0)</f>
        <v>0</v>
      </c>
      <c r="O158" s="56" t="n">
        <f aca="false">IF(AND(MOD(A158,12)=0,B158&gt;=Inputs!$C$18),MAX(F158+G158+H158+J158-K158-M158-N158,0)*Inputs!$C$17,0)</f>
        <v>0</v>
      </c>
      <c r="P158" s="56" t="n">
        <f aca="false">F158+G158+H158+J158-K158-M158-N158+O158</f>
        <v>153211.820988896</v>
      </c>
      <c r="Q158" s="56" t="n">
        <f aca="false">IF(OR(E158=1,P158&lt;=0),0,P158)</f>
        <v>153211.820988896</v>
      </c>
      <c r="R158" s="15" t="n">
        <f aca="false">IF(OR(E158=1,AND(P158&lt;=0,I158&gt;0)),1,0)</f>
        <v>0</v>
      </c>
      <c r="S158" s="15" t="n">
        <f aca="false">IF(L158&gt;0,1,0)</f>
        <v>0</v>
      </c>
    </row>
    <row r="159" customFormat="false" ht="15" hidden="false" customHeight="false" outlineLevel="0" collapsed="false">
      <c r="A159" s="15" t="n">
        <v>158</v>
      </c>
      <c r="B159" s="15" t="n">
        <f aca="false">INT((A159-1)/12)+1</f>
        <v>14</v>
      </c>
      <c r="C159" s="15" t="n">
        <f aca="false">MIN(Inputs!$C$4+B159-1,99)</f>
        <v>87</v>
      </c>
      <c r="D159" s="55" t="n">
        <f aca="false">Inputs!$C$27</f>
        <v>0.04</v>
      </c>
      <c r="E159" s="15" t="n">
        <f aca="false">R158</f>
        <v>0</v>
      </c>
      <c r="F159" s="56" t="n">
        <f aca="false">Q158</f>
        <v>153211.820988896</v>
      </c>
      <c r="G159" s="56" t="n">
        <f aca="false">IF(AND(MOD(A159-1,12)=0,B159&lt;=Inputs!$C$7,E159=0),Inputs!$C$6,0)</f>
        <v>0</v>
      </c>
      <c r="H159" s="56" t="n">
        <f aca="false">IF(B159=1,G159*Inputs!$C$9,0)</f>
        <v>0</v>
      </c>
      <c r="I159" s="56" t="n">
        <f aca="false">I158+G159</f>
        <v>120000</v>
      </c>
      <c r="J159" s="56" t="n">
        <f aca="false">(F159+G159+H159)*((1+D159)^(1/12)-1)</f>
        <v>501.575633474487</v>
      </c>
      <c r="K159" s="56" t="n">
        <f aca="false">(F159+G159+H159+J159)*(Inputs!$C$14+IF(B159&lt;=10,Inputs!$C$12,Inputs!$C$13))/12</f>
        <v>76.8566983111852</v>
      </c>
      <c r="L159" s="56" t="n">
        <f aca="false">IF(OR(E159=1,A159&lt;=Inputs!$C$15),0,MAX(Inputs!$C$8*I159-(F159+G159+H159+J159-K159),0))</f>
        <v>0</v>
      </c>
      <c r="M159" s="56" t="n">
        <f aca="false">L159*INDEX(Rates!$B$2:$C$101,C159+1,IF(Inputs!$C$5="Male",1,2))/1000/12*Inputs!$C$16</f>
        <v>0</v>
      </c>
      <c r="N159" s="56" t="n">
        <f aca="false">IF($V$1=1,MAX(F159+G159+H159+J159-K159-M159,0)*Inputs!$C$22/12,0)</f>
        <v>0</v>
      </c>
      <c r="O159" s="56" t="n">
        <f aca="false">IF(AND(MOD(A159,12)=0,B159&gt;=Inputs!$C$18),MAX(F159+G159+H159+J159-K159-M159-N159,0)*Inputs!$C$17,0)</f>
        <v>0</v>
      </c>
      <c r="P159" s="56" t="n">
        <f aca="false">F159+G159+H159+J159-K159-M159-N159+O159</f>
        <v>153636.539924059</v>
      </c>
      <c r="Q159" s="56" t="n">
        <f aca="false">IF(OR(E159=1,P159&lt;=0),0,P159)</f>
        <v>153636.539924059</v>
      </c>
      <c r="R159" s="15" t="n">
        <f aca="false">IF(OR(E159=1,AND(P159&lt;=0,I159&gt;0)),1,0)</f>
        <v>0</v>
      </c>
      <c r="S159" s="15" t="n">
        <f aca="false">IF(L159&gt;0,1,0)</f>
        <v>0</v>
      </c>
    </row>
    <row r="160" customFormat="false" ht="15" hidden="false" customHeight="false" outlineLevel="0" collapsed="false">
      <c r="A160" s="15" t="n">
        <v>159</v>
      </c>
      <c r="B160" s="15" t="n">
        <f aca="false">INT((A160-1)/12)+1</f>
        <v>14</v>
      </c>
      <c r="C160" s="15" t="n">
        <f aca="false">MIN(Inputs!$C$4+B160-1,99)</f>
        <v>87</v>
      </c>
      <c r="D160" s="55" t="n">
        <f aca="false">Inputs!$C$27</f>
        <v>0.04</v>
      </c>
      <c r="E160" s="15" t="n">
        <f aca="false">R159</f>
        <v>0</v>
      </c>
      <c r="F160" s="56" t="n">
        <f aca="false">Q159</f>
        <v>153636.539924059</v>
      </c>
      <c r="G160" s="56" t="n">
        <f aca="false">IF(AND(MOD(A160-1,12)=0,B160&lt;=Inputs!$C$7,E160=0),Inputs!$C$6,0)</f>
        <v>0</v>
      </c>
      <c r="H160" s="56" t="n">
        <f aca="false">IF(B160=1,G160*Inputs!$C$9,0)</f>
        <v>0</v>
      </c>
      <c r="I160" s="56" t="n">
        <f aca="false">I159+G160</f>
        <v>120000</v>
      </c>
      <c r="J160" s="56" t="n">
        <f aca="false">(F160+G160+H160)*((1+D160)^(1/12)-1)</f>
        <v>502.966052748784</v>
      </c>
      <c r="K160" s="56" t="n">
        <f aca="false">(F160+G160+H160+J160)*(Inputs!$C$14+IF(B160&lt;=10,Inputs!$C$12,Inputs!$C$13))/12</f>
        <v>77.069752988404</v>
      </c>
      <c r="L160" s="56" t="n">
        <f aca="false">IF(OR(E160=1,A160&lt;=Inputs!$C$15),0,MAX(Inputs!$C$8*I160-(F160+G160+H160+J160-K160),0))</f>
        <v>0</v>
      </c>
      <c r="M160" s="56" t="n">
        <f aca="false">L160*INDEX(Rates!$B$2:$C$101,C160+1,IF(Inputs!$C$5="Male",1,2))/1000/12*Inputs!$C$16</f>
        <v>0</v>
      </c>
      <c r="N160" s="56" t="n">
        <f aca="false">IF($V$1=1,MAX(F160+G160+H160+J160-K160-M160,0)*Inputs!$C$22/12,0)</f>
        <v>0</v>
      </c>
      <c r="O160" s="56" t="n">
        <f aca="false">IF(AND(MOD(A160,12)=0,B160&gt;=Inputs!$C$18),MAX(F160+G160+H160+J160-K160-M160-N160,0)*Inputs!$C$17,0)</f>
        <v>0</v>
      </c>
      <c r="P160" s="56" t="n">
        <f aca="false">F160+G160+H160+J160-K160-M160-N160+O160</f>
        <v>154062.43622382</v>
      </c>
      <c r="Q160" s="56" t="n">
        <f aca="false">IF(OR(E160=1,P160&lt;=0),0,P160)</f>
        <v>154062.43622382</v>
      </c>
      <c r="R160" s="15" t="n">
        <f aca="false">IF(OR(E160=1,AND(P160&lt;=0,I160&gt;0)),1,0)</f>
        <v>0</v>
      </c>
      <c r="S160" s="15" t="n">
        <f aca="false">IF(L160&gt;0,1,0)</f>
        <v>0</v>
      </c>
    </row>
    <row r="161" customFormat="false" ht="15" hidden="false" customHeight="false" outlineLevel="0" collapsed="false">
      <c r="A161" s="15" t="n">
        <v>160</v>
      </c>
      <c r="B161" s="15" t="n">
        <f aca="false">INT((A161-1)/12)+1</f>
        <v>14</v>
      </c>
      <c r="C161" s="15" t="n">
        <f aca="false">MIN(Inputs!$C$4+B161-1,99)</f>
        <v>87</v>
      </c>
      <c r="D161" s="55" t="n">
        <f aca="false">Inputs!$C$27</f>
        <v>0.04</v>
      </c>
      <c r="E161" s="15" t="n">
        <f aca="false">R160</f>
        <v>0</v>
      </c>
      <c r="F161" s="56" t="n">
        <f aca="false">Q160</f>
        <v>154062.43622382</v>
      </c>
      <c r="G161" s="56" t="n">
        <f aca="false">IF(AND(MOD(A161-1,12)=0,B161&lt;=Inputs!$C$7,E161=0),Inputs!$C$6,0)</f>
        <v>0</v>
      </c>
      <c r="H161" s="56" t="n">
        <f aca="false">IF(B161=1,G161*Inputs!$C$9,0)</f>
        <v>0</v>
      </c>
      <c r="I161" s="56" t="n">
        <f aca="false">I160+G161</f>
        <v>120000</v>
      </c>
      <c r="J161" s="56" t="n">
        <f aca="false">(F161+G161+H161)*((1+D161)^(1/12)-1)</f>
        <v>504.360326408401</v>
      </c>
      <c r="K161" s="56" t="n">
        <f aca="false">(F161+G161+H161+J161)*(Inputs!$C$14+IF(B161&lt;=10,Inputs!$C$12,Inputs!$C$13))/12</f>
        <v>77.283398275114</v>
      </c>
      <c r="L161" s="56" t="n">
        <f aca="false">IF(OR(E161=1,A161&lt;=Inputs!$C$15),0,MAX(Inputs!$C$8*I161-(F161+G161+H161+J161-K161),0))</f>
        <v>0</v>
      </c>
      <c r="M161" s="56" t="n">
        <f aca="false">L161*INDEX(Rates!$B$2:$C$101,C161+1,IF(Inputs!$C$5="Male",1,2))/1000/12*Inputs!$C$16</f>
        <v>0</v>
      </c>
      <c r="N161" s="56" t="n">
        <f aca="false">IF($V$1=1,MAX(F161+G161+H161+J161-K161-M161,0)*Inputs!$C$22/12,0)</f>
        <v>0</v>
      </c>
      <c r="O161" s="56" t="n">
        <f aca="false">IF(AND(MOD(A161,12)=0,B161&gt;=Inputs!$C$18),MAX(F161+G161+H161+J161-K161-M161-N161,0)*Inputs!$C$17,0)</f>
        <v>0</v>
      </c>
      <c r="P161" s="56" t="n">
        <f aca="false">F161+G161+H161+J161-K161-M161-N161+O161</f>
        <v>154489.513151953</v>
      </c>
      <c r="Q161" s="56" t="n">
        <f aca="false">IF(OR(E161=1,P161&lt;=0),0,P161)</f>
        <v>154489.513151953</v>
      </c>
      <c r="R161" s="15" t="n">
        <f aca="false">IF(OR(E161=1,AND(P161&lt;=0,I161&gt;0)),1,0)</f>
        <v>0</v>
      </c>
      <c r="S161" s="15" t="n">
        <f aca="false">IF(L161&gt;0,1,0)</f>
        <v>0</v>
      </c>
    </row>
    <row r="162" customFormat="false" ht="15" hidden="false" customHeight="false" outlineLevel="0" collapsed="false">
      <c r="A162" s="15" t="n">
        <v>161</v>
      </c>
      <c r="B162" s="15" t="n">
        <f aca="false">INT((A162-1)/12)+1</f>
        <v>14</v>
      </c>
      <c r="C162" s="15" t="n">
        <f aca="false">MIN(Inputs!$C$4+B162-1,99)</f>
        <v>87</v>
      </c>
      <c r="D162" s="55" t="n">
        <f aca="false">Inputs!$C$27</f>
        <v>0.04</v>
      </c>
      <c r="E162" s="15" t="n">
        <f aca="false">R161</f>
        <v>0</v>
      </c>
      <c r="F162" s="56" t="n">
        <f aca="false">Q161</f>
        <v>154489.513151953</v>
      </c>
      <c r="G162" s="56" t="n">
        <f aca="false">IF(AND(MOD(A162-1,12)=0,B162&lt;=Inputs!$C$7,E162=0),Inputs!$C$6,0)</f>
        <v>0</v>
      </c>
      <c r="H162" s="56" t="n">
        <f aca="false">IF(B162=1,G162*Inputs!$C$9,0)</f>
        <v>0</v>
      </c>
      <c r="I162" s="56" t="n">
        <f aca="false">I161+G162</f>
        <v>120000</v>
      </c>
      <c r="J162" s="56" t="n">
        <f aca="false">(F162+G162+H162)*((1+D162)^(1/12)-1)</f>
        <v>505.75846513809</v>
      </c>
      <c r="K162" s="56" t="n">
        <f aca="false">(F162+G162+H162+J162)*(Inputs!$C$14+IF(B162&lt;=10,Inputs!$C$12,Inputs!$C$13))/12</f>
        <v>77.4976358085455</v>
      </c>
      <c r="L162" s="56" t="n">
        <f aca="false">IF(OR(E162=1,A162&lt;=Inputs!$C$15),0,MAX(Inputs!$C$8*I162-(F162+G162+H162+J162-K162),0))</f>
        <v>0</v>
      </c>
      <c r="M162" s="56" t="n">
        <f aca="false">L162*INDEX(Rates!$B$2:$C$101,C162+1,IF(Inputs!$C$5="Male",1,2))/1000/12*Inputs!$C$16</f>
        <v>0</v>
      </c>
      <c r="N162" s="56" t="n">
        <f aca="false">IF($V$1=1,MAX(F162+G162+H162+J162-K162-M162,0)*Inputs!$C$22/12,0)</f>
        <v>0</v>
      </c>
      <c r="O162" s="56" t="n">
        <f aca="false">IF(AND(MOD(A162,12)=0,B162&gt;=Inputs!$C$18),MAX(F162+G162+H162+J162-K162-M162-N162,0)*Inputs!$C$17,0)</f>
        <v>0</v>
      </c>
      <c r="P162" s="56" t="n">
        <f aca="false">F162+G162+H162+J162-K162-M162-N162+O162</f>
        <v>154917.773981282</v>
      </c>
      <c r="Q162" s="56" t="n">
        <f aca="false">IF(OR(E162=1,P162&lt;=0),0,P162)</f>
        <v>154917.773981282</v>
      </c>
      <c r="R162" s="15" t="n">
        <f aca="false">IF(OR(E162=1,AND(P162&lt;=0,I162&gt;0)),1,0)</f>
        <v>0</v>
      </c>
      <c r="S162" s="15" t="n">
        <f aca="false">IF(L162&gt;0,1,0)</f>
        <v>0</v>
      </c>
    </row>
    <row r="163" customFormat="false" ht="15" hidden="false" customHeight="false" outlineLevel="0" collapsed="false">
      <c r="A163" s="15" t="n">
        <v>162</v>
      </c>
      <c r="B163" s="15" t="n">
        <f aca="false">INT((A163-1)/12)+1</f>
        <v>14</v>
      </c>
      <c r="C163" s="15" t="n">
        <f aca="false">MIN(Inputs!$C$4+B163-1,99)</f>
        <v>87</v>
      </c>
      <c r="D163" s="55" t="n">
        <f aca="false">Inputs!$C$27</f>
        <v>0.04</v>
      </c>
      <c r="E163" s="15" t="n">
        <f aca="false">R162</f>
        <v>0</v>
      </c>
      <c r="F163" s="56" t="n">
        <f aca="false">Q162</f>
        <v>154917.773981282</v>
      </c>
      <c r="G163" s="56" t="n">
        <f aca="false">IF(AND(MOD(A163-1,12)=0,B163&lt;=Inputs!$C$7,E163=0),Inputs!$C$6,0)</f>
        <v>0</v>
      </c>
      <c r="H163" s="56" t="n">
        <f aca="false">IF(B163=1,G163*Inputs!$C$9,0)</f>
        <v>0</v>
      </c>
      <c r="I163" s="56" t="n">
        <f aca="false">I162+G163</f>
        <v>120000</v>
      </c>
      <c r="J163" s="56" t="n">
        <f aca="false">(F163+G163+H163)*((1+D163)^(1/12)-1)</f>
        <v>507.160479652224</v>
      </c>
      <c r="K163" s="56" t="n">
        <f aca="false">(F163+G163+H163+J163)*(Inputs!$C$14+IF(B163&lt;=10,Inputs!$C$12,Inputs!$C$13))/12</f>
        <v>77.7124672304673</v>
      </c>
      <c r="L163" s="56" t="n">
        <f aca="false">IF(OR(E163=1,A163&lt;=Inputs!$C$15),0,MAX(Inputs!$C$8*I163-(F163+G163+H163+J163-K163),0))</f>
        <v>0</v>
      </c>
      <c r="M163" s="56" t="n">
        <f aca="false">L163*INDEX(Rates!$B$2:$C$101,C163+1,IF(Inputs!$C$5="Male",1,2))/1000/12*Inputs!$C$16</f>
        <v>0</v>
      </c>
      <c r="N163" s="56" t="n">
        <f aca="false">IF($V$1=1,MAX(F163+G163+H163+J163-K163-M163,0)*Inputs!$C$22/12,0)</f>
        <v>0</v>
      </c>
      <c r="O163" s="56" t="n">
        <f aca="false">IF(AND(MOD(A163,12)=0,B163&gt;=Inputs!$C$18),MAX(F163+G163+H163+J163-K163-M163-N163,0)*Inputs!$C$17,0)</f>
        <v>0</v>
      </c>
      <c r="P163" s="56" t="n">
        <f aca="false">F163+G163+H163+J163-K163-M163-N163+O163</f>
        <v>155347.221993704</v>
      </c>
      <c r="Q163" s="56" t="n">
        <f aca="false">IF(OR(E163=1,P163&lt;=0),0,P163)</f>
        <v>155347.221993704</v>
      </c>
      <c r="R163" s="15" t="n">
        <f aca="false">IF(OR(E163=1,AND(P163&lt;=0,I163&gt;0)),1,0)</f>
        <v>0</v>
      </c>
      <c r="S163" s="15" t="n">
        <f aca="false">IF(L163&gt;0,1,0)</f>
        <v>0</v>
      </c>
    </row>
    <row r="164" customFormat="false" ht="15" hidden="false" customHeight="false" outlineLevel="0" collapsed="false">
      <c r="A164" s="15" t="n">
        <v>163</v>
      </c>
      <c r="B164" s="15" t="n">
        <f aca="false">INT((A164-1)/12)+1</f>
        <v>14</v>
      </c>
      <c r="C164" s="15" t="n">
        <f aca="false">MIN(Inputs!$C$4+B164-1,99)</f>
        <v>87</v>
      </c>
      <c r="D164" s="55" t="n">
        <f aca="false">Inputs!$C$27</f>
        <v>0.04</v>
      </c>
      <c r="E164" s="15" t="n">
        <f aca="false">R163</f>
        <v>0</v>
      </c>
      <c r="F164" s="56" t="n">
        <f aca="false">Q163</f>
        <v>155347.221993704</v>
      </c>
      <c r="G164" s="56" t="n">
        <f aca="false">IF(AND(MOD(A164-1,12)=0,B164&lt;=Inputs!$C$7,E164=0),Inputs!$C$6,0)</f>
        <v>0</v>
      </c>
      <c r="H164" s="56" t="n">
        <f aca="false">IF(B164=1,G164*Inputs!$C$9,0)</f>
        <v>0</v>
      </c>
      <c r="I164" s="56" t="n">
        <f aca="false">I163+G164</f>
        <v>120000</v>
      </c>
      <c r="J164" s="56" t="n">
        <f aca="false">(F164+G164+H164)*((1+D164)^(1/12)-1)</f>
        <v>508.566380694875</v>
      </c>
      <c r="K164" s="56" t="n">
        <f aca="false">(F164+G164+H164+J164)*(Inputs!$C$14+IF(B164&lt;=10,Inputs!$C$12,Inputs!$C$13))/12</f>
        <v>77.9278941871995</v>
      </c>
      <c r="L164" s="56" t="n">
        <f aca="false">IF(OR(E164=1,A164&lt;=Inputs!$C$15),0,MAX(Inputs!$C$8*I164-(F164+G164+H164+J164-K164),0))</f>
        <v>0</v>
      </c>
      <c r="M164" s="56" t="n">
        <f aca="false">L164*INDEX(Rates!$B$2:$C$101,C164+1,IF(Inputs!$C$5="Male",1,2))/1000/12*Inputs!$C$16</f>
        <v>0</v>
      </c>
      <c r="N164" s="56" t="n">
        <f aca="false">IF($V$1=1,MAX(F164+G164+H164+J164-K164-M164,0)*Inputs!$C$22/12,0)</f>
        <v>0</v>
      </c>
      <c r="O164" s="56" t="n">
        <f aca="false">IF(AND(MOD(A164,12)=0,B164&gt;=Inputs!$C$18),MAX(F164+G164+H164+J164-K164-M164-N164,0)*Inputs!$C$17,0)</f>
        <v>0</v>
      </c>
      <c r="P164" s="56" t="n">
        <f aca="false">F164+G164+H164+J164-K164-M164-N164+O164</f>
        <v>155777.860480212</v>
      </c>
      <c r="Q164" s="56" t="n">
        <f aca="false">IF(OR(E164=1,P164&lt;=0),0,P164)</f>
        <v>155777.860480212</v>
      </c>
      <c r="R164" s="15" t="n">
        <f aca="false">IF(OR(E164=1,AND(P164&lt;=0,I164&gt;0)),1,0)</f>
        <v>0</v>
      </c>
      <c r="S164" s="15" t="n">
        <f aca="false">IF(L164&gt;0,1,0)</f>
        <v>0</v>
      </c>
    </row>
    <row r="165" customFormat="false" ht="15" hidden="false" customHeight="false" outlineLevel="0" collapsed="false">
      <c r="A165" s="15" t="n">
        <v>164</v>
      </c>
      <c r="B165" s="15" t="n">
        <f aca="false">INT((A165-1)/12)+1</f>
        <v>14</v>
      </c>
      <c r="C165" s="15" t="n">
        <f aca="false">MIN(Inputs!$C$4+B165-1,99)</f>
        <v>87</v>
      </c>
      <c r="D165" s="55" t="n">
        <f aca="false">Inputs!$C$27</f>
        <v>0.04</v>
      </c>
      <c r="E165" s="15" t="n">
        <f aca="false">R164</f>
        <v>0</v>
      </c>
      <c r="F165" s="56" t="n">
        <f aca="false">Q164</f>
        <v>155777.860480212</v>
      </c>
      <c r="G165" s="56" t="n">
        <f aca="false">IF(AND(MOD(A165-1,12)=0,B165&lt;=Inputs!$C$7,E165=0),Inputs!$C$6,0)</f>
        <v>0</v>
      </c>
      <c r="H165" s="56" t="n">
        <f aca="false">IF(B165=1,G165*Inputs!$C$9,0)</f>
        <v>0</v>
      </c>
      <c r="I165" s="56" t="n">
        <f aca="false">I164+G165</f>
        <v>120000</v>
      </c>
      <c r="J165" s="56" t="n">
        <f aca="false">(F165+G165+H165)*((1+D165)^(1/12)-1)</f>
        <v>509.976179039902</v>
      </c>
      <c r="K165" s="56" t="n">
        <f aca="false">(F165+G165+H165+J165)*(Inputs!$C$14+IF(B165&lt;=10,Inputs!$C$12,Inputs!$C$13))/12</f>
        <v>78.1439183296259</v>
      </c>
      <c r="L165" s="56" t="n">
        <f aca="false">IF(OR(E165=1,A165&lt;=Inputs!$C$15),0,MAX(Inputs!$C$8*I165-(F165+G165+H165+J165-K165),0))</f>
        <v>0</v>
      </c>
      <c r="M165" s="56" t="n">
        <f aca="false">L165*INDEX(Rates!$B$2:$C$101,C165+1,IF(Inputs!$C$5="Male",1,2))/1000/12*Inputs!$C$16</f>
        <v>0</v>
      </c>
      <c r="N165" s="56" t="n">
        <f aca="false">IF($V$1=1,MAX(F165+G165+H165+J165-K165-M165,0)*Inputs!$C$22/12,0)</f>
        <v>0</v>
      </c>
      <c r="O165" s="56" t="n">
        <f aca="false">IF(AND(MOD(A165,12)=0,B165&gt;=Inputs!$C$18),MAX(F165+G165+H165+J165-K165-M165-N165,0)*Inputs!$C$17,0)</f>
        <v>0</v>
      </c>
      <c r="P165" s="56" t="n">
        <f aca="false">F165+G165+H165+J165-K165-M165-N165+O165</f>
        <v>156209.692740922</v>
      </c>
      <c r="Q165" s="56" t="n">
        <f aca="false">IF(OR(E165=1,P165&lt;=0),0,P165)</f>
        <v>156209.692740922</v>
      </c>
      <c r="R165" s="15" t="n">
        <f aca="false">IF(OR(E165=1,AND(P165&lt;=0,I165&gt;0)),1,0)</f>
        <v>0</v>
      </c>
      <c r="S165" s="15" t="n">
        <f aca="false">IF(L165&gt;0,1,0)</f>
        <v>0</v>
      </c>
    </row>
    <row r="166" customFormat="false" ht="15" hidden="false" customHeight="false" outlineLevel="0" collapsed="false">
      <c r="A166" s="15" t="n">
        <v>165</v>
      </c>
      <c r="B166" s="15" t="n">
        <f aca="false">INT((A166-1)/12)+1</f>
        <v>14</v>
      </c>
      <c r="C166" s="15" t="n">
        <f aca="false">MIN(Inputs!$C$4+B166-1,99)</f>
        <v>87</v>
      </c>
      <c r="D166" s="55" t="n">
        <f aca="false">Inputs!$C$27</f>
        <v>0.04</v>
      </c>
      <c r="E166" s="15" t="n">
        <f aca="false">R165</f>
        <v>0</v>
      </c>
      <c r="F166" s="56" t="n">
        <f aca="false">Q165</f>
        <v>156209.692740922</v>
      </c>
      <c r="G166" s="56" t="n">
        <f aca="false">IF(AND(MOD(A166-1,12)=0,B166&lt;=Inputs!$C$7,E166=0),Inputs!$C$6,0)</f>
        <v>0</v>
      </c>
      <c r="H166" s="56" t="n">
        <f aca="false">IF(B166=1,G166*Inputs!$C$9,0)</f>
        <v>0</v>
      </c>
      <c r="I166" s="56" t="n">
        <f aca="false">I165+G166</f>
        <v>120000</v>
      </c>
      <c r="J166" s="56" t="n">
        <f aca="false">(F166+G166+H166)*((1+D166)^(1/12)-1)</f>
        <v>511.389885491026</v>
      </c>
      <c r="K166" s="56" t="n">
        <f aca="false">(F166+G166+H166+J166)*(Inputs!$C$14+IF(B166&lt;=10,Inputs!$C$12,Inputs!$C$13))/12</f>
        <v>78.3605413132066</v>
      </c>
      <c r="L166" s="56" t="n">
        <f aca="false">IF(OR(E166=1,A166&lt;=Inputs!$C$15),0,MAX(Inputs!$C$8*I166-(F166+G166+H166+J166-K166),0))</f>
        <v>0</v>
      </c>
      <c r="M166" s="56" t="n">
        <f aca="false">L166*INDEX(Rates!$B$2:$C$101,C166+1,IF(Inputs!$C$5="Male",1,2))/1000/12*Inputs!$C$16</f>
        <v>0</v>
      </c>
      <c r="N166" s="56" t="n">
        <f aca="false">IF($V$1=1,MAX(F166+G166+H166+J166-K166-M166,0)*Inputs!$C$22/12,0)</f>
        <v>0</v>
      </c>
      <c r="O166" s="56" t="n">
        <f aca="false">IF(AND(MOD(A166,12)=0,B166&gt;=Inputs!$C$18),MAX(F166+G166+H166+J166-K166-M166-N166,0)*Inputs!$C$17,0)</f>
        <v>0</v>
      </c>
      <c r="P166" s="56" t="n">
        <f aca="false">F166+G166+H166+J166-K166-M166-N166+O166</f>
        <v>156642.7220851</v>
      </c>
      <c r="Q166" s="56" t="n">
        <f aca="false">IF(OR(E166=1,P166&lt;=0),0,P166)</f>
        <v>156642.7220851</v>
      </c>
      <c r="R166" s="15" t="n">
        <f aca="false">IF(OR(E166=1,AND(P166&lt;=0,I166&gt;0)),1,0)</f>
        <v>0</v>
      </c>
      <c r="S166" s="15" t="n">
        <f aca="false">IF(L166&gt;0,1,0)</f>
        <v>0</v>
      </c>
    </row>
    <row r="167" customFormat="false" ht="15" hidden="false" customHeight="false" outlineLevel="0" collapsed="false">
      <c r="A167" s="15" t="n">
        <v>166</v>
      </c>
      <c r="B167" s="15" t="n">
        <f aca="false">INT((A167-1)/12)+1</f>
        <v>14</v>
      </c>
      <c r="C167" s="15" t="n">
        <f aca="false">MIN(Inputs!$C$4+B167-1,99)</f>
        <v>87</v>
      </c>
      <c r="D167" s="55" t="n">
        <f aca="false">Inputs!$C$27</f>
        <v>0.04</v>
      </c>
      <c r="E167" s="15" t="n">
        <f aca="false">R166</f>
        <v>0</v>
      </c>
      <c r="F167" s="56" t="n">
        <f aca="false">Q166</f>
        <v>156642.7220851</v>
      </c>
      <c r="G167" s="56" t="n">
        <f aca="false">IF(AND(MOD(A167-1,12)=0,B167&lt;=Inputs!$C$7,E167=0),Inputs!$C$6,0)</f>
        <v>0</v>
      </c>
      <c r="H167" s="56" t="n">
        <f aca="false">IF(B167=1,G167*Inputs!$C$9,0)</f>
        <v>0</v>
      </c>
      <c r="I167" s="56" t="n">
        <f aca="false">I166+G167</f>
        <v>120000</v>
      </c>
      <c r="J167" s="56" t="n">
        <f aca="false">(F167+G167+H167)*((1+D167)^(1/12)-1)</f>
        <v>512.80751088192</v>
      </c>
      <c r="K167" s="56" t="n">
        <f aca="false">(F167+G167+H167+J167)*(Inputs!$C$14+IF(B167&lt;=10,Inputs!$C$12,Inputs!$C$13))/12</f>
        <v>78.5777647979909</v>
      </c>
      <c r="L167" s="56" t="n">
        <f aca="false">IF(OR(E167=1,A167&lt;=Inputs!$C$15),0,MAX(Inputs!$C$8*I167-(F167+G167+H167+J167-K167),0))</f>
        <v>0</v>
      </c>
      <c r="M167" s="56" t="n">
        <f aca="false">L167*INDEX(Rates!$B$2:$C$101,C167+1,IF(Inputs!$C$5="Male",1,2))/1000/12*Inputs!$C$16</f>
        <v>0</v>
      </c>
      <c r="N167" s="56" t="n">
        <f aca="false">IF($V$1=1,MAX(F167+G167+H167+J167-K167-M167,0)*Inputs!$C$22/12,0)</f>
        <v>0</v>
      </c>
      <c r="O167" s="56" t="n">
        <f aca="false">IF(AND(MOD(A167,12)=0,B167&gt;=Inputs!$C$18),MAX(F167+G167+H167+J167-K167-M167-N167,0)*Inputs!$C$17,0)</f>
        <v>0</v>
      </c>
      <c r="P167" s="56" t="n">
        <f aca="false">F167+G167+H167+J167-K167-M167-N167+O167</f>
        <v>157076.951831184</v>
      </c>
      <c r="Q167" s="56" t="n">
        <f aca="false">IF(OR(E167=1,P167&lt;=0),0,P167)</f>
        <v>157076.951831184</v>
      </c>
      <c r="R167" s="15" t="n">
        <f aca="false">IF(OR(E167=1,AND(P167&lt;=0,I167&gt;0)),1,0)</f>
        <v>0</v>
      </c>
      <c r="S167" s="15" t="n">
        <f aca="false">IF(L167&gt;0,1,0)</f>
        <v>0</v>
      </c>
    </row>
    <row r="168" customFormat="false" ht="15" hidden="false" customHeight="false" outlineLevel="0" collapsed="false">
      <c r="A168" s="15" t="n">
        <v>167</v>
      </c>
      <c r="B168" s="15" t="n">
        <f aca="false">INT((A168-1)/12)+1</f>
        <v>14</v>
      </c>
      <c r="C168" s="15" t="n">
        <f aca="false">MIN(Inputs!$C$4+B168-1,99)</f>
        <v>87</v>
      </c>
      <c r="D168" s="55" t="n">
        <f aca="false">Inputs!$C$27</f>
        <v>0.04</v>
      </c>
      <c r="E168" s="15" t="n">
        <f aca="false">R167</f>
        <v>0</v>
      </c>
      <c r="F168" s="56" t="n">
        <f aca="false">Q167</f>
        <v>157076.951831184</v>
      </c>
      <c r="G168" s="56" t="n">
        <f aca="false">IF(AND(MOD(A168-1,12)=0,B168&lt;=Inputs!$C$7,E168=0),Inputs!$C$6,0)</f>
        <v>0</v>
      </c>
      <c r="H168" s="56" t="n">
        <f aca="false">IF(B168=1,G168*Inputs!$C$9,0)</f>
        <v>0</v>
      </c>
      <c r="I168" s="56" t="n">
        <f aca="false">I167+G168</f>
        <v>120000</v>
      </c>
      <c r="J168" s="56" t="n">
        <f aca="false">(F168+G168+H168)*((1+D168)^(1/12)-1)</f>
        <v>514.229066076289</v>
      </c>
      <c r="K168" s="56" t="n">
        <f aca="false">(F168+G168+H168+J168)*(Inputs!$C$14+IF(B168&lt;=10,Inputs!$C$12,Inputs!$C$13))/12</f>
        <v>78.7955904486301</v>
      </c>
      <c r="L168" s="56" t="n">
        <f aca="false">IF(OR(E168=1,A168&lt;=Inputs!$C$15),0,MAX(Inputs!$C$8*I168-(F168+G168+H168+J168-K168),0))</f>
        <v>0</v>
      </c>
      <c r="M168" s="56" t="n">
        <f aca="false">L168*INDEX(Rates!$B$2:$C$101,C168+1,IF(Inputs!$C$5="Male",1,2))/1000/12*Inputs!$C$16</f>
        <v>0</v>
      </c>
      <c r="N168" s="56" t="n">
        <f aca="false">IF($V$1=1,MAX(F168+G168+H168+J168-K168-M168,0)*Inputs!$C$22/12,0)</f>
        <v>0</v>
      </c>
      <c r="O168" s="56" t="n">
        <f aca="false">IF(AND(MOD(A168,12)=0,B168&gt;=Inputs!$C$18),MAX(F168+G168+H168+J168-K168-M168-N168,0)*Inputs!$C$17,0)</f>
        <v>0</v>
      </c>
      <c r="P168" s="56" t="n">
        <f aca="false">F168+G168+H168+J168-K168-M168-N168+O168</f>
        <v>157512.385306811</v>
      </c>
      <c r="Q168" s="56" t="n">
        <f aca="false">IF(OR(E168=1,P168&lt;=0),0,P168)</f>
        <v>157512.385306811</v>
      </c>
      <c r="R168" s="15" t="n">
        <f aca="false">IF(OR(E168=1,AND(P168&lt;=0,I168&gt;0)),1,0)</f>
        <v>0</v>
      </c>
      <c r="S168" s="15" t="n">
        <f aca="false">IF(L168&gt;0,1,0)</f>
        <v>0</v>
      </c>
    </row>
    <row r="169" customFormat="false" ht="15" hidden="false" customHeight="false" outlineLevel="0" collapsed="false">
      <c r="A169" s="15" t="n">
        <v>168</v>
      </c>
      <c r="B169" s="15" t="n">
        <f aca="false">INT((A169-1)/12)+1</f>
        <v>14</v>
      </c>
      <c r="C169" s="15" t="n">
        <f aca="false">MIN(Inputs!$C$4+B169-1,99)</f>
        <v>87</v>
      </c>
      <c r="D169" s="55" t="n">
        <f aca="false">Inputs!$C$27</f>
        <v>0.04</v>
      </c>
      <c r="E169" s="15" t="n">
        <f aca="false">R168</f>
        <v>0</v>
      </c>
      <c r="F169" s="56" t="n">
        <f aca="false">Q168</f>
        <v>157512.385306811</v>
      </c>
      <c r="G169" s="56" t="n">
        <f aca="false">IF(AND(MOD(A169-1,12)=0,B169&lt;=Inputs!$C$7,E169=0),Inputs!$C$6,0)</f>
        <v>0</v>
      </c>
      <c r="H169" s="56" t="n">
        <f aca="false">IF(B169=1,G169*Inputs!$C$9,0)</f>
        <v>0</v>
      </c>
      <c r="I169" s="56" t="n">
        <f aca="false">I168+G169</f>
        <v>120000</v>
      </c>
      <c r="J169" s="56" t="n">
        <f aca="false">(F169+G169+H169)*((1+D169)^(1/12)-1)</f>
        <v>515.654561967953</v>
      </c>
      <c r="K169" s="56" t="n">
        <f aca="false">(F169+G169+H169+J169)*(Inputs!$C$14+IF(B169&lt;=10,Inputs!$C$12,Inputs!$C$13))/12</f>
        <v>79.0140199343897</v>
      </c>
      <c r="L169" s="56" t="n">
        <f aca="false">IF(OR(E169=1,A169&lt;=Inputs!$C$15),0,MAX(Inputs!$C$8*I169-(F169+G169+H169+J169-K169),0))</f>
        <v>0</v>
      </c>
      <c r="M169" s="56" t="n">
        <f aca="false">L169*INDEX(Rates!$B$2:$C$101,C169+1,IF(Inputs!$C$5="Male",1,2))/1000/12*Inputs!$C$16</f>
        <v>0</v>
      </c>
      <c r="N169" s="56" t="n">
        <f aca="false">IF($V$1=1,MAX(F169+G169+H169+J169-K169-M169,0)*Inputs!$C$22/12,0)</f>
        <v>0</v>
      </c>
      <c r="O169" s="56" t="n">
        <f aca="false">IF(AND(MOD(A169,12)=0,B169&gt;=Inputs!$C$18),MAX(F169+G169+H169+J169-K169-M169-N169,0)*Inputs!$C$17,0)</f>
        <v>789.745129244225</v>
      </c>
      <c r="P169" s="56" t="n">
        <f aca="false">F169+G169+H169+J169-K169-M169-N169+O169</f>
        <v>158738.770978089</v>
      </c>
      <c r="Q169" s="56" t="n">
        <f aca="false">IF(OR(E169=1,P169&lt;=0),0,P169)</f>
        <v>158738.770978089</v>
      </c>
      <c r="R169" s="15" t="n">
        <f aca="false">IF(OR(E169=1,AND(P169&lt;=0,I169&gt;0)),1,0)</f>
        <v>0</v>
      </c>
      <c r="S169" s="15" t="n">
        <f aca="false">IF(L169&gt;0,1,0)</f>
        <v>0</v>
      </c>
    </row>
    <row r="170" customFormat="false" ht="15" hidden="false" customHeight="false" outlineLevel="0" collapsed="false">
      <c r="A170" s="15" t="n">
        <v>169</v>
      </c>
      <c r="B170" s="15" t="n">
        <f aca="false">INT((A170-1)/12)+1</f>
        <v>15</v>
      </c>
      <c r="C170" s="15" t="n">
        <f aca="false">MIN(Inputs!$C$4+B170-1,99)</f>
        <v>88</v>
      </c>
      <c r="D170" s="55" t="n">
        <f aca="false">Inputs!$C$27</f>
        <v>0.04</v>
      </c>
      <c r="E170" s="15" t="n">
        <f aca="false">R169</f>
        <v>0</v>
      </c>
      <c r="F170" s="56" t="n">
        <f aca="false">Q169</f>
        <v>158738.770978089</v>
      </c>
      <c r="G170" s="56" t="n">
        <f aca="false">IF(AND(MOD(A170-1,12)=0,B170&lt;=Inputs!$C$7,E170=0),Inputs!$C$6,0)</f>
        <v>0</v>
      </c>
      <c r="H170" s="56" t="n">
        <f aca="false">IF(B170=1,G170*Inputs!$C$9,0)</f>
        <v>0</v>
      </c>
      <c r="I170" s="56" t="n">
        <f aca="false">I169+G170</f>
        <v>120000</v>
      </c>
      <c r="J170" s="56" t="n">
        <f aca="false">(F170+G170+H170)*((1+D170)^(1/12)-1)</f>
        <v>519.669429528333</v>
      </c>
      <c r="K170" s="56" t="n">
        <f aca="false">(F170+G170+H170+J170)*(Inputs!$C$14+IF(B170&lt;=10,Inputs!$C$12,Inputs!$C$13))/12</f>
        <v>79.6292202038088</v>
      </c>
      <c r="L170" s="56" t="n">
        <f aca="false">IF(OR(E170=1,A170&lt;=Inputs!$C$15),0,MAX(Inputs!$C$8*I170-(F170+G170+H170+J170-K170),0))</f>
        <v>0</v>
      </c>
      <c r="M170" s="56" t="n">
        <f aca="false">L170*INDEX(Rates!$B$2:$C$101,C170+1,IF(Inputs!$C$5="Male",1,2))/1000/12*Inputs!$C$16</f>
        <v>0</v>
      </c>
      <c r="N170" s="56" t="n">
        <f aca="false">IF($V$1=1,MAX(F170+G170+H170+J170-K170-M170,0)*Inputs!$C$22/12,0)</f>
        <v>0</v>
      </c>
      <c r="O170" s="56" t="n">
        <f aca="false">IF(AND(MOD(A170,12)=0,B170&gt;=Inputs!$C$18),MAX(F170+G170+H170+J170-K170-M170-N170,0)*Inputs!$C$17,0)</f>
        <v>0</v>
      </c>
      <c r="P170" s="56" t="n">
        <f aca="false">F170+G170+H170+J170-K170-M170-N170+O170</f>
        <v>159178.811187414</v>
      </c>
      <c r="Q170" s="56" t="n">
        <f aca="false">IF(OR(E170=1,P170&lt;=0),0,P170)</f>
        <v>159178.811187414</v>
      </c>
      <c r="R170" s="15" t="n">
        <f aca="false">IF(OR(E170=1,AND(P170&lt;=0,I170&gt;0)),1,0)</f>
        <v>0</v>
      </c>
      <c r="S170" s="15" t="n">
        <f aca="false">IF(L170&gt;0,1,0)</f>
        <v>0</v>
      </c>
    </row>
    <row r="171" customFormat="false" ht="15" hidden="false" customHeight="false" outlineLevel="0" collapsed="false">
      <c r="A171" s="15" t="n">
        <v>170</v>
      </c>
      <c r="B171" s="15" t="n">
        <f aca="false">INT((A171-1)/12)+1</f>
        <v>15</v>
      </c>
      <c r="C171" s="15" t="n">
        <f aca="false">MIN(Inputs!$C$4+B171-1,99)</f>
        <v>88</v>
      </c>
      <c r="D171" s="55" t="n">
        <f aca="false">Inputs!$C$27</f>
        <v>0.04</v>
      </c>
      <c r="E171" s="15" t="n">
        <f aca="false">R170</f>
        <v>0</v>
      </c>
      <c r="F171" s="56" t="n">
        <f aca="false">Q170</f>
        <v>159178.811187414</v>
      </c>
      <c r="G171" s="56" t="n">
        <f aca="false">IF(AND(MOD(A171-1,12)=0,B171&lt;=Inputs!$C$7,E171=0),Inputs!$C$6,0)</f>
        <v>0</v>
      </c>
      <c r="H171" s="56" t="n">
        <f aca="false">IF(B171=1,G171*Inputs!$C$9,0)</f>
        <v>0</v>
      </c>
      <c r="I171" s="56" t="n">
        <f aca="false">I170+G171</f>
        <v>120000</v>
      </c>
      <c r="J171" s="56" t="n">
        <f aca="false">(F171+G171+H171)*((1+D171)^(1/12)-1)</f>
        <v>521.110006667366</v>
      </c>
      <c r="K171" s="56" t="n">
        <f aca="false">(F171+G171+H171+J171)*(Inputs!$C$14+IF(B171&lt;=10,Inputs!$C$12,Inputs!$C$13))/12</f>
        <v>79.8499605970406</v>
      </c>
      <c r="L171" s="56" t="n">
        <f aca="false">IF(OR(E171=1,A171&lt;=Inputs!$C$15),0,MAX(Inputs!$C$8*I171-(F171+G171+H171+J171-K171),0))</f>
        <v>0</v>
      </c>
      <c r="M171" s="56" t="n">
        <f aca="false">L171*INDEX(Rates!$B$2:$C$101,C171+1,IF(Inputs!$C$5="Male",1,2))/1000/12*Inputs!$C$16</f>
        <v>0</v>
      </c>
      <c r="N171" s="56" t="n">
        <f aca="false">IF($V$1=1,MAX(F171+G171+H171+J171-K171-M171,0)*Inputs!$C$22/12,0)</f>
        <v>0</v>
      </c>
      <c r="O171" s="56" t="n">
        <f aca="false">IF(AND(MOD(A171,12)=0,B171&gt;=Inputs!$C$18),MAX(F171+G171+H171+J171-K171-M171-N171,0)*Inputs!$C$17,0)</f>
        <v>0</v>
      </c>
      <c r="P171" s="56" t="n">
        <f aca="false">F171+G171+H171+J171-K171-M171-N171+O171</f>
        <v>159620.071233484</v>
      </c>
      <c r="Q171" s="56" t="n">
        <f aca="false">IF(OR(E171=1,P171&lt;=0),0,P171)</f>
        <v>159620.071233484</v>
      </c>
      <c r="R171" s="15" t="n">
        <f aca="false">IF(OR(E171=1,AND(P171&lt;=0,I171&gt;0)),1,0)</f>
        <v>0</v>
      </c>
      <c r="S171" s="15" t="n">
        <f aca="false">IF(L171&gt;0,1,0)</f>
        <v>0</v>
      </c>
    </row>
    <row r="172" customFormat="false" ht="15" hidden="false" customHeight="false" outlineLevel="0" collapsed="false">
      <c r="A172" s="15" t="n">
        <v>171</v>
      </c>
      <c r="B172" s="15" t="n">
        <f aca="false">INT((A172-1)/12)+1</f>
        <v>15</v>
      </c>
      <c r="C172" s="15" t="n">
        <f aca="false">MIN(Inputs!$C$4+B172-1,99)</f>
        <v>88</v>
      </c>
      <c r="D172" s="55" t="n">
        <f aca="false">Inputs!$C$27</f>
        <v>0.04</v>
      </c>
      <c r="E172" s="15" t="n">
        <f aca="false">R171</f>
        <v>0</v>
      </c>
      <c r="F172" s="56" t="n">
        <f aca="false">Q171</f>
        <v>159620.071233484</v>
      </c>
      <c r="G172" s="56" t="n">
        <f aca="false">IF(AND(MOD(A172-1,12)=0,B172&lt;=Inputs!$C$7,E172=0),Inputs!$C$6,0)</f>
        <v>0</v>
      </c>
      <c r="H172" s="56" t="n">
        <f aca="false">IF(B172=1,G172*Inputs!$C$9,0)</f>
        <v>0</v>
      </c>
      <c r="I172" s="56" t="n">
        <f aca="false">I171+G172</f>
        <v>120000</v>
      </c>
      <c r="J172" s="56" t="n">
        <f aca="false">(F172+G172+H172)*((1+D172)^(1/12)-1)</f>
        <v>522.554577234481</v>
      </c>
      <c r="K172" s="56" t="n">
        <f aca="false">(F172+G172+H172+J172)*(Inputs!$C$14+IF(B172&lt;=10,Inputs!$C$12,Inputs!$C$13))/12</f>
        <v>80.0713129053593</v>
      </c>
      <c r="L172" s="56" t="n">
        <f aca="false">IF(OR(E172=1,A172&lt;=Inputs!$C$15),0,MAX(Inputs!$C$8*I172-(F172+G172+H172+J172-K172),0))</f>
        <v>0</v>
      </c>
      <c r="M172" s="56" t="n">
        <f aca="false">L172*INDEX(Rates!$B$2:$C$101,C172+1,IF(Inputs!$C$5="Male",1,2))/1000/12*Inputs!$C$16</f>
        <v>0</v>
      </c>
      <c r="N172" s="56" t="n">
        <f aca="false">IF($V$1=1,MAX(F172+G172+H172+J172-K172-M172,0)*Inputs!$C$22/12,0)</f>
        <v>0</v>
      </c>
      <c r="O172" s="56" t="n">
        <f aca="false">IF(AND(MOD(A172,12)=0,B172&gt;=Inputs!$C$18),MAX(F172+G172+H172+J172-K172-M172-N172,0)*Inputs!$C$17,0)</f>
        <v>0</v>
      </c>
      <c r="P172" s="56" t="n">
        <f aca="false">F172+G172+H172+J172-K172-M172-N172+O172</f>
        <v>160062.554497813</v>
      </c>
      <c r="Q172" s="56" t="n">
        <f aca="false">IF(OR(E172=1,P172&lt;=0),0,P172)</f>
        <v>160062.554497813</v>
      </c>
      <c r="R172" s="15" t="n">
        <f aca="false">IF(OR(E172=1,AND(P172&lt;=0,I172&gt;0)),1,0)</f>
        <v>0</v>
      </c>
      <c r="S172" s="15" t="n">
        <f aca="false">IF(L172&gt;0,1,0)</f>
        <v>0</v>
      </c>
    </row>
    <row r="173" customFormat="false" ht="15" hidden="false" customHeight="false" outlineLevel="0" collapsed="false">
      <c r="A173" s="15" t="n">
        <v>172</v>
      </c>
      <c r="B173" s="15" t="n">
        <f aca="false">INT((A173-1)/12)+1</f>
        <v>15</v>
      </c>
      <c r="C173" s="15" t="n">
        <f aca="false">MIN(Inputs!$C$4+B173-1,99)</f>
        <v>88</v>
      </c>
      <c r="D173" s="55" t="n">
        <f aca="false">Inputs!$C$27</f>
        <v>0.04</v>
      </c>
      <c r="E173" s="15" t="n">
        <f aca="false">R172</f>
        <v>0</v>
      </c>
      <c r="F173" s="56" t="n">
        <f aca="false">Q172</f>
        <v>160062.554497813</v>
      </c>
      <c r="G173" s="56" t="n">
        <f aca="false">IF(AND(MOD(A173-1,12)=0,B173&lt;=Inputs!$C$7,E173=0),Inputs!$C$6,0)</f>
        <v>0</v>
      </c>
      <c r="H173" s="56" t="n">
        <f aca="false">IF(B173=1,G173*Inputs!$C$9,0)</f>
        <v>0</v>
      </c>
      <c r="I173" s="56" t="n">
        <f aca="false">I172+G173</f>
        <v>120000</v>
      </c>
      <c r="J173" s="56" t="n">
        <f aca="false">(F173+G173+H173)*((1+D173)^(1/12)-1)</f>
        <v>524.003152299873</v>
      </c>
      <c r="K173" s="56" t="n">
        <f aca="false">(F173+G173+H173+J173)*(Inputs!$C$14+IF(B173&lt;=10,Inputs!$C$12,Inputs!$C$13))/12</f>
        <v>80.2932788250566</v>
      </c>
      <c r="L173" s="56" t="n">
        <f aca="false">IF(OR(E173=1,A173&lt;=Inputs!$C$15),0,MAX(Inputs!$C$8*I173-(F173+G173+H173+J173-K173),0))</f>
        <v>0</v>
      </c>
      <c r="M173" s="56" t="n">
        <f aca="false">L173*INDEX(Rates!$B$2:$C$101,C173+1,IF(Inputs!$C$5="Male",1,2))/1000/12*Inputs!$C$16</f>
        <v>0</v>
      </c>
      <c r="N173" s="56" t="n">
        <f aca="false">IF($V$1=1,MAX(F173+G173+H173+J173-K173-M173,0)*Inputs!$C$22/12,0)</f>
        <v>0</v>
      </c>
      <c r="O173" s="56" t="n">
        <f aca="false">IF(AND(MOD(A173,12)=0,B173&gt;=Inputs!$C$18),MAX(F173+G173+H173+J173-K173-M173-N173,0)*Inputs!$C$17,0)</f>
        <v>0</v>
      </c>
      <c r="P173" s="56" t="n">
        <f aca="false">F173+G173+H173+J173-K173-M173-N173+O173</f>
        <v>160506.264371288</v>
      </c>
      <c r="Q173" s="56" t="n">
        <f aca="false">IF(OR(E173=1,P173&lt;=0),0,P173)</f>
        <v>160506.264371288</v>
      </c>
      <c r="R173" s="15" t="n">
        <f aca="false">IF(OR(E173=1,AND(P173&lt;=0,I173&gt;0)),1,0)</f>
        <v>0</v>
      </c>
      <c r="S173" s="15" t="n">
        <f aca="false">IF(L173&gt;0,1,0)</f>
        <v>0</v>
      </c>
    </row>
    <row r="174" customFormat="false" ht="15" hidden="false" customHeight="false" outlineLevel="0" collapsed="false">
      <c r="A174" s="15" t="n">
        <v>173</v>
      </c>
      <c r="B174" s="15" t="n">
        <f aca="false">INT((A174-1)/12)+1</f>
        <v>15</v>
      </c>
      <c r="C174" s="15" t="n">
        <f aca="false">MIN(Inputs!$C$4+B174-1,99)</f>
        <v>88</v>
      </c>
      <c r="D174" s="55" t="n">
        <f aca="false">Inputs!$C$27</f>
        <v>0.04</v>
      </c>
      <c r="E174" s="15" t="n">
        <f aca="false">R173</f>
        <v>0</v>
      </c>
      <c r="F174" s="56" t="n">
        <f aca="false">Q173</f>
        <v>160506.264371288</v>
      </c>
      <c r="G174" s="56" t="n">
        <f aca="false">IF(AND(MOD(A174-1,12)=0,B174&lt;=Inputs!$C$7,E174=0),Inputs!$C$6,0)</f>
        <v>0</v>
      </c>
      <c r="H174" s="56" t="n">
        <f aca="false">IF(B174=1,G174*Inputs!$C$9,0)</f>
        <v>0</v>
      </c>
      <c r="I174" s="56" t="n">
        <f aca="false">I173+G174</f>
        <v>120000</v>
      </c>
      <c r="J174" s="56" t="n">
        <f aca="false">(F174+G174+H174)*((1+D174)^(1/12)-1)</f>
        <v>525.455742964422</v>
      </c>
      <c r="K174" s="56" t="n">
        <f aca="false">(F174+G174+H174+J174)*(Inputs!$C$14+IF(B174&lt;=10,Inputs!$C$12,Inputs!$C$13))/12</f>
        <v>80.5158600571262</v>
      </c>
      <c r="L174" s="56" t="n">
        <f aca="false">IF(OR(E174=1,A174&lt;=Inputs!$C$15),0,MAX(Inputs!$C$8*I174-(F174+G174+H174+J174-K174),0))</f>
        <v>0</v>
      </c>
      <c r="M174" s="56" t="n">
        <f aca="false">L174*INDEX(Rates!$B$2:$C$101,C174+1,IF(Inputs!$C$5="Male",1,2))/1000/12*Inputs!$C$16</f>
        <v>0</v>
      </c>
      <c r="N174" s="56" t="n">
        <f aca="false">IF($V$1=1,MAX(F174+G174+H174+J174-K174-M174,0)*Inputs!$C$22/12,0)</f>
        <v>0</v>
      </c>
      <c r="O174" s="56" t="n">
        <f aca="false">IF(AND(MOD(A174,12)=0,B174&gt;=Inputs!$C$18),MAX(F174+G174+H174+J174-K174-M174-N174,0)*Inputs!$C$17,0)</f>
        <v>0</v>
      </c>
      <c r="P174" s="56" t="n">
        <f aca="false">F174+G174+H174+J174-K174-M174-N174+O174</f>
        <v>160951.204254195</v>
      </c>
      <c r="Q174" s="56" t="n">
        <f aca="false">IF(OR(E174=1,P174&lt;=0),0,P174)</f>
        <v>160951.204254195</v>
      </c>
      <c r="R174" s="15" t="n">
        <f aca="false">IF(OR(E174=1,AND(P174&lt;=0,I174&gt;0)),1,0)</f>
        <v>0</v>
      </c>
      <c r="S174" s="15" t="n">
        <f aca="false">IF(L174&gt;0,1,0)</f>
        <v>0</v>
      </c>
    </row>
    <row r="175" customFormat="false" ht="15" hidden="false" customHeight="false" outlineLevel="0" collapsed="false">
      <c r="A175" s="15" t="n">
        <v>174</v>
      </c>
      <c r="B175" s="15" t="n">
        <f aca="false">INT((A175-1)/12)+1</f>
        <v>15</v>
      </c>
      <c r="C175" s="15" t="n">
        <f aca="false">MIN(Inputs!$C$4+B175-1,99)</f>
        <v>88</v>
      </c>
      <c r="D175" s="55" t="n">
        <f aca="false">Inputs!$C$27</f>
        <v>0.04</v>
      </c>
      <c r="E175" s="15" t="n">
        <f aca="false">R174</f>
        <v>0</v>
      </c>
      <c r="F175" s="56" t="n">
        <f aca="false">Q174</f>
        <v>160951.204254195</v>
      </c>
      <c r="G175" s="56" t="n">
        <f aca="false">IF(AND(MOD(A175-1,12)=0,B175&lt;=Inputs!$C$7,E175=0),Inputs!$C$6,0)</f>
        <v>0</v>
      </c>
      <c r="H175" s="56" t="n">
        <f aca="false">IF(B175=1,G175*Inputs!$C$9,0)</f>
        <v>0</v>
      </c>
      <c r="I175" s="56" t="n">
        <f aca="false">I174+G175</f>
        <v>120000</v>
      </c>
      <c r="J175" s="56" t="n">
        <f aca="false">(F175+G175+H175)*((1+D175)^(1/12)-1)</f>
        <v>526.912360359783</v>
      </c>
      <c r="K175" s="56" t="n">
        <f aca="false">(F175+G175+H175+J175)*(Inputs!$C$14+IF(B175&lt;=10,Inputs!$C$12,Inputs!$C$13))/12</f>
        <v>80.7390583072776</v>
      </c>
      <c r="L175" s="56" t="n">
        <f aca="false">IF(OR(E175=1,A175&lt;=Inputs!$C$15),0,MAX(Inputs!$C$8*I175-(F175+G175+H175+J175-K175),0))</f>
        <v>0</v>
      </c>
      <c r="M175" s="56" t="n">
        <f aca="false">L175*INDEX(Rates!$B$2:$C$101,C175+1,IF(Inputs!$C$5="Male",1,2))/1000/12*Inputs!$C$16</f>
        <v>0</v>
      </c>
      <c r="N175" s="56" t="n">
        <f aca="false">IF($V$1=1,MAX(F175+G175+H175+J175-K175-M175,0)*Inputs!$C$22/12,0)</f>
        <v>0</v>
      </c>
      <c r="O175" s="56" t="n">
        <f aca="false">IF(AND(MOD(A175,12)=0,B175&gt;=Inputs!$C$18),MAX(F175+G175+H175+J175-K175-M175-N175,0)*Inputs!$C$17,0)</f>
        <v>0</v>
      </c>
      <c r="P175" s="56" t="n">
        <f aca="false">F175+G175+H175+J175-K175-M175-N175+O175</f>
        <v>161397.377556248</v>
      </c>
      <c r="Q175" s="56" t="n">
        <f aca="false">IF(OR(E175=1,P175&lt;=0),0,P175)</f>
        <v>161397.377556248</v>
      </c>
      <c r="R175" s="15" t="n">
        <f aca="false">IF(OR(E175=1,AND(P175&lt;=0,I175&gt;0)),1,0)</f>
        <v>0</v>
      </c>
      <c r="S175" s="15" t="n">
        <f aca="false">IF(L175&gt;0,1,0)</f>
        <v>0</v>
      </c>
    </row>
    <row r="176" customFormat="false" ht="15" hidden="false" customHeight="false" outlineLevel="0" collapsed="false">
      <c r="A176" s="15" t="n">
        <v>175</v>
      </c>
      <c r="B176" s="15" t="n">
        <f aca="false">INT((A176-1)/12)+1</f>
        <v>15</v>
      </c>
      <c r="C176" s="15" t="n">
        <f aca="false">MIN(Inputs!$C$4+B176-1,99)</f>
        <v>88</v>
      </c>
      <c r="D176" s="55" t="n">
        <f aca="false">Inputs!$C$27</f>
        <v>0.04</v>
      </c>
      <c r="E176" s="15" t="n">
        <f aca="false">R175</f>
        <v>0</v>
      </c>
      <c r="F176" s="56" t="n">
        <f aca="false">Q175</f>
        <v>161397.377556248</v>
      </c>
      <c r="G176" s="56" t="n">
        <f aca="false">IF(AND(MOD(A176-1,12)=0,B176&lt;=Inputs!$C$7,E176=0),Inputs!$C$6,0)</f>
        <v>0</v>
      </c>
      <c r="H176" s="56" t="n">
        <f aca="false">IF(B176=1,G176*Inputs!$C$9,0)</f>
        <v>0</v>
      </c>
      <c r="I176" s="56" t="n">
        <f aca="false">I175+G176</f>
        <v>120000</v>
      </c>
      <c r="J176" s="56" t="n">
        <f aca="false">(F176+G176+H176)*((1+D176)^(1/12)-1)</f>
        <v>528.373015648467</v>
      </c>
      <c r="K176" s="56" t="n">
        <f aca="false">(F176+G176+H176+J176)*(Inputs!$C$14+IF(B176&lt;=10,Inputs!$C$12,Inputs!$C$13))/12</f>
        <v>80.9628752859481</v>
      </c>
      <c r="L176" s="56" t="n">
        <f aca="false">IF(OR(E176=1,A176&lt;=Inputs!$C$15),0,MAX(Inputs!$C$8*I176-(F176+G176+H176+J176-K176),0))</f>
        <v>0</v>
      </c>
      <c r="M176" s="56" t="n">
        <f aca="false">L176*INDEX(Rates!$B$2:$C$101,C176+1,IF(Inputs!$C$5="Male",1,2))/1000/12*Inputs!$C$16</f>
        <v>0</v>
      </c>
      <c r="N176" s="56" t="n">
        <f aca="false">IF($V$1=1,MAX(F176+G176+H176+J176-K176-M176,0)*Inputs!$C$22/12,0)</f>
        <v>0</v>
      </c>
      <c r="O176" s="56" t="n">
        <f aca="false">IF(AND(MOD(A176,12)=0,B176&gt;=Inputs!$C$18),MAX(F176+G176+H176+J176-K176-M176-N176,0)*Inputs!$C$17,0)</f>
        <v>0</v>
      </c>
      <c r="P176" s="56" t="n">
        <f aca="false">F176+G176+H176+J176-K176-M176-N176+O176</f>
        <v>161844.78769661</v>
      </c>
      <c r="Q176" s="56" t="n">
        <f aca="false">IF(OR(E176=1,P176&lt;=0),0,P176)</f>
        <v>161844.78769661</v>
      </c>
      <c r="R176" s="15" t="n">
        <f aca="false">IF(OR(E176=1,AND(P176&lt;=0,I176&gt;0)),1,0)</f>
        <v>0</v>
      </c>
      <c r="S176" s="15" t="n">
        <f aca="false">IF(L176&gt;0,1,0)</f>
        <v>0</v>
      </c>
    </row>
    <row r="177" customFormat="false" ht="15" hidden="false" customHeight="false" outlineLevel="0" collapsed="false">
      <c r="A177" s="15" t="n">
        <v>176</v>
      </c>
      <c r="B177" s="15" t="n">
        <f aca="false">INT((A177-1)/12)+1</f>
        <v>15</v>
      </c>
      <c r="C177" s="15" t="n">
        <f aca="false">MIN(Inputs!$C$4+B177-1,99)</f>
        <v>88</v>
      </c>
      <c r="D177" s="55" t="n">
        <f aca="false">Inputs!$C$27</f>
        <v>0.04</v>
      </c>
      <c r="E177" s="15" t="n">
        <f aca="false">R176</f>
        <v>0</v>
      </c>
      <c r="F177" s="56" t="n">
        <f aca="false">Q176</f>
        <v>161844.78769661</v>
      </c>
      <c r="G177" s="56" t="n">
        <f aca="false">IF(AND(MOD(A177-1,12)=0,B177&lt;=Inputs!$C$7,E177=0),Inputs!$C$6,0)</f>
        <v>0</v>
      </c>
      <c r="H177" s="56" t="n">
        <f aca="false">IF(B177=1,G177*Inputs!$C$9,0)</f>
        <v>0</v>
      </c>
      <c r="I177" s="56" t="n">
        <f aca="false">I176+G177</f>
        <v>120000</v>
      </c>
      <c r="J177" s="56" t="n">
        <f aca="false">(F177+G177+H177)*((1+D177)^(1/12)-1)</f>
        <v>529.837720023931</v>
      </c>
      <c r="K177" s="56" t="n">
        <f aca="false">(F177+G177+H177+J177)*(Inputs!$C$14+IF(B177&lt;=10,Inputs!$C$12,Inputs!$C$13))/12</f>
        <v>81.1873127083172</v>
      </c>
      <c r="L177" s="56" t="n">
        <f aca="false">IF(OR(E177=1,A177&lt;=Inputs!$C$15),0,MAX(Inputs!$C$8*I177-(F177+G177+H177+J177-K177),0))</f>
        <v>0</v>
      </c>
      <c r="M177" s="56" t="n">
        <f aca="false">L177*INDEX(Rates!$B$2:$C$101,C177+1,IF(Inputs!$C$5="Male",1,2))/1000/12*Inputs!$C$16</f>
        <v>0</v>
      </c>
      <c r="N177" s="56" t="n">
        <f aca="false">IF($V$1=1,MAX(F177+G177+H177+J177-K177-M177,0)*Inputs!$C$22/12,0)</f>
        <v>0</v>
      </c>
      <c r="O177" s="56" t="n">
        <f aca="false">IF(AND(MOD(A177,12)=0,B177&gt;=Inputs!$C$18),MAX(F177+G177+H177+J177-K177-M177-N177,0)*Inputs!$C$17,0)</f>
        <v>0</v>
      </c>
      <c r="P177" s="56" t="n">
        <f aca="false">F177+G177+H177+J177-K177-M177-N177+O177</f>
        <v>162293.438103926</v>
      </c>
      <c r="Q177" s="56" t="n">
        <f aca="false">IF(OR(E177=1,P177&lt;=0),0,P177)</f>
        <v>162293.438103926</v>
      </c>
      <c r="R177" s="15" t="n">
        <f aca="false">IF(OR(E177=1,AND(P177&lt;=0,I177&gt;0)),1,0)</f>
        <v>0</v>
      </c>
      <c r="S177" s="15" t="n">
        <f aca="false">IF(L177&gt;0,1,0)</f>
        <v>0</v>
      </c>
    </row>
    <row r="178" customFormat="false" ht="15" hidden="false" customHeight="false" outlineLevel="0" collapsed="false">
      <c r="A178" s="15" t="n">
        <v>177</v>
      </c>
      <c r="B178" s="15" t="n">
        <f aca="false">INT((A178-1)/12)+1</f>
        <v>15</v>
      </c>
      <c r="C178" s="15" t="n">
        <f aca="false">MIN(Inputs!$C$4+B178-1,99)</f>
        <v>88</v>
      </c>
      <c r="D178" s="55" t="n">
        <f aca="false">Inputs!$C$27</f>
        <v>0.04</v>
      </c>
      <c r="E178" s="15" t="n">
        <f aca="false">R177</f>
        <v>0</v>
      </c>
      <c r="F178" s="56" t="n">
        <f aca="false">Q177</f>
        <v>162293.438103926</v>
      </c>
      <c r="G178" s="56" t="n">
        <f aca="false">IF(AND(MOD(A178-1,12)=0,B178&lt;=Inputs!$C$7,E178=0),Inputs!$C$6,0)</f>
        <v>0</v>
      </c>
      <c r="H178" s="56" t="n">
        <f aca="false">IF(B178=1,G178*Inputs!$C$9,0)</f>
        <v>0</v>
      </c>
      <c r="I178" s="56" t="n">
        <f aca="false">I177+G178</f>
        <v>120000</v>
      </c>
      <c r="J178" s="56" t="n">
        <f aca="false">(F178+G178+H178)*((1+D178)^(1/12)-1)</f>
        <v>531.30648471066</v>
      </c>
      <c r="K178" s="56" t="n">
        <f aca="false">(F178+G178+H178+J178)*(Inputs!$C$14+IF(B178&lt;=10,Inputs!$C$12,Inputs!$C$13))/12</f>
        <v>81.4123722943183</v>
      </c>
      <c r="L178" s="56" t="n">
        <f aca="false">IF(OR(E178=1,A178&lt;=Inputs!$C$15),0,MAX(Inputs!$C$8*I178-(F178+G178+H178+J178-K178),0))</f>
        <v>0</v>
      </c>
      <c r="M178" s="56" t="n">
        <f aca="false">L178*INDEX(Rates!$B$2:$C$101,C178+1,IF(Inputs!$C$5="Male",1,2))/1000/12*Inputs!$C$16</f>
        <v>0</v>
      </c>
      <c r="N178" s="56" t="n">
        <f aca="false">IF($V$1=1,MAX(F178+G178+H178+J178-K178-M178,0)*Inputs!$C$22/12,0)</f>
        <v>0</v>
      </c>
      <c r="O178" s="56" t="n">
        <f aca="false">IF(AND(MOD(A178,12)=0,B178&gt;=Inputs!$C$18),MAX(F178+G178+H178+J178-K178-M178-N178,0)*Inputs!$C$17,0)</f>
        <v>0</v>
      </c>
      <c r="P178" s="56" t="n">
        <f aca="false">F178+G178+H178+J178-K178-M178-N178+O178</f>
        <v>162743.332216342</v>
      </c>
      <c r="Q178" s="56" t="n">
        <f aca="false">IF(OR(E178=1,P178&lt;=0),0,P178)</f>
        <v>162743.332216342</v>
      </c>
      <c r="R178" s="15" t="n">
        <f aca="false">IF(OR(E178=1,AND(P178&lt;=0,I178&gt;0)),1,0)</f>
        <v>0</v>
      </c>
      <c r="S178" s="15" t="n">
        <f aca="false">IF(L178&gt;0,1,0)</f>
        <v>0</v>
      </c>
    </row>
    <row r="179" customFormat="false" ht="15" hidden="false" customHeight="false" outlineLevel="0" collapsed="false">
      <c r="A179" s="15" t="n">
        <v>178</v>
      </c>
      <c r="B179" s="15" t="n">
        <f aca="false">INT((A179-1)/12)+1</f>
        <v>15</v>
      </c>
      <c r="C179" s="15" t="n">
        <f aca="false">MIN(Inputs!$C$4+B179-1,99)</f>
        <v>88</v>
      </c>
      <c r="D179" s="55" t="n">
        <f aca="false">Inputs!$C$27</f>
        <v>0.04</v>
      </c>
      <c r="E179" s="15" t="n">
        <f aca="false">R178</f>
        <v>0</v>
      </c>
      <c r="F179" s="56" t="n">
        <f aca="false">Q178</f>
        <v>162743.332216342</v>
      </c>
      <c r="G179" s="56" t="n">
        <f aca="false">IF(AND(MOD(A179-1,12)=0,B179&lt;=Inputs!$C$7,E179=0),Inputs!$C$6,0)</f>
        <v>0</v>
      </c>
      <c r="H179" s="56" t="n">
        <f aca="false">IF(B179=1,G179*Inputs!$C$9,0)</f>
        <v>0</v>
      </c>
      <c r="I179" s="56" t="n">
        <f aca="false">I178+G179</f>
        <v>120000</v>
      </c>
      <c r="J179" s="56" t="n">
        <f aca="false">(F179+G179+H179)*((1+D179)^(1/12)-1)</f>
        <v>532.779320964254</v>
      </c>
      <c r="K179" s="56" t="n">
        <f aca="false">(F179+G179+H179+J179)*(Inputs!$C$14+IF(B179&lt;=10,Inputs!$C$12,Inputs!$C$13))/12</f>
        <v>81.6380557686533</v>
      </c>
      <c r="L179" s="56" t="n">
        <f aca="false">IF(OR(E179=1,A179&lt;=Inputs!$C$15),0,MAX(Inputs!$C$8*I179-(F179+G179+H179+J179-K179),0))</f>
        <v>0</v>
      </c>
      <c r="M179" s="56" t="n">
        <f aca="false">L179*INDEX(Rates!$B$2:$C$101,C179+1,IF(Inputs!$C$5="Male",1,2))/1000/12*Inputs!$C$16</f>
        <v>0</v>
      </c>
      <c r="N179" s="56" t="n">
        <f aca="false">IF($V$1=1,MAX(F179+G179+H179+J179-K179-M179,0)*Inputs!$C$22/12,0)</f>
        <v>0</v>
      </c>
      <c r="O179" s="56" t="n">
        <f aca="false">IF(AND(MOD(A179,12)=0,B179&gt;=Inputs!$C$18),MAX(F179+G179+H179+J179-K179-M179-N179,0)*Inputs!$C$17,0)</f>
        <v>0</v>
      </c>
      <c r="P179" s="56" t="n">
        <f aca="false">F179+G179+H179+J179-K179-M179-N179+O179</f>
        <v>163194.473481538</v>
      </c>
      <c r="Q179" s="56" t="n">
        <f aca="false">IF(OR(E179=1,P179&lt;=0),0,P179)</f>
        <v>163194.473481538</v>
      </c>
      <c r="R179" s="15" t="n">
        <f aca="false">IF(OR(E179=1,AND(P179&lt;=0,I179&gt;0)),1,0)</f>
        <v>0</v>
      </c>
      <c r="S179" s="15" t="n">
        <f aca="false">IF(L179&gt;0,1,0)</f>
        <v>0</v>
      </c>
    </row>
    <row r="180" customFormat="false" ht="15" hidden="false" customHeight="false" outlineLevel="0" collapsed="false">
      <c r="A180" s="15" t="n">
        <v>179</v>
      </c>
      <c r="B180" s="15" t="n">
        <f aca="false">INT((A180-1)/12)+1</f>
        <v>15</v>
      </c>
      <c r="C180" s="15" t="n">
        <f aca="false">MIN(Inputs!$C$4+B180-1,99)</f>
        <v>88</v>
      </c>
      <c r="D180" s="55" t="n">
        <f aca="false">Inputs!$C$27</f>
        <v>0.04</v>
      </c>
      <c r="E180" s="15" t="n">
        <f aca="false">R179</f>
        <v>0</v>
      </c>
      <c r="F180" s="56" t="n">
        <f aca="false">Q179</f>
        <v>163194.473481538</v>
      </c>
      <c r="G180" s="56" t="n">
        <f aca="false">IF(AND(MOD(A180-1,12)=0,B180&lt;=Inputs!$C$7,E180=0),Inputs!$C$6,0)</f>
        <v>0</v>
      </c>
      <c r="H180" s="56" t="n">
        <f aca="false">IF(B180=1,G180*Inputs!$C$9,0)</f>
        <v>0</v>
      </c>
      <c r="I180" s="56" t="n">
        <f aca="false">I179+G180</f>
        <v>120000</v>
      </c>
      <c r="J180" s="56" t="n">
        <f aca="false">(F180+G180+H180)*((1+D180)^(1/12)-1)</f>
        <v>534.256240071516</v>
      </c>
      <c r="K180" s="56" t="n">
        <f aca="false">(F180+G180+H180+J180)*(Inputs!$C$14+IF(B180&lt;=10,Inputs!$C$12,Inputs!$C$13))/12</f>
        <v>81.8643648608047</v>
      </c>
      <c r="L180" s="56" t="n">
        <f aca="false">IF(OR(E180=1,A180&lt;=Inputs!$C$15),0,MAX(Inputs!$C$8*I180-(F180+G180+H180+J180-K180),0))</f>
        <v>0</v>
      </c>
      <c r="M180" s="56" t="n">
        <f aca="false">L180*INDEX(Rates!$B$2:$C$101,C180+1,IF(Inputs!$C$5="Male",1,2))/1000/12*Inputs!$C$16</f>
        <v>0</v>
      </c>
      <c r="N180" s="56" t="n">
        <f aca="false">IF($V$1=1,MAX(F180+G180+H180+J180-K180-M180,0)*Inputs!$C$22/12,0)</f>
        <v>0</v>
      </c>
      <c r="O180" s="56" t="n">
        <f aca="false">IF(AND(MOD(A180,12)=0,B180&gt;=Inputs!$C$18),MAX(F180+G180+H180+J180-K180-M180-N180,0)*Inputs!$C$17,0)</f>
        <v>0</v>
      </c>
      <c r="P180" s="56" t="n">
        <f aca="false">F180+G180+H180+J180-K180-M180-N180+O180</f>
        <v>163646.865356749</v>
      </c>
      <c r="Q180" s="56" t="n">
        <f aca="false">IF(OR(E180=1,P180&lt;=0),0,P180)</f>
        <v>163646.865356749</v>
      </c>
      <c r="R180" s="15" t="n">
        <f aca="false">IF(OR(E180=1,AND(P180&lt;=0,I180&gt;0)),1,0)</f>
        <v>0</v>
      </c>
      <c r="S180" s="15" t="n">
        <f aca="false">IF(L180&gt;0,1,0)</f>
        <v>0</v>
      </c>
    </row>
    <row r="181" customFormat="false" ht="15" hidden="false" customHeight="false" outlineLevel="0" collapsed="false">
      <c r="A181" s="15" t="n">
        <v>180</v>
      </c>
      <c r="B181" s="15" t="n">
        <f aca="false">INT((A181-1)/12)+1</f>
        <v>15</v>
      </c>
      <c r="C181" s="15" t="n">
        <f aca="false">MIN(Inputs!$C$4+B181-1,99)</f>
        <v>88</v>
      </c>
      <c r="D181" s="55" t="n">
        <f aca="false">Inputs!$C$27</f>
        <v>0.04</v>
      </c>
      <c r="E181" s="15" t="n">
        <f aca="false">R180</f>
        <v>0</v>
      </c>
      <c r="F181" s="56" t="n">
        <f aca="false">Q180</f>
        <v>163646.865356749</v>
      </c>
      <c r="G181" s="56" t="n">
        <f aca="false">IF(AND(MOD(A181-1,12)=0,B181&lt;=Inputs!$C$7,E181=0),Inputs!$C$6,0)</f>
        <v>0</v>
      </c>
      <c r="H181" s="56" t="n">
        <f aca="false">IF(B181=1,G181*Inputs!$C$9,0)</f>
        <v>0</v>
      </c>
      <c r="I181" s="56" t="n">
        <f aca="false">I180+G181</f>
        <v>120000</v>
      </c>
      <c r="J181" s="56" t="n">
        <f aca="false">(F181+G181+H181)*((1+D181)^(1/12)-1)</f>
        <v>535.737253350537</v>
      </c>
      <c r="K181" s="56" t="n">
        <f aca="false">(F181+G181+H181+J181)*(Inputs!$C$14+IF(B181&lt;=10,Inputs!$C$12,Inputs!$C$13))/12</f>
        <v>82.0913013050496</v>
      </c>
      <c r="L181" s="56" t="n">
        <f aca="false">IF(OR(E181=1,A181&lt;=Inputs!$C$15),0,MAX(Inputs!$C$8*I181-(F181+G181+H181+J181-K181),0))</f>
        <v>0</v>
      </c>
      <c r="M181" s="56" t="n">
        <f aca="false">L181*INDEX(Rates!$B$2:$C$101,C181+1,IF(Inputs!$C$5="Male",1,2))/1000/12*Inputs!$C$16</f>
        <v>0</v>
      </c>
      <c r="N181" s="56" t="n">
        <f aca="false">IF($V$1=1,MAX(F181+G181+H181+J181-K181-M181,0)*Inputs!$C$22/12,0)</f>
        <v>0</v>
      </c>
      <c r="O181" s="56" t="n">
        <f aca="false">IF(AND(MOD(A181,12)=0,B181&gt;=Inputs!$C$18),MAX(F181+G181+H181+J181-K181-M181-N181,0)*Inputs!$C$17,0)</f>
        <v>820.50255654397</v>
      </c>
      <c r="P181" s="56" t="n">
        <f aca="false">F181+G181+H181+J181-K181-M181-N181+O181</f>
        <v>164921.013865338</v>
      </c>
      <c r="Q181" s="56" t="n">
        <f aca="false">IF(OR(E181=1,P181&lt;=0),0,P181)</f>
        <v>164921.013865338</v>
      </c>
      <c r="R181" s="15" t="n">
        <f aca="false">IF(OR(E181=1,AND(P181&lt;=0,I181&gt;0)),1,0)</f>
        <v>0</v>
      </c>
      <c r="S181" s="15" t="n">
        <f aca="false">IF(L181&gt;0,1,0)</f>
        <v>0</v>
      </c>
    </row>
    <row r="182" customFormat="false" ht="15" hidden="false" customHeight="false" outlineLevel="0" collapsed="false">
      <c r="A182" s="15" t="n">
        <v>181</v>
      </c>
      <c r="B182" s="15" t="n">
        <f aca="false">INT((A182-1)/12)+1</f>
        <v>16</v>
      </c>
      <c r="C182" s="15" t="n">
        <f aca="false">MIN(Inputs!$C$4+B182-1,99)</f>
        <v>89</v>
      </c>
      <c r="D182" s="55" t="n">
        <f aca="false">Inputs!$C$27</f>
        <v>0.04</v>
      </c>
      <c r="E182" s="15" t="n">
        <f aca="false">R181</f>
        <v>0</v>
      </c>
      <c r="F182" s="56" t="n">
        <f aca="false">Q181</f>
        <v>164921.013865338</v>
      </c>
      <c r="G182" s="56" t="n">
        <f aca="false">IF(AND(MOD(A182-1,12)=0,B182&lt;=Inputs!$C$7,E182=0),Inputs!$C$6,0)</f>
        <v>0</v>
      </c>
      <c r="H182" s="56" t="n">
        <f aca="false">IF(B182=1,G182*Inputs!$C$9,0)</f>
        <v>0</v>
      </c>
      <c r="I182" s="56" t="n">
        <f aca="false">I181+G182</f>
        <v>120000</v>
      </c>
      <c r="J182" s="56" t="n">
        <f aca="false">(F182+G182+H182)*((1+D182)^(1/12)-1)</f>
        <v>539.908484011536</v>
      </c>
      <c r="K182" s="56" t="n">
        <f aca="false">(F182+G182+H182+J182)*(Inputs!$C$14+IF(B182&lt;=10,Inputs!$C$12,Inputs!$C$13))/12</f>
        <v>82.7304611746748</v>
      </c>
      <c r="L182" s="56" t="n">
        <f aca="false">IF(OR(E182=1,A182&lt;=Inputs!$C$15),0,MAX(Inputs!$C$8*I182-(F182+G182+H182+J182-K182),0))</f>
        <v>0</v>
      </c>
      <c r="M182" s="56" t="n">
        <f aca="false">L182*INDEX(Rates!$B$2:$C$101,C182+1,IF(Inputs!$C$5="Male",1,2))/1000/12*Inputs!$C$16</f>
        <v>0</v>
      </c>
      <c r="N182" s="56" t="n">
        <f aca="false">IF($V$1=1,MAX(F182+G182+H182+J182-K182-M182,0)*Inputs!$C$22/12,0)</f>
        <v>0</v>
      </c>
      <c r="O182" s="56" t="n">
        <f aca="false">IF(AND(MOD(A182,12)=0,B182&gt;=Inputs!$C$18),MAX(F182+G182+H182+J182-K182-M182-N182,0)*Inputs!$C$17,0)</f>
        <v>0</v>
      </c>
      <c r="P182" s="56" t="n">
        <f aca="false">F182+G182+H182+J182-K182-M182-N182+O182</f>
        <v>165378.191888175</v>
      </c>
      <c r="Q182" s="56" t="n">
        <f aca="false">IF(OR(E182=1,P182&lt;=0),0,P182)</f>
        <v>165378.191888175</v>
      </c>
      <c r="R182" s="15" t="n">
        <f aca="false">IF(OR(E182=1,AND(P182&lt;=0,I182&gt;0)),1,0)</f>
        <v>0</v>
      </c>
      <c r="S182" s="15" t="n">
        <f aca="false">IF(L182&gt;0,1,0)</f>
        <v>0</v>
      </c>
    </row>
    <row r="183" customFormat="false" ht="15" hidden="false" customHeight="false" outlineLevel="0" collapsed="false">
      <c r="A183" s="15" t="n">
        <v>182</v>
      </c>
      <c r="B183" s="15" t="n">
        <f aca="false">INT((A183-1)/12)+1</f>
        <v>16</v>
      </c>
      <c r="C183" s="15" t="n">
        <f aca="false">MIN(Inputs!$C$4+B183-1,99)</f>
        <v>89</v>
      </c>
      <c r="D183" s="55" t="n">
        <f aca="false">Inputs!$C$27</f>
        <v>0.04</v>
      </c>
      <c r="E183" s="15" t="n">
        <f aca="false">R182</f>
        <v>0</v>
      </c>
      <c r="F183" s="56" t="n">
        <f aca="false">Q182</f>
        <v>165378.191888175</v>
      </c>
      <c r="G183" s="56" t="n">
        <f aca="false">IF(AND(MOD(A183-1,12)=0,B183&lt;=Inputs!$C$7,E183=0),Inputs!$C$6,0)</f>
        <v>0</v>
      </c>
      <c r="H183" s="56" t="n">
        <f aca="false">IF(B183=1,G183*Inputs!$C$9,0)</f>
        <v>0</v>
      </c>
      <c r="I183" s="56" t="n">
        <f aca="false">I182+G183</f>
        <v>120000</v>
      </c>
      <c r="J183" s="56" t="n">
        <f aca="false">(F183+G183+H183)*((1+D183)^(1/12)-1)</f>
        <v>541.405165892444</v>
      </c>
      <c r="K183" s="56" t="n">
        <f aca="false">(F183+G183+H183+J183)*(Inputs!$C$14+IF(B183&lt;=10,Inputs!$C$12,Inputs!$C$13))/12</f>
        <v>82.9597985270337</v>
      </c>
      <c r="L183" s="56" t="n">
        <f aca="false">IF(OR(E183=1,A183&lt;=Inputs!$C$15),0,MAX(Inputs!$C$8*I183-(F183+G183+H183+J183-K183),0))</f>
        <v>0</v>
      </c>
      <c r="M183" s="56" t="n">
        <f aca="false">L183*INDEX(Rates!$B$2:$C$101,C183+1,IF(Inputs!$C$5="Male",1,2))/1000/12*Inputs!$C$16</f>
        <v>0</v>
      </c>
      <c r="N183" s="56" t="n">
        <f aca="false">IF($V$1=1,MAX(F183+G183+H183+J183-K183-M183,0)*Inputs!$C$22/12,0)</f>
        <v>0</v>
      </c>
      <c r="O183" s="56" t="n">
        <f aca="false">IF(AND(MOD(A183,12)=0,B183&gt;=Inputs!$C$18),MAX(F183+G183+H183+J183-K183-M183-N183,0)*Inputs!$C$17,0)</f>
        <v>0</v>
      </c>
      <c r="P183" s="56" t="n">
        <f aca="false">F183+G183+H183+J183-K183-M183-N183+O183</f>
        <v>165836.63725554</v>
      </c>
      <c r="Q183" s="56" t="n">
        <f aca="false">IF(OR(E183=1,P183&lt;=0),0,P183)</f>
        <v>165836.63725554</v>
      </c>
      <c r="R183" s="15" t="n">
        <f aca="false">IF(OR(E183=1,AND(P183&lt;=0,I183&gt;0)),1,0)</f>
        <v>0</v>
      </c>
      <c r="S183" s="15" t="n">
        <f aca="false">IF(L183&gt;0,1,0)</f>
        <v>0</v>
      </c>
    </row>
    <row r="184" customFormat="false" ht="15" hidden="false" customHeight="false" outlineLevel="0" collapsed="false">
      <c r="A184" s="15" t="n">
        <v>183</v>
      </c>
      <c r="B184" s="15" t="n">
        <f aca="false">INT((A184-1)/12)+1</f>
        <v>16</v>
      </c>
      <c r="C184" s="15" t="n">
        <f aca="false">MIN(Inputs!$C$4+B184-1,99)</f>
        <v>89</v>
      </c>
      <c r="D184" s="55" t="n">
        <f aca="false">Inputs!$C$27</f>
        <v>0.04</v>
      </c>
      <c r="E184" s="15" t="n">
        <f aca="false">R183</f>
        <v>0</v>
      </c>
      <c r="F184" s="56" t="n">
        <f aca="false">Q183</f>
        <v>165836.63725554</v>
      </c>
      <c r="G184" s="56" t="n">
        <f aca="false">IF(AND(MOD(A184-1,12)=0,B184&lt;=Inputs!$C$7,E184=0),Inputs!$C$6,0)</f>
        <v>0</v>
      </c>
      <c r="H184" s="56" t="n">
        <f aca="false">IF(B184=1,G184*Inputs!$C$9,0)</f>
        <v>0</v>
      </c>
      <c r="I184" s="56" t="n">
        <f aca="false">I183+G184</f>
        <v>120000</v>
      </c>
      <c r="J184" s="56" t="n">
        <f aca="false">(F184+G184+H184)*((1+D184)^(1/12)-1)</f>
        <v>542.905996729553</v>
      </c>
      <c r="K184" s="56" t="n">
        <f aca="false">(F184+G184+H184+J184)*(Inputs!$C$14+IF(B184&lt;=10,Inputs!$C$12,Inputs!$C$13))/12</f>
        <v>83.1897716261349</v>
      </c>
      <c r="L184" s="56" t="n">
        <f aca="false">IF(OR(E184=1,A184&lt;=Inputs!$C$15),0,MAX(Inputs!$C$8*I184-(F184+G184+H184+J184-K184),0))</f>
        <v>0</v>
      </c>
      <c r="M184" s="56" t="n">
        <f aca="false">L184*INDEX(Rates!$B$2:$C$101,C184+1,IF(Inputs!$C$5="Male",1,2))/1000/12*Inputs!$C$16</f>
        <v>0</v>
      </c>
      <c r="N184" s="56" t="n">
        <f aca="false">IF($V$1=1,MAX(F184+G184+H184+J184-K184-M184,0)*Inputs!$C$22/12,0)</f>
        <v>0</v>
      </c>
      <c r="O184" s="56" t="n">
        <f aca="false">IF(AND(MOD(A184,12)=0,B184&gt;=Inputs!$C$18),MAX(F184+G184+H184+J184-K184-M184-N184,0)*Inputs!$C$17,0)</f>
        <v>0</v>
      </c>
      <c r="P184" s="56" t="n">
        <f aca="false">F184+G184+H184+J184-K184-M184-N184+O184</f>
        <v>166296.353480644</v>
      </c>
      <c r="Q184" s="56" t="n">
        <f aca="false">IF(OR(E184=1,P184&lt;=0),0,P184)</f>
        <v>166296.353480644</v>
      </c>
      <c r="R184" s="15" t="n">
        <f aca="false">IF(OR(E184=1,AND(P184&lt;=0,I184&gt;0)),1,0)</f>
        <v>0</v>
      </c>
      <c r="S184" s="15" t="n">
        <f aca="false">IF(L184&gt;0,1,0)</f>
        <v>0</v>
      </c>
    </row>
    <row r="185" customFormat="false" ht="15" hidden="false" customHeight="false" outlineLevel="0" collapsed="false">
      <c r="A185" s="15" t="n">
        <v>184</v>
      </c>
      <c r="B185" s="15" t="n">
        <f aca="false">INT((A185-1)/12)+1</f>
        <v>16</v>
      </c>
      <c r="C185" s="15" t="n">
        <f aca="false">MIN(Inputs!$C$4+B185-1,99)</f>
        <v>89</v>
      </c>
      <c r="D185" s="55" t="n">
        <f aca="false">Inputs!$C$27</f>
        <v>0.04</v>
      </c>
      <c r="E185" s="15" t="n">
        <f aca="false">R184</f>
        <v>0</v>
      </c>
      <c r="F185" s="56" t="n">
        <f aca="false">Q184</f>
        <v>166296.353480644</v>
      </c>
      <c r="G185" s="56" t="n">
        <f aca="false">IF(AND(MOD(A185-1,12)=0,B185&lt;=Inputs!$C$7,E185=0),Inputs!$C$6,0)</f>
        <v>0</v>
      </c>
      <c r="H185" s="56" t="n">
        <f aca="false">IF(B185=1,G185*Inputs!$C$9,0)</f>
        <v>0</v>
      </c>
      <c r="I185" s="56" t="n">
        <f aca="false">I184+G185</f>
        <v>120000</v>
      </c>
      <c r="J185" s="56" t="n">
        <f aca="false">(F185+G185+H185)*((1+D185)^(1/12)-1)</f>
        <v>544.410988024196</v>
      </c>
      <c r="K185" s="56" t="n">
        <f aca="false">(F185+G185+H185+J185)*(Inputs!$C$14+IF(B185&lt;=10,Inputs!$C$12,Inputs!$C$13))/12</f>
        <v>83.420382234334</v>
      </c>
      <c r="L185" s="56" t="n">
        <f aca="false">IF(OR(E185=1,A185&lt;=Inputs!$C$15),0,MAX(Inputs!$C$8*I185-(F185+G185+H185+J185-K185),0))</f>
        <v>0</v>
      </c>
      <c r="M185" s="56" t="n">
        <f aca="false">L185*INDEX(Rates!$B$2:$C$101,C185+1,IF(Inputs!$C$5="Male",1,2))/1000/12*Inputs!$C$16</f>
        <v>0</v>
      </c>
      <c r="N185" s="56" t="n">
        <f aca="false">IF($V$1=1,MAX(F185+G185+H185+J185-K185-M185,0)*Inputs!$C$22/12,0)</f>
        <v>0</v>
      </c>
      <c r="O185" s="56" t="n">
        <f aca="false">IF(AND(MOD(A185,12)=0,B185&gt;=Inputs!$C$18),MAX(F185+G185+H185+J185-K185-M185-N185,0)*Inputs!$C$17,0)</f>
        <v>0</v>
      </c>
      <c r="P185" s="56" t="n">
        <f aca="false">F185+G185+H185+J185-K185-M185-N185+O185</f>
        <v>166757.344086434</v>
      </c>
      <c r="Q185" s="56" t="n">
        <f aca="false">IF(OR(E185=1,P185&lt;=0),0,P185)</f>
        <v>166757.344086434</v>
      </c>
      <c r="R185" s="15" t="n">
        <f aca="false">IF(OR(E185=1,AND(P185&lt;=0,I185&gt;0)),1,0)</f>
        <v>0</v>
      </c>
      <c r="S185" s="15" t="n">
        <f aca="false">IF(L185&gt;0,1,0)</f>
        <v>0</v>
      </c>
    </row>
    <row r="186" customFormat="false" ht="15" hidden="false" customHeight="false" outlineLevel="0" collapsed="false">
      <c r="A186" s="15" t="n">
        <v>185</v>
      </c>
      <c r="B186" s="15" t="n">
        <f aca="false">INT((A186-1)/12)+1</f>
        <v>16</v>
      </c>
      <c r="C186" s="15" t="n">
        <f aca="false">MIN(Inputs!$C$4+B186-1,99)</f>
        <v>89</v>
      </c>
      <c r="D186" s="55" t="n">
        <f aca="false">Inputs!$C$27</f>
        <v>0.04</v>
      </c>
      <c r="E186" s="15" t="n">
        <f aca="false">R185</f>
        <v>0</v>
      </c>
      <c r="F186" s="56" t="n">
        <f aca="false">Q185</f>
        <v>166757.344086434</v>
      </c>
      <c r="G186" s="56" t="n">
        <f aca="false">IF(AND(MOD(A186-1,12)=0,B186&lt;=Inputs!$C$7,E186=0),Inputs!$C$6,0)</f>
        <v>0</v>
      </c>
      <c r="H186" s="56" t="n">
        <f aca="false">IF(B186=1,G186*Inputs!$C$9,0)</f>
        <v>0</v>
      </c>
      <c r="I186" s="56" t="n">
        <f aca="false">I185+G186</f>
        <v>120000</v>
      </c>
      <c r="J186" s="56" t="n">
        <f aca="false">(F186+G186+H186)*((1+D186)^(1/12)-1)</f>
        <v>545.920151309591</v>
      </c>
      <c r="K186" s="56" t="n">
        <f aca="false">(F186+G186+H186+J186)*(Inputs!$C$14+IF(B186&lt;=10,Inputs!$C$12,Inputs!$C$13))/12</f>
        <v>83.6516321188716</v>
      </c>
      <c r="L186" s="56" t="n">
        <f aca="false">IF(OR(E186=1,A186&lt;=Inputs!$C$15),0,MAX(Inputs!$C$8*I186-(F186+G186+H186+J186-K186),0))</f>
        <v>0</v>
      </c>
      <c r="M186" s="56" t="n">
        <f aca="false">L186*INDEX(Rates!$B$2:$C$101,C186+1,IF(Inputs!$C$5="Male",1,2))/1000/12*Inputs!$C$16</f>
        <v>0</v>
      </c>
      <c r="N186" s="56" t="n">
        <f aca="false">IF($V$1=1,MAX(F186+G186+H186+J186-K186-M186,0)*Inputs!$C$22/12,0)</f>
        <v>0</v>
      </c>
      <c r="O186" s="56" t="n">
        <f aca="false">IF(AND(MOD(A186,12)=0,B186&gt;=Inputs!$C$18),MAX(F186+G186+H186+J186-K186-M186-N186,0)*Inputs!$C$17,0)</f>
        <v>0</v>
      </c>
      <c r="P186" s="56" t="n">
        <f aca="false">F186+G186+H186+J186-K186-M186-N186+O186</f>
        <v>167219.612605624</v>
      </c>
      <c r="Q186" s="56" t="n">
        <f aca="false">IF(OR(E186=1,P186&lt;=0),0,P186)</f>
        <v>167219.612605624</v>
      </c>
      <c r="R186" s="15" t="n">
        <f aca="false">IF(OR(E186=1,AND(P186&lt;=0,I186&gt;0)),1,0)</f>
        <v>0</v>
      </c>
      <c r="S186" s="15" t="n">
        <f aca="false">IF(L186&gt;0,1,0)</f>
        <v>0</v>
      </c>
    </row>
    <row r="187" customFormat="false" ht="15" hidden="false" customHeight="false" outlineLevel="0" collapsed="false">
      <c r="A187" s="15" t="n">
        <v>186</v>
      </c>
      <c r="B187" s="15" t="n">
        <f aca="false">INT((A187-1)/12)+1</f>
        <v>16</v>
      </c>
      <c r="C187" s="15" t="n">
        <f aca="false">MIN(Inputs!$C$4+B187-1,99)</f>
        <v>89</v>
      </c>
      <c r="D187" s="55" t="n">
        <f aca="false">Inputs!$C$27</f>
        <v>0.04</v>
      </c>
      <c r="E187" s="15" t="n">
        <f aca="false">R186</f>
        <v>0</v>
      </c>
      <c r="F187" s="56" t="n">
        <f aca="false">Q186</f>
        <v>167219.612605624</v>
      </c>
      <c r="G187" s="56" t="n">
        <f aca="false">IF(AND(MOD(A187-1,12)=0,B187&lt;=Inputs!$C$7,E187=0),Inputs!$C$6,0)</f>
        <v>0</v>
      </c>
      <c r="H187" s="56" t="n">
        <f aca="false">IF(B187=1,G187*Inputs!$C$9,0)</f>
        <v>0</v>
      </c>
      <c r="I187" s="56" t="n">
        <f aca="false">I186+G187</f>
        <v>120000</v>
      </c>
      <c r="J187" s="56" t="n">
        <f aca="false">(F187+G187+H187)*((1+D187)^(1/12)-1)</f>
        <v>547.433498150924</v>
      </c>
      <c r="K187" s="56" t="n">
        <f aca="false">(F187+G187+H187+J187)*(Inputs!$C$14+IF(B187&lt;=10,Inputs!$C$12,Inputs!$C$13))/12</f>
        <v>83.8835230518876</v>
      </c>
      <c r="L187" s="56" t="n">
        <f aca="false">IF(OR(E187=1,A187&lt;=Inputs!$C$15),0,MAX(Inputs!$C$8*I187-(F187+G187+H187+J187-K187),0))</f>
        <v>0</v>
      </c>
      <c r="M187" s="56" t="n">
        <f aca="false">L187*INDEX(Rates!$B$2:$C$101,C187+1,IF(Inputs!$C$5="Male",1,2))/1000/12*Inputs!$C$16</f>
        <v>0</v>
      </c>
      <c r="N187" s="56" t="n">
        <f aca="false">IF($V$1=1,MAX(F187+G187+H187+J187-K187-M187,0)*Inputs!$C$22/12,0)</f>
        <v>0</v>
      </c>
      <c r="O187" s="56" t="n">
        <f aca="false">IF(AND(MOD(A187,12)=0,B187&gt;=Inputs!$C$18),MAX(F187+G187+H187+J187-K187-M187-N187,0)*Inputs!$C$17,0)</f>
        <v>0</v>
      </c>
      <c r="P187" s="56" t="n">
        <f aca="false">F187+G187+H187+J187-K187-M187-N187+O187</f>
        <v>167683.162580723</v>
      </c>
      <c r="Q187" s="56" t="n">
        <f aca="false">IF(OR(E187=1,P187&lt;=0),0,P187)</f>
        <v>167683.162580723</v>
      </c>
      <c r="R187" s="15" t="n">
        <f aca="false">IF(OR(E187=1,AND(P187&lt;=0,I187&gt;0)),1,0)</f>
        <v>0</v>
      </c>
      <c r="S187" s="15" t="n">
        <f aca="false">IF(L187&gt;0,1,0)</f>
        <v>0</v>
      </c>
    </row>
    <row r="188" customFormat="false" ht="15" hidden="false" customHeight="false" outlineLevel="0" collapsed="false">
      <c r="A188" s="15" t="n">
        <v>187</v>
      </c>
      <c r="B188" s="15" t="n">
        <f aca="false">INT((A188-1)/12)+1</f>
        <v>16</v>
      </c>
      <c r="C188" s="15" t="n">
        <f aca="false">MIN(Inputs!$C$4+B188-1,99)</f>
        <v>89</v>
      </c>
      <c r="D188" s="55" t="n">
        <f aca="false">Inputs!$C$27</f>
        <v>0.04</v>
      </c>
      <c r="E188" s="15" t="n">
        <f aca="false">R187</f>
        <v>0</v>
      </c>
      <c r="F188" s="56" t="n">
        <f aca="false">Q187</f>
        <v>167683.162580723</v>
      </c>
      <c r="G188" s="56" t="n">
        <f aca="false">IF(AND(MOD(A188-1,12)=0,B188&lt;=Inputs!$C$7,E188=0),Inputs!$C$6,0)</f>
        <v>0</v>
      </c>
      <c r="H188" s="56" t="n">
        <f aca="false">IF(B188=1,G188*Inputs!$C$9,0)</f>
        <v>0</v>
      </c>
      <c r="I188" s="56" t="n">
        <f aca="false">I187+G188</f>
        <v>120000</v>
      </c>
      <c r="J188" s="56" t="n">
        <f aca="false">(F188+G188+H188)*((1+D188)^(1/12)-1)</f>
        <v>548.951040145443</v>
      </c>
      <c r="K188" s="56" t="n">
        <f aca="false">(F188+G188+H188+J188)*(Inputs!$C$14+IF(B188&lt;=10,Inputs!$C$12,Inputs!$C$13))/12</f>
        <v>84.1160568104344</v>
      </c>
      <c r="L188" s="56" t="n">
        <f aca="false">IF(OR(E188=1,A188&lt;=Inputs!$C$15),0,MAX(Inputs!$C$8*I188-(F188+G188+H188+J188-K188),0))</f>
        <v>0</v>
      </c>
      <c r="M188" s="56" t="n">
        <f aca="false">L188*INDEX(Rates!$B$2:$C$101,C188+1,IF(Inputs!$C$5="Male",1,2))/1000/12*Inputs!$C$16</f>
        <v>0</v>
      </c>
      <c r="N188" s="56" t="n">
        <f aca="false">IF($V$1=1,MAX(F188+G188+H188+J188-K188-M188,0)*Inputs!$C$22/12,0)</f>
        <v>0</v>
      </c>
      <c r="O188" s="56" t="n">
        <f aca="false">IF(AND(MOD(A188,12)=0,B188&gt;=Inputs!$C$18),MAX(F188+G188+H188+J188-K188-M188-N188,0)*Inputs!$C$17,0)</f>
        <v>0</v>
      </c>
      <c r="P188" s="56" t="n">
        <f aca="false">F188+G188+H188+J188-K188-M188-N188+O188</f>
        <v>168147.997564058</v>
      </c>
      <c r="Q188" s="56" t="n">
        <f aca="false">IF(OR(E188=1,P188&lt;=0),0,P188)</f>
        <v>168147.997564058</v>
      </c>
      <c r="R188" s="15" t="n">
        <f aca="false">IF(OR(E188=1,AND(P188&lt;=0,I188&gt;0)),1,0)</f>
        <v>0</v>
      </c>
      <c r="S188" s="15" t="n">
        <f aca="false">IF(L188&gt;0,1,0)</f>
        <v>0</v>
      </c>
    </row>
    <row r="189" customFormat="false" ht="15" hidden="false" customHeight="false" outlineLevel="0" collapsed="false">
      <c r="A189" s="15" t="n">
        <v>188</v>
      </c>
      <c r="B189" s="15" t="n">
        <f aca="false">INT((A189-1)/12)+1</f>
        <v>16</v>
      </c>
      <c r="C189" s="15" t="n">
        <f aca="false">MIN(Inputs!$C$4+B189-1,99)</f>
        <v>89</v>
      </c>
      <c r="D189" s="55" t="n">
        <f aca="false">Inputs!$C$27</f>
        <v>0.04</v>
      </c>
      <c r="E189" s="15" t="n">
        <f aca="false">R188</f>
        <v>0</v>
      </c>
      <c r="F189" s="56" t="n">
        <f aca="false">Q188</f>
        <v>168147.997564058</v>
      </c>
      <c r="G189" s="56" t="n">
        <f aca="false">IF(AND(MOD(A189-1,12)=0,B189&lt;=Inputs!$C$7,E189=0),Inputs!$C$6,0)</f>
        <v>0</v>
      </c>
      <c r="H189" s="56" t="n">
        <f aca="false">IF(B189=1,G189*Inputs!$C$9,0)</f>
        <v>0</v>
      </c>
      <c r="I189" s="56" t="n">
        <f aca="false">I188+G189</f>
        <v>120000</v>
      </c>
      <c r="J189" s="56" t="n">
        <f aca="false">(F189+G189+H189)*((1+D189)^(1/12)-1)</f>
        <v>550.472788922544</v>
      </c>
      <c r="K189" s="56" t="n">
        <f aca="false">(F189+G189+H189+J189)*(Inputs!$C$14+IF(B189&lt;=10,Inputs!$C$12,Inputs!$C$13))/12</f>
        <v>84.3492351764905</v>
      </c>
      <c r="L189" s="56" t="n">
        <f aca="false">IF(OR(E189=1,A189&lt;=Inputs!$C$15),0,MAX(Inputs!$C$8*I189-(F189+G189+H189+J189-K189),0))</f>
        <v>0</v>
      </c>
      <c r="M189" s="56" t="n">
        <f aca="false">L189*INDEX(Rates!$B$2:$C$101,C189+1,IF(Inputs!$C$5="Male",1,2))/1000/12*Inputs!$C$16</f>
        <v>0</v>
      </c>
      <c r="N189" s="56" t="n">
        <f aca="false">IF($V$1=1,MAX(F189+G189+H189+J189-K189-M189,0)*Inputs!$C$22/12,0)</f>
        <v>0</v>
      </c>
      <c r="O189" s="56" t="n">
        <f aca="false">IF(AND(MOD(A189,12)=0,B189&gt;=Inputs!$C$18),MAX(F189+G189+H189+J189-K189-M189-N189,0)*Inputs!$C$17,0)</f>
        <v>0</v>
      </c>
      <c r="P189" s="56" t="n">
        <f aca="false">F189+G189+H189+J189-K189-M189-N189+O189</f>
        <v>168614.121117804</v>
      </c>
      <c r="Q189" s="56" t="n">
        <f aca="false">IF(OR(E189=1,P189&lt;=0),0,P189)</f>
        <v>168614.121117804</v>
      </c>
      <c r="R189" s="15" t="n">
        <f aca="false">IF(OR(E189=1,AND(P189&lt;=0,I189&gt;0)),1,0)</f>
        <v>0</v>
      </c>
      <c r="S189" s="15" t="n">
        <f aca="false">IF(L189&gt;0,1,0)</f>
        <v>0</v>
      </c>
    </row>
    <row r="190" customFormat="false" ht="15" hidden="false" customHeight="false" outlineLevel="0" collapsed="false">
      <c r="A190" s="15" t="n">
        <v>189</v>
      </c>
      <c r="B190" s="15" t="n">
        <f aca="false">INT((A190-1)/12)+1</f>
        <v>16</v>
      </c>
      <c r="C190" s="15" t="n">
        <f aca="false">MIN(Inputs!$C$4+B190-1,99)</f>
        <v>89</v>
      </c>
      <c r="D190" s="55" t="n">
        <f aca="false">Inputs!$C$27</f>
        <v>0.04</v>
      </c>
      <c r="E190" s="15" t="n">
        <f aca="false">R189</f>
        <v>0</v>
      </c>
      <c r="F190" s="56" t="n">
        <f aca="false">Q189</f>
        <v>168614.121117804</v>
      </c>
      <c r="G190" s="56" t="n">
        <f aca="false">IF(AND(MOD(A190-1,12)=0,B190&lt;=Inputs!$C$7,E190=0),Inputs!$C$6,0)</f>
        <v>0</v>
      </c>
      <c r="H190" s="56" t="n">
        <f aca="false">IF(B190=1,G190*Inputs!$C$9,0)</f>
        <v>0</v>
      </c>
      <c r="I190" s="56" t="n">
        <f aca="false">I189+G190</f>
        <v>120000</v>
      </c>
      <c r="J190" s="56" t="n">
        <f aca="false">(F190+G190+H190)*((1+D190)^(1/12)-1)</f>
        <v>551.998756143863</v>
      </c>
      <c r="K190" s="56" t="n">
        <f aca="false">(F190+G190+H190+J190)*(Inputs!$C$14+IF(B190&lt;=10,Inputs!$C$12,Inputs!$C$13))/12</f>
        <v>84.5830599369742</v>
      </c>
      <c r="L190" s="56" t="n">
        <f aca="false">IF(OR(E190=1,A190&lt;=Inputs!$C$15),0,MAX(Inputs!$C$8*I190-(F190+G190+H190+J190-K190),0))</f>
        <v>0</v>
      </c>
      <c r="M190" s="56" t="n">
        <f aca="false">L190*INDEX(Rates!$B$2:$C$101,C190+1,IF(Inputs!$C$5="Male",1,2))/1000/12*Inputs!$C$16</f>
        <v>0</v>
      </c>
      <c r="N190" s="56" t="n">
        <f aca="false">IF($V$1=1,MAX(F190+G190+H190+J190-K190-M190,0)*Inputs!$C$22/12,0)</f>
        <v>0</v>
      </c>
      <c r="O190" s="56" t="n">
        <f aca="false">IF(AND(MOD(A190,12)=0,B190&gt;=Inputs!$C$18),MAX(F190+G190+H190+J190-K190-M190-N190,0)*Inputs!$C$17,0)</f>
        <v>0</v>
      </c>
      <c r="P190" s="56" t="n">
        <f aca="false">F190+G190+H190+J190-K190-M190-N190+O190</f>
        <v>169081.536814011</v>
      </c>
      <c r="Q190" s="56" t="n">
        <f aca="false">IF(OR(E190=1,P190&lt;=0),0,P190)</f>
        <v>169081.536814011</v>
      </c>
      <c r="R190" s="15" t="n">
        <f aca="false">IF(OR(E190=1,AND(P190&lt;=0,I190&gt;0)),1,0)</f>
        <v>0</v>
      </c>
      <c r="S190" s="15" t="n">
        <f aca="false">IF(L190&gt;0,1,0)</f>
        <v>0</v>
      </c>
    </row>
    <row r="191" customFormat="false" ht="15" hidden="false" customHeight="false" outlineLevel="0" collapsed="false">
      <c r="A191" s="15" t="n">
        <v>190</v>
      </c>
      <c r="B191" s="15" t="n">
        <f aca="false">INT((A191-1)/12)+1</f>
        <v>16</v>
      </c>
      <c r="C191" s="15" t="n">
        <f aca="false">MIN(Inputs!$C$4+B191-1,99)</f>
        <v>89</v>
      </c>
      <c r="D191" s="55" t="n">
        <f aca="false">Inputs!$C$27</f>
        <v>0.04</v>
      </c>
      <c r="E191" s="15" t="n">
        <f aca="false">R190</f>
        <v>0</v>
      </c>
      <c r="F191" s="56" t="n">
        <f aca="false">Q190</f>
        <v>169081.536814011</v>
      </c>
      <c r="G191" s="56" t="n">
        <f aca="false">IF(AND(MOD(A191-1,12)=0,B191&lt;=Inputs!$C$7,E191=0),Inputs!$C$6,0)</f>
        <v>0</v>
      </c>
      <c r="H191" s="56" t="n">
        <f aca="false">IF(B191=1,G191*Inputs!$C$9,0)</f>
        <v>0</v>
      </c>
      <c r="I191" s="56" t="n">
        <f aca="false">I190+G191</f>
        <v>120000</v>
      </c>
      <c r="J191" s="56" t="n">
        <f aca="false">(F191+G191+H191)*((1+D191)^(1/12)-1)</f>
        <v>553.528953503359</v>
      </c>
      <c r="K191" s="56" t="n">
        <f aca="false">(F191+G191+H191+J191)*(Inputs!$C$14+IF(B191&lt;=10,Inputs!$C$12,Inputs!$C$13))/12</f>
        <v>84.8175328837574</v>
      </c>
      <c r="L191" s="56" t="n">
        <f aca="false">IF(OR(E191=1,A191&lt;=Inputs!$C$15),0,MAX(Inputs!$C$8*I191-(F191+G191+H191+J191-K191),0))</f>
        <v>0</v>
      </c>
      <c r="M191" s="56" t="n">
        <f aca="false">L191*INDEX(Rates!$B$2:$C$101,C191+1,IF(Inputs!$C$5="Male",1,2))/1000/12*Inputs!$C$16</f>
        <v>0</v>
      </c>
      <c r="N191" s="56" t="n">
        <f aca="false">IF($V$1=1,MAX(F191+G191+H191+J191-K191-M191,0)*Inputs!$C$22/12,0)</f>
        <v>0</v>
      </c>
      <c r="O191" s="56" t="n">
        <f aca="false">IF(AND(MOD(A191,12)=0,B191&gt;=Inputs!$C$18),MAX(F191+G191+H191+J191-K191-M191-N191,0)*Inputs!$C$17,0)</f>
        <v>0</v>
      </c>
      <c r="P191" s="56" t="n">
        <f aca="false">F191+G191+H191+J191-K191-M191-N191+O191</f>
        <v>169550.248234631</v>
      </c>
      <c r="Q191" s="56" t="n">
        <f aca="false">IF(OR(E191=1,P191&lt;=0),0,P191)</f>
        <v>169550.248234631</v>
      </c>
      <c r="R191" s="15" t="n">
        <f aca="false">IF(OR(E191=1,AND(P191&lt;=0,I191&gt;0)),1,0)</f>
        <v>0</v>
      </c>
      <c r="S191" s="15" t="n">
        <f aca="false">IF(L191&gt;0,1,0)</f>
        <v>0</v>
      </c>
    </row>
    <row r="192" customFormat="false" ht="15" hidden="false" customHeight="false" outlineLevel="0" collapsed="false">
      <c r="A192" s="15" t="n">
        <v>191</v>
      </c>
      <c r="B192" s="15" t="n">
        <f aca="false">INT((A192-1)/12)+1</f>
        <v>16</v>
      </c>
      <c r="C192" s="15" t="n">
        <f aca="false">MIN(Inputs!$C$4+B192-1,99)</f>
        <v>89</v>
      </c>
      <c r="D192" s="55" t="n">
        <f aca="false">Inputs!$C$27</f>
        <v>0.04</v>
      </c>
      <c r="E192" s="15" t="n">
        <f aca="false">R191</f>
        <v>0</v>
      </c>
      <c r="F192" s="56" t="n">
        <f aca="false">Q191</f>
        <v>169550.248234631</v>
      </c>
      <c r="G192" s="56" t="n">
        <f aca="false">IF(AND(MOD(A192-1,12)=0,B192&lt;=Inputs!$C$7,E192=0),Inputs!$C$6,0)</f>
        <v>0</v>
      </c>
      <c r="H192" s="56" t="n">
        <f aca="false">IF(B192=1,G192*Inputs!$C$9,0)</f>
        <v>0</v>
      </c>
      <c r="I192" s="56" t="n">
        <f aca="false">I191+G192</f>
        <v>120000</v>
      </c>
      <c r="J192" s="56" t="n">
        <f aca="false">(F192+G192+H192)*((1+D192)^(1/12)-1)</f>
        <v>555.063392727413</v>
      </c>
      <c r="K192" s="56" t="n">
        <f aca="false">(F192+G192+H192+J192)*(Inputs!$C$14+IF(B192&lt;=10,Inputs!$C$12,Inputs!$C$13))/12</f>
        <v>85.0526558136792</v>
      </c>
      <c r="L192" s="56" t="n">
        <f aca="false">IF(OR(E192=1,A192&lt;=Inputs!$C$15),0,MAX(Inputs!$C$8*I192-(F192+G192+H192+J192-K192),0))</f>
        <v>0</v>
      </c>
      <c r="M192" s="56" t="n">
        <f aca="false">L192*INDEX(Rates!$B$2:$C$101,C192+1,IF(Inputs!$C$5="Male",1,2))/1000/12*Inputs!$C$16</f>
        <v>0</v>
      </c>
      <c r="N192" s="56" t="n">
        <f aca="false">IF($V$1=1,MAX(F192+G192+H192+J192-K192-M192,0)*Inputs!$C$22/12,0)</f>
        <v>0</v>
      </c>
      <c r="O192" s="56" t="n">
        <f aca="false">IF(AND(MOD(A192,12)=0,B192&gt;=Inputs!$C$18),MAX(F192+G192+H192+J192-K192-M192-N192,0)*Inputs!$C$17,0)</f>
        <v>0</v>
      </c>
      <c r="P192" s="56" t="n">
        <f aca="false">F192+G192+H192+J192-K192-M192-N192+O192</f>
        <v>170020.258971545</v>
      </c>
      <c r="Q192" s="56" t="n">
        <f aca="false">IF(OR(E192=1,P192&lt;=0),0,P192)</f>
        <v>170020.258971545</v>
      </c>
      <c r="R192" s="15" t="n">
        <f aca="false">IF(OR(E192=1,AND(P192&lt;=0,I192&gt;0)),1,0)</f>
        <v>0</v>
      </c>
      <c r="S192" s="15" t="n">
        <f aca="false">IF(L192&gt;0,1,0)</f>
        <v>0</v>
      </c>
    </row>
    <row r="193" customFormat="false" ht="15" hidden="false" customHeight="false" outlineLevel="0" collapsed="false">
      <c r="A193" s="15" t="n">
        <v>192</v>
      </c>
      <c r="B193" s="15" t="n">
        <f aca="false">INT((A193-1)/12)+1</f>
        <v>16</v>
      </c>
      <c r="C193" s="15" t="n">
        <f aca="false">MIN(Inputs!$C$4+B193-1,99)</f>
        <v>89</v>
      </c>
      <c r="D193" s="55" t="n">
        <f aca="false">Inputs!$C$27</f>
        <v>0.04</v>
      </c>
      <c r="E193" s="15" t="n">
        <f aca="false">R192</f>
        <v>0</v>
      </c>
      <c r="F193" s="56" t="n">
        <f aca="false">Q192</f>
        <v>170020.258971545</v>
      </c>
      <c r="G193" s="56" t="n">
        <f aca="false">IF(AND(MOD(A193-1,12)=0,B193&lt;=Inputs!$C$7,E193=0),Inputs!$C$6,0)</f>
        <v>0</v>
      </c>
      <c r="H193" s="56" t="n">
        <f aca="false">IF(B193=1,G193*Inputs!$C$9,0)</f>
        <v>0</v>
      </c>
      <c r="I193" s="56" t="n">
        <f aca="false">I192+G193</f>
        <v>120000</v>
      </c>
      <c r="J193" s="56" t="n">
        <f aca="false">(F193+G193+H193)*((1+D193)^(1/12)-1)</f>
        <v>556.602085574908</v>
      </c>
      <c r="K193" s="56" t="n">
        <f aca="false">(F193+G193+H193+J193)*(Inputs!$C$14+IF(B193&lt;=10,Inputs!$C$12,Inputs!$C$13))/12</f>
        <v>85.2884305285598</v>
      </c>
      <c r="L193" s="56" t="n">
        <f aca="false">IF(OR(E193=1,A193&lt;=Inputs!$C$15),0,MAX(Inputs!$C$8*I193-(F193+G193+H193+J193-K193),0))</f>
        <v>0</v>
      </c>
      <c r="M193" s="56" t="n">
        <f aca="false">L193*INDEX(Rates!$B$2:$C$101,C193+1,IF(Inputs!$C$5="Male",1,2))/1000/12*Inputs!$C$16</f>
        <v>0</v>
      </c>
      <c r="N193" s="56" t="n">
        <f aca="false">IF($V$1=1,MAX(F193+G193+H193+J193-K193-M193,0)*Inputs!$C$22/12,0)</f>
        <v>0</v>
      </c>
      <c r="O193" s="56" t="n">
        <f aca="false">IF(AND(MOD(A193,12)=0,B193&gt;=Inputs!$C$18),MAX(F193+G193+H193+J193-K193-M193-N193,0)*Inputs!$C$17,0)</f>
        <v>852.457863132955</v>
      </c>
      <c r="P193" s="56" t="n">
        <f aca="false">F193+G193+H193+J193-K193-M193-N193+O193</f>
        <v>171344.030489724</v>
      </c>
      <c r="Q193" s="56" t="n">
        <f aca="false">IF(OR(E193=1,P193&lt;=0),0,P193)</f>
        <v>171344.030489724</v>
      </c>
      <c r="R193" s="15" t="n">
        <f aca="false">IF(OR(E193=1,AND(P193&lt;=0,I193&gt;0)),1,0)</f>
        <v>0</v>
      </c>
      <c r="S193" s="15" t="n">
        <f aca="false">IF(L193&gt;0,1,0)</f>
        <v>0</v>
      </c>
    </row>
    <row r="194" customFormat="false" ht="15" hidden="false" customHeight="false" outlineLevel="0" collapsed="false">
      <c r="A194" s="15" t="n">
        <v>193</v>
      </c>
      <c r="B194" s="15" t="n">
        <f aca="false">INT((A194-1)/12)+1</f>
        <v>17</v>
      </c>
      <c r="C194" s="15" t="n">
        <f aca="false">MIN(Inputs!$C$4+B194-1,99)</f>
        <v>90</v>
      </c>
      <c r="D194" s="55" t="n">
        <f aca="false">Inputs!$C$27</f>
        <v>0.04</v>
      </c>
      <c r="E194" s="15" t="n">
        <f aca="false">R193</f>
        <v>0</v>
      </c>
      <c r="F194" s="56" t="n">
        <f aca="false">Q193</f>
        <v>171344.030489724</v>
      </c>
      <c r="G194" s="56" t="n">
        <f aca="false">IF(AND(MOD(A194-1,12)=0,B194&lt;=Inputs!$C$7,E194=0),Inputs!$C$6,0)</f>
        <v>0</v>
      </c>
      <c r="H194" s="56" t="n">
        <f aca="false">IF(B194=1,G194*Inputs!$C$9,0)</f>
        <v>0</v>
      </c>
      <c r="I194" s="56" t="n">
        <f aca="false">I193+G194</f>
        <v>120000</v>
      </c>
      <c r="J194" s="56" t="n">
        <f aca="false">(F194+G194+H194)*((1+D194)^(1/12)-1)</f>
        <v>560.935769056513</v>
      </c>
      <c r="K194" s="56" t="n">
        <f aca="false">(F194+G194+H194+J194)*(Inputs!$C$14+IF(B194&lt;=10,Inputs!$C$12,Inputs!$C$13))/12</f>
        <v>85.9524831293903</v>
      </c>
      <c r="L194" s="56" t="n">
        <f aca="false">IF(OR(E194=1,A194&lt;=Inputs!$C$15),0,MAX(Inputs!$C$8*I194-(F194+G194+H194+J194-K194),0))</f>
        <v>0</v>
      </c>
      <c r="M194" s="56" t="n">
        <f aca="false">L194*INDEX(Rates!$B$2:$C$101,C194+1,IF(Inputs!$C$5="Male",1,2))/1000/12*Inputs!$C$16</f>
        <v>0</v>
      </c>
      <c r="N194" s="56" t="n">
        <f aca="false">IF($V$1=1,MAX(F194+G194+H194+J194-K194-M194,0)*Inputs!$C$22/12,0)</f>
        <v>0</v>
      </c>
      <c r="O194" s="56" t="n">
        <f aca="false">IF(AND(MOD(A194,12)=0,B194&gt;=Inputs!$C$18),MAX(F194+G194+H194+J194-K194-M194-N194,0)*Inputs!$C$17,0)</f>
        <v>0</v>
      </c>
      <c r="P194" s="56" t="n">
        <f aca="false">F194+G194+H194+J194-K194-M194-N194+O194</f>
        <v>171819.013775651</v>
      </c>
      <c r="Q194" s="56" t="n">
        <f aca="false">IF(OR(E194=1,P194&lt;=0),0,P194)</f>
        <v>171819.013775651</v>
      </c>
      <c r="R194" s="15" t="n">
        <f aca="false">IF(OR(E194=1,AND(P194&lt;=0,I194&gt;0)),1,0)</f>
        <v>0</v>
      </c>
      <c r="S194" s="15" t="n">
        <f aca="false">IF(L194&gt;0,1,0)</f>
        <v>0</v>
      </c>
    </row>
    <row r="195" customFormat="false" ht="15" hidden="false" customHeight="false" outlineLevel="0" collapsed="false">
      <c r="A195" s="15" t="n">
        <v>194</v>
      </c>
      <c r="B195" s="15" t="n">
        <f aca="false">INT((A195-1)/12)+1</f>
        <v>17</v>
      </c>
      <c r="C195" s="15" t="n">
        <f aca="false">MIN(Inputs!$C$4+B195-1,99)</f>
        <v>90</v>
      </c>
      <c r="D195" s="55" t="n">
        <f aca="false">Inputs!$C$27</f>
        <v>0.04</v>
      </c>
      <c r="E195" s="15" t="n">
        <f aca="false">R194</f>
        <v>0</v>
      </c>
      <c r="F195" s="56" t="n">
        <f aca="false">Q194</f>
        <v>171819.013775651</v>
      </c>
      <c r="G195" s="56" t="n">
        <f aca="false">IF(AND(MOD(A195-1,12)=0,B195&lt;=Inputs!$C$7,E195=0),Inputs!$C$6,0)</f>
        <v>0</v>
      </c>
      <c r="H195" s="56" t="n">
        <f aca="false">IF(B195=1,G195*Inputs!$C$9,0)</f>
        <v>0</v>
      </c>
      <c r="I195" s="56" t="n">
        <f aca="false">I194+G195</f>
        <v>120000</v>
      </c>
      <c r="J195" s="56" t="n">
        <f aca="false">(F195+G195+H195)*((1+D195)^(1/12)-1)</f>
        <v>562.490740735532</v>
      </c>
      <c r="K195" s="56" t="n">
        <f aca="false">(F195+G195+H195+J195)*(Inputs!$C$14+IF(B195&lt;=10,Inputs!$C$12,Inputs!$C$13))/12</f>
        <v>86.1907522581933</v>
      </c>
      <c r="L195" s="56" t="n">
        <f aca="false">IF(OR(E195=1,A195&lt;=Inputs!$C$15),0,MAX(Inputs!$C$8*I195-(F195+G195+H195+J195-K195),0))</f>
        <v>0</v>
      </c>
      <c r="M195" s="56" t="n">
        <f aca="false">L195*INDEX(Rates!$B$2:$C$101,C195+1,IF(Inputs!$C$5="Male",1,2))/1000/12*Inputs!$C$16</f>
        <v>0</v>
      </c>
      <c r="N195" s="56" t="n">
        <f aca="false">IF($V$1=1,MAX(F195+G195+H195+J195-K195-M195,0)*Inputs!$C$22/12,0)</f>
        <v>0</v>
      </c>
      <c r="O195" s="56" t="n">
        <f aca="false">IF(AND(MOD(A195,12)=0,B195&gt;=Inputs!$C$18),MAX(F195+G195+H195+J195-K195-M195-N195,0)*Inputs!$C$17,0)</f>
        <v>0</v>
      </c>
      <c r="P195" s="56" t="n">
        <f aca="false">F195+G195+H195+J195-K195-M195-N195+O195</f>
        <v>172295.313764128</v>
      </c>
      <c r="Q195" s="56" t="n">
        <f aca="false">IF(OR(E195=1,P195&lt;=0),0,P195)</f>
        <v>172295.313764128</v>
      </c>
      <c r="R195" s="15" t="n">
        <f aca="false">IF(OR(E195=1,AND(P195&lt;=0,I195&gt;0)),1,0)</f>
        <v>0</v>
      </c>
      <c r="S195" s="15" t="n">
        <f aca="false">IF(L195&gt;0,1,0)</f>
        <v>0</v>
      </c>
    </row>
    <row r="196" customFormat="false" ht="15" hidden="false" customHeight="false" outlineLevel="0" collapsed="false">
      <c r="A196" s="15" t="n">
        <v>195</v>
      </c>
      <c r="B196" s="15" t="n">
        <f aca="false">INT((A196-1)/12)+1</f>
        <v>17</v>
      </c>
      <c r="C196" s="15" t="n">
        <f aca="false">MIN(Inputs!$C$4+B196-1,99)</f>
        <v>90</v>
      </c>
      <c r="D196" s="55" t="n">
        <f aca="false">Inputs!$C$27</f>
        <v>0.04</v>
      </c>
      <c r="E196" s="15" t="n">
        <f aca="false">R195</f>
        <v>0</v>
      </c>
      <c r="F196" s="56" t="n">
        <f aca="false">Q195</f>
        <v>172295.313764128</v>
      </c>
      <c r="G196" s="56" t="n">
        <f aca="false">IF(AND(MOD(A196-1,12)=0,B196&lt;=Inputs!$C$7,E196=0),Inputs!$C$6,0)</f>
        <v>0</v>
      </c>
      <c r="H196" s="56" t="n">
        <f aca="false">IF(B196=1,G196*Inputs!$C$9,0)</f>
        <v>0</v>
      </c>
      <c r="I196" s="56" t="n">
        <f aca="false">I195+G196</f>
        <v>120000</v>
      </c>
      <c r="J196" s="56" t="n">
        <f aca="false">(F196+G196+H196)*((1+D196)^(1/12)-1)</f>
        <v>564.050022956071</v>
      </c>
      <c r="K196" s="56" t="n">
        <f aca="false">(F196+G196+H196+J196)*(Inputs!$C$14+IF(B196&lt;=10,Inputs!$C$12,Inputs!$C$13))/12</f>
        <v>86.4296818935423</v>
      </c>
      <c r="L196" s="56" t="n">
        <f aca="false">IF(OR(E196=1,A196&lt;=Inputs!$C$15),0,MAX(Inputs!$C$8*I196-(F196+G196+H196+J196-K196),0))</f>
        <v>0</v>
      </c>
      <c r="M196" s="56" t="n">
        <f aca="false">L196*INDEX(Rates!$B$2:$C$101,C196+1,IF(Inputs!$C$5="Male",1,2))/1000/12*Inputs!$C$16</f>
        <v>0</v>
      </c>
      <c r="N196" s="56" t="n">
        <f aca="false">IF($V$1=1,MAX(F196+G196+H196+J196-K196-M196,0)*Inputs!$C$22/12,0)</f>
        <v>0</v>
      </c>
      <c r="O196" s="56" t="n">
        <f aca="false">IF(AND(MOD(A196,12)=0,B196&gt;=Inputs!$C$18),MAX(F196+G196+H196+J196-K196-M196-N196,0)*Inputs!$C$17,0)</f>
        <v>0</v>
      </c>
      <c r="P196" s="56" t="n">
        <f aca="false">F196+G196+H196+J196-K196-M196-N196+O196</f>
        <v>172772.934105191</v>
      </c>
      <c r="Q196" s="56" t="n">
        <f aca="false">IF(OR(E196=1,P196&lt;=0),0,P196)</f>
        <v>172772.934105191</v>
      </c>
      <c r="R196" s="15" t="n">
        <f aca="false">IF(OR(E196=1,AND(P196&lt;=0,I196&gt;0)),1,0)</f>
        <v>0</v>
      </c>
      <c r="S196" s="15" t="n">
        <f aca="false">IF(L196&gt;0,1,0)</f>
        <v>0</v>
      </c>
    </row>
    <row r="197" customFormat="false" ht="15" hidden="false" customHeight="false" outlineLevel="0" collapsed="false">
      <c r="A197" s="15" t="n">
        <v>196</v>
      </c>
      <c r="B197" s="15" t="n">
        <f aca="false">INT((A197-1)/12)+1</f>
        <v>17</v>
      </c>
      <c r="C197" s="15" t="n">
        <f aca="false">MIN(Inputs!$C$4+B197-1,99)</f>
        <v>90</v>
      </c>
      <c r="D197" s="55" t="n">
        <f aca="false">Inputs!$C$27</f>
        <v>0.04</v>
      </c>
      <c r="E197" s="15" t="n">
        <f aca="false">R196</f>
        <v>0</v>
      </c>
      <c r="F197" s="56" t="n">
        <f aca="false">Q196</f>
        <v>172772.934105191</v>
      </c>
      <c r="G197" s="56" t="n">
        <f aca="false">IF(AND(MOD(A197-1,12)=0,B197&lt;=Inputs!$C$7,E197=0),Inputs!$C$6,0)</f>
        <v>0</v>
      </c>
      <c r="H197" s="56" t="n">
        <f aca="false">IF(B197=1,G197*Inputs!$C$9,0)</f>
        <v>0</v>
      </c>
      <c r="I197" s="56" t="n">
        <f aca="false">I196+G197</f>
        <v>120000</v>
      </c>
      <c r="J197" s="56" t="n">
        <f aca="false">(F197+G197+H197)*((1+D197)^(1/12)-1)</f>
        <v>565.613627667395</v>
      </c>
      <c r="K197" s="56" t="n">
        <f aca="false">(F197+G197+H197+J197)*(Inputs!$C$14+IF(B197&lt;=10,Inputs!$C$12,Inputs!$C$13))/12</f>
        <v>86.6692738664292</v>
      </c>
      <c r="L197" s="56" t="n">
        <f aca="false">IF(OR(E197=1,A197&lt;=Inputs!$C$15),0,MAX(Inputs!$C$8*I197-(F197+G197+H197+J197-K197),0))</f>
        <v>0</v>
      </c>
      <c r="M197" s="56" t="n">
        <f aca="false">L197*INDEX(Rates!$B$2:$C$101,C197+1,IF(Inputs!$C$5="Male",1,2))/1000/12*Inputs!$C$16</f>
        <v>0</v>
      </c>
      <c r="N197" s="56" t="n">
        <f aca="false">IF($V$1=1,MAX(F197+G197+H197+J197-K197-M197,0)*Inputs!$C$22/12,0)</f>
        <v>0</v>
      </c>
      <c r="O197" s="56" t="n">
        <f aca="false">IF(AND(MOD(A197,12)=0,B197&gt;=Inputs!$C$18),MAX(F197+G197+H197+J197-K197-M197-N197,0)*Inputs!$C$17,0)</f>
        <v>0</v>
      </c>
      <c r="P197" s="56" t="n">
        <f aca="false">F197+G197+H197+J197-K197-M197-N197+O197</f>
        <v>173251.878458992</v>
      </c>
      <c r="Q197" s="56" t="n">
        <f aca="false">IF(OR(E197=1,P197&lt;=0),0,P197)</f>
        <v>173251.878458992</v>
      </c>
      <c r="R197" s="15" t="n">
        <f aca="false">IF(OR(E197=1,AND(P197&lt;=0,I197&gt;0)),1,0)</f>
        <v>0</v>
      </c>
      <c r="S197" s="15" t="n">
        <f aca="false">IF(L197&gt;0,1,0)</f>
        <v>0</v>
      </c>
    </row>
    <row r="198" customFormat="false" ht="15" hidden="false" customHeight="false" outlineLevel="0" collapsed="false">
      <c r="A198" s="15" t="n">
        <v>197</v>
      </c>
      <c r="B198" s="15" t="n">
        <f aca="false">INT((A198-1)/12)+1</f>
        <v>17</v>
      </c>
      <c r="C198" s="15" t="n">
        <f aca="false">MIN(Inputs!$C$4+B198-1,99)</f>
        <v>90</v>
      </c>
      <c r="D198" s="55" t="n">
        <f aca="false">Inputs!$C$27</f>
        <v>0.04</v>
      </c>
      <c r="E198" s="15" t="n">
        <f aca="false">R197</f>
        <v>0</v>
      </c>
      <c r="F198" s="56" t="n">
        <f aca="false">Q197</f>
        <v>173251.878458992</v>
      </c>
      <c r="G198" s="56" t="n">
        <f aca="false">IF(AND(MOD(A198-1,12)=0,B198&lt;=Inputs!$C$7,E198=0),Inputs!$C$6,0)</f>
        <v>0</v>
      </c>
      <c r="H198" s="56" t="n">
        <f aca="false">IF(B198=1,G198*Inputs!$C$9,0)</f>
        <v>0</v>
      </c>
      <c r="I198" s="56" t="n">
        <f aca="false">I197+G198</f>
        <v>120000</v>
      </c>
      <c r="J198" s="56" t="n">
        <f aca="false">(F198+G198+H198)*((1+D198)^(1/12)-1)</f>
        <v>567.181566851893</v>
      </c>
      <c r="K198" s="56" t="n">
        <f aca="false">(F198+G198+H198+J198)*(Inputs!$C$14+IF(B198&lt;=10,Inputs!$C$12,Inputs!$C$13))/12</f>
        <v>86.9095300129219</v>
      </c>
      <c r="L198" s="56" t="n">
        <f aca="false">IF(OR(E198=1,A198&lt;=Inputs!$C$15),0,MAX(Inputs!$C$8*I198-(F198+G198+H198+J198-K198),0))</f>
        <v>0</v>
      </c>
      <c r="M198" s="56" t="n">
        <f aca="false">L198*INDEX(Rates!$B$2:$C$101,C198+1,IF(Inputs!$C$5="Male",1,2))/1000/12*Inputs!$C$16</f>
        <v>0</v>
      </c>
      <c r="N198" s="56" t="n">
        <f aca="false">IF($V$1=1,MAX(F198+G198+H198+J198-K198-M198,0)*Inputs!$C$22/12,0)</f>
        <v>0</v>
      </c>
      <c r="O198" s="56" t="n">
        <f aca="false">IF(AND(MOD(A198,12)=0,B198&gt;=Inputs!$C$18),MAX(F198+G198+H198+J198-K198-M198-N198,0)*Inputs!$C$17,0)</f>
        <v>0</v>
      </c>
      <c r="P198" s="56" t="n">
        <f aca="false">F198+G198+H198+J198-K198-M198-N198+O198</f>
        <v>173732.150495831</v>
      </c>
      <c r="Q198" s="56" t="n">
        <f aca="false">IF(OR(E198=1,P198&lt;=0),0,P198)</f>
        <v>173732.150495831</v>
      </c>
      <c r="R198" s="15" t="n">
        <f aca="false">IF(OR(E198=1,AND(P198&lt;=0,I198&gt;0)),1,0)</f>
        <v>0</v>
      </c>
      <c r="S198" s="15" t="n">
        <f aca="false">IF(L198&gt;0,1,0)</f>
        <v>0</v>
      </c>
    </row>
    <row r="199" customFormat="false" ht="15" hidden="false" customHeight="false" outlineLevel="0" collapsed="false">
      <c r="A199" s="15" t="n">
        <v>198</v>
      </c>
      <c r="B199" s="15" t="n">
        <f aca="false">INT((A199-1)/12)+1</f>
        <v>17</v>
      </c>
      <c r="C199" s="15" t="n">
        <f aca="false">MIN(Inputs!$C$4+B199-1,99)</f>
        <v>90</v>
      </c>
      <c r="D199" s="55" t="n">
        <f aca="false">Inputs!$C$27</f>
        <v>0.04</v>
      </c>
      <c r="E199" s="15" t="n">
        <f aca="false">R198</f>
        <v>0</v>
      </c>
      <c r="F199" s="56" t="n">
        <f aca="false">Q198</f>
        <v>173732.150495831</v>
      </c>
      <c r="G199" s="56" t="n">
        <f aca="false">IF(AND(MOD(A199-1,12)=0,B199&lt;=Inputs!$C$7,E199=0),Inputs!$C$6,0)</f>
        <v>0</v>
      </c>
      <c r="H199" s="56" t="n">
        <f aca="false">IF(B199=1,G199*Inputs!$C$9,0)</f>
        <v>0</v>
      </c>
      <c r="I199" s="56" t="n">
        <f aca="false">I198+G199</f>
        <v>120000</v>
      </c>
      <c r="J199" s="56" t="n">
        <f aca="false">(F199+G199+H199)*((1+D199)^(1/12)-1)</f>
        <v>568.75385252517</v>
      </c>
      <c r="K199" s="56" t="n">
        <f aca="false">(F199+G199+H199+J199)*(Inputs!$C$14+IF(B199&lt;=10,Inputs!$C$12,Inputs!$C$13))/12</f>
        <v>87.150452174178</v>
      </c>
      <c r="L199" s="56" t="n">
        <f aca="false">IF(OR(E199=1,A199&lt;=Inputs!$C$15),0,MAX(Inputs!$C$8*I199-(F199+G199+H199+J199-K199),0))</f>
        <v>0</v>
      </c>
      <c r="M199" s="56" t="n">
        <f aca="false">L199*INDEX(Rates!$B$2:$C$101,C199+1,IF(Inputs!$C$5="Male",1,2))/1000/12*Inputs!$C$16</f>
        <v>0</v>
      </c>
      <c r="N199" s="56" t="n">
        <f aca="false">IF($V$1=1,MAX(F199+G199+H199+J199-K199-M199,0)*Inputs!$C$22/12,0)</f>
        <v>0</v>
      </c>
      <c r="O199" s="56" t="n">
        <f aca="false">IF(AND(MOD(A199,12)=0,B199&gt;=Inputs!$C$18),MAX(F199+G199+H199+J199-K199-M199-N199,0)*Inputs!$C$17,0)</f>
        <v>0</v>
      </c>
      <c r="P199" s="56" t="n">
        <f aca="false">F199+G199+H199+J199-K199-M199-N199+O199</f>
        <v>174213.753896182</v>
      </c>
      <c r="Q199" s="56" t="n">
        <f aca="false">IF(OR(E199=1,P199&lt;=0),0,P199)</f>
        <v>174213.753896182</v>
      </c>
      <c r="R199" s="15" t="n">
        <f aca="false">IF(OR(E199=1,AND(P199&lt;=0,I199&gt;0)),1,0)</f>
        <v>0</v>
      </c>
      <c r="S199" s="15" t="n">
        <f aca="false">IF(L199&gt;0,1,0)</f>
        <v>0</v>
      </c>
    </row>
    <row r="200" customFormat="false" ht="15" hidden="false" customHeight="false" outlineLevel="0" collapsed="false">
      <c r="A200" s="15" t="n">
        <v>199</v>
      </c>
      <c r="B200" s="15" t="n">
        <f aca="false">INT((A200-1)/12)+1</f>
        <v>17</v>
      </c>
      <c r="C200" s="15" t="n">
        <f aca="false">MIN(Inputs!$C$4+B200-1,99)</f>
        <v>90</v>
      </c>
      <c r="D200" s="55" t="n">
        <f aca="false">Inputs!$C$27</f>
        <v>0.04</v>
      </c>
      <c r="E200" s="15" t="n">
        <f aca="false">R199</f>
        <v>0</v>
      </c>
      <c r="F200" s="56" t="n">
        <f aca="false">Q199</f>
        <v>174213.753896182</v>
      </c>
      <c r="G200" s="56" t="n">
        <f aca="false">IF(AND(MOD(A200-1,12)=0,B200&lt;=Inputs!$C$7,E200=0),Inputs!$C$6,0)</f>
        <v>0</v>
      </c>
      <c r="H200" s="56" t="n">
        <f aca="false">IF(B200=1,G200*Inputs!$C$9,0)</f>
        <v>0</v>
      </c>
      <c r="I200" s="56" t="n">
        <f aca="false">I199+G200</f>
        <v>120000</v>
      </c>
      <c r="J200" s="56" t="n">
        <f aca="false">(F200+G200+H200)*((1+D200)^(1/12)-1)</f>
        <v>570.330496736142</v>
      </c>
      <c r="K200" s="56" t="n">
        <f aca="false">(F200+G200+H200+J200)*(Inputs!$C$14+IF(B200&lt;=10,Inputs!$C$12,Inputs!$C$13))/12</f>
        <v>87.392042196459</v>
      </c>
      <c r="L200" s="56" t="n">
        <f aca="false">IF(OR(E200=1,A200&lt;=Inputs!$C$15),0,MAX(Inputs!$C$8*I200-(F200+G200+H200+J200-K200),0))</f>
        <v>0</v>
      </c>
      <c r="M200" s="56" t="n">
        <f aca="false">L200*INDEX(Rates!$B$2:$C$101,C200+1,IF(Inputs!$C$5="Male",1,2))/1000/12*Inputs!$C$16</f>
        <v>0</v>
      </c>
      <c r="N200" s="56" t="n">
        <f aca="false">IF($V$1=1,MAX(F200+G200+H200+J200-K200-M200,0)*Inputs!$C$22/12,0)</f>
        <v>0</v>
      </c>
      <c r="O200" s="56" t="n">
        <f aca="false">IF(AND(MOD(A200,12)=0,B200&gt;=Inputs!$C$18),MAX(F200+G200+H200+J200-K200-M200-N200,0)*Inputs!$C$17,0)</f>
        <v>0</v>
      </c>
      <c r="P200" s="56" t="n">
        <f aca="false">F200+G200+H200+J200-K200-M200-N200+O200</f>
        <v>174696.692350722</v>
      </c>
      <c r="Q200" s="56" t="n">
        <f aca="false">IF(OR(E200=1,P200&lt;=0),0,P200)</f>
        <v>174696.692350722</v>
      </c>
      <c r="R200" s="15" t="n">
        <f aca="false">IF(OR(E200=1,AND(P200&lt;=0,I200&gt;0)),1,0)</f>
        <v>0</v>
      </c>
      <c r="S200" s="15" t="n">
        <f aca="false">IF(L200&gt;0,1,0)</f>
        <v>0</v>
      </c>
    </row>
    <row r="201" customFormat="false" ht="15" hidden="false" customHeight="false" outlineLevel="0" collapsed="false">
      <c r="A201" s="15" t="n">
        <v>200</v>
      </c>
      <c r="B201" s="15" t="n">
        <f aca="false">INT((A201-1)/12)+1</f>
        <v>17</v>
      </c>
      <c r="C201" s="15" t="n">
        <f aca="false">MIN(Inputs!$C$4+B201-1,99)</f>
        <v>90</v>
      </c>
      <c r="D201" s="55" t="n">
        <f aca="false">Inputs!$C$27</f>
        <v>0.04</v>
      </c>
      <c r="E201" s="15" t="n">
        <f aca="false">R200</f>
        <v>0</v>
      </c>
      <c r="F201" s="56" t="n">
        <f aca="false">Q200</f>
        <v>174696.692350722</v>
      </c>
      <c r="G201" s="56" t="n">
        <f aca="false">IF(AND(MOD(A201-1,12)=0,B201&lt;=Inputs!$C$7,E201=0),Inputs!$C$6,0)</f>
        <v>0</v>
      </c>
      <c r="H201" s="56" t="n">
        <f aca="false">IF(B201=1,G201*Inputs!$C$9,0)</f>
        <v>0</v>
      </c>
      <c r="I201" s="56" t="n">
        <f aca="false">I200+G201</f>
        <v>120000</v>
      </c>
      <c r="J201" s="56" t="n">
        <f aca="false">(F201+G201+H201)*((1+D201)^(1/12)-1)</f>
        <v>571.911511567122</v>
      </c>
      <c r="K201" s="56" t="n">
        <f aca="false">(F201+G201+H201+J201)*(Inputs!$C$14+IF(B201&lt;=10,Inputs!$C$12,Inputs!$C$13))/12</f>
        <v>87.6343019311443</v>
      </c>
      <c r="L201" s="56" t="n">
        <f aca="false">IF(OR(E201=1,A201&lt;=Inputs!$C$15),0,MAX(Inputs!$C$8*I201-(F201+G201+H201+J201-K201),0))</f>
        <v>0</v>
      </c>
      <c r="M201" s="56" t="n">
        <f aca="false">L201*INDEX(Rates!$B$2:$C$101,C201+1,IF(Inputs!$C$5="Male",1,2))/1000/12*Inputs!$C$16</f>
        <v>0</v>
      </c>
      <c r="N201" s="56" t="n">
        <f aca="false">IF($V$1=1,MAX(F201+G201+H201+J201-K201-M201,0)*Inputs!$C$22/12,0)</f>
        <v>0</v>
      </c>
      <c r="O201" s="56" t="n">
        <f aca="false">IF(AND(MOD(A201,12)=0,B201&gt;=Inputs!$C$18),MAX(F201+G201+H201+J201-K201-M201-N201,0)*Inputs!$C$17,0)</f>
        <v>0</v>
      </c>
      <c r="P201" s="56" t="n">
        <f aca="false">F201+G201+H201+J201-K201-M201-N201+O201</f>
        <v>175180.969560358</v>
      </c>
      <c r="Q201" s="56" t="n">
        <f aca="false">IF(OR(E201=1,P201&lt;=0),0,P201)</f>
        <v>175180.969560358</v>
      </c>
      <c r="R201" s="15" t="n">
        <f aca="false">IF(OR(E201=1,AND(P201&lt;=0,I201&gt;0)),1,0)</f>
        <v>0</v>
      </c>
      <c r="S201" s="15" t="n">
        <f aca="false">IF(L201&gt;0,1,0)</f>
        <v>0</v>
      </c>
    </row>
    <row r="202" customFormat="false" ht="15" hidden="false" customHeight="false" outlineLevel="0" collapsed="false">
      <c r="A202" s="15" t="n">
        <v>201</v>
      </c>
      <c r="B202" s="15" t="n">
        <f aca="false">INT((A202-1)/12)+1</f>
        <v>17</v>
      </c>
      <c r="C202" s="15" t="n">
        <f aca="false">MIN(Inputs!$C$4+B202-1,99)</f>
        <v>90</v>
      </c>
      <c r="D202" s="55" t="n">
        <f aca="false">Inputs!$C$27</f>
        <v>0.04</v>
      </c>
      <c r="E202" s="15" t="n">
        <f aca="false">R201</f>
        <v>0</v>
      </c>
      <c r="F202" s="56" t="n">
        <f aca="false">Q201</f>
        <v>175180.969560358</v>
      </c>
      <c r="G202" s="56" t="n">
        <f aca="false">IF(AND(MOD(A202-1,12)=0,B202&lt;=Inputs!$C$7,E202=0),Inputs!$C$6,0)</f>
        <v>0</v>
      </c>
      <c r="H202" s="56" t="n">
        <f aca="false">IF(B202=1,G202*Inputs!$C$9,0)</f>
        <v>0</v>
      </c>
      <c r="I202" s="56" t="n">
        <f aca="false">I201+G202</f>
        <v>120000</v>
      </c>
      <c r="J202" s="56" t="n">
        <f aca="false">(F202+G202+H202)*((1+D202)^(1/12)-1)</f>
        <v>573.496909133919</v>
      </c>
      <c r="K202" s="56" t="n">
        <f aca="false">(F202+G202+H202+J202)*(Inputs!$C$14+IF(B202&lt;=10,Inputs!$C$12,Inputs!$C$13))/12</f>
        <v>87.8772332347457</v>
      </c>
      <c r="L202" s="56" t="n">
        <f aca="false">IF(OR(E202=1,A202&lt;=Inputs!$C$15),0,MAX(Inputs!$C$8*I202-(F202+G202+H202+J202-K202),0))</f>
        <v>0</v>
      </c>
      <c r="M202" s="56" t="n">
        <f aca="false">L202*INDEX(Rates!$B$2:$C$101,C202+1,IF(Inputs!$C$5="Male",1,2))/1000/12*Inputs!$C$16</f>
        <v>0</v>
      </c>
      <c r="N202" s="56" t="n">
        <f aca="false">IF($V$1=1,MAX(F202+G202+H202+J202-K202-M202,0)*Inputs!$C$22/12,0)</f>
        <v>0</v>
      </c>
      <c r="O202" s="56" t="n">
        <f aca="false">IF(AND(MOD(A202,12)=0,B202&gt;=Inputs!$C$18),MAX(F202+G202+H202+J202-K202-M202-N202,0)*Inputs!$C$17,0)</f>
        <v>0</v>
      </c>
      <c r="P202" s="56" t="n">
        <f aca="false">F202+G202+H202+J202-K202-M202-N202+O202</f>
        <v>175666.589236257</v>
      </c>
      <c r="Q202" s="56" t="n">
        <f aca="false">IF(OR(E202=1,P202&lt;=0),0,P202)</f>
        <v>175666.589236257</v>
      </c>
      <c r="R202" s="15" t="n">
        <f aca="false">IF(OR(E202=1,AND(P202&lt;=0,I202&gt;0)),1,0)</f>
        <v>0</v>
      </c>
      <c r="S202" s="15" t="n">
        <f aca="false">IF(L202&gt;0,1,0)</f>
        <v>0</v>
      </c>
    </row>
    <row r="203" customFormat="false" ht="15" hidden="false" customHeight="false" outlineLevel="0" collapsed="false">
      <c r="A203" s="15" t="n">
        <v>202</v>
      </c>
      <c r="B203" s="15" t="n">
        <f aca="false">INT((A203-1)/12)+1</f>
        <v>17</v>
      </c>
      <c r="C203" s="15" t="n">
        <f aca="false">MIN(Inputs!$C$4+B203-1,99)</f>
        <v>90</v>
      </c>
      <c r="D203" s="55" t="n">
        <f aca="false">Inputs!$C$27</f>
        <v>0.04</v>
      </c>
      <c r="E203" s="15" t="n">
        <f aca="false">R202</f>
        <v>0</v>
      </c>
      <c r="F203" s="56" t="n">
        <f aca="false">Q202</f>
        <v>175666.589236257</v>
      </c>
      <c r="G203" s="56" t="n">
        <f aca="false">IF(AND(MOD(A203-1,12)=0,B203&lt;=Inputs!$C$7,E203=0),Inputs!$C$6,0)</f>
        <v>0</v>
      </c>
      <c r="H203" s="56" t="n">
        <f aca="false">IF(B203=1,G203*Inputs!$C$9,0)</f>
        <v>0</v>
      </c>
      <c r="I203" s="56" t="n">
        <f aca="false">I202+G203</f>
        <v>120000</v>
      </c>
      <c r="J203" s="56" t="n">
        <f aca="false">(F203+G203+H203)*((1+D203)^(1/12)-1)</f>
        <v>575.086701585929</v>
      </c>
      <c r="K203" s="56" t="n">
        <f aca="false">(F203+G203+H203+J203)*(Inputs!$C$14+IF(B203&lt;=10,Inputs!$C$12,Inputs!$C$13))/12</f>
        <v>88.1208379689213</v>
      </c>
      <c r="L203" s="56" t="n">
        <f aca="false">IF(OR(E203=1,A203&lt;=Inputs!$C$15),0,MAX(Inputs!$C$8*I203-(F203+G203+H203+J203-K203),0))</f>
        <v>0</v>
      </c>
      <c r="M203" s="56" t="n">
        <f aca="false">L203*INDEX(Rates!$B$2:$C$101,C203+1,IF(Inputs!$C$5="Male",1,2))/1000/12*Inputs!$C$16</f>
        <v>0</v>
      </c>
      <c r="N203" s="56" t="n">
        <f aca="false">IF($V$1=1,MAX(F203+G203+H203+J203-K203-M203,0)*Inputs!$C$22/12,0)</f>
        <v>0</v>
      </c>
      <c r="O203" s="56" t="n">
        <f aca="false">IF(AND(MOD(A203,12)=0,B203&gt;=Inputs!$C$18),MAX(F203+G203+H203+J203-K203-M203-N203,0)*Inputs!$C$17,0)</f>
        <v>0</v>
      </c>
      <c r="P203" s="56" t="n">
        <f aca="false">F203+G203+H203+J203-K203-M203-N203+O203</f>
        <v>176153.555099874</v>
      </c>
      <c r="Q203" s="56" t="n">
        <f aca="false">IF(OR(E203=1,P203&lt;=0),0,P203)</f>
        <v>176153.555099874</v>
      </c>
      <c r="R203" s="15" t="n">
        <f aca="false">IF(OR(E203=1,AND(P203&lt;=0,I203&gt;0)),1,0)</f>
        <v>0</v>
      </c>
      <c r="S203" s="15" t="n">
        <f aca="false">IF(L203&gt;0,1,0)</f>
        <v>0</v>
      </c>
    </row>
    <row r="204" customFormat="false" ht="15" hidden="false" customHeight="false" outlineLevel="0" collapsed="false">
      <c r="A204" s="15" t="n">
        <v>203</v>
      </c>
      <c r="B204" s="15" t="n">
        <f aca="false">INT((A204-1)/12)+1</f>
        <v>17</v>
      </c>
      <c r="C204" s="15" t="n">
        <f aca="false">MIN(Inputs!$C$4+B204-1,99)</f>
        <v>90</v>
      </c>
      <c r="D204" s="55" t="n">
        <f aca="false">Inputs!$C$27</f>
        <v>0.04</v>
      </c>
      <c r="E204" s="15" t="n">
        <f aca="false">R203</f>
        <v>0</v>
      </c>
      <c r="F204" s="56" t="n">
        <f aca="false">Q203</f>
        <v>176153.555099874</v>
      </c>
      <c r="G204" s="56" t="n">
        <f aca="false">IF(AND(MOD(A204-1,12)=0,B204&lt;=Inputs!$C$7,E204=0),Inputs!$C$6,0)</f>
        <v>0</v>
      </c>
      <c r="H204" s="56" t="n">
        <f aca="false">IF(B204=1,G204*Inputs!$C$9,0)</f>
        <v>0</v>
      </c>
      <c r="I204" s="56" t="n">
        <f aca="false">I203+G204</f>
        <v>120000</v>
      </c>
      <c r="J204" s="56" t="n">
        <f aca="false">(F204+G204+H204)*((1+D204)^(1/12)-1)</f>
        <v>576.680901106225</v>
      </c>
      <c r="K204" s="56" t="n">
        <f aca="false">(F204+G204+H204+J204)*(Inputs!$C$14+IF(B204&lt;=10,Inputs!$C$12,Inputs!$C$13))/12</f>
        <v>88.3651180004899</v>
      </c>
      <c r="L204" s="56" t="n">
        <f aca="false">IF(OR(E204=1,A204&lt;=Inputs!$C$15),0,MAX(Inputs!$C$8*I204-(F204+G204+H204+J204-K204),0))</f>
        <v>0</v>
      </c>
      <c r="M204" s="56" t="n">
        <f aca="false">L204*INDEX(Rates!$B$2:$C$101,C204+1,IF(Inputs!$C$5="Male",1,2))/1000/12*Inputs!$C$16</f>
        <v>0</v>
      </c>
      <c r="N204" s="56" t="n">
        <f aca="false">IF($V$1=1,MAX(F204+G204+H204+J204-K204-M204,0)*Inputs!$C$22/12,0)</f>
        <v>0</v>
      </c>
      <c r="O204" s="56" t="n">
        <f aca="false">IF(AND(MOD(A204,12)=0,B204&gt;=Inputs!$C$18),MAX(F204+G204+H204+J204-K204-M204-N204,0)*Inputs!$C$17,0)</f>
        <v>0</v>
      </c>
      <c r="P204" s="56" t="n">
        <f aca="false">F204+G204+H204+J204-K204-M204-N204+O204</f>
        <v>176641.870882979</v>
      </c>
      <c r="Q204" s="56" t="n">
        <f aca="false">IF(OR(E204=1,P204&lt;=0),0,P204)</f>
        <v>176641.870882979</v>
      </c>
      <c r="R204" s="15" t="n">
        <f aca="false">IF(OR(E204=1,AND(P204&lt;=0,I204&gt;0)),1,0)</f>
        <v>0</v>
      </c>
      <c r="S204" s="15" t="n">
        <f aca="false">IF(L204&gt;0,1,0)</f>
        <v>0</v>
      </c>
    </row>
    <row r="205" customFormat="false" ht="15" hidden="false" customHeight="false" outlineLevel="0" collapsed="false">
      <c r="A205" s="15" t="n">
        <v>204</v>
      </c>
      <c r="B205" s="15" t="n">
        <f aca="false">INT((A205-1)/12)+1</f>
        <v>17</v>
      </c>
      <c r="C205" s="15" t="n">
        <f aca="false">MIN(Inputs!$C$4+B205-1,99)</f>
        <v>90</v>
      </c>
      <c r="D205" s="55" t="n">
        <f aca="false">Inputs!$C$27</f>
        <v>0.04</v>
      </c>
      <c r="E205" s="15" t="n">
        <f aca="false">R204</f>
        <v>0</v>
      </c>
      <c r="F205" s="56" t="n">
        <f aca="false">Q204</f>
        <v>176641.870882979</v>
      </c>
      <c r="G205" s="56" t="n">
        <f aca="false">IF(AND(MOD(A205-1,12)=0,B205&lt;=Inputs!$C$7,E205=0),Inputs!$C$6,0)</f>
        <v>0</v>
      </c>
      <c r="H205" s="56" t="n">
        <f aca="false">IF(B205=1,G205*Inputs!$C$9,0)</f>
        <v>0</v>
      </c>
      <c r="I205" s="56" t="n">
        <f aca="false">I204+G205</f>
        <v>120000</v>
      </c>
      <c r="J205" s="56" t="n">
        <f aca="false">(F205+G205+H205)*((1+D205)^(1/12)-1)</f>
        <v>578.279519911654</v>
      </c>
      <c r="K205" s="56" t="n">
        <f aca="false">(F205+G205+H205+J205)*(Inputs!$C$14+IF(B205&lt;=10,Inputs!$C$12,Inputs!$C$13))/12</f>
        <v>88.6100752014455</v>
      </c>
      <c r="L205" s="56" t="n">
        <f aca="false">IF(OR(E205=1,A205&lt;=Inputs!$C$15),0,MAX(Inputs!$C$8*I205-(F205+G205+H205+J205-K205),0))</f>
        <v>0</v>
      </c>
      <c r="M205" s="56" t="n">
        <f aca="false">L205*INDEX(Rates!$B$2:$C$101,C205+1,IF(Inputs!$C$5="Male",1,2))/1000/12*Inputs!$C$16</f>
        <v>0</v>
      </c>
      <c r="N205" s="56" t="n">
        <f aca="false">IF($V$1=1,MAX(F205+G205+H205+J205-K205-M205,0)*Inputs!$C$22/12,0)</f>
        <v>0</v>
      </c>
      <c r="O205" s="56" t="n">
        <f aca="false">IF(AND(MOD(A205,12)=0,B205&gt;=Inputs!$C$18),MAX(F205+G205+H205+J205-K205-M205-N205,0)*Inputs!$C$17,0)</f>
        <v>885.657701638448</v>
      </c>
      <c r="P205" s="56" t="n">
        <f aca="false">F205+G205+H205+J205-K205-M205-N205+O205</f>
        <v>178017.198029328</v>
      </c>
      <c r="Q205" s="56" t="n">
        <f aca="false">IF(OR(E205=1,P205&lt;=0),0,P205)</f>
        <v>178017.198029328</v>
      </c>
      <c r="R205" s="15" t="n">
        <f aca="false">IF(OR(E205=1,AND(P205&lt;=0,I205&gt;0)),1,0)</f>
        <v>0</v>
      </c>
      <c r="S205" s="15" t="n">
        <f aca="false">IF(L205&gt;0,1,0)</f>
        <v>0</v>
      </c>
    </row>
    <row r="206" customFormat="false" ht="15" hidden="false" customHeight="false" outlineLevel="0" collapsed="false">
      <c r="A206" s="15" t="n">
        <v>205</v>
      </c>
      <c r="B206" s="15" t="n">
        <f aca="false">INT((A206-1)/12)+1</f>
        <v>18</v>
      </c>
      <c r="C206" s="15" t="n">
        <f aca="false">MIN(Inputs!$C$4+B206-1,99)</f>
        <v>91</v>
      </c>
      <c r="D206" s="55" t="n">
        <f aca="false">Inputs!$C$27</f>
        <v>0.04</v>
      </c>
      <c r="E206" s="15" t="n">
        <f aca="false">R205</f>
        <v>0</v>
      </c>
      <c r="F206" s="56" t="n">
        <f aca="false">Q205</f>
        <v>178017.198029328</v>
      </c>
      <c r="G206" s="56" t="n">
        <f aca="false">IF(AND(MOD(A206-1,12)=0,B206&lt;=Inputs!$C$7,E206=0),Inputs!$C$6,0)</f>
        <v>0</v>
      </c>
      <c r="H206" s="56" t="n">
        <f aca="false">IF(B206=1,G206*Inputs!$C$9,0)</f>
        <v>0</v>
      </c>
      <c r="I206" s="56" t="n">
        <f aca="false">I205+G206</f>
        <v>120000</v>
      </c>
      <c r="J206" s="56" t="n">
        <f aca="false">(F206+G206+H206)*((1+D206)^(1/12)-1)</f>
        <v>582.781983104194</v>
      </c>
      <c r="K206" s="56" t="n">
        <f aca="false">(F206+G206+H206+J206)*(Inputs!$C$14+IF(B206&lt;=10,Inputs!$C$12,Inputs!$C$13))/12</f>
        <v>89.2999900062161</v>
      </c>
      <c r="L206" s="56" t="n">
        <f aca="false">IF(OR(E206=1,A206&lt;=Inputs!$C$15),0,MAX(Inputs!$C$8*I206-(F206+G206+H206+J206-K206),0))</f>
        <v>0</v>
      </c>
      <c r="M206" s="56" t="n">
        <f aca="false">L206*INDEX(Rates!$B$2:$C$101,C206+1,IF(Inputs!$C$5="Male",1,2))/1000/12*Inputs!$C$16</f>
        <v>0</v>
      </c>
      <c r="N206" s="56" t="n">
        <f aca="false">IF($V$1=1,MAX(F206+G206+H206+J206-K206-M206,0)*Inputs!$C$22/12,0)</f>
        <v>0</v>
      </c>
      <c r="O206" s="56" t="n">
        <f aca="false">IF(AND(MOD(A206,12)=0,B206&gt;=Inputs!$C$18),MAX(F206+G206+H206+J206-K206-M206-N206,0)*Inputs!$C$17,0)</f>
        <v>0</v>
      </c>
      <c r="P206" s="56" t="n">
        <f aca="false">F206+G206+H206+J206-K206-M206-N206+O206</f>
        <v>178510.680022426</v>
      </c>
      <c r="Q206" s="56" t="n">
        <f aca="false">IF(OR(E206=1,P206&lt;=0),0,P206)</f>
        <v>178510.680022426</v>
      </c>
      <c r="R206" s="15" t="n">
        <f aca="false">IF(OR(E206=1,AND(P206&lt;=0,I206&gt;0)),1,0)</f>
        <v>0</v>
      </c>
      <c r="S206" s="15" t="n">
        <f aca="false">IF(L206&gt;0,1,0)</f>
        <v>0</v>
      </c>
    </row>
    <row r="207" customFormat="false" ht="15" hidden="false" customHeight="false" outlineLevel="0" collapsed="false">
      <c r="A207" s="15" t="n">
        <v>206</v>
      </c>
      <c r="B207" s="15" t="n">
        <f aca="false">INT((A207-1)/12)+1</f>
        <v>18</v>
      </c>
      <c r="C207" s="15" t="n">
        <f aca="false">MIN(Inputs!$C$4+B207-1,99)</f>
        <v>91</v>
      </c>
      <c r="D207" s="55" t="n">
        <f aca="false">Inputs!$C$27</f>
        <v>0.04</v>
      </c>
      <c r="E207" s="15" t="n">
        <f aca="false">R206</f>
        <v>0</v>
      </c>
      <c r="F207" s="56" t="n">
        <f aca="false">Q206</f>
        <v>178510.680022426</v>
      </c>
      <c r="G207" s="56" t="n">
        <f aca="false">IF(AND(MOD(A207-1,12)=0,B207&lt;=Inputs!$C$7,E207=0),Inputs!$C$6,0)</f>
        <v>0</v>
      </c>
      <c r="H207" s="56" t="n">
        <f aca="false">IF(B207=1,G207*Inputs!$C$9,0)</f>
        <v>0</v>
      </c>
      <c r="I207" s="56" t="n">
        <f aca="false">I206+G207</f>
        <v>120000</v>
      </c>
      <c r="J207" s="56" t="n">
        <f aca="false">(F207+G207+H207)*((1+D207)^(1/12)-1)</f>
        <v>584.397514736797</v>
      </c>
      <c r="K207" s="56" t="n">
        <f aca="false">(F207+G207+H207+J207)*(Inputs!$C$14+IF(B207&lt;=10,Inputs!$C$12,Inputs!$C$13))/12</f>
        <v>89.5475387685814</v>
      </c>
      <c r="L207" s="56" t="n">
        <f aca="false">IF(OR(E207=1,A207&lt;=Inputs!$C$15),0,MAX(Inputs!$C$8*I207-(F207+G207+H207+J207-K207),0))</f>
        <v>0</v>
      </c>
      <c r="M207" s="56" t="n">
        <f aca="false">L207*INDEX(Rates!$B$2:$C$101,C207+1,IF(Inputs!$C$5="Male",1,2))/1000/12*Inputs!$C$16</f>
        <v>0</v>
      </c>
      <c r="N207" s="56" t="n">
        <f aca="false">IF($V$1=1,MAX(F207+G207+H207+J207-K207-M207,0)*Inputs!$C$22/12,0)</f>
        <v>0</v>
      </c>
      <c r="O207" s="56" t="n">
        <f aca="false">IF(AND(MOD(A207,12)=0,B207&gt;=Inputs!$C$18),MAX(F207+G207+H207+J207-K207-M207-N207,0)*Inputs!$C$17,0)</f>
        <v>0</v>
      </c>
      <c r="P207" s="56" t="n">
        <f aca="false">F207+G207+H207+J207-K207-M207-N207+O207</f>
        <v>179005.529998394</v>
      </c>
      <c r="Q207" s="56" t="n">
        <f aca="false">IF(OR(E207=1,P207&lt;=0),0,P207)</f>
        <v>179005.529998394</v>
      </c>
      <c r="R207" s="15" t="n">
        <f aca="false">IF(OR(E207=1,AND(P207&lt;=0,I207&gt;0)),1,0)</f>
        <v>0</v>
      </c>
      <c r="S207" s="15" t="n">
        <f aca="false">IF(L207&gt;0,1,0)</f>
        <v>0</v>
      </c>
    </row>
    <row r="208" customFormat="false" ht="15" hidden="false" customHeight="false" outlineLevel="0" collapsed="false">
      <c r="A208" s="15" t="n">
        <v>207</v>
      </c>
      <c r="B208" s="15" t="n">
        <f aca="false">INT((A208-1)/12)+1</f>
        <v>18</v>
      </c>
      <c r="C208" s="15" t="n">
        <f aca="false">MIN(Inputs!$C$4+B208-1,99)</f>
        <v>91</v>
      </c>
      <c r="D208" s="55" t="n">
        <f aca="false">Inputs!$C$27</f>
        <v>0.04</v>
      </c>
      <c r="E208" s="15" t="n">
        <f aca="false">R207</f>
        <v>0</v>
      </c>
      <c r="F208" s="56" t="n">
        <f aca="false">Q207</f>
        <v>179005.529998394</v>
      </c>
      <c r="G208" s="56" t="n">
        <f aca="false">IF(AND(MOD(A208-1,12)=0,B208&lt;=Inputs!$C$7,E208=0),Inputs!$C$6,0)</f>
        <v>0</v>
      </c>
      <c r="H208" s="56" t="n">
        <f aca="false">IF(B208=1,G208*Inputs!$C$9,0)</f>
        <v>0</v>
      </c>
      <c r="I208" s="56" t="n">
        <f aca="false">I207+G208</f>
        <v>120000</v>
      </c>
      <c r="J208" s="56" t="n">
        <f aca="false">(F208+G208+H208)*((1+D208)^(1/12)-1)</f>
        <v>586.017524789344</v>
      </c>
      <c r="K208" s="56" t="n">
        <f aca="false">(F208+G208+H208+J208)*(Inputs!$C$14+IF(B208&lt;=10,Inputs!$C$12,Inputs!$C$13))/12</f>
        <v>89.7957737615918</v>
      </c>
      <c r="L208" s="56" t="n">
        <f aca="false">IF(OR(E208=1,A208&lt;=Inputs!$C$15),0,MAX(Inputs!$C$8*I208-(F208+G208+H208+J208-K208),0))</f>
        <v>0</v>
      </c>
      <c r="M208" s="56" t="n">
        <f aca="false">L208*INDEX(Rates!$B$2:$C$101,C208+1,IF(Inputs!$C$5="Male",1,2))/1000/12*Inputs!$C$16</f>
        <v>0</v>
      </c>
      <c r="N208" s="56" t="n">
        <f aca="false">IF($V$1=1,MAX(F208+G208+H208+J208-K208-M208,0)*Inputs!$C$22/12,0)</f>
        <v>0</v>
      </c>
      <c r="O208" s="56" t="n">
        <f aca="false">IF(AND(MOD(A208,12)=0,B208&gt;=Inputs!$C$18),MAX(F208+G208+H208+J208-K208-M208-N208,0)*Inputs!$C$17,0)</f>
        <v>0</v>
      </c>
      <c r="P208" s="56" t="n">
        <f aca="false">F208+G208+H208+J208-K208-M208-N208+O208</f>
        <v>179501.751749422</v>
      </c>
      <c r="Q208" s="56" t="n">
        <f aca="false">IF(OR(E208=1,P208&lt;=0),0,P208)</f>
        <v>179501.751749422</v>
      </c>
      <c r="R208" s="15" t="n">
        <f aca="false">IF(OR(E208=1,AND(P208&lt;=0,I208&gt;0)),1,0)</f>
        <v>0</v>
      </c>
      <c r="S208" s="15" t="n">
        <f aca="false">IF(L208&gt;0,1,0)</f>
        <v>0</v>
      </c>
    </row>
    <row r="209" customFormat="false" ht="15" hidden="false" customHeight="false" outlineLevel="0" collapsed="false">
      <c r="A209" s="15" t="n">
        <v>208</v>
      </c>
      <c r="B209" s="15" t="n">
        <f aca="false">INT((A209-1)/12)+1</f>
        <v>18</v>
      </c>
      <c r="C209" s="15" t="n">
        <f aca="false">MIN(Inputs!$C$4+B209-1,99)</f>
        <v>91</v>
      </c>
      <c r="D209" s="55" t="n">
        <f aca="false">Inputs!$C$27</f>
        <v>0.04</v>
      </c>
      <c r="E209" s="15" t="n">
        <f aca="false">R208</f>
        <v>0</v>
      </c>
      <c r="F209" s="56" t="n">
        <f aca="false">Q208</f>
        <v>179501.751749422</v>
      </c>
      <c r="G209" s="56" t="n">
        <f aca="false">IF(AND(MOD(A209-1,12)=0,B209&lt;=Inputs!$C$7,E209=0),Inputs!$C$6,0)</f>
        <v>0</v>
      </c>
      <c r="H209" s="56" t="n">
        <f aca="false">IF(B209=1,G209*Inputs!$C$9,0)</f>
        <v>0</v>
      </c>
      <c r="I209" s="56" t="n">
        <f aca="false">I208+G209</f>
        <v>120000</v>
      </c>
      <c r="J209" s="56" t="n">
        <f aca="false">(F209+G209+H209)*((1+D209)^(1/12)-1)</f>
        <v>587.642025676477</v>
      </c>
      <c r="K209" s="56" t="n">
        <f aca="false">(F209+G209+H209+J209)*(Inputs!$C$14+IF(B209&lt;=10,Inputs!$C$12,Inputs!$C$13))/12</f>
        <v>90.0446968875493</v>
      </c>
      <c r="L209" s="56" t="n">
        <f aca="false">IF(OR(E209=1,A209&lt;=Inputs!$C$15),0,MAX(Inputs!$C$8*I209-(F209+G209+H209+J209-K209),0))</f>
        <v>0</v>
      </c>
      <c r="M209" s="56" t="n">
        <f aca="false">L209*INDEX(Rates!$B$2:$C$101,C209+1,IF(Inputs!$C$5="Male",1,2))/1000/12*Inputs!$C$16</f>
        <v>0</v>
      </c>
      <c r="N209" s="56" t="n">
        <f aca="false">IF($V$1=1,MAX(F209+G209+H209+J209-K209-M209,0)*Inputs!$C$22/12,0)</f>
        <v>0</v>
      </c>
      <c r="O209" s="56" t="n">
        <f aca="false">IF(AND(MOD(A209,12)=0,B209&gt;=Inputs!$C$18),MAX(F209+G209+H209+J209-K209-M209-N209,0)*Inputs!$C$17,0)</f>
        <v>0</v>
      </c>
      <c r="P209" s="56" t="n">
        <f aca="false">F209+G209+H209+J209-K209-M209-N209+O209</f>
        <v>179999.349078211</v>
      </c>
      <c r="Q209" s="56" t="n">
        <f aca="false">IF(OR(E209=1,P209&lt;=0),0,P209)</f>
        <v>179999.349078211</v>
      </c>
      <c r="R209" s="15" t="n">
        <f aca="false">IF(OR(E209=1,AND(P209&lt;=0,I209&gt;0)),1,0)</f>
        <v>0</v>
      </c>
      <c r="S209" s="15" t="n">
        <f aca="false">IF(L209&gt;0,1,0)</f>
        <v>0</v>
      </c>
    </row>
    <row r="210" customFormat="false" ht="15" hidden="false" customHeight="false" outlineLevel="0" collapsed="false">
      <c r="A210" s="15" t="n">
        <v>209</v>
      </c>
      <c r="B210" s="15" t="n">
        <f aca="false">INT((A210-1)/12)+1</f>
        <v>18</v>
      </c>
      <c r="C210" s="15" t="n">
        <f aca="false">MIN(Inputs!$C$4+B210-1,99)</f>
        <v>91</v>
      </c>
      <c r="D210" s="55" t="n">
        <f aca="false">Inputs!$C$27</f>
        <v>0.04</v>
      </c>
      <c r="E210" s="15" t="n">
        <f aca="false">R209</f>
        <v>0</v>
      </c>
      <c r="F210" s="56" t="n">
        <f aca="false">Q209</f>
        <v>179999.349078211</v>
      </c>
      <c r="G210" s="56" t="n">
        <f aca="false">IF(AND(MOD(A210-1,12)=0,B210&lt;=Inputs!$C$7,E210=0),Inputs!$C$6,0)</f>
        <v>0</v>
      </c>
      <c r="H210" s="56" t="n">
        <f aca="false">IF(B210=1,G210*Inputs!$C$9,0)</f>
        <v>0</v>
      </c>
      <c r="I210" s="56" t="n">
        <f aca="false">I209+G210</f>
        <v>120000</v>
      </c>
      <c r="J210" s="56" t="n">
        <f aca="false">(F210+G210+H210)*((1+D210)^(1/12)-1)</f>
        <v>589.271029847249</v>
      </c>
      <c r="K210" s="56" t="n">
        <f aca="false">(F210+G210+H210+J210)*(Inputs!$C$14+IF(B210&lt;=10,Inputs!$C$12,Inputs!$C$13))/12</f>
        <v>90.2943100540291</v>
      </c>
      <c r="L210" s="56" t="n">
        <f aca="false">IF(OR(E210=1,A210&lt;=Inputs!$C$15),0,MAX(Inputs!$C$8*I210-(F210+G210+H210+J210-K210),0))</f>
        <v>0</v>
      </c>
      <c r="M210" s="56" t="n">
        <f aca="false">L210*INDEX(Rates!$B$2:$C$101,C210+1,IF(Inputs!$C$5="Male",1,2))/1000/12*Inputs!$C$16</f>
        <v>0</v>
      </c>
      <c r="N210" s="56" t="n">
        <f aca="false">IF($V$1=1,MAX(F210+G210+H210+J210-K210-M210,0)*Inputs!$C$22/12,0)</f>
        <v>0</v>
      </c>
      <c r="O210" s="56" t="n">
        <f aca="false">IF(AND(MOD(A210,12)=0,B210&gt;=Inputs!$C$18),MAX(F210+G210+H210+J210-K210-M210-N210,0)*Inputs!$C$17,0)</f>
        <v>0</v>
      </c>
      <c r="P210" s="56" t="n">
        <f aca="false">F210+G210+H210+J210-K210-M210-N210+O210</f>
        <v>180498.325798004</v>
      </c>
      <c r="Q210" s="56" t="n">
        <f aca="false">IF(OR(E210=1,P210&lt;=0),0,P210)</f>
        <v>180498.325798004</v>
      </c>
      <c r="R210" s="15" t="n">
        <f aca="false">IF(OR(E210=1,AND(P210&lt;=0,I210&gt;0)),1,0)</f>
        <v>0</v>
      </c>
      <c r="S210" s="15" t="n">
        <f aca="false">IF(L210&gt;0,1,0)</f>
        <v>0</v>
      </c>
    </row>
    <row r="211" customFormat="false" ht="15" hidden="false" customHeight="false" outlineLevel="0" collapsed="false">
      <c r="A211" s="15" t="n">
        <v>210</v>
      </c>
      <c r="B211" s="15" t="n">
        <f aca="false">INT((A211-1)/12)+1</f>
        <v>18</v>
      </c>
      <c r="C211" s="15" t="n">
        <f aca="false">MIN(Inputs!$C$4+B211-1,99)</f>
        <v>91</v>
      </c>
      <c r="D211" s="55" t="n">
        <f aca="false">Inputs!$C$27</f>
        <v>0.04</v>
      </c>
      <c r="E211" s="15" t="n">
        <f aca="false">R210</f>
        <v>0</v>
      </c>
      <c r="F211" s="56" t="n">
        <f aca="false">Q210</f>
        <v>180498.325798004</v>
      </c>
      <c r="G211" s="56" t="n">
        <f aca="false">IF(AND(MOD(A211-1,12)=0,B211&lt;=Inputs!$C$7,E211=0),Inputs!$C$6,0)</f>
        <v>0</v>
      </c>
      <c r="H211" s="56" t="n">
        <f aca="false">IF(B211=1,G211*Inputs!$C$9,0)</f>
        <v>0</v>
      </c>
      <c r="I211" s="56" t="n">
        <f aca="false">I210+G211</f>
        <v>120000</v>
      </c>
      <c r="J211" s="56" t="n">
        <f aca="false">(F211+G211+H211)*((1+D211)^(1/12)-1)</f>
        <v>590.904549785227</v>
      </c>
      <c r="K211" s="56" t="n">
        <f aca="false">(F211+G211+H211+J211)*(Inputs!$C$14+IF(B211&lt;=10,Inputs!$C$12,Inputs!$C$13))/12</f>
        <v>90.5446151738947</v>
      </c>
      <c r="L211" s="56" t="n">
        <f aca="false">IF(OR(E211=1,A211&lt;=Inputs!$C$15),0,MAX(Inputs!$C$8*I211-(F211+G211+H211+J211-K211),0))</f>
        <v>0</v>
      </c>
      <c r="M211" s="56" t="n">
        <f aca="false">L211*INDEX(Rates!$B$2:$C$101,C211+1,IF(Inputs!$C$5="Male",1,2))/1000/12*Inputs!$C$16</f>
        <v>0</v>
      </c>
      <c r="N211" s="56" t="n">
        <f aca="false">IF($V$1=1,MAX(F211+G211+H211+J211-K211-M211,0)*Inputs!$C$22/12,0)</f>
        <v>0</v>
      </c>
      <c r="O211" s="56" t="n">
        <f aca="false">IF(AND(MOD(A211,12)=0,B211&gt;=Inputs!$C$18),MAX(F211+G211+H211+J211-K211-M211-N211,0)*Inputs!$C$17,0)</f>
        <v>0</v>
      </c>
      <c r="P211" s="56" t="n">
        <f aca="false">F211+G211+H211+J211-K211-M211-N211+O211</f>
        <v>180998.685732615</v>
      </c>
      <c r="Q211" s="56" t="n">
        <f aca="false">IF(OR(E211=1,P211&lt;=0),0,P211)</f>
        <v>180998.685732615</v>
      </c>
      <c r="R211" s="15" t="n">
        <f aca="false">IF(OR(E211=1,AND(P211&lt;=0,I211&gt;0)),1,0)</f>
        <v>0</v>
      </c>
      <c r="S211" s="15" t="n">
        <f aca="false">IF(L211&gt;0,1,0)</f>
        <v>0</v>
      </c>
    </row>
    <row r="212" customFormat="false" ht="15" hidden="false" customHeight="false" outlineLevel="0" collapsed="false">
      <c r="A212" s="15" t="n">
        <v>211</v>
      </c>
      <c r="B212" s="15" t="n">
        <f aca="false">INT((A212-1)/12)+1</f>
        <v>18</v>
      </c>
      <c r="C212" s="15" t="n">
        <f aca="false">MIN(Inputs!$C$4+B212-1,99)</f>
        <v>91</v>
      </c>
      <c r="D212" s="55" t="n">
        <f aca="false">Inputs!$C$27</f>
        <v>0.04</v>
      </c>
      <c r="E212" s="15" t="n">
        <f aca="false">R211</f>
        <v>0</v>
      </c>
      <c r="F212" s="56" t="n">
        <f aca="false">Q211</f>
        <v>180998.685732615</v>
      </c>
      <c r="G212" s="56" t="n">
        <f aca="false">IF(AND(MOD(A212-1,12)=0,B212&lt;=Inputs!$C$7,E212=0),Inputs!$C$6,0)</f>
        <v>0</v>
      </c>
      <c r="H212" s="56" t="n">
        <f aca="false">IF(B212=1,G212*Inputs!$C$9,0)</f>
        <v>0</v>
      </c>
      <c r="I212" s="56" t="n">
        <f aca="false">I211+G212</f>
        <v>120000</v>
      </c>
      <c r="J212" s="56" t="n">
        <f aca="false">(F212+G212+H212)*((1+D212)^(1/12)-1)</f>
        <v>592.542598008582</v>
      </c>
      <c r="K212" s="56" t="n">
        <f aca="false">(F212+G212+H212+J212)*(Inputs!$C$14+IF(B212&lt;=10,Inputs!$C$12,Inputs!$C$13))/12</f>
        <v>90.795614165312</v>
      </c>
      <c r="L212" s="56" t="n">
        <f aca="false">IF(OR(E212=1,A212&lt;=Inputs!$C$15),0,MAX(Inputs!$C$8*I212-(F212+G212+H212+J212-K212),0))</f>
        <v>0</v>
      </c>
      <c r="M212" s="56" t="n">
        <f aca="false">L212*INDEX(Rates!$B$2:$C$101,C212+1,IF(Inputs!$C$5="Male",1,2))/1000/12*Inputs!$C$16</f>
        <v>0</v>
      </c>
      <c r="N212" s="56" t="n">
        <f aca="false">IF($V$1=1,MAX(F212+G212+H212+J212-K212-M212,0)*Inputs!$C$22/12,0)</f>
        <v>0</v>
      </c>
      <c r="O212" s="56" t="n">
        <f aca="false">IF(AND(MOD(A212,12)=0,B212&gt;=Inputs!$C$18),MAX(F212+G212+H212+J212-K212-M212-N212,0)*Inputs!$C$17,0)</f>
        <v>0</v>
      </c>
      <c r="P212" s="56" t="n">
        <f aca="false">F212+G212+H212+J212-K212-M212-N212+O212</f>
        <v>181500.432716459</v>
      </c>
      <c r="Q212" s="56" t="n">
        <f aca="false">IF(OR(E212=1,P212&lt;=0),0,P212)</f>
        <v>181500.432716459</v>
      </c>
      <c r="R212" s="15" t="n">
        <f aca="false">IF(OR(E212=1,AND(P212&lt;=0,I212&gt;0)),1,0)</f>
        <v>0</v>
      </c>
      <c r="S212" s="15" t="n">
        <f aca="false">IF(L212&gt;0,1,0)</f>
        <v>0</v>
      </c>
    </row>
    <row r="213" customFormat="false" ht="15" hidden="false" customHeight="false" outlineLevel="0" collapsed="false">
      <c r="A213" s="15" t="n">
        <v>212</v>
      </c>
      <c r="B213" s="15" t="n">
        <f aca="false">INT((A213-1)/12)+1</f>
        <v>18</v>
      </c>
      <c r="C213" s="15" t="n">
        <f aca="false">MIN(Inputs!$C$4+B213-1,99)</f>
        <v>91</v>
      </c>
      <c r="D213" s="55" t="n">
        <f aca="false">Inputs!$C$27</f>
        <v>0.04</v>
      </c>
      <c r="E213" s="15" t="n">
        <f aca="false">R212</f>
        <v>0</v>
      </c>
      <c r="F213" s="56" t="n">
        <f aca="false">Q212</f>
        <v>181500.432716459</v>
      </c>
      <c r="G213" s="56" t="n">
        <f aca="false">IF(AND(MOD(A213-1,12)=0,B213&lt;=Inputs!$C$7,E213=0),Inputs!$C$6,0)</f>
        <v>0</v>
      </c>
      <c r="H213" s="56" t="n">
        <f aca="false">IF(B213=1,G213*Inputs!$C$9,0)</f>
        <v>0</v>
      </c>
      <c r="I213" s="56" t="n">
        <f aca="false">I212+G213</f>
        <v>120000</v>
      </c>
      <c r="J213" s="56" t="n">
        <f aca="false">(F213+G213+H213)*((1+D213)^(1/12)-1)</f>
        <v>594.185187070188</v>
      </c>
      <c r="K213" s="56" t="n">
        <f aca="false">(F213+G213+H213+J213)*(Inputs!$C$14+IF(B213&lt;=10,Inputs!$C$12,Inputs!$C$13))/12</f>
        <v>91.0473089517645</v>
      </c>
      <c r="L213" s="56" t="n">
        <f aca="false">IF(OR(E213=1,A213&lt;=Inputs!$C$15),0,MAX(Inputs!$C$8*I213-(F213+G213+H213+J213-K213),0))</f>
        <v>0</v>
      </c>
      <c r="M213" s="56" t="n">
        <f aca="false">L213*INDEX(Rates!$B$2:$C$101,C213+1,IF(Inputs!$C$5="Male",1,2))/1000/12*Inputs!$C$16</f>
        <v>0</v>
      </c>
      <c r="N213" s="56" t="n">
        <f aca="false">IF($V$1=1,MAX(F213+G213+H213+J213-K213-M213,0)*Inputs!$C$22/12,0)</f>
        <v>0</v>
      </c>
      <c r="O213" s="56" t="n">
        <f aca="false">IF(AND(MOD(A213,12)=0,B213&gt;=Inputs!$C$18),MAX(F213+G213+H213+J213-K213-M213-N213,0)*Inputs!$C$17,0)</f>
        <v>0</v>
      </c>
      <c r="P213" s="56" t="n">
        <f aca="false">F213+G213+H213+J213-K213-M213-N213+O213</f>
        <v>182003.570594577</v>
      </c>
      <c r="Q213" s="56" t="n">
        <f aca="false">IF(OR(E213=1,P213&lt;=0),0,P213)</f>
        <v>182003.570594577</v>
      </c>
      <c r="R213" s="15" t="n">
        <f aca="false">IF(OR(E213=1,AND(P213&lt;=0,I213&gt;0)),1,0)</f>
        <v>0</v>
      </c>
      <c r="S213" s="15" t="n">
        <f aca="false">IF(L213&gt;0,1,0)</f>
        <v>0</v>
      </c>
    </row>
    <row r="214" customFormat="false" ht="15" hidden="false" customHeight="false" outlineLevel="0" collapsed="false">
      <c r="A214" s="15" t="n">
        <v>213</v>
      </c>
      <c r="B214" s="15" t="n">
        <f aca="false">INT((A214-1)/12)+1</f>
        <v>18</v>
      </c>
      <c r="C214" s="15" t="n">
        <f aca="false">MIN(Inputs!$C$4+B214-1,99)</f>
        <v>91</v>
      </c>
      <c r="D214" s="55" t="n">
        <f aca="false">Inputs!$C$27</f>
        <v>0.04</v>
      </c>
      <c r="E214" s="15" t="n">
        <f aca="false">R213</f>
        <v>0</v>
      </c>
      <c r="F214" s="56" t="n">
        <f aca="false">Q213</f>
        <v>182003.570594577</v>
      </c>
      <c r="G214" s="56" t="n">
        <f aca="false">IF(AND(MOD(A214-1,12)=0,B214&lt;=Inputs!$C$7,E214=0),Inputs!$C$6,0)</f>
        <v>0</v>
      </c>
      <c r="H214" s="56" t="n">
        <f aca="false">IF(B214=1,G214*Inputs!$C$9,0)</f>
        <v>0</v>
      </c>
      <c r="I214" s="56" t="n">
        <f aca="false">I213+G214</f>
        <v>120000</v>
      </c>
      <c r="J214" s="56" t="n">
        <f aca="false">(F214+G214+H214)*((1+D214)^(1/12)-1)</f>
        <v>595.832329557716</v>
      </c>
      <c r="K214" s="56" t="n">
        <f aca="false">(F214+G214+H214+J214)*(Inputs!$C$14+IF(B214&lt;=10,Inputs!$C$12,Inputs!$C$13))/12</f>
        <v>91.2997014620675</v>
      </c>
      <c r="L214" s="56" t="n">
        <f aca="false">IF(OR(E214=1,A214&lt;=Inputs!$C$15),0,MAX(Inputs!$C$8*I214-(F214+G214+H214+J214-K214),0))</f>
        <v>0</v>
      </c>
      <c r="M214" s="56" t="n">
        <f aca="false">L214*INDEX(Rates!$B$2:$C$101,C214+1,IF(Inputs!$C$5="Male",1,2))/1000/12*Inputs!$C$16</f>
        <v>0</v>
      </c>
      <c r="N214" s="56" t="n">
        <f aca="false">IF($V$1=1,MAX(F214+G214+H214+J214-K214-M214,0)*Inputs!$C$22/12,0)</f>
        <v>0</v>
      </c>
      <c r="O214" s="56" t="n">
        <f aca="false">IF(AND(MOD(A214,12)=0,B214&gt;=Inputs!$C$18),MAX(F214+G214+H214+J214-K214-M214-N214,0)*Inputs!$C$17,0)</f>
        <v>0</v>
      </c>
      <c r="P214" s="56" t="n">
        <f aca="false">F214+G214+H214+J214-K214-M214-N214+O214</f>
        <v>182508.103222673</v>
      </c>
      <c r="Q214" s="56" t="n">
        <f aca="false">IF(OR(E214=1,P214&lt;=0),0,P214)</f>
        <v>182508.103222673</v>
      </c>
      <c r="R214" s="15" t="n">
        <f aca="false">IF(OR(E214=1,AND(P214&lt;=0,I214&gt;0)),1,0)</f>
        <v>0</v>
      </c>
      <c r="S214" s="15" t="n">
        <f aca="false">IF(L214&gt;0,1,0)</f>
        <v>0</v>
      </c>
    </row>
    <row r="215" customFormat="false" ht="15" hidden="false" customHeight="false" outlineLevel="0" collapsed="false">
      <c r="A215" s="15" t="n">
        <v>214</v>
      </c>
      <c r="B215" s="15" t="n">
        <f aca="false">INT((A215-1)/12)+1</f>
        <v>18</v>
      </c>
      <c r="C215" s="15" t="n">
        <f aca="false">MIN(Inputs!$C$4+B215-1,99)</f>
        <v>91</v>
      </c>
      <c r="D215" s="55" t="n">
        <f aca="false">Inputs!$C$27</f>
        <v>0.04</v>
      </c>
      <c r="E215" s="15" t="n">
        <f aca="false">R214</f>
        <v>0</v>
      </c>
      <c r="F215" s="56" t="n">
        <f aca="false">Q214</f>
        <v>182508.103222673</v>
      </c>
      <c r="G215" s="56" t="n">
        <f aca="false">IF(AND(MOD(A215-1,12)=0,B215&lt;=Inputs!$C$7,E215=0),Inputs!$C$6,0)</f>
        <v>0</v>
      </c>
      <c r="H215" s="56" t="n">
        <f aca="false">IF(B215=1,G215*Inputs!$C$9,0)</f>
        <v>0</v>
      </c>
      <c r="I215" s="56" t="n">
        <f aca="false">I214+G215</f>
        <v>120000</v>
      </c>
      <c r="J215" s="56" t="n">
        <f aca="false">(F215+G215+H215)*((1+D215)^(1/12)-1)</f>
        <v>597.48403809373</v>
      </c>
      <c r="K215" s="56" t="n">
        <f aca="false">(F215+G215+H215+J215)*(Inputs!$C$14+IF(B215&lt;=10,Inputs!$C$12,Inputs!$C$13))/12</f>
        <v>91.5527936303833</v>
      </c>
      <c r="L215" s="56" t="n">
        <f aca="false">IF(OR(E215=1,A215&lt;=Inputs!$C$15),0,MAX(Inputs!$C$8*I215-(F215+G215+H215+J215-K215),0))</f>
        <v>0</v>
      </c>
      <c r="M215" s="56" t="n">
        <f aca="false">L215*INDEX(Rates!$B$2:$C$101,C215+1,IF(Inputs!$C$5="Male",1,2))/1000/12*Inputs!$C$16</f>
        <v>0</v>
      </c>
      <c r="N215" s="56" t="n">
        <f aca="false">IF($V$1=1,MAX(F215+G215+H215+J215-K215-M215,0)*Inputs!$C$22/12,0)</f>
        <v>0</v>
      </c>
      <c r="O215" s="56" t="n">
        <f aca="false">IF(AND(MOD(A215,12)=0,B215&gt;=Inputs!$C$18),MAX(F215+G215+H215+J215-K215-M215-N215,0)*Inputs!$C$17,0)</f>
        <v>0</v>
      </c>
      <c r="P215" s="56" t="n">
        <f aca="false">F215+G215+H215+J215-K215-M215-N215+O215</f>
        <v>183014.034467136</v>
      </c>
      <c r="Q215" s="56" t="n">
        <f aca="false">IF(OR(E215=1,P215&lt;=0),0,P215)</f>
        <v>183014.034467136</v>
      </c>
      <c r="R215" s="15" t="n">
        <f aca="false">IF(OR(E215=1,AND(P215&lt;=0,I215&gt;0)),1,0)</f>
        <v>0</v>
      </c>
      <c r="S215" s="15" t="n">
        <f aca="false">IF(L215&gt;0,1,0)</f>
        <v>0</v>
      </c>
    </row>
    <row r="216" customFormat="false" ht="15" hidden="false" customHeight="false" outlineLevel="0" collapsed="false">
      <c r="A216" s="15" t="n">
        <v>215</v>
      </c>
      <c r="B216" s="15" t="n">
        <f aca="false">INT((A216-1)/12)+1</f>
        <v>18</v>
      </c>
      <c r="C216" s="15" t="n">
        <f aca="false">MIN(Inputs!$C$4+B216-1,99)</f>
        <v>91</v>
      </c>
      <c r="D216" s="55" t="n">
        <f aca="false">Inputs!$C$27</f>
        <v>0.04</v>
      </c>
      <c r="E216" s="15" t="n">
        <f aca="false">R215</f>
        <v>0</v>
      </c>
      <c r="F216" s="56" t="n">
        <f aca="false">Q215</f>
        <v>183014.034467136</v>
      </c>
      <c r="G216" s="56" t="n">
        <f aca="false">IF(AND(MOD(A216-1,12)=0,B216&lt;=Inputs!$C$7,E216=0),Inputs!$C$6,0)</f>
        <v>0</v>
      </c>
      <c r="H216" s="56" t="n">
        <f aca="false">IF(B216=1,G216*Inputs!$C$9,0)</f>
        <v>0</v>
      </c>
      <c r="I216" s="56" t="n">
        <f aca="false">I215+G216</f>
        <v>120000</v>
      </c>
      <c r="J216" s="56" t="n">
        <f aca="false">(F216+G216+H216)*((1+D216)^(1/12)-1)</f>
        <v>599.140325335787</v>
      </c>
      <c r="K216" s="56" t="n">
        <f aca="false">(F216+G216+H216+J216)*(Inputs!$C$14+IF(B216&lt;=10,Inputs!$C$12,Inputs!$C$13))/12</f>
        <v>91.806587396236</v>
      </c>
      <c r="L216" s="56" t="n">
        <f aca="false">IF(OR(E216=1,A216&lt;=Inputs!$C$15),0,MAX(Inputs!$C$8*I216-(F216+G216+H216+J216-K216),0))</f>
        <v>0</v>
      </c>
      <c r="M216" s="56" t="n">
        <f aca="false">L216*INDEX(Rates!$B$2:$C$101,C216+1,IF(Inputs!$C$5="Male",1,2))/1000/12*Inputs!$C$16</f>
        <v>0</v>
      </c>
      <c r="N216" s="56" t="n">
        <f aca="false">IF($V$1=1,MAX(F216+G216+H216+J216-K216-M216,0)*Inputs!$C$22/12,0)</f>
        <v>0</v>
      </c>
      <c r="O216" s="56" t="n">
        <f aca="false">IF(AND(MOD(A216,12)=0,B216&gt;=Inputs!$C$18),MAX(F216+G216+H216+J216-K216-M216-N216,0)*Inputs!$C$17,0)</f>
        <v>0</v>
      </c>
      <c r="P216" s="56" t="n">
        <f aca="false">F216+G216+H216+J216-K216-M216-N216+O216</f>
        <v>183521.368205076</v>
      </c>
      <c r="Q216" s="56" t="n">
        <f aca="false">IF(OR(E216=1,P216&lt;=0),0,P216)</f>
        <v>183521.368205076</v>
      </c>
      <c r="R216" s="15" t="n">
        <f aca="false">IF(OR(E216=1,AND(P216&lt;=0,I216&gt;0)),1,0)</f>
        <v>0</v>
      </c>
      <c r="S216" s="15" t="n">
        <f aca="false">IF(L216&gt;0,1,0)</f>
        <v>0</v>
      </c>
    </row>
    <row r="217" customFormat="false" ht="15" hidden="false" customHeight="false" outlineLevel="0" collapsed="false">
      <c r="A217" s="15" t="n">
        <v>216</v>
      </c>
      <c r="B217" s="15" t="n">
        <f aca="false">INT((A217-1)/12)+1</f>
        <v>18</v>
      </c>
      <c r="C217" s="15" t="n">
        <f aca="false">MIN(Inputs!$C$4+B217-1,99)</f>
        <v>91</v>
      </c>
      <c r="D217" s="55" t="n">
        <f aca="false">Inputs!$C$27</f>
        <v>0.04</v>
      </c>
      <c r="E217" s="15" t="n">
        <f aca="false">R216</f>
        <v>0</v>
      </c>
      <c r="F217" s="56" t="n">
        <f aca="false">Q216</f>
        <v>183521.368205076</v>
      </c>
      <c r="G217" s="56" t="n">
        <f aca="false">IF(AND(MOD(A217-1,12)=0,B217&lt;=Inputs!$C$7,E217=0),Inputs!$C$6,0)</f>
        <v>0</v>
      </c>
      <c r="H217" s="56" t="n">
        <f aca="false">IF(B217=1,G217*Inputs!$C$9,0)</f>
        <v>0</v>
      </c>
      <c r="I217" s="56" t="n">
        <f aca="false">I216+G217</f>
        <v>120000</v>
      </c>
      <c r="J217" s="56" t="n">
        <f aca="false">(F217+G217+H217)*((1+D217)^(1/12)-1)</f>
        <v>600.801203976531</v>
      </c>
      <c r="K217" s="56" t="n">
        <f aca="false">(F217+G217+H217+J217)*(Inputs!$C$14+IF(B217&lt;=10,Inputs!$C$12,Inputs!$C$13))/12</f>
        <v>92.0610847045261</v>
      </c>
      <c r="L217" s="56" t="n">
        <f aca="false">IF(OR(E217=1,A217&lt;=Inputs!$C$15),0,MAX(Inputs!$C$8*I217-(F217+G217+H217+J217-K217),0))</f>
        <v>0</v>
      </c>
      <c r="M217" s="56" t="n">
        <f aca="false">L217*INDEX(Rates!$B$2:$C$101,C217+1,IF(Inputs!$C$5="Male",1,2))/1000/12*Inputs!$C$16</f>
        <v>0</v>
      </c>
      <c r="N217" s="56" t="n">
        <f aca="false">IF($V$1=1,MAX(F217+G217+H217+J217-K217-M217,0)*Inputs!$C$22/12,0)</f>
        <v>0</v>
      </c>
      <c r="O217" s="56" t="n">
        <f aca="false">IF(AND(MOD(A217,12)=0,B217&gt;=Inputs!$C$18),MAX(F217+G217+H217+J217-K217-M217-N217,0)*Inputs!$C$17,0)</f>
        <v>920.150541621739</v>
      </c>
      <c r="P217" s="56" t="n">
        <f aca="false">F217+G217+H217+J217-K217-M217-N217+O217</f>
        <v>184950.258865969</v>
      </c>
      <c r="Q217" s="56" t="n">
        <f aca="false">IF(OR(E217=1,P217&lt;=0),0,P217)</f>
        <v>184950.258865969</v>
      </c>
      <c r="R217" s="15" t="n">
        <f aca="false">IF(OR(E217=1,AND(P217&lt;=0,I217&gt;0)),1,0)</f>
        <v>0</v>
      </c>
      <c r="S217" s="15" t="n">
        <f aca="false">IF(L217&gt;0,1,0)</f>
        <v>0</v>
      </c>
    </row>
    <row r="218" customFormat="false" ht="15" hidden="false" customHeight="false" outlineLevel="0" collapsed="false">
      <c r="A218" s="15" t="n">
        <v>217</v>
      </c>
      <c r="B218" s="15" t="n">
        <f aca="false">INT((A218-1)/12)+1</f>
        <v>19</v>
      </c>
      <c r="C218" s="15" t="n">
        <f aca="false">MIN(Inputs!$C$4+B218-1,99)</f>
        <v>92</v>
      </c>
      <c r="D218" s="55" t="n">
        <f aca="false">Inputs!$C$27</f>
        <v>0.04</v>
      </c>
      <c r="E218" s="15" t="n">
        <f aca="false">R217</f>
        <v>0</v>
      </c>
      <c r="F218" s="56" t="n">
        <f aca="false">Q217</f>
        <v>184950.258865969</v>
      </c>
      <c r="G218" s="56" t="n">
        <f aca="false">IF(AND(MOD(A218-1,12)=0,B218&lt;=Inputs!$C$7,E218=0),Inputs!$C$6,0)</f>
        <v>0</v>
      </c>
      <c r="H218" s="56" t="n">
        <f aca="false">IF(B218=1,G218*Inputs!$C$9,0)</f>
        <v>0</v>
      </c>
      <c r="I218" s="56" t="n">
        <f aca="false">I217+G218</f>
        <v>120000</v>
      </c>
      <c r="J218" s="56" t="n">
        <f aca="false">(F218+G218+H218)*((1+D218)^(1/12)-1)</f>
        <v>605.479020177512</v>
      </c>
      <c r="K218" s="56" t="n">
        <f aca="false">(F218+G218+H218+J218)*(Inputs!$C$14+IF(B218&lt;=10,Inputs!$C$12,Inputs!$C$13))/12</f>
        <v>92.7778689430735</v>
      </c>
      <c r="L218" s="56" t="n">
        <f aca="false">IF(OR(E218=1,A218&lt;=Inputs!$C$15),0,MAX(Inputs!$C$8*I218-(F218+G218+H218+J218-K218),0))</f>
        <v>0</v>
      </c>
      <c r="M218" s="56" t="n">
        <f aca="false">L218*INDEX(Rates!$B$2:$C$101,C218+1,IF(Inputs!$C$5="Male",1,2))/1000/12*Inputs!$C$16</f>
        <v>0</v>
      </c>
      <c r="N218" s="56" t="n">
        <f aca="false">IF($V$1=1,MAX(F218+G218+H218+J218-K218-M218,0)*Inputs!$C$22/12,0)</f>
        <v>0</v>
      </c>
      <c r="O218" s="56" t="n">
        <f aca="false">IF(AND(MOD(A218,12)=0,B218&gt;=Inputs!$C$18),MAX(F218+G218+H218+J218-K218-M218-N218,0)*Inputs!$C$17,0)</f>
        <v>0</v>
      </c>
      <c r="P218" s="56" t="n">
        <f aca="false">F218+G218+H218+J218-K218-M218-N218+O218</f>
        <v>185462.960017204</v>
      </c>
      <c r="Q218" s="56" t="n">
        <f aca="false">IF(OR(E218=1,P218&lt;=0),0,P218)</f>
        <v>185462.960017204</v>
      </c>
      <c r="R218" s="15" t="n">
        <f aca="false">IF(OR(E218=1,AND(P218&lt;=0,I218&gt;0)),1,0)</f>
        <v>0</v>
      </c>
      <c r="S218" s="15" t="n">
        <f aca="false">IF(L218&gt;0,1,0)</f>
        <v>0</v>
      </c>
    </row>
    <row r="219" customFormat="false" ht="15" hidden="false" customHeight="false" outlineLevel="0" collapsed="false">
      <c r="A219" s="15" t="n">
        <v>218</v>
      </c>
      <c r="B219" s="15" t="n">
        <f aca="false">INT((A219-1)/12)+1</f>
        <v>19</v>
      </c>
      <c r="C219" s="15" t="n">
        <f aca="false">MIN(Inputs!$C$4+B219-1,99)</f>
        <v>92</v>
      </c>
      <c r="D219" s="55" t="n">
        <f aca="false">Inputs!$C$27</f>
        <v>0.04</v>
      </c>
      <c r="E219" s="15" t="n">
        <f aca="false">R218</f>
        <v>0</v>
      </c>
      <c r="F219" s="56" t="n">
        <f aca="false">Q218</f>
        <v>185462.960017204</v>
      </c>
      <c r="G219" s="56" t="n">
        <f aca="false">IF(AND(MOD(A219-1,12)=0,B219&lt;=Inputs!$C$7,E219=0),Inputs!$C$6,0)</f>
        <v>0</v>
      </c>
      <c r="H219" s="56" t="n">
        <f aca="false">IF(B219=1,G219*Inputs!$C$9,0)</f>
        <v>0</v>
      </c>
      <c r="I219" s="56" t="n">
        <f aca="false">I218+G219</f>
        <v>120000</v>
      </c>
      <c r="J219" s="56" t="n">
        <f aca="false">(F219+G219+H219)*((1+D219)^(1/12)-1)</f>
        <v>607.157470332687</v>
      </c>
      <c r="K219" s="56" t="n">
        <f aca="false">(F219+G219+H219+J219)*(Inputs!$C$14+IF(B219&lt;=10,Inputs!$C$12,Inputs!$C$13))/12</f>
        <v>93.0350587437683</v>
      </c>
      <c r="L219" s="56" t="n">
        <f aca="false">IF(OR(E219=1,A219&lt;=Inputs!$C$15),0,MAX(Inputs!$C$8*I219-(F219+G219+H219+J219-K219),0))</f>
        <v>0</v>
      </c>
      <c r="M219" s="56" t="n">
        <f aca="false">L219*INDEX(Rates!$B$2:$C$101,C219+1,IF(Inputs!$C$5="Male",1,2))/1000/12*Inputs!$C$16</f>
        <v>0</v>
      </c>
      <c r="N219" s="56" t="n">
        <f aca="false">IF($V$1=1,MAX(F219+G219+H219+J219-K219-M219,0)*Inputs!$C$22/12,0)</f>
        <v>0</v>
      </c>
      <c r="O219" s="56" t="n">
        <f aca="false">IF(AND(MOD(A219,12)=0,B219&gt;=Inputs!$C$18),MAX(F219+G219+H219+J219-K219-M219-N219,0)*Inputs!$C$17,0)</f>
        <v>0</v>
      </c>
      <c r="P219" s="56" t="n">
        <f aca="false">F219+G219+H219+J219-K219-M219-N219+O219</f>
        <v>185977.082428793</v>
      </c>
      <c r="Q219" s="56" t="n">
        <f aca="false">IF(OR(E219=1,P219&lt;=0),0,P219)</f>
        <v>185977.082428793</v>
      </c>
      <c r="R219" s="15" t="n">
        <f aca="false">IF(OR(E219=1,AND(P219&lt;=0,I219&gt;0)),1,0)</f>
        <v>0</v>
      </c>
      <c r="S219" s="15" t="n">
        <f aca="false">IF(L219&gt;0,1,0)</f>
        <v>0</v>
      </c>
    </row>
    <row r="220" customFormat="false" ht="15" hidden="false" customHeight="false" outlineLevel="0" collapsed="false">
      <c r="A220" s="15" t="n">
        <v>219</v>
      </c>
      <c r="B220" s="15" t="n">
        <f aca="false">INT((A220-1)/12)+1</f>
        <v>19</v>
      </c>
      <c r="C220" s="15" t="n">
        <f aca="false">MIN(Inputs!$C$4+B220-1,99)</f>
        <v>92</v>
      </c>
      <c r="D220" s="55" t="n">
        <f aca="false">Inputs!$C$27</f>
        <v>0.04</v>
      </c>
      <c r="E220" s="15" t="n">
        <f aca="false">R219</f>
        <v>0</v>
      </c>
      <c r="F220" s="56" t="n">
        <f aca="false">Q219</f>
        <v>185977.082428793</v>
      </c>
      <c r="G220" s="56" t="n">
        <f aca="false">IF(AND(MOD(A220-1,12)=0,B220&lt;=Inputs!$C$7,E220=0),Inputs!$C$6,0)</f>
        <v>0</v>
      </c>
      <c r="H220" s="56" t="n">
        <f aca="false">IF(B220=1,G220*Inputs!$C$9,0)</f>
        <v>0</v>
      </c>
      <c r="I220" s="56" t="n">
        <f aca="false">I219+G220</f>
        <v>120000</v>
      </c>
      <c r="J220" s="56" t="n">
        <f aca="false">(F220+G220+H220)*((1+D220)^(1/12)-1)</f>
        <v>608.840573324426</v>
      </c>
      <c r="K220" s="56" t="n">
        <f aca="false">(F220+G220+H220+J220)*(Inputs!$C$14+IF(B220&lt;=10,Inputs!$C$12,Inputs!$C$13))/12</f>
        <v>93.2929615010586</v>
      </c>
      <c r="L220" s="56" t="n">
        <f aca="false">IF(OR(E220=1,A220&lt;=Inputs!$C$15),0,MAX(Inputs!$C$8*I220-(F220+G220+H220+J220-K220),0))</f>
        <v>0</v>
      </c>
      <c r="M220" s="56" t="n">
        <f aca="false">L220*INDEX(Rates!$B$2:$C$101,C220+1,IF(Inputs!$C$5="Male",1,2))/1000/12*Inputs!$C$16</f>
        <v>0</v>
      </c>
      <c r="N220" s="56" t="n">
        <f aca="false">IF($V$1=1,MAX(F220+G220+H220+J220-K220-M220,0)*Inputs!$C$22/12,0)</f>
        <v>0</v>
      </c>
      <c r="O220" s="56" t="n">
        <f aca="false">IF(AND(MOD(A220,12)=0,B220&gt;=Inputs!$C$18),MAX(F220+G220+H220+J220-K220-M220-N220,0)*Inputs!$C$17,0)</f>
        <v>0</v>
      </c>
      <c r="P220" s="56" t="n">
        <f aca="false">F220+G220+H220+J220-K220-M220-N220+O220</f>
        <v>186492.630040616</v>
      </c>
      <c r="Q220" s="56" t="n">
        <f aca="false">IF(OR(E220=1,P220&lt;=0),0,P220)</f>
        <v>186492.630040616</v>
      </c>
      <c r="R220" s="15" t="n">
        <f aca="false">IF(OR(E220=1,AND(P220&lt;=0,I220&gt;0)),1,0)</f>
        <v>0</v>
      </c>
      <c r="S220" s="15" t="n">
        <f aca="false">IF(L220&gt;0,1,0)</f>
        <v>0</v>
      </c>
    </row>
    <row r="221" customFormat="false" ht="15" hidden="false" customHeight="false" outlineLevel="0" collapsed="false">
      <c r="A221" s="15" t="n">
        <v>220</v>
      </c>
      <c r="B221" s="15" t="n">
        <f aca="false">INT((A221-1)/12)+1</f>
        <v>19</v>
      </c>
      <c r="C221" s="15" t="n">
        <f aca="false">MIN(Inputs!$C$4+B221-1,99)</f>
        <v>92</v>
      </c>
      <c r="D221" s="55" t="n">
        <f aca="false">Inputs!$C$27</f>
        <v>0.04</v>
      </c>
      <c r="E221" s="15" t="n">
        <f aca="false">R220</f>
        <v>0</v>
      </c>
      <c r="F221" s="56" t="n">
        <f aca="false">Q220</f>
        <v>186492.630040616</v>
      </c>
      <c r="G221" s="56" t="n">
        <f aca="false">IF(AND(MOD(A221-1,12)=0,B221&lt;=Inputs!$C$7,E221=0),Inputs!$C$6,0)</f>
        <v>0</v>
      </c>
      <c r="H221" s="56" t="n">
        <f aca="false">IF(B221=1,G221*Inputs!$C$9,0)</f>
        <v>0</v>
      </c>
      <c r="I221" s="56" t="n">
        <f aca="false">I220+G221</f>
        <v>120000</v>
      </c>
      <c r="J221" s="56" t="n">
        <f aca="false">(F221+G221+H221)*((1+D221)^(1/12)-1)</f>
        <v>610.52834205087</v>
      </c>
      <c r="K221" s="56" t="n">
        <f aca="false">(F221+G221+H221+J221)*(Inputs!$C$14+IF(B221&lt;=10,Inputs!$C$12,Inputs!$C$13))/12</f>
        <v>93.5515791913335</v>
      </c>
      <c r="L221" s="56" t="n">
        <f aca="false">IF(OR(E221=1,A221&lt;=Inputs!$C$15),0,MAX(Inputs!$C$8*I221-(F221+G221+H221+J221-K221),0))</f>
        <v>0</v>
      </c>
      <c r="M221" s="56" t="n">
        <f aca="false">L221*INDEX(Rates!$B$2:$C$101,C221+1,IF(Inputs!$C$5="Male",1,2))/1000/12*Inputs!$C$16</f>
        <v>0</v>
      </c>
      <c r="N221" s="56" t="n">
        <f aca="false">IF($V$1=1,MAX(F221+G221+H221+J221-K221-M221,0)*Inputs!$C$22/12,0)</f>
        <v>0</v>
      </c>
      <c r="O221" s="56" t="n">
        <f aca="false">IF(AND(MOD(A221,12)=0,B221&gt;=Inputs!$C$18),MAX(F221+G221+H221+J221-K221-M221-N221,0)*Inputs!$C$17,0)</f>
        <v>0</v>
      </c>
      <c r="P221" s="56" t="n">
        <f aca="false">F221+G221+H221+J221-K221-M221-N221+O221</f>
        <v>187009.606803476</v>
      </c>
      <c r="Q221" s="56" t="n">
        <f aca="false">IF(OR(E221=1,P221&lt;=0),0,P221)</f>
        <v>187009.606803476</v>
      </c>
      <c r="R221" s="15" t="n">
        <f aca="false">IF(OR(E221=1,AND(P221&lt;=0,I221&gt;0)),1,0)</f>
        <v>0</v>
      </c>
      <c r="S221" s="15" t="n">
        <f aca="false">IF(L221&gt;0,1,0)</f>
        <v>0</v>
      </c>
    </row>
    <row r="222" customFormat="false" ht="15" hidden="false" customHeight="false" outlineLevel="0" collapsed="false">
      <c r="A222" s="15" t="n">
        <v>221</v>
      </c>
      <c r="B222" s="15" t="n">
        <f aca="false">INT((A222-1)/12)+1</f>
        <v>19</v>
      </c>
      <c r="C222" s="15" t="n">
        <f aca="false">MIN(Inputs!$C$4+B222-1,99)</f>
        <v>92</v>
      </c>
      <c r="D222" s="55" t="n">
        <f aca="false">Inputs!$C$27</f>
        <v>0.04</v>
      </c>
      <c r="E222" s="15" t="n">
        <f aca="false">R221</f>
        <v>0</v>
      </c>
      <c r="F222" s="56" t="n">
        <f aca="false">Q221</f>
        <v>187009.606803476</v>
      </c>
      <c r="G222" s="56" t="n">
        <f aca="false">IF(AND(MOD(A222-1,12)=0,B222&lt;=Inputs!$C$7,E222=0),Inputs!$C$6,0)</f>
        <v>0</v>
      </c>
      <c r="H222" s="56" t="n">
        <f aca="false">IF(B222=1,G222*Inputs!$C$9,0)</f>
        <v>0</v>
      </c>
      <c r="I222" s="56" t="n">
        <f aca="false">I221+G222</f>
        <v>120000</v>
      </c>
      <c r="J222" s="56" t="n">
        <f aca="false">(F222+G222+H222)*((1+D222)^(1/12)-1)</f>
        <v>612.220789445915</v>
      </c>
      <c r="K222" s="56" t="n">
        <f aca="false">(F222+G222+H222+J222)*(Inputs!$C$14+IF(B222&lt;=10,Inputs!$C$12,Inputs!$C$13))/12</f>
        <v>93.8109137964608</v>
      </c>
      <c r="L222" s="56" t="n">
        <f aca="false">IF(OR(E222=1,A222&lt;=Inputs!$C$15),0,MAX(Inputs!$C$8*I222-(F222+G222+H222+J222-K222),0))</f>
        <v>0</v>
      </c>
      <c r="M222" s="56" t="n">
        <f aca="false">L222*INDEX(Rates!$B$2:$C$101,C222+1,IF(Inputs!$C$5="Male",1,2))/1000/12*Inputs!$C$16</f>
        <v>0</v>
      </c>
      <c r="N222" s="56" t="n">
        <f aca="false">IF($V$1=1,MAX(F222+G222+H222+J222-K222-M222,0)*Inputs!$C$22/12,0)</f>
        <v>0</v>
      </c>
      <c r="O222" s="56" t="n">
        <f aca="false">IF(AND(MOD(A222,12)=0,B222&gt;=Inputs!$C$18),MAX(F222+G222+H222+J222-K222-M222-N222,0)*Inputs!$C$17,0)</f>
        <v>0</v>
      </c>
      <c r="P222" s="56" t="n">
        <f aca="false">F222+G222+H222+J222-K222-M222-N222+O222</f>
        <v>187528.016679125</v>
      </c>
      <c r="Q222" s="56" t="n">
        <f aca="false">IF(OR(E222=1,P222&lt;=0),0,P222)</f>
        <v>187528.016679125</v>
      </c>
      <c r="R222" s="15" t="n">
        <f aca="false">IF(OR(E222=1,AND(P222&lt;=0,I222&gt;0)),1,0)</f>
        <v>0</v>
      </c>
      <c r="S222" s="15" t="n">
        <f aca="false">IF(L222&gt;0,1,0)</f>
        <v>0</v>
      </c>
    </row>
    <row r="223" customFormat="false" ht="15" hidden="false" customHeight="false" outlineLevel="0" collapsed="false">
      <c r="A223" s="15" t="n">
        <v>222</v>
      </c>
      <c r="B223" s="15" t="n">
        <f aca="false">INT((A223-1)/12)+1</f>
        <v>19</v>
      </c>
      <c r="C223" s="15" t="n">
        <f aca="false">MIN(Inputs!$C$4+B223-1,99)</f>
        <v>92</v>
      </c>
      <c r="D223" s="55" t="n">
        <f aca="false">Inputs!$C$27</f>
        <v>0.04</v>
      </c>
      <c r="E223" s="15" t="n">
        <f aca="false">R222</f>
        <v>0</v>
      </c>
      <c r="F223" s="56" t="n">
        <f aca="false">Q222</f>
        <v>187528.016679125</v>
      </c>
      <c r="G223" s="56" t="n">
        <f aca="false">IF(AND(MOD(A223-1,12)=0,B223&lt;=Inputs!$C$7,E223=0),Inputs!$C$6,0)</f>
        <v>0</v>
      </c>
      <c r="H223" s="56" t="n">
        <f aca="false">IF(B223=1,G223*Inputs!$C$9,0)</f>
        <v>0</v>
      </c>
      <c r="I223" s="56" t="n">
        <f aca="false">I222+G223</f>
        <v>120000</v>
      </c>
      <c r="J223" s="56" t="n">
        <f aca="false">(F223+G223+H223)*((1+D223)^(1/12)-1)</f>
        <v>613.917928479314</v>
      </c>
      <c r="K223" s="56" t="n">
        <f aca="false">(F223+G223+H223+J223)*(Inputs!$C$14+IF(B223&lt;=10,Inputs!$C$12,Inputs!$C$13))/12</f>
        <v>94.0709673038023</v>
      </c>
      <c r="L223" s="56" t="n">
        <f aca="false">IF(OR(E223=1,A223&lt;=Inputs!$C$15),0,MAX(Inputs!$C$8*I223-(F223+G223+H223+J223-K223),0))</f>
        <v>0</v>
      </c>
      <c r="M223" s="56" t="n">
        <f aca="false">L223*INDEX(Rates!$B$2:$C$101,C223+1,IF(Inputs!$C$5="Male",1,2))/1000/12*Inputs!$C$16</f>
        <v>0</v>
      </c>
      <c r="N223" s="56" t="n">
        <f aca="false">IF($V$1=1,MAX(F223+G223+H223+J223-K223-M223,0)*Inputs!$C$22/12,0)</f>
        <v>0</v>
      </c>
      <c r="O223" s="56" t="n">
        <f aca="false">IF(AND(MOD(A223,12)=0,B223&gt;=Inputs!$C$18),MAX(F223+G223+H223+J223-K223-M223-N223,0)*Inputs!$C$17,0)</f>
        <v>0</v>
      </c>
      <c r="P223" s="56" t="n">
        <f aca="false">F223+G223+H223+J223-K223-M223-N223+O223</f>
        <v>188047.863640301</v>
      </c>
      <c r="Q223" s="56" t="n">
        <f aca="false">IF(OR(E223=1,P223&lt;=0),0,P223)</f>
        <v>188047.863640301</v>
      </c>
      <c r="R223" s="15" t="n">
        <f aca="false">IF(OR(E223=1,AND(P223&lt;=0,I223&gt;0)),1,0)</f>
        <v>0</v>
      </c>
      <c r="S223" s="15" t="n">
        <f aca="false">IF(L223&gt;0,1,0)</f>
        <v>0</v>
      </c>
    </row>
    <row r="224" customFormat="false" ht="15" hidden="false" customHeight="false" outlineLevel="0" collapsed="false">
      <c r="A224" s="15" t="n">
        <v>223</v>
      </c>
      <c r="B224" s="15" t="n">
        <f aca="false">INT((A224-1)/12)+1</f>
        <v>19</v>
      </c>
      <c r="C224" s="15" t="n">
        <f aca="false">MIN(Inputs!$C$4+B224-1,99)</f>
        <v>92</v>
      </c>
      <c r="D224" s="55" t="n">
        <f aca="false">Inputs!$C$27</f>
        <v>0.04</v>
      </c>
      <c r="E224" s="15" t="n">
        <f aca="false">R223</f>
        <v>0</v>
      </c>
      <c r="F224" s="56" t="n">
        <f aca="false">Q223</f>
        <v>188047.863640301</v>
      </c>
      <c r="G224" s="56" t="n">
        <f aca="false">IF(AND(MOD(A224-1,12)=0,B224&lt;=Inputs!$C$7,E224=0),Inputs!$C$6,0)</f>
        <v>0</v>
      </c>
      <c r="H224" s="56" t="n">
        <f aca="false">IF(B224=1,G224*Inputs!$C$9,0)</f>
        <v>0</v>
      </c>
      <c r="I224" s="56" t="n">
        <f aca="false">I223+G224</f>
        <v>120000</v>
      </c>
      <c r="J224" s="56" t="n">
        <f aca="false">(F224+G224+H224)*((1+D224)^(1/12)-1)</f>
        <v>615.619772156769</v>
      </c>
      <c r="K224" s="56" t="n">
        <f aca="false">(F224+G224+H224+J224)*(Inputs!$C$14+IF(B224&lt;=10,Inputs!$C$12,Inputs!$C$13))/12</f>
        <v>94.3317417062287</v>
      </c>
      <c r="L224" s="56" t="n">
        <f aca="false">IF(OR(E224=1,A224&lt;=Inputs!$C$15),0,MAX(Inputs!$C$8*I224-(F224+G224+H224+J224-K224),0))</f>
        <v>0</v>
      </c>
      <c r="M224" s="56" t="n">
        <f aca="false">L224*INDEX(Rates!$B$2:$C$101,C224+1,IF(Inputs!$C$5="Male",1,2))/1000/12*Inputs!$C$16</f>
        <v>0</v>
      </c>
      <c r="N224" s="56" t="n">
        <f aca="false">IF($V$1=1,MAX(F224+G224+H224+J224-K224-M224,0)*Inputs!$C$22/12,0)</f>
        <v>0</v>
      </c>
      <c r="O224" s="56" t="n">
        <f aca="false">IF(AND(MOD(A224,12)=0,B224&gt;=Inputs!$C$18),MAX(F224+G224+H224+J224-K224-M224-N224,0)*Inputs!$C$17,0)</f>
        <v>0</v>
      </c>
      <c r="P224" s="56" t="n">
        <f aca="false">F224+G224+H224+J224-K224-M224-N224+O224</f>
        <v>188569.151670751</v>
      </c>
      <c r="Q224" s="56" t="n">
        <f aca="false">IF(OR(E224=1,P224&lt;=0),0,P224)</f>
        <v>188569.151670751</v>
      </c>
      <c r="R224" s="15" t="n">
        <f aca="false">IF(OR(E224=1,AND(P224&lt;=0,I224&gt;0)),1,0)</f>
        <v>0</v>
      </c>
      <c r="S224" s="15" t="n">
        <f aca="false">IF(L224&gt;0,1,0)</f>
        <v>0</v>
      </c>
    </row>
    <row r="225" customFormat="false" ht="15" hidden="false" customHeight="false" outlineLevel="0" collapsed="false">
      <c r="A225" s="15" t="n">
        <v>224</v>
      </c>
      <c r="B225" s="15" t="n">
        <f aca="false">INT((A225-1)/12)+1</f>
        <v>19</v>
      </c>
      <c r="C225" s="15" t="n">
        <f aca="false">MIN(Inputs!$C$4+B225-1,99)</f>
        <v>92</v>
      </c>
      <c r="D225" s="55" t="n">
        <f aca="false">Inputs!$C$27</f>
        <v>0.04</v>
      </c>
      <c r="E225" s="15" t="n">
        <f aca="false">R224</f>
        <v>0</v>
      </c>
      <c r="F225" s="56" t="n">
        <f aca="false">Q224</f>
        <v>188569.151670751</v>
      </c>
      <c r="G225" s="56" t="n">
        <f aca="false">IF(AND(MOD(A225-1,12)=0,B225&lt;=Inputs!$C$7,E225=0),Inputs!$C$6,0)</f>
        <v>0</v>
      </c>
      <c r="H225" s="56" t="n">
        <f aca="false">IF(B225=1,G225*Inputs!$C$9,0)</f>
        <v>0</v>
      </c>
      <c r="I225" s="56" t="n">
        <f aca="false">I224+G225</f>
        <v>120000</v>
      </c>
      <c r="J225" s="56" t="n">
        <f aca="false">(F225+G225+H225)*((1+D225)^(1/12)-1)</f>
        <v>617.326333520039</v>
      </c>
      <c r="K225" s="56" t="n">
        <f aca="false">(F225+G225+H225+J225)*(Inputs!$C$14+IF(B225&lt;=10,Inputs!$C$12,Inputs!$C$13))/12</f>
        <v>94.5932390021357</v>
      </c>
      <c r="L225" s="56" t="n">
        <f aca="false">IF(OR(E225=1,A225&lt;=Inputs!$C$15),0,MAX(Inputs!$C$8*I225-(F225+G225+H225+J225-K225),0))</f>
        <v>0</v>
      </c>
      <c r="M225" s="56" t="n">
        <f aca="false">L225*INDEX(Rates!$B$2:$C$101,C225+1,IF(Inputs!$C$5="Male",1,2))/1000/12*Inputs!$C$16</f>
        <v>0</v>
      </c>
      <c r="N225" s="56" t="n">
        <f aca="false">IF($V$1=1,MAX(F225+G225+H225+J225-K225-M225,0)*Inputs!$C$22/12,0)</f>
        <v>0</v>
      </c>
      <c r="O225" s="56" t="n">
        <f aca="false">IF(AND(MOD(A225,12)=0,B225&gt;=Inputs!$C$18),MAX(F225+G225+H225+J225-K225-M225-N225,0)*Inputs!$C$17,0)</f>
        <v>0</v>
      </c>
      <c r="P225" s="56" t="n">
        <f aca="false">F225+G225+H225+J225-K225-M225-N225+O225</f>
        <v>189091.884765269</v>
      </c>
      <c r="Q225" s="56" t="n">
        <f aca="false">IF(OR(E225=1,P225&lt;=0),0,P225)</f>
        <v>189091.884765269</v>
      </c>
      <c r="R225" s="15" t="n">
        <f aca="false">IF(OR(E225=1,AND(P225&lt;=0,I225&gt;0)),1,0)</f>
        <v>0</v>
      </c>
      <c r="S225" s="15" t="n">
        <f aca="false">IF(L225&gt;0,1,0)</f>
        <v>0</v>
      </c>
    </row>
    <row r="226" customFormat="false" ht="15" hidden="false" customHeight="false" outlineLevel="0" collapsed="false">
      <c r="A226" s="15" t="n">
        <v>225</v>
      </c>
      <c r="B226" s="15" t="n">
        <f aca="false">INT((A226-1)/12)+1</f>
        <v>19</v>
      </c>
      <c r="C226" s="15" t="n">
        <f aca="false">MIN(Inputs!$C$4+B226-1,99)</f>
        <v>92</v>
      </c>
      <c r="D226" s="55" t="n">
        <f aca="false">Inputs!$C$27</f>
        <v>0.04</v>
      </c>
      <c r="E226" s="15" t="n">
        <f aca="false">R225</f>
        <v>0</v>
      </c>
      <c r="F226" s="56" t="n">
        <f aca="false">Q225</f>
        <v>189091.884765269</v>
      </c>
      <c r="G226" s="56" t="n">
        <f aca="false">IF(AND(MOD(A226-1,12)=0,B226&lt;=Inputs!$C$7,E226=0),Inputs!$C$6,0)</f>
        <v>0</v>
      </c>
      <c r="H226" s="56" t="n">
        <f aca="false">IF(B226=1,G226*Inputs!$C$9,0)</f>
        <v>0</v>
      </c>
      <c r="I226" s="56" t="n">
        <f aca="false">I225+G226</f>
        <v>120000</v>
      </c>
      <c r="J226" s="56" t="n">
        <f aca="false">(F226+G226+H226)*((1+D226)^(1/12)-1)</f>
        <v>619.037625647035</v>
      </c>
      <c r="K226" s="56" t="n">
        <f aca="false">(F226+G226+H226+J226)*(Inputs!$C$14+IF(B226&lt;=10,Inputs!$C$12,Inputs!$C$13))/12</f>
        <v>94.8554611954581</v>
      </c>
      <c r="L226" s="56" t="n">
        <f aca="false">IF(OR(E226=1,A226&lt;=Inputs!$C$15),0,MAX(Inputs!$C$8*I226-(F226+G226+H226+J226-K226),0))</f>
        <v>0</v>
      </c>
      <c r="M226" s="56" t="n">
        <f aca="false">L226*INDEX(Rates!$B$2:$C$101,C226+1,IF(Inputs!$C$5="Male",1,2))/1000/12*Inputs!$C$16</f>
        <v>0</v>
      </c>
      <c r="N226" s="56" t="n">
        <f aca="false">IF($V$1=1,MAX(F226+G226+H226+J226-K226-M226,0)*Inputs!$C$22/12,0)</f>
        <v>0</v>
      </c>
      <c r="O226" s="56" t="n">
        <f aca="false">IF(AND(MOD(A226,12)=0,B226&gt;=Inputs!$C$18),MAX(F226+G226+H226+J226-K226-M226-N226,0)*Inputs!$C$17,0)</f>
        <v>0</v>
      </c>
      <c r="P226" s="56" t="n">
        <f aca="false">F226+G226+H226+J226-K226-M226-N226+O226</f>
        <v>189616.066929721</v>
      </c>
      <c r="Q226" s="56" t="n">
        <f aca="false">IF(OR(E226=1,P226&lt;=0),0,P226)</f>
        <v>189616.066929721</v>
      </c>
      <c r="R226" s="15" t="n">
        <f aca="false">IF(OR(E226=1,AND(P226&lt;=0,I226&gt;0)),1,0)</f>
        <v>0</v>
      </c>
      <c r="S226" s="15" t="n">
        <f aca="false">IF(L226&gt;0,1,0)</f>
        <v>0</v>
      </c>
    </row>
    <row r="227" customFormat="false" ht="15" hidden="false" customHeight="false" outlineLevel="0" collapsed="false">
      <c r="A227" s="15" t="n">
        <v>226</v>
      </c>
      <c r="B227" s="15" t="n">
        <f aca="false">INT((A227-1)/12)+1</f>
        <v>19</v>
      </c>
      <c r="C227" s="15" t="n">
        <f aca="false">MIN(Inputs!$C$4+B227-1,99)</f>
        <v>92</v>
      </c>
      <c r="D227" s="55" t="n">
        <f aca="false">Inputs!$C$27</f>
        <v>0.04</v>
      </c>
      <c r="E227" s="15" t="n">
        <f aca="false">R226</f>
        <v>0</v>
      </c>
      <c r="F227" s="56" t="n">
        <f aca="false">Q226</f>
        <v>189616.066929721</v>
      </c>
      <c r="G227" s="56" t="n">
        <f aca="false">IF(AND(MOD(A227-1,12)=0,B227&lt;=Inputs!$C$7,E227=0),Inputs!$C$6,0)</f>
        <v>0</v>
      </c>
      <c r="H227" s="56" t="n">
        <f aca="false">IF(B227=1,G227*Inputs!$C$9,0)</f>
        <v>0</v>
      </c>
      <c r="I227" s="56" t="n">
        <f aca="false">I226+G227</f>
        <v>120000</v>
      </c>
      <c r="J227" s="56" t="n">
        <f aca="false">(F227+G227+H227)*((1+D227)^(1/12)-1)</f>
        <v>620.753661651919</v>
      </c>
      <c r="K227" s="56" t="n">
        <f aca="false">(F227+G227+H227+J227)*(Inputs!$C$14+IF(B227&lt;=10,Inputs!$C$12,Inputs!$C$13))/12</f>
        <v>95.1184102956863</v>
      </c>
      <c r="L227" s="56" t="n">
        <f aca="false">IF(OR(E227=1,A227&lt;=Inputs!$C$15),0,MAX(Inputs!$C$8*I227-(F227+G227+H227+J227-K227),0))</f>
        <v>0</v>
      </c>
      <c r="M227" s="56" t="n">
        <f aca="false">L227*INDEX(Rates!$B$2:$C$101,C227+1,IF(Inputs!$C$5="Male",1,2))/1000/12*Inputs!$C$16</f>
        <v>0</v>
      </c>
      <c r="N227" s="56" t="n">
        <f aca="false">IF($V$1=1,MAX(F227+G227+H227+J227-K227-M227,0)*Inputs!$C$22/12,0)</f>
        <v>0</v>
      </c>
      <c r="O227" s="56" t="n">
        <f aca="false">IF(AND(MOD(A227,12)=0,B227&gt;=Inputs!$C$18),MAX(F227+G227+H227+J227-K227-M227-N227,0)*Inputs!$C$17,0)</f>
        <v>0</v>
      </c>
      <c r="P227" s="56" t="n">
        <f aca="false">F227+G227+H227+J227-K227-M227-N227+O227</f>
        <v>190141.702181077</v>
      </c>
      <c r="Q227" s="56" t="n">
        <f aca="false">IF(OR(E227=1,P227&lt;=0),0,P227)</f>
        <v>190141.702181077</v>
      </c>
      <c r="R227" s="15" t="n">
        <f aca="false">IF(OR(E227=1,AND(P227&lt;=0,I227&gt;0)),1,0)</f>
        <v>0</v>
      </c>
      <c r="S227" s="15" t="n">
        <f aca="false">IF(L227&gt;0,1,0)</f>
        <v>0</v>
      </c>
    </row>
    <row r="228" customFormat="false" ht="15" hidden="false" customHeight="false" outlineLevel="0" collapsed="false">
      <c r="A228" s="15" t="n">
        <v>227</v>
      </c>
      <c r="B228" s="15" t="n">
        <f aca="false">INT((A228-1)/12)+1</f>
        <v>19</v>
      </c>
      <c r="C228" s="15" t="n">
        <f aca="false">MIN(Inputs!$C$4+B228-1,99)</f>
        <v>92</v>
      </c>
      <c r="D228" s="55" t="n">
        <f aca="false">Inputs!$C$27</f>
        <v>0.04</v>
      </c>
      <c r="E228" s="15" t="n">
        <f aca="false">R227</f>
        <v>0</v>
      </c>
      <c r="F228" s="56" t="n">
        <f aca="false">Q227</f>
        <v>190141.702181077</v>
      </c>
      <c r="G228" s="56" t="n">
        <f aca="false">IF(AND(MOD(A228-1,12)=0,B228&lt;=Inputs!$C$7,E228=0),Inputs!$C$6,0)</f>
        <v>0</v>
      </c>
      <c r="H228" s="56" t="n">
        <f aca="false">IF(B228=1,G228*Inputs!$C$9,0)</f>
        <v>0</v>
      </c>
      <c r="I228" s="56" t="n">
        <f aca="false">I227+G228</f>
        <v>120000</v>
      </c>
      <c r="J228" s="56" t="n">
        <f aca="false">(F228+G228+H228)*((1+D228)^(1/12)-1)</f>
        <v>622.47445468521</v>
      </c>
      <c r="K228" s="56" t="n">
        <f aca="false">(F228+G228+H228+J228)*(Inputs!$C$14+IF(B228&lt;=10,Inputs!$C$12,Inputs!$C$13))/12</f>
        <v>95.3820883178811</v>
      </c>
      <c r="L228" s="56" t="n">
        <f aca="false">IF(OR(E228=1,A228&lt;=Inputs!$C$15),0,MAX(Inputs!$C$8*I228-(F228+G228+H228+J228-K228),0))</f>
        <v>0</v>
      </c>
      <c r="M228" s="56" t="n">
        <f aca="false">L228*INDEX(Rates!$B$2:$C$101,C228+1,IF(Inputs!$C$5="Male",1,2))/1000/12*Inputs!$C$16</f>
        <v>0</v>
      </c>
      <c r="N228" s="56" t="n">
        <f aca="false">IF($V$1=1,MAX(F228+G228+H228+J228-K228-M228,0)*Inputs!$C$22/12,0)</f>
        <v>0</v>
      </c>
      <c r="O228" s="56" t="n">
        <f aca="false">IF(AND(MOD(A228,12)=0,B228&gt;=Inputs!$C$18),MAX(F228+G228+H228+J228-K228-M228-N228,0)*Inputs!$C$17,0)</f>
        <v>0</v>
      </c>
      <c r="P228" s="56" t="n">
        <f aca="false">F228+G228+H228+J228-K228-M228-N228+O228</f>
        <v>190668.794547444</v>
      </c>
      <c r="Q228" s="56" t="n">
        <f aca="false">IF(OR(E228=1,P228&lt;=0),0,P228)</f>
        <v>190668.794547444</v>
      </c>
      <c r="R228" s="15" t="n">
        <f aca="false">IF(OR(E228=1,AND(P228&lt;=0,I228&gt;0)),1,0)</f>
        <v>0</v>
      </c>
      <c r="S228" s="15" t="n">
        <f aca="false">IF(L228&gt;0,1,0)</f>
        <v>0</v>
      </c>
    </row>
    <row r="229" customFormat="false" ht="15" hidden="false" customHeight="false" outlineLevel="0" collapsed="false">
      <c r="A229" s="15" t="n">
        <v>228</v>
      </c>
      <c r="B229" s="15" t="n">
        <f aca="false">INT((A229-1)/12)+1</f>
        <v>19</v>
      </c>
      <c r="C229" s="15" t="n">
        <f aca="false">MIN(Inputs!$C$4+B229-1,99)</f>
        <v>92</v>
      </c>
      <c r="D229" s="55" t="n">
        <f aca="false">Inputs!$C$27</f>
        <v>0.04</v>
      </c>
      <c r="E229" s="15" t="n">
        <f aca="false">R228</f>
        <v>0</v>
      </c>
      <c r="F229" s="56" t="n">
        <f aca="false">Q228</f>
        <v>190668.794547444</v>
      </c>
      <c r="G229" s="56" t="n">
        <f aca="false">IF(AND(MOD(A229-1,12)=0,B229&lt;=Inputs!$C$7,E229=0),Inputs!$C$6,0)</f>
        <v>0</v>
      </c>
      <c r="H229" s="56" t="n">
        <f aca="false">IF(B229=1,G229*Inputs!$C$9,0)</f>
        <v>0</v>
      </c>
      <c r="I229" s="56" t="n">
        <f aca="false">I228+G229</f>
        <v>120000</v>
      </c>
      <c r="J229" s="56" t="n">
        <f aca="false">(F229+G229+H229)*((1+D229)^(1/12)-1)</f>
        <v>624.20001793388</v>
      </c>
      <c r="K229" s="56" t="n">
        <f aca="false">(F229+G229+H229+J229)*(Inputs!$C$14+IF(B229&lt;=10,Inputs!$C$12,Inputs!$C$13))/12</f>
        <v>95.6464972826891</v>
      </c>
      <c r="L229" s="56" t="n">
        <f aca="false">IF(OR(E229=1,A229&lt;=Inputs!$C$15),0,MAX(Inputs!$C$8*I229-(F229+G229+H229+J229-K229),0))</f>
        <v>0</v>
      </c>
      <c r="M229" s="56" t="n">
        <f aca="false">L229*INDEX(Rates!$B$2:$C$101,C229+1,IF(Inputs!$C$5="Male",1,2))/1000/12*Inputs!$C$16</f>
        <v>0</v>
      </c>
      <c r="N229" s="56" t="n">
        <f aca="false">IF($V$1=1,MAX(F229+G229+H229+J229-K229-M229,0)*Inputs!$C$22/12,0)</f>
        <v>0</v>
      </c>
      <c r="O229" s="56" t="n">
        <f aca="false">IF(AND(MOD(A229,12)=0,B229&gt;=Inputs!$C$18),MAX(F229+G229+H229+J229-K229-M229-N229,0)*Inputs!$C$17,0)</f>
        <v>955.986740340477</v>
      </c>
      <c r="P229" s="56" t="n">
        <f aca="false">F229+G229+H229+J229-K229-M229-N229+O229</f>
        <v>192153.334808436</v>
      </c>
      <c r="Q229" s="56" t="n">
        <f aca="false">IF(OR(E229=1,P229&lt;=0),0,P229)</f>
        <v>192153.334808436</v>
      </c>
      <c r="R229" s="15" t="n">
        <f aca="false">IF(OR(E229=1,AND(P229&lt;=0,I229&gt;0)),1,0)</f>
        <v>0</v>
      </c>
      <c r="S229" s="15" t="n">
        <f aca="false">IF(L229&gt;0,1,0)</f>
        <v>0</v>
      </c>
    </row>
    <row r="230" customFormat="false" ht="15" hidden="false" customHeight="false" outlineLevel="0" collapsed="false">
      <c r="A230" s="15" t="n">
        <v>229</v>
      </c>
      <c r="B230" s="15" t="n">
        <f aca="false">INT((A230-1)/12)+1</f>
        <v>20</v>
      </c>
      <c r="C230" s="15" t="n">
        <f aca="false">MIN(Inputs!$C$4+B230-1,99)</f>
        <v>93</v>
      </c>
      <c r="D230" s="55" t="n">
        <f aca="false">Inputs!$C$27</f>
        <v>0.04</v>
      </c>
      <c r="E230" s="15" t="n">
        <f aca="false">R229</f>
        <v>0</v>
      </c>
      <c r="F230" s="56" t="n">
        <f aca="false">Q229</f>
        <v>192153.334808436</v>
      </c>
      <c r="G230" s="56" t="n">
        <f aca="false">IF(AND(MOD(A230-1,12)=0,B230&lt;=Inputs!$C$7,E230=0),Inputs!$C$6,0)</f>
        <v>0</v>
      </c>
      <c r="H230" s="56" t="n">
        <f aca="false">IF(B230=1,G230*Inputs!$C$9,0)</f>
        <v>0</v>
      </c>
      <c r="I230" s="56" t="n">
        <f aca="false">I229+G230</f>
        <v>120000</v>
      </c>
      <c r="J230" s="56" t="n">
        <f aca="false">(F230+G230+H230)*((1+D230)^(1/12)-1)</f>
        <v>629.060016444564</v>
      </c>
      <c r="K230" s="56" t="n">
        <f aca="false">(F230+G230+H230+J230)*(Inputs!$C$14+IF(B230&lt;=10,Inputs!$C$12,Inputs!$C$13))/12</f>
        <v>96.3911974124403</v>
      </c>
      <c r="L230" s="56" t="n">
        <f aca="false">IF(OR(E230=1,A230&lt;=Inputs!$C$15),0,MAX(Inputs!$C$8*I230-(F230+G230+H230+J230-K230),0))</f>
        <v>0</v>
      </c>
      <c r="M230" s="56" t="n">
        <f aca="false">L230*INDEX(Rates!$B$2:$C$101,C230+1,IF(Inputs!$C$5="Male",1,2))/1000/12*Inputs!$C$16</f>
        <v>0</v>
      </c>
      <c r="N230" s="56" t="n">
        <f aca="false">IF($V$1=1,MAX(F230+G230+H230+J230-K230-M230,0)*Inputs!$C$22/12,0)</f>
        <v>0</v>
      </c>
      <c r="O230" s="56" t="n">
        <f aca="false">IF(AND(MOD(A230,12)=0,B230&gt;=Inputs!$C$18),MAX(F230+G230+H230+J230-K230-M230-N230,0)*Inputs!$C$17,0)</f>
        <v>0</v>
      </c>
      <c r="P230" s="56" t="n">
        <f aca="false">F230+G230+H230+J230-K230-M230-N230+O230</f>
        <v>192686.003627468</v>
      </c>
      <c r="Q230" s="56" t="n">
        <f aca="false">IF(OR(E230=1,P230&lt;=0),0,P230)</f>
        <v>192686.003627468</v>
      </c>
      <c r="R230" s="15" t="n">
        <f aca="false">IF(OR(E230=1,AND(P230&lt;=0,I230&gt;0)),1,0)</f>
        <v>0</v>
      </c>
      <c r="S230" s="15" t="n">
        <f aca="false">IF(L230&gt;0,1,0)</f>
        <v>0</v>
      </c>
    </row>
    <row r="231" customFormat="false" ht="15" hidden="false" customHeight="false" outlineLevel="0" collapsed="false">
      <c r="A231" s="15" t="n">
        <v>230</v>
      </c>
      <c r="B231" s="15" t="n">
        <f aca="false">INT((A231-1)/12)+1</f>
        <v>20</v>
      </c>
      <c r="C231" s="15" t="n">
        <f aca="false">MIN(Inputs!$C$4+B231-1,99)</f>
        <v>93</v>
      </c>
      <c r="D231" s="55" t="n">
        <f aca="false">Inputs!$C$27</f>
        <v>0.04</v>
      </c>
      <c r="E231" s="15" t="n">
        <f aca="false">R230</f>
        <v>0</v>
      </c>
      <c r="F231" s="56" t="n">
        <f aca="false">Q230</f>
        <v>192686.003627468</v>
      </c>
      <c r="G231" s="56" t="n">
        <f aca="false">IF(AND(MOD(A231-1,12)=0,B231&lt;=Inputs!$C$7,E231=0),Inputs!$C$6,0)</f>
        <v>0</v>
      </c>
      <c r="H231" s="56" t="n">
        <f aca="false">IF(B231=1,G231*Inputs!$C$9,0)</f>
        <v>0</v>
      </c>
      <c r="I231" s="56" t="n">
        <f aca="false">I230+G231</f>
        <v>120000</v>
      </c>
      <c r="J231" s="56" t="n">
        <f aca="false">(F231+G231+H231)*((1+D231)^(1/12)-1)</f>
        <v>630.803835548167</v>
      </c>
      <c r="K231" s="56" t="n">
        <f aca="false">(F231+G231+H231+J231)*(Inputs!$C$14+IF(B231&lt;=10,Inputs!$C$12,Inputs!$C$13))/12</f>
        <v>96.6584037315081</v>
      </c>
      <c r="L231" s="56" t="n">
        <f aca="false">IF(OR(E231=1,A231&lt;=Inputs!$C$15),0,MAX(Inputs!$C$8*I231-(F231+G231+H231+J231-K231),0))</f>
        <v>0</v>
      </c>
      <c r="M231" s="56" t="n">
        <f aca="false">L231*INDEX(Rates!$B$2:$C$101,C231+1,IF(Inputs!$C$5="Male",1,2))/1000/12*Inputs!$C$16</f>
        <v>0</v>
      </c>
      <c r="N231" s="56" t="n">
        <f aca="false">IF($V$1=1,MAX(F231+G231+H231+J231-K231-M231,0)*Inputs!$C$22/12,0)</f>
        <v>0</v>
      </c>
      <c r="O231" s="56" t="n">
        <f aca="false">IF(AND(MOD(A231,12)=0,B231&gt;=Inputs!$C$18),MAX(F231+G231+H231+J231-K231-M231-N231,0)*Inputs!$C$17,0)</f>
        <v>0</v>
      </c>
      <c r="P231" s="56" t="n">
        <f aca="false">F231+G231+H231+J231-K231-M231-N231+O231</f>
        <v>193220.149059285</v>
      </c>
      <c r="Q231" s="56" t="n">
        <f aca="false">IF(OR(E231=1,P231&lt;=0),0,P231)</f>
        <v>193220.149059285</v>
      </c>
      <c r="R231" s="15" t="n">
        <f aca="false">IF(OR(E231=1,AND(P231&lt;=0,I231&gt;0)),1,0)</f>
        <v>0</v>
      </c>
      <c r="S231" s="15" t="n">
        <f aca="false">IF(L231&gt;0,1,0)</f>
        <v>0</v>
      </c>
    </row>
    <row r="232" customFormat="false" ht="15" hidden="false" customHeight="false" outlineLevel="0" collapsed="false">
      <c r="A232" s="15" t="n">
        <v>231</v>
      </c>
      <c r="B232" s="15" t="n">
        <f aca="false">INT((A232-1)/12)+1</f>
        <v>20</v>
      </c>
      <c r="C232" s="15" t="n">
        <f aca="false">MIN(Inputs!$C$4+B232-1,99)</f>
        <v>93</v>
      </c>
      <c r="D232" s="55" t="n">
        <f aca="false">Inputs!$C$27</f>
        <v>0.04</v>
      </c>
      <c r="E232" s="15" t="n">
        <f aca="false">R231</f>
        <v>0</v>
      </c>
      <c r="F232" s="56" t="n">
        <f aca="false">Q231</f>
        <v>193220.149059285</v>
      </c>
      <c r="G232" s="56" t="n">
        <f aca="false">IF(AND(MOD(A232-1,12)=0,B232&lt;=Inputs!$C$7,E232=0),Inputs!$C$6,0)</f>
        <v>0</v>
      </c>
      <c r="H232" s="56" t="n">
        <f aca="false">IF(B232=1,G232*Inputs!$C$9,0)</f>
        <v>0</v>
      </c>
      <c r="I232" s="56" t="n">
        <f aca="false">I231+G232</f>
        <v>120000</v>
      </c>
      <c r="J232" s="56" t="n">
        <f aca="false">(F232+G232+H232)*((1+D232)^(1/12)-1)</f>
        <v>632.552488697785</v>
      </c>
      <c r="K232" s="56" t="n">
        <f aca="false">(F232+G232+H232+J232)*(Inputs!$C$14+IF(B232&lt;=10,Inputs!$C$12,Inputs!$C$13))/12</f>
        <v>96.9263507739913</v>
      </c>
      <c r="L232" s="56" t="n">
        <f aca="false">IF(OR(E232=1,A232&lt;=Inputs!$C$15),0,MAX(Inputs!$C$8*I232-(F232+G232+H232+J232-K232),0))</f>
        <v>0</v>
      </c>
      <c r="M232" s="56" t="n">
        <f aca="false">L232*INDEX(Rates!$B$2:$C$101,C232+1,IF(Inputs!$C$5="Male",1,2))/1000/12*Inputs!$C$16</f>
        <v>0</v>
      </c>
      <c r="N232" s="56" t="n">
        <f aca="false">IF($V$1=1,MAX(F232+G232+H232+J232-K232-M232,0)*Inputs!$C$22/12,0)</f>
        <v>0</v>
      </c>
      <c r="O232" s="56" t="n">
        <f aca="false">IF(AND(MOD(A232,12)=0,B232&gt;=Inputs!$C$18),MAX(F232+G232+H232+J232-K232-M232-N232,0)*Inputs!$C$17,0)</f>
        <v>0</v>
      </c>
      <c r="P232" s="56" t="n">
        <f aca="false">F232+G232+H232+J232-K232-M232-N232+O232</f>
        <v>193755.775197209</v>
      </c>
      <c r="Q232" s="56" t="n">
        <f aca="false">IF(OR(E232=1,P232&lt;=0),0,P232)</f>
        <v>193755.775197209</v>
      </c>
      <c r="R232" s="15" t="n">
        <f aca="false">IF(OR(E232=1,AND(P232&lt;=0,I232&gt;0)),1,0)</f>
        <v>0</v>
      </c>
      <c r="S232" s="15" t="n">
        <f aca="false">IF(L232&gt;0,1,0)</f>
        <v>0</v>
      </c>
    </row>
    <row r="233" customFormat="false" ht="15" hidden="false" customHeight="false" outlineLevel="0" collapsed="false">
      <c r="A233" s="15" t="n">
        <v>232</v>
      </c>
      <c r="B233" s="15" t="n">
        <f aca="false">INT((A233-1)/12)+1</f>
        <v>20</v>
      </c>
      <c r="C233" s="15" t="n">
        <f aca="false">MIN(Inputs!$C$4+B233-1,99)</f>
        <v>93</v>
      </c>
      <c r="D233" s="55" t="n">
        <f aca="false">Inputs!$C$27</f>
        <v>0.04</v>
      </c>
      <c r="E233" s="15" t="n">
        <f aca="false">R232</f>
        <v>0</v>
      </c>
      <c r="F233" s="56" t="n">
        <f aca="false">Q232</f>
        <v>193755.775197209</v>
      </c>
      <c r="G233" s="56" t="n">
        <f aca="false">IF(AND(MOD(A233-1,12)=0,B233&lt;=Inputs!$C$7,E233=0),Inputs!$C$6,0)</f>
        <v>0</v>
      </c>
      <c r="H233" s="56" t="n">
        <f aca="false">IF(B233=1,G233*Inputs!$C$9,0)</f>
        <v>0</v>
      </c>
      <c r="I233" s="56" t="n">
        <f aca="false">I232+G233</f>
        <v>120000</v>
      </c>
      <c r="J233" s="56" t="n">
        <f aca="false">(F233+G233+H233)*((1+D233)^(1/12)-1)</f>
        <v>634.305989293891</v>
      </c>
      <c r="K233" s="56" t="n">
        <f aca="false">(F233+G233+H233+J233)*(Inputs!$C$14+IF(B233&lt;=10,Inputs!$C$12,Inputs!$C$13))/12</f>
        <v>97.1950405932512</v>
      </c>
      <c r="L233" s="56" t="n">
        <f aca="false">IF(OR(E233=1,A233&lt;=Inputs!$C$15),0,MAX(Inputs!$C$8*I233-(F233+G233+H233+J233-K233),0))</f>
        <v>0</v>
      </c>
      <c r="M233" s="56" t="n">
        <f aca="false">L233*INDEX(Rates!$B$2:$C$101,C233+1,IF(Inputs!$C$5="Male",1,2))/1000/12*Inputs!$C$16</f>
        <v>0</v>
      </c>
      <c r="N233" s="56" t="n">
        <f aca="false">IF($V$1=1,MAX(F233+G233+H233+J233-K233-M233,0)*Inputs!$C$22/12,0)</f>
        <v>0</v>
      </c>
      <c r="O233" s="56" t="n">
        <f aca="false">IF(AND(MOD(A233,12)=0,B233&gt;=Inputs!$C$18),MAX(F233+G233+H233+J233-K233-M233-N233,0)*Inputs!$C$17,0)</f>
        <v>0</v>
      </c>
      <c r="P233" s="56" t="n">
        <f aca="false">F233+G233+H233+J233-K233-M233-N233+O233</f>
        <v>194292.886145909</v>
      </c>
      <c r="Q233" s="56" t="n">
        <f aca="false">IF(OR(E233=1,P233&lt;=0),0,P233)</f>
        <v>194292.886145909</v>
      </c>
      <c r="R233" s="15" t="n">
        <f aca="false">IF(OR(E233=1,AND(P233&lt;=0,I233&gt;0)),1,0)</f>
        <v>0</v>
      </c>
      <c r="S233" s="15" t="n">
        <f aca="false">IF(L233&gt;0,1,0)</f>
        <v>0</v>
      </c>
    </row>
    <row r="234" customFormat="false" ht="15" hidden="false" customHeight="false" outlineLevel="0" collapsed="false">
      <c r="A234" s="15" t="n">
        <v>233</v>
      </c>
      <c r="B234" s="15" t="n">
        <f aca="false">INT((A234-1)/12)+1</f>
        <v>20</v>
      </c>
      <c r="C234" s="15" t="n">
        <f aca="false">MIN(Inputs!$C$4+B234-1,99)</f>
        <v>93</v>
      </c>
      <c r="D234" s="55" t="n">
        <f aca="false">Inputs!$C$27</f>
        <v>0.04</v>
      </c>
      <c r="E234" s="15" t="n">
        <f aca="false">R233</f>
        <v>0</v>
      </c>
      <c r="F234" s="56" t="n">
        <f aca="false">Q233</f>
        <v>194292.886145909</v>
      </c>
      <c r="G234" s="56" t="n">
        <f aca="false">IF(AND(MOD(A234-1,12)=0,B234&lt;=Inputs!$C$7,E234=0),Inputs!$C$6,0)</f>
        <v>0</v>
      </c>
      <c r="H234" s="56" t="n">
        <f aca="false">IF(B234=1,G234*Inputs!$C$9,0)</f>
        <v>0</v>
      </c>
      <c r="I234" s="56" t="n">
        <f aca="false">I233+G234</f>
        <v>120000</v>
      </c>
      <c r="J234" s="56" t="n">
        <f aca="false">(F234+G234+H234)*((1+D234)^(1/12)-1)</f>
        <v>636.064350774107</v>
      </c>
      <c r="K234" s="56" t="n">
        <f aca="false">(F234+G234+H234+J234)*(Inputs!$C$14+IF(B234&lt;=10,Inputs!$C$12,Inputs!$C$13))/12</f>
        <v>97.4644752483416</v>
      </c>
      <c r="L234" s="56" t="n">
        <f aca="false">IF(OR(E234=1,A234&lt;=Inputs!$C$15),0,MAX(Inputs!$C$8*I234-(F234+G234+H234+J234-K234),0))</f>
        <v>0</v>
      </c>
      <c r="M234" s="56" t="n">
        <f aca="false">L234*INDEX(Rates!$B$2:$C$101,C234+1,IF(Inputs!$C$5="Male",1,2))/1000/12*Inputs!$C$16</f>
        <v>0</v>
      </c>
      <c r="N234" s="56" t="n">
        <f aca="false">IF($V$1=1,MAX(F234+G234+H234+J234-K234-M234,0)*Inputs!$C$22/12,0)</f>
        <v>0</v>
      </c>
      <c r="O234" s="56" t="n">
        <f aca="false">IF(AND(MOD(A234,12)=0,B234&gt;=Inputs!$C$18),MAX(F234+G234+H234+J234-K234-M234-N234,0)*Inputs!$C$17,0)</f>
        <v>0</v>
      </c>
      <c r="P234" s="56" t="n">
        <f aca="false">F234+G234+H234+J234-K234-M234-N234+O234</f>
        <v>194831.486021435</v>
      </c>
      <c r="Q234" s="56" t="n">
        <f aca="false">IF(OR(E234=1,P234&lt;=0),0,P234)</f>
        <v>194831.486021435</v>
      </c>
      <c r="R234" s="15" t="n">
        <f aca="false">IF(OR(E234=1,AND(P234&lt;=0,I234&gt;0)),1,0)</f>
        <v>0</v>
      </c>
      <c r="S234" s="15" t="n">
        <f aca="false">IF(L234&gt;0,1,0)</f>
        <v>0</v>
      </c>
    </row>
    <row r="235" customFormat="false" ht="15" hidden="false" customHeight="false" outlineLevel="0" collapsed="false">
      <c r="A235" s="15" t="n">
        <v>234</v>
      </c>
      <c r="B235" s="15" t="n">
        <f aca="false">INT((A235-1)/12)+1</f>
        <v>20</v>
      </c>
      <c r="C235" s="15" t="n">
        <f aca="false">MIN(Inputs!$C$4+B235-1,99)</f>
        <v>93</v>
      </c>
      <c r="D235" s="55" t="n">
        <f aca="false">Inputs!$C$27</f>
        <v>0.04</v>
      </c>
      <c r="E235" s="15" t="n">
        <f aca="false">R234</f>
        <v>0</v>
      </c>
      <c r="F235" s="56" t="n">
        <f aca="false">Q234</f>
        <v>194831.486021435</v>
      </c>
      <c r="G235" s="56" t="n">
        <f aca="false">IF(AND(MOD(A235-1,12)=0,B235&lt;=Inputs!$C$7,E235=0),Inputs!$C$6,0)</f>
        <v>0</v>
      </c>
      <c r="H235" s="56" t="n">
        <f aca="false">IF(B235=1,G235*Inputs!$C$9,0)</f>
        <v>0</v>
      </c>
      <c r="I235" s="56" t="n">
        <f aca="false">I234+G235</f>
        <v>120000</v>
      </c>
      <c r="J235" s="56" t="n">
        <f aca="false">(F235+G235+H235)*((1+D235)^(1/12)-1)</f>
        <v>637.827586613303</v>
      </c>
      <c r="K235" s="56" t="n">
        <f aca="false">(F235+G235+H235+J235)*(Inputs!$C$14+IF(B235&lt;=10,Inputs!$C$12,Inputs!$C$13))/12</f>
        <v>97.7346568040241</v>
      </c>
      <c r="L235" s="56" t="n">
        <f aca="false">IF(OR(E235=1,A235&lt;=Inputs!$C$15),0,MAX(Inputs!$C$8*I235-(F235+G235+H235+J235-K235),0))</f>
        <v>0</v>
      </c>
      <c r="M235" s="56" t="n">
        <f aca="false">L235*INDEX(Rates!$B$2:$C$101,C235+1,IF(Inputs!$C$5="Male",1,2))/1000/12*Inputs!$C$16</f>
        <v>0</v>
      </c>
      <c r="N235" s="56" t="n">
        <f aca="false">IF($V$1=1,MAX(F235+G235+H235+J235-K235-M235,0)*Inputs!$C$22/12,0)</f>
        <v>0</v>
      </c>
      <c r="O235" s="56" t="n">
        <f aca="false">IF(AND(MOD(A235,12)=0,B235&gt;=Inputs!$C$18),MAX(F235+G235+H235+J235-K235-M235-N235,0)*Inputs!$C$17,0)</f>
        <v>0</v>
      </c>
      <c r="P235" s="56" t="n">
        <f aca="false">F235+G235+H235+J235-K235-M235-N235+O235</f>
        <v>195371.578951244</v>
      </c>
      <c r="Q235" s="56" t="n">
        <f aca="false">IF(OR(E235=1,P235&lt;=0),0,P235)</f>
        <v>195371.578951244</v>
      </c>
      <c r="R235" s="15" t="n">
        <f aca="false">IF(OR(E235=1,AND(P235&lt;=0,I235&gt;0)),1,0)</f>
        <v>0</v>
      </c>
      <c r="S235" s="15" t="n">
        <f aca="false">IF(L235&gt;0,1,0)</f>
        <v>0</v>
      </c>
    </row>
    <row r="236" customFormat="false" ht="15" hidden="false" customHeight="false" outlineLevel="0" collapsed="false">
      <c r="A236" s="15" t="n">
        <v>235</v>
      </c>
      <c r="B236" s="15" t="n">
        <f aca="false">INT((A236-1)/12)+1</f>
        <v>20</v>
      </c>
      <c r="C236" s="15" t="n">
        <f aca="false">MIN(Inputs!$C$4+B236-1,99)</f>
        <v>93</v>
      </c>
      <c r="D236" s="55" t="n">
        <f aca="false">Inputs!$C$27</f>
        <v>0.04</v>
      </c>
      <c r="E236" s="15" t="n">
        <f aca="false">R235</f>
        <v>0</v>
      </c>
      <c r="F236" s="56" t="n">
        <f aca="false">Q235</f>
        <v>195371.578951244</v>
      </c>
      <c r="G236" s="56" t="n">
        <f aca="false">IF(AND(MOD(A236-1,12)=0,B236&lt;=Inputs!$C$7,E236=0),Inputs!$C$6,0)</f>
        <v>0</v>
      </c>
      <c r="H236" s="56" t="n">
        <f aca="false">IF(B236=1,G236*Inputs!$C$9,0)</f>
        <v>0</v>
      </c>
      <c r="I236" s="56" t="n">
        <f aca="false">I235+G236</f>
        <v>120000</v>
      </c>
      <c r="J236" s="56" t="n">
        <f aca="false">(F236+G236+H236)*((1+D236)^(1/12)-1)</f>
        <v>639.595710323704</v>
      </c>
      <c r="K236" s="56" t="n">
        <f aca="false">(F236+G236+H236+J236)*(Inputs!$C$14+IF(B236&lt;=10,Inputs!$C$12,Inputs!$C$13))/12</f>
        <v>98.005587330784</v>
      </c>
      <c r="L236" s="56" t="n">
        <f aca="false">IF(OR(E236=1,A236&lt;=Inputs!$C$15),0,MAX(Inputs!$C$8*I236-(F236+G236+H236+J236-K236),0))</f>
        <v>0</v>
      </c>
      <c r="M236" s="56" t="n">
        <f aca="false">L236*INDEX(Rates!$B$2:$C$101,C236+1,IF(Inputs!$C$5="Male",1,2))/1000/12*Inputs!$C$16</f>
        <v>0</v>
      </c>
      <c r="N236" s="56" t="n">
        <f aca="false">IF($V$1=1,MAX(F236+G236+H236+J236-K236-M236,0)*Inputs!$C$22/12,0)</f>
        <v>0</v>
      </c>
      <c r="O236" s="56" t="n">
        <f aca="false">IF(AND(MOD(A236,12)=0,B236&gt;=Inputs!$C$18),MAX(F236+G236+H236+J236-K236-M236-N236,0)*Inputs!$C$17,0)</f>
        <v>0</v>
      </c>
      <c r="P236" s="56" t="n">
        <f aca="false">F236+G236+H236+J236-K236-M236-N236+O236</f>
        <v>195913.169074237</v>
      </c>
      <c r="Q236" s="56" t="n">
        <f aca="false">IF(OR(E236=1,P236&lt;=0),0,P236)</f>
        <v>195913.169074237</v>
      </c>
      <c r="R236" s="15" t="n">
        <f aca="false">IF(OR(E236=1,AND(P236&lt;=0,I236&gt;0)),1,0)</f>
        <v>0</v>
      </c>
      <c r="S236" s="15" t="n">
        <f aca="false">IF(L236&gt;0,1,0)</f>
        <v>0</v>
      </c>
    </row>
    <row r="237" customFormat="false" ht="15" hidden="false" customHeight="false" outlineLevel="0" collapsed="false">
      <c r="A237" s="15" t="n">
        <v>236</v>
      </c>
      <c r="B237" s="15" t="n">
        <f aca="false">INT((A237-1)/12)+1</f>
        <v>20</v>
      </c>
      <c r="C237" s="15" t="n">
        <f aca="false">MIN(Inputs!$C$4+B237-1,99)</f>
        <v>93</v>
      </c>
      <c r="D237" s="55" t="n">
        <f aca="false">Inputs!$C$27</f>
        <v>0.04</v>
      </c>
      <c r="E237" s="15" t="n">
        <f aca="false">R236</f>
        <v>0</v>
      </c>
      <c r="F237" s="56" t="n">
        <f aca="false">Q236</f>
        <v>195913.169074237</v>
      </c>
      <c r="G237" s="56" t="n">
        <f aca="false">IF(AND(MOD(A237-1,12)=0,B237&lt;=Inputs!$C$7,E237=0),Inputs!$C$6,0)</f>
        <v>0</v>
      </c>
      <c r="H237" s="56" t="n">
        <f aca="false">IF(B237=1,G237*Inputs!$C$9,0)</f>
        <v>0</v>
      </c>
      <c r="I237" s="56" t="n">
        <f aca="false">I236+G237</f>
        <v>120000</v>
      </c>
      <c r="J237" s="56" t="n">
        <f aca="false">(F237+G237+H237)*((1+D237)^(1/12)-1)</f>
        <v>641.368735454992</v>
      </c>
      <c r="K237" s="56" t="n">
        <f aca="false">(F237+G237+H237+J237)*(Inputs!$C$14+IF(B237&lt;=10,Inputs!$C$12,Inputs!$C$13))/12</f>
        <v>98.2772689048461</v>
      </c>
      <c r="L237" s="56" t="n">
        <f aca="false">IF(OR(E237=1,A237&lt;=Inputs!$C$15),0,MAX(Inputs!$C$8*I237-(F237+G237+H237+J237-K237),0))</f>
        <v>0</v>
      </c>
      <c r="M237" s="56" t="n">
        <f aca="false">L237*INDEX(Rates!$B$2:$C$101,C237+1,IF(Inputs!$C$5="Male",1,2))/1000/12*Inputs!$C$16</f>
        <v>0</v>
      </c>
      <c r="N237" s="56" t="n">
        <f aca="false">IF($V$1=1,MAX(F237+G237+H237+J237-K237-M237,0)*Inputs!$C$22/12,0)</f>
        <v>0</v>
      </c>
      <c r="O237" s="56" t="n">
        <f aca="false">IF(AND(MOD(A237,12)=0,B237&gt;=Inputs!$C$18),MAX(F237+G237+H237+J237-K237-M237-N237,0)*Inputs!$C$17,0)</f>
        <v>0</v>
      </c>
      <c r="P237" s="56" t="n">
        <f aca="false">F237+G237+H237+J237-K237-M237-N237+O237</f>
        <v>196456.260540787</v>
      </c>
      <c r="Q237" s="56" t="n">
        <f aca="false">IF(OR(E237=1,P237&lt;=0),0,P237)</f>
        <v>196456.260540787</v>
      </c>
      <c r="R237" s="15" t="n">
        <f aca="false">IF(OR(E237=1,AND(P237&lt;=0,I237&gt;0)),1,0)</f>
        <v>0</v>
      </c>
      <c r="S237" s="15" t="n">
        <f aca="false">IF(L237&gt;0,1,0)</f>
        <v>0</v>
      </c>
    </row>
    <row r="238" customFormat="false" ht="15" hidden="false" customHeight="false" outlineLevel="0" collapsed="false">
      <c r="A238" s="15" t="n">
        <v>237</v>
      </c>
      <c r="B238" s="15" t="n">
        <f aca="false">INT((A238-1)/12)+1</f>
        <v>20</v>
      </c>
      <c r="C238" s="15" t="n">
        <f aca="false">MIN(Inputs!$C$4+B238-1,99)</f>
        <v>93</v>
      </c>
      <c r="D238" s="55" t="n">
        <f aca="false">Inputs!$C$27</f>
        <v>0.04</v>
      </c>
      <c r="E238" s="15" t="n">
        <f aca="false">R237</f>
        <v>0</v>
      </c>
      <c r="F238" s="56" t="n">
        <f aca="false">Q237</f>
        <v>196456.260540787</v>
      </c>
      <c r="G238" s="56" t="n">
        <f aca="false">IF(AND(MOD(A238-1,12)=0,B238&lt;=Inputs!$C$7,E238=0),Inputs!$C$6,0)</f>
        <v>0</v>
      </c>
      <c r="H238" s="56" t="n">
        <f aca="false">IF(B238=1,G238*Inputs!$C$9,0)</f>
        <v>0</v>
      </c>
      <c r="I238" s="56" t="n">
        <f aca="false">I237+G238</f>
        <v>120000</v>
      </c>
      <c r="J238" s="56" t="n">
        <f aca="false">(F238+G238+H238)*((1+D238)^(1/12)-1)</f>
        <v>643.14667559441</v>
      </c>
      <c r="K238" s="56" t="n">
        <f aca="false">(F238+G238+H238+J238)*(Inputs!$C$14+IF(B238&lt;=10,Inputs!$C$12,Inputs!$C$13))/12</f>
        <v>98.5497036081909</v>
      </c>
      <c r="L238" s="56" t="n">
        <f aca="false">IF(OR(E238=1,A238&lt;=Inputs!$C$15),0,MAX(Inputs!$C$8*I238-(F238+G238+H238+J238-K238),0))</f>
        <v>0</v>
      </c>
      <c r="M238" s="56" t="n">
        <f aca="false">L238*INDEX(Rates!$B$2:$C$101,C238+1,IF(Inputs!$C$5="Male",1,2))/1000/12*Inputs!$C$16</f>
        <v>0</v>
      </c>
      <c r="N238" s="56" t="n">
        <f aca="false">IF($V$1=1,MAX(F238+G238+H238+J238-K238-M238,0)*Inputs!$C$22/12,0)</f>
        <v>0</v>
      </c>
      <c r="O238" s="56" t="n">
        <f aca="false">IF(AND(MOD(A238,12)=0,B238&gt;=Inputs!$C$18),MAX(F238+G238+H238+J238-K238-M238-N238,0)*Inputs!$C$17,0)</f>
        <v>0</v>
      </c>
      <c r="P238" s="56" t="n">
        <f aca="false">F238+G238+H238+J238-K238-M238-N238+O238</f>
        <v>197000.857512774</v>
      </c>
      <c r="Q238" s="56" t="n">
        <f aca="false">IF(OR(E238=1,P238&lt;=0),0,P238)</f>
        <v>197000.857512774</v>
      </c>
      <c r="R238" s="15" t="n">
        <f aca="false">IF(OR(E238=1,AND(P238&lt;=0,I238&gt;0)),1,0)</f>
        <v>0</v>
      </c>
      <c r="S238" s="15" t="n">
        <f aca="false">IF(L238&gt;0,1,0)</f>
        <v>0</v>
      </c>
    </row>
    <row r="239" customFormat="false" ht="15" hidden="false" customHeight="false" outlineLevel="0" collapsed="false">
      <c r="A239" s="15" t="n">
        <v>238</v>
      </c>
      <c r="B239" s="15" t="n">
        <f aca="false">INT((A239-1)/12)+1</f>
        <v>20</v>
      </c>
      <c r="C239" s="15" t="n">
        <f aca="false">MIN(Inputs!$C$4+B239-1,99)</f>
        <v>93</v>
      </c>
      <c r="D239" s="55" t="n">
        <f aca="false">Inputs!$C$27</f>
        <v>0.04</v>
      </c>
      <c r="E239" s="15" t="n">
        <f aca="false">R238</f>
        <v>0</v>
      </c>
      <c r="F239" s="56" t="n">
        <f aca="false">Q238</f>
        <v>197000.857512774</v>
      </c>
      <c r="G239" s="56" t="n">
        <f aca="false">IF(AND(MOD(A239-1,12)=0,B239&lt;=Inputs!$C$7,E239=0),Inputs!$C$6,0)</f>
        <v>0</v>
      </c>
      <c r="H239" s="56" t="n">
        <f aca="false">IF(B239=1,G239*Inputs!$C$9,0)</f>
        <v>0</v>
      </c>
      <c r="I239" s="56" t="n">
        <f aca="false">I238+G239</f>
        <v>120000</v>
      </c>
      <c r="J239" s="56" t="n">
        <f aca="false">(F239+G239+H239)*((1+D239)^(1/12)-1)</f>
        <v>644.929544366867</v>
      </c>
      <c r="K239" s="56" t="n">
        <f aca="false">(F239+G239+H239+J239)*(Inputs!$C$14+IF(B239&lt;=10,Inputs!$C$12,Inputs!$C$13))/12</f>
        <v>98.8228935285702</v>
      </c>
      <c r="L239" s="56" t="n">
        <f aca="false">IF(OR(E239=1,A239&lt;=Inputs!$C$15),0,MAX(Inputs!$C$8*I239-(F239+G239+H239+J239-K239),0))</f>
        <v>0</v>
      </c>
      <c r="M239" s="56" t="n">
        <f aca="false">L239*INDEX(Rates!$B$2:$C$101,C239+1,IF(Inputs!$C$5="Male",1,2))/1000/12*Inputs!$C$16</f>
        <v>0</v>
      </c>
      <c r="N239" s="56" t="n">
        <f aca="false">IF($V$1=1,MAX(F239+G239+H239+J239-K239-M239,0)*Inputs!$C$22/12,0)</f>
        <v>0</v>
      </c>
      <c r="O239" s="56" t="n">
        <f aca="false">IF(AND(MOD(A239,12)=0,B239&gt;=Inputs!$C$18),MAX(F239+G239+H239+J239-K239-M239-N239,0)*Inputs!$C$17,0)</f>
        <v>0</v>
      </c>
      <c r="P239" s="56" t="n">
        <f aca="false">F239+G239+H239+J239-K239-M239-N239+O239</f>
        <v>197546.964163612</v>
      </c>
      <c r="Q239" s="56" t="n">
        <f aca="false">IF(OR(E239=1,P239&lt;=0),0,P239)</f>
        <v>197546.964163612</v>
      </c>
      <c r="R239" s="15" t="n">
        <f aca="false">IF(OR(E239=1,AND(P239&lt;=0,I239&gt;0)),1,0)</f>
        <v>0</v>
      </c>
      <c r="S239" s="15" t="n">
        <f aca="false">IF(L239&gt;0,1,0)</f>
        <v>0</v>
      </c>
    </row>
    <row r="240" customFormat="false" ht="15" hidden="false" customHeight="false" outlineLevel="0" collapsed="false">
      <c r="A240" s="15" t="n">
        <v>239</v>
      </c>
      <c r="B240" s="15" t="n">
        <f aca="false">INT((A240-1)/12)+1</f>
        <v>20</v>
      </c>
      <c r="C240" s="15" t="n">
        <f aca="false">MIN(Inputs!$C$4+B240-1,99)</f>
        <v>93</v>
      </c>
      <c r="D240" s="55" t="n">
        <f aca="false">Inputs!$C$27</f>
        <v>0.04</v>
      </c>
      <c r="E240" s="15" t="n">
        <f aca="false">R239</f>
        <v>0</v>
      </c>
      <c r="F240" s="56" t="n">
        <f aca="false">Q239</f>
        <v>197546.964163612</v>
      </c>
      <c r="G240" s="56" t="n">
        <f aca="false">IF(AND(MOD(A240-1,12)=0,B240&lt;=Inputs!$C$7,E240=0),Inputs!$C$6,0)</f>
        <v>0</v>
      </c>
      <c r="H240" s="56" t="n">
        <f aca="false">IF(B240=1,G240*Inputs!$C$9,0)</f>
        <v>0</v>
      </c>
      <c r="I240" s="56" t="n">
        <f aca="false">I239+G240</f>
        <v>120000</v>
      </c>
      <c r="J240" s="56" t="n">
        <f aca="false">(F240+G240+H240)*((1+D240)^(1/12)-1)</f>
        <v>646.717355435039</v>
      </c>
      <c r="K240" s="56" t="n">
        <f aca="false">(F240+G240+H240+J240)*(Inputs!$C$14+IF(B240&lt;=10,Inputs!$C$12,Inputs!$C$13))/12</f>
        <v>99.0968407595235</v>
      </c>
      <c r="L240" s="56" t="n">
        <f aca="false">IF(OR(E240=1,A240&lt;=Inputs!$C$15),0,MAX(Inputs!$C$8*I240-(F240+G240+H240+J240-K240),0))</f>
        <v>0</v>
      </c>
      <c r="M240" s="56" t="n">
        <f aca="false">L240*INDEX(Rates!$B$2:$C$101,C240+1,IF(Inputs!$C$5="Male",1,2))/1000/12*Inputs!$C$16</f>
        <v>0</v>
      </c>
      <c r="N240" s="56" t="n">
        <f aca="false">IF($V$1=1,MAX(F240+G240+H240+J240-K240-M240,0)*Inputs!$C$22/12,0)</f>
        <v>0</v>
      </c>
      <c r="O240" s="56" t="n">
        <f aca="false">IF(AND(MOD(A240,12)=0,B240&gt;=Inputs!$C$18),MAX(F240+G240+H240+J240-K240-M240-N240,0)*Inputs!$C$17,0)</f>
        <v>0</v>
      </c>
      <c r="P240" s="56" t="n">
        <f aca="false">F240+G240+H240+J240-K240-M240-N240+O240</f>
        <v>198094.584678287</v>
      </c>
      <c r="Q240" s="56" t="n">
        <f aca="false">IF(OR(E240=1,P240&lt;=0),0,P240)</f>
        <v>198094.584678287</v>
      </c>
      <c r="R240" s="15" t="n">
        <f aca="false">IF(OR(E240=1,AND(P240&lt;=0,I240&gt;0)),1,0)</f>
        <v>0</v>
      </c>
      <c r="S240" s="15" t="n">
        <f aca="false">IF(L240&gt;0,1,0)</f>
        <v>0</v>
      </c>
    </row>
    <row r="241" customFormat="false" ht="15" hidden="false" customHeight="false" outlineLevel="0" collapsed="false">
      <c r="A241" s="15" t="n">
        <v>240</v>
      </c>
      <c r="B241" s="15" t="n">
        <f aca="false">INT((A241-1)/12)+1</f>
        <v>20</v>
      </c>
      <c r="C241" s="15" t="n">
        <f aca="false">MIN(Inputs!$C$4+B241-1,99)</f>
        <v>93</v>
      </c>
      <c r="D241" s="55" t="n">
        <f aca="false">Inputs!$C$27</f>
        <v>0.04</v>
      </c>
      <c r="E241" s="15" t="n">
        <f aca="false">R240</f>
        <v>0</v>
      </c>
      <c r="F241" s="56" t="n">
        <f aca="false">Q240</f>
        <v>198094.584678287</v>
      </c>
      <c r="G241" s="56" t="n">
        <f aca="false">IF(AND(MOD(A241-1,12)=0,B241&lt;=Inputs!$C$7,E241=0),Inputs!$C$6,0)</f>
        <v>0</v>
      </c>
      <c r="H241" s="56" t="n">
        <f aca="false">IF(B241=1,G241*Inputs!$C$9,0)</f>
        <v>0</v>
      </c>
      <c r="I241" s="56" t="n">
        <f aca="false">I240+G241</f>
        <v>120000</v>
      </c>
      <c r="J241" s="56" t="n">
        <f aca="false">(F241+G241+H241)*((1+D241)^(1/12)-1)</f>
        <v>648.510122499481</v>
      </c>
      <c r="K241" s="56" t="n">
        <f aca="false">(F241+G241+H241+J241)*(Inputs!$C$14+IF(B241&lt;=10,Inputs!$C$12,Inputs!$C$13))/12</f>
        <v>99.3715474003934</v>
      </c>
      <c r="L241" s="56" t="n">
        <f aca="false">IF(OR(E241=1,A241&lt;=Inputs!$C$15),0,MAX(Inputs!$C$8*I241-(F241+G241+H241+J241-K241),0))</f>
        <v>0</v>
      </c>
      <c r="M241" s="56" t="n">
        <f aca="false">L241*INDEX(Rates!$B$2:$C$101,C241+1,IF(Inputs!$C$5="Male",1,2))/1000/12*Inputs!$C$16</f>
        <v>0</v>
      </c>
      <c r="N241" s="56" t="n">
        <f aca="false">IF($V$1=1,MAX(F241+G241+H241+J241-K241-M241,0)*Inputs!$C$22/12,0)</f>
        <v>0</v>
      </c>
      <c r="O241" s="56" t="n">
        <f aca="false">IF(AND(MOD(A241,12)=0,B241&gt;=Inputs!$C$18),MAX(F241+G241+H241+J241-K241-M241-N241,0)*Inputs!$C$17,0)</f>
        <v>993.218616266932</v>
      </c>
      <c r="P241" s="56" t="n">
        <f aca="false">F241+G241+H241+J241-K241-M241-N241+O241</f>
        <v>199636.941869653</v>
      </c>
      <c r="Q241" s="56" t="n">
        <f aca="false">IF(OR(E241=1,P241&lt;=0),0,P241)</f>
        <v>199636.941869653</v>
      </c>
      <c r="R241" s="15" t="n">
        <f aca="false">IF(OR(E241=1,AND(P241&lt;=0,I241&gt;0)),1,0)</f>
        <v>0</v>
      </c>
      <c r="S241" s="15" t="n">
        <f aca="false">IF(L241&gt;0,1,0)</f>
        <v>0</v>
      </c>
    </row>
    <row r="242" customFormat="false" ht="15" hidden="false" customHeight="false" outlineLevel="0" collapsed="false">
      <c r="A242" s="15" t="n">
        <v>241</v>
      </c>
      <c r="B242" s="15" t="n">
        <f aca="false">INT((A242-1)/12)+1</f>
        <v>21</v>
      </c>
      <c r="C242" s="15" t="n">
        <f aca="false">MIN(Inputs!$C$4+B242-1,99)</f>
        <v>94</v>
      </c>
      <c r="D242" s="55" t="n">
        <f aca="false">Inputs!$C$27</f>
        <v>0.04</v>
      </c>
      <c r="E242" s="15" t="n">
        <f aca="false">R241</f>
        <v>0</v>
      </c>
      <c r="F242" s="56" t="n">
        <f aca="false">Q241</f>
        <v>199636.941869653</v>
      </c>
      <c r="G242" s="56" t="n">
        <f aca="false">IF(AND(MOD(A242-1,12)=0,B242&lt;=Inputs!$C$7,E242=0),Inputs!$C$6,0)</f>
        <v>0</v>
      </c>
      <c r="H242" s="56" t="n">
        <f aca="false">IF(B242=1,G242*Inputs!$C$9,0)</f>
        <v>0</v>
      </c>
      <c r="I242" s="56" t="n">
        <f aca="false">I241+G242</f>
        <v>120000</v>
      </c>
      <c r="J242" s="56" t="n">
        <f aca="false">(F242+G242+H242)*((1+D242)^(1/12)-1)</f>
        <v>653.559398595216</v>
      </c>
      <c r="K242" s="56" t="n">
        <f aca="false">(F242+G242+H242+J242)*(Inputs!$C$14+IF(B242&lt;=10,Inputs!$C$12,Inputs!$C$13))/12</f>
        <v>100.145250634124</v>
      </c>
      <c r="L242" s="56" t="n">
        <f aca="false">IF(OR(E242=1,A242&lt;=Inputs!$C$15),0,MAX(Inputs!$C$8*I242-(F242+G242+H242+J242-K242),0))</f>
        <v>0</v>
      </c>
      <c r="M242" s="56" t="n">
        <f aca="false">L242*INDEX(Rates!$B$2:$C$101,C242+1,IF(Inputs!$C$5="Male",1,2))/1000/12*Inputs!$C$16</f>
        <v>0</v>
      </c>
      <c r="N242" s="56" t="n">
        <f aca="false">IF($V$1=1,MAX(F242+G242+H242+J242-K242-M242,0)*Inputs!$C$22/12,0)</f>
        <v>0</v>
      </c>
      <c r="O242" s="56" t="n">
        <f aca="false">IF(AND(MOD(A242,12)=0,B242&gt;=Inputs!$C$18),MAX(F242+G242+H242+J242-K242-M242-N242,0)*Inputs!$C$17,0)</f>
        <v>0</v>
      </c>
      <c r="P242" s="56" t="n">
        <f aca="false">F242+G242+H242+J242-K242-M242-N242+O242</f>
        <v>200190.356017614</v>
      </c>
      <c r="Q242" s="56" t="n">
        <f aca="false">IF(OR(E242=1,P242&lt;=0),0,P242)</f>
        <v>200190.356017614</v>
      </c>
      <c r="R242" s="15" t="n">
        <f aca="false">IF(OR(E242=1,AND(P242&lt;=0,I242&gt;0)),1,0)</f>
        <v>0</v>
      </c>
      <c r="S242" s="15" t="n">
        <f aca="false">IF(L242&gt;0,1,0)</f>
        <v>0</v>
      </c>
    </row>
    <row r="243" customFormat="false" ht="15" hidden="false" customHeight="false" outlineLevel="0" collapsed="false">
      <c r="A243" s="15" t="n">
        <v>242</v>
      </c>
      <c r="B243" s="15" t="n">
        <f aca="false">INT((A243-1)/12)+1</f>
        <v>21</v>
      </c>
      <c r="C243" s="15" t="n">
        <f aca="false">MIN(Inputs!$C$4+B243-1,99)</f>
        <v>94</v>
      </c>
      <c r="D243" s="55" t="n">
        <f aca="false">Inputs!$C$27</f>
        <v>0.04</v>
      </c>
      <c r="E243" s="15" t="n">
        <f aca="false">R242</f>
        <v>0</v>
      </c>
      <c r="F243" s="56" t="n">
        <f aca="false">Q242</f>
        <v>200190.356017614</v>
      </c>
      <c r="G243" s="56" t="n">
        <f aca="false">IF(AND(MOD(A243-1,12)=0,B243&lt;=Inputs!$C$7,E243=0),Inputs!$C$6,0)</f>
        <v>0</v>
      </c>
      <c r="H243" s="56" t="n">
        <f aca="false">IF(B243=1,G243*Inputs!$C$9,0)</f>
        <v>0</v>
      </c>
      <c r="I243" s="56" t="n">
        <f aca="false">I242+G243</f>
        <v>120000</v>
      </c>
      <c r="J243" s="56" t="n">
        <f aca="false">(F243+G243+H243)*((1+D243)^(1/12)-1)</f>
        <v>655.371132507428</v>
      </c>
      <c r="K243" s="56" t="n">
        <f aca="false">(F243+G243+H243+J243)*(Inputs!$C$14+IF(B243&lt;=10,Inputs!$C$12,Inputs!$C$13))/12</f>
        <v>100.422863575061</v>
      </c>
      <c r="L243" s="56" t="n">
        <f aca="false">IF(OR(E243=1,A243&lt;=Inputs!$C$15),0,MAX(Inputs!$C$8*I243-(F243+G243+H243+J243-K243),0))</f>
        <v>0</v>
      </c>
      <c r="M243" s="56" t="n">
        <f aca="false">L243*INDEX(Rates!$B$2:$C$101,C243+1,IF(Inputs!$C$5="Male",1,2))/1000/12*Inputs!$C$16</f>
        <v>0</v>
      </c>
      <c r="N243" s="56" t="n">
        <f aca="false">IF($V$1=1,MAX(F243+G243+H243+J243-K243-M243,0)*Inputs!$C$22/12,0)</f>
        <v>0</v>
      </c>
      <c r="O243" s="56" t="n">
        <f aca="false">IF(AND(MOD(A243,12)=0,B243&gt;=Inputs!$C$18),MAX(F243+G243+H243+J243-K243-M243-N243,0)*Inputs!$C$17,0)</f>
        <v>0</v>
      </c>
      <c r="P243" s="56" t="n">
        <f aca="false">F243+G243+H243+J243-K243-M243-N243+O243</f>
        <v>200745.304286547</v>
      </c>
      <c r="Q243" s="56" t="n">
        <f aca="false">IF(OR(E243=1,P243&lt;=0),0,P243)</f>
        <v>200745.304286547</v>
      </c>
      <c r="R243" s="15" t="n">
        <f aca="false">IF(OR(E243=1,AND(P243&lt;=0,I243&gt;0)),1,0)</f>
        <v>0</v>
      </c>
      <c r="S243" s="15" t="n">
        <f aca="false">IF(L243&gt;0,1,0)</f>
        <v>0</v>
      </c>
    </row>
    <row r="244" customFormat="false" ht="15" hidden="false" customHeight="false" outlineLevel="0" collapsed="false">
      <c r="A244" s="15" t="n">
        <v>243</v>
      </c>
      <c r="B244" s="15" t="n">
        <f aca="false">INT((A244-1)/12)+1</f>
        <v>21</v>
      </c>
      <c r="C244" s="15" t="n">
        <f aca="false">MIN(Inputs!$C$4+B244-1,99)</f>
        <v>94</v>
      </c>
      <c r="D244" s="55" t="n">
        <f aca="false">Inputs!$C$27</f>
        <v>0.04</v>
      </c>
      <c r="E244" s="15" t="n">
        <f aca="false">R243</f>
        <v>0</v>
      </c>
      <c r="F244" s="56" t="n">
        <f aca="false">Q243</f>
        <v>200745.304286547</v>
      </c>
      <c r="G244" s="56" t="n">
        <f aca="false">IF(AND(MOD(A244-1,12)=0,B244&lt;=Inputs!$C$7,E244=0),Inputs!$C$6,0)</f>
        <v>0</v>
      </c>
      <c r="H244" s="56" t="n">
        <f aca="false">IF(B244=1,G244*Inputs!$C$9,0)</f>
        <v>0</v>
      </c>
      <c r="I244" s="56" t="n">
        <f aca="false">I243+G244</f>
        <v>120000</v>
      </c>
      <c r="J244" s="56" t="n">
        <f aca="false">(F244+G244+H244)*((1+D244)^(1/12)-1)</f>
        <v>657.187888732495</v>
      </c>
      <c r="K244" s="56" t="n">
        <f aca="false">(F244+G244+H244+J244)*(Inputs!$C$14+IF(B244&lt;=10,Inputs!$C$12,Inputs!$C$13))/12</f>
        <v>100.70124608764</v>
      </c>
      <c r="L244" s="56" t="n">
        <f aca="false">IF(OR(E244=1,A244&lt;=Inputs!$C$15),0,MAX(Inputs!$C$8*I244-(F244+G244+H244+J244-K244),0))</f>
        <v>0</v>
      </c>
      <c r="M244" s="56" t="n">
        <f aca="false">L244*INDEX(Rates!$B$2:$C$101,C244+1,IF(Inputs!$C$5="Male",1,2))/1000/12*Inputs!$C$16</f>
        <v>0</v>
      </c>
      <c r="N244" s="56" t="n">
        <f aca="false">IF($V$1=1,MAX(F244+G244+H244+J244-K244-M244,0)*Inputs!$C$22/12,0)</f>
        <v>0</v>
      </c>
      <c r="O244" s="56" t="n">
        <f aca="false">IF(AND(MOD(A244,12)=0,B244&gt;=Inputs!$C$18),MAX(F244+G244+H244+J244-K244-M244-N244,0)*Inputs!$C$17,0)</f>
        <v>0</v>
      </c>
      <c r="P244" s="56" t="n">
        <f aca="false">F244+G244+H244+J244-K244-M244-N244+O244</f>
        <v>201301.790929192</v>
      </c>
      <c r="Q244" s="56" t="n">
        <f aca="false">IF(OR(E244=1,P244&lt;=0),0,P244)</f>
        <v>201301.790929192</v>
      </c>
      <c r="R244" s="15" t="n">
        <f aca="false">IF(OR(E244=1,AND(P244&lt;=0,I244&gt;0)),1,0)</f>
        <v>0</v>
      </c>
      <c r="S244" s="15" t="n">
        <f aca="false">IF(L244&gt;0,1,0)</f>
        <v>0</v>
      </c>
    </row>
    <row r="245" customFormat="false" ht="15" hidden="false" customHeight="false" outlineLevel="0" collapsed="false">
      <c r="A245" s="15" t="n">
        <v>244</v>
      </c>
      <c r="B245" s="15" t="n">
        <f aca="false">INT((A245-1)/12)+1</f>
        <v>21</v>
      </c>
      <c r="C245" s="15" t="n">
        <f aca="false">MIN(Inputs!$C$4+B245-1,99)</f>
        <v>94</v>
      </c>
      <c r="D245" s="55" t="n">
        <f aca="false">Inputs!$C$27</f>
        <v>0.04</v>
      </c>
      <c r="E245" s="15" t="n">
        <f aca="false">R244</f>
        <v>0</v>
      </c>
      <c r="F245" s="56" t="n">
        <f aca="false">Q244</f>
        <v>201301.790929192</v>
      </c>
      <c r="G245" s="56" t="n">
        <f aca="false">IF(AND(MOD(A245-1,12)=0,B245&lt;=Inputs!$C$7,E245=0),Inputs!$C$6,0)</f>
        <v>0</v>
      </c>
      <c r="H245" s="56" t="n">
        <f aca="false">IF(B245=1,G245*Inputs!$C$9,0)</f>
        <v>0</v>
      </c>
      <c r="I245" s="56" t="n">
        <f aca="false">I244+G245</f>
        <v>120000</v>
      </c>
      <c r="J245" s="56" t="n">
        <f aca="false">(F245+G245+H245)*((1+D245)^(1/12)-1)</f>
        <v>659.009681192784</v>
      </c>
      <c r="K245" s="56" t="n">
        <f aca="false">(F245+G245+H245+J245)*(Inputs!$C$14+IF(B245&lt;=10,Inputs!$C$12,Inputs!$C$13))/12</f>
        <v>100.980400305192</v>
      </c>
      <c r="L245" s="56" t="n">
        <f aca="false">IF(OR(E245=1,A245&lt;=Inputs!$C$15),0,MAX(Inputs!$C$8*I245-(F245+G245+H245+J245-K245),0))</f>
        <v>0</v>
      </c>
      <c r="M245" s="56" t="n">
        <f aca="false">L245*INDEX(Rates!$B$2:$C$101,C245+1,IF(Inputs!$C$5="Male",1,2))/1000/12*Inputs!$C$16</f>
        <v>0</v>
      </c>
      <c r="N245" s="56" t="n">
        <f aca="false">IF($V$1=1,MAX(F245+G245+H245+J245-K245-M245,0)*Inputs!$C$22/12,0)</f>
        <v>0</v>
      </c>
      <c r="O245" s="56" t="n">
        <f aca="false">IF(AND(MOD(A245,12)=0,B245&gt;=Inputs!$C$18),MAX(F245+G245+H245+J245-K245-M245-N245,0)*Inputs!$C$17,0)</f>
        <v>0</v>
      </c>
      <c r="P245" s="56" t="n">
        <f aca="false">F245+G245+H245+J245-K245-M245-N245+O245</f>
        <v>201859.820210079</v>
      </c>
      <c r="Q245" s="56" t="n">
        <f aca="false">IF(OR(E245=1,P245&lt;=0),0,P245)</f>
        <v>201859.820210079</v>
      </c>
      <c r="R245" s="15" t="n">
        <f aca="false">IF(OR(E245=1,AND(P245&lt;=0,I245&gt;0)),1,0)</f>
        <v>0</v>
      </c>
      <c r="S245" s="15" t="n">
        <f aca="false">IF(L245&gt;0,1,0)</f>
        <v>0</v>
      </c>
    </row>
    <row r="246" customFormat="false" ht="15" hidden="false" customHeight="false" outlineLevel="0" collapsed="false">
      <c r="A246" s="15" t="n">
        <v>245</v>
      </c>
      <c r="B246" s="15" t="n">
        <f aca="false">INT((A246-1)/12)+1</f>
        <v>21</v>
      </c>
      <c r="C246" s="15" t="n">
        <f aca="false">MIN(Inputs!$C$4+B246-1,99)</f>
        <v>94</v>
      </c>
      <c r="D246" s="55" t="n">
        <f aca="false">Inputs!$C$27</f>
        <v>0.04</v>
      </c>
      <c r="E246" s="15" t="n">
        <f aca="false">R245</f>
        <v>0</v>
      </c>
      <c r="F246" s="56" t="n">
        <f aca="false">Q245</f>
        <v>201859.820210079</v>
      </c>
      <c r="G246" s="56" t="n">
        <f aca="false">IF(AND(MOD(A246-1,12)=0,B246&lt;=Inputs!$C$7,E246=0),Inputs!$C$6,0)</f>
        <v>0</v>
      </c>
      <c r="H246" s="56" t="n">
        <f aca="false">IF(B246=1,G246*Inputs!$C$9,0)</f>
        <v>0</v>
      </c>
      <c r="I246" s="56" t="n">
        <f aca="false">I245+G246</f>
        <v>120000</v>
      </c>
      <c r="J246" s="56" t="n">
        <f aca="false">(F246+G246+H246)*((1+D246)^(1/12)-1)</f>
        <v>660.836523849257</v>
      </c>
      <c r="K246" s="56" t="n">
        <f aca="false">(F246+G246+H246+J246)*(Inputs!$C$14+IF(B246&lt;=10,Inputs!$C$12,Inputs!$C$13))/12</f>
        <v>101.260328366964</v>
      </c>
      <c r="L246" s="56" t="n">
        <f aca="false">IF(OR(E246=1,A246&lt;=Inputs!$C$15),0,MAX(Inputs!$C$8*I246-(F246+G246+H246+J246-K246),0))</f>
        <v>0</v>
      </c>
      <c r="M246" s="56" t="n">
        <f aca="false">L246*INDEX(Rates!$B$2:$C$101,C246+1,IF(Inputs!$C$5="Male",1,2))/1000/12*Inputs!$C$16</f>
        <v>0</v>
      </c>
      <c r="N246" s="56" t="n">
        <f aca="false">IF($V$1=1,MAX(F246+G246+H246+J246-K246-M246,0)*Inputs!$C$22/12,0)</f>
        <v>0</v>
      </c>
      <c r="O246" s="56" t="n">
        <f aca="false">IF(AND(MOD(A246,12)=0,B246&gt;=Inputs!$C$18),MAX(F246+G246+H246+J246-K246-M246-N246,0)*Inputs!$C$17,0)</f>
        <v>0</v>
      </c>
      <c r="P246" s="56" t="n">
        <f aca="false">F246+G246+H246+J246-K246-M246-N246+O246</f>
        <v>202419.396405562</v>
      </c>
      <c r="Q246" s="56" t="n">
        <f aca="false">IF(OR(E246=1,P246&lt;=0),0,P246)</f>
        <v>202419.396405562</v>
      </c>
      <c r="R246" s="15" t="n">
        <f aca="false">IF(OR(E246=1,AND(P246&lt;=0,I246&gt;0)),1,0)</f>
        <v>0</v>
      </c>
      <c r="S246" s="15" t="n">
        <f aca="false">IF(L246&gt;0,1,0)</f>
        <v>0</v>
      </c>
    </row>
    <row r="247" customFormat="false" ht="15" hidden="false" customHeight="false" outlineLevel="0" collapsed="false">
      <c r="A247" s="15" t="n">
        <v>246</v>
      </c>
      <c r="B247" s="15" t="n">
        <f aca="false">INT((A247-1)/12)+1</f>
        <v>21</v>
      </c>
      <c r="C247" s="15" t="n">
        <f aca="false">MIN(Inputs!$C$4+B247-1,99)</f>
        <v>94</v>
      </c>
      <c r="D247" s="55" t="n">
        <f aca="false">Inputs!$C$27</f>
        <v>0.04</v>
      </c>
      <c r="E247" s="15" t="n">
        <f aca="false">R246</f>
        <v>0</v>
      </c>
      <c r="F247" s="56" t="n">
        <f aca="false">Q246</f>
        <v>202419.396405562</v>
      </c>
      <c r="G247" s="56" t="n">
        <f aca="false">IF(AND(MOD(A247-1,12)=0,B247&lt;=Inputs!$C$7,E247=0),Inputs!$C$6,0)</f>
        <v>0</v>
      </c>
      <c r="H247" s="56" t="n">
        <f aca="false">IF(B247=1,G247*Inputs!$C$9,0)</f>
        <v>0</v>
      </c>
      <c r="I247" s="56" t="n">
        <f aca="false">I246+G247</f>
        <v>120000</v>
      </c>
      <c r="J247" s="56" t="n">
        <f aca="false">(F247+G247+H247)*((1+D247)^(1/12)-1)</f>
        <v>662.668430701579</v>
      </c>
      <c r="K247" s="56" t="n">
        <f aca="false">(F247+G247+H247+J247)*(Inputs!$C$14+IF(B247&lt;=10,Inputs!$C$12,Inputs!$C$13))/12</f>
        <v>101.541032418132</v>
      </c>
      <c r="L247" s="56" t="n">
        <f aca="false">IF(OR(E247=1,A247&lt;=Inputs!$C$15),0,MAX(Inputs!$C$8*I247-(F247+G247+H247+J247-K247),0))</f>
        <v>0</v>
      </c>
      <c r="M247" s="56" t="n">
        <f aca="false">L247*INDEX(Rates!$B$2:$C$101,C247+1,IF(Inputs!$C$5="Male",1,2))/1000/12*Inputs!$C$16</f>
        <v>0</v>
      </c>
      <c r="N247" s="56" t="n">
        <f aca="false">IF($V$1=1,MAX(F247+G247+H247+J247-K247-M247,0)*Inputs!$C$22/12,0)</f>
        <v>0</v>
      </c>
      <c r="O247" s="56" t="n">
        <f aca="false">IF(AND(MOD(A247,12)=0,B247&gt;=Inputs!$C$18),MAX(F247+G247+H247+J247-K247-M247-N247,0)*Inputs!$C$17,0)</f>
        <v>0</v>
      </c>
      <c r="P247" s="56" t="n">
        <f aca="false">F247+G247+H247+J247-K247-M247-N247+O247</f>
        <v>202980.523803845</v>
      </c>
      <c r="Q247" s="56" t="n">
        <f aca="false">IF(OR(E247=1,P247&lt;=0),0,P247)</f>
        <v>202980.523803845</v>
      </c>
      <c r="R247" s="15" t="n">
        <f aca="false">IF(OR(E247=1,AND(P247&lt;=0,I247&gt;0)),1,0)</f>
        <v>0</v>
      </c>
      <c r="S247" s="15" t="n">
        <f aca="false">IF(L247&gt;0,1,0)</f>
        <v>0</v>
      </c>
    </row>
    <row r="248" customFormat="false" ht="15" hidden="false" customHeight="false" outlineLevel="0" collapsed="false">
      <c r="A248" s="15" t="n">
        <v>247</v>
      </c>
      <c r="B248" s="15" t="n">
        <f aca="false">INT((A248-1)/12)+1</f>
        <v>21</v>
      </c>
      <c r="C248" s="15" t="n">
        <f aca="false">MIN(Inputs!$C$4+B248-1,99)</f>
        <v>94</v>
      </c>
      <c r="D248" s="55" t="n">
        <f aca="false">Inputs!$C$27</f>
        <v>0.04</v>
      </c>
      <c r="E248" s="15" t="n">
        <f aca="false">R247</f>
        <v>0</v>
      </c>
      <c r="F248" s="56" t="n">
        <f aca="false">Q247</f>
        <v>202980.523803845</v>
      </c>
      <c r="G248" s="56" t="n">
        <f aca="false">IF(AND(MOD(A248-1,12)=0,B248&lt;=Inputs!$C$7,E248=0),Inputs!$C$6,0)</f>
        <v>0</v>
      </c>
      <c r="H248" s="56" t="n">
        <f aca="false">IF(B248=1,G248*Inputs!$C$9,0)</f>
        <v>0</v>
      </c>
      <c r="I248" s="56" t="n">
        <f aca="false">I247+G248</f>
        <v>120000</v>
      </c>
      <c r="J248" s="56" t="n">
        <f aca="false">(F248+G248+H248)*((1+D248)^(1/12)-1)</f>
        <v>664.505415788221</v>
      </c>
      <c r="K248" s="56" t="n">
        <f aca="false">(F248+G248+H248+J248)*(Inputs!$C$14+IF(B248&lt;=10,Inputs!$C$12,Inputs!$C$13))/12</f>
        <v>101.822514609817</v>
      </c>
      <c r="L248" s="56" t="n">
        <f aca="false">IF(OR(E248=1,A248&lt;=Inputs!$C$15),0,MAX(Inputs!$C$8*I248-(F248+G248+H248+J248-K248),0))</f>
        <v>0</v>
      </c>
      <c r="M248" s="56" t="n">
        <f aca="false">L248*INDEX(Rates!$B$2:$C$101,C248+1,IF(Inputs!$C$5="Male",1,2))/1000/12*Inputs!$C$16</f>
        <v>0</v>
      </c>
      <c r="N248" s="56" t="n">
        <f aca="false">IF($V$1=1,MAX(F248+G248+H248+J248-K248-M248,0)*Inputs!$C$22/12,0)</f>
        <v>0</v>
      </c>
      <c r="O248" s="56" t="n">
        <f aca="false">IF(AND(MOD(A248,12)=0,B248&gt;=Inputs!$C$18),MAX(F248+G248+H248+J248-K248-M248-N248,0)*Inputs!$C$17,0)</f>
        <v>0</v>
      </c>
      <c r="P248" s="56" t="n">
        <f aca="false">F248+G248+H248+J248-K248-M248-N248+O248</f>
        <v>203543.206705023</v>
      </c>
      <c r="Q248" s="56" t="n">
        <f aca="false">IF(OR(E248=1,P248&lt;=0),0,P248)</f>
        <v>203543.206705023</v>
      </c>
      <c r="R248" s="15" t="n">
        <f aca="false">IF(OR(E248=1,AND(P248&lt;=0,I248&gt;0)),1,0)</f>
        <v>0</v>
      </c>
      <c r="S248" s="15" t="n">
        <f aca="false">IF(L248&gt;0,1,0)</f>
        <v>0</v>
      </c>
    </row>
    <row r="249" customFormat="false" ht="15" hidden="false" customHeight="false" outlineLevel="0" collapsed="false">
      <c r="A249" s="15" t="n">
        <v>248</v>
      </c>
      <c r="B249" s="15" t="n">
        <f aca="false">INT((A249-1)/12)+1</f>
        <v>21</v>
      </c>
      <c r="C249" s="15" t="n">
        <f aca="false">MIN(Inputs!$C$4+B249-1,99)</f>
        <v>94</v>
      </c>
      <c r="D249" s="55" t="n">
        <f aca="false">Inputs!$C$27</f>
        <v>0.04</v>
      </c>
      <c r="E249" s="15" t="n">
        <f aca="false">R248</f>
        <v>0</v>
      </c>
      <c r="F249" s="56" t="n">
        <f aca="false">Q248</f>
        <v>203543.206705023</v>
      </c>
      <c r="G249" s="56" t="n">
        <f aca="false">IF(AND(MOD(A249-1,12)=0,B249&lt;=Inputs!$C$7,E249=0),Inputs!$C$6,0)</f>
        <v>0</v>
      </c>
      <c r="H249" s="56" t="n">
        <f aca="false">IF(B249=1,G249*Inputs!$C$9,0)</f>
        <v>0</v>
      </c>
      <c r="I249" s="56" t="n">
        <f aca="false">I248+G249</f>
        <v>120000</v>
      </c>
      <c r="J249" s="56" t="n">
        <f aca="false">(F249+G249+H249)*((1+D249)^(1/12)-1)</f>
        <v>666.347493186572</v>
      </c>
      <c r="K249" s="56" t="n">
        <f aca="false">(F249+G249+H249+J249)*(Inputs!$C$14+IF(B249&lt;=10,Inputs!$C$12,Inputs!$C$13))/12</f>
        <v>102.104777099105</v>
      </c>
      <c r="L249" s="56" t="n">
        <f aca="false">IF(OR(E249=1,A249&lt;=Inputs!$C$15),0,MAX(Inputs!$C$8*I249-(F249+G249+H249+J249-K249),0))</f>
        <v>0</v>
      </c>
      <c r="M249" s="56" t="n">
        <f aca="false">L249*INDEX(Rates!$B$2:$C$101,C249+1,IF(Inputs!$C$5="Male",1,2))/1000/12*Inputs!$C$16</f>
        <v>0</v>
      </c>
      <c r="N249" s="56" t="n">
        <f aca="false">IF($V$1=1,MAX(F249+G249+H249+J249-K249-M249,0)*Inputs!$C$22/12,0)</f>
        <v>0</v>
      </c>
      <c r="O249" s="56" t="n">
        <f aca="false">IF(AND(MOD(A249,12)=0,B249&gt;=Inputs!$C$18),MAX(F249+G249+H249+J249-K249-M249-N249,0)*Inputs!$C$17,0)</f>
        <v>0</v>
      </c>
      <c r="P249" s="56" t="n">
        <f aca="false">F249+G249+H249+J249-K249-M249-N249+O249</f>
        <v>204107.449421111</v>
      </c>
      <c r="Q249" s="56" t="n">
        <f aca="false">IF(OR(E249=1,P249&lt;=0),0,P249)</f>
        <v>204107.449421111</v>
      </c>
      <c r="R249" s="15" t="n">
        <f aca="false">IF(OR(E249=1,AND(P249&lt;=0,I249&gt;0)),1,0)</f>
        <v>0</v>
      </c>
      <c r="S249" s="15" t="n">
        <f aca="false">IF(L249&gt;0,1,0)</f>
        <v>0</v>
      </c>
    </row>
    <row r="250" customFormat="false" ht="15" hidden="false" customHeight="false" outlineLevel="0" collapsed="false">
      <c r="A250" s="15" t="n">
        <v>249</v>
      </c>
      <c r="B250" s="15" t="n">
        <f aca="false">INT((A250-1)/12)+1</f>
        <v>21</v>
      </c>
      <c r="C250" s="15" t="n">
        <f aca="false">MIN(Inputs!$C$4+B250-1,99)</f>
        <v>94</v>
      </c>
      <c r="D250" s="55" t="n">
        <f aca="false">Inputs!$C$27</f>
        <v>0.04</v>
      </c>
      <c r="E250" s="15" t="n">
        <f aca="false">R249</f>
        <v>0</v>
      </c>
      <c r="F250" s="56" t="n">
        <f aca="false">Q249</f>
        <v>204107.449421111</v>
      </c>
      <c r="G250" s="56" t="n">
        <f aca="false">IF(AND(MOD(A250-1,12)=0,B250&lt;=Inputs!$C$7,E250=0),Inputs!$C$6,0)</f>
        <v>0</v>
      </c>
      <c r="H250" s="56" t="n">
        <f aca="false">IF(B250=1,G250*Inputs!$C$9,0)</f>
        <v>0</v>
      </c>
      <c r="I250" s="56" t="n">
        <f aca="false">I249+G250</f>
        <v>120000</v>
      </c>
      <c r="J250" s="56" t="n">
        <f aca="false">(F250+G250+H250)*((1+D250)^(1/12)-1)</f>
        <v>668.194677013044</v>
      </c>
      <c r="K250" s="56" t="n">
        <f aca="false">(F250+G250+H250+J250)*(Inputs!$C$14+IF(B250&lt;=10,Inputs!$C$12,Inputs!$C$13))/12</f>
        <v>102.387822049062</v>
      </c>
      <c r="L250" s="56" t="n">
        <f aca="false">IF(OR(E250=1,A250&lt;=Inputs!$C$15),0,MAX(Inputs!$C$8*I250-(F250+G250+H250+J250-K250),0))</f>
        <v>0</v>
      </c>
      <c r="M250" s="56" t="n">
        <f aca="false">L250*INDEX(Rates!$B$2:$C$101,C250+1,IF(Inputs!$C$5="Male",1,2))/1000/12*Inputs!$C$16</f>
        <v>0</v>
      </c>
      <c r="N250" s="56" t="n">
        <f aca="false">IF($V$1=1,MAX(F250+G250+H250+J250-K250-M250,0)*Inputs!$C$22/12,0)</f>
        <v>0</v>
      </c>
      <c r="O250" s="56" t="n">
        <f aca="false">IF(AND(MOD(A250,12)=0,B250&gt;=Inputs!$C$18),MAX(F250+G250+H250+J250-K250-M250-N250,0)*Inputs!$C$17,0)</f>
        <v>0</v>
      </c>
      <c r="P250" s="56" t="n">
        <f aca="false">F250+G250+H250+J250-K250-M250-N250+O250</f>
        <v>204673.256276075</v>
      </c>
      <c r="Q250" s="56" t="n">
        <f aca="false">IF(OR(E250=1,P250&lt;=0),0,P250)</f>
        <v>204673.256276075</v>
      </c>
      <c r="R250" s="15" t="n">
        <f aca="false">IF(OR(E250=1,AND(P250&lt;=0,I250&gt;0)),1,0)</f>
        <v>0</v>
      </c>
      <c r="S250" s="15" t="n">
        <f aca="false">IF(L250&gt;0,1,0)</f>
        <v>0</v>
      </c>
    </row>
    <row r="251" customFormat="false" ht="15" hidden="false" customHeight="false" outlineLevel="0" collapsed="false">
      <c r="A251" s="15" t="n">
        <v>250</v>
      </c>
      <c r="B251" s="15" t="n">
        <f aca="false">INT((A251-1)/12)+1</f>
        <v>21</v>
      </c>
      <c r="C251" s="15" t="n">
        <f aca="false">MIN(Inputs!$C$4+B251-1,99)</f>
        <v>94</v>
      </c>
      <c r="D251" s="55" t="n">
        <f aca="false">Inputs!$C$27</f>
        <v>0.04</v>
      </c>
      <c r="E251" s="15" t="n">
        <f aca="false">R250</f>
        <v>0</v>
      </c>
      <c r="F251" s="56" t="n">
        <f aca="false">Q250</f>
        <v>204673.256276075</v>
      </c>
      <c r="G251" s="56" t="n">
        <f aca="false">IF(AND(MOD(A251-1,12)=0,B251&lt;=Inputs!$C$7,E251=0),Inputs!$C$6,0)</f>
        <v>0</v>
      </c>
      <c r="H251" s="56" t="n">
        <f aca="false">IF(B251=1,G251*Inputs!$C$9,0)</f>
        <v>0</v>
      </c>
      <c r="I251" s="56" t="n">
        <f aca="false">I250+G251</f>
        <v>120000</v>
      </c>
      <c r="J251" s="56" t="n">
        <f aca="false">(F251+G251+H251)*((1+D251)^(1/12)-1)</f>
        <v>670.04698142318</v>
      </c>
      <c r="K251" s="56" t="n">
        <f aca="false">(F251+G251+H251+J251)*(Inputs!$C$14+IF(B251&lt;=10,Inputs!$C$12,Inputs!$C$13))/12</f>
        <v>102.671651628749</v>
      </c>
      <c r="L251" s="56" t="n">
        <f aca="false">IF(OR(E251=1,A251&lt;=Inputs!$C$15),0,MAX(Inputs!$C$8*I251-(F251+G251+H251+J251-K251),0))</f>
        <v>0</v>
      </c>
      <c r="M251" s="56" t="n">
        <f aca="false">L251*INDEX(Rates!$B$2:$C$101,C251+1,IF(Inputs!$C$5="Male",1,2))/1000/12*Inputs!$C$16</f>
        <v>0</v>
      </c>
      <c r="N251" s="56" t="n">
        <f aca="false">IF($V$1=1,MAX(F251+G251+H251+J251-K251-M251,0)*Inputs!$C$22/12,0)</f>
        <v>0</v>
      </c>
      <c r="O251" s="56" t="n">
        <f aca="false">IF(AND(MOD(A251,12)=0,B251&gt;=Inputs!$C$18),MAX(F251+G251+H251+J251-K251-M251-N251,0)*Inputs!$C$17,0)</f>
        <v>0</v>
      </c>
      <c r="P251" s="56" t="n">
        <f aca="false">F251+G251+H251+J251-K251-M251-N251+O251</f>
        <v>205240.631605869</v>
      </c>
      <c r="Q251" s="56" t="n">
        <f aca="false">IF(OR(E251=1,P251&lt;=0),0,P251)</f>
        <v>205240.631605869</v>
      </c>
      <c r="R251" s="15" t="n">
        <f aca="false">IF(OR(E251=1,AND(P251&lt;=0,I251&gt;0)),1,0)</f>
        <v>0</v>
      </c>
      <c r="S251" s="15" t="n">
        <f aca="false">IF(L251&gt;0,1,0)</f>
        <v>0</v>
      </c>
    </row>
    <row r="252" customFormat="false" ht="15" hidden="false" customHeight="false" outlineLevel="0" collapsed="false">
      <c r="A252" s="15" t="n">
        <v>251</v>
      </c>
      <c r="B252" s="15" t="n">
        <f aca="false">INT((A252-1)/12)+1</f>
        <v>21</v>
      </c>
      <c r="C252" s="15" t="n">
        <f aca="false">MIN(Inputs!$C$4+B252-1,99)</f>
        <v>94</v>
      </c>
      <c r="D252" s="55" t="n">
        <f aca="false">Inputs!$C$27</f>
        <v>0.04</v>
      </c>
      <c r="E252" s="15" t="n">
        <f aca="false">R251</f>
        <v>0</v>
      </c>
      <c r="F252" s="56" t="n">
        <f aca="false">Q251</f>
        <v>205240.631605869</v>
      </c>
      <c r="G252" s="56" t="n">
        <f aca="false">IF(AND(MOD(A252-1,12)=0,B252&lt;=Inputs!$C$7,E252=0),Inputs!$C$6,0)</f>
        <v>0</v>
      </c>
      <c r="H252" s="56" t="n">
        <f aca="false">IF(B252=1,G252*Inputs!$C$9,0)</f>
        <v>0</v>
      </c>
      <c r="I252" s="56" t="n">
        <f aca="false">I251+G252</f>
        <v>120000</v>
      </c>
      <c r="J252" s="56" t="n">
        <f aca="false">(F252+G252+H252)*((1+D252)^(1/12)-1)</f>
        <v>671.904420611766</v>
      </c>
      <c r="K252" s="56" t="n">
        <f aca="false">(F252+G252+H252+J252)*(Inputs!$C$14+IF(B252&lt;=10,Inputs!$C$12,Inputs!$C$13))/12</f>
        <v>102.956268013241</v>
      </c>
      <c r="L252" s="56" t="n">
        <f aca="false">IF(OR(E252=1,A252&lt;=Inputs!$C$15),0,MAX(Inputs!$C$8*I252-(F252+G252+H252+J252-K252),0))</f>
        <v>0</v>
      </c>
      <c r="M252" s="56" t="n">
        <f aca="false">L252*INDEX(Rates!$B$2:$C$101,C252+1,IF(Inputs!$C$5="Male",1,2))/1000/12*Inputs!$C$16</f>
        <v>0</v>
      </c>
      <c r="N252" s="56" t="n">
        <f aca="false">IF($V$1=1,MAX(F252+G252+H252+J252-K252-M252,0)*Inputs!$C$22/12,0)</f>
        <v>0</v>
      </c>
      <c r="O252" s="56" t="n">
        <f aca="false">IF(AND(MOD(A252,12)=0,B252&gt;=Inputs!$C$18),MAX(F252+G252+H252+J252-K252-M252-N252,0)*Inputs!$C$17,0)</f>
        <v>0</v>
      </c>
      <c r="P252" s="56" t="n">
        <f aca="false">F252+G252+H252+J252-K252-M252-N252+O252</f>
        <v>205809.579758468</v>
      </c>
      <c r="Q252" s="56" t="n">
        <f aca="false">IF(OR(E252=1,P252&lt;=0),0,P252)</f>
        <v>205809.579758468</v>
      </c>
      <c r="R252" s="15" t="n">
        <f aca="false">IF(OR(E252=1,AND(P252&lt;=0,I252&gt;0)),1,0)</f>
        <v>0</v>
      </c>
      <c r="S252" s="15" t="n">
        <f aca="false">IF(L252&gt;0,1,0)</f>
        <v>0</v>
      </c>
    </row>
    <row r="253" customFormat="false" ht="15" hidden="false" customHeight="false" outlineLevel="0" collapsed="false">
      <c r="A253" s="15" t="n">
        <v>252</v>
      </c>
      <c r="B253" s="15" t="n">
        <f aca="false">INT((A253-1)/12)+1</f>
        <v>21</v>
      </c>
      <c r="C253" s="15" t="n">
        <f aca="false">MIN(Inputs!$C$4+B253-1,99)</f>
        <v>94</v>
      </c>
      <c r="D253" s="55" t="n">
        <f aca="false">Inputs!$C$27</f>
        <v>0.04</v>
      </c>
      <c r="E253" s="15" t="n">
        <f aca="false">R252</f>
        <v>0</v>
      </c>
      <c r="F253" s="56" t="n">
        <f aca="false">Q252</f>
        <v>205809.579758468</v>
      </c>
      <c r="G253" s="56" t="n">
        <f aca="false">IF(AND(MOD(A253-1,12)=0,B253&lt;=Inputs!$C$7,E253=0),Inputs!$C$6,0)</f>
        <v>0</v>
      </c>
      <c r="H253" s="56" t="n">
        <f aca="false">IF(B253=1,G253*Inputs!$C$9,0)</f>
        <v>0</v>
      </c>
      <c r="I253" s="56" t="n">
        <f aca="false">I252+G253</f>
        <v>120000</v>
      </c>
      <c r="J253" s="56" t="n">
        <f aca="false">(F253+G253+H253)*((1+D253)^(1/12)-1)</f>
        <v>673.767008812937</v>
      </c>
      <c r="K253" s="56" t="n">
        <f aca="false">(F253+G253+H253+J253)*(Inputs!$C$14+IF(B253&lt;=10,Inputs!$C$12,Inputs!$C$13))/12</f>
        <v>103.24167338364</v>
      </c>
      <c r="L253" s="56" t="n">
        <f aca="false">IF(OR(E253=1,A253&lt;=Inputs!$C$15),0,MAX(Inputs!$C$8*I253-(F253+G253+H253+J253-K253),0))</f>
        <v>0</v>
      </c>
      <c r="M253" s="56" t="n">
        <f aca="false">L253*INDEX(Rates!$B$2:$C$101,C253+1,IF(Inputs!$C$5="Male",1,2))/1000/12*Inputs!$C$16</f>
        <v>0</v>
      </c>
      <c r="N253" s="56" t="n">
        <f aca="false">IF($V$1=1,MAX(F253+G253+H253+J253-K253-M253,0)*Inputs!$C$22/12,0)</f>
        <v>0</v>
      </c>
      <c r="O253" s="56" t="n">
        <f aca="false">IF(AND(MOD(A253,12)=0,B253&gt;=Inputs!$C$18),MAX(F253+G253+H253+J253-K253-M253-N253,0)*Inputs!$C$17,0)</f>
        <v>1031.90052546949</v>
      </c>
      <c r="P253" s="56" t="n">
        <f aca="false">F253+G253+H253+J253-K253-M253-N253+O253</f>
        <v>207412.005619367</v>
      </c>
      <c r="Q253" s="56" t="n">
        <f aca="false">IF(OR(E253=1,P253&lt;=0),0,P253)</f>
        <v>207412.005619367</v>
      </c>
      <c r="R253" s="15" t="n">
        <f aca="false">IF(OR(E253=1,AND(P253&lt;=0,I253&gt;0)),1,0)</f>
        <v>0</v>
      </c>
      <c r="S253" s="15" t="n">
        <f aca="false">IF(L253&gt;0,1,0)</f>
        <v>0</v>
      </c>
    </row>
    <row r="254" customFormat="false" ht="15" hidden="false" customHeight="false" outlineLevel="0" collapsed="false">
      <c r="A254" s="15" t="n">
        <v>253</v>
      </c>
      <c r="B254" s="15" t="n">
        <f aca="false">INT((A254-1)/12)+1</f>
        <v>22</v>
      </c>
      <c r="C254" s="15" t="n">
        <f aca="false">MIN(Inputs!$C$4+B254-1,99)</f>
        <v>95</v>
      </c>
      <c r="D254" s="55" t="n">
        <f aca="false">Inputs!$C$27</f>
        <v>0.04</v>
      </c>
      <c r="E254" s="15" t="n">
        <f aca="false">R253</f>
        <v>0</v>
      </c>
      <c r="F254" s="56" t="n">
        <f aca="false">Q253</f>
        <v>207412.005619367</v>
      </c>
      <c r="G254" s="56" t="n">
        <f aca="false">IF(AND(MOD(A254-1,12)=0,B254&lt;=Inputs!$C$7,E254=0),Inputs!$C$6,0)</f>
        <v>0</v>
      </c>
      <c r="H254" s="56" t="n">
        <f aca="false">IF(B254=1,G254*Inputs!$C$9,0)</f>
        <v>0</v>
      </c>
      <c r="I254" s="56" t="n">
        <f aca="false">I253+G254</f>
        <v>120000</v>
      </c>
      <c r="J254" s="56" t="n">
        <f aca="false">(F254+G254+H254)*((1+D254)^(1/12)-1)</f>
        <v>679.012934101785</v>
      </c>
      <c r="K254" s="56" t="n">
        <f aca="false">(F254+G254+H254+J254)*(Inputs!$C$14+IF(B254&lt;=10,Inputs!$C$12,Inputs!$C$13))/12</f>
        <v>104.045509276734</v>
      </c>
      <c r="L254" s="56" t="n">
        <f aca="false">IF(OR(E254=1,A254&lt;=Inputs!$C$15),0,MAX(Inputs!$C$8*I254-(F254+G254+H254+J254-K254),0))</f>
        <v>0</v>
      </c>
      <c r="M254" s="56" t="n">
        <f aca="false">L254*INDEX(Rates!$B$2:$C$101,C254+1,IF(Inputs!$C$5="Male",1,2))/1000/12*Inputs!$C$16</f>
        <v>0</v>
      </c>
      <c r="N254" s="56" t="n">
        <f aca="false">IF($V$1=1,MAX(F254+G254+H254+J254-K254-M254,0)*Inputs!$C$22/12,0)</f>
        <v>0</v>
      </c>
      <c r="O254" s="56" t="n">
        <f aca="false">IF(AND(MOD(A254,12)=0,B254&gt;=Inputs!$C$18),MAX(F254+G254+H254+J254-K254-M254-N254,0)*Inputs!$C$17,0)</f>
        <v>0</v>
      </c>
      <c r="P254" s="56" t="n">
        <f aca="false">F254+G254+H254+J254-K254-M254-N254+O254</f>
        <v>207986.973044192</v>
      </c>
      <c r="Q254" s="56" t="n">
        <f aca="false">IF(OR(E254=1,P254&lt;=0),0,P254)</f>
        <v>207986.973044192</v>
      </c>
      <c r="R254" s="15" t="n">
        <f aca="false">IF(OR(E254=1,AND(P254&lt;=0,I254&gt;0)),1,0)</f>
        <v>0</v>
      </c>
      <c r="S254" s="15" t="n">
        <f aca="false">IF(L254&gt;0,1,0)</f>
        <v>0</v>
      </c>
    </row>
    <row r="255" customFormat="false" ht="15" hidden="false" customHeight="false" outlineLevel="0" collapsed="false">
      <c r="A255" s="15" t="n">
        <v>254</v>
      </c>
      <c r="B255" s="15" t="n">
        <f aca="false">INT((A255-1)/12)+1</f>
        <v>22</v>
      </c>
      <c r="C255" s="15" t="n">
        <f aca="false">MIN(Inputs!$C$4+B255-1,99)</f>
        <v>95</v>
      </c>
      <c r="D255" s="55" t="n">
        <f aca="false">Inputs!$C$27</f>
        <v>0.04</v>
      </c>
      <c r="E255" s="15" t="n">
        <f aca="false">R254</f>
        <v>0</v>
      </c>
      <c r="F255" s="56" t="n">
        <f aca="false">Q254</f>
        <v>207986.973044192</v>
      </c>
      <c r="G255" s="56" t="n">
        <f aca="false">IF(AND(MOD(A255-1,12)=0,B255&lt;=Inputs!$C$7,E255=0),Inputs!$C$6,0)</f>
        <v>0</v>
      </c>
      <c r="H255" s="56" t="n">
        <f aca="false">IF(B255=1,G255*Inputs!$C$9,0)</f>
        <v>0</v>
      </c>
      <c r="I255" s="56" t="n">
        <f aca="false">I254+G255</f>
        <v>120000</v>
      </c>
      <c r="J255" s="56" t="n">
        <f aca="false">(F255+G255+H255)*((1+D255)^(1/12)-1)</f>
        <v>680.895227833903</v>
      </c>
      <c r="K255" s="56" t="n">
        <f aca="false">(F255+G255+H255+J255)*(Inputs!$C$14+IF(B255&lt;=10,Inputs!$C$12,Inputs!$C$13))/12</f>
        <v>104.333934136013</v>
      </c>
      <c r="L255" s="56" t="n">
        <f aca="false">IF(OR(E255=1,A255&lt;=Inputs!$C$15),0,MAX(Inputs!$C$8*I255-(F255+G255+H255+J255-K255),0))</f>
        <v>0</v>
      </c>
      <c r="M255" s="56" t="n">
        <f aca="false">L255*INDEX(Rates!$B$2:$C$101,C255+1,IF(Inputs!$C$5="Male",1,2))/1000/12*Inputs!$C$16</f>
        <v>0</v>
      </c>
      <c r="N255" s="56" t="n">
        <f aca="false">IF($V$1=1,MAX(F255+G255+H255+J255-K255-M255,0)*Inputs!$C$22/12,0)</f>
        <v>0</v>
      </c>
      <c r="O255" s="56" t="n">
        <f aca="false">IF(AND(MOD(A255,12)=0,B255&gt;=Inputs!$C$18),MAX(F255+G255+H255+J255-K255-M255-N255,0)*Inputs!$C$17,0)</f>
        <v>0</v>
      </c>
      <c r="P255" s="56" t="n">
        <f aca="false">F255+G255+H255+J255-K255-M255-N255+O255</f>
        <v>208563.53433789</v>
      </c>
      <c r="Q255" s="56" t="n">
        <f aca="false">IF(OR(E255=1,P255&lt;=0),0,P255)</f>
        <v>208563.53433789</v>
      </c>
      <c r="R255" s="15" t="n">
        <f aca="false">IF(OR(E255=1,AND(P255&lt;=0,I255&gt;0)),1,0)</f>
        <v>0</v>
      </c>
      <c r="S255" s="15" t="n">
        <f aca="false">IF(L255&gt;0,1,0)</f>
        <v>0</v>
      </c>
    </row>
    <row r="256" customFormat="false" ht="15" hidden="false" customHeight="false" outlineLevel="0" collapsed="false">
      <c r="A256" s="15" t="n">
        <v>255</v>
      </c>
      <c r="B256" s="15" t="n">
        <f aca="false">INT((A256-1)/12)+1</f>
        <v>22</v>
      </c>
      <c r="C256" s="15" t="n">
        <f aca="false">MIN(Inputs!$C$4+B256-1,99)</f>
        <v>95</v>
      </c>
      <c r="D256" s="55" t="n">
        <f aca="false">Inputs!$C$27</f>
        <v>0.04</v>
      </c>
      <c r="E256" s="15" t="n">
        <f aca="false">R255</f>
        <v>0</v>
      </c>
      <c r="F256" s="56" t="n">
        <f aca="false">Q255</f>
        <v>208563.53433789</v>
      </c>
      <c r="G256" s="56" t="n">
        <f aca="false">IF(AND(MOD(A256-1,12)=0,B256&lt;=Inputs!$C$7,E256=0),Inputs!$C$6,0)</f>
        <v>0</v>
      </c>
      <c r="H256" s="56" t="n">
        <f aca="false">IF(B256=1,G256*Inputs!$C$9,0)</f>
        <v>0</v>
      </c>
      <c r="I256" s="56" t="n">
        <f aca="false">I255+G256</f>
        <v>120000</v>
      </c>
      <c r="J256" s="56" t="n">
        <f aca="false">(F256+G256+H256)*((1+D256)^(1/12)-1)</f>
        <v>682.782739477958</v>
      </c>
      <c r="K256" s="56" t="n">
        <f aca="false">(F256+G256+H256+J256)*(Inputs!$C$14+IF(B256&lt;=10,Inputs!$C$12,Inputs!$C$13))/12</f>
        <v>104.623158538684</v>
      </c>
      <c r="L256" s="56" t="n">
        <f aca="false">IF(OR(E256=1,A256&lt;=Inputs!$C$15),0,MAX(Inputs!$C$8*I256-(F256+G256+H256+J256-K256),0))</f>
        <v>0</v>
      </c>
      <c r="M256" s="56" t="n">
        <f aca="false">L256*INDEX(Rates!$B$2:$C$101,C256+1,IF(Inputs!$C$5="Male",1,2))/1000/12*Inputs!$C$16</f>
        <v>0</v>
      </c>
      <c r="N256" s="56" t="n">
        <f aca="false">IF($V$1=1,MAX(F256+G256+H256+J256-K256-M256,0)*Inputs!$C$22/12,0)</f>
        <v>0</v>
      </c>
      <c r="O256" s="56" t="n">
        <f aca="false">IF(AND(MOD(A256,12)=0,B256&gt;=Inputs!$C$18),MAX(F256+G256+H256+J256-K256-M256-N256,0)*Inputs!$C$17,0)</f>
        <v>0</v>
      </c>
      <c r="P256" s="56" t="n">
        <f aca="false">F256+G256+H256+J256-K256-M256-N256+O256</f>
        <v>209141.693918829</v>
      </c>
      <c r="Q256" s="56" t="n">
        <f aca="false">IF(OR(E256=1,P256&lt;=0),0,P256)</f>
        <v>209141.693918829</v>
      </c>
      <c r="R256" s="15" t="n">
        <f aca="false">IF(OR(E256=1,AND(P256&lt;=0,I256&gt;0)),1,0)</f>
        <v>0</v>
      </c>
      <c r="S256" s="15" t="n">
        <f aca="false">IF(L256&gt;0,1,0)</f>
        <v>0</v>
      </c>
    </row>
    <row r="257" customFormat="false" ht="15" hidden="false" customHeight="false" outlineLevel="0" collapsed="false">
      <c r="A257" s="15" t="n">
        <v>256</v>
      </c>
      <c r="B257" s="15" t="n">
        <f aca="false">INT((A257-1)/12)+1</f>
        <v>22</v>
      </c>
      <c r="C257" s="15" t="n">
        <f aca="false">MIN(Inputs!$C$4+B257-1,99)</f>
        <v>95</v>
      </c>
      <c r="D257" s="55" t="n">
        <f aca="false">Inputs!$C$27</f>
        <v>0.04</v>
      </c>
      <c r="E257" s="15" t="n">
        <f aca="false">R256</f>
        <v>0</v>
      </c>
      <c r="F257" s="56" t="n">
        <f aca="false">Q256</f>
        <v>209141.693918829</v>
      </c>
      <c r="G257" s="56" t="n">
        <f aca="false">IF(AND(MOD(A257-1,12)=0,B257&lt;=Inputs!$C$7,E257=0),Inputs!$C$6,0)</f>
        <v>0</v>
      </c>
      <c r="H257" s="56" t="n">
        <f aca="false">IF(B257=1,G257*Inputs!$C$9,0)</f>
        <v>0</v>
      </c>
      <c r="I257" s="56" t="n">
        <f aca="false">I256+G257</f>
        <v>120000</v>
      </c>
      <c r="J257" s="56" t="n">
        <f aca="false">(F257+G257+H257)*((1+D257)^(1/12)-1)</f>
        <v>684.675483498539</v>
      </c>
      <c r="K257" s="56" t="n">
        <f aca="false">(F257+G257+H257+J257)*(Inputs!$C$14+IF(B257&lt;=10,Inputs!$C$12,Inputs!$C$13))/12</f>
        <v>104.913184701164</v>
      </c>
      <c r="L257" s="56" t="n">
        <f aca="false">IF(OR(E257=1,A257&lt;=Inputs!$C$15),0,MAX(Inputs!$C$8*I257-(F257+G257+H257+J257-K257),0))</f>
        <v>0</v>
      </c>
      <c r="M257" s="56" t="n">
        <f aca="false">L257*INDEX(Rates!$B$2:$C$101,C257+1,IF(Inputs!$C$5="Male",1,2))/1000/12*Inputs!$C$16</f>
        <v>0</v>
      </c>
      <c r="N257" s="56" t="n">
        <f aca="false">IF($V$1=1,MAX(F257+G257+H257+J257-K257-M257,0)*Inputs!$C$22/12,0)</f>
        <v>0</v>
      </c>
      <c r="O257" s="56" t="n">
        <f aca="false">IF(AND(MOD(A257,12)=0,B257&gt;=Inputs!$C$18),MAX(F257+G257+H257+J257-K257-M257-N257,0)*Inputs!$C$17,0)</f>
        <v>0</v>
      </c>
      <c r="P257" s="56" t="n">
        <f aca="false">F257+G257+H257+J257-K257-M257-N257+O257</f>
        <v>209721.456217626</v>
      </c>
      <c r="Q257" s="56" t="n">
        <f aca="false">IF(OR(E257=1,P257&lt;=0),0,P257)</f>
        <v>209721.456217626</v>
      </c>
      <c r="R257" s="15" t="n">
        <f aca="false">IF(OR(E257=1,AND(P257&lt;=0,I257&gt;0)),1,0)</f>
        <v>0</v>
      </c>
      <c r="S257" s="15" t="n">
        <f aca="false">IF(L257&gt;0,1,0)</f>
        <v>0</v>
      </c>
    </row>
    <row r="258" customFormat="false" ht="15" hidden="false" customHeight="false" outlineLevel="0" collapsed="false">
      <c r="A258" s="15" t="n">
        <v>257</v>
      </c>
      <c r="B258" s="15" t="n">
        <f aca="false">INT((A258-1)/12)+1</f>
        <v>22</v>
      </c>
      <c r="C258" s="15" t="n">
        <f aca="false">MIN(Inputs!$C$4+B258-1,99)</f>
        <v>95</v>
      </c>
      <c r="D258" s="55" t="n">
        <f aca="false">Inputs!$C$27</f>
        <v>0.04</v>
      </c>
      <c r="E258" s="15" t="n">
        <f aca="false">R257</f>
        <v>0</v>
      </c>
      <c r="F258" s="56" t="n">
        <f aca="false">Q257</f>
        <v>209721.456217626</v>
      </c>
      <c r="G258" s="56" t="n">
        <f aca="false">IF(AND(MOD(A258-1,12)=0,B258&lt;=Inputs!$C$7,E258=0),Inputs!$C$6,0)</f>
        <v>0</v>
      </c>
      <c r="H258" s="56" t="n">
        <f aca="false">IF(B258=1,G258*Inputs!$C$9,0)</f>
        <v>0</v>
      </c>
      <c r="I258" s="56" t="n">
        <f aca="false">I257+G258</f>
        <v>120000</v>
      </c>
      <c r="J258" s="56" t="n">
        <f aca="false">(F258+G258+H258)*((1+D258)^(1/12)-1)</f>
        <v>686.573474400331</v>
      </c>
      <c r="K258" s="56" t="n">
        <f aca="false">(F258+G258+H258+J258)*(Inputs!$C$14+IF(B258&lt;=10,Inputs!$C$12,Inputs!$C$13))/12</f>
        <v>105.204014846013</v>
      </c>
      <c r="L258" s="56" t="n">
        <f aca="false">IF(OR(E258=1,A258&lt;=Inputs!$C$15),0,MAX(Inputs!$C$8*I258-(F258+G258+H258+J258-K258),0))</f>
        <v>0</v>
      </c>
      <c r="M258" s="56" t="n">
        <f aca="false">L258*INDEX(Rates!$B$2:$C$101,C258+1,IF(Inputs!$C$5="Male",1,2))/1000/12*Inputs!$C$16</f>
        <v>0</v>
      </c>
      <c r="N258" s="56" t="n">
        <f aca="false">IF($V$1=1,MAX(F258+G258+H258+J258-K258-M258,0)*Inputs!$C$22/12,0)</f>
        <v>0</v>
      </c>
      <c r="O258" s="56" t="n">
        <f aca="false">IF(AND(MOD(A258,12)=0,B258&gt;=Inputs!$C$18),MAX(F258+G258+H258+J258-K258-M258-N258,0)*Inputs!$C$17,0)</f>
        <v>0</v>
      </c>
      <c r="P258" s="56" t="n">
        <f aca="false">F258+G258+H258+J258-K258-M258-N258+O258</f>
        <v>210302.825677181</v>
      </c>
      <c r="Q258" s="56" t="n">
        <f aca="false">IF(OR(E258=1,P258&lt;=0),0,P258)</f>
        <v>210302.825677181</v>
      </c>
      <c r="R258" s="15" t="n">
        <f aca="false">IF(OR(E258=1,AND(P258&lt;=0,I258&gt;0)),1,0)</f>
        <v>0</v>
      </c>
      <c r="S258" s="15" t="n">
        <f aca="false">IF(L258&gt;0,1,0)</f>
        <v>0</v>
      </c>
    </row>
    <row r="259" customFormat="false" ht="15" hidden="false" customHeight="false" outlineLevel="0" collapsed="false">
      <c r="A259" s="15" t="n">
        <v>258</v>
      </c>
      <c r="B259" s="15" t="n">
        <f aca="false">INT((A259-1)/12)+1</f>
        <v>22</v>
      </c>
      <c r="C259" s="15" t="n">
        <f aca="false">MIN(Inputs!$C$4+B259-1,99)</f>
        <v>95</v>
      </c>
      <c r="D259" s="55" t="n">
        <f aca="false">Inputs!$C$27</f>
        <v>0.04</v>
      </c>
      <c r="E259" s="15" t="n">
        <f aca="false">R258</f>
        <v>0</v>
      </c>
      <c r="F259" s="56" t="n">
        <f aca="false">Q258</f>
        <v>210302.825677181</v>
      </c>
      <c r="G259" s="56" t="n">
        <f aca="false">IF(AND(MOD(A259-1,12)=0,B259&lt;=Inputs!$C$7,E259=0),Inputs!$C$6,0)</f>
        <v>0</v>
      </c>
      <c r="H259" s="56" t="n">
        <f aca="false">IF(B259=1,G259*Inputs!$C$9,0)</f>
        <v>0</v>
      </c>
      <c r="I259" s="56" t="n">
        <f aca="false">I258+G259</f>
        <v>120000</v>
      </c>
      <c r="J259" s="56" t="n">
        <f aca="false">(F259+G259+H259)*((1+D259)^(1/12)-1)</f>
        <v>688.476726728229</v>
      </c>
      <c r="K259" s="56" t="n">
        <f aca="false">(F259+G259+H259+J259)*(Inputs!$C$14+IF(B259&lt;=10,Inputs!$C$12,Inputs!$C$13))/12</f>
        <v>105.495651201954</v>
      </c>
      <c r="L259" s="56" t="n">
        <f aca="false">IF(OR(E259=1,A259&lt;=Inputs!$C$15),0,MAX(Inputs!$C$8*I259-(F259+G259+H259+J259-K259),0))</f>
        <v>0</v>
      </c>
      <c r="M259" s="56" t="n">
        <f aca="false">L259*INDEX(Rates!$B$2:$C$101,C259+1,IF(Inputs!$C$5="Male",1,2))/1000/12*Inputs!$C$16</f>
        <v>0</v>
      </c>
      <c r="N259" s="56" t="n">
        <f aca="false">IF($V$1=1,MAX(F259+G259+H259+J259-K259-M259,0)*Inputs!$C$22/12,0)</f>
        <v>0</v>
      </c>
      <c r="O259" s="56" t="n">
        <f aca="false">IF(AND(MOD(A259,12)=0,B259&gt;=Inputs!$C$18),MAX(F259+G259+H259+J259-K259-M259-N259,0)*Inputs!$C$17,0)</f>
        <v>0</v>
      </c>
      <c r="P259" s="56" t="n">
        <f aca="false">F259+G259+H259+J259-K259-M259-N259+O259</f>
        <v>210885.806752707</v>
      </c>
      <c r="Q259" s="56" t="n">
        <f aca="false">IF(OR(E259=1,P259&lt;=0),0,P259)</f>
        <v>210885.806752707</v>
      </c>
      <c r="R259" s="15" t="n">
        <f aca="false">IF(OR(E259=1,AND(P259&lt;=0,I259&gt;0)),1,0)</f>
        <v>0</v>
      </c>
      <c r="S259" s="15" t="n">
        <f aca="false">IF(L259&gt;0,1,0)</f>
        <v>0</v>
      </c>
    </row>
    <row r="260" customFormat="false" ht="15" hidden="false" customHeight="false" outlineLevel="0" collapsed="false">
      <c r="A260" s="15" t="n">
        <v>259</v>
      </c>
      <c r="B260" s="15" t="n">
        <f aca="false">INT((A260-1)/12)+1</f>
        <v>22</v>
      </c>
      <c r="C260" s="15" t="n">
        <f aca="false">MIN(Inputs!$C$4+B260-1,99)</f>
        <v>95</v>
      </c>
      <c r="D260" s="55" t="n">
        <f aca="false">Inputs!$C$27</f>
        <v>0.04</v>
      </c>
      <c r="E260" s="15" t="n">
        <f aca="false">R259</f>
        <v>0</v>
      </c>
      <c r="F260" s="56" t="n">
        <f aca="false">Q259</f>
        <v>210885.806752707</v>
      </c>
      <c r="G260" s="56" t="n">
        <f aca="false">IF(AND(MOD(A260-1,12)=0,B260&lt;=Inputs!$C$7,E260=0),Inputs!$C$6,0)</f>
        <v>0</v>
      </c>
      <c r="H260" s="56" t="n">
        <f aca="false">IF(B260=1,G260*Inputs!$C$9,0)</f>
        <v>0</v>
      </c>
      <c r="I260" s="56" t="n">
        <f aca="false">I259+G260</f>
        <v>120000</v>
      </c>
      <c r="J260" s="56" t="n">
        <f aca="false">(F260+G260+H260)*((1+D260)^(1/12)-1)</f>
        <v>690.385255067449</v>
      </c>
      <c r="K260" s="56" t="n">
        <f aca="false">(F260+G260+H260+J260)*(Inputs!$C$14+IF(B260&lt;=10,Inputs!$C$12,Inputs!$C$13))/12</f>
        <v>105.788096003887</v>
      </c>
      <c r="L260" s="56" t="n">
        <f aca="false">IF(OR(E260=1,A260&lt;=Inputs!$C$15),0,MAX(Inputs!$C$8*I260-(F260+G260+H260+J260-K260),0))</f>
        <v>0</v>
      </c>
      <c r="M260" s="56" t="n">
        <f aca="false">L260*INDEX(Rates!$B$2:$C$101,C260+1,IF(Inputs!$C$5="Male",1,2))/1000/12*Inputs!$C$16</f>
        <v>0</v>
      </c>
      <c r="N260" s="56" t="n">
        <f aca="false">IF($V$1=1,MAX(F260+G260+H260+J260-K260-M260,0)*Inputs!$C$22/12,0)</f>
        <v>0</v>
      </c>
      <c r="O260" s="56" t="n">
        <f aca="false">IF(AND(MOD(A260,12)=0,B260&gt;=Inputs!$C$18),MAX(F260+G260+H260+J260-K260-M260-N260,0)*Inputs!$C$17,0)</f>
        <v>0</v>
      </c>
      <c r="P260" s="56" t="n">
        <f aca="false">F260+G260+H260+J260-K260-M260-N260+O260</f>
        <v>211470.40391177</v>
      </c>
      <c r="Q260" s="56" t="n">
        <f aca="false">IF(OR(E260=1,P260&lt;=0),0,P260)</f>
        <v>211470.40391177</v>
      </c>
      <c r="R260" s="15" t="n">
        <f aca="false">IF(OR(E260=1,AND(P260&lt;=0,I260&gt;0)),1,0)</f>
        <v>0</v>
      </c>
      <c r="S260" s="15" t="n">
        <f aca="false">IF(L260&gt;0,1,0)</f>
        <v>0</v>
      </c>
    </row>
    <row r="261" customFormat="false" ht="15" hidden="false" customHeight="false" outlineLevel="0" collapsed="false">
      <c r="A261" s="15" t="n">
        <v>260</v>
      </c>
      <c r="B261" s="15" t="n">
        <f aca="false">INT((A261-1)/12)+1</f>
        <v>22</v>
      </c>
      <c r="C261" s="15" t="n">
        <f aca="false">MIN(Inputs!$C$4+B261-1,99)</f>
        <v>95</v>
      </c>
      <c r="D261" s="55" t="n">
        <f aca="false">Inputs!$C$27</f>
        <v>0.04</v>
      </c>
      <c r="E261" s="15" t="n">
        <f aca="false">R260</f>
        <v>0</v>
      </c>
      <c r="F261" s="56" t="n">
        <f aca="false">Q260</f>
        <v>211470.40391177</v>
      </c>
      <c r="G261" s="56" t="n">
        <f aca="false">IF(AND(MOD(A261-1,12)=0,B261&lt;=Inputs!$C$7,E261=0),Inputs!$C$6,0)</f>
        <v>0</v>
      </c>
      <c r="H261" s="56" t="n">
        <f aca="false">IF(B261=1,G261*Inputs!$C$9,0)</f>
        <v>0</v>
      </c>
      <c r="I261" s="56" t="n">
        <f aca="false">I260+G261</f>
        <v>120000</v>
      </c>
      <c r="J261" s="56" t="n">
        <f aca="false">(F261+G261+H261)*((1+D261)^(1/12)-1)</f>
        <v>692.299074043635</v>
      </c>
      <c r="K261" s="56" t="n">
        <f aca="false">(F261+G261+H261+J261)*(Inputs!$C$14+IF(B261&lt;=10,Inputs!$C$12,Inputs!$C$13))/12</f>
        <v>106.081351492907</v>
      </c>
      <c r="L261" s="56" t="n">
        <f aca="false">IF(OR(E261=1,A261&lt;=Inputs!$C$15),0,MAX(Inputs!$C$8*I261-(F261+G261+H261+J261-K261),0))</f>
        <v>0</v>
      </c>
      <c r="M261" s="56" t="n">
        <f aca="false">L261*INDEX(Rates!$B$2:$C$101,C261+1,IF(Inputs!$C$5="Male",1,2))/1000/12*Inputs!$C$16</f>
        <v>0</v>
      </c>
      <c r="N261" s="56" t="n">
        <f aca="false">IF($V$1=1,MAX(F261+G261+H261+J261-K261-M261,0)*Inputs!$C$22/12,0)</f>
        <v>0</v>
      </c>
      <c r="O261" s="56" t="n">
        <f aca="false">IF(AND(MOD(A261,12)=0,B261&gt;=Inputs!$C$18),MAX(F261+G261+H261+J261-K261-M261-N261,0)*Inputs!$C$17,0)</f>
        <v>0</v>
      </c>
      <c r="P261" s="56" t="n">
        <f aca="false">F261+G261+H261+J261-K261-M261-N261+O261</f>
        <v>212056.621634321</v>
      </c>
      <c r="Q261" s="56" t="n">
        <f aca="false">IF(OR(E261=1,P261&lt;=0),0,P261)</f>
        <v>212056.621634321</v>
      </c>
      <c r="R261" s="15" t="n">
        <f aca="false">IF(OR(E261=1,AND(P261&lt;=0,I261&gt;0)),1,0)</f>
        <v>0</v>
      </c>
      <c r="S261" s="15" t="n">
        <f aca="false">IF(L261&gt;0,1,0)</f>
        <v>0</v>
      </c>
    </row>
    <row r="262" customFormat="false" ht="15" hidden="false" customHeight="false" outlineLevel="0" collapsed="false">
      <c r="A262" s="15" t="n">
        <v>261</v>
      </c>
      <c r="B262" s="15" t="n">
        <f aca="false">INT((A262-1)/12)+1</f>
        <v>22</v>
      </c>
      <c r="C262" s="15" t="n">
        <f aca="false">MIN(Inputs!$C$4+B262-1,99)</f>
        <v>95</v>
      </c>
      <c r="D262" s="55" t="n">
        <f aca="false">Inputs!$C$27</f>
        <v>0.04</v>
      </c>
      <c r="E262" s="15" t="n">
        <f aca="false">R261</f>
        <v>0</v>
      </c>
      <c r="F262" s="56" t="n">
        <f aca="false">Q261</f>
        <v>212056.621634321</v>
      </c>
      <c r="G262" s="56" t="n">
        <f aca="false">IF(AND(MOD(A262-1,12)=0,B262&lt;=Inputs!$C$7,E262=0),Inputs!$C$6,0)</f>
        <v>0</v>
      </c>
      <c r="H262" s="56" t="n">
        <f aca="false">IF(B262=1,G262*Inputs!$C$9,0)</f>
        <v>0</v>
      </c>
      <c r="I262" s="56" t="n">
        <f aca="false">I261+G262</f>
        <v>120000</v>
      </c>
      <c r="J262" s="56" t="n">
        <f aca="false">(F262+G262+H262)*((1+D262)^(1/12)-1)</f>
        <v>694.21819832298</v>
      </c>
      <c r="K262" s="56" t="n">
        <f aca="false">(F262+G262+H262+J262)*(Inputs!$C$14+IF(B262&lt;=10,Inputs!$C$12,Inputs!$C$13))/12</f>
        <v>106.375419916322</v>
      </c>
      <c r="L262" s="56" t="n">
        <f aca="false">IF(OR(E262=1,A262&lt;=Inputs!$C$15),0,MAX(Inputs!$C$8*I262-(F262+G262+H262+J262-K262),0))</f>
        <v>0</v>
      </c>
      <c r="M262" s="56" t="n">
        <f aca="false">L262*INDEX(Rates!$B$2:$C$101,C262+1,IF(Inputs!$C$5="Male",1,2))/1000/12*Inputs!$C$16</f>
        <v>0</v>
      </c>
      <c r="N262" s="56" t="n">
        <f aca="false">IF($V$1=1,MAX(F262+G262+H262+J262-K262-M262,0)*Inputs!$C$22/12,0)</f>
        <v>0</v>
      </c>
      <c r="O262" s="56" t="n">
        <f aca="false">IF(AND(MOD(A262,12)=0,B262&gt;=Inputs!$C$18),MAX(F262+G262+H262+J262-K262-M262-N262,0)*Inputs!$C$17,0)</f>
        <v>0</v>
      </c>
      <c r="P262" s="56" t="n">
        <f aca="false">F262+G262+H262+J262-K262-M262-N262+O262</f>
        <v>212644.464412728</v>
      </c>
      <c r="Q262" s="56" t="n">
        <f aca="false">IF(OR(E262=1,P262&lt;=0),0,P262)</f>
        <v>212644.464412728</v>
      </c>
      <c r="R262" s="15" t="n">
        <f aca="false">IF(OR(E262=1,AND(P262&lt;=0,I262&gt;0)),1,0)</f>
        <v>0</v>
      </c>
      <c r="S262" s="15" t="n">
        <f aca="false">IF(L262&gt;0,1,0)</f>
        <v>0</v>
      </c>
    </row>
    <row r="263" customFormat="false" ht="15" hidden="false" customHeight="false" outlineLevel="0" collapsed="false">
      <c r="A263" s="15" t="n">
        <v>262</v>
      </c>
      <c r="B263" s="15" t="n">
        <f aca="false">INT((A263-1)/12)+1</f>
        <v>22</v>
      </c>
      <c r="C263" s="15" t="n">
        <f aca="false">MIN(Inputs!$C$4+B263-1,99)</f>
        <v>95</v>
      </c>
      <c r="D263" s="55" t="n">
        <f aca="false">Inputs!$C$27</f>
        <v>0.04</v>
      </c>
      <c r="E263" s="15" t="n">
        <f aca="false">R262</f>
        <v>0</v>
      </c>
      <c r="F263" s="56" t="n">
        <f aca="false">Q262</f>
        <v>212644.464412728</v>
      </c>
      <c r="G263" s="56" t="n">
        <f aca="false">IF(AND(MOD(A263-1,12)=0,B263&lt;=Inputs!$C$7,E263=0),Inputs!$C$6,0)</f>
        <v>0</v>
      </c>
      <c r="H263" s="56" t="n">
        <f aca="false">IF(B263=1,G263*Inputs!$C$9,0)</f>
        <v>0</v>
      </c>
      <c r="I263" s="56" t="n">
        <f aca="false">I262+G263</f>
        <v>120000</v>
      </c>
      <c r="J263" s="56" t="n">
        <f aca="false">(F263+G263+H263)*((1+D263)^(1/12)-1)</f>
        <v>696.142642612328</v>
      </c>
      <c r="K263" s="56" t="n">
        <f aca="false">(F263+G263+H263+J263)*(Inputs!$C$14+IF(B263&lt;=10,Inputs!$C$12,Inputs!$C$13))/12</f>
        <v>106.67030352767</v>
      </c>
      <c r="L263" s="56" t="n">
        <f aca="false">IF(OR(E263=1,A263&lt;=Inputs!$C$15),0,MAX(Inputs!$C$8*I263-(F263+G263+H263+J263-K263),0))</f>
        <v>0</v>
      </c>
      <c r="M263" s="56" t="n">
        <f aca="false">L263*INDEX(Rates!$B$2:$C$101,C263+1,IF(Inputs!$C$5="Male",1,2))/1000/12*Inputs!$C$16</f>
        <v>0</v>
      </c>
      <c r="N263" s="56" t="n">
        <f aca="false">IF($V$1=1,MAX(F263+G263+H263+J263-K263-M263,0)*Inputs!$C$22/12,0)</f>
        <v>0</v>
      </c>
      <c r="O263" s="56" t="n">
        <f aca="false">IF(AND(MOD(A263,12)=0,B263&gt;=Inputs!$C$18),MAX(F263+G263+H263+J263-K263-M263-N263,0)*Inputs!$C$17,0)</f>
        <v>0</v>
      </c>
      <c r="P263" s="56" t="n">
        <f aca="false">F263+G263+H263+J263-K263-M263-N263+O263</f>
        <v>213233.936751812</v>
      </c>
      <c r="Q263" s="56" t="n">
        <f aca="false">IF(OR(E263=1,P263&lt;=0),0,P263)</f>
        <v>213233.936751812</v>
      </c>
      <c r="R263" s="15" t="n">
        <f aca="false">IF(OR(E263=1,AND(P263&lt;=0,I263&gt;0)),1,0)</f>
        <v>0</v>
      </c>
      <c r="S263" s="15" t="n">
        <f aca="false">IF(L263&gt;0,1,0)</f>
        <v>0</v>
      </c>
    </row>
    <row r="264" customFormat="false" ht="15" hidden="false" customHeight="false" outlineLevel="0" collapsed="false">
      <c r="A264" s="15" t="n">
        <v>263</v>
      </c>
      <c r="B264" s="15" t="n">
        <f aca="false">INT((A264-1)/12)+1</f>
        <v>22</v>
      </c>
      <c r="C264" s="15" t="n">
        <f aca="false">MIN(Inputs!$C$4+B264-1,99)</f>
        <v>95</v>
      </c>
      <c r="D264" s="55" t="n">
        <f aca="false">Inputs!$C$27</f>
        <v>0.04</v>
      </c>
      <c r="E264" s="15" t="n">
        <f aca="false">R263</f>
        <v>0</v>
      </c>
      <c r="F264" s="56" t="n">
        <f aca="false">Q263</f>
        <v>213233.936751812</v>
      </c>
      <c r="G264" s="56" t="n">
        <f aca="false">IF(AND(MOD(A264-1,12)=0,B264&lt;=Inputs!$C$7,E264=0),Inputs!$C$6,0)</f>
        <v>0</v>
      </c>
      <c r="H264" s="56" t="n">
        <f aca="false">IF(B264=1,G264*Inputs!$C$9,0)</f>
        <v>0</v>
      </c>
      <c r="I264" s="56" t="n">
        <f aca="false">I263+G264</f>
        <v>120000</v>
      </c>
      <c r="J264" s="56" t="n">
        <f aca="false">(F264+G264+H264)*((1+D264)^(1/12)-1)</f>
        <v>698.072421659295</v>
      </c>
      <c r="K264" s="56" t="n">
        <f aca="false">(F264+G264+H264+J264)*(Inputs!$C$14+IF(B264&lt;=10,Inputs!$C$12,Inputs!$C$13))/12</f>
        <v>106.966004586736</v>
      </c>
      <c r="L264" s="56" t="n">
        <f aca="false">IF(OR(E264=1,A264&lt;=Inputs!$C$15),0,MAX(Inputs!$C$8*I264-(F264+G264+H264+J264-K264),0))</f>
        <v>0</v>
      </c>
      <c r="M264" s="56" t="n">
        <f aca="false">L264*INDEX(Rates!$B$2:$C$101,C264+1,IF(Inputs!$C$5="Male",1,2))/1000/12*Inputs!$C$16</f>
        <v>0</v>
      </c>
      <c r="N264" s="56" t="n">
        <f aca="false">IF($V$1=1,MAX(F264+G264+H264+J264-K264-M264,0)*Inputs!$C$22/12,0)</f>
        <v>0</v>
      </c>
      <c r="O264" s="56" t="n">
        <f aca="false">IF(AND(MOD(A264,12)=0,B264&gt;=Inputs!$C$18),MAX(F264+G264+H264+J264-K264-M264-N264,0)*Inputs!$C$17,0)</f>
        <v>0</v>
      </c>
      <c r="P264" s="56" t="n">
        <f aca="false">F264+G264+H264+J264-K264-M264-N264+O264</f>
        <v>213825.043168885</v>
      </c>
      <c r="Q264" s="56" t="n">
        <f aca="false">IF(OR(E264=1,P264&lt;=0),0,P264)</f>
        <v>213825.043168885</v>
      </c>
      <c r="R264" s="15" t="n">
        <f aca="false">IF(OR(E264=1,AND(P264&lt;=0,I264&gt;0)),1,0)</f>
        <v>0</v>
      </c>
      <c r="S264" s="15" t="n">
        <f aca="false">IF(L264&gt;0,1,0)</f>
        <v>0</v>
      </c>
    </row>
    <row r="265" customFormat="false" ht="15" hidden="false" customHeight="false" outlineLevel="0" collapsed="false">
      <c r="A265" s="15" t="n">
        <v>264</v>
      </c>
      <c r="B265" s="15" t="n">
        <f aca="false">INT((A265-1)/12)+1</f>
        <v>22</v>
      </c>
      <c r="C265" s="15" t="n">
        <f aca="false">MIN(Inputs!$C$4+B265-1,99)</f>
        <v>95</v>
      </c>
      <c r="D265" s="55" t="n">
        <f aca="false">Inputs!$C$27</f>
        <v>0.04</v>
      </c>
      <c r="E265" s="15" t="n">
        <f aca="false">R264</f>
        <v>0</v>
      </c>
      <c r="F265" s="56" t="n">
        <f aca="false">Q264</f>
        <v>213825.043168885</v>
      </c>
      <c r="G265" s="56" t="n">
        <f aca="false">IF(AND(MOD(A265-1,12)=0,B265&lt;=Inputs!$C$7,E265=0),Inputs!$C$6,0)</f>
        <v>0</v>
      </c>
      <c r="H265" s="56" t="n">
        <f aca="false">IF(B265=1,G265*Inputs!$C$9,0)</f>
        <v>0</v>
      </c>
      <c r="I265" s="56" t="n">
        <f aca="false">I264+G265</f>
        <v>120000</v>
      </c>
      <c r="J265" s="56" t="n">
        <f aca="false">(F265+G265+H265)*((1+D265)^(1/12)-1)</f>
        <v>700.007550252379</v>
      </c>
      <c r="K265" s="56" t="n">
        <f aca="false">(F265+G265+H265+J265)*(Inputs!$C$14+IF(B265&lt;=10,Inputs!$C$12,Inputs!$C$13))/12</f>
        <v>107.262525359569</v>
      </c>
      <c r="L265" s="56" t="n">
        <f aca="false">IF(OR(E265=1,A265&lt;=Inputs!$C$15),0,MAX(Inputs!$C$8*I265-(F265+G265+H265+J265-K265),0))</f>
        <v>0</v>
      </c>
      <c r="M265" s="56" t="n">
        <f aca="false">L265*INDEX(Rates!$B$2:$C$101,C265+1,IF(Inputs!$C$5="Male",1,2))/1000/12*Inputs!$C$16</f>
        <v>0</v>
      </c>
      <c r="N265" s="56" t="n">
        <f aca="false">IF($V$1=1,MAX(F265+G265+H265+J265-K265-M265,0)*Inputs!$C$22/12,0)</f>
        <v>0</v>
      </c>
      <c r="O265" s="56" t="n">
        <f aca="false">IF(AND(MOD(A265,12)=0,B265&gt;=Inputs!$C$18),MAX(F265+G265+H265+J265-K265-M265-N265,0)*Inputs!$C$17,0)</f>
        <v>1072.08894096889</v>
      </c>
      <c r="P265" s="56" t="n">
        <f aca="false">F265+G265+H265+J265-K265-M265-N265+O265</f>
        <v>215489.877134747</v>
      </c>
      <c r="Q265" s="56" t="n">
        <f aca="false">IF(OR(E265=1,P265&lt;=0),0,P265)</f>
        <v>215489.877134747</v>
      </c>
      <c r="R265" s="15" t="n">
        <f aca="false">IF(OR(E265=1,AND(P265&lt;=0,I265&gt;0)),1,0)</f>
        <v>0</v>
      </c>
      <c r="S265" s="15" t="n">
        <f aca="false">IF(L265&gt;0,1,0)</f>
        <v>0</v>
      </c>
    </row>
    <row r="266" customFormat="false" ht="15" hidden="false" customHeight="false" outlineLevel="0" collapsed="false">
      <c r="A266" s="15" t="n">
        <v>265</v>
      </c>
      <c r="B266" s="15" t="n">
        <f aca="false">INT((A266-1)/12)+1</f>
        <v>23</v>
      </c>
      <c r="C266" s="15" t="n">
        <f aca="false">MIN(Inputs!$C$4+B266-1,99)</f>
        <v>96</v>
      </c>
      <c r="D266" s="55" t="n">
        <f aca="false">Inputs!$C$27</f>
        <v>0.04</v>
      </c>
      <c r="E266" s="15" t="n">
        <f aca="false">R265</f>
        <v>0</v>
      </c>
      <c r="F266" s="56" t="n">
        <f aca="false">Q265</f>
        <v>215489.877134747</v>
      </c>
      <c r="G266" s="56" t="n">
        <f aca="false">IF(AND(MOD(A266-1,12)=0,B266&lt;=Inputs!$C$7,E266=0),Inputs!$C$6,0)</f>
        <v>0</v>
      </c>
      <c r="H266" s="56" t="n">
        <f aca="false">IF(B266=1,G266*Inputs!$C$9,0)</f>
        <v>0</v>
      </c>
      <c r="I266" s="56" t="n">
        <f aca="false">I265+G266</f>
        <v>120000</v>
      </c>
      <c r="J266" s="56" t="n">
        <f aca="false">(F266+G266+H266)*((1+D266)^(1/12)-1)</f>
        <v>705.457783437176</v>
      </c>
      <c r="K266" s="56" t="n">
        <f aca="false">(F266+G266+H266+J266)*(Inputs!$C$14+IF(B266&lt;=10,Inputs!$C$12,Inputs!$C$13))/12</f>
        <v>108.097667459092</v>
      </c>
      <c r="L266" s="56" t="n">
        <f aca="false">IF(OR(E266=1,A266&lt;=Inputs!$C$15),0,MAX(Inputs!$C$8*I266-(F266+G266+H266+J266-K266),0))</f>
        <v>0</v>
      </c>
      <c r="M266" s="56" t="n">
        <f aca="false">L266*INDEX(Rates!$B$2:$C$101,C266+1,IF(Inputs!$C$5="Male",1,2))/1000/12*Inputs!$C$16</f>
        <v>0</v>
      </c>
      <c r="N266" s="56" t="n">
        <f aca="false">IF($V$1=1,MAX(F266+G266+H266+J266-K266-M266,0)*Inputs!$C$22/12,0)</f>
        <v>0</v>
      </c>
      <c r="O266" s="56" t="n">
        <f aca="false">IF(AND(MOD(A266,12)=0,B266&gt;=Inputs!$C$18),MAX(F266+G266+H266+J266-K266-M266-N266,0)*Inputs!$C$17,0)</f>
        <v>0</v>
      </c>
      <c r="P266" s="56" t="n">
        <f aca="false">F266+G266+H266+J266-K266-M266-N266+O266</f>
        <v>216087.237250725</v>
      </c>
      <c r="Q266" s="56" t="n">
        <f aca="false">IF(OR(E266=1,P266&lt;=0),0,P266)</f>
        <v>216087.237250725</v>
      </c>
      <c r="R266" s="15" t="n">
        <f aca="false">IF(OR(E266=1,AND(P266&lt;=0,I266&gt;0)),1,0)</f>
        <v>0</v>
      </c>
      <c r="S266" s="15" t="n">
        <f aca="false">IF(L266&gt;0,1,0)</f>
        <v>0</v>
      </c>
    </row>
    <row r="267" customFormat="false" ht="15" hidden="false" customHeight="false" outlineLevel="0" collapsed="false">
      <c r="A267" s="15" t="n">
        <v>266</v>
      </c>
      <c r="B267" s="15" t="n">
        <f aca="false">INT((A267-1)/12)+1</f>
        <v>23</v>
      </c>
      <c r="C267" s="15" t="n">
        <f aca="false">MIN(Inputs!$C$4+B267-1,99)</f>
        <v>96</v>
      </c>
      <c r="D267" s="55" t="n">
        <f aca="false">Inputs!$C$27</f>
        <v>0.04</v>
      </c>
      <c r="E267" s="15" t="n">
        <f aca="false">R266</f>
        <v>0</v>
      </c>
      <c r="F267" s="56" t="n">
        <f aca="false">Q266</f>
        <v>216087.237250725</v>
      </c>
      <c r="G267" s="56" t="n">
        <f aca="false">IF(AND(MOD(A267-1,12)=0,B267&lt;=Inputs!$C$7,E267=0),Inputs!$C$6,0)</f>
        <v>0</v>
      </c>
      <c r="H267" s="56" t="n">
        <f aca="false">IF(B267=1,G267*Inputs!$C$9,0)</f>
        <v>0</v>
      </c>
      <c r="I267" s="56" t="n">
        <f aca="false">I266+G267</f>
        <v>120000</v>
      </c>
      <c r="J267" s="56" t="n">
        <f aca="false">(F267+G267+H267)*((1+D267)^(1/12)-1)</f>
        <v>707.413385013153</v>
      </c>
      <c r="K267" s="56" t="n">
        <f aca="false">(F267+G267+H267+J267)*(Inputs!$C$14+IF(B267&lt;=10,Inputs!$C$12,Inputs!$C$13))/12</f>
        <v>108.397325317869</v>
      </c>
      <c r="L267" s="56" t="n">
        <f aca="false">IF(OR(E267=1,A267&lt;=Inputs!$C$15),0,MAX(Inputs!$C$8*I267-(F267+G267+H267+J267-K267),0))</f>
        <v>0</v>
      </c>
      <c r="M267" s="56" t="n">
        <f aca="false">L267*INDEX(Rates!$B$2:$C$101,C267+1,IF(Inputs!$C$5="Male",1,2))/1000/12*Inputs!$C$16</f>
        <v>0</v>
      </c>
      <c r="N267" s="56" t="n">
        <f aca="false">IF($V$1=1,MAX(F267+G267+H267+J267-K267-M267,0)*Inputs!$C$22/12,0)</f>
        <v>0</v>
      </c>
      <c r="O267" s="56" t="n">
        <f aca="false">IF(AND(MOD(A267,12)=0,B267&gt;=Inputs!$C$18),MAX(F267+G267+H267+J267-K267-M267-N267,0)*Inputs!$C$17,0)</f>
        <v>0</v>
      </c>
      <c r="P267" s="56" t="n">
        <f aca="false">F267+G267+H267+J267-K267-M267-N267+O267</f>
        <v>216686.25331042</v>
      </c>
      <c r="Q267" s="56" t="n">
        <f aca="false">IF(OR(E267=1,P267&lt;=0),0,P267)</f>
        <v>216686.25331042</v>
      </c>
      <c r="R267" s="15" t="n">
        <f aca="false">IF(OR(E267=1,AND(P267&lt;=0,I267&gt;0)),1,0)</f>
        <v>0</v>
      </c>
      <c r="S267" s="15" t="n">
        <f aca="false">IF(L267&gt;0,1,0)</f>
        <v>0</v>
      </c>
    </row>
    <row r="268" customFormat="false" ht="15" hidden="false" customHeight="false" outlineLevel="0" collapsed="false">
      <c r="A268" s="15" t="n">
        <v>267</v>
      </c>
      <c r="B268" s="15" t="n">
        <f aca="false">INT((A268-1)/12)+1</f>
        <v>23</v>
      </c>
      <c r="C268" s="15" t="n">
        <f aca="false">MIN(Inputs!$C$4+B268-1,99)</f>
        <v>96</v>
      </c>
      <c r="D268" s="55" t="n">
        <f aca="false">Inputs!$C$27</f>
        <v>0.04</v>
      </c>
      <c r="E268" s="15" t="n">
        <f aca="false">R267</f>
        <v>0</v>
      </c>
      <c r="F268" s="56" t="n">
        <f aca="false">Q267</f>
        <v>216686.25331042</v>
      </c>
      <c r="G268" s="56" t="n">
        <f aca="false">IF(AND(MOD(A268-1,12)=0,B268&lt;=Inputs!$C$7,E268=0),Inputs!$C$6,0)</f>
        <v>0</v>
      </c>
      <c r="H268" s="56" t="n">
        <f aca="false">IF(B268=1,G268*Inputs!$C$9,0)</f>
        <v>0</v>
      </c>
      <c r="I268" s="56" t="n">
        <f aca="false">I267+G268</f>
        <v>120000</v>
      </c>
      <c r="J268" s="56" t="n">
        <f aca="false">(F268+G268+H268)*((1+D268)^(1/12)-1)</f>
        <v>709.374407717953</v>
      </c>
      <c r="K268" s="56" t="n">
        <f aca="false">(F268+G268+H268+J268)*(Inputs!$C$14+IF(B268&lt;=10,Inputs!$C$12,Inputs!$C$13))/12</f>
        <v>108.697813859069</v>
      </c>
      <c r="L268" s="56" t="n">
        <f aca="false">IF(OR(E268=1,A268&lt;=Inputs!$C$15),0,MAX(Inputs!$C$8*I268-(F268+G268+H268+J268-K268),0))</f>
        <v>0</v>
      </c>
      <c r="M268" s="56" t="n">
        <f aca="false">L268*INDEX(Rates!$B$2:$C$101,C268+1,IF(Inputs!$C$5="Male",1,2))/1000/12*Inputs!$C$16</f>
        <v>0</v>
      </c>
      <c r="N268" s="56" t="n">
        <f aca="false">IF($V$1=1,MAX(F268+G268+H268+J268-K268-M268,0)*Inputs!$C$22/12,0)</f>
        <v>0</v>
      </c>
      <c r="O268" s="56" t="n">
        <f aca="false">IF(AND(MOD(A268,12)=0,B268&gt;=Inputs!$C$18),MAX(F268+G268+H268+J268-K268-M268-N268,0)*Inputs!$C$17,0)</f>
        <v>0</v>
      </c>
      <c r="P268" s="56" t="n">
        <f aca="false">F268+G268+H268+J268-K268-M268-N268+O268</f>
        <v>217286.929904279</v>
      </c>
      <c r="Q268" s="56" t="n">
        <f aca="false">IF(OR(E268=1,P268&lt;=0),0,P268)</f>
        <v>217286.929904279</v>
      </c>
      <c r="R268" s="15" t="n">
        <f aca="false">IF(OR(E268=1,AND(P268&lt;=0,I268&gt;0)),1,0)</f>
        <v>0</v>
      </c>
      <c r="S268" s="15" t="n">
        <f aca="false">IF(L268&gt;0,1,0)</f>
        <v>0</v>
      </c>
    </row>
    <row r="269" customFormat="false" ht="15" hidden="false" customHeight="false" outlineLevel="0" collapsed="false">
      <c r="A269" s="15" t="n">
        <v>268</v>
      </c>
      <c r="B269" s="15" t="n">
        <f aca="false">INT((A269-1)/12)+1</f>
        <v>23</v>
      </c>
      <c r="C269" s="15" t="n">
        <f aca="false">MIN(Inputs!$C$4+B269-1,99)</f>
        <v>96</v>
      </c>
      <c r="D269" s="55" t="n">
        <f aca="false">Inputs!$C$27</f>
        <v>0.04</v>
      </c>
      <c r="E269" s="15" t="n">
        <f aca="false">R268</f>
        <v>0</v>
      </c>
      <c r="F269" s="56" t="n">
        <f aca="false">Q268</f>
        <v>217286.929904279</v>
      </c>
      <c r="G269" s="56" t="n">
        <f aca="false">IF(AND(MOD(A269-1,12)=0,B269&lt;=Inputs!$C$7,E269=0),Inputs!$C$6,0)</f>
        <v>0</v>
      </c>
      <c r="H269" s="56" t="n">
        <f aca="false">IF(B269=1,G269*Inputs!$C$9,0)</f>
        <v>0</v>
      </c>
      <c r="I269" s="56" t="n">
        <f aca="false">I268+G269</f>
        <v>120000</v>
      </c>
      <c r="J269" s="56" t="n">
        <f aca="false">(F269+G269+H269)*((1+D269)^(1/12)-1)</f>
        <v>711.340866579505</v>
      </c>
      <c r="K269" s="56" t="n">
        <f aca="false">(F269+G269+H269+J269)*(Inputs!$C$14+IF(B269&lt;=10,Inputs!$C$12,Inputs!$C$13))/12</f>
        <v>108.999135385429</v>
      </c>
      <c r="L269" s="56" t="n">
        <f aca="false">IF(OR(E269=1,A269&lt;=Inputs!$C$15),0,MAX(Inputs!$C$8*I269-(F269+G269+H269+J269-K269),0))</f>
        <v>0</v>
      </c>
      <c r="M269" s="56" t="n">
        <f aca="false">L269*INDEX(Rates!$B$2:$C$101,C269+1,IF(Inputs!$C$5="Male",1,2))/1000/12*Inputs!$C$16</f>
        <v>0</v>
      </c>
      <c r="N269" s="56" t="n">
        <f aca="false">IF($V$1=1,MAX(F269+G269+H269+J269-K269-M269,0)*Inputs!$C$22/12,0)</f>
        <v>0</v>
      </c>
      <c r="O269" s="56" t="n">
        <f aca="false">IF(AND(MOD(A269,12)=0,B269&gt;=Inputs!$C$18),MAX(F269+G269+H269+J269-K269-M269-N269,0)*Inputs!$C$17,0)</f>
        <v>0</v>
      </c>
      <c r="P269" s="56" t="n">
        <f aca="false">F269+G269+H269+J269-K269-M269-N269+O269</f>
        <v>217889.271635473</v>
      </c>
      <c r="Q269" s="56" t="n">
        <f aca="false">IF(OR(E269=1,P269&lt;=0),0,P269)</f>
        <v>217889.271635473</v>
      </c>
      <c r="R269" s="15" t="n">
        <f aca="false">IF(OR(E269=1,AND(P269&lt;=0,I269&gt;0)),1,0)</f>
        <v>0</v>
      </c>
      <c r="S269" s="15" t="n">
        <f aca="false">IF(L269&gt;0,1,0)</f>
        <v>0</v>
      </c>
    </row>
    <row r="270" customFormat="false" ht="15" hidden="false" customHeight="false" outlineLevel="0" collapsed="false">
      <c r="A270" s="15" t="n">
        <v>269</v>
      </c>
      <c r="B270" s="15" t="n">
        <f aca="false">INT((A270-1)/12)+1</f>
        <v>23</v>
      </c>
      <c r="C270" s="15" t="n">
        <f aca="false">MIN(Inputs!$C$4+B270-1,99)</f>
        <v>96</v>
      </c>
      <c r="D270" s="55" t="n">
        <f aca="false">Inputs!$C$27</f>
        <v>0.04</v>
      </c>
      <c r="E270" s="15" t="n">
        <f aca="false">R269</f>
        <v>0</v>
      </c>
      <c r="F270" s="56" t="n">
        <f aca="false">Q269</f>
        <v>217889.271635473</v>
      </c>
      <c r="G270" s="56" t="n">
        <f aca="false">IF(AND(MOD(A270-1,12)=0,B270&lt;=Inputs!$C$7,E270=0),Inputs!$C$6,0)</f>
        <v>0</v>
      </c>
      <c r="H270" s="56" t="n">
        <f aca="false">IF(B270=1,G270*Inputs!$C$9,0)</f>
        <v>0</v>
      </c>
      <c r="I270" s="56" t="n">
        <f aca="false">I269+G270</f>
        <v>120000</v>
      </c>
      <c r="J270" s="56" t="n">
        <f aca="false">(F270+G270+H270)*((1+D270)^(1/12)-1)</f>
        <v>713.312776667393</v>
      </c>
      <c r="K270" s="56" t="n">
        <f aca="false">(F270+G270+H270+J270)*(Inputs!$C$14+IF(B270&lt;=10,Inputs!$C$12,Inputs!$C$13))/12</f>
        <v>109.30129220607</v>
      </c>
      <c r="L270" s="56" t="n">
        <f aca="false">IF(OR(E270=1,A270&lt;=Inputs!$C$15),0,MAX(Inputs!$C$8*I270-(F270+G270+H270+J270-K270),0))</f>
        <v>0</v>
      </c>
      <c r="M270" s="56" t="n">
        <f aca="false">L270*INDEX(Rates!$B$2:$C$101,C270+1,IF(Inputs!$C$5="Male",1,2))/1000/12*Inputs!$C$16</f>
        <v>0</v>
      </c>
      <c r="N270" s="56" t="n">
        <f aca="false">IF($V$1=1,MAX(F270+G270+H270+J270-K270-M270,0)*Inputs!$C$22/12,0)</f>
        <v>0</v>
      </c>
      <c r="O270" s="56" t="n">
        <f aca="false">IF(AND(MOD(A270,12)=0,B270&gt;=Inputs!$C$18),MAX(F270+G270+H270+J270-K270-M270-N270,0)*Inputs!$C$17,0)</f>
        <v>0</v>
      </c>
      <c r="P270" s="56" t="n">
        <f aca="false">F270+G270+H270+J270-K270-M270-N270+O270</f>
        <v>218493.283119934</v>
      </c>
      <c r="Q270" s="56" t="n">
        <f aca="false">IF(OR(E270=1,P270&lt;=0),0,P270)</f>
        <v>218493.283119934</v>
      </c>
      <c r="R270" s="15" t="n">
        <f aca="false">IF(OR(E270=1,AND(P270&lt;=0,I270&gt;0)),1,0)</f>
        <v>0</v>
      </c>
      <c r="S270" s="15" t="n">
        <f aca="false">IF(L270&gt;0,1,0)</f>
        <v>0</v>
      </c>
    </row>
    <row r="271" customFormat="false" ht="15" hidden="false" customHeight="false" outlineLevel="0" collapsed="false">
      <c r="A271" s="15" t="n">
        <v>270</v>
      </c>
      <c r="B271" s="15" t="n">
        <f aca="false">INT((A271-1)/12)+1</f>
        <v>23</v>
      </c>
      <c r="C271" s="15" t="n">
        <f aca="false">MIN(Inputs!$C$4+B271-1,99)</f>
        <v>96</v>
      </c>
      <c r="D271" s="55" t="n">
        <f aca="false">Inputs!$C$27</f>
        <v>0.04</v>
      </c>
      <c r="E271" s="15" t="n">
        <f aca="false">R270</f>
        <v>0</v>
      </c>
      <c r="F271" s="56" t="n">
        <f aca="false">Q270</f>
        <v>218493.283119934</v>
      </c>
      <c r="G271" s="56" t="n">
        <f aca="false">IF(AND(MOD(A271-1,12)=0,B271&lt;=Inputs!$C$7,E271=0),Inputs!$C$6,0)</f>
        <v>0</v>
      </c>
      <c r="H271" s="56" t="n">
        <f aca="false">IF(B271=1,G271*Inputs!$C$9,0)</f>
        <v>0</v>
      </c>
      <c r="I271" s="56" t="n">
        <f aca="false">I270+G271</f>
        <v>120000</v>
      </c>
      <c r="J271" s="56" t="n">
        <f aca="false">(F271+G271+H271)*((1+D271)^(1/12)-1)</f>
        <v>715.290153092979</v>
      </c>
      <c r="K271" s="56" t="n">
        <f aca="false">(F271+G271+H271+J271)*(Inputs!$C$14+IF(B271&lt;=10,Inputs!$C$12,Inputs!$C$13))/12</f>
        <v>109.604286636514</v>
      </c>
      <c r="L271" s="56" t="n">
        <f aca="false">IF(OR(E271=1,A271&lt;=Inputs!$C$15),0,MAX(Inputs!$C$8*I271-(F271+G271+H271+J271-K271),0))</f>
        <v>0</v>
      </c>
      <c r="M271" s="56" t="n">
        <f aca="false">L271*INDEX(Rates!$B$2:$C$101,C271+1,IF(Inputs!$C$5="Male",1,2))/1000/12*Inputs!$C$16</f>
        <v>0</v>
      </c>
      <c r="N271" s="56" t="n">
        <f aca="false">IF($V$1=1,MAX(F271+G271+H271+J271-K271-M271,0)*Inputs!$C$22/12,0)</f>
        <v>0</v>
      </c>
      <c r="O271" s="56" t="n">
        <f aca="false">IF(AND(MOD(A271,12)=0,B271&gt;=Inputs!$C$18),MAX(F271+G271+H271+J271-K271-M271-N271,0)*Inputs!$C$17,0)</f>
        <v>0</v>
      </c>
      <c r="P271" s="56" t="n">
        <f aca="false">F271+G271+H271+J271-K271-M271-N271+O271</f>
        <v>219098.968986391</v>
      </c>
      <c r="Q271" s="56" t="n">
        <f aca="false">IF(OR(E271=1,P271&lt;=0),0,P271)</f>
        <v>219098.968986391</v>
      </c>
      <c r="R271" s="15" t="n">
        <f aca="false">IF(OR(E271=1,AND(P271&lt;=0,I271&gt;0)),1,0)</f>
        <v>0</v>
      </c>
      <c r="S271" s="15" t="n">
        <f aca="false">IF(L271&gt;0,1,0)</f>
        <v>0</v>
      </c>
    </row>
    <row r="272" customFormat="false" ht="15" hidden="false" customHeight="false" outlineLevel="0" collapsed="false">
      <c r="A272" s="15" t="n">
        <v>271</v>
      </c>
      <c r="B272" s="15" t="n">
        <f aca="false">INT((A272-1)/12)+1</f>
        <v>23</v>
      </c>
      <c r="C272" s="15" t="n">
        <f aca="false">MIN(Inputs!$C$4+B272-1,99)</f>
        <v>96</v>
      </c>
      <c r="D272" s="55" t="n">
        <f aca="false">Inputs!$C$27</f>
        <v>0.04</v>
      </c>
      <c r="E272" s="15" t="n">
        <f aca="false">R271</f>
        <v>0</v>
      </c>
      <c r="F272" s="56" t="n">
        <f aca="false">Q271</f>
        <v>219098.968986391</v>
      </c>
      <c r="G272" s="56" t="n">
        <f aca="false">IF(AND(MOD(A272-1,12)=0,B272&lt;=Inputs!$C$7,E272=0),Inputs!$C$6,0)</f>
        <v>0</v>
      </c>
      <c r="H272" s="56" t="n">
        <f aca="false">IF(B272=1,G272*Inputs!$C$9,0)</f>
        <v>0</v>
      </c>
      <c r="I272" s="56" t="n">
        <f aca="false">I271+G272</f>
        <v>120000</v>
      </c>
      <c r="J272" s="56" t="n">
        <f aca="false">(F272+G272+H272)*((1+D272)^(1/12)-1)</f>
        <v>717.273011009513</v>
      </c>
      <c r="K272" s="56" t="n">
        <f aca="false">(F272+G272+H272+J272)*(Inputs!$C$14+IF(B272&lt;=10,Inputs!$C$12,Inputs!$C$13))/12</f>
        <v>109.9081209987</v>
      </c>
      <c r="L272" s="56" t="n">
        <f aca="false">IF(OR(E272=1,A272&lt;=Inputs!$C$15),0,MAX(Inputs!$C$8*I272-(F272+G272+H272+J272-K272),0))</f>
        <v>0</v>
      </c>
      <c r="M272" s="56" t="n">
        <f aca="false">L272*INDEX(Rates!$B$2:$C$101,C272+1,IF(Inputs!$C$5="Male",1,2))/1000/12*Inputs!$C$16</f>
        <v>0</v>
      </c>
      <c r="N272" s="56" t="n">
        <f aca="false">IF($V$1=1,MAX(F272+G272+H272+J272-K272-M272,0)*Inputs!$C$22/12,0)</f>
        <v>0</v>
      </c>
      <c r="O272" s="56" t="n">
        <f aca="false">IF(AND(MOD(A272,12)=0,B272&gt;=Inputs!$C$18),MAX(F272+G272+H272+J272-K272-M272-N272,0)*Inputs!$C$17,0)</f>
        <v>0</v>
      </c>
      <c r="P272" s="56" t="n">
        <f aca="false">F272+G272+H272+J272-K272-M272-N272+O272</f>
        <v>219706.333876402</v>
      </c>
      <c r="Q272" s="56" t="n">
        <f aca="false">IF(OR(E272=1,P272&lt;=0),0,P272)</f>
        <v>219706.333876402</v>
      </c>
      <c r="R272" s="15" t="n">
        <f aca="false">IF(OR(E272=1,AND(P272&lt;=0,I272&gt;0)),1,0)</f>
        <v>0</v>
      </c>
      <c r="S272" s="15" t="n">
        <f aca="false">IF(L272&gt;0,1,0)</f>
        <v>0</v>
      </c>
    </row>
    <row r="273" customFormat="false" ht="15" hidden="false" customHeight="false" outlineLevel="0" collapsed="false">
      <c r="A273" s="15" t="n">
        <v>272</v>
      </c>
      <c r="B273" s="15" t="n">
        <f aca="false">INT((A273-1)/12)+1</f>
        <v>23</v>
      </c>
      <c r="C273" s="15" t="n">
        <f aca="false">MIN(Inputs!$C$4+B273-1,99)</f>
        <v>96</v>
      </c>
      <c r="D273" s="55" t="n">
        <f aca="false">Inputs!$C$27</f>
        <v>0.04</v>
      </c>
      <c r="E273" s="15" t="n">
        <f aca="false">R272</f>
        <v>0</v>
      </c>
      <c r="F273" s="56" t="n">
        <f aca="false">Q272</f>
        <v>219706.333876402</v>
      </c>
      <c r="G273" s="56" t="n">
        <f aca="false">IF(AND(MOD(A273-1,12)=0,B273&lt;=Inputs!$C$7,E273=0),Inputs!$C$6,0)</f>
        <v>0</v>
      </c>
      <c r="H273" s="56" t="n">
        <f aca="false">IF(B273=1,G273*Inputs!$C$9,0)</f>
        <v>0</v>
      </c>
      <c r="I273" s="56" t="n">
        <f aca="false">I272+G273</f>
        <v>120000</v>
      </c>
      <c r="J273" s="56" t="n">
        <f aca="false">(F273+G273+H273)*((1+D273)^(1/12)-1)</f>
        <v>719.261365612253</v>
      </c>
      <c r="K273" s="56" t="n">
        <f aca="false">(F273+G273+H273+J273)*(Inputs!$C$14+IF(B273&lt;=10,Inputs!$C$12,Inputs!$C$13))/12</f>
        <v>110.212797621007</v>
      </c>
      <c r="L273" s="56" t="n">
        <f aca="false">IF(OR(E273=1,A273&lt;=Inputs!$C$15),0,MAX(Inputs!$C$8*I273-(F273+G273+H273+J273-K273),0))</f>
        <v>0</v>
      </c>
      <c r="M273" s="56" t="n">
        <f aca="false">L273*INDEX(Rates!$B$2:$C$101,C273+1,IF(Inputs!$C$5="Male",1,2))/1000/12*Inputs!$C$16</f>
        <v>0</v>
      </c>
      <c r="N273" s="56" t="n">
        <f aca="false">IF($V$1=1,MAX(F273+G273+H273+J273-K273-M273,0)*Inputs!$C$22/12,0)</f>
        <v>0</v>
      </c>
      <c r="O273" s="56" t="n">
        <f aca="false">IF(AND(MOD(A273,12)=0,B273&gt;=Inputs!$C$18),MAX(F273+G273+H273+J273-K273-M273-N273,0)*Inputs!$C$17,0)</f>
        <v>0</v>
      </c>
      <c r="P273" s="56" t="n">
        <f aca="false">F273+G273+H273+J273-K273-M273-N273+O273</f>
        <v>220315.382444393</v>
      </c>
      <c r="Q273" s="56" t="n">
        <f aca="false">IF(OR(E273=1,P273&lt;=0),0,P273)</f>
        <v>220315.382444393</v>
      </c>
      <c r="R273" s="15" t="n">
        <f aca="false">IF(OR(E273=1,AND(P273&lt;=0,I273&gt;0)),1,0)</f>
        <v>0</v>
      </c>
      <c r="S273" s="15" t="n">
        <f aca="false">IF(L273&gt;0,1,0)</f>
        <v>0</v>
      </c>
    </row>
    <row r="274" customFormat="false" ht="15" hidden="false" customHeight="false" outlineLevel="0" collapsed="false">
      <c r="A274" s="15" t="n">
        <v>273</v>
      </c>
      <c r="B274" s="15" t="n">
        <f aca="false">INT((A274-1)/12)+1</f>
        <v>23</v>
      </c>
      <c r="C274" s="15" t="n">
        <f aca="false">MIN(Inputs!$C$4+B274-1,99)</f>
        <v>96</v>
      </c>
      <c r="D274" s="55" t="n">
        <f aca="false">Inputs!$C$27</f>
        <v>0.04</v>
      </c>
      <c r="E274" s="15" t="n">
        <f aca="false">R273</f>
        <v>0</v>
      </c>
      <c r="F274" s="56" t="n">
        <f aca="false">Q273</f>
        <v>220315.382444393</v>
      </c>
      <c r="G274" s="56" t="n">
        <f aca="false">IF(AND(MOD(A274-1,12)=0,B274&lt;=Inputs!$C$7,E274=0),Inputs!$C$6,0)</f>
        <v>0</v>
      </c>
      <c r="H274" s="56" t="n">
        <f aca="false">IF(B274=1,G274*Inputs!$C$9,0)</f>
        <v>0</v>
      </c>
      <c r="I274" s="56" t="n">
        <f aca="false">I273+G274</f>
        <v>120000</v>
      </c>
      <c r="J274" s="56" t="n">
        <f aca="false">(F274+G274+H274)*((1+D274)^(1/12)-1)</f>
        <v>721.255232138577</v>
      </c>
      <c r="K274" s="56" t="n">
        <f aca="false">(F274+G274+H274+J274)*(Inputs!$C$14+IF(B274&lt;=10,Inputs!$C$12,Inputs!$C$13))/12</f>
        <v>110.518318838266</v>
      </c>
      <c r="L274" s="56" t="n">
        <f aca="false">IF(OR(E274=1,A274&lt;=Inputs!$C$15),0,MAX(Inputs!$C$8*I274-(F274+G274+H274+J274-K274),0))</f>
        <v>0</v>
      </c>
      <c r="M274" s="56" t="n">
        <f aca="false">L274*INDEX(Rates!$B$2:$C$101,C274+1,IF(Inputs!$C$5="Male",1,2))/1000/12*Inputs!$C$16</f>
        <v>0</v>
      </c>
      <c r="N274" s="56" t="n">
        <f aca="false">IF($V$1=1,MAX(F274+G274+H274+J274-K274-M274,0)*Inputs!$C$22/12,0)</f>
        <v>0</v>
      </c>
      <c r="O274" s="56" t="n">
        <f aca="false">IF(AND(MOD(A274,12)=0,B274&gt;=Inputs!$C$18),MAX(F274+G274+H274+J274-K274-M274-N274,0)*Inputs!$C$17,0)</f>
        <v>0</v>
      </c>
      <c r="P274" s="56" t="n">
        <f aca="false">F274+G274+H274+J274-K274-M274-N274+O274</f>
        <v>220926.119357693</v>
      </c>
      <c r="Q274" s="56" t="n">
        <f aca="false">IF(OR(E274=1,P274&lt;=0),0,P274)</f>
        <v>220926.119357693</v>
      </c>
      <c r="R274" s="15" t="n">
        <f aca="false">IF(OR(E274=1,AND(P274&lt;=0,I274&gt;0)),1,0)</f>
        <v>0</v>
      </c>
      <c r="S274" s="15" t="n">
        <f aca="false">IF(L274&gt;0,1,0)</f>
        <v>0</v>
      </c>
    </row>
    <row r="275" customFormat="false" ht="15" hidden="false" customHeight="false" outlineLevel="0" collapsed="false">
      <c r="A275" s="15" t="n">
        <v>274</v>
      </c>
      <c r="B275" s="15" t="n">
        <f aca="false">INT((A275-1)/12)+1</f>
        <v>23</v>
      </c>
      <c r="C275" s="15" t="n">
        <f aca="false">MIN(Inputs!$C$4+B275-1,99)</f>
        <v>96</v>
      </c>
      <c r="D275" s="55" t="n">
        <f aca="false">Inputs!$C$27</f>
        <v>0.04</v>
      </c>
      <c r="E275" s="15" t="n">
        <f aca="false">R274</f>
        <v>0</v>
      </c>
      <c r="F275" s="56" t="n">
        <f aca="false">Q274</f>
        <v>220926.119357693</v>
      </c>
      <c r="G275" s="56" t="n">
        <f aca="false">IF(AND(MOD(A275-1,12)=0,B275&lt;=Inputs!$C$7,E275=0),Inputs!$C$6,0)</f>
        <v>0</v>
      </c>
      <c r="H275" s="56" t="n">
        <f aca="false">IF(B275=1,G275*Inputs!$C$9,0)</f>
        <v>0</v>
      </c>
      <c r="I275" s="56" t="n">
        <f aca="false">I274+G275</f>
        <v>120000</v>
      </c>
      <c r="J275" s="56" t="n">
        <f aca="false">(F275+G275+H275)*((1+D275)^(1/12)-1)</f>
        <v>723.254625868105</v>
      </c>
      <c r="K275" s="56" t="n">
        <f aca="false">(F275+G275+H275+J275)*(Inputs!$C$14+IF(B275&lt;=10,Inputs!$C$12,Inputs!$C$13))/12</f>
        <v>110.824686991781</v>
      </c>
      <c r="L275" s="56" t="n">
        <f aca="false">IF(OR(E275=1,A275&lt;=Inputs!$C$15),0,MAX(Inputs!$C$8*I275-(F275+G275+H275+J275-K275),0))</f>
        <v>0</v>
      </c>
      <c r="M275" s="56" t="n">
        <f aca="false">L275*INDEX(Rates!$B$2:$C$101,C275+1,IF(Inputs!$C$5="Male",1,2))/1000/12*Inputs!$C$16</f>
        <v>0</v>
      </c>
      <c r="N275" s="56" t="n">
        <f aca="false">IF($V$1=1,MAX(F275+G275+H275+J275-K275-M275,0)*Inputs!$C$22/12,0)</f>
        <v>0</v>
      </c>
      <c r="O275" s="56" t="n">
        <f aca="false">IF(AND(MOD(A275,12)=0,B275&gt;=Inputs!$C$18),MAX(F275+G275+H275+J275-K275-M275-N275,0)*Inputs!$C$17,0)</f>
        <v>0</v>
      </c>
      <c r="P275" s="56" t="n">
        <f aca="false">F275+G275+H275+J275-K275-M275-N275+O275</f>
        <v>221538.549296569</v>
      </c>
      <c r="Q275" s="56" t="n">
        <f aca="false">IF(OR(E275=1,P275&lt;=0),0,P275)</f>
        <v>221538.549296569</v>
      </c>
      <c r="R275" s="15" t="n">
        <f aca="false">IF(OR(E275=1,AND(P275&lt;=0,I275&gt;0)),1,0)</f>
        <v>0</v>
      </c>
      <c r="S275" s="15" t="n">
        <f aca="false">IF(L275&gt;0,1,0)</f>
        <v>0</v>
      </c>
    </row>
    <row r="276" customFormat="false" ht="15" hidden="false" customHeight="false" outlineLevel="0" collapsed="false">
      <c r="A276" s="15" t="n">
        <v>275</v>
      </c>
      <c r="B276" s="15" t="n">
        <f aca="false">INT((A276-1)/12)+1</f>
        <v>23</v>
      </c>
      <c r="C276" s="15" t="n">
        <f aca="false">MIN(Inputs!$C$4+B276-1,99)</f>
        <v>96</v>
      </c>
      <c r="D276" s="55" t="n">
        <f aca="false">Inputs!$C$27</f>
        <v>0.04</v>
      </c>
      <c r="E276" s="15" t="n">
        <f aca="false">R275</f>
        <v>0</v>
      </c>
      <c r="F276" s="56" t="n">
        <f aca="false">Q275</f>
        <v>221538.549296569</v>
      </c>
      <c r="G276" s="56" t="n">
        <f aca="false">IF(AND(MOD(A276-1,12)=0,B276&lt;=Inputs!$C$7,E276=0),Inputs!$C$6,0)</f>
        <v>0</v>
      </c>
      <c r="H276" s="56" t="n">
        <f aca="false">IF(B276=1,G276*Inputs!$C$9,0)</f>
        <v>0</v>
      </c>
      <c r="I276" s="56" t="n">
        <f aca="false">I275+G276</f>
        <v>120000</v>
      </c>
      <c r="J276" s="56" t="n">
        <f aca="false">(F276+G276+H276)*((1+D276)^(1/12)-1)</f>
        <v>725.259562122815</v>
      </c>
      <c r="K276" s="56" t="n">
        <f aca="false">(F276+G276+H276+J276)*(Inputs!$C$14+IF(B276&lt;=10,Inputs!$C$12,Inputs!$C$13))/12</f>
        <v>111.131904429346</v>
      </c>
      <c r="L276" s="56" t="n">
        <f aca="false">IF(OR(E276=1,A276&lt;=Inputs!$C$15),0,MAX(Inputs!$C$8*I276-(F276+G276+H276+J276-K276),0))</f>
        <v>0</v>
      </c>
      <c r="M276" s="56" t="n">
        <f aca="false">L276*INDEX(Rates!$B$2:$C$101,C276+1,IF(Inputs!$C$5="Male",1,2))/1000/12*Inputs!$C$16</f>
        <v>0</v>
      </c>
      <c r="N276" s="56" t="n">
        <f aca="false">IF($V$1=1,MAX(F276+G276+H276+J276-K276-M276,0)*Inputs!$C$22/12,0)</f>
        <v>0</v>
      </c>
      <c r="O276" s="56" t="n">
        <f aca="false">IF(AND(MOD(A276,12)=0,B276&gt;=Inputs!$C$18),MAX(F276+G276+H276+J276-K276-M276-N276,0)*Inputs!$C$17,0)</f>
        <v>0</v>
      </c>
      <c r="P276" s="56" t="n">
        <f aca="false">F276+G276+H276+J276-K276-M276-N276+O276</f>
        <v>222152.676954263</v>
      </c>
      <c r="Q276" s="56" t="n">
        <f aca="false">IF(OR(E276=1,P276&lt;=0),0,P276)</f>
        <v>222152.676954263</v>
      </c>
      <c r="R276" s="15" t="n">
        <f aca="false">IF(OR(E276=1,AND(P276&lt;=0,I276&gt;0)),1,0)</f>
        <v>0</v>
      </c>
      <c r="S276" s="15" t="n">
        <f aca="false">IF(L276&gt;0,1,0)</f>
        <v>0</v>
      </c>
    </row>
    <row r="277" customFormat="false" ht="15" hidden="false" customHeight="false" outlineLevel="0" collapsed="false">
      <c r="A277" s="15" t="n">
        <v>276</v>
      </c>
      <c r="B277" s="15" t="n">
        <f aca="false">INT((A277-1)/12)+1</f>
        <v>23</v>
      </c>
      <c r="C277" s="15" t="n">
        <f aca="false">MIN(Inputs!$C$4+B277-1,99)</f>
        <v>96</v>
      </c>
      <c r="D277" s="55" t="n">
        <f aca="false">Inputs!$C$27</f>
        <v>0.04</v>
      </c>
      <c r="E277" s="15" t="n">
        <f aca="false">R276</f>
        <v>0</v>
      </c>
      <c r="F277" s="56" t="n">
        <f aca="false">Q276</f>
        <v>222152.676954263</v>
      </c>
      <c r="G277" s="56" t="n">
        <f aca="false">IF(AND(MOD(A277-1,12)=0,B277&lt;=Inputs!$C$7,E277=0),Inputs!$C$6,0)</f>
        <v>0</v>
      </c>
      <c r="H277" s="56" t="n">
        <f aca="false">IF(B277=1,G277*Inputs!$C$9,0)</f>
        <v>0</v>
      </c>
      <c r="I277" s="56" t="n">
        <f aca="false">I276+G277</f>
        <v>120000</v>
      </c>
      <c r="J277" s="56" t="n">
        <f aca="false">(F277+G277+H277)*((1+D277)^(1/12)-1)</f>
        <v>727.270056267154</v>
      </c>
      <c r="K277" s="56" t="n">
        <f aca="false">(F277+G277+H277+J277)*(Inputs!$C$14+IF(B277&lt;=10,Inputs!$C$12,Inputs!$C$13))/12</f>
        <v>111.439973505265</v>
      </c>
      <c r="L277" s="56" t="n">
        <f aca="false">IF(OR(E277=1,A277&lt;=Inputs!$C$15),0,MAX(Inputs!$C$8*I277-(F277+G277+H277+J277-K277),0))</f>
        <v>0</v>
      </c>
      <c r="M277" s="56" t="n">
        <f aca="false">L277*INDEX(Rates!$B$2:$C$101,C277+1,IF(Inputs!$C$5="Male",1,2))/1000/12*Inputs!$C$16</f>
        <v>0</v>
      </c>
      <c r="N277" s="56" t="n">
        <f aca="false">IF($V$1=1,MAX(F277+G277+H277+J277-K277-M277,0)*Inputs!$C$22/12,0)</f>
        <v>0</v>
      </c>
      <c r="O277" s="56" t="n">
        <f aca="false">IF(AND(MOD(A277,12)=0,B277&gt;=Inputs!$C$18),MAX(F277+G277+H277+J277-K277-M277-N277,0)*Inputs!$C$17,0)</f>
        <v>1113.84253518512</v>
      </c>
      <c r="P277" s="56" t="n">
        <f aca="false">F277+G277+H277+J277-K277-M277-N277+O277</f>
        <v>223882.34957221</v>
      </c>
      <c r="Q277" s="56" t="n">
        <f aca="false">IF(OR(E277=1,P277&lt;=0),0,P277)</f>
        <v>223882.34957221</v>
      </c>
      <c r="R277" s="15" t="n">
        <f aca="false">IF(OR(E277=1,AND(P277&lt;=0,I277&gt;0)),1,0)</f>
        <v>0</v>
      </c>
      <c r="S277" s="15" t="n">
        <f aca="false">IF(L277&gt;0,1,0)</f>
        <v>0</v>
      </c>
    </row>
    <row r="278" customFormat="false" ht="15" hidden="false" customHeight="false" outlineLevel="0" collapsed="false">
      <c r="A278" s="15" t="n">
        <v>277</v>
      </c>
      <c r="B278" s="15" t="n">
        <f aca="false">INT((A278-1)/12)+1</f>
        <v>24</v>
      </c>
      <c r="C278" s="15" t="n">
        <f aca="false">MIN(Inputs!$C$4+B278-1,99)</f>
        <v>97</v>
      </c>
      <c r="D278" s="55" t="n">
        <f aca="false">Inputs!$C$27</f>
        <v>0.04</v>
      </c>
      <c r="E278" s="15" t="n">
        <f aca="false">R277</f>
        <v>0</v>
      </c>
      <c r="F278" s="56" t="n">
        <f aca="false">Q277</f>
        <v>223882.34957221</v>
      </c>
      <c r="G278" s="56" t="n">
        <f aca="false">IF(AND(MOD(A278-1,12)=0,B278&lt;=Inputs!$C$7,E278=0),Inputs!$C$6,0)</f>
        <v>0</v>
      </c>
      <c r="H278" s="56" t="n">
        <f aca="false">IF(B278=1,G278*Inputs!$C$9,0)</f>
        <v>0</v>
      </c>
      <c r="I278" s="56" t="n">
        <f aca="false">I277+G278</f>
        <v>120000</v>
      </c>
      <c r="J278" s="56" t="n">
        <f aca="false">(F278+G278+H278)*((1+D278)^(1/12)-1)</f>
        <v>732.932554326708</v>
      </c>
      <c r="K278" s="56" t="n">
        <f aca="false">(F278+G278+H278+J278)*(Inputs!$C$14+IF(B278&lt;=10,Inputs!$C$12,Inputs!$C$13))/12</f>
        <v>112.307641063268</v>
      </c>
      <c r="L278" s="56" t="n">
        <f aca="false">IF(OR(E278=1,A278&lt;=Inputs!$C$15),0,MAX(Inputs!$C$8*I278-(F278+G278+H278+J278-K278),0))</f>
        <v>0</v>
      </c>
      <c r="M278" s="56" t="n">
        <f aca="false">L278*INDEX(Rates!$B$2:$C$101,C278+1,IF(Inputs!$C$5="Male",1,2))/1000/12*Inputs!$C$16</f>
        <v>0</v>
      </c>
      <c r="N278" s="56" t="n">
        <f aca="false">IF($V$1=1,MAX(F278+G278+H278+J278-K278-M278,0)*Inputs!$C$22/12,0)</f>
        <v>0</v>
      </c>
      <c r="O278" s="56" t="n">
        <f aca="false">IF(AND(MOD(A278,12)=0,B278&gt;=Inputs!$C$18),MAX(F278+G278+H278+J278-K278-M278-N278,0)*Inputs!$C$17,0)</f>
        <v>0</v>
      </c>
      <c r="P278" s="56" t="n">
        <f aca="false">F278+G278+H278+J278-K278-M278-N278+O278</f>
        <v>224502.974485473</v>
      </c>
      <c r="Q278" s="56" t="n">
        <f aca="false">IF(OR(E278=1,P278&lt;=0),0,P278)</f>
        <v>224502.974485473</v>
      </c>
      <c r="R278" s="15" t="n">
        <f aca="false">IF(OR(E278=1,AND(P278&lt;=0,I278&gt;0)),1,0)</f>
        <v>0</v>
      </c>
      <c r="S278" s="15" t="n">
        <f aca="false">IF(L278&gt;0,1,0)</f>
        <v>0</v>
      </c>
    </row>
    <row r="279" customFormat="false" ht="15" hidden="false" customHeight="false" outlineLevel="0" collapsed="false">
      <c r="A279" s="15" t="n">
        <v>278</v>
      </c>
      <c r="B279" s="15" t="n">
        <f aca="false">INT((A279-1)/12)+1</f>
        <v>24</v>
      </c>
      <c r="C279" s="15" t="n">
        <f aca="false">MIN(Inputs!$C$4+B279-1,99)</f>
        <v>97</v>
      </c>
      <c r="D279" s="55" t="n">
        <f aca="false">Inputs!$C$27</f>
        <v>0.04</v>
      </c>
      <c r="E279" s="15" t="n">
        <f aca="false">R278</f>
        <v>0</v>
      </c>
      <c r="F279" s="56" t="n">
        <f aca="false">Q278</f>
        <v>224502.974485473</v>
      </c>
      <c r="G279" s="56" t="n">
        <f aca="false">IF(AND(MOD(A279-1,12)=0,B279&lt;=Inputs!$C$7,E279=0),Inputs!$C$6,0)</f>
        <v>0</v>
      </c>
      <c r="H279" s="56" t="n">
        <f aca="false">IF(B279=1,G279*Inputs!$C$9,0)</f>
        <v>0</v>
      </c>
      <c r="I279" s="56" t="n">
        <f aca="false">I278+G279</f>
        <v>120000</v>
      </c>
      <c r="J279" s="56" t="n">
        <f aca="false">(F279+G279+H279)*((1+D279)^(1/12)-1)</f>
        <v>734.964318795082</v>
      </c>
      <c r="K279" s="56" t="n">
        <f aca="false">(F279+G279+H279+J279)*(Inputs!$C$14+IF(B279&lt;=10,Inputs!$C$12,Inputs!$C$13))/12</f>
        <v>112.618969402134</v>
      </c>
      <c r="L279" s="56" t="n">
        <f aca="false">IF(OR(E279=1,A279&lt;=Inputs!$C$15),0,MAX(Inputs!$C$8*I279-(F279+G279+H279+J279-K279),0))</f>
        <v>0</v>
      </c>
      <c r="M279" s="56" t="n">
        <f aca="false">L279*INDEX(Rates!$B$2:$C$101,C279+1,IF(Inputs!$C$5="Male",1,2))/1000/12*Inputs!$C$16</f>
        <v>0</v>
      </c>
      <c r="N279" s="56" t="n">
        <f aca="false">IF($V$1=1,MAX(F279+G279+H279+J279-K279-M279,0)*Inputs!$C$22/12,0)</f>
        <v>0</v>
      </c>
      <c r="O279" s="56" t="n">
        <f aca="false">IF(AND(MOD(A279,12)=0,B279&gt;=Inputs!$C$18),MAX(F279+G279+H279+J279-K279-M279-N279,0)*Inputs!$C$17,0)</f>
        <v>0</v>
      </c>
      <c r="P279" s="56" t="n">
        <f aca="false">F279+G279+H279+J279-K279-M279-N279+O279</f>
        <v>225125.319834866</v>
      </c>
      <c r="Q279" s="56" t="n">
        <f aca="false">IF(OR(E279=1,P279&lt;=0),0,P279)</f>
        <v>225125.319834866</v>
      </c>
      <c r="R279" s="15" t="n">
        <f aca="false">IF(OR(E279=1,AND(P279&lt;=0,I279&gt;0)),1,0)</f>
        <v>0</v>
      </c>
      <c r="S279" s="15" t="n">
        <f aca="false">IF(L279&gt;0,1,0)</f>
        <v>0</v>
      </c>
    </row>
    <row r="280" customFormat="false" ht="15" hidden="false" customHeight="false" outlineLevel="0" collapsed="false">
      <c r="A280" s="15" t="n">
        <v>279</v>
      </c>
      <c r="B280" s="15" t="n">
        <f aca="false">INT((A280-1)/12)+1</f>
        <v>24</v>
      </c>
      <c r="C280" s="15" t="n">
        <f aca="false">MIN(Inputs!$C$4+B280-1,99)</f>
        <v>97</v>
      </c>
      <c r="D280" s="55" t="n">
        <f aca="false">Inputs!$C$27</f>
        <v>0.04</v>
      </c>
      <c r="E280" s="15" t="n">
        <f aca="false">R279</f>
        <v>0</v>
      </c>
      <c r="F280" s="56" t="n">
        <f aca="false">Q279</f>
        <v>225125.319834866</v>
      </c>
      <c r="G280" s="56" t="n">
        <f aca="false">IF(AND(MOD(A280-1,12)=0,B280&lt;=Inputs!$C$7,E280=0),Inputs!$C$6,0)</f>
        <v>0</v>
      </c>
      <c r="H280" s="56" t="n">
        <f aca="false">IF(B280=1,G280*Inputs!$C$9,0)</f>
        <v>0</v>
      </c>
      <c r="I280" s="56" t="n">
        <f aca="false">I279+G280</f>
        <v>120000</v>
      </c>
      <c r="J280" s="56" t="n">
        <f aca="false">(F280+G280+H280)*((1+D280)^(1/12)-1)</f>
        <v>737.001715523656</v>
      </c>
      <c r="K280" s="56" t="n">
        <f aca="false">(F280+G280+H280+J280)*(Inputs!$C$14+IF(B280&lt;=10,Inputs!$C$12,Inputs!$C$13))/12</f>
        <v>112.931160775195</v>
      </c>
      <c r="L280" s="56" t="n">
        <f aca="false">IF(OR(E280=1,A280&lt;=Inputs!$C$15),0,MAX(Inputs!$C$8*I280-(F280+G280+H280+J280-K280),0))</f>
        <v>0</v>
      </c>
      <c r="M280" s="56" t="n">
        <f aca="false">L280*INDEX(Rates!$B$2:$C$101,C280+1,IF(Inputs!$C$5="Male",1,2))/1000/12*Inputs!$C$16</f>
        <v>0</v>
      </c>
      <c r="N280" s="56" t="n">
        <f aca="false">IF($V$1=1,MAX(F280+G280+H280+J280-K280-M280,0)*Inputs!$C$22/12,0)</f>
        <v>0</v>
      </c>
      <c r="O280" s="56" t="n">
        <f aca="false">IF(AND(MOD(A280,12)=0,B280&gt;=Inputs!$C$18),MAX(F280+G280+H280+J280-K280-M280-N280,0)*Inputs!$C$17,0)</f>
        <v>0</v>
      </c>
      <c r="P280" s="56" t="n">
        <f aca="false">F280+G280+H280+J280-K280-M280-N280+O280</f>
        <v>225749.390389615</v>
      </c>
      <c r="Q280" s="56" t="n">
        <f aca="false">IF(OR(E280=1,P280&lt;=0),0,P280)</f>
        <v>225749.390389615</v>
      </c>
      <c r="R280" s="15" t="n">
        <f aca="false">IF(OR(E280=1,AND(P280&lt;=0,I280&gt;0)),1,0)</f>
        <v>0</v>
      </c>
      <c r="S280" s="15" t="n">
        <f aca="false">IF(L280&gt;0,1,0)</f>
        <v>0</v>
      </c>
    </row>
    <row r="281" customFormat="false" ht="15" hidden="false" customHeight="false" outlineLevel="0" collapsed="false">
      <c r="A281" s="15" t="n">
        <v>280</v>
      </c>
      <c r="B281" s="15" t="n">
        <f aca="false">INT((A281-1)/12)+1</f>
        <v>24</v>
      </c>
      <c r="C281" s="15" t="n">
        <f aca="false">MIN(Inputs!$C$4+B281-1,99)</f>
        <v>97</v>
      </c>
      <c r="D281" s="55" t="n">
        <f aca="false">Inputs!$C$27</f>
        <v>0.04</v>
      </c>
      <c r="E281" s="15" t="n">
        <f aca="false">R280</f>
        <v>0</v>
      </c>
      <c r="F281" s="56" t="n">
        <f aca="false">Q280</f>
        <v>225749.390389615</v>
      </c>
      <c r="G281" s="56" t="n">
        <f aca="false">IF(AND(MOD(A281-1,12)=0,B281&lt;=Inputs!$C$7,E281=0),Inputs!$C$6,0)</f>
        <v>0</v>
      </c>
      <c r="H281" s="56" t="n">
        <f aca="false">IF(B281=1,G281*Inputs!$C$9,0)</f>
        <v>0</v>
      </c>
      <c r="I281" s="56" t="n">
        <f aca="false">I280+G281</f>
        <v>120000</v>
      </c>
      <c r="J281" s="56" t="n">
        <f aca="false">(F281+G281+H281)*((1+D281)^(1/12)-1)</f>
        <v>739.044760125635</v>
      </c>
      <c r="K281" s="56" t="n">
        <f aca="false">(F281+G281+H281+J281)*(Inputs!$C$14+IF(B281&lt;=10,Inputs!$C$12,Inputs!$C$13))/12</f>
        <v>113.24421757487</v>
      </c>
      <c r="L281" s="56" t="n">
        <f aca="false">IF(OR(E281=1,A281&lt;=Inputs!$C$15),0,MAX(Inputs!$C$8*I281-(F281+G281+H281+J281-K281),0))</f>
        <v>0</v>
      </c>
      <c r="M281" s="56" t="n">
        <f aca="false">L281*INDEX(Rates!$B$2:$C$101,C281+1,IF(Inputs!$C$5="Male",1,2))/1000/12*Inputs!$C$16</f>
        <v>0</v>
      </c>
      <c r="N281" s="56" t="n">
        <f aca="false">IF($V$1=1,MAX(F281+G281+H281+J281-K281-M281,0)*Inputs!$C$22/12,0)</f>
        <v>0</v>
      </c>
      <c r="O281" s="56" t="n">
        <f aca="false">IF(AND(MOD(A281,12)=0,B281&gt;=Inputs!$C$18),MAX(F281+G281+H281+J281-K281-M281-N281,0)*Inputs!$C$17,0)</f>
        <v>0</v>
      </c>
      <c r="P281" s="56" t="n">
        <f aca="false">F281+G281+H281+J281-K281-M281-N281+O281</f>
        <v>226375.190932166</v>
      </c>
      <c r="Q281" s="56" t="n">
        <f aca="false">IF(OR(E281=1,P281&lt;=0),0,P281)</f>
        <v>226375.190932166</v>
      </c>
      <c r="R281" s="15" t="n">
        <f aca="false">IF(OR(E281=1,AND(P281&lt;=0,I281&gt;0)),1,0)</f>
        <v>0</v>
      </c>
      <c r="S281" s="15" t="n">
        <f aca="false">IF(L281&gt;0,1,0)</f>
        <v>0</v>
      </c>
    </row>
    <row r="282" customFormat="false" ht="15" hidden="false" customHeight="false" outlineLevel="0" collapsed="false">
      <c r="A282" s="15" t="n">
        <v>281</v>
      </c>
      <c r="B282" s="15" t="n">
        <f aca="false">INT((A282-1)/12)+1</f>
        <v>24</v>
      </c>
      <c r="C282" s="15" t="n">
        <f aca="false">MIN(Inputs!$C$4+B282-1,99)</f>
        <v>97</v>
      </c>
      <c r="D282" s="55" t="n">
        <f aca="false">Inputs!$C$27</f>
        <v>0.04</v>
      </c>
      <c r="E282" s="15" t="n">
        <f aca="false">R281</f>
        <v>0</v>
      </c>
      <c r="F282" s="56" t="n">
        <f aca="false">Q281</f>
        <v>226375.190932166</v>
      </c>
      <c r="G282" s="56" t="n">
        <f aca="false">IF(AND(MOD(A282-1,12)=0,B282&lt;=Inputs!$C$7,E282=0),Inputs!$C$6,0)</f>
        <v>0</v>
      </c>
      <c r="H282" s="56" t="n">
        <f aca="false">IF(B282=1,G282*Inputs!$C$9,0)</f>
        <v>0</v>
      </c>
      <c r="I282" s="56" t="n">
        <f aca="false">I281+G282</f>
        <v>120000</v>
      </c>
      <c r="J282" s="56" t="n">
        <f aca="false">(F282+G282+H282)*((1+D282)^(1/12)-1)</f>
        <v>741.093468257505</v>
      </c>
      <c r="K282" s="56" t="n">
        <f aca="false">(F282+G282+H282+J282)*(Inputs!$C$14+IF(B282&lt;=10,Inputs!$C$12,Inputs!$C$13))/12</f>
        <v>113.558142200212</v>
      </c>
      <c r="L282" s="56" t="n">
        <f aca="false">IF(OR(E282=1,A282&lt;=Inputs!$C$15),0,MAX(Inputs!$C$8*I282-(F282+G282+H282+J282-K282),0))</f>
        <v>0</v>
      </c>
      <c r="M282" s="56" t="n">
        <f aca="false">L282*INDEX(Rates!$B$2:$C$101,C282+1,IF(Inputs!$C$5="Male",1,2))/1000/12*Inputs!$C$16</f>
        <v>0</v>
      </c>
      <c r="N282" s="56" t="n">
        <f aca="false">IF($V$1=1,MAX(F282+G282+H282+J282-K282-M282,0)*Inputs!$C$22/12,0)</f>
        <v>0</v>
      </c>
      <c r="O282" s="56" t="n">
        <f aca="false">IF(AND(MOD(A282,12)=0,B282&gt;=Inputs!$C$18),MAX(F282+G282+H282+J282-K282-M282-N282,0)*Inputs!$C$17,0)</f>
        <v>0</v>
      </c>
      <c r="P282" s="56" t="n">
        <f aca="false">F282+G282+H282+J282-K282-M282-N282+O282</f>
        <v>227002.726258223</v>
      </c>
      <c r="Q282" s="56" t="n">
        <f aca="false">IF(OR(E282=1,P282&lt;=0),0,P282)</f>
        <v>227002.726258223</v>
      </c>
      <c r="R282" s="15" t="n">
        <f aca="false">IF(OR(E282=1,AND(P282&lt;=0,I282&gt;0)),1,0)</f>
        <v>0</v>
      </c>
      <c r="S282" s="15" t="n">
        <f aca="false">IF(L282&gt;0,1,0)</f>
        <v>0</v>
      </c>
    </row>
    <row r="283" customFormat="false" ht="15" hidden="false" customHeight="false" outlineLevel="0" collapsed="false">
      <c r="A283" s="15" t="n">
        <v>282</v>
      </c>
      <c r="B283" s="15" t="n">
        <f aca="false">INT((A283-1)/12)+1</f>
        <v>24</v>
      </c>
      <c r="C283" s="15" t="n">
        <f aca="false">MIN(Inputs!$C$4+B283-1,99)</f>
        <v>97</v>
      </c>
      <c r="D283" s="55" t="n">
        <f aca="false">Inputs!$C$27</f>
        <v>0.04</v>
      </c>
      <c r="E283" s="15" t="n">
        <f aca="false">R282</f>
        <v>0</v>
      </c>
      <c r="F283" s="56" t="n">
        <f aca="false">Q282</f>
        <v>227002.726258223</v>
      </c>
      <c r="G283" s="56" t="n">
        <f aca="false">IF(AND(MOD(A283-1,12)=0,B283&lt;=Inputs!$C$7,E283=0),Inputs!$C$6,0)</f>
        <v>0</v>
      </c>
      <c r="H283" s="56" t="n">
        <f aca="false">IF(B283=1,G283*Inputs!$C$9,0)</f>
        <v>0</v>
      </c>
      <c r="I283" s="56" t="n">
        <f aca="false">I282+G283</f>
        <v>120000</v>
      </c>
      <c r="J283" s="56" t="n">
        <f aca="false">(F283+G283+H283)*((1+D283)^(1/12)-1)</f>
        <v>743.147855619154</v>
      </c>
      <c r="K283" s="56" t="n">
        <f aca="false">(F283+G283+H283+J283)*(Inputs!$C$14+IF(B283&lt;=10,Inputs!$C$12,Inputs!$C$13))/12</f>
        <v>113.872937056921</v>
      </c>
      <c r="L283" s="56" t="n">
        <f aca="false">IF(OR(E283=1,A283&lt;=Inputs!$C$15),0,MAX(Inputs!$C$8*I283-(F283+G283+H283+J283-K283),0))</f>
        <v>0</v>
      </c>
      <c r="M283" s="56" t="n">
        <f aca="false">L283*INDEX(Rates!$B$2:$C$101,C283+1,IF(Inputs!$C$5="Male",1,2))/1000/12*Inputs!$C$16</f>
        <v>0</v>
      </c>
      <c r="N283" s="56" t="n">
        <f aca="false">IF($V$1=1,MAX(F283+G283+H283+J283-K283-M283,0)*Inputs!$C$22/12,0)</f>
        <v>0</v>
      </c>
      <c r="O283" s="56" t="n">
        <f aca="false">IF(AND(MOD(A283,12)=0,B283&gt;=Inputs!$C$18),MAX(F283+G283+H283+J283-K283-M283-N283,0)*Inputs!$C$17,0)</f>
        <v>0</v>
      </c>
      <c r="P283" s="56" t="n">
        <f aca="false">F283+G283+H283+J283-K283-M283-N283+O283</f>
        <v>227632.001176785</v>
      </c>
      <c r="Q283" s="56" t="n">
        <f aca="false">IF(OR(E283=1,P283&lt;=0),0,P283)</f>
        <v>227632.001176785</v>
      </c>
      <c r="R283" s="15" t="n">
        <f aca="false">IF(OR(E283=1,AND(P283&lt;=0,I283&gt;0)),1,0)</f>
        <v>0</v>
      </c>
      <c r="S283" s="15" t="n">
        <f aca="false">IF(L283&gt;0,1,0)</f>
        <v>0</v>
      </c>
    </row>
    <row r="284" customFormat="false" ht="15" hidden="false" customHeight="false" outlineLevel="0" collapsed="false">
      <c r="A284" s="15" t="n">
        <v>283</v>
      </c>
      <c r="B284" s="15" t="n">
        <f aca="false">INT((A284-1)/12)+1</f>
        <v>24</v>
      </c>
      <c r="C284" s="15" t="n">
        <f aca="false">MIN(Inputs!$C$4+B284-1,99)</f>
        <v>97</v>
      </c>
      <c r="D284" s="55" t="n">
        <f aca="false">Inputs!$C$27</f>
        <v>0.04</v>
      </c>
      <c r="E284" s="15" t="n">
        <f aca="false">R283</f>
        <v>0</v>
      </c>
      <c r="F284" s="56" t="n">
        <f aca="false">Q283</f>
        <v>227632.001176785</v>
      </c>
      <c r="G284" s="56" t="n">
        <f aca="false">IF(AND(MOD(A284-1,12)=0,B284&lt;=Inputs!$C$7,E284=0),Inputs!$C$6,0)</f>
        <v>0</v>
      </c>
      <c r="H284" s="56" t="n">
        <f aca="false">IF(B284=1,G284*Inputs!$C$9,0)</f>
        <v>0</v>
      </c>
      <c r="I284" s="56" t="n">
        <f aca="false">I283+G284</f>
        <v>120000</v>
      </c>
      <c r="J284" s="56" t="n">
        <f aca="false">(F284+G284+H284)*((1+D284)^(1/12)-1)</f>
        <v>745.207937953991</v>
      </c>
      <c r="K284" s="56" t="n">
        <f aca="false">(F284+G284+H284+J284)*(Inputs!$C$14+IF(B284&lt;=10,Inputs!$C$12,Inputs!$C$13))/12</f>
        <v>114.18860455737</v>
      </c>
      <c r="L284" s="56" t="n">
        <f aca="false">IF(OR(E284=1,A284&lt;=Inputs!$C$15),0,MAX(Inputs!$C$8*I284-(F284+G284+H284+J284-K284),0))</f>
        <v>0</v>
      </c>
      <c r="M284" s="56" t="n">
        <f aca="false">L284*INDEX(Rates!$B$2:$C$101,C284+1,IF(Inputs!$C$5="Male",1,2))/1000/12*Inputs!$C$16</f>
        <v>0</v>
      </c>
      <c r="N284" s="56" t="n">
        <f aca="false">IF($V$1=1,MAX(F284+G284+H284+J284-K284-M284,0)*Inputs!$C$22/12,0)</f>
        <v>0</v>
      </c>
      <c r="O284" s="56" t="n">
        <f aca="false">IF(AND(MOD(A284,12)=0,B284&gt;=Inputs!$C$18),MAX(F284+G284+H284+J284-K284-M284-N284,0)*Inputs!$C$17,0)</f>
        <v>0</v>
      </c>
      <c r="P284" s="56" t="n">
        <f aca="false">F284+G284+H284+J284-K284-M284-N284+O284</f>
        <v>228263.020510182</v>
      </c>
      <c r="Q284" s="56" t="n">
        <f aca="false">IF(OR(E284=1,P284&lt;=0),0,P284)</f>
        <v>228263.020510182</v>
      </c>
      <c r="R284" s="15" t="n">
        <f aca="false">IF(OR(E284=1,AND(P284&lt;=0,I284&gt;0)),1,0)</f>
        <v>0</v>
      </c>
      <c r="S284" s="15" t="n">
        <f aca="false">IF(L284&gt;0,1,0)</f>
        <v>0</v>
      </c>
    </row>
    <row r="285" customFormat="false" ht="15" hidden="false" customHeight="false" outlineLevel="0" collapsed="false">
      <c r="A285" s="15" t="n">
        <v>284</v>
      </c>
      <c r="B285" s="15" t="n">
        <f aca="false">INT((A285-1)/12)+1</f>
        <v>24</v>
      </c>
      <c r="C285" s="15" t="n">
        <f aca="false">MIN(Inputs!$C$4+B285-1,99)</f>
        <v>97</v>
      </c>
      <c r="D285" s="55" t="n">
        <f aca="false">Inputs!$C$27</f>
        <v>0.04</v>
      </c>
      <c r="E285" s="15" t="n">
        <f aca="false">R284</f>
        <v>0</v>
      </c>
      <c r="F285" s="56" t="n">
        <f aca="false">Q284</f>
        <v>228263.020510182</v>
      </c>
      <c r="G285" s="56" t="n">
        <f aca="false">IF(AND(MOD(A285-1,12)=0,B285&lt;=Inputs!$C$7,E285=0),Inputs!$C$6,0)</f>
        <v>0</v>
      </c>
      <c r="H285" s="56" t="n">
        <f aca="false">IF(B285=1,G285*Inputs!$C$9,0)</f>
        <v>0</v>
      </c>
      <c r="I285" s="56" t="n">
        <f aca="false">I284+G285</f>
        <v>120000</v>
      </c>
      <c r="J285" s="56" t="n">
        <f aca="false">(F285+G285+H285)*((1+D285)^(1/12)-1)</f>
        <v>747.273731049069</v>
      </c>
      <c r="K285" s="56" t="n">
        <f aca="false">(F285+G285+H285+J285)*(Inputs!$C$14+IF(B285&lt;=10,Inputs!$C$12,Inputs!$C$13))/12</f>
        <v>114.505147120615</v>
      </c>
      <c r="L285" s="56" t="n">
        <f aca="false">IF(OR(E285=1,A285&lt;=Inputs!$C$15),0,MAX(Inputs!$C$8*I285-(F285+G285+H285+J285-K285),0))</f>
        <v>0</v>
      </c>
      <c r="M285" s="56" t="n">
        <f aca="false">L285*INDEX(Rates!$B$2:$C$101,C285+1,IF(Inputs!$C$5="Male",1,2))/1000/12*Inputs!$C$16</f>
        <v>0</v>
      </c>
      <c r="N285" s="56" t="n">
        <f aca="false">IF($V$1=1,MAX(F285+G285+H285+J285-K285-M285,0)*Inputs!$C$22/12,0)</f>
        <v>0</v>
      </c>
      <c r="O285" s="56" t="n">
        <f aca="false">IF(AND(MOD(A285,12)=0,B285&gt;=Inputs!$C$18),MAX(F285+G285+H285+J285-K285-M285-N285,0)*Inputs!$C$17,0)</f>
        <v>0</v>
      </c>
      <c r="P285" s="56" t="n">
        <f aca="false">F285+G285+H285+J285-K285-M285-N285+O285</f>
        <v>228895.78909411</v>
      </c>
      <c r="Q285" s="56" t="n">
        <f aca="false">IF(OR(E285=1,P285&lt;=0),0,P285)</f>
        <v>228895.78909411</v>
      </c>
      <c r="R285" s="15" t="n">
        <f aca="false">IF(OR(E285=1,AND(P285&lt;=0,I285&gt;0)),1,0)</f>
        <v>0</v>
      </c>
      <c r="S285" s="15" t="n">
        <f aca="false">IF(L285&gt;0,1,0)</f>
        <v>0</v>
      </c>
    </row>
    <row r="286" customFormat="false" ht="15" hidden="false" customHeight="false" outlineLevel="0" collapsed="false">
      <c r="A286" s="15" t="n">
        <v>285</v>
      </c>
      <c r="B286" s="15" t="n">
        <f aca="false">INT((A286-1)/12)+1</f>
        <v>24</v>
      </c>
      <c r="C286" s="15" t="n">
        <f aca="false">MIN(Inputs!$C$4+B286-1,99)</f>
        <v>97</v>
      </c>
      <c r="D286" s="55" t="n">
        <f aca="false">Inputs!$C$27</f>
        <v>0.04</v>
      </c>
      <c r="E286" s="15" t="n">
        <f aca="false">R285</f>
        <v>0</v>
      </c>
      <c r="F286" s="56" t="n">
        <f aca="false">Q285</f>
        <v>228895.78909411</v>
      </c>
      <c r="G286" s="56" t="n">
        <f aca="false">IF(AND(MOD(A286-1,12)=0,B286&lt;=Inputs!$C$7,E286=0),Inputs!$C$6,0)</f>
        <v>0</v>
      </c>
      <c r="H286" s="56" t="n">
        <f aca="false">IF(B286=1,G286*Inputs!$C$9,0)</f>
        <v>0</v>
      </c>
      <c r="I286" s="56" t="n">
        <f aca="false">I285+G286</f>
        <v>120000</v>
      </c>
      <c r="J286" s="56" t="n">
        <f aca="false">(F286+G286+H286)*((1+D286)^(1/12)-1)</f>
        <v>749.345250735201</v>
      </c>
      <c r="K286" s="56" t="n">
        <f aca="false">(F286+G286+H286+J286)*(Inputs!$C$14+IF(B286&lt;=10,Inputs!$C$12,Inputs!$C$13))/12</f>
        <v>114.822567172423</v>
      </c>
      <c r="L286" s="56" t="n">
        <f aca="false">IF(OR(E286=1,A286&lt;=Inputs!$C$15),0,MAX(Inputs!$C$8*I286-(F286+G286+H286+J286-K286),0))</f>
        <v>0</v>
      </c>
      <c r="M286" s="56" t="n">
        <f aca="false">L286*INDEX(Rates!$B$2:$C$101,C286+1,IF(Inputs!$C$5="Male",1,2))/1000/12*Inputs!$C$16</f>
        <v>0</v>
      </c>
      <c r="N286" s="56" t="n">
        <f aca="false">IF($V$1=1,MAX(F286+G286+H286+J286-K286-M286,0)*Inputs!$C$22/12,0)</f>
        <v>0</v>
      </c>
      <c r="O286" s="56" t="n">
        <f aca="false">IF(AND(MOD(A286,12)=0,B286&gt;=Inputs!$C$18),MAX(F286+G286+H286+J286-K286-M286-N286,0)*Inputs!$C$17,0)</f>
        <v>0</v>
      </c>
      <c r="P286" s="56" t="n">
        <f aca="false">F286+G286+H286+J286-K286-M286-N286+O286</f>
        <v>229530.311777673</v>
      </c>
      <c r="Q286" s="56" t="n">
        <f aca="false">IF(OR(E286=1,P286&lt;=0),0,P286)</f>
        <v>229530.311777673</v>
      </c>
      <c r="R286" s="15" t="n">
        <f aca="false">IF(OR(E286=1,AND(P286&lt;=0,I286&gt;0)),1,0)</f>
        <v>0</v>
      </c>
      <c r="S286" s="15" t="n">
        <f aca="false">IF(L286&gt;0,1,0)</f>
        <v>0</v>
      </c>
    </row>
    <row r="287" customFormat="false" ht="15" hidden="false" customHeight="false" outlineLevel="0" collapsed="false">
      <c r="A287" s="15" t="n">
        <v>286</v>
      </c>
      <c r="B287" s="15" t="n">
        <f aca="false">INT((A287-1)/12)+1</f>
        <v>24</v>
      </c>
      <c r="C287" s="15" t="n">
        <f aca="false">MIN(Inputs!$C$4+B287-1,99)</f>
        <v>97</v>
      </c>
      <c r="D287" s="55" t="n">
        <f aca="false">Inputs!$C$27</f>
        <v>0.04</v>
      </c>
      <c r="E287" s="15" t="n">
        <f aca="false">R286</f>
        <v>0</v>
      </c>
      <c r="F287" s="56" t="n">
        <f aca="false">Q286</f>
        <v>229530.311777673</v>
      </c>
      <c r="G287" s="56" t="n">
        <f aca="false">IF(AND(MOD(A287-1,12)=0,B287&lt;=Inputs!$C$7,E287=0),Inputs!$C$6,0)</f>
        <v>0</v>
      </c>
      <c r="H287" s="56" t="n">
        <f aca="false">IF(B287=1,G287*Inputs!$C$9,0)</f>
        <v>0</v>
      </c>
      <c r="I287" s="56" t="n">
        <f aca="false">I286+G287</f>
        <v>120000</v>
      </c>
      <c r="J287" s="56" t="n">
        <f aca="false">(F287+G287+H287)*((1+D287)^(1/12)-1)</f>
        <v>751.422512887088</v>
      </c>
      <c r="K287" s="56" t="n">
        <f aca="false">(F287+G287+H287+J287)*(Inputs!$C$14+IF(B287&lt;=10,Inputs!$C$12,Inputs!$C$13))/12</f>
        <v>115.14086714528</v>
      </c>
      <c r="L287" s="56" t="n">
        <f aca="false">IF(OR(E287=1,A287&lt;=Inputs!$C$15),0,MAX(Inputs!$C$8*I287-(F287+G287+H287+J287-K287),0))</f>
        <v>0</v>
      </c>
      <c r="M287" s="56" t="n">
        <f aca="false">L287*INDEX(Rates!$B$2:$C$101,C287+1,IF(Inputs!$C$5="Male",1,2))/1000/12*Inputs!$C$16</f>
        <v>0</v>
      </c>
      <c r="N287" s="56" t="n">
        <f aca="false">IF($V$1=1,MAX(F287+G287+H287+J287-K287-M287,0)*Inputs!$C$22/12,0)</f>
        <v>0</v>
      </c>
      <c r="O287" s="56" t="n">
        <f aca="false">IF(AND(MOD(A287,12)=0,B287&gt;=Inputs!$C$18),MAX(F287+G287+H287+J287-K287-M287-N287,0)*Inputs!$C$17,0)</f>
        <v>0</v>
      </c>
      <c r="P287" s="56" t="n">
        <f aca="false">F287+G287+H287+J287-K287-M287-N287+O287</f>
        <v>230166.593423415</v>
      </c>
      <c r="Q287" s="56" t="n">
        <f aca="false">IF(OR(E287=1,P287&lt;=0),0,P287)</f>
        <v>230166.593423415</v>
      </c>
      <c r="R287" s="15" t="n">
        <f aca="false">IF(OR(E287=1,AND(P287&lt;=0,I287&gt;0)),1,0)</f>
        <v>0</v>
      </c>
      <c r="S287" s="15" t="n">
        <f aca="false">IF(L287&gt;0,1,0)</f>
        <v>0</v>
      </c>
    </row>
    <row r="288" customFormat="false" ht="15" hidden="false" customHeight="false" outlineLevel="0" collapsed="false">
      <c r="A288" s="15" t="n">
        <v>287</v>
      </c>
      <c r="B288" s="15" t="n">
        <f aca="false">INT((A288-1)/12)+1</f>
        <v>24</v>
      </c>
      <c r="C288" s="15" t="n">
        <f aca="false">MIN(Inputs!$C$4+B288-1,99)</f>
        <v>97</v>
      </c>
      <c r="D288" s="55" t="n">
        <f aca="false">Inputs!$C$27</f>
        <v>0.04</v>
      </c>
      <c r="E288" s="15" t="n">
        <f aca="false">R287</f>
        <v>0</v>
      </c>
      <c r="F288" s="56" t="n">
        <f aca="false">Q287</f>
        <v>230166.593423415</v>
      </c>
      <c r="G288" s="56" t="n">
        <f aca="false">IF(AND(MOD(A288-1,12)=0,B288&lt;=Inputs!$C$7,E288=0),Inputs!$C$6,0)</f>
        <v>0</v>
      </c>
      <c r="H288" s="56" t="n">
        <f aca="false">IF(B288=1,G288*Inputs!$C$9,0)</f>
        <v>0</v>
      </c>
      <c r="I288" s="56" t="n">
        <f aca="false">I287+G288</f>
        <v>120000</v>
      </c>
      <c r="J288" s="56" t="n">
        <f aca="false">(F288+G288+H288)*((1+D288)^(1/12)-1)</f>
        <v>753.505533423436</v>
      </c>
      <c r="K288" s="56" t="n">
        <f aca="false">(F288+G288+H288+J288)*(Inputs!$C$14+IF(B288&lt;=10,Inputs!$C$12,Inputs!$C$13))/12</f>
        <v>115.460049478419</v>
      </c>
      <c r="L288" s="56" t="n">
        <f aca="false">IF(OR(E288=1,A288&lt;=Inputs!$C$15),0,MAX(Inputs!$C$8*I288-(F288+G288+H288+J288-K288),0))</f>
        <v>0</v>
      </c>
      <c r="M288" s="56" t="n">
        <f aca="false">L288*INDEX(Rates!$B$2:$C$101,C288+1,IF(Inputs!$C$5="Male",1,2))/1000/12*Inputs!$C$16</f>
        <v>0</v>
      </c>
      <c r="N288" s="56" t="n">
        <f aca="false">IF($V$1=1,MAX(F288+G288+H288+J288-K288-M288,0)*Inputs!$C$22/12,0)</f>
        <v>0</v>
      </c>
      <c r="O288" s="56" t="n">
        <f aca="false">IF(AND(MOD(A288,12)=0,B288&gt;=Inputs!$C$18),MAX(F288+G288+H288+J288-K288-M288-N288,0)*Inputs!$C$17,0)</f>
        <v>0</v>
      </c>
      <c r="P288" s="56" t="n">
        <f aca="false">F288+G288+H288+J288-K288-M288-N288+O288</f>
        <v>230804.63890736</v>
      </c>
      <c r="Q288" s="56" t="n">
        <f aca="false">IF(OR(E288=1,P288&lt;=0),0,P288)</f>
        <v>230804.63890736</v>
      </c>
      <c r="R288" s="15" t="n">
        <f aca="false">IF(OR(E288=1,AND(P288&lt;=0,I288&gt;0)),1,0)</f>
        <v>0</v>
      </c>
      <c r="S288" s="15" t="n">
        <f aca="false">IF(L288&gt;0,1,0)</f>
        <v>0</v>
      </c>
    </row>
    <row r="289" customFormat="false" ht="15" hidden="false" customHeight="false" outlineLevel="0" collapsed="false">
      <c r="A289" s="15" t="n">
        <v>288</v>
      </c>
      <c r="B289" s="15" t="n">
        <f aca="false">INT((A289-1)/12)+1</f>
        <v>24</v>
      </c>
      <c r="C289" s="15" t="n">
        <f aca="false">MIN(Inputs!$C$4+B289-1,99)</f>
        <v>97</v>
      </c>
      <c r="D289" s="55" t="n">
        <f aca="false">Inputs!$C$27</f>
        <v>0.04</v>
      </c>
      <c r="E289" s="15" t="n">
        <f aca="false">R288</f>
        <v>0</v>
      </c>
      <c r="F289" s="56" t="n">
        <f aca="false">Q288</f>
        <v>230804.63890736</v>
      </c>
      <c r="G289" s="56" t="n">
        <f aca="false">IF(AND(MOD(A289-1,12)=0,B289&lt;=Inputs!$C$7,E289=0),Inputs!$C$6,0)</f>
        <v>0</v>
      </c>
      <c r="H289" s="56" t="n">
        <f aca="false">IF(B289=1,G289*Inputs!$C$9,0)</f>
        <v>0</v>
      </c>
      <c r="I289" s="56" t="n">
        <f aca="false">I288+G289</f>
        <v>120000</v>
      </c>
      <c r="J289" s="56" t="n">
        <f aca="false">(F289+G289+H289)*((1+D289)^(1/12)-1)</f>
        <v>755.594328307079</v>
      </c>
      <c r="K289" s="56" t="n">
        <f aca="false">(F289+G289+H289+J289)*(Inputs!$C$14+IF(B289&lt;=10,Inputs!$C$12,Inputs!$C$13))/12</f>
        <v>115.780116617833</v>
      </c>
      <c r="L289" s="56" t="n">
        <f aca="false">IF(OR(E289=1,A289&lt;=Inputs!$C$15),0,MAX(Inputs!$C$8*I289-(F289+G289+H289+J289-K289),0))</f>
        <v>0</v>
      </c>
      <c r="M289" s="56" t="n">
        <f aca="false">L289*INDEX(Rates!$B$2:$C$101,C289+1,IF(Inputs!$C$5="Male",1,2))/1000/12*Inputs!$C$16</f>
        <v>0</v>
      </c>
      <c r="N289" s="56" t="n">
        <f aca="false">IF($V$1=1,MAX(F289+G289+H289+J289-K289-M289,0)*Inputs!$C$22/12,0)</f>
        <v>0</v>
      </c>
      <c r="O289" s="56" t="n">
        <f aca="false">IF(AND(MOD(A289,12)=0,B289&gt;=Inputs!$C$18),MAX(F289+G289+H289+J289-K289-M289-N289,0)*Inputs!$C$17,0)</f>
        <v>1157.22226559524</v>
      </c>
      <c r="P289" s="56" t="n">
        <f aca="false">F289+G289+H289+J289-K289-M289-N289+O289</f>
        <v>232601.675384644</v>
      </c>
      <c r="Q289" s="56" t="n">
        <f aca="false">IF(OR(E289=1,P289&lt;=0),0,P289)</f>
        <v>232601.675384644</v>
      </c>
      <c r="R289" s="15" t="n">
        <f aca="false">IF(OR(E289=1,AND(P289&lt;=0,I289&gt;0)),1,0)</f>
        <v>0</v>
      </c>
      <c r="S289" s="15" t="n">
        <f aca="false">IF(L289&gt;0,1,0)</f>
        <v>0</v>
      </c>
    </row>
    <row r="290" customFormat="false" ht="15" hidden="false" customHeight="false" outlineLevel="0" collapsed="false">
      <c r="A290" s="15" t="n">
        <v>289</v>
      </c>
      <c r="B290" s="15" t="n">
        <f aca="false">INT((A290-1)/12)+1</f>
        <v>25</v>
      </c>
      <c r="C290" s="15" t="n">
        <f aca="false">MIN(Inputs!$C$4+B290-1,99)</f>
        <v>98</v>
      </c>
      <c r="D290" s="55" t="n">
        <f aca="false">Inputs!$C$27</f>
        <v>0.04</v>
      </c>
      <c r="E290" s="15" t="n">
        <f aca="false">R289</f>
        <v>0</v>
      </c>
      <c r="F290" s="56" t="n">
        <f aca="false">Q289</f>
        <v>232601.675384644</v>
      </c>
      <c r="G290" s="56" t="n">
        <f aca="false">IF(AND(MOD(A290-1,12)=0,B290&lt;=Inputs!$C$7,E290=0),Inputs!$C$6,0)</f>
        <v>0</v>
      </c>
      <c r="H290" s="56" t="n">
        <f aca="false">IF(B290=1,G290*Inputs!$C$9,0)</f>
        <v>0</v>
      </c>
      <c r="I290" s="56" t="n">
        <f aca="false">I289+G290</f>
        <v>120000</v>
      </c>
      <c r="J290" s="56" t="n">
        <f aca="false">(F290+G290+H290)*((1+D290)^(1/12)-1)</f>
        <v>761.477358112828</v>
      </c>
      <c r="K290" s="56" t="n">
        <f aca="false">(F290+G290+H290+J290)*(Inputs!$C$14+IF(B290&lt;=10,Inputs!$C$12,Inputs!$C$13))/12</f>
        <v>116.681576371379</v>
      </c>
      <c r="L290" s="56" t="n">
        <f aca="false">IF(OR(E290=1,A290&lt;=Inputs!$C$15),0,MAX(Inputs!$C$8*I290-(F290+G290+H290+J290-K290),0))</f>
        <v>0</v>
      </c>
      <c r="M290" s="56" t="n">
        <f aca="false">L290*INDEX(Rates!$B$2:$C$101,C290+1,IF(Inputs!$C$5="Male",1,2))/1000/12*Inputs!$C$16</f>
        <v>0</v>
      </c>
      <c r="N290" s="56" t="n">
        <f aca="false">IF($V$1=1,MAX(F290+G290+H290+J290-K290-M290,0)*Inputs!$C$22/12,0)</f>
        <v>0</v>
      </c>
      <c r="O290" s="56" t="n">
        <f aca="false">IF(AND(MOD(A290,12)=0,B290&gt;=Inputs!$C$18),MAX(F290+G290+H290+J290-K290-M290-N290,0)*Inputs!$C$17,0)</f>
        <v>0</v>
      </c>
      <c r="P290" s="56" t="n">
        <f aca="false">F290+G290+H290+J290-K290-M290-N290+O290</f>
        <v>233246.471166386</v>
      </c>
      <c r="Q290" s="56" t="n">
        <f aca="false">IF(OR(E290=1,P290&lt;=0),0,P290)</f>
        <v>233246.471166386</v>
      </c>
      <c r="R290" s="15" t="n">
        <f aca="false">IF(OR(E290=1,AND(P290&lt;=0,I290&gt;0)),1,0)</f>
        <v>0</v>
      </c>
      <c r="S290" s="15" t="n">
        <f aca="false">IF(L290&gt;0,1,0)</f>
        <v>0</v>
      </c>
    </row>
    <row r="291" customFormat="false" ht="15" hidden="false" customHeight="false" outlineLevel="0" collapsed="false">
      <c r="A291" s="15" t="n">
        <v>290</v>
      </c>
      <c r="B291" s="15" t="n">
        <f aca="false">INT((A291-1)/12)+1</f>
        <v>25</v>
      </c>
      <c r="C291" s="15" t="n">
        <f aca="false">MIN(Inputs!$C$4+B291-1,99)</f>
        <v>98</v>
      </c>
      <c r="D291" s="55" t="n">
        <f aca="false">Inputs!$C$27</f>
        <v>0.04</v>
      </c>
      <c r="E291" s="15" t="n">
        <f aca="false">R290</f>
        <v>0</v>
      </c>
      <c r="F291" s="56" t="n">
        <f aca="false">Q290</f>
        <v>233246.471166386</v>
      </c>
      <c r="G291" s="56" t="n">
        <f aca="false">IF(AND(MOD(A291-1,12)=0,B291&lt;=Inputs!$C$7,E291=0),Inputs!$C$6,0)</f>
        <v>0</v>
      </c>
      <c r="H291" s="56" t="n">
        <f aca="false">IF(B291=1,G291*Inputs!$C$9,0)</f>
        <v>0</v>
      </c>
      <c r="I291" s="56" t="n">
        <f aca="false">I290+G291</f>
        <v>120000</v>
      </c>
      <c r="J291" s="56" t="n">
        <f aca="false">(F291+G291+H291)*((1+D291)^(1/12)-1)</f>
        <v>763.588251714909</v>
      </c>
      <c r="K291" s="56" t="n">
        <f aca="false">(F291+G291+H291+J291)*(Inputs!$C$14+IF(B291&lt;=10,Inputs!$C$12,Inputs!$C$13))/12</f>
        <v>117.00502970905</v>
      </c>
      <c r="L291" s="56" t="n">
        <f aca="false">IF(OR(E291=1,A291&lt;=Inputs!$C$15),0,MAX(Inputs!$C$8*I291-(F291+G291+H291+J291-K291),0))</f>
        <v>0</v>
      </c>
      <c r="M291" s="56" t="n">
        <f aca="false">L291*INDEX(Rates!$B$2:$C$101,C291+1,IF(Inputs!$C$5="Male",1,2))/1000/12*Inputs!$C$16</f>
        <v>0</v>
      </c>
      <c r="N291" s="56" t="n">
        <f aca="false">IF($V$1=1,MAX(F291+G291+H291+J291-K291-M291,0)*Inputs!$C$22/12,0)</f>
        <v>0</v>
      </c>
      <c r="O291" s="56" t="n">
        <f aca="false">IF(AND(MOD(A291,12)=0,B291&gt;=Inputs!$C$18),MAX(F291+G291+H291+J291-K291-M291-N291,0)*Inputs!$C$17,0)</f>
        <v>0</v>
      </c>
      <c r="P291" s="56" t="n">
        <f aca="false">F291+G291+H291+J291-K291-M291-N291+O291</f>
        <v>233893.054388392</v>
      </c>
      <c r="Q291" s="56" t="n">
        <f aca="false">IF(OR(E291=1,P291&lt;=0),0,P291)</f>
        <v>233893.054388392</v>
      </c>
      <c r="R291" s="15" t="n">
        <f aca="false">IF(OR(E291=1,AND(P291&lt;=0,I291&gt;0)),1,0)</f>
        <v>0</v>
      </c>
      <c r="S291" s="15" t="n">
        <f aca="false">IF(L291&gt;0,1,0)</f>
        <v>0</v>
      </c>
    </row>
    <row r="292" customFormat="false" ht="15" hidden="false" customHeight="false" outlineLevel="0" collapsed="false">
      <c r="A292" s="15" t="n">
        <v>291</v>
      </c>
      <c r="B292" s="15" t="n">
        <f aca="false">INT((A292-1)/12)+1</f>
        <v>25</v>
      </c>
      <c r="C292" s="15" t="n">
        <f aca="false">MIN(Inputs!$C$4+B292-1,99)</f>
        <v>98</v>
      </c>
      <c r="D292" s="55" t="n">
        <f aca="false">Inputs!$C$27</f>
        <v>0.04</v>
      </c>
      <c r="E292" s="15" t="n">
        <f aca="false">R291</f>
        <v>0</v>
      </c>
      <c r="F292" s="56" t="n">
        <f aca="false">Q291</f>
        <v>233893.054388392</v>
      </c>
      <c r="G292" s="56" t="n">
        <f aca="false">IF(AND(MOD(A292-1,12)=0,B292&lt;=Inputs!$C$7,E292=0),Inputs!$C$6,0)</f>
        <v>0</v>
      </c>
      <c r="H292" s="56" t="n">
        <f aca="false">IF(B292=1,G292*Inputs!$C$9,0)</f>
        <v>0</v>
      </c>
      <c r="I292" s="56" t="n">
        <f aca="false">I291+G292</f>
        <v>120000</v>
      </c>
      <c r="J292" s="56" t="n">
        <f aca="false">(F292+G292+H292)*((1+D292)^(1/12)-1)</f>
        <v>765.704996931292</v>
      </c>
      <c r="K292" s="56" t="n">
        <f aca="false">(F292+G292+H292+J292)*(Inputs!$C$14+IF(B292&lt;=10,Inputs!$C$12,Inputs!$C$13))/12</f>
        <v>117.329379692661</v>
      </c>
      <c r="L292" s="56" t="n">
        <f aca="false">IF(OR(E292=1,A292&lt;=Inputs!$C$15),0,MAX(Inputs!$C$8*I292-(F292+G292+H292+J292-K292),0))</f>
        <v>0</v>
      </c>
      <c r="M292" s="56" t="n">
        <f aca="false">L292*INDEX(Rates!$B$2:$C$101,C292+1,IF(Inputs!$C$5="Male",1,2))/1000/12*Inputs!$C$16</f>
        <v>0</v>
      </c>
      <c r="N292" s="56" t="n">
        <f aca="false">IF($V$1=1,MAX(F292+G292+H292+J292-K292-M292,0)*Inputs!$C$22/12,0)</f>
        <v>0</v>
      </c>
      <c r="O292" s="56" t="n">
        <f aca="false">IF(AND(MOD(A292,12)=0,B292&gt;=Inputs!$C$18),MAX(F292+G292+H292+J292-K292-M292-N292,0)*Inputs!$C$17,0)</f>
        <v>0</v>
      </c>
      <c r="P292" s="56" t="n">
        <f aca="false">F292+G292+H292+J292-K292-M292-N292+O292</f>
        <v>234541.43000563</v>
      </c>
      <c r="Q292" s="56" t="n">
        <f aca="false">IF(OR(E292=1,P292&lt;=0),0,P292)</f>
        <v>234541.43000563</v>
      </c>
      <c r="R292" s="15" t="n">
        <f aca="false">IF(OR(E292=1,AND(P292&lt;=0,I292&gt;0)),1,0)</f>
        <v>0</v>
      </c>
      <c r="S292" s="15" t="n">
        <f aca="false">IF(L292&gt;0,1,0)</f>
        <v>0</v>
      </c>
    </row>
    <row r="293" customFormat="false" ht="15" hidden="false" customHeight="false" outlineLevel="0" collapsed="false">
      <c r="A293" s="15" t="n">
        <v>292</v>
      </c>
      <c r="B293" s="15" t="n">
        <f aca="false">INT((A293-1)/12)+1</f>
        <v>25</v>
      </c>
      <c r="C293" s="15" t="n">
        <f aca="false">MIN(Inputs!$C$4+B293-1,99)</f>
        <v>98</v>
      </c>
      <c r="D293" s="55" t="n">
        <f aca="false">Inputs!$C$27</f>
        <v>0.04</v>
      </c>
      <c r="E293" s="15" t="n">
        <f aca="false">R292</f>
        <v>0</v>
      </c>
      <c r="F293" s="56" t="n">
        <f aca="false">Q292</f>
        <v>234541.43000563</v>
      </c>
      <c r="G293" s="56" t="n">
        <f aca="false">IF(AND(MOD(A293-1,12)=0,B293&lt;=Inputs!$C$7,E293=0),Inputs!$C$6,0)</f>
        <v>0</v>
      </c>
      <c r="H293" s="56" t="n">
        <f aca="false">IF(B293=1,G293*Inputs!$C$9,0)</f>
        <v>0</v>
      </c>
      <c r="I293" s="56" t="n">
        <f aca="false">I292+G293</f>
        <v>120000</v>
      </c>
      <c r="J293" s="56" t="n">
        <f aca="false">(F293+G293+H293)*((1+D293)^(1/12)-1)</f>
        <v>767.827609983254</v>
      </c>
      <c r="K293" s="56" t="n">
        <f aca="false">(F293+G293+H293+J293)*(Inputs!$C$14+IF(B293&lt;=10,Inputs!$C$12,Inputs!$C$13))/12</f>
        <v>117.654628807807</v>
      </c>
      <c r="L293" s="56" t="n">
        <f aca="false">IF(OR(E293=1,A293&lt;=Inputs!$C$15),0,MAX(Inputs!$C$8*I293-(F293+G293+H293+J293-K293),0))</f>
        <v>0</v>
      </c>
      <c r="M293" s="56" t="n">
        <f aca="false">L293*INDEX(Rates!$B$2:$C$101,C293+1,IF(Inputs!$C$5="Male",1,2))/1000/12*Inputs!$C$16</f>
        <v>0</v>
      </c>
      <c r="N293" s="56" t="n">
        <f aca="false">IF($V$1=1,MAX(F293+G293+H293+J293-K293-M293,0)*Inputs!$C$22/12,0)</f>
        <v>0</v>
      </c>
      <c r="O293" s="56" t="n">
        <f aca="false">IF(AND(MOD(A293,12)=0,B293&gt;=Inputs!$C$18),MAX(F293+G293+H293+J293-K293-M293-N293,0)*Inputs!$C$17,0)</f>
        <v>0</v>
      </c>
      <c r="P293" s="56" t="n">
        <f aca="false">F293+G293+H293+J293-K293-M293-N293+O293</f>
        <v>235191.602986806</v>
      </c>
      <c r="Q293" s="56" t="n">
        <f aca="false">IF(OR(E293=1,P293&lt;=0),0,P293)</f>
        <v>235191.602986806</v>
      </c>
      <c r="R293" s="15" t="n">
        <f aca="false">IF(OR(E293=1,AND(P293&lt;=0,I293&gt;0)),1,0)</f>
        <v>0</v>
      </c>
      <c r="S293" s="15" t="n">
        <f aca="false">IF(L293&gt;0,1,0)</f>
        <v>0</v>
      </c>
    </row>
    <row r="294" customFormat="false" ht="15" hidden="false" customHeight="false" outlineLevel="0" collapsed="false">
      <c r="A294" s="15" t="n">
        <v>293</v>
      </c>
      <c r="B294" s="15" t="n">
        <f aca="false">INT((A294-1)/12)+1</f>
        <v>25</v>
      </c>
      <c r="C294" s="15" t="n">
        <f aca="false">MIN(Inputs!$C$4+B294-1,99)</f>
        <v>98</v>
      </c>
      <c r="D294" s="55" t="n">
        <f aca="false">Inputs!$C$27</f>
        <v>0.04</v>
      </c>
      <c r="E294" s="15" t="n">
        <f aca="false">R293</f>
        <v>0</v>
      </c>
      <c r="F294" s="56" t="n">
        <f aca="false">Q293</f>
        <v>235191.602986806</v>
      </c>
      <c r="G294" s="56" t="n">
        <f aca="false">IF(AND(MOD(A294-1,12)=0,B294&lt;=Inputs!$C$7,E294=0),Inputs!$C$6,0)</f>
        <v>0</v>
      </c>
      <c r="H294" s="56" t="n">
        <f aca="false">IF(B294=1,G294*Inputs!$C$9,0)</f>
        <v>0</v>
      </c>
      <c r="I294" s="56" t="n">
        <f aca="false">I293+G294</f>
        <v>120000</v>
      </c>
      <c r="J294" s="56" t="n">
        <f aca="false">(F294+G294+H294)*((1+D294)^(1/12)-1)</f>
        <v>769.956107137039</v>
      </c>
      <c r="K294" s="56" t="n">
        <f aca="false">(F294+G294+H294+J294)*(Inputs!$C$14+IF(B294&lt;=10,Inputs!$C$12,Inputs!$C$13))/12</f>
        <v>117.980779546971</v>
      </c>
      <c r="L294" s="56" t="n">
        <f aca="false">IF(OR(E294=1,A294&lt;=Inputs!$C$15),0,MAX(Inputs!$C$8*I294-(F294+G294+H294+J294-K294),0))</f>
        <v>0</v>
      </c>
      <c r="M294" s="56" t="n">
        <f aca="false">L294*INDEX(Rates!$B$2:$C$101,C294+1,IF(Inputs!$C$5="Male",1,2))/1000/12*Inputs!$C$16</f>
        <v>0</v>
      </c>
      <c r="N294" s="56" t="n">
        <f aca="false">IF($V$1=1,MAX(F294+G294+H294+J294-K294-M294,0)*Inputs!$C$22/12,0)</f>
        <v>0</v>
      </c>
      <c r="O294" s="56" t="n">
        <f aca="false">IF(AND(MOD(A294,12)=0,B294&gt;=Inputs!$C$18),MAX(F294+G294+H294+J294-K294-M294-N294,0)*Inputs!$C$17,0)</f>
        <v>0</v>
      </c>
      <c r="P294" s="56" t="n">
        <f aca="false">F294+G294+H294+J294-K294-M294-N294+O294</f>
        <v>235843.578314396</v>
      </c>
      <c r="Q294" s="56" t="n">
        <f aca="false">IF(OR(E294=1,P294&lt;=0),0,P294)</f>
        <v>235843.578314396</v>
      </c>
      <c r="R294" s="15" t="n">
        <f aca="false">IF(OR(E294=1,AND(P294&lt;=0,I294&gt;0)),1,0)</f>
        <v>0</v>
      </c>
      <c r="S294" s="15" t="n">
        <f aca="false">IF(L294&gt;0,1,0)</f>
        <v>0</v>
      </c>
    </row>
    <row r="295" customFormat="false" ht="15" hidden="false" customHeight="false" outlineLevel="0" collapsed="false">
      <c r="A295" s="15" t="n">
        <v>294</v>
      </c>
      <c r="B295" s="15" t="n">
        <f aca="false">INT((A295-1)/12)+1</f>
        <v>25</v>
      </c>
      <c r="C295" s="15" t="n">
        <f aca="false">MIN(Inputs!$C$4+B295-1,99)</f>
        <v>98</v>
      </c>
      <c r="D295" s="55" t="n">
        <f aca="false">Inputs!$C$27</f>
        <v>0.04</v>
      </c>
      <c r="E295" s="15" t="n">
        <f aca="false">R294</f>
        <v>0</v>
      </c>
      <c r="F295" s="56" t="n">
        <f aca="false">Q294</f>
        <v>235843.578314396</v>
      </c>
      <c r="G295" s="56" t="n">
        <f aca="false">IF(AND(MOD(A295-1,12)=0,B295&lt;=Inputs!$C$7,E295=0),Inputs!$C$6,0)</f>
        <v>0</v>
      </c>
      <c r="H295" s="56" t="n">
        <f aca="false">IF(B295=1,G295*Inputs!$C$9,0)</f>
        <v>0</v>
      </c>
      <c r="I295" s="56" t="n">
        <f aca="false">I294+G295</f>
        <v>120000</v>
      </c>
      <c r="J295" s="56" t="n">
        <f aca="false">(F295+G295+H295)*((1+D295)^(1/12)-1)</f>
        <v>772.090504703982</v>
      </c>
      <c r="K295" s="56" t="n">
        <f aca="false">(F295+G295+H295+J295)*(Inputs!$C$14+IF(B295&lt;=10,Inputs!$C$12,Inputs!$C$13))/12</f>
        <v>118.30783440955</v>
      </c>
      <c r="L295" s="56" t="n">
        <f aca="false">IF(OR(E295=1,A295&lt;=Inputs!$C$15),0,MAX(Inputs!$C$8*I295-(F295+G295+H295+J295-K295),0))</f>
        <v>0</v>
      </c>
      <c r="M295" s="56" t="n">
        <f aca="false">L295*INDEX(Rates!$B$2:$C$101,C295+1,IF(Inputs!$C$5="Male",1,2))/1000/12*Inputs!$C$16</f>
        <v>0</v>
      </c>
      <c r="N295" s="56" t="n">
        <f aca="false">IF($V$1=1,MAX(F295+G295+H295+J295-K295-M295,0)*Inputs!$C$22/12,0)</f>
        <v>0</v>
      </c>
      <c r="O295" s="56" t="n">
        <f aca="false">IF(AND(MOD(A295,12)=0,B295&gt;=Inputs!$C$18),MAX(F295+G295+H295+J295-K295-M295-N295,0)*Inputs!$C$17,0)</f>
        <v>0</v>
      </c>
      <c r="P295" s="56" t="n">
        <f aca="false">F295+G295+H295+J295-K295-M295-N295+O295</f>
        <v>236497.36098469</v>
      </c>
      <c r="Q295" s="56" t="n">
        <f aca="false">IF(OR(E295=1,P295&lt;=0),0,P295)</f>
        <v>236497.36098469</v>
      </c>
      <c r="R295" s="15" t="n">
        <f aca="false">IF(OR(E295=1,AND(P295&lt;=0,I295&gt;0)),1,0)</f>
        <v>0</v>
      </c>
      <c r="S295" s="15" t="n">
        <f aca="false">IF(L295&gt;0,1,0)</f>
        <v>0</v>
      </c>
    </row>
    <row r="296" customFormat="false" ht="15" hidden="false" customHeight="false" outlineLevel="0" collapsed="false">
      <c r="A296" s="15" t="n">
        <v>295</v>
      </c>
      <c r="B296" s="15" t="n">
        <f aca="false">INT((A296-1)/12)+1</f>
        <v>25</v>
      </c>
      <c r="C296" s="15" t="n">
        <f aca="false">MIN(Inputs!$C$4+B296-1,99)</f>
        <v>98</v>
      </c>
      <c r="D296" s="55" t="n">
        <f aca="false">Inputs!$C$27</f>
        <v>0.04</v>
      </c>
      <c r="E296" s="15" t="n">
        <f aca="false">R295</f>
        <v>0</v>
      </c>
      <c r="F296" s="56" t="n">
        <f aca="false">Q295</f>
        <v>236497.36098469</v>
      </c>
      <c r="G296" s="56" t="n">
        <f aca="false">IF(AND(MOD(A296-1,12)=0,B296&lt;=Inputs!$C$7,E296=0),Inputs!$C$6,0)</f>
        <v>0</v>
      </c>
      <c r="H296" s="56" t="n">
        <f aca="false">IF(B296=1,G296*Inputs!$C$9,0)</f>
        <v>0</v>
      </c>
      <c r="I296" s="56" t="n">
        <f aca="false">I295+G296</f>
        <v>120000</v>
      </c>
      <c r="J296" s="56" t="n">
        <f aca="false">(F296+G296+H296)*((1+D296)^(1/12)-1)</f>
        <v>774.230819040637</v>
      </c>
      <c r="K296" s="56" t="n">
        <f aca="false">(F296+G296+H296+J296)*(Inputs!$C$14+IF(B296&lt;=10,Inputs!$C$12,Inputs!$C$13))/12</f>
        <v>118.635795901865</v>
      </c>
      <c r="L296" s="56" t="n">
        <f aca="false">IF(OR(E296=1,A296&lt;=Inputs!$C$15),0,MAX(Inputs!$C$8*I296-(F296+G296+H296+J296-K296),0))</f>
        <v>0</v>
      </c>
      <c r="M296" s="56" t="n">
        <f aca="false">L296*INDEX(Rates!$B$2:$C$101,C296+1,IF(Inputs!$C$5="Male",1,2))/1000/12*Inputs!$C$16</f>
        <v>0</v>
      </c>
      <c r="N296" s="56" t="n">
        <f aca="false">IF($V$1=1,MAX(F296+G296+H296+J296-K296-M296,0)*Inputs!$C$22/12,0)</f>
        <v>0</v>
      </c>
      <c r="O296" s="56" t="n">
        <f aca="false">IF(AND(MOD(A296,12)=0,B296&gt;=Inputs!$C$18),MAX(F296+G296+H296+J296-K296-M296-N296,0)*Inputs!$C$17,0)</f>
        <v>0</v>
      </c>
      <c r="P296" s="56" t="n">
        <f aca="false">F296+G296+H296+J296-K296-M296-N296+O296</f>
        <v>237152.956007829</v>
      </c>
      <c r="Q296" s="56" t="n">
        <f aca="false">IF(OR(E296=1,P296&lt;=0),0,P296)</f>
        <v>237152.956007829</v>
      </c>
      <c r="R296" s="15" t="n">
        <f aca="false">IF(OR(E296=1,AND(P296&lt;=0,I296&gt;0)),1,0)</f>
        <v>0</v>
      </c>
      <c r="S296" s="15" t="n">
        <f aca="false">IF(L296&gt;0,1,0)</f>
        <v>0</v>
      </c>
    </row>
    <row r="297" customFormat="false" ht="15" hidden="false" customHeight="false" outlineLevel="0" collapsed="false">
      <c r="A297" s="15" t="n">
        <v>296</v>
      </c>
      <c r="B297" s="15" t="n">
        <f aca="false">INT((A297-1)/12)+1</f>
        <v>25</v>
      </c>
      <c r="C297" s="15" t="n">
        <f aca="false">MIN(Inputs!$C$4+B297-1,99)</f>
        <v>98</v>
      </c>
      <c r="D297" s="55" t="n">
        <f aca="false">Inputs!$C$27</f>
        <v>0.04</v>
      </c>
      <c r="E297" s="15" t="n">
        <f aca="false">R296</f>
        <v>0</v>
      </c>
      <c r="F297" s="56" t="n">
        <f aca="false">Q296</f>
        <v>237152.956007829</v>
      </c>
      <c r="G297" s="56" t="n">
        <f aca="false">IF(AND(MOD(A297-1,12)=0,B297&lt;=Inputs!$C$7,E297=0),Inputs!$C$6,0)</f>
        <v>0</v>
      </c>
      <c r="H297" s="56" t="n">
        <f aca="false">IF(B297=1,G297*Inputs!$C$9,0)</f>
        <v>0</v>
      </c>
      <c r="I297" s="56" t="n">
        <f aca="false">I296+G297</f>
        <v>120000</v>
      </c>
      <c r="J297" s="56" t="n">
        <f aca="false">(F297+G297+H297)*((1+D297)^(1/12)-1)</f>
        <v>776.377066548898</v>
      </c>
      <c r="K297" s="56" t="n">
        <f aca="false">(F297+G297+H297+J297)*(Inputs!$C$14+IF(B297&lt;=10,Inputs!$C$12,Inputs!$C$13))/12</f>
        <v>118.964666537189</v>
      </c>
      <c r="L297" s="56" t="n">
        <f aca="false">IF(OR(E297=1,A297&lt;=Inputs!$C$15),0,MAX(Inputs!$C$8*I297-(F297+G297+H297+J297-K297),0))</f>
        <v>0</v>
      </c>
      <c r="M297" s="56" t="n">
        <f aca="false">L297*INDEX(Rates!$B$2:$C$101,C297+1,IF(Inputs!$C$5="Male",1,2))/1000/12*Inputs!$C$16</f>
        <v>0</v>
      </c>
      <c r="N297" s="56" t="n">
        <f aca="false">IF($V$1=1,MAX(F297+G297+H297+J297-K297-M297,0)*Inputs!$C$22/12,0)</f>
        <v>0</v>
      </c>
      <c r="O297" s="56" t="n">
        <f aca="false">IF(AND(MOD(A297,12)=0,B297&gt;=Inputs!$C$18),MAX(F297+G297+H297+J297-K297-M297-N297,0)*Inputs!$C$17,0)</f>
        <v>0</v>
      </c>
      <c r="P297" s="56" t="n">
        <f aca="false">F297+G297+H297+J297-K297-M297-N297+O297</f>
        <v>237810.368407841</v>
      </c>
      <c r="Q297" s="56" t="n">
        <f aca="false">IF(OR(E297=1,P297&lt;=0),0,P297)</f>
        <v>237810.368407841</v>
      </c>
      <c r="R297" s="15" t="n">
        <f aca="false">IF(OR(E297=1,AND(P297&lt;=0,I297&gt;0)),1,0)</f>
        <v>0</v>
      </c>
      <c r="S297" s="15" t="n">
        <f aca="false">IF(L297&gt;0,1,0)</f>
        <v>0</v>
      </c>
    </row>
    <row r="298" customFormat="false" ht="15" hidden="false" customHeight="false" outlineLevel="0" collapsed="false">
      <c r="A298" s="15" t="n">
        <v>297</v>
      </c>
      <c r="B298" s="15" t="n">
        <f aca="false">INT((A298-1)/12)+1</f>
        <v>25</v>
      </c>
      <c r="C298" s="15" t="n">
        <f aca="false">MIN(Inputs!$C$4+B298-1,99)</f>
        <v>98</v>
      </c>
      <c r="D298" s="55" t="n">
        <f aca="false">Inputs!$C$27</f>
        <v>0.04</v>
      </c>
      <c r="E298" s="15" t="n">
        <f aca="false">R297</f>
        <v>0</v>
      </c>
      <c r="F298" s="56" t="n">
        <f aca="false">Q297</f>
        <v>237810.368407841</v>
      </c>
      <c r="G298" s="56" t="n">
        <f aca="false">IF(AND(MOD(A298-1,12)=0,B298&lt;=Inputs!$C$7,E298=0),Inputs!$C$6,0)</f>
        <v>0</v>
      </c>
      <c r="H298" s="56" t="n">
        <f aca="false">IF(B298=1,G298*Inputs!$C$9,0)</f>
        <v>0</v>
      </c>
      <c r="I298" s="56" t="n">
        <f aca="false">I297+G298</f>
        <v>120000</v>
      </c>
      <c r="J298" s="56" t="n">
        <f aca="false">(F298+G298+H298)*((1+D298)^(1/12)-1)</f>
        <v>778.529263676128</v>
      </c>
      <c r="K298" s="56" t="n">
        <f aca="false">(F298+G298+H298+J298)*(Inputs!$C$14+IF(B298&lt;=10,Inputs!$C$12,Inputs!$C$13))/12</f>
        <v>119.294448835758</v>
      </c>
      <c r="L298" s="56" t="n">
        <f aca="false">IF(OR(E298=1,A298&lt;=Inputs!$C$15),0,MAX(Inputs!$C$8*I298-(F298+G298+H298+J298-K298),0))</f>
        <v>0</v>
      </c>
      <c r="M298" s="56" t="n">
        <f aca="false">L298*INDEX(Rates!$B$2:$C$101,C298+1,IF(Inputs!$C$5="Male",1,2))/1000/12*Inputs!$C$16</f>
        <v>0</v>
      </c>
      <c r="N298" s="56" t="n">
        <f aca="false">IF($V$1=1,MAX(F298+G298+H298+J298-K298-M298,0)*Inputs!$C$22/12,0)</f>
        <v>0</v>
      </c>
      <c r="O298" s="56" t="n">
        <f aca="false">IF(AND(MOD(A298,12)=0,B298&gt;=Inputs!$C$18),MAX(F298+G298+H298+J298-K298-M298-N298,0)*Inputs!$C$17,0)</f>
        <v>0</v>
      </c>
      <c r="P298" s="56" t="n">
        <f aca="false">F298+G298+H298+J298-K298-M298-N298+O298</f>
        <v>238469.603222681</v>
      </c>
      <c r="Q298" s="56" t="n">
        <f aca="false">IF(OR(E298=1,P298&lt;=0),0,P298)</f>
        <v>238469.603222681</v>
      </c>
      <c r="R298" s="15" t="n">
        <f aca="false">IF(OR(E298=1,AND(P298&lt;=0,I298&gt;0)),1,0)</f>
        <v>0</v>
      </c>
      <c r="S298" s="15" t="n">
        <f aca="false">IF(L298&gt;0,1,0)</f>
        <v>0</v>
      </c>
    </row>
    <row r="299" customFormat="false" ht="15" hidden="false" customHeight="false" outlineLevel="0" collapsed="false">
      <c r="A299" s="15" t="n">
        <v>298</v>
      </c>
      <c r="B299" s="15" t="n">
        <f aca="false">INT((A299-1)/12)+1</f>
        <v>25</v>
      </c>
      <c r="C299" s="15" t="n">
        <f aca="false">MIN(Inputs!$C$4+B299-1,99)</f>
        <v>98</v>
      </c>
      <c r="D299" s="55" t="n">
        <f aca="false">Inputs!$C$27</f>
        <v>0.04</v>
      </c>
      <c r="E299" s="15" t="n">
        <f aca="false">R298</f>
        <v>0</v>
      </c>
      <c r="F299" s="56" t="n">
        <f aca="false">Q298</f>
        <v>238469.603222681</v>
      </c>
      <c r="G299" s="56" t="n">
        <f aca="false">IF(AND(MOD(A299-1,12)=0,B299&lt;=Inputs!$C$7,E299=0),Inputs!$C$6,0)</f>
        <v>0</v>
      </c>
      <c r="H299" s="56" t="n">
        <f aca="false">IF(B299=1,G299*Inputs!$C$9,0)</f>
        <v>0</v>
      </c>
      <c r="I299" s="56" t="n">
        <f aca="false">I298+G299</f>
        <v>120000</v>
      </c>
      <c r="J299" s="56" t="n">
        <f aca="false">(F299+G299+H299)*((1+D299)^(1/12)-1)</f>
        <v>780.687426915281</v>
      </c>
      <c r="K299" s="56" t="n">
        <f aca="false">(F299+G299+H299+J299)*(Inputs!$C$14+IF(B299&lt;=10,Inputs!$C$12,Inputs!$C$13))/12</f>
        <v>119.625145324798</v>
      </c>
      <c r="L299" s="56" t="n">
        <f aca="false">IF(OR(E299=1,A299&lt;=Inputs!$C$15),0,MAX(Inputs!$C$8*I299-(F299+G299+H299+J299-K299),0))</f>
        <v>0</v>
      </c>
      <c r="M299" s="56" t="n">
        <f aca="false">L299*INDEX(Rates!$B$2:$C$101,C299+1,IF(Inputs!$C$5="Male",1,2))/1000/12*Inputs!$C$16</f>
        <v>0</v>
      </c>
      <c r="N299" s="56" t="n">
        <f aca="false">IF($V$1=1,MAX(F299+G299+H299+J299-K299-M299,0)*Inputs!$C$22/12,0)</f>
        <v>0</v>
      </c>
      <c r="O299" s="56" t="n">
        <f aca="false">IF(AND(MOD(A299,12)=0,B299&gt;=Inputs!$C$18),MAX(F299+G299+H299+J299-K299-M299-N299,0)*Inputs!$C$17,0)</f>
        <v>0</v>
      </c>
      <c r="P299" s="56" t="n">
        <f aca="false">F299+G299+H299+J299-K299-M299-N299+O299</f>
        <v>239130.665504271</v>
      </c>
      <c r="Q299" s="56" t="n">
        <f aca="false">IF(OR(E299=1,P299&lt;=0),0,P299)</f>
        <v>239130.665504271</v>
      </c>
      <c r="R299" s="15" t="n">
        <f aca="false">IF(OR(E299=1,AND(P299&lt;=0,I299&gt;0)),1,0)</f>
        <v>0</v>
      </c>
      <c r="S299" s="15" t="n">
        <f aca="false">IF(L299&gt;0,1,0)</f>
        <v>0</v>
      </c>
    </row>
    <row r="300" customFormat="false" ht="15" hidden="false" customHeight="false" outlineLevel="0" collapsed="false">
      <c r="A300" s="15" t="n">
        <v>299</v>
      </c>
      <c r="B300" s="15" t="n">
        <f aca="false">INT((A300-1)/12)+1</f>
        <v>25</v>
      </c>
      <c r="C300" s="15" t="n">
        <f aca="false">MIN(Inputs!$C$4+B300-1,99)</f>
        <v>98</v>
      </c>
      <c r="D300" s="55" t="n">
        <f aca="false">Inputs!$C$27</f>
        <v>0.04</v>
      </c>
      <c r="E300" s="15" t="n">
        <f aca="false">R299</f>
        <v>0</v>
      </c>
      <c r="F300" s="56" t="n">
        <f aca="false">Q299</f>
        <v>239130.665504271</v>
      </c>
      <c r="G300" s="56" t="n">
        <f aca="false">IF(AND(MOD(A300-1,12)=0,B300&lt;=Inputs!$C$7,E300=0),Inputs!$C$6,0)</f>
        <v>0</v>
      </c>
      <c r="H300" s="56" t="n">
        <f aca="false">IF(B300=1,G300*Inputs!$C$9,0)</f>
        <v>0</v>
      </c>
      <c r="I300" s="56" t="n">
        <f aca="false">I299+G300</f>
        <v>120000</v>
      </c>
      <c r="J300" s="56" t="n">
        <f aca="false">(F300+G300+H300)*((1+D300)^(1/12)-1)</f>
        <v>782.851572805035</v>
      </c>
      <c r="K300" s="56" t="n">
        <f aca="false">(F300+G300+H300+J300)*(Inputs!$C$14+IF(B300&lt;=10,Inputs!$C$12,Inputs!$C$13))/12</f>
        <v>119.956758538538</v>
      </c>
      <c r="L300" s="56" t="n">
        <f aca="false">IF(OR(E300=1,A300&lt;=Inputs!$C$15),0,MAX(Inputs!$C$8*I300-(F300+G300+H300+J300-K300),0))</f>
        <v>0</v>
      </c>
      <c r="M300" s="56" t="n">
        <f aca="false">L300*INDEX(Rates!$B$2:$C$101,C300+1,IF(Inputs!$C$5="Male",1,2))/1000/12*Inputs!$C$16</f>
        <v>0</v>
      </c>
      <c r="N300" s="56" t="n">
        <f aca="false">IF($V$1=1,MAX(F300+G300+H300+J300-K300-M300,0)*Inputs!$C$22/12,0)</f>
        <v>0</v>
      </c>
      <c r="O300" s="56" t="n">
        <f aca="false">IF(AND(MOD(A300,12)=0,B300&gt;=Inputs!$C$18),MAX(F300+G300+H300+J300-K300-M300-N300,0)*Inputs!$C$17,0)</f>
        <v>0</v>
      </c>
      <c r="P300" s="56" t="n">
        <f aca="false">F300+G300+H300+J300-K300-M300-N300+O300</f>
        <v>239793.560318538</v>
      </c>
      <c r="Q300" s="56" t="n">
        <f aca="false">IF(OR(E300=1,P300&lt;=0),0,P300)</f>
        <v>239793.560318538</v>
      </c>
      <c r="R300" s="15" t="n">
        <f aca="false">IF(OR(E300=1,AND(P300&lt;=0,I300&gt;0)),1,0)</f>
        <v>0</v>
      </c>
      <c r="S300" s="15" t="n">
        <f aca="false">IF(L300&gt;0,1,0)</f>
        <v>0</v>
      </c>
    </row>
    <row r="301" customFormat="false" ht="15" hidden="false" customHeight="false" outlineLevel="0" collapsed="false">
      <c r="A301" s="15" t="n">
        <v>300</v>
      </c>
      <c r="B301" s="15" t="n">
        <f aca="false">INT((A301-1)/12)+1</f>
        <v>25</v>
      </c>
      <c r="C301" s="15" t="n">
        <f aca="false">MIN(Inputs!$C$4+B301-1,99)</f>
        <v>98</v>
      </c>
      <c r="D301" s="55" t="n">
        <f aca="false">Inputs!$C$27</f>
        <v>0.04</v>
      </c>
      <c r="E301" s="15" t="n">
        <f aca="false">R300</f>
        <v>0</v>
      </c>
      <c r="F301" s="56" t="n">
        <f aca="false">Q300</f>
        <v>239793.560318538</v>
      </c>
      <c r="G301" s="56" t="n">
        <f aca="false">IF(AND(MOD(A301-1,12)=0,B301&lt;=Inputs!$C$7,E301=0),Inputs!$C$6,0)</f>
        <v>0</v>
      </c>
      <c r="H301" s="56" t="n">
        <f aca="false">IF(B301=1,G301*Inputs!$C$9,0)</f>
        <v>0</v>
      </c>
      <c r="I301" s="56" t="n">
        <f aca="false">I300+G301</f>
        <v>120000</v>
      </c>
      <c r="J301" s="56" t="n">
        <f aca="false">(F301+G301+H301)*((1+D301)^(1/12)-1)</f>
        <v>785.021717929913</v>
      </c>
      <c r="K301" s="56" t="n">
        <f aca="false">(F301+G301+H301+J301)*(Inputs!$C$14+IF(B301&lt;=10,Inputs!$C$12,Inputs!$C$13))/12</f>
        <v>120.289291018234</v>
      </c>
      <c r="L301" s="56" t="n">
        <f aca="false">IF(OR(E301=1,A301&lt;=Inputs!$C$15),0,MAX(Inputs!$C$8*I301-(F301+G301+H301+J301-K301),0))</f>
        <v>0</v>
      </c>
      <c r="M301" s="56" t="n">
        <f aca="false">L301*INDEX(Rates!$B$2:$C$101,C301+1,IF(Inputs!$C$5="Male",1,2))/1000/12*Inputs!$C$16</f>
        <v>0</v>
      </c>
      <c r="N301" s="56" t="n">
        <f aca="false">IF($V$1=1,MAX(F301+G301+H301+J301-K301-M301,0)*Inputs!$C$22/12,0)</f>
        <v>0</v>
      </c>
      <c r="O301" s="56" t="n">
        <f aca="false">IF(AND(MOD(A301,12)=0,B301&gt;=Inputs!$C$18),MAX(F301+G301+H301+J301-K301-M301-N301,0)*Inputs!$C$17,0)</f>
        <v>1202.29146372725</v>
      </c>
      <c r="P301" s="56" t="n">
        <f aca="false">F301+G301+H301+J301-K301-M301-N301+O301</f>
        <v>241660.584209177</v>
      </c>
      <c r="Q301" s="56" t="n">
        <f aca="false">IF(OR(E301=1,P301&lt;=0),0,P301)</f>
        <v>241660.584209177</v>
      </c>
      <c r="R301" s="15" t="n">
        <f aca="false">IF(OR(E301=1,AND(P301&lt;=0,I301&gt;0)),1,0)</f>
        <v>0</v>
      </c>
      <c r="S301" s="15" t="n">
        <f aca="false">IF(L301&gt;0,1,0)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9" min="1" style="0" width="14"/>
  </cols>
  <sheetData>
    <row r="1" customFormat="false" ht="23.85" hidden="false" customHeight="false" outlineLevel="0" collapsed="false">
      <c r="A1" s="52" t="s">
        <v>152</v>
      </c>
      <c r="B1" s="52" t="s">
        <v>77</v>
      </c>
      <c r="C1" s="52" t="s">
        <v>122</v>
      </c>
      <c r="D1" s="52" t="s">
        <v>153</v>
      </c>
      <c r="E1" s="52" t="s">
        <v>154</v>
      </c>
      <c r="F1" s="52" t="s">
        <v>155</v>
      </c>
      <c r="G1" s="52" t="s">
        <v>156</v>
      </c>
      <c r="H1" s="52" t="s">
        <v>157</v>
      </c>
      <c r="I1" s="52" t="s">
        <v>158</v>
      </c>
      <c r="J1" s="52" t="s">
        <v>159</v>
      </c>
      <c r="K1" s="52" t="s">
        <v>160</v>
      </c>
      <c r="L1" s="52" t="s">
        <v>161</v>
      </c>
      <c r="M1" s="52" t="s">
        <v>162</v>
      </c>
      <c r="N1" s="52" t="s">
        <v>163</v>
      </c>
      <c r="O1" s="52" t="s">
        <v>164</v>
      </c>
      <c r="P1" s="52" t="s">
        <v>165</v>
      </c>
      <c r="Q1" s="52" t="s">
        <v>166</v>
      </c>
      <c r="R1" s="52" t="s">
        <v>167</v>
      </c>
      <c r="S1" s="52" t="s">
        <v>168</v>
      </c>
      <c r="U1" s="53" t="s">
        <v>169</v>
      </c>
      <c r="V1" s="54" t="n">
        <v>1</v>
      </c>
    </row>
    <row r="2" customFormat="false" ht="15" hidden="false" customHeight="false" outlineLevel="0" collapsed="false">
      <c r="A2" s="15" t="n">
        <v>1</v>
      </c>
      <c r="B2" s="15" t="n">
        <f aca="false">INT((A2-1)/12)+1</f>
        <v>1</v>
      </c>
      <c r="C2" s="15" t="n">
        <f aca="false">MIN(Inputs!$C$4+B2-1,99)</f>
        <v>74</v>
      </c>
      <c r="D2" s="55" t="n">
        <f aca="false">Inputs!$C$27</f>
        <v>0.04</v>
      </c>
      <c r="E2" s="15" t="n">
        <v>0</v>
      </c>
      <c r="F2" s="56" t="n">
        <v>0</v>
      </c>
      <c r="G2" s="56" t="n">
        <f aca="false">IF(AND(MOD(A2-1,12)=0,B2&lt;=Inputs!$C$7,E2=0),Inputs!$C$6,0)</f>
        <v>24000</v>
      </c>
      <c r="H2" s="56" t="n">
        <f aca="false">IF(B2=1,G2*Inputs!$C$9,0)</f>
        <v>960</v>
      </c>
      <c r="I2" s="56" t="n">
        <f aca="false">G2</f>
        <v>24000</v>
      </c>
      <c r="J2" s="56" t="n">
        <f aca="false">(F2+G2+H2)*((1+D2)^(1/12)-1)</f>
        <v>81.7125449636849</v>
      </c>
      <c r="K2" s="56" t="n">
        <f aca="false">(F2+G2+H2+J2)*(Inputs!$C$14+IF(B2&lt;=10,Inputs!$C$12,Inputs!$C$13))/12</f>
        <v>52.1702344686743</v>
      </c>
      <c r="L2" s="56" t="n">
        <f aca="false">IF(OR(E2=1,A2&lt;=Inputs!$C$15),0,MAX(Inputs!$C$8*I2-(F2+G2+H2+J2-K2),0))</f>
        <v>0</v>
      </c>
      <c r="M2" s="56" t="n">
        <f aca="false">L2*INDEX(Rates!$B$2:$C$101,C2+1,IF(Inputs!$C$5="Male",1,2))/1000/12*Inputs!$C$16</f>
        <v>0</v>
      </c>
      <c r="N2" s="56" t="n">
        <f aca="false">IF($V$1=1,MAX(F2+G2+H2+J2-K2-M2,0)*Inputs!$C$22/12,0)</f>
        <v>166.596948736633</v>
      </c>
      <c r="O2" s="56" t="n">
        <f aca="false">IF(AND(MOD(A2,12)=0,B2&gt;=Inputs!$C$18),MAX(F2+G2+H2+J2-K2-M2-N2,0)*Inputs!$C$17,0)</f>
        <v>0</v>
      </c>
      <c r="P2" s="56" t="n">
        <f aca="false">F2+G2+H2+J2-K2-M2-N2+O2</f>
        <v>24822.9453617584</v>
      </c>
      <c r="Q2" s="56" t="n">
        <f aca="false">IF(OR(E2=1,P2&lt;=0),0,P2)</f>
        <v>24822.9453617584</v>
      </c>
      <c r="R2" s="15" t="n">
        <f aca="false">IF(OR(E2=1,AND(P2&lt;=0,I2&gt;0)),1,0)</f>
        <v>0</v>
      </c>
      <c r="S2" s="15" t="n">
        <f aca="false">IF(L2&gt;0,1,0)</f>
        <v>0</v>
      </c>
      <c r="U2" s="36" t="s">
        <v>179</v>
      </c>
    </row>
    <row r="3" customFormat="false" ht="15" hidden="false" customHeight="false" outlineLevel="0" collapsed="false">
      <c r="A3" s="15" t="n">
        <v>2</v>
      </c>
      <c r="B3" s="15" t="n">
        <f aca="false">INT((A3-1)/12)+1</f>
        <v>1</v>
      </c>
      <c r="C3" s="15" t="n">
        <f aca="false">MIN(Inputs!$C$4+B3-1,99)</f>
        <v>74</v>
      </c>
      <c r="D3" s="55" t="n">
        <f aca="false">Inputs!$C$27</f>
        <v>0.04</v>
      </c>
      <c r="E3" s="15" t="n">
        <f aca="false">R2</f>
        <v>0</v>
      </c>
      <c r="F3" s="56" t="n">
        <f aca="false">Q2</f>
        <v>24822.9453617584</v>
      </c>
      <c r="G3" s="56" t="n">
        <f aca="false">IF(AND(MOD(A3-1,12)=0,B3&lt;=Inputs!$C$7,E3=0),Inputs!$C$6,0)</f>
        <v>0</v>
      </c>
      <c r="H3" s="56" t="n">
        <f aca="false">IF(B3=1,G3*Inputs!$C$9,0)</f>
        <v>0</v>
      </c>
      <c r="I3" s="56" t="n">
        <f aca="false">I2+G3</f>
        <v>24000</v>
      </c>
      <c r="J3" s="56" t="n">
        <f aca="false">(F3+G3+H3)*((1+D3)^(1/12)-1)</f>
        <v>81.2638637421384</v>
      </c>
      <c r="K3" s="56" t="n">
        <f aca="false">(F3+G3+H3+J3)*(Inputs!$C$14+IF(B3&lt;=10,Inputs!$C$12,Inputs!$C$13))/12</f>
        <v>51.8837692197927</v>
      </c>
      <c r="L3" s="56" t="n">
        <f aca="false">IF(OR(E3=1,A3&lt;=Inputs!$C$15),0,MAX(Inputs!$C$8*I3-(F3+G3+H3+J3-K3),0))</f>
        <v>0</v>
      </c>
      <c r="M3" s="56" t="n">
        <f aca="false">L3*INDEX(Rates!$B$2:$C$101,C3+1,IF(Inputs!$C$5="Male",1,2))/1000/12*Inputs!$C$16</f>
        <v>0</v>
      </c>
      <c r="N3" s="56" t="n">
        <f aca="false">IF($V$1=1,MAX(F3+G3+H3+J3-K3-M3,0)*Inputs!$C$22/12,0)</f>
        <v>165.682169708538</v>
      </c>
      <c r="O3" s="56" t="n">
        <f aca="false">IF(AND(MOD(A3,12)=0,B3&gt;=Inputs!$C$18),MAX(F3+G3+H3+J3-K3-M3-N3,0)*Inputs!$C$17,0)</f>
        <v>0</v>
      </c>
      <c r="P3" s="56" t="n">
        <f aca="false">F3+G3+H3+J3-K3-M3-N3+O3</f>
        <v>24686.6432865722</v>
      </c>
      <c r="Q3" s="56" t="n">
        <f aca="false">IF(OR(E3=1,P3&lt;=0),0,P3)</f>
        <v>24686.6432865722</v>
      </c>
      <c r="R3" s="15" t="n">
        <f aca="false">IF(OR(E3=1,AND(P3&lt;=0,I3&gt;0)),1,0)</f>
        <v>0</v>
      </c>
      <c r="S3" s="15" t="n">
        <f aca="false">IF(L3&gt;0,1,0)</f>
        <v>0</v>
      </c>
    </row>
    <row r="4" customFormat="false" ht="15" hidden="false" customHeight="false" outlineLevel="0" collapsed="false">
      <c r="A4" s="15" t="n">
        <v>3</v>
      </c>
      <c r="B4" s="15" t="n">
        <f aca="false">INT((A4-1)/12)+1</f>
        <v>1</v>
      </c>
      <c r="C4" s="15" t="n">
        <f aca="false">MIN(Inputs!$C$4+B4-1,99)</f>
        <v>74</v>
      </c>
      <c r="D4" s="55" t="n">
        <f aca="false">Inputs!$C$27</f>
        <v>0.04</v>
      </c>
      <c r="E4" s="15" t="n">
        <f aca="false">R3</f>
        <v>0</v>
      </c>
      <c r="F4" s="56" t="n">
        <f aca="false">Q3</f>
        <v>24686.6432865722</v>
      </c>
      <c r="G4" s="56" t="n">
        <f aca="false">IF(AND(MOD(A4-1,12)=0,B4&lt;=Inputs!$C$7,E4=0),Inputs!$C$6,0)</f>
        <v>0</v>
      </c>
      <c r="H4" s="56" t="n">
        <f aca="false">IF(B4=1,G4*Inputs!$C$9,0)</f>
        <v>0</v>
      </c>
      <c r="I4" s="56" t="n">
        <f aca="false">I3+G4</f>
        <v>24000</v>
      </c>
      <c r="J4" s="56" t="n">
        <f aca="false">(F4+G4+H4)*((1+D4)^(1/12)-1)</f>
        <v>80.8176462162051</v>
      </c>
      <c r="K4" s="56" t="n">
        <f aca="false">(F4+G4+H4+J4)*(Inputs!$C$14+IF(B4&lt;=10,Inputs!$C$12,Inputs!$C$13))/12</f>
        <v>51.5988769433091</v>
      </c>
      <c r="L4" s="56" t="n">
        <f aca="false">IF(OR(E4=1,A4&lt;=Inputs!$C$15),0,MAX(Inputs!$C$8*I4-(F4+G4+H4+J4-K4),0))</f>
        <v>0</v>
      </c>
      <c r="M4" s="56" t="n">
        <f aca="false">L4*INDEX(Rates!$B$2:$C$101,C4+1,IF(Inputs!$C$5="Male",1,2))/1000/12*Inputs!$C$16</f>
        <v>0</v>
      </c>
      <c r="N4" s="56" t="n">
        <f aca="false">IF($V$1=1,MAX(F4+G4+H4+J4-K4-M4,0)*Inputs!$C$22/12,0)</f>
        <v>164.772413705634</v>
      </c>
      <c r="O4" s="56" t="n">
        <f aca="false">IF(AND(MOD(A4,12)=0,B4&gt;=Inputs!$C$18),MAX(F4+G4+H4+J4-K4-M4-N4,0)*Inputs!$C$17,0)</f>
        <v>0</v>
      </c>
      <c r="P4" s="56" t="n">
        <f aca="false">F4+G4+H4+J4-K4-M4-N4+O4</f>
        <v>24551.0896421394</v>
      </c>
      <c r="Q4" s="56" t="n">
        <f aca="false">IF(OR(E4=1,P4&lt;=0),0,P4)</f>
        <v>24551.0896421394</v>
      </c>
      <c r="R4" s="15" t="n">
        <f aca="false">IF(OR(E4=1,AND(P4&lt;=0,I4&gt;0)),1,0)</f>
        <v>0</v>
      </c>
      <c r="S4" s="15" t="n">
        <f aca="false">IF(L4&gt;0,1,0)</f>
        <v>0</v>
      </c>
    </row>
    <row r="5" customFormat="false" ht="15" hidden="false" customHeight="false" outlineLevel="0" collapsed="false">
      <c r="A5" s="15" t="n">
        <v>4</v>
      </c>
      <c r="B5" s="15" t="n">
        <f aca="false">INT((A5-1)/12)+1</f>
        <v>1</v>
      </c>
      <c r="C5" s="15" t="n">
        <f aca="false">MIN(Inputs!$C$4+B5-1,99)</f>
        <v>74</v>
      </c>
      <c r="D5" s="55" t="n">
        <f aca="false">Inputs!$C$27</f>
        <v>0.04</v>
      </c>
      <c r="E5" s="15" t="n">
        <f aca="false">R4</f>
        <v>0</v>
      </c>
      <c r="F5" s="56" t="n">
        <f aca="false">Q4</f>
        <v>24551.0896421394</v>
      </c>
      <c r="G5" s="56" t="n">
        <f aca="false">IF(AND(MOD(A5-1,12)=0,B5&lt;=Inputs!$C$7,E5=0),Inputs!$C$6,0)</f>
        <v>0</v>
      </c>
      <c r="H5" s="56" t="n">
        <f aca="false">IF(B5=1,G5*Inputs!$C$9,0)</f>
        <v>0</v>
      </c>
      <c r="I5" s="56" t="n">
        <f aca="false">I4+G5</f>
        <v>24000</v>
      </c>
      <c r="J5" s="56" t="n">
        <f aca="false">(F5+G5+H5)*((1+D5)^(1/12)-1)</f>
        <v>80.3738788578036</v>
      </c>
      <c r="K5" s="56" t="n">
        <f aca="false">(F5+G5+H5+J5)*(Inputs!$C$14+IF(B5&lt;=10,Inputs!$C$12,Inputs!$C$13))/12</f>
        <v>51.3155490020776</v>
      </c>
      <c r="L5" s="56" t="n">
        <f aca="false">IF(OR(E5=1,A5&lt;=Inputs!$C$15),0,MAX(Inputs!$C$8*I5-(F5+G5+H5+J5-K5),0))</f>
        <v>0</v>
      </c>
      <c r="M5" s="56" t="n">
        <f aca="false">L5*INDEX(Rates!$B$2:$C$101,C5+1,IF(Inputs!$C$5="Male",1,2))/1000/12*Inputs!$C$16</f>
        <v>0</v>
      </c>
      <c r="N5" s="56" t="n">
        <f aca="false">IF($V$1=1,MAX(F5+G5+H5+J5-K5-M5,0)*Inputs!$C$22/12,0)</f>
        <v>163.867653146634</v>
      </c>
      <c r="O5" s="56" t="n">
        <f aca="false">IF(AND(MOD(A5,12)=0,B5&gt;=Inputs!$C$18),MAX(F5+G5+H5+J5-K5-M5-N5,0)*Inputs!$C$17,0)</f>
        <v>0</v>
      </c>
      <c r="P5" s="56" t="n">
        <f aca="false">F5+G5+H5+J5-K5-M5-N5+O5</f>
        <v>24416.2803188485</v>
      </c>
      <c r="Q5" s="56" t="n">
        <f aca="false">IF(OR(E5=1,P5&lt;=0),0,P5)</f>
        <v>24416.2803188485</v>
      </c>
      <c r="R5" s="15" t="n">
        <f aca="false">IF(OR(E5=1,AND(P5&lt;=0,I5&gt;0)),1,0)</f>
        <v>0</v>
      </c>
      <c r="S5" s="15" t="n">
        <f aca="false">IF(L5&gt;0,1,0)</f>
        <v>0</v>
      </c>
    </row>
    <row r="6" customFormat="false" ht="15" hidden="false" customHeight="false" outlineLevel="0" collapsed="false">
      <c r="A6" s="15" t="n">
        <v>5</v>
      </c>
      <c r="B6" s="15" t="n">
        <f aca="false">INT((A6-1)/12)+1</f>
        <v>1</v>
      </c>
      <c r="C6" s="15" t="n">
        <f aca="false">MIN(Inputs!$C$4+B6-1,99)</f>
        <v>74</v>
      </c>
      <c r="D6" s="55" t="n">
        <f aca="false">Inputs!$C$27</f>
        <v>0.04</v>
      </c>
      <c r="E6" s="15" t="n">
        <f aca="false">R5</f>
        <v>0</v>
      </c>
      <c r="F6" s="56" t="n">
        <f aca="false">Q5</f>
        <v>24416.2803188485</v>
      </c>
      <c r="G6" s="56" t="n">
        <f aca="false">IF(AND(MOD(A6-1,12)=0,B6&lt;=Inputs!$C$7,E6=0),Inputs!$C$6,0)</f>
        <v>0</v>
      </c>
      <c r="H6" s="56" t="n">
        <f aca="false">IF(B6=1,G6*Inputs!$C$9,0)</f>
        <v>0</v>
      </c>
      <c r="I6" s="56" t="n">
        <f aca="false">I5+G6</f>
        <v>24000</v>
      </c>
      <c r="J6" s="56" t="n">
        <f aca="false">(F6+G6+H6)*((1+D6)^(1/12)-1)</f>
        <v>79.9325482131349</v>
      </c>
      <c r="K6" s="56" t="n">
        <f aca="false">(F6+G6+H6+J6)*(Inputs!$C$14+IF(B6&lt;=10,Inputs!$C$12,Inputs!$C$13))/12</f>
        <v>51.0337768063785</v>
      </c>
      <c r="L6" s="56" t="n">
        <f aca="false">IF(OR(E6=1,A6&lt;=Inputs!$C$15),0,MAX(Inputs!$C$8*I6-(F6+G6+H6+J6-K6),0))</f>
        <v>0</v>
      </c>
      <c r="M6" s="56" t="n">
        <f aca="false">L6*INDEX(Rates!$B$2:$C$101,C6+1,IF(Inputs!$C$5="Male",1,2))/1000/12*Inputs!$C$16</f>
        <v>0</v>
      </c>
      <c r="N6" s="56" t="n">
        <f aca="false">IF($V$1=1,MAX(F6+G6+H6+J6-K6-M6,0)*Inputs!$C$22/12,0)</f>
        <v>162.967860601702</v>
      </c>
      <c r="O6" s="56" t="n">
        <f aca="false">IF(AND(MOD(A6,12)=0,B6&gt;=Inputs!$C$18),MAX(F6+G6+H6+J6-K6-M6-N6,0)*Inputs!$C$17,0)</f>
        <v>0</v>
      </c>
      <c r="P6" s="56" t="n">
        <f aca="false">F6+G6+H6+J6-K6-M6-N6+O6</f>
        <v>24282.2112296536</v>
      </c>
      <c r="Q6" s="56" t="n">
        <f aca="false">IF(OR(E6=1,P6&lt;=0),0,P6)</f>
        <v>24282.2112296536</v>
      </c>
      <c r="R6" s="15" t="n">
        <f aca="false">IF(OR(E6=1,AND(P6&lt;=0,I6&gt;0)),1,0)</f>
        <v>0</v>
      </c>
      <c r="S6" s="15" t="n">
        <f aca="false">IF(L6&gt;0,1,0)</f>
        <v>0</v>
      </c>
    </row>
    <row r="7" customFormat="false" ht="15" hidden="false" customHeight="false" outlineLevel="0" collapsed="false">
      <c r="A7" s="15" t="n">
        <v>6</v>
      </c>
      <c r="B7" s="15" t="n">
        <f aca="false">INT((A7-1)/12)+1</f>
        <v>1</v>
      </c>
      <c r="C7" s="15" t="n">
        <f aca="false">MIN(Inputs!$C$4+B7-1,99)</f>
        <v>74</v>
      </c>
      <c r="D7" s="55" t="n">
        <f aca="false">Inputs!$C$27</f>
        <v>0.04</v>
      </c>
      <c r="E7" s="15" t="n">
        <f aca="false">R6</f>
        <v>0</v>
      </c>
      <c r="F7" s="56" t="n">
        <f aca="false">Q6</f>
        <v>24282.2112296536</v>
      </c>
      <c r="G7" s="56" t="n">
        <f aca="false">IF(AND(MOD(A7-1,12)=0,B7&lt;=Inputs!$C$7,E7=0),Inputs!$C$6,0)</f>
        <v>0</v>
      </c>
      <c r="H7" s="56" t="n">
        <f aca="false">IF(B7=1,G7*Inputs!$C$9,0)</f>
        <v>0</v>
      </c>
      <c r="I7" s="56" t="n">
        <f aca="false">I6+G7</f>
        <v>24000</v>
      </c>
      <c r="J7" s="56" t="n">
        <f aca="false">(F7+G7+H7)*((1+D7)^(1/12)-1)</f>
        <v>79.4936409022742</v>
      </c>
      <c r="K7" s="56" t="n">
        <f aca="false">(F7+G7+H7+J7)*(Inputs!$C$14+IF(B7&lt;=10,Inputs!$C$12,Inputs!$C$13))/12</f>
        <v>50.7535518136581</v>
      </c>
      <c r="L7" s="56" t="n">
        <f aca="false">IF(OR(E7=1,A7&lt;=Inputs!$C$15),0,MAX(Inputs!$C$8*I7-(F7+G7+H7+J7-K7),0))</f>
        <v>0</v>
      </c>
      <c r="M7" s="56" t="n">
        <f aca="false">L7*INDEX(Rates!$B$2:$C$101,C7+1,IF(Inputs!$C$5="Male",1,2))/1000/12*Inputs!$C$16</f>
        <v>0</v>
      </c>
      <c r="N7" s="56" t="n">
        <f aca="false">IF($V$1=1,MAX(F7+G7+H7+J7-K7-M7,0)*Inputs!$C$22/12,0)</f>
        <v>162.073008791615</v>
      </c>
      <c r="O7" s="56" t="n">
        <f aca="false">IF(AND(MOD(A7,12)=0,B7&gt;=Inputs!$C$18),MAX(F7+G7+H7+J7-K7-M7-N7,0)*Inputs!$C$17,0)</f>
        <v>0</v>
      </c>
      <c r="P7" s="56" t="n">
        <f aca="false">F7+G7+H7+J7-K7-M7-N7+O7</f>
        <v>24148.8783099506</v>
      </c>
      <c r="Q7" s="56" t="n">
        <f aca="false">IF(OR(E7=1,P7&lt;=0),0,P7)</f>
        <v>24148.8783099506</v>
      </c>
      <c r="R7" s="15" t="n">
        <f aca="false">IF(OR(E7=1,AND(P7&lt;=0,I7&gt;0)),1,0)</f>
        <v>0</v>
      </c>
      <c r="S7" s="15" t="n">
        <f aca="false">IF(L7&gt;0,1,0)</f>
        <v>0</v>
      </c>
    </row>
    <row r="8" customFormat="false" ht="15" hidden="false" customHeight="false" outlineLevel="0" collapsed="false">
      <c r="A8" s="15" t="n">
        <v>7</v>
      </c>
      <c r="B8" s="15" t="n">
        <f aca="false">INT((A8-1)/12)+1</f>
        <v>1</v>
      </c>
      <c r="C8" s="15" t="n">
        <f aca="false">MIN(Inputs!$C$4+B8-1,99)</f>
        <v>74</v>
      </c>
      <c r="D8" s="55" t="n">
        <f aca="false">Inputs!$C$27</f>
        <v>0.04</v>
      </c>
      <c r="E8" s="15" t="n">
        <f aca="false">R7</f>
        <v>0</v>
      </c>
      <c r="F8" s="56" t="n">
        <f aca="false">Q7</f>
        <v>24148.8783099506</v>
      </c>
      <c r="G8" s="56" t="n">
        <f aca="false">IF(AND(MOD(A8-1,12)=0,B8&lt;=Inputs!$C$7,E8=0),Inputs!$C$6,0)</f>
        <v>0</v>
      </c>
      <c r="H8" s="56" t="n">
        <f aca="false">IF(B8=1,G8*Inputs!$C$9,0)</f>
        <v>0</v>
      </c>
      <c r="I8" s="56" t="n">
        <f aca="false">I7+G8</f>
        <v>24000</v>
      </c>
      <c r="J8" s="56" t="n">
        <f aca="false">(F8+G8+H8)*((1+D8)^(1/12)-1)</f>
        <v>79.0571436187658</v>
      </c>
      <c r="K8" s="56" t="n">
        <f aca="false">(F8+G8+H8+J8)*(Inputs!$C$14+IF(B8&lt;=10,Inputs!$C$12,Inputs!$C$13))/12</f>
        <v>50.4748655282695</v>
      </c>
      <c r="L8" s="56" t="n">
        <f aca="false">IF(OR(E8=1,A8&lt;=Inputs!$C$15),0,MAX(Inputs!$C$8*I8-(F8+G8+H8+J8-K8),0))</f>
        <v>0</v>
      </c>
      <c r="M8" s="56" t="n">
        <f aca="false">L8*INDEX(Rates!$B$2:$C$101,C8+1,IF(Inputs!$C$5="Male",1,2))/1000/12*Inputs!$C$16</f>
        <v>0</v>
      </c>
      <c r="N8" s="56" t="n">
        <f aca="false">IF($V$1=1,MAX(F8+G8+H8+J8-K8-M8,0)*Inputs!$C$22/12,0)</f>
        <v>161.183070586941</v>
      </c>
      <c r="O8" s="56" t="n">
        <f aca="false">IF(AND(MOD(A8,12)=0,B8&gt;=Inputs!$C$18),MAX(F8+G8+H8+J8-K8-M8-N8,0)*Inputs!$C$17,0)</f>
        <v>0</v>
      </c>
      <c r="P8" s="56" t="n">
        <f aca="false">F8+G8+H8+J8-K8-M8-N8+O8</f>
        <v>24016.2775174542</v>
      </c>
      <c r="Q8" s="56" t="n">
        <f aca="false">IF(OR(E8=1,P8&lt;=0),0,P8)</f>
        <v>24016.2775174542</v>
      </c>
      <c r="R8" s="15" t="n">
        <f aca="false">IF(OR(E8=1,AND(P8&lt;=0,I8&gt;0)),1,0)</f>
        <v>0</v>
      </c>
      <c r="S8" s="15" t="n">
        <f aca="false">IF(L8&gt;0,1,0)</f>
        <v>0</v>
      </c>
    </row>
    <row r="9" customFormat="false" ht="15" hidden="false" customHeight="false" outlineLevel="0" collapsed="false">
      <c r="A9" s="15" t="n">
        <v>8</v>
      </c>
      <c r="B9" s="15" t="n">
        <f aca="false">INT((A9-1)/12)+1</f>
        <v>1</v>
      </c>
      <c r="C9" s="15" t="n">
        <f aca="false">MIN(Inputs!$C$4+B9-1,99)</f>
        <v>74</v>
      </c>
      <c r="D9" s="55" t="n">
        <f aca="false">Inputs!$C$27</f>
        <v>0.04</v>
      </c>
      <c r="E9" s="15" t="n">
        <f aca="false">R8</f>
        <v>0</v>
      </c>
      <c r="F9" s="56" t="n">
        <f aca="false">Q8</f>
        <v>24016.2775174542</v>
      </c>
      <c r="G9" s="56" t="n">
        <f aca="false">IF(AND(MOD(A9-1,12)=0,B9&lt;=Inputs!$C$7,E9=0),Inputs!$C$6,0)</f>
        <v>0</v>
      </c>
      <c r="H9" s="56" t="n">
        <f aca="false">IF(B9=1,G9*Inputs!$C$9,0)</f>
        <v>0</v>
      </c>
      <c r="I9" s="56" t="n">
        <f aca="false">I8+G9</f>
        <v>24000</v>
      </c>
      <c r="J9" s="56" t="n">
        <f aca="false">(F9+G9+H9)*((1+D9)^(1/12)-1)</f>
        <v>78.623043129219</v>
      </c>
      <c r="K9" s="56" t="n">
        <f aca="false">(F9+G9+H9+J9)*(Inputs!$C$14+IF(B9&lt;=10,Inputs!$C$12,Inputs!$C$13))/12</f>
        <v>50.1977095012154</v>
      </c>
      <c r="L9" s="56" t="n">
        <f aca="false">IF(OR(E9=1,A9&lt;=Inputs!$C$15),0,MAX(Inputs!$C$8*I9-(F9+G9+H9+J9-K9),0))</f>
        <v>0</v>
      </c>
      <c r="M9" s="56" t="n">
        <f aca="false">L9*INDEX(Rates!$B$2:$C$101,C9+1,IF(Inputs!$C$5="Male",1,2))/1000/12*Inputs!$C$16</f>
        <v>0</v>
      </c>
      <c r="N9" s="56" t="n">
        <f aca="false">IF($V$1=1,MAX(F9+G9+H9+J9-K9-M9,0)*Inputs!$C$22/12,0)</f>
        <v>160.298019007214</v>
      </c>
      <c r="O9" s="56" t="n">
        <f aca="false">IF(AND(MOD(A9,12)=0,B9&gt;=Inputs!$C$18),MAX(F9+G9+H9+J9-K9-M9-N9,0)*Inputs!$C$17,0)</f>
        <v>0</v>
      </c>
      <c r="P9" s="56" t="n">
        <f aca="false">F9+G9+H9+J9-K9-M9-N9+O9</f>
        <v>23884.4048320749</v>
      </c>
      <c r="Q9" s="56" t="n">
        <f aca="false">IF(OR(E9=1,P9&lt;=0),0,P9)</f>
        <v>23884.4048320749</v>
      </c>
      <c r="R9" s="15" t="n">
        <f aca="false">IF(OR(E9=1,AND(P9&lt;=0,I9&gt;0)),1,0)</f>
        <v>0</v>
      </c>
      <c r="S9" s="15" t="n">
        <f aca="false">IF(L9&gt;0,1,0)</f>
        <v>0</v>
      </c>
    </row>
    <row r="10" customFormat="false" ht="15" hidden="false" customHeight="false" outlineLevel="0" collapsed="false">
      <c r="A10" s="15" t="n">
        <v>9</v>
      </c>
      <c r="B10" s="15" t="n">
        <f aca="false">INT((A10-1)/12)+1</f>
        <v>1</v>
      </c>
      <c r="C10" s="15" t="n">
        <f aca="false">MIN(Inputs!$C$4+B10-1,99)</f>
        <v>74</v>
      </c>
      <c r="D10" s="55" t="n">
        <f aca="false">Inputs!$C$27</f>
        <v>0.04</v>
      </c>
      <c r="E10" s="15" t="n">
        <f aca="false">R9</f>
        <v>0</v>
      </c>
      <c r="F10" s="56" t="n">
        <f aca="false">Q9</f>
        <v>23884.4048320749</v>
      </c>
      <c r="G10" s="56" t="n">
        <f aca="false">IF(AND(MOD(A10-1,12)=0,B10&lt;=Inputs!$C$7,E10=0),Inputs!$C$6,0)</f>
        <v>0</v>
      </c>
      <c r="H10" s="56" t="n">
        <f aca="false">IF(B10=1,G10*Inputs!$C$9,0)</f>
        <v>0</v>
      </c>
      <c r="I10" s="56" t="n">
        <f aca="false">I9+G10</f>
        <v>24000</v>
      </c>
      <c r="J10" s="56" t="n">
        <f aca="false">(F10+G10+H10)*((1+D10)^(1/12)-1)</f>
        <v>78.1913262729077</v>
      </c>
      <c r="K10" s="56" t="n">
        <f aca="false">(F10+G10+H10+J10)*(Inputs!$C$14+IF(B10&lt;=10,Inputs!$C$12,Inputs!$C$13))/12</f>
        <v>49.9220753298914</v>
      </c>
      <c r="L10" s="56" t="n">
        <f aca="false">IF(OR(E10=1,A10&lt;=Inputs!$C$15),0,MAX(Inputs!$C$8*I10-(F10+G10+H10+J10-K10),0))</f>
        <v>0</v>
      </c>
      <c r="M10" s="56" t="n">
        <f aca="false">L10*INDEX(Rates!$B$2:$C$101,C10+1,IF(Inputs!$C$5="Male",1,2))/1000/12*Inputs!$C$16</f>
        <v>0</v>
      </c>
      <c r="N10" s="56" t="n">
        <f aca="false">IF($V$1=1,MAX(F10+G10+H10+J10-K10-M10,0)*Inputs!$C$22/12,0)</f>
        <v>159.41782722012</v>
      </c>
      <c r="O10" s="56" t="n">
        <f aca="false">IF(AND(MOD(A10,12)=0,B10&gt;=Inputs!$C$18),MAX(F10+G10+H10+J10-K10-M10-N10,0)*Inputs!$C$17,0)</f>
        <v>0</v>
      </c>
      <c r="P10" s="56" t="n">
        <f aca="false">F10+G10+H10+J10-K10-M10-N10+O10</f>
        <v>23753.2562557978</v>
      </c>
      <c r="Q10" s="56" t="n">
        <f aca="false">IF(OR(E10=1,P10&lt;=0),0,P10)</f>
        <v>23753.2562557978</v>
      </c>
      <c r="R10" s="15" t="n">
        <f aca="false">IF(OR(E10=1,AND(P10&lt;=0,I10&gt;0)),1,0)</f>
        <v>0</v>
      </c>
      <c r="S10" s="15" t="n">
        <f aca="false">IF(L10&gt;0,1,0)</f>
        <v>0</v>
      </c>
    </row>
    <row r="11" customFormat="false" ht="15" hidden="false" customHeight="false" outlineLevel="0" collapsed="false">
      <c r="A11" s="15" t="n">
        <v>10</v>
      </c>
      <c r="B11" s="15" t="n">
        <f aca="false">INT((A11-1)/12)+1</f>
        <v>1</v>
      </c>
      <c r="C11" s="15" t="n">
        <f aca="false">MIN(Inputs!$C$4+B11-1,99)</f>
        <v>74</v>
      </c>
      <c r="D11" s="55" t="n">
        <f aca="false">Inputs!$C$27</f>
        <v>0.04</v>
      </c>
      <c r="E11" s="15" t="n">
        <f aca="false">R10</f>
        <v>0</v>
      </c>
      <c r="F11" s="56" t="n">
        <f aca="false">Q10</f>
        <v>23753.2562557978</v>
      </c>
      <c r="G11" s="56" t="n">
        <f aca="false">IF(AND(MOD(A11-1,12)=0,B11&lt;=Inputs!$C$7,E11=0),Inputs!$C$6,0)</f>
        <v>0</v>
      </c>
      <c r="H11" s="56" t="n">
        <f aca="false">IF(B11=1,G11*Inputs!$C$9,0)</f>
        <v>0</v>
      </c>
      <c r="I11" s="56" t="n">
        <f aca="false">I10+G11</f>
        <v>24000</v>
      </c>
      <c r="J11" s="56" t="n">
        <f aca="false">(F11+G11+H11)*((1+D11)^(1/12)-1)</f>
        <v>77.7619799613706</v>
      </c>
      <c r="K11" s="56" t="n">
        <f aca="false">(F11+G11+H11+J11)*(Inputs!$C$14+IF(B11&lt;=10,Inputs!$C$12,Inputs!$C$13))/12</f>
        <v>49.6479546578317</v>
      </c>
      <c r="L11" s="56" t="n">
        <f aca="false">IF(OR(E11=1,A11&lt;=Inputs!$C$15),0,MAX(Inputs!$C$8*I11-(F11+G11+H11+J11-K11),0))</f>
        <v>0</v>
      </c>
      <c r="M11" s="56" t="n">
        <f aca="false">L11*INDEX(Rates!$B$2:$C$101,C11+1,IF(Inputs!$C$5="Male",1,2))/1000/12*Inputs!$C$16</f>
        <v>0</v>
      </c>
      <c r="N11" s="56" t="n">
        <f aca="false">IF($V$1=1,MAX(F11+G11+H11+J11-K11-M11,0)*Inputs!$C$22/12,0)</f>
        <v>158.542468540676</v>
      </c>
      <c r="O11" s="56" t="n">
        <f aca="false">IF(AND(MOD(A11,12)=0,B11&gt;=Inputs!$C$18),MAX(F11+G11+H11+J11-K11-M11-N11,0)*Inputs!$C$17,0)</f>
        <v>0</v>
      </c>
      <c r="P11" s="56" t="n">
        <f aca="false">F11+G11+H11+J11-K11-M11-N11+O11</f>
        <v>23622.8278125607</v>
      </c>
      <c r="Q11" s="56" t="n">
        <f aca="false">IF(OR(E11=1,P11&lt;=0),0,P11)</f>
        <v>23622.8278125607</v>
      </c>
      <c r="R11" s="15" t="n">
        <f aca="false">IF(OR(E11=1,AND(P11&lt;=0,I11&gt;0)),1,0)</f>
        <v>0</v>
      </c>
      <c r="S11" s="15" t="n">
        <f aca="false">IF(L11&gt;0,1,0)</f>
        <v>0</v>
      </c>
    </row>
    <row r="12" customFormat="false" ht="15" hidden="false" customHeight="false" outlineLevel="0" collapsed="false">
      <c r="A12" s="15" t="n">
        <v>11</v>
      </c>
      <c r="B12" s="15" t="n">
        <f aca="false">INT((A12-1)/12)+1</f>
        <v>1</v>
      </c>
      <c r="C12" s="15" t="n">
        <f aca="false">MIN(Inputs!$C$4+B12-1,99)</f>
        <v>74</v>
      </c>
      <c r="D12" s="55" t="n">
        <f aca="false">Inputs!$C$27</f>
        <v>0.04</v>
      </c>
      <c r="E12" s="15" t="n">
        <f aca="false">R11</f>
        <v>0</v>
      </c>
      <c r="F12" s="56" t="n">
        <f aca="false">Q11</f>
        <v>23622.8278125607</v>
      </c>
      <c r="G12" s="56" t="n">
        <f aca="false">IF(AND(MOD(A12-1,12)=0,B12&lt;=Inputs!$C$7,E12=0),Inputs!$C$6,0)</f>
        <v>0</v>
      </c>
      <c r="H12" s="56" t="n">
        <f aca="false">IF(B12=1,G12*Inputs!$C$9,0)</f>
        <v>0</v>
      </c>
      <c r="I12" s="56" t="n">
        <f aca="false">I11+G12</f>
        <v>24000</v>
      </c>
      <c r="J12" s="56" t="n">
        <f aca="false">(F12+G12+H12)*((1+D12)^(1/12)-1)</f>
        <v>77.3349911780149</v>
      </c>
      <c r="K12" s="56" t="n">
        <f aca="false">(F12+G12+H12+J12)*(Inputs!$C$14+IF(B12&lt;=10,Inputs!$C$12,Inputs!$C$13))/12</f>
        <v>49.3753391744557</v>
      </c>
      <c r="L12" s="56" t="n">
        <f aca="false">IF(OR(E12=1,A12&lt;=Inputs!$C$15),0,MAX(Inputs!$C$8*I12-(F12+G12+H12+J12-K12),0))</f>
        <v>0</v>
      </c>
      <c r="M12" s="56" t="n">
        <f aca="false">L12*INDEX(Rates!$B$2:$C$101,C12+1,IF(Inputs!$C$5="Male",1,2))/1000/12*Inputs!$C$16</f>
        <v>0</v>
      </c>
      <c r="N12" s="56" t="n">
        <f aca="false">IF($V$1=1,MAX(F12+G12+H12+J12-K12-M12,0)*Inputs!$C$22/12,0)</f>
        <v>157.671916430428</v>
      </c>
      <c r="O12" s="56" t="n">
        <f aca="false">IF(AND(MOD(A12,12)=0,B12&gt;=Inputs!$C$18),MAX(F12+G12+H12+J12-K12-M12-N12,0)*Inputs!$C$17,0)</f>
        <v>0</v>
      </c>
      <c r="P12" s="56" t="n">
        <f aca="false">F12+G12+H12+J12-K12-M12-N12+O12</f>
        <v>23493.1155481338</v>
      </c>
      <c r="Q12" s="56" t="n">
        <f aca="false">IF(OR(E12=1,P12&lt;=0),0,P12)</f>
        <v>23493.1155481338</v>
      </c>
      <c r="R12" s="15" t="n">
        <f aca="false">IF(OR(E12=1,AND(P12&lt;=0,I12&gt;0)),1,0)</f>
        <v>0</v>
      </c>
      <c r="S12" s="15" t="n">
        <f aca="false">IF(L12&gt;0,1,0)</f>
        <v>0</v>
      </c>
    </row>
    <row r="13" customFormat="false" ht="15" hidden="false" customHeight="false" outlineLevel="0" collapsed="false">
      <c r="A13" s="15" t="n">
        <v>12</v>
      </c>
      <c r="B13" s="15" t="n">
        <f aca="false">INT((A13-1)/12)+1</f>
        <v>1</v>
      </c>
      <c r="C13" s="15" t="n">
        <f aca="false">MIN(Inputs!$C$4+B13-1,99)</f>
        <v>74</v>
      </c>
      <c r="D13" s="55" t="n">
        <f aca="false">Inputs!$C$27</f>
        <v>0.04</v>
      </c>
      <c r="E13" s="15" t="n">
        <f aca="false">R12</f>
        <v>0</v>
      </c>
      <c r="F13" s="56" t="n">
        <f aca="false">Q12</f>
        <v>23493.1155481338</v>
      </c>
      <c r="G13" s="56" t="n">
        <f aca="false">IF(AND(MOD(A13-1,12)=0,B13&lt;=Inputs!$C$7,E13=0),Inputs!$C$6,0)</f>
        <v>0</v>
      </c>
      <c r="H13" s="56" t="n">
        <f aca="false">IF(B13=1,G13*Inputs!$C$9,0)</f>
        <v>0</v>
      </c>
      <c r="I13" s="56" t="n">
        <f aca="false">I12+G13</f>
        <v>24000</v>
      </c>
      <c r="J13" s="56" t="n">
        <f aca="false">(F13+G13+H13)*((1+D13)^(1/12)-1)</f>
        <v>76.9103469777216</v>
      </c>
      <c r="K13" s="56" t="n">
        <f aca="false">(F13+G13+H13+J13)*(Inputs!$C$14+IF(B13&lt;=10,Inputs!$C$12,Inputs!$C$13))/12</f>
        <v>49.1042206148157</v>
      </c>
      <c r="L13" s="56" t="n">
        <f aca="false">IF(OR(E13=1,A13&lt;=Inputs!$C$15),0,MAX(Inputs!$C$8*I13-(F13+G13+H13+J13-K13),0))</f>
        <v>0</v>
      </c>
      <c r="M13" s="56" t="n">
        <f aca="false">L13*INDEX(Rates!$B$2:$C$101,C13+1,IF(Inputs!$C$5="Male",1,2))/1000/12*Inputs!$C$16</f>
        <v>0</v>
      </c>
      <c r="N13" s="56" t="n">
        <f aca="false">IF($V$1=1,MAX(F13+G13+H13+J13-K13-M13,0)*Inputs!$C$22/12,0)</f>
        <v>156.806144496645</v>
      </c>
      <c r="O13" s="56" t="n">
        <f aca="false">IF(AND(MOD(A13,12)=0,B13&gt;=Inputs!$C$18),MAX(F13+G13+H13+J13-K13-M13-N13,0)*Inputs!$C$17,0)</f>
        <v>0</v>
      </c>
      <c r="P13" s="56" t="n">
        <f aca="false">F13+G13+H13+J13-K13-M13-N13+O13</f>
        <v>23364.1155300001</v>
      </c>
      <c r="Q13" s="56" t="n">
        <f aca="false">IF(OR(E13=1,P13&lt;=0),0,P13)</f>
        <v>23364.1155300001</v>
      </c>
      <c r="R13" s="15" t="n">
        <f aca="false">IF(OR(E13=1,AND(P13&lt;=0,I13&gt;0)),1,0)</f>
        <v>0</v>
      </c>
      <c r="S13" s="15" t="n">
        <f aca="false">IF(L13&gt;0,1,0)</f>
        <v>0</v>
      </c>
    </row>
    <row r="14" customFormat="false" ht="15" hidden="false" customHeight="false" outlineLevel="0" collapsed="false">
      <c r="A14" s="15" t="n">
        <v>13</v>
      </c>
      <c r="B14" s="15" t="n">
        <f aca="false">INT((A14-1)/12)+1</f>
        <v>2</v>
      </c>
      <c r="C14" s="15" t="n">
        <f aca="false">MIN(Inputs!$C$4+B14-1,99)</f>
        <v>75</v>
      </c>
      <c r="D14" s="55" t="n">
        <f aca="false">Inputs!$C$27</f>
        <v>0.04</v>
      </c>
      <c r="E14" s="15" t="n">
        <f aca="false">R13</f>
        <v>0</v>
      </c>
      <c r="F14" s="56" t="n">
        <f aca="false">Q13</f>
        <v>23364.1155300001</v>
      </c>
      <c r="G14" s="56" t="n">
        <f aca="false">IF(AND(MOD(A14-1,12)=0,B14&lt;=Inputs!$C$7,E14=0),Inputs!$C$6,0)</f>
        <v>24000</v>
      </c>
      <c r="H14" s="56" t="n">
        <f aca="false">IF(B14=1,G14*Inputs!$C$9,0)</f>
        <v>0</v>
      </c>
      <c r="I14" s="56" t="n">
        <f aca="false">I13+G14</f>
        <v>48000</v>
      </c>
      <c r="J14" s="56" t="n">
        <f aca="false">(F14+G14+H14)*((1+D14)^(1/12)-1)</f>
        <v>155.057789259227</v>
      </c>
      <c r="K14" s="56" t="n">
        <f aca="false">(F14+G14+H14+J14)*(Inputs!$C$14+IF(B14&lt;=10,Inputs!$C$12,Inputs!$C$13))/12</f>
        <v>98.9982777484569</v>
      </c>
      <c r="L14" s="56" t="n">
        <f aca="false">IF(OR(E14=1,A14&lt;=Inputs!$C$15),0,MAX(Inputs!$C$8*I14-(F14+G14+H14+J14-K14),0))</f>
        <v>0</v>
      </c>
      <c r="M14" s="56" t="n">
        <f aca="false">L14*INDEX(Rates!$B$2:$C$101,C14+1,IF(Inputs!$C$5="Male",1,2))/1000/12*Inputs!$C$16</f>
        <v>0</v>
      </c>
      <c r="N14" s="56" t="n">
        <f aca="false">IF($V$1=1,MAX(F14+G14+H14+J14-K14-M14,0)*Inputs!$C$22/12,0)</f>
        <v>316.134500276739</v>
      </c>
      <c r="O14" s="56" t="n">
        <f aca="false">IF(AND(MOD(A14,12)=0,B14&gt;=Inputs!$C$18),MAX(F14+G14+H14+J14-K14-M14-N14,0)*Inputs!$C$17,0)</f>
        <v>0</v>
      </c>
      <c r="P14" s="56" t="n">
        <f aca="false">F14+G14+H14+J14-K14-M14-N14+O14</f>
        <v>47104.0405412341</v>
      </c>
      <c r="Q14" s="56" t="n">
        <f aca="false">IF(OR(E14=1,P14&lt;=0),0,P14)</f>
        <v>47104.0405412341</v>
      </c>
      <c r="R14" s="15" t="n">
        <f aca="false">IF(OR(E14=1,AND(P14&lt;=0,I14&gt;0)),1,0)</f>
        <v>0</v>
      </c>
      <c r="S14" s="15" t="n">
        <f aca="false">IF(L14&gt;0,1,0)</f>
        <v>0</v>
      </c>
    </row>
    <row r="15" customFormat="false" ht="15" hidden="false" customHeight="false" outlineLevel="0" collapsed="false">
      <c r="A15" s="15" t="n">
        <v>14</v>
      </c>
      <c r="B15" s="15" t="n">
        <f aca="false">INT((A15-1)/12)+1</f>
        <v>2</v>
      </c>
      <c r="C15" s="15" t="n">
        <f aca="false">MIN(Inputs!$C$4+B15-1,99)</f>
        <v>75</v>
      </c>
      <c r="D15" s="55" t="n">
        <f aca="false">Inputs!$C$27</f>
        <v>0.04</v>
      </c>
      <c r="E15" s="15" t="n">
        <f aca="false">R14</f>
        <v>0</v>
      </c>
      <c r="F15" s="56" t="n">
        <f aca="false">Q14</f>
        <v>47104.0405412341</v>
      </c>
      <c r="G15" s="56" t="n">
        <f aca="false">IF(AND(MOD(A15-1,12)=0,B15&lt;=Inputs!$C$7,E15=0),Inputs!$C$6,0)</f>
        <v>0</v>
      </c>
      <c r="H15" s="56" t="n">
        <f aca="false">IF(B15=1,G15*Inputs!$C$9,0)</f>
        <v>0</v>
      </c>
      <c r="I15" s="56" t="n">
        <f aca="false">I14+G15</f>
        <v>48000</v>
      </c>
      <c r="J15" s="56" t="n">
        <f aca="false">(F15+G15+H15)*((1+D15)^(1/12)-1)</f>
        <v>154.206371422149</v>
      </c>
      <c r="K15" s="56" t="n">
        <f aca="false">(F15+G15+H15+J15)*(Inputs!$C$14+IF(B15&lt;=10,Inputs!$C$12,Inputs!$C$13))/12</f>
        <v>98.4546810680339</v>
      </c>
      <c r="L15" s="56" t="n">
        <f aca="false">IF(OR(E15=1,A15&lt;=Inputs!$C$15),0,MAX(Inputs!$C$8*I15-(F15+G15+H15+J15-K15),0))</f>
        <v>0</v>
      </c>
      <c r="M15" s="56" t="n">
        <f aca="false">L15*INDEX(Rates!$B$2:$C$101,C15+1,IF(Inputs!$C$5="Male",1,2))/1000/12*Inputs!$C$16</f>
        <v>0</v>
      </c>
      <c r="N15" s="56" t="n">
        <f aca="false">IF($V$1=1,MAX(F15+G15+H15+J15-K15-M15,0)*Inputs!$C$22/12,0)</f>
        <v>314.398614877255</v>
      </c>
      <c r="O15" s="56" t="n">
        <f aca="false">IF(AND(MOD(A15,12)=0,B15&gt;=Inputs!$C$18),MAX(F15+G15+H15+J15-K15-M15-N15,0)*Inputs!$C$17,0)</f>
        <v>0</v>
      </c>
      <c r="P15" s="56" t="n">
        <f aca="false">F15+G15+H15+J15-K15-M15-N15+O15</f>
        <v>46845.393616711</v>
      </c>
      <c r="Q15" s="56" t="n">
        <f aca="false">IF(OR(E15=1,P15&lt;=0),0,P15)</f>
        <v>46845.393616711</v>
      </c>
      <c r="R15" s="15" t="n">
        <f aca="false">IF(OR(E15=1,AND(P15&lt;=0,I15&gt;0)),1,0)</f>
        <v>0</v>
      </c>
      <c r="S15" s="15" t="n">
        <f aca="false">IF(L15&gt;0,1,0)</f>
        <v>0</v>
      </c>
    </row>
    <row r="16" customFormat="false" ht="15" hidden="false" customHeight="false" outlineLevel="0" collapsed="false">
      <c r="A16" s="15" t="n">
        <v>15</v>
      </c>
      <c r="B16" s="15" t="n">
        <f aca="false">INT((A16-1)/12)+1</f>
        <v>2</v>
      </c>
      <c r="C16" s="15" t="n">
        <f aca="false">MIN(Inputs!$C$4+B16-1,99)</f>
        <v>75</v>
      </c>
      <c r="D16" s="55" t="n">
        <f aca="false">Inputs!$C$27</f>
        <v>0.04</v>
      </c>
      <c r="E16" s="15" t="n">
        <f aca="false">R15</f>
        <v>0</v>
      </c>
      <c r="F16" s="56" t="n">
        <f aca="false">Q15</f>
        <v>46845.393616711</v>
      </c>
      <c r="G16" s="56" t="n">
        <f aca="false">IF(AND(MOD(A16-1,12)=0,B16&lt;=Inputs!$C$7,E16=0),Inputs!$C$6,0)</f>
        <v>0</v>
      </c>
      <c r="H16" s="56" t="n">
        <f aca="false">IF(B16=1,G16*Inputs!$C$9,0)</f>
        <v>0</v>
      </c>
      <c r="I16" s="56" t="n">
        <f aca="false">I15+G16</f>
        <v>48000</v>
      </c>
      <c r="J16" s="56" t="n">
        <f aca="false">(F16+G16+H16)*((1+D16)^(1/12)-1)</f>
        <v>153.359628695794</v>
      </c>
      <c r="K16" s="56" t="n">
        <f aca="false">(F16+G16+H16+J16)*(Inputs!$C$14+IF(B16&lt;=10,Inputs!$C$12,Inputs!$C$13))/12</f>
        <v>97.9140692612642</v>
      </c>
      <c r="L16" s="56" t="n">
        <f aca="false">IF(OR(E16=1,A16&lt;=Inputs!$C$15),0,MAX(Inputs!$C$8*I16-(F16+G16+H16+J16-K16),0))</f>
        <v>0</v>
      </c>
      <c r="M16" s="56" t="n">
        <f aca="false">L16*INDEX(Rates!$B$2:$C$101,C16+1,IF(Inputs!$C$5="Male",1,2))/1000/12*Inputs!$C$16</f>
        <v>0</v>
      </c>
      <c r="N16" s="56" t="n">
        <f aca="false">IF($V$1=1,MAX(F16+G16+H16+J16-K16-M16,0)*Inputs!$C$22/12,0)</f>
        <v>312.672261174303</v>
      </c>
      <c r="O16" s="56" t="n">
        <f aca="false">IF(AND(MOD(A16,12)=0,B16&gt;=Inputs!$C$18),MAX(F16+G16+H16+J16-K16-M16-N16,0)*Inputs!$C$17,0)</f>
        <v>0</v>
      </c>
      <c r="P16" s="56" t="n">
        <f aca="false">F16+G16+H16+J16-K16-M16-N16+O16</f>
        <v>46588.1669149712</v>
      </c>
      <c r="Q16" s="56" t="n">
        <f aca="false">IF(OR(E16=1,P16&lt;=0),0,P16)</f>
        <v>46588.1669149712</v>
      </c>
      <c r="R16" s="15" t="n">
        <f aca="false">IF(OR(E16=1,AND(P16&lt;=0,I16&gt;0)),1,0)</f>
        <v>0</v>
      </c>
      <c r="S16" s="15" t="n">
        <f aca="false">IF(L16&gt;0,1,0)</f>
        <v>0</v>
      </c>
    </row>
    <row r="17" customFormat="false" ht="15" hidden="false" customHeight="false" outlineLevel="0" collapsed="false">
      <c r="A17" s="15" t="n">
        <v>16</v>
      </c>
      <c r="B17" s="15" t="n">
        <f aca="false">INT((A17-1)/12)+1</f>
        <v>2</v>
      </c>
      <c r="C17" s="15" t="n">
        <f aca="false">MIN(Inputs!$C$4+B17-1,99)</f>
        <v>75</v>
      </c>
      <c r="D17" s="55" t="n">
        <f aca="false">Inputs!$C$27</f>
        <v>0.04</v>
      </c>
      <c r="E17" s="15" t="n">
        <f aca="false">R16</f>
        <v>0</v>
      </c>
      <c r="F17" s="56" t="n">
        <f aca="false">Q16</f>
        <v>46588.1669149712</v>
      </c>
      <c r="G17" s="56" t="n">
        <f aca="false">IF(AND(MOD(A17-1,12)=0,B17&lt;=Inputs!$C$7,E17=0),Inputs!$C$6,0)</f>
        <v>0</v>
      </c>
      <c r="H17" s="56" t="n">
        <f aca="false">IF(B17=1,G17*Inputs!$C$9,0)</f>
        <v>0</v>
      </c>
      <c r="I17" s="56" t="n">
        <f aca="false">I16+G17</f>
        <v>48000</v>
      </c>
      <c r="J17" s="56" t="n">
        <f aca="false">(F17+G17+H17)*((1+D17)^(1/12)-1)</f>
        <v>152.517535409265</v>
      </c>
      <c r="K17" s="56" t="n">
        <f aca="false">(F17+G17+H17+J17)*(Inputs!$C$14+IF(B17&lt;=10,Inputs!$C$12,Inputs!$C$13))/12</f>
        <v>97.3764259382927</v>
      </c>
      <c r="L17" s="56" t="n">
        <f aca="false">IF(OR(E17=1,A17&lt;=Inputs!$C$15),0,MAX(Inputs!$C$8*I17-(F17+G17+H17+J17-K17),0))</f>
        <v>0</v>
      </c>
      <c r="M17" s="56" t="n">
        <f aca="false">L17*INDEX(Rates!$B$2:$C$101,C17+1,IF(Inputs!$C$5="Male",1,2))/1000/12*Inputs!$C$16</f>
        <v>0</v>
      </c>
      <c r="N17" s="56" t="n">
        <f aca="false">IF($V$1=1,MAX(F17+G17+H17+J17-K17-M17,0)*Inputs!$C$22/12,0)</f>
        <v>310.955386829615</v>
      </c>
      <c r="O17" s="56" t="n">
        <f aca="false">IF(AND(MOD(A17,12)=0,B17&gt;=Inputs!$C$18),MAX(F17+G17+H17+J17-K17-M17-N17,0)*Inputs!$C$17,0)</f>
        <v>0</v>
      </c>
      <c r="P17" s="56" t="n">
        <f aca="false">F17+G17+H17+J17-K17-M17-N17+O17</f>
        <v>46332.3526376126</v>
      </c>
      <c r="Q17" s="56" t="n">
        <f aca="false">IF(OR(E17=1,P17&lt;=0),0,P17)</f>
        <v>46332.3526376126</v>
      </c>
      <c r="R17" s="15" t="n">
        <f aca="false">IF(OR(E17=1,AND(P17&lt;=0,I17&gt;0)),1,0)</f>
        <v>0</v>
      </c>
      <c r="S17" s="15" t="n">
        <f aca="false">IF(L17&gt;0,1,0)</f>
        <v>0</v>
      </c>
    </row>
    <row r="18" customFormat="false" ht="15" hidden="false" customHeight="false" outlineLevel="0" collapsed="false">
      <c r="A18" s="15" t="n">
        <v>17</v>
      </c>
      <c r="B18" s="15" t="n">
        <f aca="false">INT((A18-1)/12)+1</f>
        <v>2</v>
      </c>
      <c r="C18" s="15" t="n">
        <f aca="false">MIN(Inputs!$C$4+B18-1,99)</f>
        <v>75</v>
      </c>
      <c r="D18" s="55" t="n">
        <f aca="false">Inputs!$C$27</f>
        <v>0.04</v>
      </c>
      <c r="E18" s="15" t="n">
        <f aca="false">R17</f>
        <v>0</v>
      </c>
      <c r="F18" s="56" t="n">
        <f aca="false">Q17</f>
        <v>46332.3526376126</v>
      </c>
      <c r="G18" s="56" t="n">
        <f aca="false">IF(AND(MOD(A18-1,12)=0,B18&lt;=Inputs!$C$7,E18=0),Inputs!$C$6,0)</f>
        <v>0</v>
      </c>
      <c r="H18" s="56" t="n">
        <f aca="false">IF(B18=1,G18*Inputs!$C$9,0)</f>
        <v>0</v>
      </c>
      <c r="I18" s="56" t="n">
        <f aca="false">I17+G18</f>
        <v>48000</v>
      </c>
      <c r="J18" s="56" t="n">
        <f aca="false">(F18+G18+H18)*((1+D18)^(1/12)-1)</f>
        <v>151.680066032621</v>
      </c>
      <c r="K18" s="56" t="n">
        <f aca="false">(F18+G18+H18+J18)*(Inputs!$C$14+IF(B18&lt;=10,Inputs!$C$12,Inputs!$C$13))/12</f>
        <v>96.8417347992608</v>
      </c>
      <c r="L18" s="56" t="n">
        <f aca="false">IF(OR(E18=1,A18&lt;=Inputs!$C$15),0,MAX(Inputs!$C$8*I18-(F18+G18+H18+J18-K18),0))</f>
        <v>0</v>
      </c>
      <c r="M18" s="56" t="n">
        <f aca="false">L18*INDEX(Rates!$B$2:$C$101,C18+1,IF(Inputs!$C$5="Male",1,2))/1000/12*Inputs!$C$16</f>
        <v>0</v>
      </c>
      <c r="N18" s="56" t="n">
        <f aca="false">IF($V$1=1,MAX(F18+G18+H18+J18-K18-M18,0)*Inputs!$C$22/12,0)</f>
        <v>309.247939792306</v>
      </c>
      <c r="O18" s="56" t="n">
        <f aca="false">IF(AND(MOD(A18,12)=0,B18&gt;=Inputs!$C$18),MAX(F18+G18+H18+J18-K18-M18-N18,0)*Inputs!$C$17,0)</f>
        <v>0</v>
      </c>
      <c r="P18" s="56" t="n">
        <f aca="false">F18+G18+H18+J18-K18-M18-N18+O18</f>
        <v>46077.9430290536</v>
      </c>
      <c r="Q18" s="56" t="n">
        <f aca="false">IF(OR(E18=1,P18&lt;=0),0,P18)</f>
        <v>46077.9430290536</v>
      </c>
      <c r="R18" s="15" t="n">
        <f aca="false">IF(OR(E18=1,AND(P18&lt;=0,I18&gt;0)),1,0)</f>
        <v>0</v>
      </c>
      <c r="S18" s="15" t="n">
        <f aca="false">IF(L18&gt;0,1,0)</f>
        <v>0</v>
      </c>
    </row>
    <row r="19" customFormat="false" ht="15" hidden="false" customHeight="false" outlineLevel="0" collapsed="false">
      <c r="A19" s="15" t="n">
        <v>18</v>
      </c>
      <c r="B19" s="15" t="n">
        <f aca="false">INT((A19-1)/12)+1</f>
        <v>2</v>
      </c>
      <c r="C19" s="15" t="n">
        <f aca="false">MIN(Inputs!$C$4+B19-1,99)</f>
        <v>75</v>
      </c>
      <c r="D19" s="55" t="n">
        <f aca="false">Inputs!$C$27</f>
        <v>0.04</v>
      </c>
      <c r="E19" s="15" t="n">
        <f aca="false">R18</f>
        <v>0</v>
      </c>
      <c r="F19" s="56" t="n">
        <f aca="false">Q18</f>
        <v>46077.9430290536</v>
      </c>
      <c r="G19" s="56" t="n">
        <f aca="false">IF(AND(MOD(A19-1,12)=0,B19&lt;=Inputs!$C$7,E19=0),Inputs!$C$6,0)</f>
        <v>0</v>
      </c>
      <c r="H19" s="56" t="n">
        <f aca="false">IF(B19=1,G19*Inputs!$C$9,0)</f>
        <v>0</v>
      </c>
      <c r="I19" s="56" t="n">
        <f aca="false">I18+G19</f>
        <v>48000</v>
      </c>
      <c r="J19" s="56" t="n">
        <f aca="false">(F19+G19+H19)*((1+D19)^(1/12)-1)</f>
        <v>150.847195176108</v>
      </c>
      <c r="K19" s="56" t="n">
        <f aca="false">(F19+G19+H19+J19)*(Inputs!$C$14+IF(B19&lt;=10,Inputs!$C$12,Inputs!$C$13))/12</f>
        <v>96.309979633812</v>
      </c>
      <c r="L19" s="56" t="n">
        <f aca="false">IF(OR(E19=1,A19&lt;=Inputs!$C$15),0,MAX(Inputs!$C$8*I19-(F19+G19+H19+J19-K19),0))</f>
        <v>0</v>
      </c>
      <c r="M19" s="56" t="n">
        <f aca="false">L19*INDEX(Rates!$B$2:$C$101,C19+1,IF(Inputs!$C$5="Male",1,2))/1000/12*Inputs!$C$16</f>
        <v>0</v>
      </c>
      <c r="N19" s="56" t="n">
        <f aca="false">IF($V$1=1,MAX(F19+G19+H19+J19-K19-M19,0)*Inputs!$C$22/12,0)</f>
        <v>307.549868297306</v>
      </c>
      <c r="O19" s="56" t="n">
        <f aca="false">IF(AND(MOD(A19,12)=0,B19&gt;=Inputs!$C$18),MAX(F19+G19+H19+J19-K19-M19-N19,0)*Inputs!$C$17,0)</f>
        <v>0</v>
      </c>
      <c r="P19" s="56" t="n">
        <f aca="false">F19+G19+H19+J19-K19-M19-N19+O19</f>
        <v>45824.9303762986</v>
      </c>
      <c r="Q19" s="56" t="n">
        <f aca="false">IF(OR(E19=1,P19&lt;=0),0,P19)</f>
        <v>45824.9303762986</v>
      </c>
      <c r="R19" s="15" t="n">
        <f aca="false">IF(OR(E19=1,AND(P19&lt;=0,I19&gt;0)),1,0)</f>
        <v>0</v>
      </c>
      <c r="S19" s="15" t="n">
        <f aca="false">IF(L19&gt;0,1,0)</f>
        <v>0</v>
      </c>
    </row>
    <row r="20" customFormat="false" ht="15" hidden="false" customHeight="false" outlineLevel="0" collapsed="false">
      <c r="A20" s="15" t="n">
        <v>19</v>
      </c>
      <c r="B20" s="15" t="n">
        <f aca="false">INT((A20-1)/12)+1</f>
        <v>2</v>
      </c>
      <c r="C20" s="15" t="n">
        <f aca="false">MIN(Inputs!$C$4+B20-1,99)</f>
        <v>75</v>
      </c>
      <c r="D20" s="55" t="n">
        <f aca="false">Inputs!$C$27</f>
        <v>0.04</v>
      </c>
      <c r="E20" s="15" t="n">
        <f aca="false">R19</f>
        <v>0</v>
      </c>
      <c r="F20" s="56" t="n">
        <f aca="false">Q19</f>
        <v>45824.9303762986</v>
      </c>
      <c r="G20" s="56" t="n">
        <f aca="false">IF(AND(MOD(A20-1,12)=0,B20&lt;=Inputs!$C$7,E20=0),Inputs!$C$6,0)</f>
        <v>0</v>
      </c>
      <c r="H20" s="56" t="n">
        <f aca="false">IF(B20=1,G20*Inputs!$C$9,0)</f>
        <v>0</v>
      </c>
      <c r="I20" s="56" t="n">
        <f aca="false">I19+G20</f>
        <v>48000</v>
      </c>
      <c r="J20" s="56" t="n">
        <f aca="false">(F20+G20+H20)*((1+D20)^(1/12)-1)</f>
        <v>150.018897589384</v>
      </c>
      <c r="K20" s="56" t="n">
        <f aca="false">(F20+G20+H20+J20)*(Inputs!$C$14+IF(B20&lt;=10,Inputs!$C$12,Inputs!$C$13))/12</f>
        <v>95.7811443206</v>
      </c>
      <c r="L20" s="56" t="n">
        <f aca="false">IF(OR(E20=1,A20&lt;=Inputs!$C$15),0,MAX(Inputs!$C$8*I20-(F20+G20+H20+J20-K20),0))</f>
        <v>0</v>
      </c>
      <c r="M20" s="56" t="n">
        <f aca="false">L20*INDEX(Rates!$B$2:$C$101,C20+1,IF(Inputs!$C$5="Male",1,2))/1000/12*Inputs!$C$16</f>
        <v>0</v>
      </c>
      <c r="N20" s="56" t="n">
        <f aca="false">IF($V$1=1,MAX(F20+G20+H20+J20-K20-M20,0)*Inputs!$C$22/12,0)</f>
        <v>305.861120863783</v>
      </c>
      <c r="O20" s="56" t="n">
        <f aca="false">IF(AND(MOD(A20,12)=0,B20&gt;=Inputs!$C$18),MAX(F20+G20+H20+J20-K20-M20-N20,0)*Inputs!$C$17,0)</f>
        <v>0</v>
      </c>
      <c r="P20" s="56" t="n">
        <f aca="false">F20+G20+H20+J20-K20-M20-N20+O20</f>
        <v>45573.3070087036</v>
      </c>
      <c r="Q20" s="56" t="n">
        <f aca="false">IF(OR(E20=1,P20&lt;=0),0,P20)</f>
        <v>45573.3070087036</v>
      </c>
      <c r="R20" s="15" t="n">
        <f aca="false">IF(OR(E20=1,AND(P20&lt;=0,I20&gt;0)),1,0)</f>
        <v>0</v>
      </c>
      <c r="S20" s="15" t="n">
        <f aca="false">IF(L20&gt;0,1,0)</f>
        <v>0</v>
      </c>
    </row>
    <row r="21" customFormat="false" ht="15" hidden="false" customHeight="false" outlineLevel="0" collapsed="false">
      <c r="A21" s="15" t="n">
        <v>20</v>
      </c>
      <c r="B21" s="15" t="n">
        <f aca="false">INT((A21-1)/12)+1</f>
        <v>2</v>
      </c>
      <c r="C21" s="15" t="n">
        <f aca="false">MIN(Inputs!$C$4+B21-1,99)</f>
        <v>75</v>
      </c>
      <c r="D21" s="55" t="n">
        <f aca="false">Inputs!$C$27</f>
        <v>0.04</v>
      </c>
      <c r="E21" s="15" t="n">
        <f aca="false">R20</f>
        <v>0</v>
      </c>
      <c r="F21" s="56" t="n">
        <f aca="false">Q20</f>
        <v>45573.3070087036</v>
      </c>
      <c r="G21" s="56" t="n">
        <f aca="false">IF(AND(MOD(A21-1,12)=0,B21&lt;=Inputs!$C$7,E21=0),Inputs!$C$6,0)</f>
        <v>0</v>
      </c>
      <c r="H21" s="56" t="n">
        <f aca="false">IF(B21=1,G21*Inputs!$C$9,0)</f>
        <v>0</v>
      </c>
      <c r="I21" s="56" t="n">
        <f aca="false">I20+G21</f>
        <v>48000</v>
      </c>
      <c r="J21" s="56" t="n">
        <f aca="false">(F21+G21+H21)*((1+D21)^(1/12)-1)</f>
        <v>149.195148160758</v>
      </c>
      <c r="K21" s="56" t="n">
        <f aca="false">(F21+G21+H21+J21)*(Inputs!$C$14+IF(B21&lt;=10,Inputs!$C$12,Inputs!$C$13))/12</f>
        <v>95.2552128268008</v>
      </c>
      <c r="L21" s="56" t="n">
        <f aca="false">IF(OR(E21=1,A21&lt;=Inputs!$C$15),0,MAX(Inputs!$C$8*I21-(F21+G21+H21+J21-K21),0))</f>
        <v>0</v>
      </c>
      <c r="M21" s="56" t="n">
        <f aca="false">L21*INDEX(Rates!$B$2:$C$101,C21+1,IF(Inputs!$C$5="Male",1,2))/1000/12*Inputs!$C$16</f>
        <v>0</v>
      </c>
      <c r="N21" s="56" t="n">
        <f aca="false">IF($V$1=1,MAX(F21+G21+H21+J21-K21-M21,0)*Inputs!$C$22/12,0)</f>
        <v>304.181646293584</v>
      </c>
      <c r="O21" s="56" t="n">
        <f aca="false">IF(AND(MOD(A21,12)=0,B21&gt;=Inputs!$C$18),MAX(F21+G21+H21+J21-K21-M21-N21,0)*Inputs!$C$17,0)</f>
        <v>0</v>
      </c>
      <c r="P21" s="56" t="n">
        <f aca="false">F21+G21+H21+J21-K21-M21-N21+O21</f>
        <v>45323.065297744</v>
      </c>
      <c r="Q21" s="56" t="n">
        <f aca="false">IF(OR(E21=1,P21&lt;=0),0,P21)</f>
        <v>45323.065297744</v>
      </c>
      <c r="R21" s="15" t="n">
        <f aca="false">IF(OR(E21=1,AND(P21&lt;=0,I21&gt;0)),1,0)</f>
        <v>0</v>
      </c>
      <c r="S21" s="15" t="n">
        <f aca="false">IF(L21&gt;0,1,0)</f>
        <v>0</v>
      </c>
    </row>
    <row r="22" customFormat="false" ht="15" hidden="false" customHeight="false" outlineLevel="0" collapsed="false">
      <c r="A22" s="15" t="n">
        <v>21</v>
      </c>
      <c r="B22" s="15" t="n">
        <f aca="false">INT((A22-1)/12)+1</f>
        <v>2</v>
      </c>
      <c r="C22" s="15" t="n">
        <f aca="false">MIN(Inputs!$C$4+B22-1,99)</f>
        <v>75</v>
      </c>
      <c r="D22" s="55" t="n">
        <f aca="false">Inputs!$C$27</f>
        <v>0.04</v>
      </c>
      <c r="E22" s="15" t="n">
        <f aca="false">R21</f>
        <v>0</v>
      </c>
      <c r="F22" s="56" t="n">
        <f aca="false">Q21</f>
        <v>45323.065297744</v>
      </c>
      <c r="G22" s="56" t="n">
        <f aca="false">IF(AND(MOD(A22-1,12)=0,B22&lt;=Inputs!$C$7,E22=0),Inputs!$C$6,0)</f>
        <v>0</v>
      </c>
      <c r="H22" s="56" t="n">
        <f aca="false">IF(B22=1,G22*Inputs!$C$9,0)</f>
        <v>0</v>
      </c>
      <c r="I22" s="56" t="n">
        <f aca="false">I21+G22</f>
        <v>48000</v>
      </c>
      <c r="J22" s="56" t="n">
        <f aca="false">(F22+G22+H22)*((1+D22)^(1/12)-1)</f>
        <v>148.375921916424</v>
      </c>
      <c r="K22" s="56" t="n">
        <f aca="false">(F22+G22+H22+J22)*(Inputs!$C$14+IF(B22&lt;=10,Inputs!$C$12,Inputs!$C$13))/12</f>
        <v>94.7321692076259</v>
      </c>
      <c r="L22" s="56" t="n">
        <f aca="false">IF(OR(E22=1,A22&lt;=Inputs!$C$15),0,MAX(Inputs!$C$8*I22-(F22+G22+H22+J22-K22),0))</f>
        <v>0</v>
      </c>
      <c r="M22" s="56" t="n">
        <f aca="false">L22*INDEX(Rates!$B$2:$C$101,C22+1,IF(Inputs!$C$5="Male",1,2))/1000/12*Inputs!$C$16</f>
        <v>0</v>
      </c>
      <c r="N22" s="56" t="n">
        <f aca="false">IF($V$1=1,MAX(F22+G22+H22+J22-K22-M22,0)*Inputs!$C$22/12,0)</f>
        <v>302.511393669685</v>
      </c>
      <c r="O22" s="56" t="n">
        <f aca="false">IF(AND(MOD(A22,12)=0,B22&gt;=Inputs!$C$18),MAX(F22+G22+H22+J22-K22-M22-N22,0)*Inputs!$C$17,0)</f>
        <v>0</v>
      </c>
      <c r="P22" s="56" t="n">
        <f aca="false">F22+G22+H22+J22-K22-M22-N22+O22</f>
        <v>45074.1976567831</v>
      </c>
      <c r="Q22" s="56" t="n">
        <f aca="false">IF(OR(E22=1,P22&lt;=0),0,P22)</f>
        <v>45074.1976567831</v>
      </c>
      <c r="R22" s="15" t="n">
        <f aca="false">IF(OR(E22=1,AND(P22&lt;=0,I22&gt;0)),1,0)</f>
        <v>0</v>
      </c>
      <c r="S22" s="15" t="n">
        <f aca="false">IF(L22&gt;0,1,0)</f>
        <v>0</v>
      </c>
    </row>
    <row r="23" customFormat="false" ht="15" hidden="false" customHeight="false" outlineLevel="0" collapsed="false">
      <c r="A23" s="15" t="n">
        <v>22</v>
      </c>
      <c r="B23" s="15" t="n">
        <f aca="false">INT((A23-1)/12)+1</f>
        <v>2</v>
      </c>
      <c r="C23" s="15" t="n">
        <f aca="false">MIN(Inputs!$C$4+B23-1,99)</f>
        <v>75</v>
      </c>
      <c r="D23" s="55" t="n">
        <f aca="false">Inputs!$C$27</f>
        <v>0.04</v>
      </c>
      <c r="E23" s="15" t="n">
        <f aca="false">R22</f>
        <v>0</v>
      </c>
      <c r="F23" s="56" t="n">
        <f aca="false">Q22</f>
        <v>45074.1976567831</v>
      </c>
      <c r="G23" s="56" t="n">
        <f aca="false">IF(AND(MOD(A23-1,12)=0,B23&lt;=Inputs!$C$7,E23=0),Inputs!$C$6,0)</f>
        <v>0</v>
      </c>
      <c r="H23" s="56" t="n">
        <f aca="false">IF(B23=1,G23*Inputs!$C$9,0)</f>
        <v>0</v>
      </c>
      <c r="I23" s="56" t="n">
        <f aca="false">I22+G23</f>
        <v>48000</v>
      </c>
      <c r="J23" s="56" t="n">
        <f aca="false">(F23+G23+H23)*((1+D23)^(1/12)-1)</f>
        <v>147.561194019708</v>
      </c>
      <c r="K23" s="56" t="n">
        <f aca="false">(F23+G23+H23+J23)*(Inputs!$C$14+IF(B23&lt;=10,Inputs!$C$12,Inputs!$C$13))/12</f>
        <v>94.2119976058392</v>
      </c>
      <c r="L23" s="56" t="n">
        <f aca="false">IF(OR(E23=1,A23&lt;=Inputs!$C$15),0,MAX(Inputs!$C$8*I23-(F23+G23+H23+J23-K23),0))</f>
        <v>0</v>
      </c>
      <c r="M23" s="56" t="n">
        <f aca="false">L23*INDEX(Rates!$B$2:$C$101,C23+1,IF(Inputs!$C$5="Male",1,2))/1000/12*Inputs!$C$16</f>
        <v>0</v>
      </c>
      <c r="N23" s="56" t="n">
        <f aca="false">IF($V$1=1,MAX(F23+G23+H23+J23-K23-M23,0)*Inputs!$C$22/12,0)</f>
        <v>300.850312354646</v>
      </c>
      <c r="O23" s="56" t="n">
        <f aca="false">IF(AND(MOD(A23,12)=0,B23&gt;=Inputs!$C$18),MAX(F23+G23+H23+J23-K23-M23-N23,0)*Inputs!$C$17,0)</f>
        <v>0</v>
      </c>
      <c r="P23" s="56" t="n">
        <f aca="false">F23+G23+H23+J23-K23-M23-N23+O23</f>
        <v>44826.6965408423</v>
      </c>
      <c r="Q23" s="56" t="n">
        <f aca="false">IF(OR(E23=1,P23&lt;=0),0,P23)</f>
        <v>44826.6965408423</v>
      </c>
      <c r="R23" s="15" t="n">
        <f aca="false">IF(OR(E23=1,AND(P23&lt;=0,I23&gt;0)),1,0)</f>
        <v>0</v>
      </c>
      <c r="S23" s="15" t="n">
        <f aca="false">IF(L23&gt;0,1,0)</f>
        <v>0</v>
      </c>
    </row>
    <row r="24" customFormat="false" ht="15" hidden="false" customHeight="false" outlineLevel="0" collapsed="false">
      <c r="A24" s="15" t="n">
        <v>23</v>
      </c>
      <c r="B24" s="15" t="n">
        <f aca="false">INT((A24-1)/12)+1</f>
        <v>2</v>
      </c>
      <c r="C24" s="15" t="n">
        <f aca="false">MIN(Inputs!$C$4+B24-1,99)</f>
        <v>75</v>
      </c>
      <c r="D24" s="55" t="n">
        <f aca="false">Inputs!$C$27</f>
        <v>0.04</v>
      </c>
      <c r="E24" s="15" t="n">
        <f aca="false">R23</f>
        <v>0</v>
      </c>
      <c r="F24" s="56" t="n">
        <f aca="false">Q23</f>
        <v>44826.6965408423</v>
      </c>
      <c r="G24" s="56" t="n">
        <f aca="false">IF(AND(MOD(A24-1,12)=0,B24&lt;=Inputs!$C$7,E24=0),Inputs!$C$6,0)</f>
        <v>0</v>
      </c>
      <c r="H24" s="56" t="n">
        <f aca="false">IF(B24=1,G24*Inputs!$C$9,0)</f>
        <v>0</v>
      </c>
      <c r="I24" s="56" t="n">
        <f aca="false">I23+G24</f>
        <v>48000</v>
      </c>
      <c r="J24" s="56" t="n">
        <f aca="false">(F24+G24+H24)*((1+D24)^(1/12)-1)</f>
        <v>146.750939770314</v>
      </c>
      <c r="K24" s="56" t="n">
        <f aca="false">(F24+G24+H24+J24)*(Inputs!$C$14+IF(B24&lt;=10,Inputs!$C$12,Inputs!$C$13))/12</f>
        <v>93.6946822512763</v>
      </c>
      <c r="L24" s="56" t="n">
        <f aca="false">IF(OR(E24=1,A24&lt;=Inputs!$C$15),0,MAX(Inputs!$C$8*I24-(F24+G24+H24+J24-K24),0))</f>
        <v>0</v>
      </c>
      <c r="M24" s="56" t="n">
        <f aca="false">L24*INDEX(Rates!$B$2:$C$101,C24+1,IF(Inputs!$C$5="Male",1,2))/1000/12*Inputs!$C$16</f>
        <v>0</v>
      </c>
      <c r="N24" s="56" t="n">
        <f aca="false">IF($V$1=1,MAX(F24+G24+H24+J24-K24-M24,0)*Inputs!$C$22/12,0)</f>
        <v>299.198351989076</v>
      </c>
      <c r="O24" s="56" t="n">
        <f aca="false">IF(AND(MOD(A24,12)=0,B24&gt;=Inputs!$C$18),MAX(F24+G24+H24+J24-K24-M24-N24,0)*Inputs!$C$17,0)</f>
        <v>0</v>
      </c>
      <c r="P24" s="56" t="n">
        <f aca="false">F24+G24+H24+J24-K24-M24-N24+O24</f>
        <v>44580.5544463723</v>
      </c>
      <c r="Q24" s="56" t="n">
        <f aca="false">IF(OR(E24=1,P24&lt;=0),0,P24)</f>
        <v>44580.5544463723</v>
      </c>
      <c r="R24" s="15" t="n">
        <f aca="false">IF(OR(E24=1,AND(P24&lt;=0,I24&gt;0)),1,0)</f>
        <v>0</v>
      </c>
      <c r="S24" s="15" t="n">
        <f aca="false">IF(L24&gt;0,1,0)</f>
        <v>0</v>
      </c>
    </row>
    <row r="25" customFormat="false" ht="15" hidden="false" customHeight="false" outlineLevel="0" collapsed="false">
      <c r="A25" s="15" t="n">
        <v>24</v>
      </c>
      <c r="B25" s="15" t="n">
        <f aca="false">INT((A25-1)/12)+1</f>
        <v>2</v>
      </c>
      <c r="C25" s="15" t="n">
        <f aca="false">MIN(Inputs!$C$4+B25-1,99)</f>
        <v>75</v>
      </c>
      <c r="D25" s="55" t="n">
        <f aca="false">Inputs!$C$27</f>
        <v>0.04</v>
      </c>
      <c r="E25" s="15" t="n">
        <f aca="false">R24</f>
        <v>0</v>
      </c>
      <c r="F25" s="56" t="n">
        <f aca="false">Q24</f>
        <v>44580.5544463723</v>
      </c>
      <c r="G25" s="56" t="n">
        <f aca="false">IF(AND(MOD(A25-1,12)=0,B25&lt;=Inputs!$C$7,E25=0),Inputs!$C$6,0)</f>
        <v>0</v>
      </c>
      <c r="H25" s="56" t="n">
        <f aca="false">IF(B25=1,G25*Inputs!$C$9,0)</f>
        <v>0</v>
      </c>
      <c r="I25" s="56" t="n">
        <f aca="false">I24+G25</f>
        <v>48000</v>
      </c>
      <c r="J25" s="56" t="n">
        <f aca="false">(F25+G25+H25)*((1+D25)^(1/12)-1)</f>
        <v>145.945134603574</v>
      </c>
      <c r="K25" s="56" t="n">
        <f aca="false">(F25+G25+H25+J25)*(Inputs!$C$14+IF(B25&lt;=10,Inputs!$C$12,Inputs!$C$13))/12</f>
        <v>93.1802074603664</v>
      </c>
      <c r="L25" s="56" t="n">
        <f aca="false">IF(OR(E25=1,A25&lt;=Inputs!$C$15),0,MAX(Inputs!$C$8*I25-(F25+G25+H25+J25-K25),0))</f>
        <v>0</v>
      </c>
      <c r="M25" s="56" t="n">
        <f aca="false">L25*INDEX(Rates!$B$2:$C$101,C25+1,IF(Inputs!$C$5="Male",1,2))/1000/12*Inputs!$C$16</f>
        <v>0</v>
      </c>
      <c r="N25" s="56" t="n">
        <f aca="false">IF($V$1=1,MAX(F25+G25+H25+J25-K25-M25,0)*Inputs!$C$22/12,0)</f>
        <v>297.555462490103</v>
      </c>
      <c r="O25" s="56" t="n">
        <f aca="false">IF(AND(MOD(A25,12)=0,B25&gt;=Inputs!$C$18),MAX(F25+G25+H25+J25-K25-M25-N25,0)*Inputs!$C$17,0)</f>
        <v>0</v>
      </c>
      <c r="P25" s="56" t="n">
        <f aca="false">F25+G25+H25+J25-K25-M25-N25+O25</f>
        <v>44335.7639110254</v>
      </c>
      <c r="Q25" s="56" t="n">
        <f aca="false">IF(OR(E25=1,P25&lt;=0),0,P25)</f>
        <v>44335.7639110254</v>
      </c>
      <c r="R25" s="15" t="n">
        <f aca="false">IF(OR(E25=1,AND(P25&lt;=0,I25&gt;0)),1,0)</f>
        <v>0</v>
      </c>
      <c r="S25" s="15" t="n">
        <f aca="false">IF(L25&gt;0,1,0)</f>
        <v>0</v>
      </c>
    </row>
    <row r="26" customFormat="false" ht="15" hidden="false" customHeight="false" outlineLevel="0" collapsed="false">
      <c r="A26" s="15" t="n">
        <v>25</v>
      </c>
      <c r="B26" s="15" t="n">
        <f aca="false">INT((A26-1)/12)+1</f>
        <v>3</v>
      </c>
      <c r="C26" s="15" t="n">
        <f aca="false">MIN(Inputs!$C$4+B26-1,99)</f>
        <v>76</v>
      </c>
      <c r="D26" s="55" t="n">
        <f aca="false">Inputs!$C$27</f>
        <v>0.04</v>
      </c>
      <c r="E26" s="15" t="n">
        <f aca="false">R25</f>
        <v>0</v>
      </c>
      <c r="F26" s="56" t="n">
        <f aca="false">Q25</f>
        <v>44335.7639110254</v>
      </c>
      <c r="G26" s="56" t="n">
        <f aca="false">IF(AND(MOD(A26-1,12)=0,B26&lt;=Inputs!$C$7,E26=0),Inputs!$C$6,0)</f>
        <v>24000</v>
      </c>
      <c r="H26" s="56" t="n">
        <f aca="false">IF(B26=1,G26*Inputs!$C$9,0)</f>
        <v>0</v>
      </c>
      <c r="I26" s="56" t="n">
        <f aca="false">I25+G26</f>
        <v>72000</v>
      </c>
      <c r="J26" s="56" t="n">
        <f aca="false">(F26+G26+H26)*((1+D26)^(1/12)-1)</f>
        <v>223.713508862477</v>
      </c>
      <c r="K26" s="56" t="n">
        <f aca="false">(F26+G26+H26+J26)*(Inputs!$C$14+IF(B26&lt;=10,Inputs!$C$12,Inputs!$C$13))/12</f>
        <v>142.832244624766</v>
      </c>
      <c r="L26" s="56" t="n">
        <f aca="false">IF(OR(E26=1,A26&lt;=Inputs!$C$15),0,MAX(Inputs!$C$8*I26-(F26+G26+H26+J26-K26),0))</f>
        <v>0</v>
      </c>
      <c r="M26" s="56" t="n">
        <f aca="false">L26*INDEX(Rates!$B$2:$C$101,C26+1,IF(Inputs!$C$5="Male",1,2))/1000/12*Inputs!$C$16</f>
        <v>0</v>
      </c>
      <c r="N26" s="56" t="n">
        <f aca="false">IF($V$1=1,MAX(F26+G26+H26+J26-K26-M26,0)*Inputs!$C$22/12,0)</f>
        <v>456.110967835087</v>
      </c>
      <c r="O26" s="56" t="n">
        <f aca="false">IF(AND(MOD(A26,12)=0,B26&gt;=Inputs!$C$18),MAX(F26+G26+H26+J26-K26-M26-N26,0)*Inputs!$C$17,0)</f>
        <v>0</v>
      </c>
      <c r="P26" s="56" t="n">
        <f aca="false">F26+G26+H26+J26-K26-M26-N26+O26</f>
        <v>67960.534207428</v>
      </c>
      <c r="Q26" s="56" t="n">
        <f aca="false">IF(OR(E26=1,P26&lt;=0),0,P26)</f>
        <v>67960.534207428</v>
      </c>
      <c r="R26" s="15" t="n">
        <f aca="false">IF(OR(E26=1,AND(P26&lt;=0,I26&gt;0)),1,0)</f>
        <v>0</v>
      </c>
      <c r="S26" s="15" t="n">
        <f aca="false">IF(L26&gt;0,1,0)</f>
        <v>0</v>
      </c>
    </row>
    <row r="27" customFormat="false" ht="15" hidden="false" customHeight="false" outlineLevel="0" collapsed="false">
      <c r="A27" s="15" t="n">
        <v>26</v>
      </c>
      <c r="B27" s="15" t="n">
        <f aca="false">INT((A27-1)/12)+1</f>
        <v>3</v>
      </c>
      <c r="C27" s="15" t="n">
        <f aca="false">MIN(Inputs!$C$4+B27-1,99)</f>
        <v>76</v>
      </c>
      <c r="D27" s="55" t="n">
        <f aca="false">Inputs!$C$27</f>
        <v>0.04</v>
      </c>
      <c r="E27" s="15" t="n">
        <f aca="false">R26</f>
        <v>0</v>
      </c>
      <c r="F27" s="56" t="n">
        <f aca="false">Q26</f>
        <v>67960.534207428</v>
      </c>
      <c r="G27" s="56" t="n">
        <f aca="false">IF(AND(MOD(A27-1,12)=0,B27&lt;=Inputs!$C$7,E27=0),Inputs!$C$6,0)</f>
        <v>0</v>
      </c>
      <c r="H27" s="56" t="n">
        <f aca="false">IF(B27=1,G27*Inputs!$C$9,0)</f>
        <v>0</v>
      </c>
      <c r="I27" s="56" t="n">
        <f aca="false">I26+G27</f>
        <v>72000</v>
      </c>
      <c r="J27" s="56" t="n">
        <f aca="false">(F27+G27+H27)*((1+D27)^(1/12)-1)</f>
        <v>222.485104454347</v>
      </c>
      <c r="K27" s="56" t="n">
        <f aca="false">(F27+G27+H27+J27)*(Inputs!$C$14+IF(B27&lt;=10,Inputs!$C$12,Inputs!$C$13))/12</f>
        <v>142.047956899755</v>
      </c>
      <c r="L27" s="56" t="n">
        <f aca="false">IF(OR(E27=1,A27&lt;=Inputs!$C$15),0,MAX(Inputs!$C$8*I27-(F27+G27+H27+J27-K27),0))</f>
        <v>0</v>
      </c>
      <c r="M27" s="56" t="n">
        <f aca="false">L27*INDEX(Rates!$B$2:$C$101,C27+1,IF(Inputs!$C$5="Male",1,2))/1000/12*Inputs!$C$16</f>
        <v>0</v>
      </c>
      <c r="N27" s="56" t="n">
        <f aca="false">IF($V$1=1,MAX(F27+G27+H27+J27-K27-M27,0)*Inputs!$C$22/12,0)</f>
        <v>453.606475699884</v>
      </c>
      <c r="O27" s="56" t="n">
        <f aca="false">IF(AND(MOD(A27,12)=0,B27&gt;=Inputs!$C$18),MAX(F27+G27+H27+J27-K27-M27-N27,0)*Inputs!$C$17,0)</f>
        <v>0</v>
      </c>
      <c r="P27" s="56" t="n">
        <f aca="false">F27+G27+H27+J27-K27-M27-N27+O27</f>
        <v>67587.3648792827</v>
      </c>
      <c r="Q27" s="56" t="n">
        <f aca="false">IF(OR(E27=1,P27&lt;=0),0,P27)</f>
        <v>67587.3648792827</v>
      </c>
      <c r="R27" s="15" t="n">
        <f aca="false">IF(OR(E27=1,AND(P27&lt;=0,I27&gt;0)),1,0)</f>
        <v>0</v>
      </c>
      <c r="S27" s="15" t="n">
        <f aca="false">IF(L27&gt;0,1,0)</f>
        <v>0</v>
      </c>
    </row>
    <row r="28" customFormat="false" ht="15" hidden="false" customHeight="false" outlineLevel="0" collapsed="false">
      <c r="A28" s="15" t="n">
        <v>27</v>
      </c>
      <c r="B28" s="15" t="n">
        <f aca="false">INT((A28-1)/12)+1</f>
        <v>3</v>
      </c>
      <c r="C28" s="15" t="n">
        <f aca="false">MIN(Inputs!$C$4+B28-1,99)</f>
        <v>76</v>
      </c>
      <c r="D28" s="55" t="n">
        <f aca="false">Inputs!$C$27</f>
        <v>0.04</v>
      </c>
      <c r="E28" s="15" t="n">
        <f aca="false">R27</f>
        <v>0</v>
      </c>
      <c r="F28" s="56" t="n">
        <f aca="false">Q27</f>
        <v>67587.3648792827</v>
      </c>
      <c r="G28" s="56" t="n">
        <f aca="false">IF(AND(MOD(A28-1,12)=0,B28&lt;=Inputs!$C$7,E28=0),Inputs!$C$6,0)</f>
        <v>0</v>
      </c>
      <c r="H28" s="56" t="n">
        <f aca="false">IF(B28=1,G28*Inputs!$C$9,0)</f>
        <v>0</v>
      </c>
      <c r="I28" s="56" t="n">
        <f aca="false">I27+G28</f>
        <v>72000</v>
      </c>
      <c r="J28" s="56" t="n">
        <f aca="false">(F28+G28+H28)*((1+D28)^(1/12)-1)</f>
        <v>221.263445179302</v>
      </c>
      <c r="K28" s="56" t="n">
        <f aca="false">(F28+G28+H28+J28)*(Inputs!$C$14+IF(B28&lt;=10,Inputs!$C$12,Inputs!$C$13))/12</f>
        <v>141.267975675963</v>
      </c>
      <c r="L28" s="56" t="n">
        <f aca="false">IF(OR(E28=1,A28&lt;=Inputs!$C$15),0,MAX(Inputs!$C$8*I28-(F28+G28+H28+J28-K28),0))</f>
        <v>0</v>
      </c>
      <c r="M28" s="56" t="n">
        <f aca="false">L28*INDEX(Rates!$B$2:$C$101,C28+1,IF(Inputs!$C$5="Male",1,2))/1000/12*Inputs!$C$16</f>
        <v>0</v>
      </c>
      <c r="N28" s="56" t="n">
        <f aca="false">IF($V$1=1,MAX(F28+G28+H28+J28-K28-M28,0)*Inputs!$C$22/12,0)</f>
        <v>451.115735658574</v>
      </c>
      <c r="O28" s="56" t="n">
        <f aca="false">IF(AND(MOD(A28,12)=0,B28&gt;=Inputs!$C$18),MAX(F28+G28+H28+J28-K28-M28-N28,0)*Inputs!$C$17,0)</f>
        <v>0</v>
      </c>
      <c r="P28" s="56" t="n">
        <f aca="false">F28+G28+H28+J28-K28-M28-N28+O28</f>
        <v>67216.2446131275</v>
      </c>
      <c r="Q28" s="56" t="n">
        <f aca="false">IF(OR(E28=1,P28&lt;=0),0,P28)</f>
        <v>67216.2446131275</v>
      </c>
      <c r="R28" s="15" t="n">
        <f aca="false">IF(OR(E28=1,AND(P28&lt;=0,I28&gt;0)),1,0)</f>
        <v>0</v>
      </c>
      <c r="S28" s="15" t="n">
        <f aca="false">IF(L28&gt;0,1,0)</f>
        <v>0</v>
      </c>
    </row>
    <row r="29" customFormat="false" ht="15" hidden="false" customHeight="false" outlineLevel="0" collapsed="false">
      <c r="A29" s="15" t="n">
        <v>28</v>
      </c>
      <c r="B29" s="15" t="n">
        <f aca="false">INT((A29-1)/12)+1</f>
        <v>3</v>
      </c>
      <c r="C29" s="15" t="n">
        <f aca="false">MIN(Inputs!$C$4+B29-1,99)</f>
        <v>76</v>
      </c>
      <c r="D29" s="55" t="n">
        <f aca="false">Inputs!$C$27</f>
        <v>0.04</v>
      </c>
      <c r="E29" s="15" t="n">
        <f aca="false">R28</f>
        <v>0</v>
      </c>
      <c r="F29" s="56" t="n">
        <f aca="false">Q28</f>
        <v>67216.2446131275</v>
      </c>
      <c r="G29" s="56" t="n">
        <f aca="false">IF(AND(MOD(A29-1,12)=0,B29&lt;=Inputs!$C$7,E29=0),Inputs!$C$6,0)</f>
        <v>0</v>
      </c>
      <c r="H29" s="56" t="n">
        <f aca="false">IF(B29=1,G29*Inputs!$C$9,0)</f>
        <v>0</v>
      </c>
      <c r="I29" s="56" t="n">
        <f aca="false">I28+G29</f>
        <v>72000</v>
      </c>
      <c r="J29" s="56" t="n">
        <f aca="false">(F29+G29+H29)*((1+D29)^(1/12)-1)</f>
        <v>220.048494000009</v>
      </c>
      <c r="K29" s="56" t="n">
        <f aca="false">(F29+G29+H29+J29)*(Inputs!$C$14+IF(B29&lt;=10,Inputs!$C$12,Inputs!$C$13))/12</f>
        <v>140.492277306516</v>
      </c>
      <c r="L29" s="56" t="n">
        <f aca="false">IF(OR(E29=1,A29&lt;=Inputs!$C$15),0,MAX(Inputs!$C$8*I29-(F29+G29+H29+J29-K29),0))</f>
        <v>0</v>
      </c>
      <c r="M29" s="56" t="n">
        <f aca="false">L29*INDEX(Rates!$B$2:$C$101,C29+1,IF(Inputs!$C$5="Male",1,2))/1000/12*Inputs!$C$16</f>
        <v>0</v>
      </c>
      <c r="N29" s="56" t="n">
        <f aca="false">IF($V$1=1,MAX(F29+G29+H29+J29-K29-M29,0)*Inputs!$C$22/12,0)</f>
        <v>448.638672198806</v>
      </c>
      <c r="O29" s="56" t="n">
        <f aca="false">IF(AND(MOD(A29,12)=0,B29&gt;=Inputs!$C$18),MAX(F29+G29+H29+J29-K29-M29-N29,0)*Inputs!$C$17,0)</f>
        <v>0</v>
      </c>
      <c r="P29" s="56" t="n">
        <f aca="false">F29+G29+H29+J29-K29-M29-N29+O29</f>
        <v>66847.1621576221</v>
      </c>
      <c r="Q29" s="56" t="n">
        <f aca="false">IF(OR(E29=1,P29&lt;=0),0,P29)</f>
        <v>66847.1621576221</v>
      </c>
      <c r="R29" s="15" t="n">
        <f aca="false">IF(OR(E29=1,AND(P29&lt;=0,I29&gt;0)),1,0)</f>
        <v>0</v>
      </c>
      <c r="S29" s="15" t="n">
        <f aca="false">IF(L29&gt;0,1,0)</f>
        <v>0</v>
      </c>
    </row>
    <row r="30" customFormat="false" ht="15" hidden="false" customHeight="false" outlineLevel="0" collapsed="false">
      <c r="A30" s="15" t="n">
        <v>29</v>
      </c>
      <c r="B30" s="15" t="n">
        <f aca="false">INT((A30-1)/12)+1</f>
        <v>3</v>
      </c>
      <c r="C30" s="15" t="n">
        <f aca="false">MIN(Inputs!$C$4+B30-1,99)</f>
        <v>76</v>
      </c>
      <c r="D30" s="55" t="n">
        <f aca="false">Inputs!$C$27</f>
        <v>0.04</v>
      </c>
      <c r="E30" s="15" t="n">
        <f aca="false">R29</f>
        <v>0</v>
      </c>
      <c r="F30" s="56" t="n">
        <f aca="false">Q29</f>
        <v>66847.1621576221</v>
      </c>
      <c r="G30" s="56" t="n">
        <f aca="false">IF(AND(MOD(A30-1,12)=0,B30&lt;=Inputs!$C$7,E30=0),Inputs!$C$6,0)</f>
        <v>0</v>
      </c>
      <c r="H30" s="56" t="n">
        <f aca="false">IF(B30=1,G30*Inputs!$C$9,0)</f>
        <v>0</v>
      </c>
      <c r="I30" s="56" t="n">
        <f aca="false">I29+G30</f>
        <v>72000</v>
      </c>
      <c r="J30" s="56" t="n">
        <f aca="false">(F30+G30+H30)*((1+D30)^(1/12)-1)</f>
        <v>218.840214082509</v>
      </c>
      <c r="K30" s="56" t="n">
        <f aca="false">(F30+G30+H30+J30)*(Inputs!$C$14+IF(B30&lt;=10,Inputs!$C$12,Inputs!$C$13))/12</f>
        <v>139.720838274385</v>
      </c>
      <c r="L30" s="56" t="n">
        <f aca="false">IF(OR(E30=1,A30&lt;=Inputs!$C$15),0,MAX(Inputs!$C$8*I30-(F30+G30+H30+J30-K30),0))</f>
        <v>0</v>
      </c>
      <c r="M30" s="56" t="n">
        <f aca="false">L30*INDEX(Rates!$B$2:$C$101,C30+1,IF(Inputs!$C$5="Male",1,2))/1000/12*Inputs!$C$16</f>
        <v>0</v>
      </c>
      <c r="N30" s="56" t="n">
        <f aca="false">IF($V$1=1,MAX(F30+G30+H30+J30-K30-M30,0)*Inputs!$C$22/12,0)</f>
        <v>446.175210222868</v>
      </c>
      <c r="O30" s="56" t="n">
        <f aca="false">IF(AND(MOD(A30,12)=0,B30&gt;=Inputs!$C$18),MAX(F30+G30+H30+J30-K30-M30-N30,0)*Inputs!$C$17,0)</f>
        <v>0</v>
      </c>
      <c r="P30" s="56" t="n">
        <f aca="false">F30+G30+H30+J30-K30-M30-N30+O30</f>
        <v>66480.1063232074</v>
      </c>
      <c r="Q30" s="56" t="n">
        <f aca="false">IF(OR(E30=1,P30&lt;=0),0,P30)</f>
        <v>66480.1063232074</v>
      </c>
      <c r="R30" s="15" t="n">
        <f aca="false">IF(OR(E30=1,AND(P30&lt;=0,I30&gt;0)),1,0)</f>
        <v>0</v>
      </c>
      <c r="S30" s="15" t="n">
        <f aca="false">IF(L30&gt;0,1,0)</f>
        <v>0</v>
      </c>
    </row>
    <row r="31" customFormat="false" ht="15" hidden="false" customHeight="false" outlineLevel="0" collapsed="false">
      <c r="A31" s="15" t="n">
        <v>30</v>
      </c>
      <c r="B31" s="15" t="n">
        <f aca="false">INT((A31-1)/12)+1</f>
        <v>3</v>
      </c>
      <c r="C31" s="15" t="n">
        <f aca="false">MIN(Inputs!$C$4+B31-1,99)</f>
        <v>76</v>
      </c>
      <c r="D31" s="55" t="n">
        <f aca="false">Inputs!$C$27</f>
        <v>0.04</v>
      </c>
      <c r="E31" s="15" t="n">
        <f aca="false">R30</f>
        <v>0</v>
      </c>
      <c r="F31" s="56" t="n">
        <f aca="false">Q30</f>
        <v>66480.1063232074</v>
      </c>
      <c r="G31" s="56" t="n">
        <f aca="false">IF(AND(MOD(A31-1,12)=0,B31&lt;=Inputs!$C$7,E31=0),Inputs!$C$6,0)</f>
        <v>0</v>
      </c>
      <c r="H31" s="56" t="n">
        <f aca="false">IF(B31=1,G31*Inputs!$C$9,0)</f>
        <v>0</v>
      </c>
      <c r="I31" s="56" t="n">
        <f aca="false">I30+G31</f>
        <v>72000</v>
      </c>
      <c r="J31" s="56" t="n">
        <f aca="false">(F31+G31+H31)*((1+D31)^(1/12)-1)</f>
        <v>217.638568795098</v>
      </c>
      <c r="K31" s="56" t="n">
        <f aca="false">(F31+G31+H31+J31)*(Inputs!$C$14+IF(B31&lt;=10,Inputs!$C$12,Inputs!$C$13))/12</f>
        <v>138.953635191672</v>
      </c>
      <c r="L31" s="56" t="n">
        <f aca="false">IF(OR(E31=1,A31&lt;=Inputs!$C$15),0,MAX(Inputs!$C$8*I31-(F31+G31+H31+J31-K31),0))</f>
        <v>0</v>
      </c>
      <c r="M31" s="56" t="n">
        <f aca="false">L31*INDEX(Rates!$B$2:$C$101,C31+1,IF(Inputs!$C$5="Male",1,2))/1000/12*Inputs!$C$16</f>
        <v>0</v>
      </c>
      <c r="N31" s="56" t="n">
        <f aca="false">IF($V$1=1,MAX(F31+G31+H31+J31-K31-M31,0)*Inputs!$C$22/12,0)</f>
        <v>443.725275045405</v>
      </c>
      <c r="O31" s="56" t="n">
        <f aca="false">IF(AND(MOD(A31,12)=0,B31&gt;=Inputs!$C$18),MAX(F31+G31+H31+J31-K31-M31-N31,0)*Inputs!$C$17,0)</f>
        <v>0</v>
      </c>
      <c r="P31" s="56" t="n">
        <f aca="false">F31+G31+H31+J31-K31-M31-N31+O31</f>
        <v>66115.0659817654</v>
      </c>
      <c r="Q31" s="56" t="n">
        <f aca="false">IF(OR(E31=1,P31&lt;=0),0,P31)</f>
        <v>66115.0659817654</v>
      </c>
      <c r="R31" s="15" t="n">
        <f aca="false">IF(OR(E31=1,AND(P31&lt;=0,I31&gt;0)),1,0)</f>
        <v>0</v>
      </c>
      <c r="S31" s="15" t="n">
        <f aca="false">IF(L31&gt;0,1,0)</f>
        <v>0</v>
      </c>
    </row>
    <row r="32" customFormat="false" ht="15" hidden="false" customHeight="false" outlineLevel="0" collapsed="false">
      <c r="A32" s="15" t="n">
        <v>31</v>
      </c>
      <c r="B32" s="15" t="n">
        <f aca="false">INT((A32-1)/12)+1</f>
        <v>3</v>
      </c>
      <c r="C32" s="15" t="n">
        <f aca="false">MIN(Inputs!$C$4+B32-1,99)</f>
        <v>76</v>
      </c>
      <c r="D32" s="55" t="n">
        <f aca="false">Inputs!$C$27</f>
        <v>0.04</v>
      </c>
      <c r="E32" s="15" t="n">
        <f aca="false">R31</f>
        <v>0</v>
      </c>
      <c r="F32" s="56" t="n">
        <f aca="false">Q31</f>
        <v>66115.0659817654</v>
      </c>
      <c r="G32" s="56" t="n">
        <f aca="false">IF(AND(MOD(A32-1,12)=0,B32&lt;=Inputs!$C$7,E32=0),Inputs!$C$6,0)</f>
        <v>0</v>
      </c>
      <c r="H32" s="56" t="n">
        <f aca="false">IF(B32=1,G32*Inputs!$C$9,0)</f>
        <v>0</v>
      </c>
      <c r="I32" s="56" t="n">
        <f aca="false">I31+G32</f>
        <v>72000</v>
      </c>
      <c r="J32" s="56" t="n">
        <f aca="false">(F32+G32+H32)*((1+D32)^(1/12)-1)</f>
        <v>216.443521707212</v>
      </c>
      <c r="K32" s="56" t="n">
        <f aca="false">(F32+G32+H32+J32)*(Inputs!$C$14+IF(B32&lt;=10,Inputs!$C$12,Inputs!$C$13))/12</f>
        <v>138.190644798901</v>
      </c>
      <c r="L32" s="56" t="n">
        <f aca="false">IF(OR(E32=1,A32&lt;=Inputs!$C$15),0,MAX(Inputs!$C$8*I32-(F32+G32+H32+J32-K32),0))</f>
        <v>0</v>
      </c>
      <c r="M32" s="56" t="n">
        <f aca="false">L32*INDEX(Rates!$B$2:$C$101,C32+1,IF(Inputs!$C$5="Male",1,2))/1000/12*Inputs!$C$16</f>
        <v>0</v>
      </c>
      <c r="N32" s="56" t="n">
        <f aca="false">IF($V$1=1,MAX(F32+G32+H32+J32-K32-M32,0)*Inputs!$C$22/12,0)</f>
        <v>441.288792391158</v>
      </c>
      <c r="O32" s="56" t="n">
        <f aca="false">IF(AND(MOD(A32,12)=0,B32&gt;=Inputs!$C$18),MAX(F32+G32+H32+J32-K32-M32-N32,0)*Inputs!$C$17,0)</f>
        <v>0</v>
      </c>
      <c r="P32" s="56" t="n">
        <f aca="false">F32+G32+H32+J32-K32-M32-N32+O32</f>
        <v>65752.0300662826</v>
      </c>
      <c r="Q32" s="56" t="n">
        <f aca="false">IF(OR(E32=1,P32&lt;=0),0,P32)</f>
        <v>65752.0300662826</v>
      </c>
      <c r="R32" s="15" t="n">
        <f aca="false">IF(OR(E32=1,AND(P32&lt;=0,I32&gt;0)),1,0)</f>
        <v>0</v>
      </c>
      <c r="S32" s="15" t="n">
        <f aca="false">IF(L32&gt;0,1,0)</f>
        <v>0</v>
      </c>
    </row>
    <row r="33" customFormat="false" ht="15" hidden="false" customHeight="false" outlineLevel="0" collapsed="false">
      <c r="A33" s="15" t="n">
        <v>32</v>
      </c>
      <c r="B33" s="15" t="n">
        <f aca="false">INT((A33-1)/12)+1</f>
        <v>3</v>
      </c>
      <c r="C33" s="15" t="n">
        <f aca="false">MIN(Inputs!$C$4+B33-1,99)</f>
        <v>76</v>
      </c>
      <c r="D33" s="55" t="n">
        <f aca="false">Inputs!$C$27</f>
        <v>0.04</v>
      </c>
      <c r="E33" s="15" t="n">
        <f aca="false">R32</f>
        <v>0</v>
      </c>
      <c r="F33" s="56" t="n">
        <f aca="false">Q32</f>
        <v>65752.0300662826</v>
      </c>
      <c r="G33" s="56" t="n">
        <f aca="false">IF(AND(MOD(A33-1,12)=0,B33&lt;=Inputs!$C$7,E33=0),Inputs!$C$6,0)</f>
        <v>0</v>
      </c>
      <c r="H33" s="56" t="n">
        <f aca="false">IF(B33=1,G33*Inputs!$C$9,0)</f>
        <v>0</v>
      </c>
      <c r="I33" s="56" t="n">
        <f aca="false">I32+G33</f>
        <v>72000</v>
      </c>
      <c r="J33" s="56" t="n">
        <f aca="false">(F33+G33+H33)*((1+D33)^(1/12)-1)</f>
        <v>215.255036588328</v>
      </c>
      <c r="K33" s="56" t="n">
        <f aca="false">(F33+G33+H33+J33)*(Inputs!$C$14+IF(B33&lt;=10,Inputs!$C$12,Inputs!$C$13))/12</f>
        <v>137.431843964314</v>
      </c>
      <c r="L33" s="56" t="n">
        <f aca="false">IF(OR(E33=1,A33&lt;=Inputs!$C$15),0,MAX(Inputs!$C$8*I33-(F33+G33+H33+J33-K33),0))</f>
        <v>0</v>
      </c>
      <c r="M33" s="56" t="n">
        <f aca="false">L33*INDEX(Rates!$B$2:$C$101,C33+1,IF(Inputs!$C$5="Male",1,2))/1000/12*Inputs!$C$16</f>
        <v>0</v>
      </c>
      <c r="N33" s="56" t="n">
        <f aca="false">IF($V$1=1,MAX(F33+G33+H33+J33-K33-M33,0)*Inputs!$C$22/12,0)</f>
        <v>438.865688392711</v>
      </c>
      <c r="O33" s="56" t="n">
        <f aca="false">IF(AND(MOD(A33,12)=0,B33&gt;=Inputs!$C$18),MAX(F33+G33+H33+J33-K33-M33-N33,0)*Inputs!$C$17,0)</f>
        <v>0</v>
      </c>
      <c r="P33" s="56" t="n">
        <f aca="false">F33+G33+H33+J33-K33-M33-N33+O33</f>
        <v>65390.9875705139</v>
      </c>
      <c r="Q33" s="56" t="n">
        <f aca="false">IF(OR(E33=1,P33&lt;=0),0,P33)</f>
        <v>65390.9875705139</v>
      </c>
      <c r="R33" s="15" t="n">
        <f aca="false">IF(OR(E33=1,AND(P33&lt;=0,I33&gt;0)),1,0)</f>
        <v>0</v>
      </c>
      <c r="S33" s="15" t="n">
        <f aca="false">IF(L33&gt;0,1,0)</f>
        <v>0</v>
      </c>
    </row>
    <row r="34" customFormat="false" ht="15" hidden="false" customHeight="false" outlineLevel="0" collapsed="false">
      <c r="A34" s="15" t="n">
        <v>33</v>
      </c>
      <c r="B34" s="15" t="n">
        <f aca="false">INT((A34-1)/12)+1</f>
        <v>3</v>
      </c>
      <c r="C34" s="15" t="n">
        <f aca="false">MIN(Inputs!$C$4+B34-1,99)</f>
        <v>76</v>
      </c>
      <c r="D34" s="55" t="n">
        <f aca="false">Inputs!$C$27</f>
        <v>0.04</v>
      </c>
      <c r="E34" s="15" t="n">
        <f aca="false">R33</f>
        <v>0</v>
      </c>
      <c r="F34" s="56" t="n">
        <f aca="false">Q33</f>
        <v>65390.9875705139</v>
      </c>
      <c r="G34" s="56" t="n">
        <f aca="false">IF(AND(MOD(A34-1,12)=0,B34&lt;=Inputs!$C$7,E34=0),Inputs!$C$6,0)</f>
        <v>0</v>
      </c>
      <c r="H34" s="56" t="n">
        <f aca="false">IF(B34=1,G34*Inputs!$C$9,0)</f>
        <v>0</v>
      </c>
      <c r="I34" s="56" t="n">
        <f aca="false">I33+G34</f>
        <v>72000</v>
      </c>
      <c r="J34" s="56" t="n">
        <f aca="false">(F34+G34+H34)*((1+D34)^(1/12)-1)</f>
        <v>214.073077406866</v>
      </c>
      <c r="K34" s="56" t="n">
        <f aca="false">(F34+G34+H34+J34)*(Inputs!$C$14+IF(B34&lt;=10,Inputs!$C$12,Inputs!$C$13))/12</f>
        <v>136.677209683168</v>
      </c>
      <c r="L34" s="56" t="n">
        <f aca="false">IF(OR(E34=1,A34&lt;=Inputs!$C$15),0,MAX(Inputs!$C$8*I34-(F34+G34+H34+J34-K34),0))</f>
        <v>0</v>
      </c>
      <c r="M34" s="56" t="n">
        <f aca="false">L34*INDEX(Rates!$B$2:$C$101,C34+1,IF(Inputs!$C$5="Male",1,2))/1000/12*Inputs!$C$16</f>
        <v>0</v>
      </c>
      <c r="N34" s="56" t="n">
        <f aca="false">IF($V$1=1,MAX(F34+G34+H34+J34-K34-M34,0)*Inputs!$C$22/12,0)</f>
        <v>436.45588958825</v>
      </c>
      <c r="O34" s="56" t="n">
        <f aca="false">IF(AND(MOD(A34,12)=0,B34&gt;=Inputs!$C$18),MAX(F34+G34+H34+J34-K34-M34-N34,0)*Inputs!$C$17,0)</f>
        <v>0</v>
      </c>
      <c r="P34" s="56" t="n">
        <f aca="false">F34+G34+H34+J34-K34-M34-N34+O34</f>
        <v>65031.9275486493</v>
      </c>
      <c r="Q34" s="56" t="n">
        <f aca="false">IF(OR(E34=1,P34&lt;=0),0,P34)</f>
        <v>65031.9275486493</v>
      </c>
      <c r="R34" s="15" t="n">
        <f aca="false">IF(OR(E34=1,AND(P34&lt;=0,I34&gt;0)),1,0)</f>
        <v>0</v>
      </c>
      <c r="S34" s="15" t="n">
        <f aca="false">IF(L34&gt;0,1,0)</f>
        <v>0</v>
      </c>
    </row>
    <row r="35" customFormat="false" ht="15" hidden="false" customHeight="false" outlineLevel="0" collapsed="false">
      <c r="A35" s="15" t="n">
        <v>34</v>
      </c>
      <c r="B35" s="15" t="n">
        <f aca="false">INT((A35-1)/12)+1</f>
        <v>3</v>
      </c>
      <c r="C35" s="15" t="n">
        <f aca="false">MIN(Inputs!$C$4+B35-1,99)</f>
        <v>76</v>
      </c>
      <c r="D35" s="55" t="n">
        <f aca="false">Inputs!$C$27</f>
        <v>0.04</v>
      </c>
      <c r="E35" s="15" t="n">
        <f aca="false">R34</f>
        <v>0</v>
      </c>
      <c r="F35" s="56" t="n">
        <f aca="false">Q34</f>
        <v>65031.9275486493</v>
      </c>
      <c r="G35" s="56" t="n">
        <f aca="false">IF(AND(MOD(A35-1,12)=0,B35&lt;=Inputs!$C$7,E35=0),Inputs!$C$6,0)</f>
        <v>0</v>
      </c>
      <c r="H35" s="56" t="n">
        <f aca="false">IF(B35=1,G35*Inputs!$C$9,0)</f>
        <v>0</v>
      </c>
      <c r="I35" s="56" t="n">
        <f aca="false">I34+G35</f>
        <v>72000</v>
      </c>
      <c r="J35" s="56" t="n">
        <f aca="false">(F35+G35+H35)*((1+D35)^(1/12)-1)</f>
        <v>212.897608329091</v>
      </c>
      <c r="K35" s="56" t="n">
        <f aca="false">(F35+G35+H35+J35)*(Inputs!$C$14+IF(B35&lt;=10,Inputs!$C$12,Inputs!$C$13))/12</f>
        <v>135.926719077038</v>
      </c>
      <c r="L35" s="56" t="n">
        <f aca="false">IF(OR(E35=1,A35&lt;=Inputs!$C$15),0,MAX(Inputs!$C$8*I35-(F35+G35+H35+J35-K35),0))</f>
        <v>0</v>
      </c>
      <c r="M35" s="56" t="n">
        <f aca="false">L35*INDEX(Rates!$B$2:$C$101,C35+1,IF(Inputs!$C$5="Male",1,2))/1000/12*Inputs!$C$16</f>
        <v>0</v>
      </c>
      <c r="N35" s="56" t="n">
        <f aca="false">IF($V$1=1,MAX(F35+G35+H35+J35-K35-M35,0)*Inputs!$C$22/12,0)</f>
        <v>434.059322919342</v>
      </c>
      <c r="O35" s="56" t="n">
        <f aca="false">IF(AND(MOD(A35,12)=0,B35&gt;=Inputs!$C$18),MAX(F35+G35+H35+J35-K35-M35-N35,0)*Inputs!$C$17,0)</f>
        <v>0</v>
      </c>
      <c r="P35" s="56" t="n">
        <f aca="false">F35+G35+H35+J35-K35-M35-N35+O35</f>
        <v>64674.839114982</v>
      </c>
      <c r="Q35" s="56" t="n">
        <f aca="false">IF(OR(E35=1,P35&lt;=0),0,P35)</f>
        <v>64674.839114982</v>
      </c>
      <c r="R35" s="15" t="n">
        <f aca="false">IF(OR(E35=1,AND(P35&lt;=0,I35&gt;0)),1,0)</f>
        <v>0</v>
      </c>
      <c r="S35" s="15" t="n">
        <f aca="false">IF(L35&gt;0,1,0)</f>
        <v>0</v>
      </c>
    </row>
    <row r="36" customFormat="false" ht="15" hidden="false" customHeight="false" outlineLevel="0" collapsed="false">
      <c r="A36" s="15" t="n">
        <v>35</v>
      </c>
      <c r="B36" s="15" t="n">
        <f aca="false">INT((A36-1)/12)+1</f>
        <v>3</v>
      </c>
      <c r="C36" s="15" t="n">
        <f aca="false">MIN(Inputs!$C$4+B36-1,99)</f>
        <v>76</v>
      </c>
      <c r="D36" s="55" t="n">
        <f aca="false">Inputs!$C$27</f>
        <v>0.04</v>
      </c>
      <c r="E36" s="15" t="n">
        <f aca="false">R35</f>
        <v>0</v>
      </c>
      <c r="F36" s="56" t="n">
        <f aca="false">Q35</f>
        <v>64674.839114982</v>
      </c>
      <c r="G36" s="56" t="n">
        <f aca="false">IF(AND(MOD(A36-1,12)=0,B36&lt;=Inputs!$C$7,E36=0),Inputs!$C$6,0)</f>
        <v>0</v>
      </c>
      <c r="H36" s="56" t="n">
        <f aca="false">IF(B36=1,G36*Inputs!$C$9,0)</f>
        <v>0</v>
      </c>
      <c r="I36" s="56" t="n">
        <f aca="false">I35+G36</f>
        <v>72000</v>
      </c>
      <c r="J36" s="56" t="n">
        <f aca="false">(F36+G36+H36)*((1+D36)^(1/12)-1)</f>
        <v>211.728593718031</v>
      </c>
      <c r="K36" s="56" t="n">
        <f aca="false">(F36+G36+H36+J36)*(Inputs!$C$14+IF(B36&lt;=10,Inputs!$C$12,Inputs!$C$13))/12</f>
        <v>135.180349393125</v>
      </c>
      <c r="L36" s="56" t="n">
        <f aca="false">IF(OR(E36=1,A36&lt;=Inputs!$C$15),0,MAX(Inputs!$C$8*I36-(F36+G36+H36+J36-K36),0))</f>
        <v>0</v>
      </c>
      <c r="M36" s="56" t="n">
        <f aca="false">L36*INDEX(Rates!$B$2:$C$101,C36+1,IF(Inputs!$C$5="Male",1,2))/1000/12*Inputs!$C$16</f>
        <v>0</v>
      </c>
      <c r="N36" s="56" t="n">
        <f aca="false">IF($V$1=1,MAX(F36+G36+H36+J36-K36-M36,0)*Inputs!$C$22/12,0)</f>
        <v>431.675915728713</v>
      </c>
      <c r="O36" s="56" t="n">
        <f aca="false">IF(AND(MOD(A36,12)=0,B36&gt;=Inputs!$C$18),MAX(F36+G36+H36+J36-K36-M36-N36,0)*Inputs!$C$17,0)</f>
        <v>0</v>
      </c>
      <c r="P36" s="56" t="n">
        <f aca="false">F36+G36+H36+J36-K36-M36-N36+O36</f>
        <v>64319.7114435782</v>
      </c>
      <c r="Q36" s="56" t="n">
        <f aca="false">IF(OR(E36=1,P36&lt;=0),0,P36)</f>
        <v>64319.7114435782</v>
      </c>
      <c r="R36" s="15" t="n">
        <f aca="false">IF(OR(E36=1,AND(P36&lt;=0,I36&gt;0)),1,0)</f>
        <v>0</v>
      </c>
      <c r="S36" s="15" t="n">
        <f aca="false">IF(L36&gt;0,1,0)</f>
        <v>0</v>
      </c>
    </row>
    <row r="37" customFormat="false" ht="15" hidden="false" customHeight="false" outlineLevel="0" collapsed="false">
      <c r="A37" s="15" t="n">
        <v>36</v>
      </c>
      <c r="B37" s="15" t="n">
        <f aca="false">INT((A37-1)/12)+1</f>
        <v>3</v>
      </c>
      <c r="C37" s="15" t="n">
        <f aca="false">MIN(Inputs!$C$4+B37-1,99)</f>
        <v>76</v>
      </c>
      <c r="D37" s="55" t="n">
        <f aca="false">Inputs!$C$27</f>
        <v>0.04</v>
      </c>
      <c r="E37" s="15" t="n">
        <f aca="false">R36</f>
        <v>0</v>
      </c>
      <c r="F37" s="56" t="n">
        <f aca="false">Q36</f>
        <v>64319.7114435782</v>
      </c>
      <c r="G37" s="56" t="n">
        <f aca="false">IF(AND(MOD(A37-1,12)=0,B37&lt;=Inputs!$C$7,E37=0),Inputs!$C$6,0)</f>
        <v>0</v>
      </c>
      <c r="H37" s="56" t="n">
        <f aca="false">IF(B37=1,G37*Inputs!$C$9,0)</f>
        <v>0</v>
      </c>
      <c r="I37" s="56" t="n">
        <f aca="false">I36+G37</f>
        <v>72000</v>
      </c>
      <c r="J37" s="56" t="n">
        <f aca="false">(F37+G37+H37)*((1+D37)^(1/12)-1)</f>
        <v>210.565998132397</v>
      </c>
      <c r="K37" s="56" t="n">
        <f aca="false">(F37+G37+H37+J37)*(Inputs!$C$14+IF(B37&lt;=10,Inputs!$C$12,Inputs!$C$13))/12</f>
        <v>134.438078003564</v>
      </c>
      <c r="L37" s="56" t="n">
        <f aca="false">IF(OR(E37=1,A37&lt;=Inputs!$C$15),0,MAX(Inputs!$C$8*I37-(F37+G37+H37+J37-K37),0))</f>
        <v>0</v>
      </c>
      <c r="M37" s="56" t="n">
        <f aca="false">L37*INDEX(Rates!$B$2:$C$101,C37+1,IF(Inputs!$C$5="Male",1,2))/1000/12*Inputs!$C$16</f>
        <v>0</v>
      </c>
      <c r="N37" s="56" t="n">
        <f aca="false">IF($V$1=1,MAX(F37+G37+H37+J37-K37-M37,0)*Inputs!$C$22/12,0)</f>
        <v>429.305595758047</v>
      </c>
      <c r="O37" s="56" t="n">
        <f aca="false">IF(AND(MOD(A37,12)=0,B37&gt;=Inputs!$C$18),MAX(F37+G37+H37+J37-K37-M37-N37,0)*Inputs!$C$17,0)</f>
        <v>0</v>
      </c>
      <c r="P37" s="56" t="n">
        <f aca="false">F37+G37+H37+J37-K37-M37-N37+O37</f>
        <v>63966.533767949</v>
      </c>
      <c r="Q37" s="56" t="n">
        <f aca="false">IF(OR(E37=1,P37&lt;=0),0,P37)</f>
        <v>63966.533767949</v>
      </c>
      <c r="R37" s="15" t="n">
        <f aca="false">IF(OR(E37=1,AND(P37&lt;=0,I37&gt;0)),1,0)</f>
        <v>0</v>
      </c>
      <c r="S37" s="15" t="n">
        <f aca="false">IF(L37&gt;0,1,0)</f>
        <v>0</v>
      </c>
    </row>
    <row r="38" customFormat="false" ht="15" hidden="false" customHeight="false" outlineLevel="0" collapsed="false">
      <c r="A38" s="15" t="n">
        <v>37</v>
      </c>
      <c r="B38" s="15" t="n">
        <f aca="false">INT((A38-1)/12)+1</f>
        <v>4</v>
      </c>
      <c r="C38" s="15" t="n">
        <f aca="false">MIN(Inputs!$C$4+B38-1,99)</f>
        <v>77</v>
      </c>
      <c r="D38" s="55" t="n">
        <f aca="false">Inputs!$C$27</f>
        <v>0.04</v>
      </c>
      <c r="E38" s="15" t="n">
        <f aca="false">R37</f>
        <v>0</v>
      </c>
      <c r="F38" s="56" t="n">
        <f aca="false">Q37</f>
        <v>63966.533767949</v>
      </c>
      <c r="G38" s="56" t="n">
        <f aca="false">IF(AND(MOD(A38-1,12)=0,B38&lt;=Inputs!$C$7,E38=0),Inputs!$C$6,0)</f>
        <v>24000</v>
      </c>
      <c r="H38" s="56" t="n">
        <f aca="false">IF(B38=1,G38*Inputs!$C$9,0)</f>
        <v>0</v>
      </c>
      <c r="I38" s="56" t="n">
        <f aca="false">I37+G38</f>
        <v>96000</v>
      </c>
      <c r="J38" s="56" t="n">
        <f aca="false">(F38+G38+H38)*((1+D38)^(1/12)-1)</f>
        <v>287.979541098279</v>
      </c>
      <c r="K38" s="56" t="n">
        <f aca="false">(F38+G38+H38+J38)*(Inputs!$C$14+IF(B38&lt;=10,Inputs!$C$12,Inputs!$C$13))/12</f>
        <v>183.863569393849</v>
      </c>
      <c r="L38" s="56" t="n">
        <f aca="false">IF(OR(E38=1,A38&lt;=Inputs!$C$15),0,MAX(Inputs!$C$8*I38-(F38+G38+H38+J38-K38),0))</f>
        <v>8889.35026034656</v>
      </c>
      <c r="M38" s="56" t="n">
        <f aca="false">L38*INDEX(Rates!$B$2:$C$101,C38+1,IF(Inputs!$C$5="Male",1,2))/1000/12*Inputs!$C$16</f>
        <v>27.6310637259106</v>
      </c>
      <c r="N38" s="56" t="n">
        <f aca="false">IF($V$1=1,MAX(F38+G38+H38+J38-K38-M38,0)*Inputs!$C$22/12,0)</f>
        <v>586.953457839517</v>
      </c>
      <c r="O38" s="56" t="n">
        <f aca="false">IF(AND(MOD(A38,12)=0,B38&gt;=Inputs!$C$18),MAX(F38+G38+H38+J38-K38-M38-N38,0)*Inputs!$C$17,0)</f>
        <v>0</v>
      </c>
      <c r="P38" s="56" t="n">
        <f aca="false">F38+G38+H38+J38-K38-M38-N38+O38</f>
        <v>87456.065218088</v>
      </c>
      <c r="Q38" s="56" t="n">
        <f aca="false">IF(OR(E38=1,P38&lt;=0),0,P38)</f>
        <v>87456.065218088</v>
      </c>
      <c r="R38" s="15" t="n">
        <f aca="false">IF(OR(E38=1,AND(P38&lt;=0,I38&gt;0)),1,0)</f>
        <v>0</v>
      </c>
      <c r="S38" s="15" t="n">
        <f aca="false">IF(L38&gt;0,1,0)</f>
        <v>1</v>
      </c>
    </row>
    <row r="39" customFormat="false" ht="15" hidden="false" customHeight="false" outlineLevel="0" collapsed="false">
      <c r="A39" s="15" t="n">
        <v>38</v>
      </c>
      <c r="B39" s="15" t="n">
        <f aca="false">INT((A39-1)/12)+1</f>
        <v>4</v>
      </c>
      <c r="C39" s="15" t="n">
        <f aca="false">MIN(Inputs!$C$4+B39-1,99)</f>
        <v>77</v>
      </c>
      <c r="D39" s="55" t="n">
        <f aca="false">Inputs!$C$27</f>
        <v>0.04</v>
      </c>
      <c r="E39" s="15" t="n">
        <f aca="false">R38</f>
        <v>0</v>
      </c>
      <c r="F39" s="56" t="n">
        <f aca="false">Q38</f>
        <v>87456.065218088</v>
      </c>
      <c r="G39" s="56" t="n">
        <f aca="false">IF(AND(MOD(A39-1,12)=0,B39&lt;=Inputs!$C$7,E39=0),Inputs!$C$6,0)</f>
        <v>0</v>
      </c>
      <c r="H39" s="56" t="n">
        <f aca="false">IF(B39=1,G39*Inputs!$C$9,0)</f>
        <v>0</v>
      </c>
      <c r="I39" s="56" t="n">
        <f aca="false">I38+G39</f>
        <v>96000</v>
      </c>
      <c r="J39" s="56" t="n">
        <f aca="false">(F39+G39+H39)*((1+D39)^(1/12)-1)</f>
        <v>286.308399899038</v>
      </c>
      <c r="K39" s="56" t="n">
        <f aca="false">(F39+G39+H39+J39)*(Inputs!$C$14+IF(B39&lt;=10,Inputs!$C$12,Inputs!$C$13))/12</f>
        <v>182.79661170414</v>
      </c>
      <c r="L39" s="56" t="n">
        <f aca="false">IF(OR(E39=1,A39&lt;=Inputs!$C$15),0,MAX(Inputs!$C$8*I39-(F39+G39+H39+J39-K39),0))</f>
        <v>9400.42299371709</v>
      </c>
      <c r="M39" s="56" t="n">
        <f aca="false">L39*INDEX(Rates!$B$2:$C$101,C39+1,IF(Inputs!$C$5="Male",1,2))/1000/12*Inputs!$C$16</f>
        <v>29.2196481388039</v>
      </c>
      <c r="N39" s="56" t="n">
        <f aca="false">IF($V$1=1,MAX(F39+G39+H39+J39-K39-M39,0)*Inputs!$C$22/12,0)</f>
        <v>583.535715720961</v>
      </c>
      <c r="O39" s="56" t="n">
        <f aca="false">IF(AND(MOD(A39,12)=0,B39&gt;=Inputs!$C$18),MAX(F39+G39+H39+J39-K39-M39-N39,0)*Inputs!$C$17,0)</f>
        <v>0</v>
      </c>
      <c r="P39" s="56" t="n">
        <f aca="false">F39+G39+H39+J39-K39-M39-N39+O39</f>
        <v>86946.8216424231</v>
      </c>
      <c r="Q39" s="56" t="n">
        <f aca="false">IF(OR(E39=1,P39&lt;=0),0,P39)</f>
        <v>86946.8216424231</v>
      </c>
      <c r="R39" s="15" t="n">
        <f aca="false">IF(OR(E39=1,AND(P39&lt;=0,I39&gt;0)),1,0)</f>
        <v>0</v>
      </c>
      <c r="S39" s="15" t="n">
        <f aca="false">IF(L39&gt;0,1,0)</f>
        <v>1</v>
      </c>
    </row>
    <row r="40" customFormat="false" ht="15" hidden="false" customHeight="false" outlineLevel="0" collapsed="false">
      <c r="A40" s="15" t="n">
        <v>39</v>
      </c>
      <c r="B40" s="15" t="n">
        <f aca="false">INT((A40-1)/12)+1</f>
        <v>4</v>
      </c>
      <c r="C40" s="15" t="n">
        <f aca="false">MIN(Inputs!$C$4+B40-1,99)</f>
        <v>77</v>
      </c>
      <c r="D40" s="55" t="n">
        <f aca="false">Inputs!$C$27</f>
        <v>0.04</v>
      </c>
      <c r="E40" s="15" t="n">
        <f aca="false">R39</f>
        <v>0</v>
      </c>
      <c r="F40" s="56" t="n">
        <f aca="false">Q39</f>
        <v>86946.8216424231</v>
      </c>
      <c r="G40" s="56" t="n">
        <f aca="false">IF(AND(MOD(A40-1,12)=0,B40&lt;=Inputs!$C$7,E40=0),Inputs!$C$6,0)</f>
        <v>0</v>
      </c>
      <c r="H40" s="56" t="n">
        <f aca="false">IF(B40=1,G40*Inputs!$C$9,0)</f>
        <v>0</v>
      </c>
      <c r="I40" s="56" t="n">
        <f aca="false">I39+G40</f>
        <v>96000</v>
      </c>
      <c r="J40" s="56" t="n">
        <f aca="false">(F40+G40+H40)*((1+D40)^(1/12)-1)</f>
        <v>284.641268946554</v>
      </c>
      <c r="K40" s="56" t="n">
        <f aca="false">(F40+G40+H40+J40)*(Inputs!$C$14+IF(B40&lt;=10,Inputs!$C$12,Inputs!$C$13))/12</f>
        <v>181.732214398687</v>
      </c>
      <c r="L40" s="56" t="n">
        <f aca="false">IF(OR(E40=1,A40&lt;=Inputs!$C$15),0,MAX(Inputs!$C$8*I40-(F40+G40+H40+J40-K40),0))</f>
        <v>9910.269303029</v>
      </c>
      <c r="M40" s="56" t="n">
        <f aca="false">L40*INDEX(Rates!$B$2:$C$101,C40+1,IF(Inputs!$C$5="Male",1,2))/1000/12*Inputs!$C$16</f>
        <v>30.8044204169151</v>
      </c>
      <c r="N40" s="56" t="n">
        <f aca="false">IF($V$1=1,MAX(F40+G40+H40+J40-K40-M40,0)*Inputs!$C$22/12,0)</f>
        <v>580.126175177027</v>
      </c>
      <c r="O40" s="56" t="n">
        <f aca="false">IF(AND(MOD(A40,12)=0,B40&gt;=Inputs!$C$18),MAX(F40+G40+H40+J40-K40-M40-N40,0)*Inputs!$C$17,0)</f>
        <v>0</v>
      </c>
      <c r="P40" s="56" t="n">
        <f aca="false">F40+G40+H40+J40-K40-M40-N40+O40</f>
        <v>86438.8001013771</v>
      </c>
      <c r="Q40" s="56" t="n">
        <f aca="false">IF(OR(E40=1,P40&lt;=0),0,P40)</f>
        <v>86438.8001013771</v>
      </c>
      <c r="R40" s="15" t="n">
        <f aca="false">IF(OR(E40=1,AND(P40&lt;=0,I40&gt;0)),1,0)</f>
        <v>0</v>
      </c>
      <c r="S40" s="15" t="n">
        <f aca="false">IF(L40&gt;0,1,0)</f>
        <v>1</v>
      </c>
    </row>
    <row r="41" customFormat="false" ht="15" hidden="false" customHeight="false" outlineLevel="0" collapsed="false">
      <c r="A41" s="15" t="n">
        <v>40</v>
      </c>
      <c r="B41" s="15" t="n">
        <f aca="false">INT((A41-1)/12)+1</f>
        <v>4</v>
      </c>
      <c r="C41" s="15" t="n">
        <f aca="false">MIN(Inputs!$C$4+B41-1,99)</f>
        <v>77</v>
      </c>
      <c r="D41" s="55" t="n">
        <f aca="false">Inputs!$C$27</f>
        <v>0.04</v>
      </c>
      <c r="E41" s="15" t="n">
        <f aca="false">R40</f>
        <v>0</v>
      </c>
      <c r="F41" s="56" t="n">
        <f aca="false">Q40</f>
        <v>86438.8001013771</v>
      </c>
      <c r="G41" s="56" t="n">
        <f aca="false">IF(AND(MOD(A41-1,12)=0,B41&lt;=Inputs!$C$7,E41=0),Inputs!$C$6,0)</f>
        <v>0</v>
      </c>
      <c r="H41" s="56" t="n">
        <f aca="false">IF(B41=1,G41*Inputs!$C$9,0)</f>
        <v>0</v>
      </c>
      <c r="I41" s="56" t="n">
        <f aca="false">I40+G41</f>
        <v>96000</v>
      </c>
      <c r="J41" s="56" t="n">
        <f aca="false">(F41+G41+H41)*((1+D41)^(1/12)-1)</f>
        <v>282.978138617418</v>
      </c>
      <c r="K41" s="56" t="n">
        <f aca="false">(F41+G41+H41+J41)*(Inputs!$C$14+IF(B41&lt;=10,Inputs!$C$12,Inputs!$C$13))/12</f>
        <v>180.670371333322</v>
      </c>
      <c r="L41" s="56" t="n">
        <f aca="false">IF(OR(E41=1,A41&lt;=Inputs!$C$15),0,MAX(Inputs!$C$8*I41-(F41+G41+H41+J41-K41),0))</f>
        <v>10418.8921313388</v>
      </c>
      <c r="M41" s="56" t="n">
        <f aca="false">L41*INDEX(Rates!$B$2:$C$101,C41+1,IF(Inputs!$C$5="Male",1,2))/1000/12*Inputs!$C$16</f>
        <v>32.3853897082449</v>
      </c>
      <c r="N41" s="56" t="n">
        <f aca="false">IF($V$1=1,MAX(F41+G41+H41+J41-K41-M41,0)*Inputs!$C$22/12,0)</f>
        <v>576.724816526353</v>
      </c>
      <c r="O41" s="56" t="n">
        <f aca="false">IF(AND(MOD(A41,12)=0,B41&gt;=Inputs!$C$18),MAX(F41+G41+H41+J41-K41-M41-N41,0)*Inputs!$C$17,0)</f>
        <v>0</v>
      </c>
      <c r="P41" s="56" t="n">
        <f aca="false">F41+G41+H41+J41-K41-M41-N41+O41</f>
        <v>85931.9976624266</v>
      </c>
      <c r="Q41" s="56" t="n">
        <f aca="false">IF(OR(E41=1,P41&lt;=0),0,P41)</f>
        <v>85931.9976624266</v>
      </c>
      <c r="R41" s="15" t="n">
        <f aca="false">IF(OR(E41=1,AND(P41&lt;=0,I41&gt;0)),1,0)</f>
        <v>0</v>
      </c>
      <c r="S41" s="15" t="n">
        <f aca="false">IF(L41&gt;0,1,0)</f>
        <v>1</v>
      </c>
    </row>
    <row r="42" customFormat="false" ht="15" hidden="false" customHeight="false" outlineLevel="0" collapsed="false">
      <c r="A42" s="15" t="n">
        <v>41</v>
      </c>
      <c r="B42" s="15" t="n">
        <f aca="false">INT((A42-1)/12)+1</f>
        <v>4</v>
      </c>
      <c r="C42" s="15" t="n">
        <f aca="false">MIN(Inputs!$C$4+B42-1,99)</f>
        <v>77</v>
      </c>
      <c r="D42" s="55" t="n">
        <f aca="false">Inputs!$C$27</f>
        <v>0.04</v>
      </c>
      <c r="E42" s="15" t="n">
        <f aca="false">R41</f>
        <v>0</v>
      </c>
      <c r="F42" s="56" t="n">
        <f aca="false">Q41</f>
        <v>85931.9976624266</v>
      </c>
      <c r="G42" s="56" t="n">
        <f aca="false">IF(AND(MOD(A42-1,12)=0,B42&lt;=Inputs!$C$7,E42=0),Inputs!$C$6,0)</f>
        <v>0</v>
      </c>
      <c r="H42" s="56" t="n">
        <f aca="false">IF(B42=1,G42*Inputs!$C$9,0)</f>
        <v>0</v>
      </c>
      <c r="I42" s="56" t="n">
        <f aca="false">I41+G42</f>
        <v>96000</v>
      </c>
      <c r="J42" s="56" t="n">
        <f aca="false">(F42+G42+H42)*((1+D42)^(1/12)-1)</f>
        <v>281.31899931131</v>
      </c>
      <c r="K42" s="56" t="n">
        <f aca="false">(F42+G42+H42+J42)*(Inputs!$C$14+IF(B42&lt;=10,Inputs!$C$12,Inputs!$C$13))/12</f>
        <v>179.611076378621</v>
      </c>
      <c r="L42" s="56" t="n">
        <f aca="false">IF(OR(E42=1,A42&lt;=Inputs!$C$15),0,MAX(Inputs!$C$8*I42-(F42+G42+H42+J42-K42),0))</f>
        <v>10926.2944146408</v>
      </c>
      <c r="M42" s="56" t="n">
        <f aca="false">L42*INDEX(Rates!$B$2:$C$101,C42+1,IF(Inputs!$C$5="Male",1,2))/1000/12*Inputs!$C$16</f>
        <v>33.9625651388417</v>
      </c>
      <c r="N42" s="56" t="n">
        <f aca="false">IF($V$1=1,MAX(F42+G42+H42+J42-K42-M42,0)*Inputs!$C$22/12,0)</f>
        <v>573.331620134803</v>
      </c>
      <c r="O42" s="56" t="n">
        <f aca="false">IF(AND(MOD(A42,12)=0,B42&gt;=Inputs!$C$18),MAX(F42+G42+H42+J42-K42-M42-N42,0)*Inputs!$C$17,0)</f>
        <v>0</v>
      </c>
      <c r="P42" s="56" t="n">
        <f aca="false">F42+G42+H42+J42-K42-M42-N42+O42</f>
        <v>85426.4114000856</v>
      </c>
      <c r="Q42" s="56" t="n">
        <f aca="false">IF(OR(E42=1,P42&lt;=0),0,P42)</f>
        <v>85426.4114000856</v>
      </c>
      <c r="R42" s="15" t="n">
        <f aca="false">IF(OR(E42=1,AND(P42&lt;=0,I42&gt;0)),1,0)</f>
        <v>0</v>
      </c>
      <c r="S42" s="15" t="n">
        <f aca="false">IF(L42&gt;0,1,0)</f>
        <v>1</v>
      </c>
    </row>
    <row r="43" customFormat="false" ht="15" hidden="false" customHeight="false" outlineLevel="0" collapsed="false">
      <c r="A43" s="15" t="n">
        <v>42</v>
      </c>
      <c r="B43" s="15" t="n">
        <f aca="false">INT((A43-1)/12)+1</f>
        <v>4</v>
      </c>
      <c r="C43" s="15" t="n">
        <f aca="false">MIN(Inputs!$C$4+B43-1,99)</f>
        <v>77</v>
      </c>
      <c r="D43" s="55" t="n">
        <f aca="false">Inputs!$C$27</f>
        <v>0.04</v>
      </c>
      <c r="E43" s="15" t="n">
        <f aca="false">R42</f>
        <v>0</v>
      </c>
      <c r="F43" s="56" t="n">
        <f aca="false">Q42</f>
        <v>85426.4114000856</v>
      </c>
      <c r="G43" s="56" t="n">
        <f aca="false">IF(AND(MOD(A43-1,12)=0,B43&lt;=Inputs!$C$7,E43=0),Inputs!$C$6,0)</f>
        <v>0</v>
      </c>
      <c r="H43" s="56" t="n">
        <f aca="false">IF(B43=1,G43*Inputs!$C$9,0)</f>
        <v>0</v>
      </c>
      <c r="I43" s="56" t="n">
        <f aca="false">I42+G43</f>
        <v>96000</v>
      </c>
      <c r="J43" s="56" t="n">
        <f aca="false">(F43+G43+H43)*((1+D43)^(1/12)-1)</f>
        <v>279.663841450951</v>
      </c>
      <c r="K43" s="56" t="n">
        <f aca="false">(F43+G43+H43+J43)*(Inputs!$C$14+IF(B43&lt;=10,Inputs!$C$12,Inputs!$C$13))/12</f>
        <v>178.554323419868</v>
      </c>
      <c r="L43" s="56" t="n">
        <f aca="false">IF(OR(E43=1,A43&lt;=Inputs!$C$15),0,MAX(Inputs!$C$8*I43-(F43+G43+H43+J43-K43),0))</f>
        <v>11432.4790818833</v>
      </c>
      <c r="M43" s="56" t="n">
        <f aca="false">L43*INDEX(Rates!$B$2:$C$101,C43+1,IF(Inputs!$C$5="Male",1,2))/1000/12*Inputs!$C$16</f>
        <v>35.5359558128541</v>
      </c>
      <c r="N43" s="56" t="n">
        <f aca="false">IF($V$1=1,MAX(F43+G43+H43+J43-K43-M43,0)*Inputs!$C$22/12,0)</f>
        <v>569.946566415359</v>
      </c>
      <c r="O43" s="56" t="n">
        <f aca="false">IF(AND(MOD(A43,12)=0,B43&gt;=Inputs!$C$18),MAX(F43+G43+H43+J43-K43-M43-N43,0)*Inputs!$C$17,0)</f>
        <v>0</v>
      </c>
      <c r="P43" s="56" t="n">
        <f aca="false">F43+G43+H43+J43-K43-M43-N43+O43</f>
        <v>84922.0383958885</v>
      </c>
      <c r="Q43" s="56" t="n">
        <f aca="false">IF(OR(E43=1,P43&lt;=0),0,P43)</f>
        <v>84922.0383958885</v>
      </c>
      <c r="R43" s="15" t="n">
        <f aca="false">IF(OR(E43=1,AND(P43&lt;=0,I43&gt;0)),1,0)</f>
        <v>0</v>
      </c>
      <c r="S43" s="15" t="n">
        <f aca="false">IF(L43&gt;0,1,0)</f>
        <v>1</v>
      </c>
    </row>
    <row r="44" customFormat="false" ht="15" hidden="false" customHeight="false" outlineLevel="0" collapsed="false">
      <c r="A44" s="15" t="n">
        <v>43</v>
      </c>
      <c r="B44" s="15" t="n">
        <f aca="false">INT((A44-1)/12)+1</f>
        <v>4</v>
      </c>
      <c r="C44" s="15" t="n">
        <f aca="false">MIN(Inputs!$C$4+B44-1,99)</f>
        <v>77</v>
      </c>
      <c r="D44" s="55" t="n">
        <f aca="false">Inputs!$C$27</f>
        <v>0.04</v>
      </c>
      <c r="E44" s="15" t="n">
        <f aca="false">R43</f>
        <v>0</v>
      </c>
      <c r="F44" s="56" t="n">
        <f aca="false">Q43</f>
        <v>84922.0383958885</v>
      </c>
      <c r="G44" s="56" t="n">
        <f aca="false">IF(AND(MOD(A44-1,12)=0,B44&lt;=Inputs!$C$7,E44=0),Inputs!$C$6,0)</f>
        <v>0</v>
      </c>
      <c r="H44" s="56" t="n">
        <f aca="false">IF(B44=1,G44*Inputs!$C$9,0)</f>
        <v>0</v>
      </c>
      <c r="I44" s="56" t="n">
        <f aca="false">I43+G44</f>
        <v>96000</v>
      </c>
      <c r="J44" s="56" t="n">
        <f aca="false">(F44+G44+H44)*((1+D44)^(1/12)-1)</f>
        <v>278.012655482044</v>
      </c>
      <c r="K44" s="56" t="n">
        <f aca="false">(F44+G44+H44+J44)*(Inputs!$C$14+IF(B44&lt;=10,Inputs!$C$12,Inputs!$C$13))/12</f>
        <v>177.500106357022</v>
      </c>
      <c r="L44" s="56" t="n">
        <f aca="false">IF(OR(E44=1,A44&lt;=Inputs!$C$15),0,MAX(Inputs!$C$8*I44-(F44+G44+H44+J44-K44),0))</f>
        <v>11937.4490549865</v>
      </c>
      <c r="M44" s="56" t="n">
        <f aca="false">L44*INDEX(Rates!$B$2:$C$101,C44+1,IF(Inputs!$C$5="Male",1,2))/1000/12*Inputs!$C$16</f>
        <v>37.1055708125831</v>
      </c>
      <c r="N44" s="56" t="n">
        <f aca="false">IF($V$1=1,MAX(F44+G44+H44+J44-K44-M44,0)*Inputs!$C$22/12,0)</f>
        <v>566.569635828006</v>
      </c>
      <c r="O44" s="56" t="n">
        <f aca="false">IF(AND(MOD(A44,12)=0,B44&gt;=Inputs!$C$18),MAX(F44+G44+H44+J44-K44-M44-N44,0)*Inputs!$C$17,0)</f>
        <v>0</v>
      </c>
      <c r="P44" s="56" t="n">
        <f aca="false">F44+G44+H44+J44-K44-M44-N44+O44</f>
        <v>84418.8757383729</v>
      </c>
      <c r="Q44" s="56" t="n">
        <f aca="false">IF(OR(E44=1,P44&lt;=0),0,P44)</f>
        <v>84418.8757383729</v>
      </c>
      <c r="R44" s="15" t="n">
        <f aca="false">IF(OR(E44=1,AND(P44&lt;=0,I44&gt;0)),1,0)</f>
        <v>0</v>
      </c>
      <c r="S44" s="15" t="n">
        <f aca="false">IF(L44&gt;0,1,0)</f>
        <v>1</v>
      </c>
    </row>
    <row r="45" customFormat="false" ht="15" hidden="false" customHeight="false" outlineLevel="0" collapsed="false">
      <c r="A45" s="15" t="n">
        <v>44</v>
      </c>
      <c r="B45" s="15" t="n">
        <f aca="false">INT((A45-1)/12)+1</f>
        <v>4</v>
      </c>
      <c r="C45" s="15" t="n">
        <f aca="false">MIN(Inputs!$C$4+B45-1,99)</f>
        <v>77</v>
      </c>
      <c r="D45" s="55" t="n">
        <f aca="false">Inputs!$C$27</f>
        <v>0.04</v>
      </c>
      <c r="E45" s="15" t="n">
        <f aca="false">R44</f>
        <v>0</v>
      </c>
      <c r="F45" s="56" t="n">
        <f aca="false">Q44</f>
        <v>84418.8757383729</v>
      </c>
      <c r="G45" s="56" t="n">
        <f aca="false">IF(AND(MOD(A45-1,12)=0,B45&lt;=Inputs!$C$7,E45=0),Inputs!$C$6,0)</f>
        <v>0</v>
      </c>
      <c r="H45" s="56" t="n">
        <f aca="false">IF(B45=1,G45*Inputs!$C$9,0)</f>
        <v>0</v>
      </c>
      <c r="I45" s="56" t="n">
        <f aca="false">I44+G45</f>
        <v>96000</v>
      </c>
      <c r="J45" s="56" t="n">
        <f aca="false">(F45+G45+H45)*((1+D45)^(1/12)-1)</f>
        <v>276.365431873218</v>
      </c>
      <c r="K45" s="56" t="n">
        <f aca="false">(F45+G45+H45+J45)*(Inputs!$C$14+IF(B45&lt;=10,Inputs!$C$12,Inputs!$C$13))/12</f>
        <v>176.448419104679</v>
      </c>
      <c r="L45" s="56" t="n">
        <f aca="false">IF(OR(E45=1,A45&lt;=Inputs!$C$15),0,MAX(Inputs!$C$8*I45-(F45+G45+H45+J45-K45),0))</f>
        <v>12441.2072488586</v>
      </c>
      <c r="M45" s="56" t="n">
        <f aca="false">L45*INDEX(Rates!$B$2:$C$101,C45+1,IF(Inputs!$C$5="Male",1,2))/1000/12*Inputs!$C$16</f>
        <v>38.6714191985354</v>
      </c>
      <c r="N45" s="56" t="n">
        <f aca="false">IF($V$1=1,MAX(F45+G45+H45+J45-K45-M45,0)*Inputs!$C$22/12,0)</f>
        <v>563.200808879619</v>
      </c>
      <c r="O45" s="56" t="n">
        <f aca="false">IF(AND(MOD(A45,12)=0,B45&gt;=Inputs!$C$18),MAX(F45+G45+H45+J45-K45-M45-N45,0)*Inputs!$C$17,0)</f>
        <v>0</v>
      </c>
      <c r="P45" s="56" t="n">
        <f aca="false">F45+G45+H45+J45-K45-M45-N45+O45</f>
        <v>83916.9205230633</v>
      </c>
      <c r="Q45" s="56" t="n">
        <f aca="false">IF(OR(E45=1,P45&lt;=0),0,P45)</f>
        <v>83916.9205230633</v>
      </c>
      <c r="R45" s="15" t="n">
        <f aca="false">IF(OR(E45=1,AND(P45&lt;=0,I45&gt;0)),1,0)</f>
        <v>0</v>
      </c>
      <c r="S45" s="15" t="n">
        <f aca="false">IF(L45&gt;0,1,0)</f>
        <v>1</v>
      </c>
    </row>
    <row r="46" customFormat="false" ht="15" hidden="false" customHeight="false" outlineLevel="0" collapsed="false">
      <c r="A46" s="15" t="n">
        <v>45</v>
      </c>
      <c r="B46" s="15" t="n">
        <f aca="false">INT((A46-1)/12)+1</f>
        <v>4</v>
      </c>
      <c r="C46" s="15" t="n">
        <f aca="false">MIN(Inputs!$C$4+B46-1,99)</f>
        <v>77</v>
      </c>
      <c r="D46" s="55" t="n">
        <f aca="false">Inputs!$C$27</f>
        <v>0.04</v>
      </c>
      <c r="E46" s="15" t="n">
        <f aca="false">R45</f>
        <v>0</v>
      </c>
      <c r="F46" s="56" t="n">
        <f aca="false">Q45</f>
        <v>83916.9205230633</v>
      </c>
      <c r="G46" s="56" t="n">
        <f aca="false">IF(AND(MOD(A46-1,12)=0,B46&lt;=Inputs!$C$7,E46=0),Inputs!$C$6,0)</f>
        <v>0</v>
      </c>
      <c r="H46" s="56" t="n">
        <f aca="false">IF(B46=1,G46*Inputs!$C$9,0)</f>
        <v>0</v>
      </c>
      <c r="I46" s="56" t="n">
        <f aca="false">I45+G46</f>
        <v>96000</v>
      </c>
      <c r="J46" s="56" t="n">
        <f aca="false">(F46+G46+H46)*((1+D46)^(1/12)-1)</f>
        <v>274.722161115977</v>
      </c>
      <c r="K46" s="56" t="n">
        <f aca="false">(F46+G46+H46+J46)*(Inputs!$C$14+IF(B46&lt;=10,Inputs!$C$12,Inputs!$C$13))/12</f>
        <v>175.39925559204</v>
      </c>
      <c r="L46" s="56" t="n">
        <f aca="false">IF(OR(E46=1,A46&lt;=Inputs!$C$15),0,MAX(Inputs!$C$8*I46-(F46+G46+H46+J46-K46),0))</f>
        <v>12943.7565714128</v>
      </c>
      <c r="M46" s="56" t="n">
        <f aca="false">L46*INDEX(Rates!$B$2:$C$101,C46+1,IF(Inputs!$C$5="Male",1,2))/1000/12*Inputs!$C$16</f>
        <v>40.2335100094748</v>
      </c>
      <c r="N46" s="56" t="n">
        <f aca="false">IF($V$1=1,MAX(F46+G46+H46+J46-K46-M46,0)*Inputs!$C$22/12,0)</f>
        <v>559.840066123851</v>
      </c>
      <c r="O46" s="56" t="n">
        <f aca="false">IF(AND(MOD(A46,12)=0,B46&gt;=Inputs!$C$18),MAX(F46+G46+H46+J46-K46-M46-N46,0)*Inputs!$C$17,0)</f>
        <v>0</v>
      </c>
      <c r="P46" s="56" t="n">
        <f aca="false">F46+G46+H46+J46-K46-M46-N46+O46</f>
        <v>83416.1698524539</v>
      </c>
      <c r="Q46" s="56" t="n">
        <f aca="false">IF(OR(E46=1,P46&lt;=0),0,P46)</f>
        <v>83416.1698524539</v>
      </c>
      <c r="R46" s="15" t="n">
        <f aca="false">IF(OR(E46=1,AND(P46&lt;=0,I46&gt;0)),1,0)</f>
        <v>0</v>
      </c>
      <c r="S46" s="15" t="n">
        <f aca="false">IF(L46&gt;0,1,0)</f>
        <v>1</v>
      </c>
    </row>
    <row r="47" customFormat="false" ht="15" hidden="false" customHeight="false" outlineLevel="0" collapsed="false">
      <c r="A47" s="15" t="n">
        <v>46</v>
      </c>
      <c r="B47" s="15" t="n">
        <f aca="false">INT((A47-1)/12)+1</f>
        <v>4</v>
      </c>
      <c r="C47" s="15" t="n">
        <f aca="false">MIN(Inputs!$C$4+B47-1,99)</f>
        <v>77</v>
      </c>
      <c r="D47" s="55" t="n">
        <f aca="false">Inputs!$C$27</f>
        <v>0.04</v>
      </c>
      <c r="E47" s="15" t="n">
        <f aca="false">R46</f>
        <v>0</v>
      </c>
      <c r="F47" s="56" t="n">
        <f aca="false">Q46</f>
        <v>83416.1698524539</v>
      </c>
      <c r="G47" s="56" t="n">
        <f aca="false">IF(AND(MOD(A47-1,12)=0,B47&lt;=Inputs!$C$7,E47=0),Inputs!$C$6,0)</f>
        <v>0</v>
      </c>
      <c r="H47" s="56" t="n">
        <f aca="false">IF(B47=1,G47*Inputs!$C$9,0)</f>
        <v>0</v>
      </c>
      <c r="I47" s="56" t="n">
        <f aca="false">I46+G47</f>
        <v>96000</v>
      </c>
      <c r="J47" s="56" t="n">
        <f aca="false">(F47+G47+H47)*((1+D47)^(1/12)-1)</f>
        <v>273.08283372464</v>
      </c>
      <c r="K47" s="56" t="n">
        <f aca="false">(F47+G47+H47+J47)*(Inputs!$C$14+IF(B47&lt;=10,Inputs!$C$12,Inputs!$C$13))/12</f>
        <v>174.352609762872</v>
      </c>
      <c r="L47" s="56" t="n">
        <f aca="false">IF(OR(E47=1,A47&lt;=Inputs!$C$15),0,MAX(Inputs!$C$8*I47-(F47+G47+H47+J47-K47),0))</f>
        <v>13445.0999235844</v>
      </c>
      <c r="M47" s="56" t="n">
        <f aca="false">L47*INDEX(Rates!$B$2:$C$101,C47+1,IF(Inputs!$C$5="Male",1,2))/1000/12*Inputs!$C$16</f>
        <v>41.7918522624748</v>
      </c>
      <c r="N47" s="56" t="n">
        <f aca="false">IF($V$1=1,MAX(F47+G47+H47+J47-K47-M47,0)*Inputs!$C$22/12,0)</f>
        <v>556.487388161021</v>
      </c>
      <c r="O47" s="56" t="n">
        <f aca="false">IF(AND(MOD(A47,12)=0,B47&gt;=Inputs!$C$18),MAX(F47+G47+H47+J47-K47-M47-N47,0)*Inputs!$C$17,0)</f>
        <v>0</v>
      </c>
      <c r="P47" s="56" t="n">
        <f aca="false">F47+G47+H47+J47-K47-M47-N47+O47</f>
        <v>82916.6208359921</v>
      </c>
      <c r="Q47" s="56" t="n">
        <f aca="false">IF(OR(E47=1,P47&lt;=0),0,P47)</f>
        <v>82916.6208359921</v>
      </c>
      <c r="R47" s="15" t="n">
        <f aca="false">IF(OR(E47=1,AND(P47&lt;=0,I47&gt;0)),1,0)</f>
        <v>0</v>
      </c>
      <c r="S47" s="15" t="n">
        <f aca="false">IF(L47&gt;0,1,0)</f>
        <v>1</v>
      </c>
    </row>
    <row r="48" customFormat="false" ht="15" hidden="false" customHeight="false" outlineLevel="0" collapsed="false">
      <c r="A48" s="15" t="n">
        <v>47</v>
      </c>
      <c r="B48" s="15" t="n">
        <f aca="false">INT((A48-1)/12)+1</f>
        <v>4</v>
      </c>
      <c r="C48" s="15" t="n">
        <f aca="false">MIN(Inputs!$C$4+B48-1,99)</f>
        <v>77</v>
      </c>
      <c r="D48" s="55" t="n">
        <f aca="false">Inputs!$C$27</f>
        <v>0.04</v>
      </c>
      <c r="E48" s="15" t="n">
        <f aca="false">R47</f>
        <v>0</v>
      </c>
      <c r="F48" s="56" t="n">
        <f aca="false">Q47</f>
        <v>82916.6208359921</v>
      </c>
      <c r="G48" s="56" t="n">
        <f aca="false">IF(AND(MOD(A48-1,12)=0,B48&lt;=Inputs!$C$7,E48=0),Inputs!$C$6,0)</f>
        <v>0</v>
      </c>
      <c r="H48" s="56" t="n">
        <f aca="false">IF(B48=1,G48*Inputs!$C$9,0)</f>
        <v>0</v>
      </c>
      <c r="I48" s="56" t="n">
        <f aca="false">I47+G48</f>
        <v>96000</v>
      </c>
      <c r="J48" s="56" t="n">
        <f aca="false">(F48+G48+H48)*((1+D48)^(1/12)-1)</f>
        <v>271.447440236291</v>
      </c>
      <c r="K48" s="56" t="n">
        <f aca="false">(F48+G48+H48+J48)*(Inputs!$C$14+IF(B48&lt;=10,Inputs!$C$12,Inputs!$C$13))/12</f>
        <v>173.308475575476</v>
      </c>
      <c r="L48" s="56" t="n">
        <f aca="false">IF(OR(E48=1,A48&lt;=Inputs!$C$15),0,MAX(Inputs!$C$8*I48-(F48+G48+H48+J48-K48),0))</f>
        <v>13945.2401993471</v>
      </c>
      <c r="M48" s="56" t="n">
        <f aca="false">L48*INDEX(Rates!$B$2:$C$101,C48+1,IF(Inputs!$C$5="Male",1,2))/1000/12*Inputs!$C$16</f>
        <v>43.3464549529704</v>
      </c>
      <c r="N48" s="56" t="n">
        <f aca="false">IF($V$1=1,MAX(F48+G48+H48+J48-K48-M48,0)*Inputs!$C$22/12,0)</f>
        <v>553.142755638</v>
      </c>
      <c r="O48" s="56" t="n">
        <f aca="false">IF(AND(MOD(A48,12)=0,B48&gt;=Inputs!$C$18),MAX(F48+G48+H48+J48-K48-M48-N48,0)*Inputs!$C$17,0)</f>
        <v>0</v>
      </c>
      <c r="P48" s="56" t="n">
        <f aca="false">F48+G48+H48+J48-K48-M48-N48+O48</f>
        <v>82418.270590062</v>
      </c>
      <c r="Q48" s="56" t="n">
        <f aca="false">IF(OR(E48=1,P48&lt;=0),0,P48)</f>
        <v>82418.270590062</v>
      </c>
      <c r="R48" s="15" t="n">
        <f aca="false">IF(OR(E48=1,AND(P48&lt;=0,I48&gt;0)),1,0)</f>
        <v>0</v>
      </c>
      <c r="S48" s="15" t="n">
        <f aca="false">IF(L48&gt;0,1,0)</f>
        <v>1</v>
      </c>
    </row>
    <row r="49" customFormat="false" ht="15" hidden="false" customHeight="false" outlineLevel="0" collapsed="false">
      <c r="A49" s="15" t="n">
        <v>48</v>
      </c>
      <c r="B49" s="15" t="n">
        <f aca="false">INT((A49-1)/12)+1</f>
        <v>4</v>
      </c>
      <c r="C49" s="15" t="n">
        <f aca="false">MIN(Inputs!$C$4+B49-1,99)</f>
        <v>77</v>
      </c>
      <c r="D49" s="55" t="n">
        <f aca="false">Inputs!$C$27</f>
        <v>0.04</v>
      </c>
      <c r="E49" s="15" t="n">
        <f aca="false">R48</f>
        <v>0</v>
      </c>
      <c r="F49" s="56" t="n">
        <f aca="false">Q48</f>
        <v>82418.270590062</v>
      </c>
      <c r="G49" s="56" t="n">
        <f aca="false">IF(AND(MOD(A49-1,12)=0,B49&lt;=Inputs!$C$7,E49=0),Inputs!$C$6,0)</f>
        <v>0</v>
      </c>
      <c r="H49" s="56" t="n">
        <f aca="false">IF(B49=1,G49*Inputs!$C$9,0)</f>
        <v>0</v>
      </c>
      <c r="I49" s="56" t="n">
        <f aca="false">I48+G49</f>
        <v>96000</v>
      </c>
      <c r="J49" s="56" t="n">
        <f aca="false">(F49+G49+H49)*((1+D49)^(1/12)-1)</f>
        <v>269.815971210721</v>
      </c>
      <c r="K49" s="56" t="n">
        <f aca="false">(F49+G49+H49+J49)*(Inputs!$C$14+IF(B49&lt;=10,Inputs!$C$12,Inputs!$C$13))/12</f>
        <v>172.266847002651</v>
      </c>
      <c r="L49" s="56" t="n">
        <f aca="false">IF(OR(E49=1,A49&lt;=Inputs!$C$15),0,MAX(Inputs!$C$8*I49-(F49+G49+H49+J49-K49),0))</f>
        <v>14444.18028573</v>
      </c>
      <c r="M49" s="56" t="n">
        <f aca="false">L49*INDEX(Rates!$B$2:$C$101,C49+1,IF(Inputs!$C$5="Male",1,2))/1000/12*Inputs!$C$16</f>
        <v>44.8973270548106</v>
      </c>
      <c r="N49" s="56" t="n">
        <f aca="false">IF($V$1=1,MAX(F49+G49+H49+J49-K49-M49,0)*Inputs!$C$22/12,0)</f>
        <v>549.806149248102</v>
      </c>
      <c r="O49" s="56" t="n">
        <f aca="false">IF(AND(MOD(A49,12)=0,B49&gt;=Inputs!$C$18),MAX(F49+G49+H49+J49-K49-M49-N49,0)*Inputs!$C$17,0)</f>
        <v>0</v>
      </c>
      <c r="P49" s="56" t="n">
        <f aca="false">F49+G49+H49+J49-K49-M49-N49+O49</f>
        <v>81921.1162379671</v>
      </c>
      <c r="Q49" s="56" t="n">
        <f aca="false">IF(OR(E49=1,P49&lt;=0),0,P49)</f>
        <v>81921.1162379671</v>
      </c>
      <c r="R49" s="15" t="n">
        <f aca="false">IF(OR(E49=1,AND(P49&lt;=0,I49&gt;0)),1,0)</f>
        <v>0</v>
      </c>
      <c r="S49" s="15" t="n">
        <f aca="false">IF(L49&gt;0,1,0)</f>
        <v>1</v>
      </c>
    </row>
    <row r="50" customFormat="false" ht="15" hidden="false" customHeight="false" outlineLevel="0" collapsed="false">
      <c r="A50" s="15" t="n">
        <v>49</v>
      </c>
      <c r="B50" s="15" t="n">
        <f aca="false">INT((A50-1)/12)+1</f>
        <v>5</v>
      </c>
      <c r="C50" s="15" t="n">
        <f aca="false">MIN(Inputs!$C$4+B50-1,99)</f>
        <v>78</v>
      </c>
      <c r="D50" s="55" t="n">
        <f aca="false">Inputs!$C$27</f>
        <v>0.04</v>
      </c>
      <c r="E50" s="15" t="n">
        <f aca="false">R49</f>
        <v>0</v>
      </c>
      <c r="F50" s="56" t="n">
        <f aca="false">Q49</f>
        <v>81921.1162379671</v>
      </c>
      <c r="G50" s="56" t="n">
        <f aca="false">IF(AND(MOD(A50-1,12)=0,B50&lt;=Inputs!$C$7,E50=0),Inputs!$C$6,0)</f>
        <v>24000</v>
      </c>
      <c r="H50" s="56" t="n">
        <f aca="false">IF(B50=1,G50*Inputs!$C$9,0)</f>
        <v>0</v>
      </c>
      <c r="I50" s="56" t="n">
        <f aca="false">I49+G50</f>
        <v>120000</v>
      </c>
      <c r="J50" s="56" t="n">
        <f aca="false">(F50+G50+H50)*((1+D50)^(1/12)-1)</f>
        <v>346.758172003148</v>
      </c>
      <c r="K50" s="56" t="n">
        <f aca="false">(F50+G50+H50+J50)*(Inputs!$C$14+IF(B50&lt;=10,Inputs!$C$12,Inputs!$C$13))/12</f>
        <v>221.391405020771</v>
      </c>
      <c r="L50" s="56" t="n">
        <f aca="false">IF(OR(E50=1,A50&lt;=Inputs!$C$15),0,MAX(Inputs!$C$8*I50-(F50+G50+H50+J50-K50),0))</f>
        <v>15153.5169950505</v>
      </c>
      <c r="M50" s="56" t="n">
        <f aca="false">L50*INDEX(Rates!$B$2:$C$101,C50+1,IF(Inputs!$C$5="Male",1,2))/1000/12*Inputs!$C$16</f>
        <v>52.7721229352634</v>
      </c>
      <c r="N50" s="56" t="n">
        <f aca="false">IF($V$1=1,MAX(F50+G50+H50+J50-K50-M50,0)*Inputs!$C$22/12,0)</f>
        <v>706.624739213428</v>
      </c>
      <c r="O50" s="56" t="n">
        <f aca="false">IF(AND(MOD(A50,12)=0,B50&gt;=Inputs!$C$18),MAX(F50+G50+H50+J50-K50-M50-N50,0)*Inputs!$C$17,0)</f>
        <v>0</v>
      </c>
      <c r="P50" s="56" t="n">
        <f aca="false">F50+G50+H50+J50-K50-M50-N50+O50</f>
        <v>105287.086142801</v>
      </c>
      <c r="Q50" s="56" t="n">
        <f aca="false">IF(OR(E50=1,P50&lt;=0),0,P50)</f>
        <v>105287.086142801</v>
      </c>
      <c r="R50" s="15" t="n">
        <f aca="false">IF(OR(E50=1,AND(P50&lt;=0,I50&gt;0)),1,0)</f>
        <v>0</v>
      </c>
      <c r="S50" s="15" t="n">
        <f aca="false">IF(L50&gt;0,1,0)</f>
        <v>1</v>
      </c>
    </row>
    <row r="51" customFormat="false" ht="15" hidden="false" customHeight="false" outlineLevel="0" collapsed="false">
      <c r="A51" s="15" t="n">
        <v>50</v>
      </c>
      <c r="B51" s="15" t="n">
        <f aca="false">INT((A51-1)/12)+1</f>
        <v>5</v>
      </c>
      <c r="C51" s="15" t="n">
        <f aca="false">MIN(Inputs!$C$4+B51-1,99)</f>
        <v>78</v>
      </c>
      <c r="D51" s="55" t="n">
        <f aca="false">Inputs!$C$27</f>
        <v>0.04</v>
      </c>
      <c r="E51" s="15" t="n">
        <f aca="false">R50</f>
        <v>0</v>
      </c>
      <c r="F51" s="56" t="n">
        <f aca="false">Q50</f>
        <v>105287.086142801</v>
      </c>
      <c r="G51" s="56" t="n">
        <f aca="false">IF(AND(MOD(A51-1,12)=0,B51&lt;=Inputs!$C$7,E51=0),Inputs!$C$6,0)</f>
        <v>0</v>
      </c>
      <c r="H51" s="56" t="n">
        <f aca="false">IF(B51=1,G51*Inputs!$C$9,0)</f>
        <v>0</v>
      </c>
      <c r="I51" s="56" t="n">
        <f aca="false">I50+G51</f>
        <v>120000</v>
      </c>
      <c r="J51" s="56" t="n">
        <f aca="false">(F51+G51+H51)*((1+D51)^(1/12)-1)</f>
        <v>344.682522457491</v>
      </c>
      <c r="K51" s="56" t="n">
        <f aca="false">(F51+G51+H51+J51)*(Inputs!$C$14+IF(B51&lt;=10,Inputs!$C$12,Inputs!$C$13))/12</f>
        <v>220.066184719288</v>
      </c>
      <c r="L51" s="56" t="n">
        <f aca="false">IF(OR(E51=1,A51&lt;=Inputs!$C$15),0,MAX(Inputs!$C$8*I51-(F51+G51+H51+J51-K51),0))</f>
        <v>15788.297519461</v>
      </c>
      <c r="M51" s="56" t="n">
        <f aca="false">L51*INDEX(Rates!$B$2:$C$101,C51+1,IF(Inputs!$C$5="Male",1,2))/1000/12*Inputs!$C$16</f>
        <v>54.9827461115229</v>
      </c>
      <c r="N51" s="56" t="n">
        <f aca="false">IF($V$1=1,MAX(F51+G51+H51+J51-K51-M51,0)*Inputs!$C$22/12,0)</f>
        <v>702.37813156285</v>
      </c>
      <c r="O51" s="56" t="n">
        <f aca="false">IF(AND(MOD(A51,12)=0,B51&gt;=Inputs!$C$18),MAX(F51+G51+H51+J51-K51-M51-N51,0)*Inputs!$C$17,0)</f>
        <v>0</v>
      </c>
      <c r="P51" s="56" t="n">
        <f aca="false">F51+G51+H51+J51-K51-M51-N51+O51</f>
        <v>104654.341602865</v>
      </c>
      <c r="Q51" s="56" t="n">
        <f aca="false">IF(OR(E51=1,P51&lt;=0),0,P51)</f>
        <v>104654.341602865</v>
      </c>
      <c r="R51" s="15" t="n">
        <f aca="false">IF(OR(E51=1,AND(P51&lt;=0,I51&gt;0)),1,0)</f>
        <v>0</v>
      </c>
      <c r="S51" s="15" t="n">
        <f aca="false">IF(L51&gt;0,1,0)</f>
        <v>1</v>
      </c>
    </row>
    <row r="52" customFormat="false" ht="15" hidden="false" customHeight="false" outlineLevel="0" collapsed="false">
      <c r="A52" s="15" t="n">
        <v>51</v>
      </c>
      <c r="B52" s="15" t="n">
        <f aca="false">INT((A52-1)/12)+1</f>
        <v>5</v>
      </c>
      <c r="C52" s="15" t="n">
        <f aca="false">MIN(Inputs!$C$4+B52-1,99)</f>
        <v>78</v>
      </c>
      <c r="D52" s="55" t="n">
        <f aca="false">Inputs!$C$27</f>
        <v>0.04</v>
      </c>
      <c r="E52" s="15" t="n">
        <f aca="false">R51</f>
        <v>0</v>
      </c>
      <c r="F52" s="56" t="n">
        <f aca="false">Q51</f>
        <v>104654.341602865</v>
      </c>
      <c r="G52" s="56" t="n">
        <f aca="false">IF(AND(MOD(A52-1,12)=0,B52&lt;=Inputs!$C$7,E52=0),Inputs!$C$6,0)</f>
        <v>0</v>
      </c>
      <c r="H52" s="56" t="n">
        <f aca="false">IF(B52=1,G52*Inputs!$C$9,0)</f>
        <v>0</v>
      </c>
      <c r="I52" s="56" t="n">
        <f aca="false">I51+G52</f>
        <v>120000</v>
      </c>
      <c r="J52" s="56" t="n">
        <f aca="false">(F52+G52+H52)*((1+D52)^(1/12)-1)</f>
        <v>342.611081485133</v>
      </c>
      <c r="K52" s="56" t="n">
        <f aca="false">(F52+G52+H52+J52)*(Inputs!$C$14+IF(B52&lt;=10,Inputs!$C$12,Inputs!$C$13))/12</f>
        <v>218.743651425729</v>
      </c>
      <c r="L52" s="56" t="n">
        <f aca="false">IF(OR(E52=1,A52&lt;=Inputs!$C$15),0,MAX(Inputs!$C$8*I52-(F52+G52+H52+J52-K52),0))</f>
        <v>16421.790967076</v>
      </c>
      <c r="M52" s="56" t="n">
        <f aca="false">L52*INDEX(Rates!$B$2:$C$101,C52+1,IF(Inputs!$C$5="Male",1,2))/1000/12*Inputs!$C$16</f>
        <v>57.188887042842</v>
      </c>
      <c r="N52" s="56" t="n">
        <f aca="false">IF($V$1=1,MAX(F52+G52+H52+J52-K52-M52,0)*Inputs!$C$22/12,0)</f>
        <v>698.140134305875</v>
      </c>
      <c r="O52" s="56" t="n">
        <f aca="false">IF(AND(MOD(A52,12)=0,B52&gt;=Inputs!$C$18),MAX(F52+G52+H52+J52-K52-M52-N52,0)*Inputs!$C$17,0)</f>
        <v>0</v>
      </c>
      <c r="P52" s="56" t="n">
        <f aca="false">F52+G52+H52+J52-K52-M52-N52+O52</f>
        <v>104022.880011575</v>
      </c>
      <c r="Q52" s="56" t="n">
        <f aca="false">IF(OR(E52=1,P52&lt;=0),0,P52)</f>
        <v>104022.880011575</v>
      </c>
      <c r="R52" s="15" t="n">
        <f aca="false">IF(OR(E52=1,AND(P52&lt;=0,I52&gt;0)),1,0)</f>
        <v>0</v>
      </c>
      <c r="S52" s="15" t="n">
        <f aca="false">IF(L52&gt;0,1,0)</f>
        <v>1</v>
      </c>
    </row>
    <row r="53" customFormat="false" ht="15" hidden="false" customHeight="false" outlineLevel="0" collapsed="false">
      <c r="A53" s="15" t="n">
        <v>52</v>
      </c>
      <c r="B53" s="15" t="n">
        <f aca="false">INT((A53-1)/12)+1</f>
        <v>5</v>
      </c>
      <c r="C53" s="15" t="n">
        <f aca="false">MIN(Inputs!$C$4+B53-1,99)</f>
        <v>78</v>
      </c>
      <c r="D53" s="55" t="n">
        <f aca="false">Inputs!$C$27</f>
        <v>0.04</v>
      </c>
      <c r="E53" s="15" t="n">
        <f aca="false">R52</f>
        <v>0</v>
      </c>
      <c r="F53" s="56" t="n">
        <f aca="false">Q52</f>
        <v>104022.880011575</v>
      </c>
      <c r="G53" s="56" t="n">
        <f aca="false">IF(AND(MOD(A53-1,12)=0,B53&lt;=Inputs!$C$7,E53=0),Inputs!$C$6,0)</f>
        <v>0</v>
      </c>
      <c r="H53" s="56" t="n">
        <f aca="false">IF(B53=1,G53*Inputs!$C$9,0)</f>
        <v>0</v>
      </c>
      <c r="I53" s="56" t="n">
        <f aca="false">I52+G53</f>
        <v>120000</v>
      </c>
      <c r="J53" s="56" t="n">
        <f aca="false">(F53+G53+H53)*((1+D53)^(1/12)-1)</f>
        <v>340.543840552799</v>
      </c>
      <c r="K53" s="56" t="n">
        <f aca="false">(F53+G53+H53+J53)*(Inputs!$C$14+IF(B53&lt;=10,Inputs!$C$12,Inputs!$C$13))/12</f>
        <v>217.423799691934</v>
      </c>
      <c r="L53" s="56" t="n">
        <f aca="false">IF(OR(E53=1,A53&lt;=Inputs!$C$15),0,MAX(Inputs!$C$8*I53-(F53+G53+H53+J53-K53),0))</f>
        <v>17053.9999475638</v>
      </c>
      <c r="M53" s="56" t="n">
        <f aca="false">L53*INDEX(Rates!$B$2:$C$101,C53+1,IF(Inputs!$C$5="Male",1,2))/1000/12*Inputs!$C$16</f>
        <v>59.390554817391</v>
      </c>
      <c r="N53" s="56" t="n">
        <f aca="false">IF($V$1=1,MAX(F53+G53+H53+J53-K53-M53,0)*Inputs!$C$22/12,0)</f>
        <v>693.910729984125</v>
      </c>
      <c r="O53" s="56" t="n">
        <f aca="false">IF(AND(MOD(A53,12)=0,B53&gt;=Inputs!$C$18),MAX(F53+G53+H53+J53-K53-M53-N53,0)*Inputs!$C$17,0)</f>
        <v>0</v>
      </c>
      <c r="P53" s="56" t="n">
        <f aca="false">F53+G53+H53+J53-K53-M53-N53+O53</f>
        <v>103392.698767635</v>
      </c>
      <c r="Q53" s="56" t="n">
        <f aca="false">IF(OR(E53=1,P53&lt;=0),0,P53)</f>
        <v>103392.698767635</v>
      </c>
      <c r="R53" s="15" t="n">
        <f aca="false">IF(OR(E53=1,AND(P53&lt;=0,I53&gt;0)),1,0)</f>
        <v>0</v>
      </c>
      <c r="S53" s="15" t="n">
        <f aca="false">IF(L53&gt;0,1,0)</f>
        <v>1</v>
      </c>
    </row>
    <row r="54" customFormat="false" ht="15" hidden="false" customHeight="false" outlineLevel="0" collapsed="false">
      <c r="A54" s="15" t="n">
        <v>53</v>
      </c>
      <c r="B54" s="15" t="n">
        <f aca="false">INT((A54-1)/12)+1</f>
        <v>5</v>
      </c>
      <c r="C54" s="15" t="n">
        <f aca="false">MIN(Inputs!$C$4+B54-1,99)</f>
        <v>78</v>
      </c>
      <c r="D54" s="55" t="n">
        <f aca="false">Inputs!$C$27</f>
        <v>0.04</v>
      </c>
      <c r="E54" s="15" t="n">
        <f aca="false">R53</f>
        <v>0</v>
      </c>
      <c r="F54" s="56" t="n">
        <f aca="false">Q53</f>
        <v>103392.698767635</v>
      </c>
      <c r="G54" s="56" t="n">
        <f aca="false">IF(AND(MOD(A54-1,12)=0,B54&lt;=Inputs!$C$7,E54=0),Inputs!$C$6,0)</f>
        <v>0</v>
      </c>
      <c r="H54" s="56" t="n">
        <f aca="false">IF(B54=1,G54*Inputs!$C$9,0)</f>
        <v>0</v>
      </c>
      <c r="I54" s="56" t="n">
        <f aca="false">I53+G54</f>
        <v>120000</v>
      </c>
      <c r="J54" s="56" t="n">
        <f aca="false">(F54+G54+H54)*((1+D54)^(1/12)-1)</f>
        <v>338.480791144514</v>
      </c>
      <c r="K54" s="56" t="n">
        <f aca="false">(F54+G54+H54+J54)*(Inputs!$C$14+IF(B54&lt;=10,Inputs!$C$12,Inputs!$C$13))/12</f>
        <v>216.10662408079</v>
      </c>
      <c r="L54" s="56" t="n">
        <f aca="false">IF(OR(E54=1,A54&lt;=Inputs!$C$15),0,MAX(Inputs!$C$8*I54-(F54+G54+H54+J54-K54),0))</f>
        <v>17684.9270653016</v>
      </c>
      <c r="M54" s="56" t="n">
        <f aca="false">L54*INDEX(Rates!$B$2:$C$101,C54+1,IF(Inputs!$C$5="Male",1,2))/1000/12*Inputs!$C$16</f>
        <v>61.5877585049128</v>
      </c>
      <c r="N54" s="56" t="n">
        <f aca="false">IF($V$1=1,MAX(F54+G54+H54+J54-K54-M54,0)*Inputs!$C$22/12,0)</f>
        <v>689.689901174623</v>
      </c>
      <c r="O54" s="56" t="n">
        <f aca="false">IF(AND(MOD(A54,12)=0,B54&gt;=Inputs!$C$18),MAX(F54+G54+H54+J54-K54-M54-N54,0)*Inputs!$C$17,0)</f>
        <v>0</v>
      </c>
      <c r="P54" s="56" t="n">
        <f aca="false">F54+G54+H54+J54-K54-M54-N54+O54</f>
        <v>102763.795275019</v>
      </c>
      <c r="Q54" s="56" t="n">
        <f aca="false">IF(OR(E54=1,P54&lt;=0),0,P54)</f>
        <v>102763.795275019</v>
      </c>
      <c r="R54" s="15" t="n">
        <f aca="false">IF(OR(E54=1,AND(P54&lt;=0,I54&gt;0)),1,0)</f>
        <v>0</v>
      </c>
      <c r="S54" s="15" t="n">
        <f aca="false">IF(L54&gt;0,1,0)</f>
        <v>1</v>
      </c>
    </row>
    <row r="55" customFormat="false" ht="15" hidden="false" customHeight="false" outlineLevel="0" collapsed="false">
      <c r="A55" s="15" t="n">
        <v>54</v>
      </c>
      <c r="B55" s="15" t="n">
        <f aca="false">INT((A55-1)/12)+1</f>
        <v>5</v>
      </c>
      <c r="C55" s="15" t="n">
        <f aca="false">MIN(Inputs!$C$4+B55-1,99)</f>
        <v>78</v>
      </c>
      <c r="D55" s="55" t="n">
        <f aca="false">Inputs!$C$27</f>
        <v>0.04</v>
      </c>
      <c r="E55" s="15" t="n">
        <f aca="false">R54</f>
        <v>0</v>
      </c>
      <c r="F55" s="56" t="n">
        <f aca="false">Q54</f>
        <v>102763.795275019</v>
      </c>
      <c r="G55" s="56" t="n">
        <f aca="false">IF(AND(MOD(A55-1,12)=0,B55&lt;=Inputs!$C$7,E55=0),Inputs!$C$6,0)</f>
        <v>0</v>
      </c>
      <c r="H55" s="56" t="n">
        <f aca="false">IF(B55=1,G55*Inputs!$C$9,0)</f>
        <v>0</v>
      </c>
      <c r="I55" s="56" t="n">
        <f aca="false">I54+G55</f>
        <v>120000</v>
      </c>
      <c r="J55" s="56" t="n">
        <f aca="false">(F55+G55+H55)*((1+D55)^(1/12)-1)</f>
        <v>336.421924761574</v>
      </c>
      <c r="K55" s="56" t="n">
        <f aca="false">(F55+G55+H55+J55)*(Inputs!$C$14+IF(B55&lt;=10,Inputs!$C$12,Inputs!$C$13))/12</f>
        <v>214.792119166209</v>
      </c>
      <c r="L55" s="56" t="n">
        <f aca="false">IF(OR(E55=1,A55&lt;=Inputs!$C$15),0,MAX(Inputs!$C$8*I55-(F55+G55+H55+J55-K55),0))</f>
        <v>18314.5749193858</v>
      </c>
      <c r="M55" s="56" t="n">
        <f aca="false">L55*INDEX(Rates!$B$2:$C$101,C55+1,IF(Inputs!$C$5="Male",1,2))/1000/12*Inputs!$C$16</f>
        <v>63.780507156761</v>
      </c>
      <c r="N55" s="56" t="n">
        <f aca="false">IF($V$1=1,MAX(F55+G55+H55+J55-K55-M55,0)*Inputs!$C$22/12,0)</f>
        <v>685.477630489717</v>
      </c>
      <c r="O55" s="56" t="n">
        <f aca="false">IF(AND(MOD(A55,12)=0,B55&gt;=Inputs!$C$18),MAX(F55+G55+H55+J55-K55-M55-N55,0)*Inputs!$C$17,0)</f>
        <v>0</v>
      </c>
      <c r="P55" s="56" t="n">
        <f aca="false">F55+G55+H55+J55-K55-M55-N55+O55</f>
        <v>102136.166942968</v>
      </c>
      <c r="Q55" s="56" t="n">
        <f aca="false">IF(OR(E55=1,P55&lt;=0),0,P55)</f>
        <v>102136.166942968</v>
      </c>
      <c r="R55" s="15" t="n">
        <f aca="false">IF(OR(E55=1,AND(P55&lt;=0,I55&gt;0)),1,0)</f>
        <v>0</v>
      </c>
      <c r="S55" s="15" t="n">
        <f aca="false">IF(L55&gt;0,1,0)</f>
        <v>1</v>
      </c>
    </row>
    <row r="56" customFormat="false" ht="15" hidden="false" customHeight="false" outlineLevel="0" collapsed="false">
      <c r="A56" s="15" t="n">
        <v>55</v>
      </c>
      <c r="B56" s="15" t="n">
        <f aca="false">INT((A56-1)/12)+1</f>
        <v>5</v>
      </c>
      <c r="C56" s="15" t="n">
        <f aca="false">MIN(Inputs!$C$4+B56-1,99)</f>
        <v>78</v>
      </c>
      <c r="D56" s="55" t="n">
        <f aca="false">Inputs!$C$27</f>
        <v>0.04</v>
      </c>
      <c r="E56" s="15" t="n">
        <f aca="false">R55</f>
        <v>0</v>
      </c>
      <c r="F56" s="56" t="n">
        <f aca="false">Q55</f>
        <v>102136.166942968</v>
      </c>
      <c r="G56" s="56" t="n">
        <f aca="false">IF(AND(MOD(A56-1,12)=0,B56&lt;=Inputs!$C$7,E56=0),Inputs!$C$6,0)</f>
        <v>0</v>
      </c>
      <c r="H56" s="56" t="n">
        <f aca="false">IF(B56=1,G56*Inputs!$C$9,0)</f>
        <v>0</v>
      </c>
      <c r="I56" s="56" t="n">
        <f aca="false">I55+G56</f>
        <v>120000</v>
      </c>
      <c r="J56" s="56" t="n">
        <f aca="false">(F56+G56+H56)*((1+D56)^(1/12)-1)</f>
        <v>334.367232922503</v>
      </c>
      <c r="K56" s="56" t="n">
        <f aca="false">(F56+G56+H56+J56)*(Inputs!$C$14+IF(B56&lt;=10,Inputs!$C$12,Inputs!$C$13))/12</f>
        <v>213.480279533105</v>
      </c>
      <c r="L56" s="56" t="n">
        <f aca="false">IF(OR(E56=1,A56&lt;=Inputs!$C$15),0,MAX(Inputs!$C$8*I56-(F56+G56+H56+J56-K56),0))</f>
        <v>18942.9461036428</v>
      </c>
      <c r="M56" s="56" t="n">
        <f aca="false">L56*INDEX(Rates!$B$2:$C$101,C56+1,IF(Inputs!$C$5="Male",1,2))/1000/12*Inputs!$C$16</f>
        <v>65.9688098059362</v>
      </c>
      <c r="N56" s="56" t="n">
        <f aca="false">IF($V$1=1,MAX(F56+G56+H56+J56-K56-M56,0)*Inputs!$C$22/12,0)</f>
        <v>681.273900577008</v>
      </c>
      <c r="O56" s="56" t="n">
        <f aca="false">IF(AND(MOD(A56,12)=0,B56&gt;=Inputs!$C$18),MAX(F56+G56+H56+J56-K56-M56-N56,0)*Inputs!$C$17,0)</f>
        <v>0</v>
      </c>
      <c r="P56" s="56" t="n">
        <f aca="false">F56+G56+H56+J56-K56-M56-N56+O56</f>
        <v>101509.811185974</v>
      </c>
      <c r="Q56" s="56" t="n">
        <f aca="false">IF(OR(E56=1,P56&lt;=0),0,P56)</f>
        <v>101509.811185974</v>
      </c>
      <c r="R56" s="15" t="n">
        <f aca="false">IF(OR(E56=1,AND(P56&lt;=0,I56&gt;0)),1,0)</f>
        <v>0</v>
      </c>
      <c r="S56" s="15" t="n">
        <f aca="false">IF(L56&gt;0,1,0)</f>
        <v>1</v>
      </c>
    </row>
    <row r="57" customFormat="false" ht="15" hidden="false" customHeight="false" outlineLevel="0" collapsed="false">
      <c r="A57" s="15" t="n">
        <v>56</v>
      </c>
      <c r="B57" s="15" t="n">
        <f aca="false">INT((A57-1)/12)+1</f>
        <v>5</v>
      </c>
      <c r="C57" s="15" t="n">
        <f aca="false">MIN(Inputs!$C$4+B57-1,99)</f>
        <v>78</v>
      </c>
      <c r="D57" s="55" t="n">
        <f aca="false">Inputs!$C$27</f>
        <v>0.04</v>
      </c>
      <c r="E57" s="15" t="n">
        <f aca="false">R56</f>
        <v>0</v>
      </c>
      <c r="F57" s="56" t="n">
        <f aca="false">Q56</f>
        <v>101509.811185974</v>
      </c>
      <c r="G57" s="56" t="n">
        <f aca="false">IF(AND(MOD(A57-1,12)=0,B57&lt;=Inputs!$C$7,E57=0),Inputs!$C$6,0)</f>
        <v>0</v>
      </c>
      <c r="H57" s="56" t="n">
        <f aca="false">IF(B57=1,G57*Inputs!$C$9,0)</f>
        <v>0</v>
      </c>
      <c r="I57" s="56" t="n">
        <f aca="false">I56+G57</f>
        <v>120000</v>
      </c>
      <c r="J57" s="56" t="n">
        <f aca="false">(F57+G57+H57)*((1+D57)^(1/12)-1)</f>
        <v>332.316707163024</v>
      </c>
      <c r="K57" s="56" t="n">
        <f aca="false">(F57+G57+H57+J57)*(Inputs!$C$14+IF(B57&lt;=10,Inputs!$C$12,Inputs!$C$13))/12</f>
        <v>212.171099777369</v>
      </c>
      <c r="L57" s="56" t="n">
        <f aca="false">IF(OR(E57=1,A57&lt;=Inputs!$C$15),0,MAX(Inputs!$C$8*I57-(F57+G57+H57+J57-K57),0))</f>
        <v>19570.0432066401</v>
      </c>
      <c r="M57" s="56" t="n">
        <f aca="false">L57*INDEX(Rates!$B$2:$C$101,C57+1,IF(Inputs!$C$5="Male",1,2))/1000/12*Inputs!$C$16</f>
        <v>68.1526754671242</v>
      </c>
      <c r="N57" s="56" t="n">
        <f aca="false">IF($V$1=1,MAX(F57+G57+H57+J57-K57-M57,0)*Inputs!$C$22/12,0)</f>
        <v>677.078694119285</v>
      </c>
      <c r="O57" s="56" t="n">
        <f aca="false">IF(AND(MOD(A57,12)=0,B57&gt;=Inputs!$C$18),MAX(F57+G57+H57+J57-K57-M57-N57,0)*Inputs!$C$17,0)</f>
        <v>0</v>
      </c>
      <c r="P57" s="56" t="n">
        <f aca="false">F57+G57+H57+J57-K57-M57-N57+O57</f>
        <v>100884.725423773</v>
      </c>
      <c r="Q57" s="56" t="n">
        <f aca="false">IF(OR(E57=1,P57&lt;=0),0,P57)</f>
        <v>100884.725423773</v>
      </c>
      <c r="R57" s="15" t="n">
        <f aca="false">IF(OR(E57=1,AND(P57&lt;=0,I57&gt;0)),1,0)</f>
        <v>0</v>
      </c>
      <c r="S57" s="15" t="n">
        <f aca="false">IF(L57&gt;0,1,0)</f>
        <v>1</v>
      </c>
    </row>
    <row r="58" customFormat="false" ht="15" hidden="false" customHeight="false" outlineLevel="0" collapsed="false">
      <c r="A58" s="15" t="n">
        <v>57</v>
      </c>
      <c r="B58" s="15" t="n">
        <f aca="false">INT((A58-1)/12)+1</f>
        <v>5</v>
      </c>
      <c r="C58" s="15" t="n">
        <f aca="false">MIN(Inputs!$C$4+B58-1,99)</f>
        <v>78</v>
      </c>
      <c r="D58" s="55" t="n">
        <f aca="false">Inputs!$C$27</f>
        <v>0.04</v>
      </c>
      <c r="E58" s="15" t="n">
        <f aca="false">R57</f>
        <v>0</v>
      </c>
      <c r="F58" s="56" t="n">
        <f aca="false">Q57</f>
        <v>100884.725423773</v>
      </c>
      <c r="G58" s="56" t="n">
        <f aca="false">IF(AND(MOD(A58-1,12)=0,B58&lt;=Inputs!$C$7,E58=0),Inputs!$C$6,0)</f>
        <v>0</v>
      </c>
      <c r="H58" s="56" t="n">
        <f aca="false">IF(B58=1,G58*Inputs!$C$9,0)</f>
        <v>0</v>
      </c>
      <c r="I58" s="56" t="n">
        <f aca="false">I57+G58</f>
        <v>120000</v>
      </c>
      <c r="J58" s="56" t="n">
        <f aca="false">(F58+G58+H58)*((1+D58)^(1/12)-1)</f>
        <v>330.270339036022</v>
      </c>
      <c r="K58" s="56" t="n">
        <f aca="false">(F58+G58+H58+J58)*(Inputs!$C$14+IF(B58&lt;=10,Inputs!$C$12,Inputs!$C$13))/12</f>
        <v>210.864574505853</v>
      </c>
      <c r="L58" s="56" t="n">
        <f aca="false">IF(OR(E58=1,A58&lt;=Inputs!$C$15),0,MAX(Inputs!$C$8*I58-(F58+G58+H58+J58-K58),0))</f>
        <v>20195.8688116964</v>
      </c>
      <c r="M58" s="56" t="n">
        <f aca="false">L58*INDEX(Rates!$B$2:$C$101,C58+1,IF(Inputs!$C$5="Male",1,2))/1000/12*Inputs!$C$16</f>
        <v>70.3321131367326</v>
      </c>
      <c r="N58" s="56" t="n">
        <f aca="false">IF($V$1=1,MAX(F58+G58+H58+J58-K58-M58,0)*Inputs!$C$22/12,0)</f>
        <v>672.891993834446</v>
      </c>
      <c r="O58" s="56" t="n">
        <f aca="false">IF(AND(MOD(A58,12)=0,B58&gt;=Inputs!$C$18),MAX(F58+G58+H58+J58-K58-M58-N58,0)*Inputs!$C$17,0)</f>
        <v>0</v>
      </c>
      <c r="P58" s="56" t="n">
        <f aca="false">F58+G58+H58+J58-K58-M58-N58+O58</f>
        <v>100260.907081332</v>
      </c>
      <c r="Q58" s="56" t="n">
        <f aca="false">IF(OR(E58=1,P58&lt;=0),0,P58)</f>
        <v>100260.907081332</v>
      </c>
      <c r="R58" s="15" t="n">
        <f aca="false">IF(OR(E58=1,AND(P58&lt;=0,I58&gt;0)),1,0)</f>
        <v>0</v>
      </c>
      <c r="S58" s="15" t="n">
        <f aca="false">IF(L58&gt;0,1,0)</f>
        <v>1</v>
      </c>
    </row>
    <row r="59" customFormat="false" ht="15" hidden="false" customHeight="false" outlineLevel="0" collapsed="false">
      <c r="A59" s="15" t="n">
        <v>58</v>
      </c>
      <c r="B59" s="15" t="n">
        <f aca="false">INT((A59-1)/12)+1</f>
        <v>5</v>
      </c>
      <c r="C59" s="15" t="n">
        <f aca="false">MIN(Inputs!$C$4+B59-1,99)</f>
        <v>78</v>
      </c>
      <c r="D59" s="55" t="n">
        <f aca="false">Inputs!$C$27</f>
        <v>0.04</v>
      </c>
      <c r="E59" s="15" t="n">
        <f aca="false">R58</f>
        <v>0</v>
      </c>
      <c r="F59" s="56" t="n">
        <f aca="false">Q58</f>
        <v>100260.907081332</v>
      </c>
      <c r="G59" s="56" t="n">
        <f aca="false">IF(AND(MOD(A59-1,12)=0,B59&lt;=Inputs!$C$7,E59=0),Inputs!$C$6,0)</f>
        <v>0</v>
      </c>
      <c r="H59" s="56" t="n">
        <f aca="false">IF(B59=1,G59*Inputs!$C$9,0)</f>
        <v>0</v>
      </c>
      <c r="I59" s="56" t="n">
        <f aca="false">I58+G59</f>
        <v>120000</v>
      </c>
      <c r="J59" s="56" t="n">
        <f aca="false">(F59+G59+H59)*((1+D59)^(1/12)-1)</f>
        <v>328.228120111507</v>
      </c>
      <c r="K59" s="56" t="n">
        <f aca="false">(F59+G59+H59+J59)*(Inputs!$C$14+IF(B59&lt;=10,Inputs!$C$12,Inputs!$C$13))/12</f>
        <v>209.560698336342</v>
      </c>
      <c r="L59" s="56" t="n">
        <f aca="false">IF(OR(E59=1,A59&lt;=Inputs!$C$15),0,MAX(Inputs!$C$8*I59-(F59+G59+H59+J59-K59),0))</f>
        <v>20820.4254968924</v>
      </c>
      <c r="M59" s="56" t="n">
        <f aca="false">L59*INDEX(Rates!$B$2:$C$101,C59+1,IF(Inputs!$C$5="Male",1,2))/1000/12*Inputs!$C$16</f>
        <v>72.5071317929277</v>
      </c>
      <c r="N59" s="56" t="n">
        <f aca="false">IF($V$1=1,MAX(F59+G59+H59+J59-K59-M59,0)*Inputs!$C$22/12,0)</f>
        <v>668.713782475432</v>
      </c>
      <c r="O59" s="56" t="n">
        <f aca="false">IF(AND(MOD(A59,12)=0,B59&gt;=Inputs!$C$18),MAX(F59+G59+H59+J59-K59-M59-N59,0)*Inputs!$C$17,0)</f>
        <v>0</v>
      </c>
      <c r="P59" s="56" t="n">
        <f aca="false">F59+G59+H59+J59-K59-M59-N59+O59</f>
        <v>99638.3535888393</v>
      </c>
      <c r="Q59" s="56" t="n">
        <f aca="false">IF(OR(E59=1,P59&lt;=0),0,P59)</f>
        <v>99638.3535888393</v>
      </c>
      <c r="R59" s="15" t="n">
        <f aca="false">IF(OR(E59=1,AND(P59&lt;=0,I59&gt;0)),1,0)</f>
        <v>0</v>
      </c>
      <c r="S59" s="15" t="n">
        <f aca="false">IF(L59&gt;0,1,0)</f>
        <v>1</v>
      </c>
    </row>
    <row r="60" customFormat="false" ht="15" hidden="false" customHeight="false" outlineLevel="0" collapsed="false">
      <c r="A60" s="15" t="n">
        <v>59</v>
      </c>
      <c r="B60" s="15" t="n">
        <f aca="false">INT((A60-1)/12)+1</f>
        <v>5</v>
      </c>
      <c r="C60" s="15" t="n">
        <f aca="false">MIN(Inputs!$C$4+B60-1,99)</f>
        <v>78</v>
      </c>
      <c r="D60" s="55" t="n">
        <f aca="false">Inputs!$C$27</f>
        <v>0.04</v>
      </c>
      <c r="E60" s="15" t="n">
        <f aca="false">R59</f>
        <v>0</v>
      </c>
      <c r="F60" s="56" t="n">
        <f aca="false">Q59</f>
        <v>99638.3535888393</v>
      </c>
      <c r="G60" s="56" t="n">
        <f aca="false">IF(AND(MOD(A60-1,12)=0,B60&lt;=Inputs!$C$7,E60=0),Inputs!$C$6,0)</f>
        <v>0</v>
      </c>
      <c r="H60" s="56" t="n">
        <f aca="false">IF(B60=1,G60*Inputs!$C$9,0)</f>
        <v>0</v>
      </c>
      <c r="I60" s="56" t="n">
        <f aca="false">I59+G60</f>
        <v>120000</v>
      </c>
      <c r="J60" s="56" t="n">
        <f aca="false">(F60+G60+H60)*((1+D60)^(1/12)-1)</f>
        <v>326.190041976585</v>
      </c>
      <c r="K60" s="56" t="n">
        <f aca="false">(F60+G60+H60+J60)*(Inputs!$C$14+IF(B60&lt;=10,Inputs!$C$12,Inputs!$C$13))/12</f>
        <v>208.259465897533</v>
      </c>
      <c r="L60" s="56" t="n">
        <f aca="false">IF(OR(E60=1,A60&lt;=Inputs!$C$15),0,MAX(Inputs!$C$8*I60-(F60+G60+H60+J60-K60),0))</f>
        <v>21443.7158350817</v>
      </c>
      <c r="M60" s="56" t="n">
        <f aca="false">L60*INDEX(Rates!$B$2:$C$101,C60+1,IF(Inputs!$C$5="Male",1,2))/1000/12*Inputs!$C$16</f>
        <v>74.6777403956719</v>
      </c>
      <c r="N60" s="56" t="n">
        <f aca="false">IF($V$1=1,MAX(F60+G60+H60+J60-K60-M60,0)*Inputs!$C$22/12,0)</f>
        <v>664.544042830151</v>
      </c>
      <c r="O60" s="56" t="n">
        <f aca="false">IF(AND(MOD(A60,12)=0,B60&gt;=Inputs!$C$18),MAX(F60+G60+H60+J60-K60-M60-N60,0)*Inputs!$C$17,0)</f>
        <v>0</v>
      </c>
      <c r="P60" s="56" t="n">
        <f aca="false">F60+G60+H60+J60-K60-M60-N60+O60</f>
        <v>99017.0623816925</v>
      </c>
      <c r="Q60" s="56" t="n">
        <f aca="false">IF(OR(E60=1,P60&lt;=0),0,P60)</f>
        <v>99017.0623816925</v>
      </c>
      <c r="R60" s="15" t="n">
        <f aca="false">IF(OR(E60=1,AND(P60&lt;=0,I60&gt;0)),1,0)</f>
        <v>0</v>
      </c>
      <c r="S60" s="15" t="n">
        <f aca="false">IF(L60&gt;0,1,0)</f>
        <v>1</v>
      </c>
    </row>
    <row r="61" customFormat="false" ht="15" hidden="false" customHeight="false" outlineLevel="0" collapsed="false">
      <c r="A61" s="15" t="n">
        <v>60</v>
      </c>
      <c r="B61" s="15" t="n">
        <f aca="false">INT((A61-1)/12)+1</f>
        <v>5</v>
      </c>
      <c r="C61" s="15" t="n">
        <f aca="false">MIN(Inputs!$C$4+B61-1,99)</f>
        <v>78</v>
      </c>
      <c r="D61" s="55" t="n">
        <f aca="false">Inputs!$C$27</f>
        <v>0.04</v>
      </c>
      <c r="E61" s="15" t="n">
        <f aca="false">R60</f>
        <v>0</v>
      </c>
      <c r="F61" s="56" t="n">
        <f aca="false">Q60</f>
        <v>99017.0623816925</v>
      </c>
      <c r="G61" s="56" t="n">
        <f aca="false">IF(AND(MOD(A61-1,12)=0,B61&lt;=Inputs!$C$7,E61=0),Inputs!$C$6,0)</f>
        <v>0</v>
      </c>
      <c r="H61" s="56" t="n">
        <f aca="false">IF(B61=1,G61*Inputs!$C$9,0)</f>
        <v>0</v>
      </c>
      <c r="I61" s="56" t="n">
        <f aca="false">I60+G61</f>
        <v>120000</v>
      </c>
      <c r="J61" s="56" t="n">
        <f aca="false">(F61+G61+H61)*((1+D61)^(1/12)-1)</f>
        <v>324.156096235418</v>
      </c>
      <c r="K61" s="56" t="n">
        <f aca="false">(F61+G61+H61+J61)*(Inputs!$C$14+IF(B61&lt;=10,Inputs!$C$12,Inputs!$C$13))/12</f>
        <v>206.960871829017</v>
      </c>
      <c r="L61" s="56" t="n">
        <f aca="false">IF(OR(E61=1,A61&lt;=Inputs!$C$15),0,MAX(Inputs!$C$8*I61-(F61+G61+H61+J61-K61),0))</f>
        <v>22065.7423939011</v>
      </c>
      <c r="M61" s="56" t="n">
        <f aca="false">L61*INDEX(Rates!$B$2:$C$101,C61+1,IF(Inputs!$C$5="Male",1,2))/1000/12*Inputs!$C$16</f>
        <v>76.8439478867605</v>
      </c>
      <c r="N61" s="56" t="n">
        <f aca="false">IF($V$1=1,MAX(F61+G61+H61+J61-K61-M61,0)*Inputs!$C$22/12,0)</f>
        <v>660.382757721414</v>
      </c>
      <c r="O61" s="56" t="n">
        <f aca="false">IF(AND(MOD(A61,12)=0,B61&gt;=Inputs!$C$18),MAX(F61+G61+H61+J61-K61-M61-N61,0)*Inputs!$C$17,0)</f>
        <v>0</v>
      </c>
      <c r="P61" s="56" t="n">
        <f aca="false">F61+G61+H61+J61-K61-M61-N61+O61</f>
        <v>98397.0309004908</v>
      </c>
      <c r="Q61" s="56" t="n">
        <f aca="false">IF(OR(E61=1,P61&lt;=0),0,P61)</f>
        <v>98397.0309004908</v>
      </c>
      <c r="R61" s="15" t="n">
        <f aca="false">IF(OR(E61=1,AND(P61&lt;=0,I61&gt;0)),1,0)</f>
        <v>0</v>
      </c>
      <c r="S61" s="15" t="n">
        <f aca="false">IF(L61&gt;0,1,0)</f>
        <v>1</v>
      </c>
    </row>
    <row r="62" customFormat="false" ht="15" hidden="false" customHeight="false" outlineLevel="0" collapsed="false">
      <c r="A62" s="15" t="n">
        <v>61</v>
      </c>
      <c r="B62" s="15" t="n">
        <f aca="false">INT((A62-1)/12)+1</f>
        <v>6</v>
      </c>
      <c r="C62" s="15" t="n">
        <f aca="false">MIN(Inputs!$C$4+B62-1,99)</f>
        <v>79</v>
      </c>
      <c r="D62" s="55" t="n">
        <f aca="false">Inputs!$C$27</f>
        <v>0.04</v>
      </c>
      <c r="E62" s="15" t="n">
        <f aca="false">R61</f>
        <v>0</v>
      </c>
      <c r="F62" s="56" t="n">
        <f aca="false">Q61</f>
        <v>98397.0309004908</v>
      </c>
      <c r="G62" s="56" t="n">
        <f aca="false">IF(AND(MOD(A62-1,12)=0,B62&lt;=Inputs!$C$7,E62=0),Inputs!$C$6,0)</f>
        <v>0</v>
      </c>
      <c r="H62" s="56" t="n">
        <f aca="false">IF(B62=1,G62*Inputs!$C$9,0)</f>
        <v>0</v>
      </c>
      <c r="I62" s="56" t="n">
        <f aca="false">I61+G62</f>
        <v>120000</v>
      </c>
      <c r="J62" s="56" t="n">
        <f aca="false">(F62+G62+H62)*((1+D62)^(1/12)-1)</f>
        <v>322.126274509192</v>
      </c>
      <c r="K62" s="56" t="n">
        <f aca="false">(F62+G62+H62+J62)*(Inputs!$C$14+IF(B62&lt;=10,Inputs!$C$12,Inputs!$C$13))/12</f>
        <v>205.66491078125</v>
      </c>
      <c r="L62" s="56" t="n">
        <f aca="false">IF(OR(E62=1,A62&lt;=Inputs!$C$15),0,MAX(Inputs!$C$8*I62-(F62+G62+H62+J62-K62),0))</f>
        <v>22686.5077357813</v>
      </c>
      <c r="M62" s="56" t="n">
        <f aca="false">L62*INDEX(Rates!$B$2:$C$101,C62+1,IF(Inputs!$C$5="Male",1,2))/1000/12*Inputs!$C$16</f>
        <v>87.4942981676633</v>
      </c>
      <c r="N62" s="56" t="n">
        <f aca="false">IF($V$1=1,MAX(F62+G62+H62+J62-K62-M62,0)*Inputs!$C$22/12,0)</f>
        <v>656.173319773674</v>
      </c>
      <c r="O62" s="56" t="n">
        <f aca="false">IF(AND(MOD(A62,12)=0,B62&gt;=Inputs!$C$18),MAX(F62+G62+H62+J62-K62-M62-N62,0)*Inputs!$C$17,0)</f>
        <v>0</v>
      </c>
      <c r="P62" s="56" t="n">
        <f aca="false">F62+G62+H62+J62-K62-M62-N62+O62</f>
        <v>97769.8246462774</v>
      </c>
      <c r="Q62" s="56" t="n">
        <f aca="false">IF(OR(E62=1,P62&lt;=0),0,P62)</f>
        <v>97769.8246462774</v>
      </c>
      <c r="R62" s="15" t="n">
        <f aca="false">IF(OR(E62=1,AND(P62&lt;=0,I62&gt;0)),1,0)</f>
        <v>0</v>
      </c>
      <c r="S62" s="15" t="n">
        <f aca="false">IF(L62&gt;0,1,0)</f>
        <v>1</v>
      </c>
    </row>
    <row r="63" customFormat="false" ht="15" hidden="false" customHeight="false" outlineLevel="0" collapsed="false">
      <c r="A63" s="15" t="n">
        <v>62</v>
      </c>
      <c r="B63" s="15" t="n">
        <f aca="false">INT((A63-1)/12)+1</f>
        <v>6</v>
      </c>
      <c r="C63" s="15" t="n">
        <f aca="false">MIN(Inputs!$C$4+B63-1,99)</f>
        <v>79</v>
      </c>
      <c r="D63" s="55" t="n">
        <f aca="false">Inputs!$C$27</f>
        <v>0.04</v>
      </c>
      <c r="E63" s="15" t="n">
        <f aca="false">R62</f>
        <v>0</v>
      </c>
      <c r="F63" s="56" t="n">
        <f aca="false">Q62</f>
        <v>97769.8246462774</v>
      </c>
      <c r="G63" s="56" t="n">
        <f aca="false">IF(AND(MOD(A63-1,12)=0,B63&lt;=Inputs!$C$7,E63=0),Inputs!$C$6,0)</f>
        <v>0</v>
      </c>
      <c r="H63" s="56" t="n">
        <f aca="false">IF(B63=1,G63*Inputs!$C$9,0)</f>
        <v>0</v>
      </c>
      <c r="I63" s="56" t="n">
        <f aca="false">I62+G63</f>
        <v>120000</v>
      </c>
      <c r="J63" s="56" t="n">
        <f aca="false">(F63+G63+H63)*((1+D63)^(1/12)-1)</f>
        <v>320.07296444313</v>
      </c>
      <c r="K63" s="56" t="n">
        <f aca="false">(F63+G63+H63+J63)*(Inputs!$C$14+IF(B63&lt;=10,Inputs!$C$12,Inputs!$C$13))/12</f>
        <v>204.353953355668</v>
      </c>
      <c r="L63" s="56" t="n">
        <f aca="false">IF(OR(E63=1,A63&lt;=Inputs!$C$15),0,MAX(Inputs!$C$8*I63-(F63+G63+H63+J63-K63),0))</f>
        <v>23314.4563426352</v>
      </c>
      <c r="M63" s="56" t="n">
        <f aca="false">L63*INDEX(Rates!$B$2:$C$101,C63+1,IF(Inputs!$C$5="Male",1,2))/1000/12*Inputs!$C$16</f>
        <v>89.9160866280964</v>
      </c>
      <c r="N63" s="56" t="n">
        <f aca="false">IF($V$1=1,MAX(F63+G63+H63+J63-K63-M63,0)*Inputs!$C$22/12,0)</f>
        <v>651.970850471578</v>
      </c>
      <c r="O63" s="56" t="n">
        <f aca="false">IF(AND(MOD(A63,12)=0,B63&gt;=Inputs!$C$18),MAX(F63+G63+H63+J63-K63-M63-N63,0)*Inputs!$C$17,0)</f>
        <v>0</v>
      </c>
      <c r="P63" s="56" t="n">
        <f aca="false">F63+G63+H63+J63-K63-M63-N63+O63</f>
        <v>97143.6567202651</v>
      </c>
      <c r="Q63" s="56" t="n">
        <f aca="false">IF(OR(E63=1,P63&lt;=0),0,P63)</f>
        <v>97143.6567202651</v>
      </c>
      <c r="R63" s="15" t="n">
        <f aca="false">IF(OR(E63=1,AND(P63&lt;=0,I63&gt;0)),1,0)</f>
        <v>0</v>
      </c>
      <c r="S63" s="15" t="n">
        <f aca="false">IF(L63&gt;0,1,0)</f>
        <v>1</v>
      </c>
    </row>
    <row r="64" customFormat="false" ht="15" hidden="false" customHeight="false" outlineLevel="0" collapsed="false">
      <c r="A64" s="15" t="n">
        <v>63</v>
      </c>
      <c r="B64" s="15" t="n">
        <f aca="false">INT((A64-1)/12)+1</f>
        <v>6</v>
      </c>
      <c r="C64" s="15" t="n">
        <f aca="false">MIN(Inputs!$C$4+B64-1,99)</f>
        <v>79</v>
      </c>
      <c r="D64" s="55" t="n">
        <f aca="false">Inputs!$C$27</f>
        <v>0.04</v>
      </c>
      <c r="E64" s="15" t="n">
        <f aca="false">R63</f>
        <v>0</v>
      </c>
      <c r="F64" s="56" t="n">
        <f aca="false">Q63</f>
        <v>97143.6567202651</v>
      </c>
      <c r="G64" s="56" t="n">
        <f aca="false">IF(AND(MOD(A64-1,12)=0,B64&lt;=Inputs!$C$7,E64=0),Inputs!$C$6,0)</f>
        <v>0</v>
      </c>
      <c r="H64" s="56" t="n">
        <f aca="false">IF(B64=1,G64*Inputs!$C$9,0)</f>
        <v>0</v>
      </c>
      <c r="I64" s="56" t="n">
        <f aca="false">I63+G64</f>
        <v>120000</v>
      </c>
      <c r="J64" s="56" t="n">
        <f aca="false">(F64+G64+H64)*((1+D64)^(1/12)-1)</f>
        <v>318.023053593407</v>
      </c>
      <c r="K64" s="56" t="n">
        <f aca="false">(F64+G64+H64+J64)*(Inputs!$C$14+IF(B64&lt;=10,Inputs!$C$12,Inputs!$C$13))/12</f>
        <v>203.045166195539</v>
      </c>
      <c r="L64" s="56" t="n">
        <f aca="false">IF(OR(E64=1,A64&lt;=Inputs!$C$15),0,MAX(Inputs!$C$8*I64-(F64+G64+H64+J64-K64),0))</f>
        <v>23941.365392337</v>
      </c>
      <c r="M64" s="56" t="n">
        <f aca="false">L64*INDEX(Rates!$B$2:$C$101,C64+1,IF(Inputs!$C$5="Male",1,2))/1000/12*Inputs!$C$16</f>
        <v>92.333865863113</v>
      </c>
      <c r="N64" s="56" t="n">
        <f aca="false">IF($V$1=1,MAX(F64+G64+H64+J64-K64-M64,0)*Inputs!$C$22/12,0)</f>
        <v>647.775338278666</v>
      </c>
      <c r="O64" s="56" t="n">
        <f aca="false">IF(AND(MOD(A64,12)=0,B64&gt;=Inputs!$C$18),MAX(F64+G64+H64+J64-K64-M64-N64,0)*Inputs!$C$17,0)</f>
        <v>0</v>
      </c>
      <c r="P64" s="56" t="n">
        <f aca="false">F64+G64+H64+J64-K64-M64-N64+O64</f>
        <v>96518.5254035212</v>
      </c>
      <c r="Q64" s="56" t="n">
        <f aca="false">IF(OR(E64=1,P64&lt;=0),0,P64)</f>
        <v>96518.5254035212</v>
      </c>
      <c r="R64" s="15" t="n">
        <f aca="false">IF(OR(E64=1,AND(P64&lt;=0,I64&gt;0)),1,0)</f>
        <v>0</v>
      </c>
      <c r="S64" s="15" t="n">
        <f aca="false">IF(L64&gt;0,1,0)</f>
        <v>1</v>
      </c>
    </row>
    <row r="65" customFormat="false" ht="15" hidden="false" customHeight="false" outlineLevel="0" collapsed="false">
      <c r="A65" s="15" t="n">
        <v>64</v>
      </c>
      <c r="B65" s="15" t="n">
        <f aca="false">INT((A65-1)/12)+1</f>
        <v>6</v>
      </c>
      <c r="C65" s="15" t="n">
        <f aca="false">MIN(Inputs!$C$4+B65-1,99)</f>
        <v>79</v>
      </c>
      <c r="D65" s="55" t="n">
        <f aca="false">Inputs!$C$27</f>
        <v>0.04</v>
      </c>
      <c r="E65" s="15" t="n">
        <f aca="false">R64</f>
        <v>0</v>
      </c>
      <c r="F65" s="56" t="n">
        <f aca="false">Q64</f>
        <v>96518.5254035212</v>
      </c>
      <c r="G65" s="56" t="n">
        <f aca="false">IF(AND(MOD(A65-1,12)=0,B65&lt;=Inputs!$C$7,E65=0),Inputs!$C$6,0)</f>
        <v>0</v>
      </c>
      <c r="H65" s="56" t="n">
        <f aca="false">IF(B65=1,G65*Inputs!$C$9,0)</f>
        <v>0</v>
      </c>
      <c r="I65" s="56" t="n">
        <f aca="false">I64+G65</f>
        <v>120000</v>
      </c>
      <c r="J65" s="56" t="n">
        <f aca="false">(F65+G65+H65)*((1+D65)^(1/12)-1)</f>
        <v>315.976536332684</v>
      </c>
      <c r="K65" s="56" t="n">
        <f aca="false">(F65+G65+H65+J65)*(Inputs!$C$14+IF(B65&lt;=10,Inputs!$C$12,Inputs!$C$13))/12</f>
        <v>201.738545708029</v>
      </c>
      <c r="L65" s="56" t="n">
        <f aca="false">IF(OR(E65=1,A65&lt;=Inputs!$C$15),0,MAX(Inputs!$C$8*I65-(F65+G65+H65+J65-K65),0))</f>
        <v>24567.2366058541</v>
      </c>
      <c r="M65" s="56" t="n">
        <f aca="false">L65*INDEX(Rates!$B$2:$C$101,C65+1,IF(Inputs!$C$5="Male",1,2))/1000/12*Inputs!$C$16</f>
        <v>94.7476425099107</v>
      </c>
      <c r="N65" s="56" t="n">
        <f aca="false">IF($V$1=1,MAX(F65+G65+H65+J65-K65-M65,0)*Inputs!$C$22/12,0)</f>
        <v>643.586771677573</v>
      </c>
      <c r="O65" s="56" t="n">
        <f aca="false">IF(AND(MOD(A65,12)=0,B65&gt;=Inputs!$C$18),MAX(F65+G65+H65+J65-K65-M65-N65,0)*Inputs!$C$17,0)</f>
        <v>0</v>
      </c>
      <c r="P65" s="56" t="n">
        <f aca="false">F65+G65+H65+J65-K65-M65-N65+O65</f>
        <v>95894.4289799584</v>
      </c>
      <c r="Q65" s="56" t="n">
        <f aca="false">IF(OR(E65=1,P65&lt;=0),0,P65)</f>
        <v>95894.4289799584</v>
      </c>
      <c r="R65" s="15" t="n">
        <f aca="false">IF(OR(E65=1,AND(P65&lt;=0,I65&gt;0)),1,0)</f>
        <v>0</v>
      </c>
      <c r="S65" s="15" t="n">
        <f aca="false">IF(L65&gt;0,1,0)</f>
        <v>1</v>
      </c>
    </row>
    <row r="66" customFormat="false" ht="15" hidden="false" customHeight="false" outlineLevel="0" collapsed="false">
      <c r="A66" s="15" t="n">
        <v>65</v>
      </c>
      <c r="B66" s="15" t="n">
        <f aca="false">INT((A66-1)/12)+1</f>
        <v>6</v>
      </c>
      <c r="C66" s="15" t="n">
        <f aca="false">MIN(Inputs!$C$4+B66-1,99)</f>
        <v>79</v>
      </c>
      <c r="D66" s="55" t="n">
        <f aca="false">Inputs!$C$27</f>
        <v>0.04</v>
      </c>
      <c r="E66" s="15" t="n">
        <f aca="false">R65</f>
        <v>0</v>
      </c>
      <c r="F66" s="56" t="n">
        <f aca="false">Q65</f>
        <v>95894.4289799584</v>
      </c>
      <c r="G66" s="56" t="n">
        <f aca="false">IF(AND(MOD(A66-1,12)=0,B66&lt;=Inputs!$C$7,E66=0),Inputs!$C$6,0)</f>
        <v>0</v>
      </c>
      <c r="H66" s="56" t="n">
        <f aca="false">IF(B66=1,G66*Inputs!$C$9,0)</f>
        <v>0</v>
      </c>
      <c r="I66" s="56" t="n">
        <f aca="false">I65+G66</f>
        <v>120000</v>
      </c>
      <c r="J66" s="56" t="n">
        <f aca="false">(F66+G66+H66)*((1+D66)^(1/12)-1)</f>
        <v>313.933407042938</v>
      </c>
      <c r="K66" s="56" t="n">
        <f aca="false">(F66+G66+H66+J66)*(Inputs!$C$14+IF(B66&lt;=10,Inputs!$C$12,Inputs!$C$13))/12</f>
        <v>200.434088306253</v>
      </c>
      <c r="L66" s="56" t="n">
        <f aca="false">IF(OR(E66=1,A66&lt;=Inputs!$C$15),0,MAX(Inputs!$C$8*I66-(F66+G66+H66+J66-K66),0))</f>
        <v>25192.0717013049</v>
      </c>
      <c r="M66" s="56" t="n">
        <f aca="false">L66*INDEX(Rates!$B$2:$C$101,C66+1,IF(Inputs!$C$5="Male",1,2))/1000/12*Inputs!$C$16</f>
        <v>97.1574231946993</v>
      </c>
      <c r="N66" s="56" t="n">
        <f aca="false">IF($V$1=1,MAX(F66+G66+H66+J66-K66-M66,0)*Inputs!$C$22/12,0)</f>
        <v>639.405139170003</v>
      </c>
      <c r="O66" s="56" t="n">
        <f aca="false">IF(AND(MOD(A66,12)=0,B66&gt;=Inputs!$C$18),MAX(F66+G66+H66+J66-K66-M66-N66,0)*Inputs!$C$17,0)</f>
        <v>0</v>
      </c>
      <c r="P66" s="56" t="n">
        <f aca="false">F66+G66+H66+J66-K66-M66-N66+O66</f>
        <v>95271.3657363304</v>
      </c>
      <c r="Q66" s="56" t="n">
        <f aca="false">IF(OR(E66=1,P66&lt;=0),0,P66)</f>
        <v>95271.3657363304</v>
      </c>
      <c r="R66" s="15" t="n">
        <f aca="false">IF(OR(E66=1,AND(P66&lt;=0,I66&gt;0)),1,0)</f>
        <v>0</v>
      </c>
      <c r="S66" s="15" t="n">
        <f aca="false">IF(L66&gt;0,1,0)</f>
        <v>1</v>
      </c>
    </row>
    <row r="67" customFormat="false" ht="15" hidden="false" customHeight="false" outlineLevel="0" collapsed="false">
      <c r="A67" s="15" t="n">
        <v>66</v>
      </c>
      <c r="B67" s="15" t="n">
        <f aca="false">INT((A67-1)/12)+1</f>
        <v>6</v>
      </c>
      <c r="C67" s="15" t="n">
        <f aca="false">MIN(Inputs!$C$4+B67-1,99)</f>
        <v>79</v>
      </c>
      <c r="D67" s="55" t="n">
        <f aca="false">Inputs!$C$27</f>
        <v>0.04</v>
      </c>
      <c r="E67" s="15" t="n">
        <f aca="false">R66</f>
        <v>0</v>
      </c>
      <c r="F67" s="56" t="n">
        <f aca="false">Q66</f>
        <v>95271.3657363304</v>
      </c>
      <c r="G67" s="56" t="n">
        <f aca="false">IF(AND(MOD(A67-1,12)=0,B67&lt;=Inputs!$C$7,E67=0),Inputs!$C$6,0)</f>
        <v>0</v>
      </c>
      <c r="H67" s="56" t="n">
        <f aca="false">IF(B67=1,G67*Inputs!$C$9,0)</f>
        <v>0</v>
      </c>
      <c r="I67" s="56" t="n">
        <f aca="false">I66+G67</f>
        <v>120000</v>
      </c>
      <c r="J67" s="56" t="n">
        <f aca="false">(F67+G67+H67)*((1+D67)^(1/12)-1)</f>
        <v>311.893660115447</v>
      </c>
      <c r="K67" s="56" t="n">
        <f aca="false">(F67+G67+H67+J67)*(Inputs!$C$14+IF(B67&lt;=10,Inputs!$C$12,Inputs!$C$13))/12</f>
        <v>199.131790409262</v>
      </c>
      <c r="L67" s="56" t="n">
        <f aca="false">IF(OR(E67=1,A67&lt;=Inputs!$C$15),0,MAX(Inputs!$C$8*I67-(F67+G67+H67+J67-K67),0))</f>
        <v>25815.8723939634</v>
      </c>
      <c r="M67" s="56" t="n">
        <f aca="false">L67*INDEX(Rates!$B$2:$C$101,C67+1,IF(Inputs!$C$5="Male",1,2))/1000/12*Inputs!$C$16</f>
        <v>99.563214532719</v>
      </c>
      <c r="N67" s="56" t="n">
        <f aca="false">IF($V$1=1,MAX(F67+G67+H67+J67-K67-M67,0)*Inputs!$C$22/12,0)</f>
        <v>635.230429276692</v>
      </c>
      <c r="O67" s="56" t="n">
        <f aca="false">IF(AND(MOD(A67,12)=0,B67&gt;=Inputs!$C$18),MAX(F67+G67+H67+J67-K67-M67-N67,0)*Inputs!$C$17,0)</f>
        <v>0</v>
      </c>
      <c r="P67" s="56" t="n">
        <f aca="false">F67+G67+H67+J67-K67-M67-N67+O67</f>
        <v>94649.3339622272</v>
      </c>
      <c r="Q67" s="56" t="n">
        <f aca="false">IF(OR(E67=1,P67&lt;=0),0,P67)</f>
        <v>94649.3339622272</v>
      </c>
      <c r="R67" s="15" t="n">
        <f aca="false">IF(OR(E67=1,AND(P67&lt;=0,I67&gt;0)),1,0)</f>
        <v>0</v>
      </c>
      <c r="S67" s="15" t="n">
        <f aca="false">IF(L67&gt;0,1,0)</f>
        <v>1</v>
      </c>
    </row>
    <row r="68" customFormat="false" ht="15" hidden="false" customHeight="false" outlineLevel="0" collapsed="false">
      <c r="A68" s="15" t="n">
        <v>67</v>
      </c>
      <c r="B68" s="15" t="n">
        <f aca="false">INT((A68-1)/12)+1</f>
        <v>6</v>
      </c>
      <c r="C68" s="15" t="n">
        <f aca="false">MIN(Inputs!$C$4+B68-1,99)</f>
        <v>79</v>
      </c>
      <c r="D68" s="55" t="n">
        <f aca="false">Inputs!$C$27</f>
        <v>0.04</v>
      </c>
      <c r="E68" s="15" t="n">
        <f aca="false">R67</f>
        <v>0</v>
      </c>
      <c r="F68" s="56" t="n">
        <f aca="false">Q67</f>
        <v>94649.3339622272</v>
      </c>
      <c r="G68" s="56" t="n">
        <f aca="false">IF(AND(MOD(A68-1,12)=0,B68&lt;=Inputs!$C$7,E68=0),Inputs!$C$6,0)</f>
        <v>0</v>
      </c>
      <c r="H68" s="56" t="n">
        <f aca="false">IF(B68=1,G68*Inputs!$C$9,0)</f>
        <v>0</v>
      </c>
      <c r="I68" s="56" t="n">
        <f aca="false">I67+G68</f>
        <v>120000</v>
      </c>
      <c r="J68" s="56" t="n">
        <f aca="false">(F68+G68+H68)*((1+D68)^(1/12)-1)</f>
        <v>309.857289950774</v>
      </c>
      <c r="K68" s="56" t="n">
        <f aca="false">(F68+G68+H68+J68)*(Inputs!$C$14+IF(B68&lt;=10,Inputs!$C$12,Inputs!$C$13))/12</f>
        <v>197.831648442037</v>
      </c>
      <c r="L68" s="56" t="n">
        <f aca="false">IF(OR(E68=1,A68&lt;=Inputs!$C$15),0,MAX(Inputs!$C$8*I68-(F68+G68+H68+J68-K68),0))</f>
        <v>26438.6403962641</v>
      </c>
      <c r="M68" s="56" t="n">
        <f aca="false">L68*INDEX(Rates!$B$2:$C$101,C68+1,IF(Inputs!$C$5="Male",1,2))/1000/12*Inputs!$C$16</f>
        <v>101.965023128259</v>
      </c>
      <c r="N68" s="56" t="n">
        <f aca="false">IF($V$1=1,MAX(F68+G68+H68+J68-K68-M68,0)*Inputs!$C$22/12,0)</f>
        <v>631.062630537384</v>
      </c>
      <c r="O68" s="56" t="n">
        <f aca="false">IF(AND(MOD(A68,12)=0,B68&gt;=Inputs!$C$18),MAX(F68+G68+H68+J68-K68-M68-N68,0)*Inputs!$C$17,0)</f>
        <v>0</v>
      </c>
      <c r="P68" s="56" t="n">
        <f aca="false">F68+G68+H68+J68-K68-M68-N68+O68</f>
        <v>94028.3319500702</v>
      </c>
      <c r="Q68" s="56" t="n">
        <f aca="false">IF(OR(E68=1,P68&lt;=0),0,P68)</f>
        <v>94028.3319500702</v>
      </c>
      <c r="R68" s="15" t="n">
        <f aca="false">IF(OR(E68=1,AND(P68&lt;=0,I68&gt;0)),1,0)</f>
        <v>0</v>
      </c>
      <c r="S68" s="15" t="n">
        <f aca="false">IF(L68&gt;0,1,0)</f>
        <v>1</v>
      </c>
    </row>
    <row r="69" customFormat="false" ht="15" hidden="false" customHeight="false" outlineLevel="0" collapsed="false">
      <c r="A69" s="15" t="n">
        <v>68</v>
      </c>
      <c r="B69" s="15" t="n">
        <f aca="false">INT((A69-1)/12)+1</f>
        <v>6</v>
      </c>
      <c r="C69" s="15" t="n">
        <f aca="false">MIN(Inputs!$C$4+B69-1,99)</f>
        <v>79</v>
      </c>
      <c r="D69" s="55" t="n">
        <f aca="false">Inputs!$C$27</f>
        <v>0.04</v>
      </c>
      <c r="E69" s="15" t="n">
        <f aca="false">R68</f>
        <v>0</v>
      </c>
      <c r="F69" s="56" t="n">
        <f aca="false">Q68</f>
        <v>94028.3319500702</v>
      </c>
      <c r="G69" s="56" t="n">
        <f aca="false">IF(AND(MOD(A69-1,12)=0,B69&lt;=Inputs!$C$7,E69=0),Inputs!$C$6,0)</f>
        <v>0</v>
      </c>
      <c r="H69" s="56" t="n">
        <f aca="false">IF(B69=1,G69*Inputs!$C$9,0)</f>
        <v>0</v>
      </c>
      <c r="I69" s="56" t="n">
        <f aca="false">I68+G69</f>
        <v>120000</v>
      </c>
      <c r="J69" s="56" t="n">
        <f aca="false">(F69+G69+H69)*((1+D69)^(1/12)-1)</f>
        <v>307.82429095875</v>
      </c>
      <c r="K69" s="56" t="n">
        <f aca="false">(F69+G69+H69+J69)*(Inputs!$C$14+IF(B69&lt;=10,Inputs!$C$12,Inputs!$C$13))/12</f>
        <v>196.533658835477</v>
      </c>
      <c r="L69" s="56" t="n">
        <f aca="false">IF(OR(E69=1,A69&lt;=Inputs!$C$15),0,MAX(Inputs!$C$8*I69-(F69+G69+H69+J69-K69),0))</f>
        <v>27060.3774178065</v>
      </c>
      <c r="M69" s="56" t="n">
        <f aca="false">L69*INDEX(Rates!$B$2:$C$101,C69+1,IF(Inputs!$C$5="Male",1,2))/1000/12*Inputs!$C$16</f>
        <v>104.362855574674</v>
      </c>
      <c r="N69" s="56" t="n">
        <f aca="false">IF($V$1=1,MAX(F69+G69+H69+J69-K69-M69,0)*Inputs!$C$22/12,0)</f>
        <v>626.901731510792</v>
      </c>
      <c r="O69" s="56" t="n">
        <f aca="false">IF(AND(MOD(A69,12)=0,B69&gt;=Inputs!$C$18),MAX(F69+G69+H69+J69-K69-M69-N69,0)*Inputs!$C$17,0)</f>
        <v>0</v>
      </c>
      <c r="P69" s="56" t="n">
        <f aca="false">F69+G69+H69+J69-K69-M69-N69+O69</f>
        <v>93408.3579951081</v>
      </c>
      <c r="Q69" s="56" t="n">
        <f aca="false">IF(OR(E69=1,P69&lt;=0),0,P69)</f>
        <v>93408.3579951081</v>
      </c>
      <c r="R69" s="15" t="n">
        <f aca="false">IF(OR(E69=1,AND(P69&lt;=0,I69&gt;0)),1,0)</f>
        <v>0</v>
      </c>
      <c r="S69" s="15" t="n">
        <f aca="false">IF(L69&gt;0,1,0)</f>
        <v>1</v>
      </c>
    </row>
    <row r="70" customFormat="false" ht="15" hidden="false" customHeight="false" outlineLevel="0" collapsed="false">
      <c r="A70" s="15" t="n">
        <v>69</v>
      </c>
      <c r="B70" s="15" t="n">
        <f aca="false">INT((A70-1)/12)+1</f>
        <v>6</v>
      </c>
      <c r="C70" s="15" t="n">
        <f aca="false">MIN(Inputs!$C$4+B70-1,99)</f>
        <v>79</v>
      </c>
      <c r="D70" s="55" t="n">
        <f aca="false">Inputs!$C$27</f>
        <v>0.04</v>
      </c>
      <c r="E70" s="15" t="n">
        <f aca="false">R69</f>
        <v>0</v>
      </c>
      <c r="F70" s="56" t="n">
        <f aca="false">Q69</f>
        <v>93408.3579951081</v>
      </c>
      <c r="G70" s="56" t="n">
        <f aca="false">IF(AND(MOD(A70-1,12)=0,B70&lt;=Inputs!$C$7,E70=0),Inputs!$C$6,0)</f>
        <v>0</v>
      </c>
      <c r="H70" s="56" t="n">
        <f aca="false">IF(B70=1,G70*Inputs!$C$9,0)</f>
        <v>0</v>
      </c>
      <c r="I70" s="56" t="n">
        <f aca="false">I69+G70</f>
        <v>120000</v>
      </c>
      <c r="J70" s="56" t="n">
        <f aca="false">(F70+G70+H70)*((1+D70)^(1/12)-1)</f>
        <v>305.794657558463</v>
      </c>
      <c r="K70" s="56" t="n">
        <f aca="false">(F70+G70+H70+J70)*(Inputs!$C$14+IF(B70&lt;=10,Inputs!$C$12,Inputs!$C$13))/12</f>
        <v>195.237818026389</v>
      </c>
      <c r="L70" s="56" t="n">
        <f aca="false">IF(OR(E70=1,A70&lt;=Inputs!$C$15),0,MAX(Inputs!$C$8*I70-(F70+G70+H70+J70-K70),0))</f>
        <v>27681.0851653599</v>
      </c>
      <c r="M70" s="56" t="n">
        <f aca="false">L70*INDEX(Rates!$B$2:$C$101,C70+1,IF(Inputs!$C$5="Male",1,2))/1000/12*Inputs!$C$16</f>
        <v>106.756718454405</v>
      </c>
      <c r="N70" s="56" t="n">
        <f aca="false">IF($V$1=1,MAX(F70+G70+H70+J70-K70-M70,0)*Inputs!$C$22/12,0)</f>
        <v>622.747720774572</v>
      </c>
      <c r="O70" s="56" t="n">
        <f aca="false">IF(AND(MOD(A70,12)=0,B70&gt;=Inputs!$C$18),MAX(F70+G70+H70+J70-K70-M70-N70,0)*Inputs!$C$17,0)</f>
        <v>0</v>
      </c>
      <c r="P70" s="56" t="n">
        <f aca="false">F70+G70+H70+J70-K70-M70-N70+O70</f>
        <v>92789.4103954112</v>
      </c>
      <c r="Q70" s="56" t="n">
        <f aca="false">IF(OR(E70=1,P70&lt;=0),0,P70)</f>
        <v>92789.4103954112</v>
      </c>
      <c r="R70" s="15" t="n">
        <f aca="false">IF(OR(E70=1,AND(P70&lt;=0,I70&gt;0)),1,0)</f>
        <v>0</v>
      </c>
      <c r="S70" s="15" t="n">
        <f aca="false">IF(L70&gt;0,1,0)</f>
        <v>1</v>
      </c>
    </row>
    <row r="71" customFormat="false" ht="15" hidden="false" customHeight="false" outlineLevel="0" collapsed="false">
      <c r="A71" s="15" t="n">
        <v>70</v>
      </c>
      <c r="B71" s="15" t="n">
        <f aca="false">INT((A71-1)/12)+1</f>
        <v>6</v>
      </c>
      <c r="C71" s="15" t="n">
        <f aca="false">MIN(Inputs!$C$4+B71-1,99)</f>
        <v>79</v>
      </c>
      <c r="D71" s="55" t="n">
        <f aca="false">Inputs!$C$27</f>
        <v>0.04</v>
      </c>
      <c r="E71" s="15" t="n">
        <f aca="false">R70</f>
        <v>0</v>
      </c>
      <c r="F71" s="56" t="n">
        <f aca="false">Q70</f>
        <v>92789.4103954112</v>
      </c>
      <c r="G71" s="56" t="n">
        <f aca="false">IF(AND(MOD(A71-1,12)=0,B71&lt;=Inputs!$C$7,E71=0),Inputs!$C$6,0)</f>
        <v>0</v>
      </c>
      <c r="H71" s="56" t="n">
        <f aca="false">IF(B71=1,G71*Inputs!$C$9,0)</f>
        <v>0</v>
      </c>
      <c r="I71" s="56" t="n">
        <f aca="false">I70+G71</f>
        <v>120000</v>
      </c>
      <c r="J71" s="56" t="n">
        <f aca="false">(F71+G71+H71)*((1+D71)^(1/12)-1)</f>
        <v>303.768384178239</v>
      </c>
      <c r="K71" s="56" t="n">
        <f aca="false">(F71+G71+H71+J71)*(Inputs!$C$14+IF(B71&lt;=10,Inputs!$C$12,Inputs!$C$13))/12</f>
        <v>193.944122457478</v>
      </c>
      <c r="L71" s="56" t="n">
        <f aca="false">IF(OR(E71=1,A71&lt;=Inputs!$C$15),0,MAX(Inputs!$C$8*I71-(F71+G71+H71+J71-K71),0))</f>
        <v>28300.7653428681</v>
      </c>
      <c r="M71" s="56" t="n">
        <f aca="false">L71*INDEX(Rates!$B$2:$C$101,C71+1,IF(Inputs!$C$5="Male",1,2))/1000/12*Inputs!$C$16</f>
        <v>109.146618338995</v>
      </c>
      <c r="N71" s="56" t="n">
        <f aca="false">IF($V$1=1,MAX(F71+G71+H71+J71-K71-M71,0)*Inputs!$C$22/12,0)</f>
        <v>618.600586925286</v>
      </c>
      <c r="O71" s="56" t="n">
        <f aca="false">IF(AND(MOD(A71,12)=0,B71&gt;=Inputs!$C$18),MAX(F71+G71+H71+J71-K71-M71-N71,0)*Inputs!$C$17,0)</f>
        <v>0</v>
      </c>
      <c r="P71" s="56" t="n">
        <f aca="false">F71+G71+H71+J71-K71-M71-N71+O71</f>
        <v>92171.4874518676</v>
      </c>
      <c r="Q71" s="56" t="n">
        <f aca="false">IF(OR(E71=1,P71&lt;=0),0,P71)</f>
        <v>92171.4874518676</v>
      </c>
      <c r="R71" s="15" t="n">
        <f aca="false">IF(OR(E71=1,AND(P71&lt;=0,I71&gt;0)),1,0)</f>
        <v>0</v>
      </c>
      <c r="S71" s="15" t="n">
        <f aca="false">IF(L71&gt;0,1,0)</f>
        <v>1</v>
      </c>
    </row>
    <row r="72" customFormat="false" ht="15" hidden="false" customHeight="false" outlineLevel="0" collapsed="false">
      <c r="A72" s="15" t="n">
        <v>71</v>
      </c>
      <c r="B72" s="15" t="n">
        <f aca="false">INT((A72-1)/12)+1</f>
        <v>6</v>
      </c>
      <c r="C72" s="15" t="n">
        <f aca="false">MIN(Inputs!$C$4+B72-1,99)</f>
        <v>79</v>
      </c>
      <c r="D72" s="55" t="n">
        <f aca="false">Inputs!$C$27</f>
        <v>0.04</v>
      </c>
      <c r="E72" s="15" t="n">
        <f aca="false">R71</f>
        <v>0</v>
      </c>
      <c r="F72" s="56" t="n">
        <f aca="false">Q71</f>
        <v>92171.4874518676</v>
      </c>
      <c r="G72" s="56" t="n">
        <f aca="false">IF(AND(MOD(A72-1,12)=0,B72&lt;=Inputs!$C$7,E72=0),Inputs!$C$6,0)</f>
        <v>0</v>
      </c>
      <c r="H72" s="56" t="n">
        <f aca="false">IF(B72=1,G72*Inputs!$C$9,0)</f>
        <v>0</v>
      </c>
      <c r="I72" s="56" t="n">
        <f aca="false">I71+G72</f>
        <v>120000</v>
      </c>
      <c r="J72" s="56" t="n">
        <f aca="false">(F72+G72+H72)*((1+D72)^(1/12)-1)</f>
        <v>301.745465255627</v>
      </c>
      <c r="K72" s="56" t="n">
        <f aca="false">(F72+G72+H72+J72)*(Inputs!$C$14+IF(B72&lt;=10,Inputs!$C$12,Inputs!$C$13))/12</f>
        <v>192.65256857734</v>
      </c>
      <c r="L72" s="56" t="n">
        <f aca="false">IF(OR(E72=1,A72&lt;=Inputs!$C$15),0,MAX(Inputs!$C$8*I72-(F72+G72+H72+J72-K72),0))</f>
        <v>28919.4196514541</v>
      </c>
      <c r="M72" s="56" t="n">
        <f aca="false">L72*INDEX(Rates!$B$2:$C$101,C72+1,IF(Inputs!$C$5="Male",1,2))/1000/12*Inputs!$C$16</f>
        <v>111.532561789108</v>
      </c>
      <c r="N72" s="56" t="n">
        <f aca="false">IF($V$1=1,MAX(F72+G72+H72+J72-K72-M72,0)*Inputs!$C$22/12,0)</f>
        <v>614.460318578379</v>
      </c>
      <c r="O72" s="56" t="n">
        <f aca="false">IF(AND(MOD(A72,12)=0,B72&gt;=Inputs!$C$18),MAX(F72+G72+H72+J72-K72-M72-N72,0)*Inputs!$C$17,0)</f>
        <v>0</v>
      </c>
      <c r="P72" s="56" t="n">
        <f aca="false">F72+G72+H72+J72-K72-M72-N72+O72</f>
        <v>91554.5874681784</v>
      </c>
      <c r="Q72" s="56" t="n">
        <f aca="false">IF(OR(E72=1,P72&lt;=0),0,P72)</f>
        <v>91554.5874681784</v>
      </c>
      <c r="R72" s="15" t="n">
        <f aca="false">IF(OR(E72=1,AND(P72&lt;=0,I72&gt;0)),1,0)</f>
        <v>0</v>
      </c>
      <c r="S72" s="15" t="n">
        <f aca="false">IF(L72&gt;0,1,0)</f>
        <v>1</v>
      </c>
    </row>
    <row r="73" customFormat="false" ht="15" hidden="false" customHeight="false" outlineLevel="0" collapsed="false">
      <c r="A73" s="15" t="n">
        <v>72</v>
      </c>
      <c r="B73" s="15" t="n">
        <f aca="false">INT((A73-1)/12)+1</f>
        <v>6</v>
      </c>
      <c r="C73" s="15" t="n">
        <f aca="false">MIN(Inputs!$C$4+B73-1,99)</f>
        <v>79</v>
      </c>
      <c r="D73" s="55" t="n">
        <f aca="false">Inputs!$C$27</f>
        <v>0.04</v>
      </c>
      <c r="E73" s="15" t="n">
        <f aca="false">R72</f>
        <v>0</v>
      </c>
      <c r="F73" s="56" t="n">
        <f aca="false">Q72</f>
        <v>91554.5874681784</v>
      </c>
      <c r="G73" s="56" t="n">
        <f aca="false">IF(AND(MOD(A73-1,12)=0,B73&lt;=Inputs!$C$7,E73=0),Inputs!$C$6,0)</f>
        <v>0</v>
      </c>
      <c r="H73" s="56" t="n">
        <f aca="false">IF(B73=1,G73*Inputs!$C$9,0)</f>
        <v>0</v>
      </c>
      <c r="I73" s="56" t="n">
        <f aca="false">I72+G73</f>
        <v>120000</v>
      </c>
      <c r="J73" s="56" t="n">
        <f aca="false">(F73+G73+H73)*((1+D73)^(1/12)-1)</f>
        <v>299.725895237386</v>
      </c>
      <c r="K73" s="56" t="n">
        <f aca="false">(F73+G73+H73+J73)*(Inputs!$C$14+IF(B73&lt;=10,Inputs!$C$12,Inputs!$C$13))/12</f>
        <v>191.36315284045</v>
      </c>
      <c r="L73" s="56" t="n">
        <f aca="false">IF(OR(E73=1,A73&lt;=Inputs!$C$15),0,MAX(Inputs!$C$8*I73-(F73+G73+H73+J73-K73),0))</f>
        <v>29537.0497894246</v>
      </c>
      <c r="M73" s="56" t="n">
        <f aca="false">L73*INDEX(Rates!$B$2:$C$101,C73+1,IF(Inputs!$C$5="Male",1,2))/1000/12*Inputs!$C$16</f>
        <v>113.914555354548</v>
      </c>
      <c r="N73" s="56" t="n">
        <f aca="false">IF($V$1=1,MAX(F73+G73+H73+J73-K73-M73,0)*Inputs!$C$22/12,0)</f>
        <v>610.326904368139</v>
      </c>
      <c r="O73" s="56" t="n">
        <f aca="false">IF(AND(MOD(A73,12)=0,B73&gt;=Inputs!$C$18),MAX(F73+G73+H73+J73-K73-M73-N73,0)*Inputs!$C$17,0)</f>
        <v>0</v>
      </c>
      <c r="P73" s="56" t="n">
        <f aca="false">F73+G73+H73+J73-K73-M73-N73+O73</f>
        <v>90938.7087508527</v>
      </c>
      <c r="Q73" s="56" t="n">
        <f aca="false">IF(OR(E73=1,P73&lt;=0),0,P73)</f>
        <v>90938.7087508527</v>
      </c>
      <c r="R73" s="15" t="n">
        <f aca="false">IF(OR(E73=1,AND(P73&lt;=0,I73&gt;0)),1,0)</f>
        <v>0</v>
      </c>
      <c r="S73" s="15" t="n">
        <f aca="false">IF(L73&gt;0,1,0)</f>
        <v>1</v>
      </c>
    </row>
    <row r="74" customFormat="false" ht="15" hidden="false" customHeight="false" outlineLevel="0" collapsed="false">
      <c r="A74" s="15" t="n">
        <v>73</v>
      </c>
      <c r="B74" s="15" t="n">
        <f aca="false">INT((A74-1)/12)+1</f>
        <v>7</v>
      </c>
      <c r="C74" s="15" t="n">
        <f aca="false">MIN(Inputs!$C$4+B74-1,99)</f>
        <v>80</v>
      </c>
      <c r="D74" s="55" t="n">
        <f aca="false">Inputs!$C$27</f>
        <v>0.04</v>
      </c>
      <c r="E74" s="15" t="n">
        <f aca="false">R73</f>
        <v>0</v>
      </c>
      <c r="F74" s="56" t="n">
        <f aca="false">Q73</f>
        <v>90938.7087508527</v>
      </c>
      <c r="G74" s="56" t="n">
        <f aca="false">IF(AND(MOD(A74-1,12)=0,B74&lt;=Inputs!$C$7,E74=0),Inputs!$C$6,0)</f>
        <v>0</v>
      </c>
      <c r="H74" s="56" t="n">
        <f aca="false">IF(B74=1,G74*Inputs!$C$9,0)</f>
        <v>0</v>
      </c>
      <c r="I74" s="56" t="n">
        <f aca="false">I73+G74</f>
        <v>120000</v>
      </c>
      <c r="J74" s="56" t="n">
        <f aca="false">(F74+G74+H74)*((1+D74)^(1/12)-1)</f>
        <v>297.709668579467</v>
      </c>
      <c r="K74" s="56" t="n">
        <f aca="false">(F74+G74+H74+J74)*(Inputs!$C$14+IF(B74&lt;=10,Inputs!$C$12,Inputs!$C$13))/12</f>
        <v>190.07587170715</v>
      </c>
      <c r="L74" s="56" t="n">
        <f aca="false">IF(OR(E74=1,A74&lt;=Inputs!$C$15),0,MAX(Inputs!$C$8*I74-(F74+G74+H74+J74-K74),0))</f>
        <v>30153.657452275</v>
      </c>
      <c r="M74" s="56" t="n">
        <f aca="false">L74*INDEX(Rates!$B$2:$C$101,C74+1,IF(Inputs!$C$5="Male",1,2))/1000/12*Inputs!$C$16</f>
        <v>127.524842975246</v>
      </c>
      <c r="N74" s="56" t="n">
        <f aca="false">IF($V$1=1,MAX(F74+G74+H74+J74-K74-M74,0)*Inputs!$C$22/12,0)</f>
        <v>606.125451364998</v>
      </c>
      <c r="O74" s="56" t="n">
        <f aca="false">IF(AND(MOD(A74,12)=0,B74&gt;=Inputs!$C$18),MAX(F74+G74+H74+J74-K74-M74-N74,0)*Inputs!$C$17,0)</f>
        <v>0</v>
      </c>
      <c r="P74" s="56" t="n">
        <f aca="false">F74+G74+H74+J74-K74-M74-N74+O74</f>
        <v>90312.6922533848</v>
      </c>
      <c r="Q74" s="56" t="n">
        <f aca="false">IF(OR(E74=1,P74&lt;=0),0,P74)</f>
        <v>90312.6922533848</v>
      </c>
      <c r="R74" s="15" t="n">
        <f aca="false">IF(OR(E74=1,AND(P74&lt;=0,I74&gt;0)),1,0)</f>
        <v>0</v>
      </c>
      <c r="S74" s="15" t="n">
        <f aca="false">IF(L74&gt;0,1,0)</f>
        <v>1</v>
      </c>
    </row>
    <row r="75" customFormat="false" ht="15" hidden="false" customHeight="false" outlineLevel="0" collapsed="false">
      <c r="A75" s="15" t="n">
        <v>74</v>
      </c>
      <c r="B75" s="15" t="n">
        <f aca="false">INT((A75-1)/12)+1</f>
        <v>7</v>
      </c>
      <c r="C75" s="15" t="n">
        <f aca="false">MIN(Inputs!$C$4+B75-1,99)</f>
        <v>80</v>
      </c>
      <c r="D75" s="55" t="n">
        <f aca="false">Inputs!$C$27</f>
        <v>0.04</v>
      </c>
      <c r="E75" s="15" t="n">
        <f aca="false">R74</f>
        <v>0</v>
      </c>
      <c r="F75" s="56" t="n">
        <f aca="false">Q74</f>
        <v>90312.6922533848</v>
      </c>
      <c r="G75" s="56" t="n">
        <f aca="false">IF(AND(MOD(A75-1,12)=0,B75&lt;=Inputs!$C$7,E75=0),Inputs!$C$6,0)</f>
        <v>0</v>
      </c>
      <c r="H75" s="56" t="n">
        <f aca="false">IF(B75=1,G75*Inputs!$C$9,0)</f>
        <v>0</v>
      </c>
      <c r="I75" s="56" t="n">
        <f aca="false">I74+G75</f>
        <v>120000</v>
      </c>
      <c r="J75" s="56" t="n">
        <f aca="false">(F75+G75+H75)*((1+D75)^(1/12)-1)</f>
        <v>295.660253467393</v>
      </c>
      <c r="K75" s="56" t="n">
        <f aca="false">(F75+G75+H75+J75)*(Inputs!$C$14+IF(B75&lt;=10,Inputs!$C$12,Inputs!$C$13))/12</f>
        <v>188.767401055942</v>
      </c>
      <c r="L75" s="56" t="n">
        <f aca="false">IF(OR(E75=1,A75&lt;=Inputs!$C$15),0,MAX(Inputs!$C$8*I75-(F75+G75+H75+J75-K75),0))</f>
        <v>30780.4148942038</v>
      </c>
      <c r="M75" s="56" t="n">
        <f aca="false">L75*INDEX(Rates!$B$2:$C$101,C75+1,IF(Inputs!$C$5="Male",1,2))/1000/12*Inputs!$C$16</f>
        <v>130.175504656737</v>
      </c>
      <c r="N75" s="56" t="n">
        <f aca="false">IF($V$1=1,MAX(F75+G75+H75+J75-K75-M75,0)*Inputs!$C$22/12,0)</f>
        <v>601.92939734093</v>
      </c>
      <c r="O75" s="56" t="n">
        <f aca="false">IF(AND(MOD(A75,12)=0,B75&gt;=Inputs!$C$18),MAX(F75+G75+H75+J75-K75-M75-N75,0)*Inputs!$C$17,0)</f>
        <v>0</v>
      </c>
      <c r="P75" s="56" t="n">
        <f aca="false">F75+G75+H75+J75-K75-M75-N75+O75</f>
        <v>89687.4802037985</v>
      </c>
      <c r="Q75" s="56" t="n">
        <f aca="false">IF(OR(E75=1,P75&lt;=0),0,P75)</f>
        <v>89687.4802037985</v>
      </c>
      <c r="R75" s="15" t="n">
        <f aca="false">IF(OR(E75=1,AND(P75&lt;=0,I75&gt;0)),1,0)</f>
        <v>0</v>
      </c>
      <c r="S75" s="15" t="n">
        <f aca="false">IF(L75&gt;0,1,0)</f>
        <v>1</v>
      </c>
    </row>
    <row r="76" customFormat="false" ht="15" hidden="false" customHeight="false" outlineLevel="0" collapsed="false">
      <c r="A76" s="15" t="n">
        <v>75</v>
      </c>
      <c r="B76" s="15" t="n">
        <f aca="false">INT((A76-1)/12)+1</f>
        <v>7</v>
      </c>
      <c r="C76" s="15" t="n">
        <f aca="false">MIN(Inputs!$C$4+B76-1,99)</f>
        <v>80</v>
      </c>
      <c r="D76" s="55" t="n">
        <f aca="false">Inputs!$C$27</f>
        <v>0.04</v>
      </c>
      <c r="E76" s="15" t="n">
        <f aca="false">R75</f>
        <v>0</v>
      </c>
      <c r="F76" s="56" t="n">
        <f aca="false">Q75</f>
        <v>89687.4802037985</v>
      </c>
      <c r="G76" s="56" t="n">
        <f aca="false">IF(AND(MOD(A76-1,12)=0,B76&lt;=Inputs!$C$7,E76=0),Inputs!$C$6,0)</f>
        <v>0</v>
      </c>
      <c r="H76" s="56" t="n">
        <f aca="false">IF(B76=1,G76*Inputs!$C$9,0)</f>
        <v>0</v>
      </c>
      <c r="I76" s="56" t="n">
        <f aca="false">I75+G76</f>
        <v>120000</v>
      </c>
      <c r="J76" s="56" t="n">
        <f aca="false">(F76+G76+H76)*((1+D76)^(1/12)-1)</f>
        <v>293.613471908353</v>
      </c>
      <c r="K76" s="56" t="n">
        <f aca="false">(F76+G76+H76+J76)*(Inputs!$C$14+IF(B76&lt;=10,Inputs!$C$12,Inputs!$C$13))/12</f>
        <v>187.460611824389</v>
      </c>
      <c r="L76" s="56" t="n">
        <f aca="false">IF(OR(E76=1,A76&lt;=Inputs!$C$15),0,MAX(Inputs!$C$8*I76-(F76+G76+H76+J76-K76),0))</f>
        <v>31406.3669361175</v>
      </c>
      <c r="M76" s="56" t="n">
        <f aca="false">L76*INDEX(Rates!$B$2:$C$101,C76+1,IF(Inputs!$C$5="Male",1,2))/1000/12*Inputs!$C$16</f>
        <v>132.82276016733</v>
      </c>
      <c r="N76" s="56" t="n">
        <f aca="false">IF($V$1=1,MAX(F76+G76+H76+J76-K76-M76,0)*Inputs!$C$22/12,0)</f>
        <v>597.738735358101</v>
      </c>
      <c r="O76" s="56" t="n">
        <f aca="false">IF(AND(MOD(A76,12)=0,B76&gt;=Inputs!$C$18),MAX(F76+G76+H76+J76-K76-M76-N76,0)*Inputs!$C$17,0)</f>
        <v>0</v>
      </c>
      <c r="P76" s="56" t="n">
        <f aca="false">F76+G76+H76+J76-K76-M76-N76+O76</f>
        <v>89063.0715683571</v>
      </c>
      <c r="Q76" s="56" t="n">
        <f aca="false">IF(OR(E76=1,P76&lt;=0),0,P76)</f>
        <v>89063.0715683571</v>
      </c>
      <c r="R76" s="15" t="n">
        <f aca="false">IF(OR(E76=1,AND(P76&lt;=0,I76&gt;0)),1,0)</f>
        <v>0</v>
      </c>
      <c r="S76" s="15" t="n">
        <f aca="false">IF(L76&gt;0,1,0)</f>
        <v>1</v>
      </c>
    </row>
    <row r="77" customFormat="false" ht="15" hidden="false" customHeight="false" outlineLevel="0" collapsed="false">
      <c r="A77" s="15" t="n">
        <v>76</v>
      </c>
      <c r="B77" s="15" t="n">
        <f aca="false">INT((A77-1)/12)+1</f>
        <v>7</v>
      </c>
      <c r="C77" s="15" t="n">
        <f aca="false">MIN(Inputs!$C$4+B77-1,99)</f>
        <v>80</v>
      </c>
      <c r="D77" s="55" t="n">
        <f aca="false">Inputs!$C$27</f>
        <v>0.04</v>
      </c>
      <c r="E77" s="15" t="n">
        <f aca="false">R76</f>
        <v>0</v>
      </c>
      <c r="F77" s="56" t="n">
        <f aca="false">Q76</f>
        <v>89063.0715683571</v>
      </c>
      <c r="G77" s="56" t="n">
        <f aca="false">IF(AND(MOD(A77-1,12)=0,B77&lt;=Inputs!$C$7,E77=0),Inputs!$C$6,0)</f>
        <v>0</v>
      </c>
      <c r="H77" s="56" t="n">
        <f aca="false">IF(B77=1,G77*Inputs!$C$9,0)</f>
        <v>0</v>
      </c>
      <c r="I77" s="56" t="n">
        <f aca="false">I76+G77</f>
        <v>120000</v>
      </c>
      <c r="J77" s="56" t="n">
        <f aca="false">(F77+G77+H77)*((1+D77)^(1/12)-1)</f>
        <v>291.56932051816</v>
      </c>
      <c r="K77" s="56" t="n">
        <f aca="false">(F77+G77+H77+J77)*(Inputs!$C$14+IF(B77&lt;=10,Inputs!$C$12,Inputs!$C$13))/12</f>
        <v>186.155501851823</v>
      </c>
      <c r="L77" s="56" t="n">
        <f aca="false">IF(OR(E77=1,A77&lt;=Inputs!$C$15),0,MAX(Inputs!$C$8*I77-(F77+G77+H77+J77-K77),0))</f>
        <v>32031.5146129766</v>
      </c>
      <c r="M77" s="56" t="n">
        <f aca="false">L77*INDEX(Rates!$B$2:$C$101,C77+1,IF(Inputs!$C$5="Male",1,2))/1000/12*Inputs!$C$16</f>
        <v>135.466613884047</v>
      </c>
      <c r="N77" s="56" t="n">
        <f aca="false">IF($V$1=1,MAX(F77+G77+H77+J77-K77-M77,0)*Inputs!$C$22/12,0)</f>
        <v>593.553458487596</v>
      </c>
      <c r="O77" s="56" t="n">
        <f aca="false">IF(AND(MOD(A77,12)=0,B77&gt;=Inputs!$C$18),MAX(F77+G77+H77+J77-K77-M77-N77,0)*Inputs!$C$17,0)</f>
        <v>0</v>
      </c>
      <c r="P77" s="56" t="n">
        <f aca="false">F77+G77+H77+J77-K77-M77-N77+O77</f>
        <v>88439.4653146518</v>
      </c>
      <c r="Q77" s="56" t="n">
        <f aca="false">IF(OR(E77=1,P77&lt;=0),0,P77)</f>
        <v>88439.4653146518</v>
      </c>
      <c r="R77" s="15" t="n">
        <f aca="false">IF(OR(E77=1,AND(P77&lt;=0,I77&gt;0)),1,0)</f>
        <v>0</v>
      </c>
      <c r="S77" s="15" t="n">
        <f aca="false">IF(L77&gt;0,1,0)</f>
        <v>1</v>
      </c>
    </row>
    <row r="78" customFormat="false" ht="15" hidden="false" customHeight="false" outlineLevel="0" collapsed="false">
      <c r="A78" s="15" t="n">
        <v>77</v>
      </c>
      <c r="B78" s="15" t="n">
        <f aca="false">INT((A78-1)/12)+1</f>
        <v>7</v>
      </c>
      <c r="C78" s="15" t="n">
        <f aca="false">MIN(Inputs!$C$4+B78-1,99)</f>
        <v>80</v>
      </c>
      <c r="D78" s="55" t="n">
        <f aca="false">Inputs!$C$27</f>
        <v>0.04</v>
      </c>
      <c r="E78" s="15" t="n">
        <f aca="false">R77</f>
        <v>0</v>
      </c>
      <c r="F78" s="56" t="n">
        <f aca="false">Q77</f>
        <v>88439.4653146518</v>
      </c>
      <c r="G78" s="56" t="n">
        <f aca="false">IF(AND(MOD(A78-1,12)=0,B78&lt;=Inputs!$C$7,E78=0),Inputs!$C$6,0)</f>
        <v>0</v>
      </c>
      <c r="H78" s="56" t="n">
        <f aca="false">IF(B78=1,G78*Inputs!$C$9,0)</f>
        <v>0</v>
      </c>
      <c r="I78" s="56" t="n">
        <f aca="false">I77+G78</f>
        <v>120000</v>
      </c>
      <c r="J78" s="56" t="n">
        <f aca="false">(F78+G78+H78)*((1+D78)^(1/12)-1)</f>
        <v>289.527795916976</v>
      </c>
      <c r="K78" s="56" t="n">
        <f aca="false">(F78+G78+H78+J78)*(Inputs!$C$14+IF(B78&lt;=10,Inputs!$C$12,Inputs!$C$13))/12</f>
        <v>184.852068980352</v>
      </c>
      <c r="L78" s="56" t="n">
        <f aca="false">IF(OR(E78=1,A78&lt;=Inputs!$C$15),0,MAX(Inputs!$C$8*I78-(F78+G78+H78+J78-K78),0))</f>
        <v>32655.8589584116</v>
      </c>
      <c r="M78" s="56" t="n">
        <f aca="false">L78*INDEX(Rates!$B$2:$C$101,C78+1,IF(Inputs!$C$5="Male",1,2))/1000/12*Inputs!$C$16</f>
        <v>138.107070178283</v>
      </c>
      <c r="N78" s="56" t="n">
        <f aca="false">IF($V$1=1,MAX(F78+G78+H78+J78-K78-M78,0)*Inputs!$C$22/12,0)</f>
        <v>589.373559809401</v>
      </c>
      <c r="O78" s="56" t="n">
        <f aca="false">IF(AND(MOD(A78,12)=0,B78&gt;=Inputs!$C$18),MAX(F78+G78+H78+J78-K78-M78-N78,0)*Inputs!$C$17,0)</f>
        <v>0</v>
      </c>
      <c r="P78" s="56" t="n">
        <f aca="false">F78+G78+H78+J78-K78-M78-N78+O78</f>
        <v>87816.6604116007</v>
      </c>
      <c r="Q78" s="56" t="n">
        <f aca="false">IF(OR(E78=1,P78&lt;=0),0,P78)</f>
        <v>87816.6604116007</v>
      </c>
      <c r="R78" s="15" t="n">
        <f aca="false">IF(OR(E78=1,AND(P78&lt;=0,I78&gt;0)),1,0)</f>
        <v>0</v>
      </c>
      <c r="S78" s="15" t="n">
        <f aca="false">IF(L78&gt;0,1,0)</f>
        <v>1</v>
      </c>
    </row>
    <row r="79" customFormat="false" ht="15" hidden="false" customHeight="false" outlineLevel="0" collapsed="false">
      <c r="A79" s="15" t="n">
        <v>78</v>
      </c>
      <c r="B79" s="15" t="n">
        <f aca="false">INT((A79-1)/12)+1</f>
        <v>7</v>
      </c>
      <c r="C79" s="15" t="n">
        <f aca="false">MIN(Inputs!$C$4+B79-1,99)</f>
        <v>80</v>
      </c>
      <c r="D79" s="55" t="n">
        <f aca="false">Inputs!$C$27</f>
        <v>0.04</v>
      </c>
      <c r="E79" s="15" t="n">
        <f aca="false">R78</f>
        <v>0</v>
      </c>
      <c r="F79" s="56" t="n">
        <f aca="false">Q78</f>
        <v>87816.6604116007</v>
      </c>
      <c r="G79" s="56" t="n">
        <f aca="false">IF(AND(MOD(A79-1,12)=0,B79&lt;=Inputs!$C$7,E79=0),Inputs!$C$6,0)</f>
        <v>0</v>
      </c>
      <c r="H79" s="56" t="n">
        <f aca="false">IF(B79=1,G79*Inputs!$C$9,0)</f>
        <v>0</v>
      </c>
      <c r="I79" s="56" t="n">
        <f aca="false">I78+G79</f>
        <v>120000</v>
      </c>
      <c r="J79" s="56" t="n">
        <f aca="false">(F79+G79+H79)*((1+D79)^(1/12)-1)</f>
        <v>287.48889472931</v>
      </c>
      <c r="K79" s="56" t="n">
        <f aca="false">(F79+G79+H79+J79)*(Inputs!$C$14+IF(B79&lt;=10,Inputs!$C$12,Inputs!$C$13))/12</f>
        <v>183.550311054854</v>
      </c>
      <c r="L79" s="56" t="n">
        <f aca="false">IF(OR(E79=1,A79&lt;=Inputs!$C$15),0,MAX(Inputs!$C$8*I79-(F79+G79+H79+J79-K79),0))</f>
        <v>33279.4010047249</v>
      </c>
      <c r="M79" s="56" t="n">
        <f aca="false">L79*INDEX(Rates!$B$2:$C$101,C79+1,IF(Inputs!$C$5="Male",1,2))/1000/12*Inputs!$C$16</f>
        <v>140.744133415816</v>
      </c>
      <c r="N79" s="56" t="n">
        <f aca="false">IF($V$1=1,MAX(F79+G79+H79+J79-K79-M79,0)*Inputs!$C$22/12,0)</f>
        <v>585.199032412395</v>
      </c>
      <c r="O79" s="56" t="n">
        <f aca="false">IF(AND(MOD(A79,12)=0,B79&gt;=Inputs!$C$18),MAX(F79+G79+H79+J79-K79-M79-N79,0)*Inputs!$C$17,0)</f>
        <v>0</v>
      </c>
      <c r="P79" s="56" t="n">
        <f aca="false">F79+G79+H79+J79-K79-M79-N79+O79</f>
        <v>87194.6558294469</v>
      </c>
      <c r="Q79" s="56" t="n">
        <f aca="false">IF(OR(E79=1,P79&lt;=0),0,P79)</f>
        <v>87194.6558294469</v>
      </c>
      <c r="R79" s="15" t="n">
        <f aca="false">IF(OR(E79=1,AND(P79&lt;=0,I79&gt;0)),1,0)</f>
        <v>0</v>
      </c>
      <c r="S79" s="15" t="n">
        <f aca="false">IF(L79&gt;0,1,0)</f>
        <v>1</v>
      </c>
    </row>
    <row r="80" customFormat="false" ht="15" hidden="false" customHeight="false" outlineLevel="0" collapsed="false">
      <c r="A80" s="15" t="n">
        <v>79</v>
      </c>
      <c r="B80" s="15" t="n">
        <f aca="false">INT((A80-1)/12)+1</f>
        <v>7</v>
      </c>
      <c r="C80" s="15" t="n">
        <f aca="false">MIN(Inputs!$C$4+B80-1,99)</f>
        <v>80</v>
      </c>
      <c r="D80" s="55" t="n">
        <f aca="false">Inputs!$C$27</f>
        <v>0.04</v>
      </c>
      <c r="E80" s="15" t="n">
        <f aca="false">R79</f>
        <v>0</v>
      </c>
      <c r="F80" s="56" t="n">
        <f aca="false">Q79</f>
        <v>87194.6558294469</v>
      </c>
      <c r="G80" s="56" t="n">
        <f aca="false">IF(AND(MOD(A80-1,12)=0,B80&lt;=Inputs!$C$7,E80=0),Inputs!$C$6,0)</f>
        <v>0</v>
      </c>
      <c r="H80" s="56" t="n">
        <f aca="false">IF(B80=1,G80*Inputs!$C$9,0)</f>
        <v>0</v>
      </c>
      <c r="I80" s="56" t="n">
        <f aca="false">I79+G80</f>
        <v>120000</v>
      </c>
      <c r="J80" s="56" t="n">
        <f aca="false">(F80+G80+H80)*((1+D80)^(1/12)-1)</f>
        <v>285.452613584003</v>
      </c>
      <c r="K80" s="56" t="n">
        <f aca="false">(F80+G80+H80+J80)*(Inputs!$C$14+IF(B80&lt;=10,Inputs!$C$12,Inputs!$C$13))/12</f>
        <v>182.250225922981</v>
      </c>
      <c r="L80" s="56" t="n">
        <f aca="false">IF(OR(E80=1,A80&lt;=Inputs!$C$15),0,MAX(Inputs!$C$8*I80-(F80+G80+H80+J80-K80),0))</f>
        <v>33902.1417828921</v>
      </c>
      <c r="M80" s="56" t="n">
        <f aca="false">L80*INDEX(Rates!$B$2:$C$101,C80+1,IF(Inputs!$C$5="Male",1,2))/1000/12*Inputs!$C$16</f>
        <v>143.377807956814</v>
      </c>
      <c r="N80" s="56" t="n">
        <f aca="false">IF($V$1=1,MAX(F80+G80+H80+J80-K80-M80,0)*Inputs!$C$22/12,0)</f>
        <v>581.029869394341</v>
      </c>
      <c r="O80" s="56" t="n">
        <f aca="false">IF(AND(MOD(A80,12)=0,B80&gt;=Inputs!$C$18),MAX(F80+G80+H80+J80-K80-M80-N80,0)*Inputs!$C$17,0)</f>
        <v>0</v>
      </c>
      <c r="P80" s="56" t="n">
        <f aca="false">F80+G80+H80+J80-K80-M80-N80+O80</f>
        <v>86573.4505397568</v>
      </c>
      <c r="Q80" s="56" t="n">
        <f aca="false">IF(OR(E80=1,P80&lt;=0),0,P80)</f>
        <v>86573.4505397568</v>
      </c>
      <c r="R80" s="15" t="n">
        <f aca="false">IF(OR(E80=1,AND(P80&lt;=0,I80&gt;0)),1,0)</f>
        <v>0</v>
      </c>
      <c r="S80" s="15" t="n">
        <f aca="false">IF(L80&gt;0,1,0)</f>
        <v>1</v>
      </c>
    </row>
    <row r="81" customFormat="false" ht="15" hidden="false" customHeight="false" outlineLevel="0" collapsed="false">
      <c r="A81" s="15" t="n">
        <v>80</v>
      </c>
      <c r="B81" s="15" t="n">
        <f aca="false">INT((A81-1)/12)+1</f>
        <v>7</v>
      </c>
      <c r="C81" s="15" t="n">
        <f aca="false">MIN(Inputs!$C$4+B81-1,99)</f>
        <v>80</v>
      </c>
      <c r="D81" s="55" t="n">
        <f aca="false">Inputs!$C$27</f>
        <v>0.04</v>
      </c>
      <c r="E81" s="15" t="n">
        <f aca="false">R80</f>
        <v>0</v>
      </c>
      <c r="F81" s="56" t="n">
        <f aca="false">Q80</f>
        <v>86573.4505397568</v>
      </c>
      <c r="G81" s="56" t="n">
        <f aca="false">IF(AND(MOD(A81-1,12)=0,B81&lt;=Inputs!$C$7,E81=0),Inputs!$C$6,0)</f>
        <v>0</v>
      </c>
      <c r="H81" s="56" t="n">
        <f aca="false">IF(B81=1,G81*Inputs!$C$9,0)</f>
        <v>0</v>
      </c>
      <c r="I81" s="56" t="n">
        <f aca="false">I80+G81</f>
        <v>120000</v>
      </c>
      <c r="J81" s="56" t="n">
        <f aca="false">(F81+G81+H81)*((1+D81)^(1/12)-1)</f>
        <v>283.418949114232</v>
      </c>
      <c r="K81" s="56" t="n">
        <f aca="false">(F81+G81+H81+J81)*(Inputs!$C$14+IF(B81&lt;=10,Inputs!$C$12,Inputs!$C$13))/12</f>
        <v>180.951811435148</v>
      </c>
      <c r="L81" s="56" t="n">
        <f aca="false">IF(OR(E81=1,A81&lt;=Inputs!$C$15),0,MAX(Inputs!$C$8*I81-(F81+G81+H81+J81-K81),0))</f>
        <v>34524.0823225642</v>
      </c>
      <c r="M81" s="56" t="n">
        <f aca="false">L81*INDEX(Rates!$B$2:$C$101,C81+1,IF(Inputs!$C$5="Male",1,2))/1000/12*Inputs!$C$16</f>
        <v>146.008098155844</v>
      </c>
      <c r="N81" s="56" t="n">
        <f aca="false">IF($V$1=1,MAX(F81+G81+H81+J81-K81-M81,0)*Inputs!$C$22/12,0)</f>
        <v>576.866063861867</v>
      </c>
      <c r="O81" s="56" t="n">
        <f aca="false">IF(AND(MOD(A81,12)=0,B81&gt;=Inputs!$C$18),MAX(F81+G81+H81+J81-K81-M81-N81,0)*Inputs!$C$17,0)</f>
        <v>0</v>
      </c>
      <c r="P81" s="56" t="n">
        <f aca="false">F81+G81+H81+J81-K81-M81-N81+O81</f>
        <v>85953.0435154182</v>
      </c>
      <c r="Q81" s="56" t="n">
        <f aca="false">IF(OR(E81=1,P81&lt;=0),0,P81)</f>
        <v>85953.0435154182</v>
      </c>
      <c r="R81" s="15" t="n">
        <f aca="false">IF(OR(E81=1,AND(P81&lt;=0,I81&gt;0)),1,0)</f>
        <v>0</v>
      </c>
      <c r="S81" s="15" t="n">
        <f aca="false">IF(L81&gt;0,1,0)</f>
        <v>1</v>
      </c>
    </row>
    <row r="82" customFormat="false" ht="15" hidden="false" customHeight="false" outlineLevel="0" collapsed="false">
      <c r="A82" s="15" t="n">
        <v>81</v>
      </c>
      <c r="B82" s="15" t="n">
        <f aca="false">INT((A82-1)/12)+1</f>
        <v>7</v>
      </c>
      <c r="C82" s="15" t="n">
        <f aca="false">MIN(Inputs!$C$4+B82-1,99)</f>
        <v>80</v>
      </c>
      <c r="D82" s="55" t="n">
        <f aca="false">Inputs!$C$27</f>
        <v>0.04</v>
      </c>
      <c r="E82" s="15" t="n">
        <f aca="false">R81</f>
        <v>0</v>
      </c>
      <c r="F82" s="56" t="n">
        <f aca="false">Q81</f>
        <v>85953.0435154182</v>
      </c>
      <c r="G82" s="56" t="n">
        <f aca="false">IF(AND(MOD(A82-1,12)=0,B82&lt;=Inputs!$C$7,E82=0),Inputs!$C$6,0)</f>
        <v>0</v>
      </c>
      <c r="H82" s="56" t="n">
        <f aca="false">IF(B82=1,G82*Inputs!$C$9,0)</f>
        <v>0</v>
      </c>
      <c r="I82" s="56" t="n">
        <f aca="false">I81+G82</f>
        <v>120000</v>
      </c>
      <c r="J82" s="56" t="n">
        <f aca="false">(F82+G82+H82)*((1+D82)^(1/12)-1)</f>
        <v>281.387897957499</v>
      </c>
      <c r="K82" s="56" t="n">
        <f aca="false">(F82+G82+H82+J82)*(Inputs!$C$14+IF(B82&lt;=10,Inputs!$C$12,Inputs!$C$13))/12</f>
        <v>179.655065444533</v>
      </c>
      <c r="L82" s="56" t="n">
        <f aca="false">IF(OR(E82=1,A82&lt;=Inputs!$C$15),0,MAX(Inputs!$C$8*I82-(F82+G82+H82+J82-K82),0))</f>
        <v>35145.2236520689</v>
      </c>
      <c r="M82" s="56" t="n">
        <f aca="false">L82*INDEX(Rates!$B$2:$C$101,C82+1,IF(Inputs!$C$5="Male",1,2))/1000/12*Inputs!$C$16</f>
        <v>148.635008361875</v>
      </c>
      <c r="N82" s="56" t="n">
        <f aca="false">IF($V$1=1,MAX(F82+G82+H82+J82-K82-M82,0)*Inputs!$C$22/12,0)</f>
        <v>572.707608930462</v>
      </c>
      <c r="O82" s="56" t="n">
        <f aca="false">IF(AND(MOD(A82,12)=0,B82&gt;=Inputs!$C$18),MAX(F82+G82+H82+J82-K82-M82-N82,0)*Inputs!$C$17,0)</f>
        <v>0</v>
      </c>
      <c r="P82" s="56" t="n">
        <f aca="false">F82+G82+H82+J82-K82-M82-N82+O82</f>
        <v>85333.4337306388</v>
      </c>
      <c r="Q82" s="56" t="n">
        <f aca="false">IF(OR(E82=1,P82&lt;=0),0,P82)</f>
        <v>85333.4337306388</v>
      </c>
      <c r="R82" s="15" t="n">
        <f aca="false">IF(OR(E82=1,AND(P82&lt;=0,I82&gt;0)),1,0)</f>
        <v>0</v>
      </c>
      <c r="S82" s="15" t="n">
        <f aca="false">IF(L82&gt;0,1,0)</f>
        <v>1</v>
      </c>
    </row>
    <row r="83" customFormat="false" ht="15" hidden="false" customHeight="false" outlineLevel="0" collapsed="false">
      <c r="A83" s="15" t="n">
        <v>82</v>
      </c>
      <c r="B83" s="15" t="n">
        <f aca="false">INT((A83-1)/12)+1</f>
        <v>7</v>
      </c>
      <c r="C83" s="15" t="n">
        <f aca="false">MIN(Inputs!$C$4+B83-1,99)</f>
        <v>80</v>
      </c>
      <c r="D83" s="55" t="n">
        <f aca="false">Inputs!$C$27</f>
        <v>0.04</v>
      </c>
      <c r="E83" s="15" t="n">
        <f aca="false">R82</f>
        <v>0</v>
      </c>
      <c r="F83" s="56" t="n">
        <f aca="false">Q82</f>
        <v>85333.4337306388</v>
      </c>
      <c r="G83" s="56" t="n">
        <f aca="false">IF(AND(MOD(A83-1,12)=0,B83&lt;=Inputs!$C$7,E83=0),Inputs!$C$6,0)</f>
        <v>0</v>
      </c>
      <c r="H83" s="56" t="n">
        <f aca="false">IF(B83=1,G83*Inputs!$C$9,0)</f>
        <v>0</v>
      </c>
      <c r="I83" s="56" t="n">
        <f aca="false">I82+G83</f>
        <v>120000</v>
      </c>
      <c r="J83" s="56" t="n">
        <f aca="false">(F83+G83+H83)*((1+D83)^(1/12)-1)</f>
        <v>279.359456755627</v>
      </c>
      <c r="K83" s="56" t="n">
        <f aca="false">(F83+G83+H83+J83)*(Inputs!$C$14+IF(B83&lt;=10,Inputs!$C$12,Inputs!$C$13))/12</f>
        <v>178.359985807072</v>
      </c>
      <c r="L83" s="56" t="n">
        <f aca="false">IF(OR(E83=1,A83&lt;=Inputs!$C$15),0,MAX(Inputs!$C$8*I83-(F83+G83+H83+J83-K83),0))</f>
        <v>35765.5667984127</v>
      </c>
      <c r="M83" s="56" t="n">
        <f aca="false">L83*INDEX(Rates!$B$2:$C$101,C83+1,IF(Inputs!$C$5="Male",1,2))/1000/12*Inputs!$C$16</f>
        <v>151.258542918287</v>
      </c>
      <c r="N83" s="56" t="n">
        <f aca="false">IF($V$1=1,MAX(F83+G83+H83+J83-K83-M83,0)*Inputs!$C$22/12,0)</f>
        <v>568.55449772446</v>
      </c>
      <c r="O83" s="56" t="n">
        <f aca="false">IF(AND(MOD(A83,12)=0,B83&gt;=Inputs!$C$18),MAX(F83+G83+H83+J83-K83-M83-N83,0)*Inputs!$C$17,0)</f>
        <v>0</v>
      </c>
      <c r="P83" s="56" t="n">
        <f aca="false">F83+G83+H83+J83-K83-M83-N83+O83</f>
        <v>84714.6201609446</v>
      </c>
      <c r="Q83" s="56" t="n">
        <f aca="false">IF(OR(E83=1,P83&lt;=0),0,P83)</f>
        <v>84714.6201609446</v>
      </c>
      <c r="R83" s="15" t="n">
        <f aca="false">IF(OR(E83=1,AND(P83&lt;=0,I83&gt;0)),1,0)</f>
        <v>0</v>
      </c>
      <c r="S83" s="15" t="n">
        <f aca="false">IF(L83&gt;0,1,0)</f>
        <v>1</v>
      </c>
    </row>
    <row r="84" customFormat="false" ht="15" hidden="false" customHeight="false" outlineLevel="0" collapsed="false">
      <c r="A84" s="15" t="n">
        <v>83</v>
      </c>
      <c r="B84" s="15" t="n">
        <f aca="false">INT((A84-1)/12)+1</f>
        <v>7</v>
      </c>
      <c r="C84" s="15" t="n">
        <f aca="false">MIN(Inputs!$C$4+B84-1,99)</f>
        <v>80</v>
      </c>
      <c r="D84" s="55" t="n">
        <f aca="false">Inputs!$C$27</f>
        <v>0.04</v>
      </c>
      <c r="E84" s="15" t="n">
        <f aca="false">R83</f>
        <v>0</v>
      </c>
      <c r="F84" s="56" t="n">
        <f aca="false">Q83</f>
        <v>84714.6201609446</v>
      </c>
      <c r="G84" s="56" t="n">
        <f aca="false">IF(AND(MOD(A84-1,12)=0,B84&lt;=Inputs!$C$7,E84=0),Inputs!$C$6,0)</f>
        <v>0</v>
      </c>
      <c r="H84" s="56" t="n">
        <f aca="false">IF(B84=1,G84*Inputs!$C$9,0)</f>
        <v>0</v>
      </c>
      <c r="I84" s="56" t="n">
        <f aca="false">I83+G84</f>
        <v>120000</v>
      </c>
      <c r="J84" s="56" t="n">
        <f aca="false">(F84+G84+H84)*((1+D84)^(1/12)-1)</f>
        <v>277.333622154755</v>
      </c>
      <c r="K84" s="56" t="n">
        <f aca="false">(F84+G84+H84+J84)*(Inputs!$C$14+IF(B84&lt;=10,Inputs!$C$12,Inputs!$C$13))/12</f>
        <v>177.066570381457</v>
      </c>
      <c r="L84" s="56" t="n">
        <f aca="false">IF(OR(E84=1,A84&lt;=Inputs!$C$15),0,MAX(Inputs!$C$8*I84-(F84+G84+H84+J84-K84),0))</f>
        <v>36385.1127872821</v>
      </c>
      <c r="M84" s="56" t="n">
        <f aca="false">L84*INDEX(Rates!$B$2:$C$101,C84+1,IF(Inputs!$C$5="Male",1,2))/1000/12*Inputs!$C$16</f>
        <v>153.878706162881</v>
      </c>
      <c r="N84" s="56" t="n">
        <f aca="false">IF($V$1=1,MAX(F84+G84+H84+J84-K84-M84,0)*Inputs!$C$22/12,0)</f>
        <v>564.406723377034</v>
      </c>
      <c r="O84" s="56" t="n">
        <f aca="false">IF(AND(MOD(A84,12)=0,B84&gt;=Inputs!$C$18),MAX(F84+G84+H84+J84-K84-M84-N84,0)*Inputs!$C$17,0)</f>
        <v>0</v>
      </c>
      <c r="P84" s="56" t="n">
        <f aca="false">F84+G84+H84+J84-K84-M84-N84+O84</f>
        <v>84096.601783178</v>
      </c>
      <c r="Q84" s="56" t="n">
        <f aca="false">IF(OR(E84=1,P84&lt;=0),0,P84)</f>
        <v>84096.601783178</v>
      </c>
      <c r="R84" s="15" t="n">
        <f aca="false">IF(OR(E84=1,AND(P84&lt;=0,I84&gt;0)),1,0)</f>
        <v>0</v>
      </c>
      <c r="S84" s="15" t="n">
        <f aca="false">IF(L84&gt;0,1,0)</f>
        <v>1</v>
      </c>
    </row>
    <row r="85" customFormat="false" ht="15" hidden="false" customHeight="false" outlineLevel="0" collapsed="false">
      <c r="A85" s="15" t="n">
        <v>84</v>
      </c>
      <c r="B85" s="15" t="n">
        <f aca="false">INT((A85-1)/12)+1</f>
        <v>7</v>
      </c>
      <c r="C85" s="15" t="n">
        <f aca="false">MIN(Inputs!$C$4+B85-1,99)</f>
        <v>80</v>
      </c>
      <c r="D85" s="55" t="n">
        <f aca="false">Inputs!$C$27</f>
        <v>0.04</v>
      </c>
      <c r="E85" s="15" t="n">
        <f aca="false">R84</f>
        <v>0</v>
      </c>
      <c r="F85" s="56" t="n">
        <f aca="false">Q84</f>
        <v>84096.601783178</v>
      </c>
      <c r="G85" s="56" t="n">
        <f aca="false">IF(AND(MOD(A85-1,12)=0,B85&lt;=Inputs!$C$7,E85=0),Inputs!$C$6,0)</f>
        <v>0</v>
      </c>
      <c r="H85" s="56" t="n">
        <f aca="false">IF(B85=1,G85*Inputs!$C$9,0)</f>
        <v>0</v>
      </c>
      <c r="I85" s="56" t="n">
        <f aca="false">I84+G85</f>
        <v>120000</v>
      </c>
      <c r="J85" s="56" t="n">
        <f aca="false">(F85+G85+H85)*((1+D85)^(1/12)-1)</f>
        <v>275.31039080533</v>
      </c>
      <c r="K85" s="56" t="n">
        <f aca="false">(F85+G85+H85+J85)*(Inputs!$C$14+IF(B85&lt;=10,Inputs!$C$12,Inputs!$C$13))/12</f>
        <v>175.774817029132</v>
      </c>
      <c r="L85" s="56" t="n">
        <f aca="false">IF(OR(E85=1,A85&lt;=Inputs!$C$15),0,MAX(Inputs!$C$8*I85-(F85+G85+H85+J85-K85),0))</f>
        <v>37003.8626430458</v>
      </c>
      <c r="M85" s="56" t="n">
        <f aca="false">L85*INDEX(Rates!$B$2:$C$101,C85+1,IF(Inputs!$C$5="Male",1,2))/1000/12*Inputs!$C$16</f>
        <v>156.495502427881</v>
      </c>
      <c r="N85" s="56" t="n">
        <f aca="false">IF($V$1=1,MAX(F85+G85+H85+J85-K85-M85,0)*Inputs!$C$22/12,0)</f>
        <v>560.264279030175</v>
      </c>
      <c r="O85" s="56" t="n">
        <f aca="false">IF(AND(MOD(A85,12)=0,B85&gt;=Inputs!$C$18),MAX(F85+G85+H85+J85-K85-M85-N85,0)*Inputs!$C$17,0)</f>
        <v>0</v>
      </c>
      <c r="P85" s="56" t="n">
        <f aca="false">F85+G85+H85+J85-K85-M85-N85+O85</f>
        <v>83479.3775754961</v>
      </c>
      <c r="Q85" s="56" t="n">
        <f aca="false">IF(OR(E85=1,P85&lt;=0),0,P85)</f>
        <v>83479.3775754961</v>
      </c>
      <c r="R85" s="15" t="n">
        <f aca="false">IF(OR(E85=1,AND(P85&lt;=0,I85&gt;0)),1,0)</f>
        <v>0</v>
      </c>
      <c r="S85" s="15" t="n">
        <f aca="false">IF(L85&gt;0,1,0)</f>
        <v>1</v>
      </c>
    </row>
    <row r="86" customFormat="false" ht="15" hidden="false" customHeight="false" outlineLevel="0" collapsed="false">
      <c r="A86" s="15" t="n">
        <v>85</v>
      </c>
      <c r="B86" s="15" t="n">
        <f aca="false">INT((A86-1)/12)+1</f>
        <v>8</v>
      </c>
      <c r="C86" s="15" t="n">
        <f aca="false">MIN(Inputs!$C$4+B86-1,99)</f>
        <v>81</v>
      </c>
      <c r="D86" s="55" t="n">
        <f aca="false">Inputs!$C$27</f>
        <v>0.04</v>
      </c>
      <c r="E86" s="15" t="n">
        <f aca="false">R85</f>
        <v>0</v>
      </c>
      <c r="F86" s="56" t="n">
        <f aca="false">Q85</f>
        <v>83479.3775754961</v>
      </c>
      <c r="G86" s="56" t="n">
        <f aca="false">IF(AND(MOD(A86-1,12)=0,B86&lt;=Inputs!$C$7,E86=0),Inputs!$C$6,0)</f>
        <v>0</v>
      </c>
      <c r="H86" s="56" t="n">
        <f aca="false">IF(B86=1,G86*Inputs!$C$9,0)</f>
        <v>0</v>
      </c>
      <c r="I86" s="56" t="n">
        <f aca="false">I85+G86</f>
        <v>120000</v>
      </c>
      <c r="J86" s="56" t="n">
        <f aca="false">(F86+G86+H86)*((1+D86)^(1/12)-1)</f>
        <v>273.289759362106</v>
      </c>
      <c r="K86" s="56" t="n">
        <f aca="false">(F86+G86+H86+J86)*(Inputs!$C$14+IF(B86&lt;=10,Inputs!$C$12,Inputs!$C$13))/12</f>
        <v>174.484723614288</v>
      </c>
      <c r="L86" s="56" t="n">
        <f aca="false">IF(OR(E86=1,A86&lt;=Inputs!$C$15),0,MAX(Inputs!$C$8*I86-(F86+G86+H86+J86-K86),0))</f>
        <v>37621.8173887561</v>
      </c>
      <c r="M86" s="56" t="n">
        <f aca="false">L86*INDEX(Rates!$B$2:$C$101,C86+1,IF(Inputs!$C$5="Male",1,2))/1000/12*Inputs!$C$16</f>
        <v>183.469062799167</v>
      </c>
      <c r="N86" s="56" t="n">
        <f aca="false">IF($V$1=1,MAX(F86+G86+H86+J86-K86-M86,0)*Inputs!$C$22/12,0)</f>
        <v>555.964756989632</v>
      </c>
      <c r="O86" s="56" t="n">
        <f aca="false">IF(AND(MOD(A86,12)=0,B86&gt;=Inputs!$C$18),MAX(F86+G86+H86+J86-K86-M86-N86,0)*Inputs!$C$17,0)</f>
        <v>0</v>
      </c>
      <c r="P86" s="56" t="n">
        <f aca="false">F86+G86+H86+J86-K86-M86-N86+O86</f>
        <v>82838.7487914552</v>
      </c>
      <c r="Q86" s="56" t="n">
        <f aca="false">IF(OR(E86=1,P86&lt;=0),0,P86)</f>
        <v>82838.7487914552</v>
      </c>
      <c r="R86" s="15" t="n">
        <f aca="false">IF(OR(E86=1,AND(P86&lt;=0,I86&gt;0)),1,0)</f>
        <v>0</v>
      </c>
      <c r="S86" s="15" t="n">
        <f aca="false">IF(L86&gt;0,1,0)</f>
        <v>1</v>
      </c>
    </row>
    <row r="87" customFormat="false" ht="15" hidden="false" customHeight="false" outlineLevel="0" collapsed="false">
      <c r="A87" s="15" t="n">
        <v>86</v>
      </c>
      <c r="B87" s="15" t="n">
        <f aca="false">INT((A87-1)/12)+1</f>
        <v>8</v>
      </c>
      <c r="C87" s="15" t="n">
        <f aca="false">MIN(Inputs!$C$4+B87-1,99)</f>
        <v>81</v>
      </c>
      <c r="D87" s="55" t="n">
        <f aca="false">Inputs!$C$27</f>
        <v>0.04</v>
      </c>
      <c r="E87" s="15" t="n">
        <f aca="false">R86</f>
        <v>0</v>
      </c>
      <c r="F87" s="56" t="n">
        <f aca="false">Q86</f>
        <v>82838.7487914552</v>
      </c>
      <c r="G87" s="56" t="n">
        <f aca="false">IF(AND(MOD(A87-1,12)=0,B87&lt;=Inputs!$C$7,E87=0),Inputs!$C$6,0)</f>
        <v>0</v>
      </c>
      <c r="H87" s="56" t="n">
        <f aca="false">IF(B87=1,G87*Inputs!$C$9,0)</f>
        <v>0</v>
      </c>
      <c r="I87" s="56" t="n">
        <f aca="false">I86+G87</f>
        <v>120000</v>
      </c>
      <c r="J87" s="56" t="n">
        <f aca="false">(F87+G87+H87)*((1+D87)^(1/12)-1)</f>
        <v>271.192507426169</v>
      </c>
      <c r="K87" s="56" t="n">
        <f aca="false">(F87+G87+H87+J87)*(Inputs!$C$14+IF(B87&lt;=10,Inputs!$C$12,Inputs!$C$13))/12</f>
        <v>173.145711039336</v>
      </c>
      <c r="L87" s="56" t="n">
        <f aca="false">IF(OR(E87=1,A87&lt;=Inputs!$C$15),0,MAX(Inputs!$C$8*I87-(F87+G87+H87+J87-K87),0))</f>
        <v>38263.204412158</v>
      </c>
      <c r="M87" s="56" t="n">
        <f aca="false">L87*INDEX(Rates!$B$2:$C$101,C87+1,IF(Inputs!$C$5="Male",1,2))/1000/12*Inputs!$C$16</f>
        <v>186.596893516624</v>
      </c>
      <c r="N87" s="56" t="n">
        <f aca="false">IF($V$1=1,MAX(F87+G87+H87+J87-K87-M87,0)*Inputs!$C$22/12,0)</f>
        <v>551.667991295502</v>
      </c>
      <c r="O87" s="56" t="n">
        <f aca="false">IF(AND(MOD(A87,12)=0,B87&gt;=Inputs!$C$18),MAX(F87+G87+H87+J87-K87-M87-N87,0)*Inputs!$C$17,0)</f>
        <v>0</v>
      </c>
      <c r="P87" s="56" t="n">
        <f aca="false">F87+G87+H87+J87-K87-M87-N87+O87</f>
        <v>82198.5307030298</v>
      </c>
      <c r="Q87" s="56" t="n">
        <f aca="false">IF(OR(E87=1,P87&lt;=0),0,P87)</f>
        <v>82198.5307030298</v>
      </c>
      <c r="R87" s="15" t="n">
        <f aca="false">IF(OR(E87=1,AND(P87&lt;=0,I87&gt;0)),1,0)</f>
        <v>0</v>
      </c>
      <c r="S87" s="15" t="n">
        <f aca="false">IF(L87&gt;0,1,0)</f>
        <v>1</v>
      </c>
    </row>
    <row r="88" customFormat="false" ht="15" hidden="false" customHeight="false" outlineLevel="0" collapsed="false">
      <c r="A88" s="15" t="n">
        <v>87</v>
      </c>
      <c r="B88" s="15" t="n">
        <f aca="false">INT((A88-1)/12)+1</f>
        <v>8</v>
      </c>
      <c r="C88" s="15" t="n">
        <f aca="false">MIN(Inputs!$C$4+B88-1,99)</f>
        <v>81</v>
      </c>
      <c r="D88" s="55" t="n">
        <f aca="false">Inputs!$C$27</f>
        <v>0.04</v>
      </c>
      <c r="E88" s="15" t="n">
        <f aca="false">R87</f>
        <v>0</v>
      </c>
      <c r="F88" s="56" t="n">
        <f aca="false">Q87</f>
        <v>82198.5307030298</v>
      </c>
      <c r="G88" s="56" t="n">
        <f aca="false">IF(AND(MOD(A88-1,12)=0,B88&lt;=Inputs!$C$7,E88=0),Inputs!$C$6,0)</f>
        <v>0</v>
      </c>
      <c r="H88" s="56" t="n">
        <f aca="false">IF(B88=1,G88*Inputs!$C$9,0)</f>
        <v>0</v>
      </c>
      <c r="I88" s="56" t="n">
        <f aca="false">I87+G88</f>
        <v>120000</v>
      </c>
      <c r="J88" s="56" t="n">
        <f aca="false">(F88+G88+H88)*((1+D88)^(1/12)-1)</f>
        <v>269.096600000808</v>
      </c>
      <c r="K88" s="56" t="n">
        <f aca="false">(F88+G88+H88+J88)*(Inputs!$C$14+IF(B88&lt;=10,Inputs!$C$12,Inputs!$C$13))/12</f>
        <v>171.807556881314</v>
      </c>
      <c r="L88" s="56" t="n">
        <f aca="false">IF(OR(E88=1,A88&lt;=Inputs!$C$15),0,MAX(Inputs!$C$8*I88-(F88+G88+H88+J88-K88),0))</f>
        <v>38904.1802538507</v>
      </c>
      <c r="M88" s="56" t="n">
        <f aca="false">L88*INDEX(Rates!$B$2:$C$101,C88+1,IF(Inputs!$C$5="Male",1,2))/1000/12*Inputs!$C$16</f>
        <v>189.722719037945</v>
      </c>
      <c r="N88" s="56" t="n">
        <f aca="false">IF($V$1=1,MAX(F88+G88+H88+J88-K88-M88,0)*Inputs!$C$22/12,0)</f>
        <v>547.373980180743</v>
      </c>
      <c r="O88" s="56" t="n">
        <f aca="false">IF(AND(MOD(A88,12)=0,B88&gt;=Inputs!$C$18),MAX(F88+G88+H88+J88-K88-M88-N88,0)*Inputs!$C$17,0)</f>
        <v>0</v>
      </c>
      <c r="P88" s="56" t="n">
        <f aca="false">F88+G88+H88+J88-K88-M88-N88+O88</f>
        <v>81558.7230469307</v>
      </c>
      <c r="Q88" s="56" t="n">
        <f aca="false">IF(OR(E88=1,P88&lt;=0),0,P88)</f>
        <v>81558.7230469307</v>
      </c>
      <c r="R88" s="15" t="n">
        <f aca="false">IF(OR(E88=1,AND(P88&lt;=0,I88&gt;0)),1,0)</f>
        <v>0</v>
      </c>
      <c r="S88" s="15" t="n">
        <f aca="false">IF(L88&gt;0,1,0)</f>
        <v>1</v>
      </c>
    </row>
    <row r="89" customFormat="false" ht="15" hidden="false" customHeight="false" outlineLevel="0" collapsed="false">
      <c r="A89" s="15" t="n">
        <v>88</v>
      </c>
      <c r="B89" s="15" t="n">
        <f aca="false">INT((A89-1)/12)+1</f>
        <v>8</v>
      </c>
      <c r="C89" s="15" t="n">
        <f aca="false">MIN(Inputs!$C$4+B89-1,99)</f>
        <v>81</v>
      </c>
      <c r="D89" s="55" t="n">
        <f aca="false">Inputs!$C$27</f>
        <v>0.04</v>
      </c>
      <c r="E89" s="15" t="n">
        <f aca="false">R88</f>
        <v>0</v>
      </c>
      <c r="F89" s="56" t="n">
        <f aca="false">Q88</f>
        <v>81558.7230469307</v>
      </c>
      <c r="G89" s="56" t="n">
        <f aca="false">IF(AND(MOD(A89-1,12)=0,B89&lt;=Inputs!$C$7,E89=0),Inputs!$C$6,0)</f>
        <v>0</v>
      </c>
      <c r="H89" s="56" t="n">
        <f aca="false">IF(B89=1,G89*Inputs!$C$9,0)</f>
        <v>0</v>
      </c>
      <c r="I89" s="56" t="n">
        <f aca="false">I88+G89</f>
        <v>120000</v>
      </c>
      <c r="J89" s="56" t="n">
        <f aca="false">(F89+G89+H89)*((1+D89)^(1/12)-1)</f>
        <v>267.00203622408</v>
      </c>
      <c r="K89" s="56" t="n">
        <f aca="false">(F89+G89+H89+J89)*(Inputs!$C$14+IF(B89&lt;=10,Inputs!$C$12,Inputs!$C$13))/12</f>
        <v>170.470260589906</v>
      </c>
      <c r="L89" s="56" t="n">
        <f aca="false">IF(OR(E89=1,A89&lt;=Inputs!$C$15),0,MAX(Inputs!$C$8*I89-(F89+G89+H89+J89-K89),0))</f>
        <v>39544.7451774352</v>
      </c>
      <c r="M89" s="56" t="n">
        <f aca="false">L89*INDEX(Rates!$B$2:$C$101,C89+1,IF(Inputs!$C$5="Male",1,2))/1000/12*Inputs!$C$16</f>
        <v>192.846540648626</v>
      </c>
      <c r="N89" s="56" t="n">
        <f aca="false">IF($V$1=1,MAX(F89+G89+H89+J89-K89-M89,0)*Inputs!$C$22/12,0)</f>
        <v>543.082721879441</v>
      </c>
      <c r="O89" s="56" t="n">
        <f aca="false">IF(AND(MOD(A89,12)=0,B89&gt;=Inputs!$C$18),MAX(F89+G89+H89+J89-K89-M89-N89,0)*Inputs!$C$17,0)</f>
        <v>0</v>
      </c>
      <c r="P89" s="56" t="n">
        <f aca="false">F89+G89+H89+J89-K89-M89-N89+O89</f>
        <v>80919.3255600368</v>
      </c>
      <c r="Q89" s="56" t="n">
        <f aca="false">IF(OR(E89=1,P89&lt;=0),0,P89)</f>
        <v>80919.3255600368</v>
      </c>
      <c r="R89" s="15" t="n">
        <f aca="false">IF(OR(E89=1,AND(P89&lt;=0,I89&gt;0)),1,0)</f>
        <v>0</v>
      </c>
      <c r="S89" s="15" t="n">
        <f aca="false">IF(L89&gt;0,1,0)</f>
        <v>1</v>
      </c>
    </row>
    <row r="90" customFormat="false" ht="15" hidden="false" customHeight="false" outlineLevel="0" collapsed="false">
      <c r="A90" s="15" t="n">
        <v>89</v>
      </c>
      <c r="B90" s="15" t="n">
        <f aca="false">INT((A90-1)/12)+1</f>
        <v>8</v>
      </c>
      <c r="C90" s="15" t="n">
        <f aca="false">MIN(Inputs!$C$4+B90-1,99)</f>
        <v>81</v>
      </c>
      <c r="D90" s="55" t="n">
        <f aca="false">Inputs!$C$27</f>
        <v>0.04</v>
      </c>
      <c r="E90" s="15" t="n">
        <f aca="false">R89</f>
        <v>0</v>
      </c>
      <c r="F90" s="56" t="n">
        <f aca="false">Q89</f>
        <v>80919.3255600368</v>
      </c>
      <c r="G90" s="56" t="n">
        <f aca="false">IF(AND(MOD(A90-1,12)=0,B90&lt;=Inputs!$C$7,E90=0),Inputs!$C$6,0)</f>
        <v>0</v>
      </c>
      <c r="H90" s="56" t="n">
        <f aca="false">IF(B90=1,G90*Inputs!$C$9,0)</f>
        <v>0</v>
      </c>
      <c r="I90" s="56" t="n">
        <f aca="false">I89+G90</f>
        <v>120000</v>
      </c>
      <c r="J90" s="56" t="n">
        <f aca="false">(F90+G90+H90)*((1+D90)^(1/12)-1)</f>
        <v>264.908815234598</v>
      </c>
      <c r="K90" s="56" t="n">
        <f aca="false">(F90+G90+H90+J90)*(Inputs!$C$14+IF(B90&lt;=10,Inputs!$C$12,Inputs!$C$13))/12</f>
        <v>169.133821615149</v>
      </c>
      <c r="L90" s="56" t="n">
        <f aca="false">IF(OR(E90=1,A90&lt;=Inputs!$C$15),0,MAX(Inputs!$C$8*I90-(F90+G90+H90+J90-K90),0))</f>
        <v>40184.8994463438</v>
      </c>
      <c r="M90" s="56" t="n">
        <f aca="false">L90*INDEX(Rates!$B$2:$C$101,C90+1,IF(Inputs!$C$5="Male",1,2))/1000/12*Inputs!$C$16</f>
        <v>195.968359633337</v>
      </c>
      <c r="N90" s="56" t="n">
        <f aca="false">IF($V$1=1,MAX(F90+G90+H90+J90-K90-M90,0)*Inputs!$C$22/12,0)</f>
        <v>538.794214626819</v>
      </c>
      <c r="O90" s="56" t="n">
        <f aca="false">IF(AND(MOD(A90,12)=0,B90&gt;=Inputs!$C$18),MAX(F90+G90+H90+J90-K90-M90-N90,0)*Inputs!$C$17,0)</f>
        <v>0</v>
      </c>
      <c r="P90" s="56" t="n">
        <f aca="false">F90+G90+H90+J90-K90-M90-N90+O90</f>
        <v>80280.3379793961</v>
      </c>
      <c r="Q90" s="56" t="n">
        <f aca="false">IF(OR(E90=1,P90&lt;=0),0,P90)</f>
        <v>80280.3379793961</v>
      </c>
      <c r="R90" s="15" t="n">
        <f aca="false">IF(OR(E90=1,AND(P90&lt;=0,I90&gt;0)),1,0)</f>
        <v>0</v>
      </c>
      <c r="S90" s="15" t="n">
        <f aca="false">IF(L90&gt;0,1,0)</f>
        <v>1</v>
      </c>
    </row>
    <row r="91" customFormat="false" ht="15" hidden="false" customHeight="false" outlineLevel="0" collapsed="false">
      <c r="A91" s="15" t="n">
        <v>90</v>
      </c>
      <c r="B91" s="15" t="n">
        <f aca="false">INT((A91-1)/12)+1</f>
        <v>8</v>
      </c>
      <c r="C91" s="15" t="n">
        <f aca="false">MIN(Inputs!$C$4+B91-1,99)</f>
        <v>81</v>
      </c>
      <c r="D91" s="55" t="n">
        <f aca="false">Inputs!$C$27</f>
        <v>0.04</v>
      </c>
      <c r="E91" s="15" t="n">
        <f aca="false">R90</f>
        <v>0</v>
      </c>
      <c r="F91" s="56" t="n">
        <f aca="false">Q90</f>
        <v>80280.3379793961</v>
      </c>
      <c r="G91" s="56" t="n">
        <f aca="false">IF(AND(MOD(A91-1,12)=0,B91&lt;=Inputs!$C$7,E91=0),Inputs!$C$6,0)</f>
        <v>0</v>
      </c>
      <c r="H91" s="56" t="n">
        <f aca="false">IF(B91=1,G91*Inputs!$C$9,0)</f>
        <v>0</v>
      </c>
      <c r="I91" s="56" t="n">
        <f aca="false">I90+G91</f>
        <v>120000</v>
      </c>
      <c r="J91" s="56" t="n">
        <f aca="false">(F91+G91+H91)*((1+D91)^(1/12)-1)</f>
        <v>262.816936171523</v>
      </c>
      <c r="K91" s="56" t="n">
        <f aca="false">(F91+G91+H91+J91)*(Inputs!$C$14+IF(B91&lt;=10,Inputs!$C$12,Inputs!$C$13))/12</f>
        <v>167.798239407432</v>
      </c>
      <c r="L91" s="56" t="n">
        <f aca="false">IF(OR(E91=1,A91&lt;=Inputs!$C$15),0,MAX(Inputs!$C$8*I91-(F91+G91+H91+J91-K91),0))</f>
        <v>40824.6433238399</v>
      </c>
      <c r="M91" s="56" t="n">
        <f aca="false">L91*INDEX(Rates!$B$2:$C$101,C91+1,IF(Inputs!$C$5="Male",1,2))/1000/12*Inputs!$C$16</f>
        <v>199.088177275926</v>
      </c>
      <c r="N91" s="56" t="n">
        <f aca="false">IF($V$1=1,MAX(F91+G91+H91+J91-K91-M91,0)*Inputs!$C$22/12,0)</f>
        <v>534.508456659228</v>
      </c>
      <c r="O91" s="56" t="n">
        <f aca="false">IF(AND(MOD(A91,12)=0,B91&gt;=Inputs!$C$18),MAX(F91+G91+H91+J91-K91-M91-N91,0)*Inputs!$C$17,0)</f>
        <v>0</v>
      </c>
      <c r="P91" s="56" t="n">
        <f aca="false">F91+G91+H91+J91-K91-M91-N91+O91</f>
        <v>79641.760042225</v>
      </c>
      <c r="Q91" s="56" t="n">
        <f aca="false">IF(OR(E91=1,P91&lt;=0),0,P91)</f>
        <v>79641.760042225</v>
      </c>
      <c r="R91" s="15" t="n">
        <f aca="false">IF(OR(E91=1,AND(P91&lt;=0,I91&gt;0)),1,0)</f>
        <v>0</v>
      </c>
      <c r="S91" s="15" t="n">
        <f aca="false">IF(L91&gt;0,1,0)</f>
        <v>1</v>
      </c>
    </row>
    <row r="92" customFormat="false" ht="15" hidden="false" customHeight="false" outlineLevel="0" collapsed="false">
      <c r="A92" s="15" t="n">
        <v>91</v>
      </c>
      <c r="B92" s="15" t="n">
        <f aca="false">INT((A92-1)/12)+1</f>
        <v>8</v>
      </c>
      <c r="C92" s="15" t="n">
        <f aca="false">MIN(Inputs!$C$4+B92-1,99)</f>
        <v>81</v>
      </c>
      <c r="D92" s="55" t="n">
        <f aca="false">Inputs!$C$27</f>
        <v>0.04</v>
      </c>
      <c r="E92" s="15" t="n">
        <f aca="false">R91</f>
        <v>0</v>
      </c>
      <c r="F92" s="56" t="n">
        <f aca="false">Q91</f>
        <v>79641.760042225</v>
      </c>
      <c r="G92" s="56" t="n">
        <f aca="false">IF(AND(MOD(A92-1,12)=0,B92&lt;=Inputs!$C$7,E92=0),Inputs!$C$6,0)</f>
        <v>0</v>
      </c>
      <c r="H92" s="56" t="n">
        <f aca="false">IF(B92=1,G92*Inputs!$C$9,0)</f>
        <v>0</v>
      </c>
      <c r="I92" s="56" t="n">
        <f aca="false">I91+G92</f>
        <v>120000</v>
      </c>
      <c r="J92" s="56" t="n">
        <f aca="false">(F92+G92+H92)*((1+D92)^(1/12)-1)</f>
        <v>260.726398174572</v>
      </c>
      <c r="K92" s="56" t="n">
        <f aca="false">(F92+G92+H92+J92)*(Inputs!$C$14+IF(B92&lt;=10,Inputs!$C$12,Inputs!$C$13))/12</f>
        <v>166.463513417499</v>
      </c>
      <c r="L92" s="56" t="n">
        <f aca="false">IF(OR(E92=1,A92&lt;=Inputs!$C$15),0,MAX(Inputs!$C$8*I92-(F92+G92+H92+J92-K92),0))</f>
        <v>41463.9770730179</v>
      </c>
      <c r="M92" s="56" t="n">
        <f aca="false">L92*INDEX(Rates!$B$2:$C$101,C92+1,IF(Inputs!$C$5="Male",1,2))/1000/12*Inputs!$C$16</f>
        <v>202.205994859418</v>
      </c>
      <c r="N92" s="56" t="n">
        <f aca="false">IF($V$1=1,MAX(F92+G92+H92+J92-K92-M92,0)*Inputs!$C$22/12,0)</f>
        <v>530.225446214151</v>
      </c>
      <c r="O92" s="56" t="n">
        <f aca="false">IF(AND(MOD(A92,12)=0,B92&gt;=Inputs!$C$18),MAX(F92+G92+H92+J92-K92-M92-N92,0)*Inputs!$C$17,0)</f>
        <v>0</v>
      </c>
      <c r="P92" s="56" t="n">
        <f aca="false">F92+G92+H92+J92-K92-M92-N92+O92</f>
        <v>79003.5914859085</v>
      </c>
      <c r="Q92" s="56" t="n">
        <f aca="false">IF(OR(E92=1,P92&lt;=0),0,P92)</f>
        <v>79003.5914859085</v>
      </c>
      <c r="R92" s="15" t="n">
        <f aca="false">IF(OR(E92=1,AND(P92&lt;=0,I92&gt;0)),1,0)</f>
        <v>0</v>
      </c>
      <c r="S92" s="15" t="n">
        <f aca="false">IF(L92&gt;0,1,0)</f>
        <v>1</v>
      </c>
    </row>
    <row r="93" customFormat="false" ht="15" hidden="false" customHeight="false" outlineLevel="0" collapsed="false">
      <c r="A93" s="15" t="n">
        <v>92</v>
      </c>
      <c r="B93" s="15" t="n">
        <f aca="false">INT((A93-1)/12)+1</f>
        <v>8</v>
      </c>
      <c r="C93" s="15" t="n">
        <f aca="false">MIN(Inputs!$C$4+B93-1,99)</f>
        <v>81</v>
      </c>
      <c r="D93" s="55" t="n">
        <f aca="false">Inputs!$C$27</f>
        <v>0.04</v>
      </c>
      <c r="E93" s="15" t="n">
        <f aca="false">R92</f>
        <v>0</v>
      </c>
      <c r="F93" s="56" t="n">
        <f aca="false">Q92</f>
        <v>79003.5914859085</v>
      </c>
      <c r="G93" s="56" t="n">
        <f aca="false">IF(AND(MOD(A93-1,12)=0,B93&lt;=Inputs!$C$7,E93=0),Inputs!$C$6,0)</f>
        <v>0</v>
      </c>
      <c r="H93" s="56" t="n">
        <f aca="false">IF(B93=1,G93*Inputs!$C$9,0)</f>
        <v>0</v>
      </c>
      <c r="I93" s="56" t="n">
        <f aca="false">I92+G93</f>
        <v>120000</v>
      </c>
      <c r="J93" s="56" t="n">
        <f aca="false">(F93+G93+H93)*((1+D93)^(1/12)-1)</f>
        <v>258.63720038401</v>
      </c>
      <c r="K93" s="56" t="n">
        <f aca="false">(F93+G93+H93+J93)*(Inputs!$C$14+IF(B93&lt;=10,Inputs!$C$12,Inputs!$C$13))/12</f>
        <v>165.129643096443</v>
      </c>
      <c r="L93" s="56" t="n">
        <f aca="false">IF(OR(E93=1,A93&lt;=Inputs!$C$15),0,MAX(Inputs!$C$8*I93-(F93+G93+H93+J93-K93),0))</f>
        <v>42102.900956804</v>
      </c>
      <c r="M93" s="56" t="n">
        <f aca="false">L93*INDEX(Rates!$B$2:$C$101,C93+1,IF(Inputs!$C$5="Male",1,2))/1000/12*Inputs!$C$16</f>
        <v>205.321813666014</v>
      </c>
      <c r="N93" s="56" t="n">
        <f aca="false">IF($V$1=1,MAX(F93+G93+H93+J93-K93-M93,0)*Inputs!$C$22/12,0)</f>
        <v>525.9451815302</v>
      </c>
      <c r="O93" s="56" t="n">
        <f aca="false">IF(AND(MOD(A93,12)=0,B93&gt;=Inputs!$C$18),MAX(F93+G93+H93+J93-K93-M93-N93,0)*Inputs!$C$17,0)</f>
        <v>0</v>
      </c>
      <c r="P93" s="56" t="n">
        <f aca="false">F93+G93+H93+J93-K93-M93-N93+O93</f>
        <v>78365.8320479998</v>
      </c>
      <c r="Q93" s="56" t="n">
        <f aca="false">IF(OR(E93=1,P93&lt;=0),0,P93)</f>
        <v>78365.8320479998</v>
      </c>
      <c r="R93" s="15" t="n">
        <f aca="false">IF(OR(E93=1,AND(P93&lt;=0,I93&gt;0)),1,0)</f>
        <v>0</v>
      </c>
      <c r="S93" s="15" t="n">
        <f aca="false">IF(L93&gt;0,1,0)</f>
        <v>1</v>
      </c>
    </row>
    <row r="94" customFormat="false" ht="15" hidden="false" customHeight="false" outlineLevel="0" collapsed="false">
      <c r="A94" s="15" t="n">
        <v>93</v>
      </c>
      <c r="B94" s="15" t="n">
        <f aca="false">INT((A94-1)/12)+1</f>
        <v>8</v>
      </c>
      <c r="C94" s="15" t="n">
        <f aca="false">MIN(Inputs!$C$4+B94-1,99)</f>
        <v>81</v>
      </c>
      <c r="D94" s="55" t="n">
        <f aca="false">Inputs!$C$27</f>
        <v>0.04</v>
      </c>
      <c r="E94" s="15" t="n">
        <f aca="false">R93</f>
        <v>0</v>
      </c>
      <c r="F94" s="56" t="n">
        <f aca="false">Q93</f>
        <v>78365.8320479998</v>
      </c>
      <c r="G94" s="56" t="n">
        <f aca="false">IF(AND(MOD(A94-1,12)=0,B94&lt;=Inputs!$C$7,E94=0),Inputs!$C$6,0)</f>
        <v>0</v>
      </c>
      <c r="H94" s="56" t="n">
        <f aca="false">IF(B94=1,G94*Inputs!$C$9,0)</f>
        <v>0</v>
      </c>
      <c r="I94" s="56" t="n">
        <f aca="false">I93+G94</f>
        <v>120000</v>
      </c>
      <c r="J94" s="56" t="n">
        <f aca="false">(F94+G94+H94)*((1+D94)^(1/12)-1)</f>
        <v>256.549341940656</v>
      </c>
      <c r="K94" s="56" t="n">
        <f aca="false">(F94+G94+H94+J94)*(Inputs!$C$14+IF(B94&lt;=10,Inputs!$C$12,Inputs!$C$13))/12</f>
        <v>163.796627895709</v>
      </c>
      <c r="L94" s="56" t="n">
        <f aca="false">IF(OR(E94=1,A94&lt;=Inputs!$C$15),0,MAX(Inputs!$C$8*I94-(F94+G94+H94+J94-K94),0))</f>
        <v>42741.4152379552</v>
      </c>
      <c r="M94" s="56" t="n">
        <f aca="false">L94*INDEX(Rates!$B$2:$C$101,C94+1,IF(Inputs!$C$5="Male",1,2))/1000/12*Inputs!$C$16</f>
        <v>208.435634977095</v>
      </c>
      <c r="N94" s="56" t="n">
        <f aca="false">IF($V$1=1,MAX(F94+G94+H94+J94-K94-M94,0)*Inputs!$C$22/12,0)</f>
        <v>521.667660847118</v>
      </c>
      <c r="O94" s="56" t="n">
        <f aca="false">IF(AND(MOD(A94,12)=0,B94&gt;=Inputs!$C$18),MAX(F94+G94+H94+J94-K94-M94-N94,0)*Inputs!$C$17,0)</f>
        <v>0</v>
      </c>
      <c r="P94" s="56" t="n">
        <f aca="false">F94+G94+H94+J94-K94-M94-N94+O94</f>
        <v>77728.4814662206</v>
      </c>
      <c r="Q94" s="56" t="n">
        <f aca="false">IF(OR(E94=1,P94&lt;=0),0,P94)</f>
        <v>77728.4814662206</v>
      </c>
      <c r="R94" s="15" t="n">
        <f aca="false">IF(OR(E94=1,AND(P94&lt;=0,I94&gt;0)),1,0)</f>
        <v>0</v>
      </c>
      <c r="S94" s="15" t="n">
        <f aca="false">IF(L94&gt;0,1,0)</f>
        <v>1</v>
      </c>
    </row>
    <row r="95" customFormat="false" ht="15" hidden="false" customHeight="false" outlineLevel="0" collapsed="false">
      <c r="A95" s="15" t="n">
        <v>94</v>
      </c>
      <c r="B95" s="15" t="n">
        <f aca="false">INT((A95-1)/12)+1</f>
        <v>8</v>
      </c>
      <c r="C95" s="15" t="n">
        <f aca="false">MIN(Inputs!$C$4+B95-1,99)</f>
        <v>81</v>
      </c>
      <c r="D95" s="55" t="n">
        <f aca="false">Inputs!$C$27</f>
        <v>0.04</v>
      </c>
      <c r="E95" s="15" t="n">
        <f aca="false">R94</f>
        <v>0</v>
      </c>
      <c r="F95" s="56" t="n">
        <f aca="false">Q94</f>
        <v>77728.4814662206</v>
      </c>
      <c r="G95" s="56" t="n">
        <f aca="false">IF(AND(MOD(A95-1,12)=0,B95&lt;=Inputs!$C$7,E95=0),Inputs!$C$6,0)</f>
        <v>0</v>
      </c>
      <c r="H95" s="56" t="n">
        <f aca="false">IF(B95=1,G95*Inputs!$C$9,0)</f>
        <v>0</v>
      </c>
      <c r="I95" s="56" t="n">
        <f aca="false">I94+G95</f>
        <v>120000</v>
      </c>
      <c r="J95" s="56" t="n">
        <f aca="false">(F95+G95+H95)*((1+D95)^(1/12)-1)</f>
        <v>254.462821985877</v>
      </c>
      <c r="K95" s="56" t="n">
        <f aca="false">(F95+G95+H95+J95)*(Inputs!$C$14+IF(B95&lt;=10,Inputs!$C$12,Inputs!$C$13))/12</f>
        <v>162.464467267097</v>
      </c>
      <c r="L95" s="56" t="n">
        <f aca="false">IF(OR(E95=1,A95&lt;=Inputs!$C$15),0,MAX(Inputs!$C$8*I95-(F95+G95+H95+J95-K95),0))</f>
        <v>43379.5201790607</v>
      </c>
      <c r="M95" s="56" t="n">
        <f aca="false">L95*INDEX(Rates!$B$2:$C$101,C95+1,IF(Inputs!$C$5="Male",1,2))/1000/12*Inputs!$C$16</f>
        <v>211.547460073219</v>
      </c>
      <c r="N95" s="56" t="n">
        <f aca="false">IF($V$1=1,MAX(F95+G95+H95+J95-K95-M95,0)*Inputs!$C$22/12,0)</f>
        <v>517.392882405774</v>
      </c>
      <c r="O95" s="56" t="n">
        <f aca="false">IF(AND(MOD(A95,12)=0,B95&gt;=Inputs!$C$18),MAX(F95+G95+H95+J95-K95-M95-N95,0)*Inputs!$C$17,0)</f>
        <v>0</v>
      </c>
      <c r="P95" s="56" t="n">
        <f aca="false">F95+G95+H95+J95-K95-M95-N95+O95</f>
        <v>77091.5394784604</v>
      </c>
      <c r="Q95" s="56" t="n">
        <f aca="false">IF(OR(E95=1,P95&lt;=0),0,P95)</f>
        <v>77091.5394784604</v>
      </c>
      <c r="R95" s="15" t="n">
        <f aca="false">IF(OR(E95=1,AND(P95&lt;=0,I95&gt;0)),1,0)</f>
        <v>0</v>
      </c>
      <c r="S95" s="15" t="n">
        <f aca="false">IF(L95&gt;0,1,0)</f>
        <v>1</v>
      </c>
    </row>
    <row r="96" customFormat="false" ht="15" hidden="false" customHeight="false" outlineLevel="0" collapsed="false">
      <c r="A96" s="15" t="n">
        <v>95</v>
      </c>
      <c r="B96" s="15" t="n">
        <f aca="false">INT((A96-1)/12)+1</f>
        <v>8</v>
      </c>
      <c r="C96" s="15" t="n">
        <f aca="false">MIN(Inputs!$C$4+B96-1,99)</f>
        <v>81</v>
      </c>
      <c r="D96" s="55" t="n">
        <f aca="false">Inputs!$C$27</f>
        <v>0.04</v>
      </c>
      <c r="E96" s="15" t="n">
        <f aca="false">R95</f>
        <v>0</v>
      </c>
      <c r="F96" s="56" t="n">
        <f aca="false">Q95</f>
        <v>77091.5394784604</v>
      </c>
      <c r="G96" s="56" t="n">
        <f aca="false">IF(AND(MOD(A96-1,12)=0,B96&lt;=Inputs!$C$7,E96=0),Inputs!$C$6,0)</f>
        <v>0</v>
      </c>
      <c r="H96" s="56" t="n">
        <f aca="false">IF(B96=1,G96*Inputs!$C$9,0)</f>
        <v>0</v>
      </c>
      <c r="I96" s="56" t="n">
        <f aca="false">I95+G96</f>
        <v>120000</v>
      </c>
      <c r="J96" s="56" t="n">
        <f aca="false">(F96+G96+H96)*((1+D96)^(1/12)-1)</f>
        <v>252.377639661594</v>
      </c>
      <c r="K96" s="56" t="n">
        <f aca="false">(F96+G96+H96+J96)*(Inputs!$C$14+IF(B96&lt;=10,Inputs!$C$12,Inputs!$C$13))/12</f>
        <v>161.133160662754</v>
      </c>
      <c r="L96" s="56" t="n">
        <f aca="false">IF(OR(E96=1,A96&lt;=Inputs!$C$15),0,MAX(Inputs!$C$8*I96-(F96+G96+H96+J96-K96),0))</f>
        <v>44017.2160425408</v>
      </c>
      <c r="M96" s="56" t="n">
        <f aca="false">L96*INDEX(Rates!$B$2:$C$101,C96+1,IF(Inputs!$C$5="Male",1,2))/1000/12*Inputs!$C$16</f>
        <v>214.657290234124</v>
      </c>
      <c r="N96" s="56" t="n">
        <f aca="false">IF($V$1=1,MAX(F96+G96+H96+J96-K96-M96,0)*Inputs!$C$22/12,0)</f>
        <v>513.120844448167</v>
      </c>
      <c r="O96" s="56" t="n">
        <f aca="false">IF(AND(MOD(A96,12)=0,B96&gt;=Inputs!$C$18),MAX(F96+G96+H96+J96-K96-M96-N96,0)*Inputs!$C$17,0)</f>
        <v>0</v>
      </c>
      <c r="P96" s="56" t="n">
        <f aca="false">F96+G96+H96+J96-K96-M96-N96+O96</f>
        <v>76455.0058227769</v>
      </c>
      <c r="Q96" s="56" t="n">
        <f aca="false">IF(OR(E96=1,P96&lt;=0),0,P96)</f>
        <v>76455.0058227769</v>
      </c>
      <c r="R96" s="15" t="n">
        <f aca="false">IF(OR(E96=1,AND(P96&lt;=0,I96&gt;0)),1,0)</f>
        <v>0</v>
      </c>
      <c r="S96" s="15" t="n">
        <f aca="false">IF(L96&gt;0,1,0)</f>
        <v>1</v>
      </c>
    </row>
    <row r="97" customFormat="false" ht="15" hidden="false" customHeight="false" outlineLevel="0" collapsed="false">
      <c r="A97" s="15" t="n">
        <v>96</v>
      </c>
      <c r="B97" s="15" t="n">
        <f aca="false">INT((A97-1)/12)+1</f>
        <v>8</v>
      </c>
      <c r="C97" s="15" t="n">
        <f aca="false">MIN(Inputs!$C$4+B97-1,99)</f>
        <v>81</v>
      </c>
      <c r="D97" s="55" t="n">
        <f aca="false">Inputs!$C$27</f>
        <v>0.04</v>
      </c>
      <c r="E97" s="15" t="n">
        <f aca="false">R96</f>
        <v>0</v>
      </c>
      <c r="F97" s="56" t="n">
        <f aca="false">Q96</f>
        <v>76455.0058227769</v>
      </c>
      <c r="G97" s="56" t="n">
        <f aca="false">IF(AND(MOD(A97-1,12)=0,B97&lt;=Inputs!$C$7,E97=0),Inputs!$C$6,0)</f>
        <v>0</v>
      </c>
      <c r="H97" s="56" t="n">
        <f aca="false">IF(B97=1,G97*Inputs!$C$9,0)</f>
        <v>0</v>
      </c>
      <c r="I97" s="56" t="n">
        <f aca="false">I96+G97</f>
        <v>120000</v>
      </c>
      <c r="J97" s="56" t="n">
        <f aca="false">(F97+G97+H97)*((1+D97)^(1/12)-1)</f>
        <v>250.293794110274</v>
      </c>
      <c r="K97" s="56" t="n">
        <f aca="false">(F97+G97+H97+J97)*(Inputs!$C$14+IF(B97&lt;=10,Inputs!$C$12,Inputs!$C$13))/12</f>
        <v>159.802707535182</v>
      </c>
      <c r="L97" s="56" t="n">
        <f aca="false">IF(OR(E97=1,A97&lt;=Inputs!$C$15),0,MAX(Inputs!$C$8*I97-(F97+G97+H97+J97-K97),0))</f>
        <v>44654.503090648</v>
      </c>
      <c r="M97" s="56" t="n">
        <f aca="false">L97*INDEX(Rates!$B$2:$C$101,C97+1,IF(Inputs!$C$5="Male",1,2))/1000/12*Inputs!$C$16</f>
        <v>217.765126738727</v>
      </c>
      <c r="N97" s="56" t="n">
        <f aca="false">IF($V$1=1,MAX(F97+G97+H97+J97-K97-M97,0)*Inputs!$C$22/12,0)</f>
        <v>508.851545217422</v>
      </c>
      <c r="O97" s="56" t="n">
        <f aca="false">IF(AND(MOD(A97,12)=0,B97&gt;=Inputs!$C$18),MAX(F97+G97+H97+J97-K97-M97-N97,0)*Inputs!$C$17,0)</f>
        <v>0</v>
      </c>
      <c r="P97" s="56" t="n">
        <f aca="false">F97+G97+H97+J97-K97-M97-N97+O97</f>
        <v>75818.8802373959</v>
      </c>
      <c r="Q97" s="56" t="n">
        <f aca="false">IF(OR(E97=1,P97&lt;=0),0,P97)</f>
        <v>75818.8802373959</v>
      </c>
      <c r="R97" s="15" t="n">
        <f aca="false">IF(OR(E97=1,AND(P97&lt;=0,I97&gt;0)),1,0)</f>
        <v>0</v>
      </c>
      <c r="S97" s="15" t="n">
        <f aca="false">IF(L97&gt;0,1,0)</f>
        <v>1</v>
      </c>
    </row>
    <row r="98" customFormat="false" ht="15" hidden="false" customHeight="false" outlineLevel="0" collapsed="false">
      <c r="A98" s="15" t="n">
        <v>97</v>
      </c>
      <c r="B98" s="15" t="n">
        <f aca="false">INT((A98-1)/12)+1</f>
        <v>9</v>
      </c>
      <c r="C98" s="15" t="n">
        <f aca="false">MIN(Inputs!$C$4+B98-1,99)</f>
        <v>82</v>
      </c>
      <c r="D98" s="55" t="n">
        <f aca="false">Inputs!$C$27</f>
        <v>0.04</v>
      </c>
      <c r="E98" s="15" t="n">
        <f aca="false">R97</f>
        <v>0</v>
      </c>
      <c r="F98" s="56" t="n">
        <f aca="false">Q97</f>
        <v>75818.8802373959</v>
      </c>
      <c r="G98" s="56" t="n">
        <f aca="false">IF(AND(MOD(A98-1,12)=0,B98&lt;=Inputs!$C$7,E98=0),Inputs!$C$6,0)</f>
        <v>0</v>
      </c>
      <c r="H98" s="56" t="n">
        <f aca="false">IF(B98=1,G98*Inputs!$C$9,0)</f>
        <v>0</v>
      </c>
      <c r="I98" s="56" t="n">
        <f aca="false">I97+G98</f>
        <v>120000</v>
      </c>
      <c r="J98" s="56" t="n">
        <f aca="false">(F98+G98+H98)*((1+D98)^(1/12)-1)</f>
        <v>248.211284474938</v>
      </c>
      <c r="K98" s="56" t="n">
        <f aca="false">(F98+G98+H98+J98)*(Inputs!$C$14+IF(B98&lt;=10,Inputs!$C$12,Inputs!$C$13))/12</f>
        <v>158.473107337231</v>
      </c>
      <c r="L98" s="56" t="n">
        <f aca="false">IF(OR(E98=1,A98&lt;=Inputs!$C$15),0,MAX(Inputs!$C$8*I98-(F98+G98+H98+J98-K98),0))</f>
        <v>45291.3815854664</v>
      </c>
      <c r="M98" s="56" t="n">
        <f aca="false">L98*INDEX(Rates!$B$2:$C$101,C98+1,IF(Inputs!$C$5="Male",1,2))/1000/12*Inputs!$C$16</f>
        <v>250.197140441714</v>
      </c>
      <c r="N98" s="56" t="n">
        <f aca="false">IF($V$1=1,MAX(F98+G98+H98+J98-K98-M98,0)*Inputs!$C$22/12,0)</f>
        <v>504.389475160612</v>
      </c>
      <c r="O98" s="56" t="n">
        <f aca="false">IF(AND(MOD(A98,12)=0,B98&gt;=Inputs!$C$18),MAX(F98+G98+H98+J98-K98-M98-N98,0)*Inputs!$C$17,0)</f>
        <v>0</v>
      </c>
      <c r="P98" s="56" t="n">
        <f aca="false">F98+G98+H98+J98-K98-M98-N98+O98</f>
        <v>75154.0317989312</v>
      </c>
      <c r="Q98" s="56" t="n">
        <f aca="false">IF(OR(E98=1,P98&lt;=0),0,P98)</f>
        <v>75154.0317989312</v>
      </c>
      <c r="R98" s="15" t="n">
        <f aca="false">IF(OR(E98=1,AND(P98&lt;=0,I98&gt;0)),1,0)</f>
        <v>0</v>
      </c>
      <c r="S98" s="15" t="n">
        <f aca="false">IF(L98&gt;0,1,0)</f>
        <v>1</v>
      </c>
    </row>
    <row r="99" customFormat="false" ht="15" hidden="false" customHeight="false" outlineLevel="0" collapsed="false">
      <c r="A99" s="15" t="n">
        <v>98</v>
      </c>
      <c r="B99" s="15" t="n">
        <f aca="false">INT((A99-1)/12)+1</f>
        <v>9</v>
      </c>
      <c r="C99" s="15" t="n">
        <f aca="false">MIN(Inputs!$C$4+B99-1,99)</f>
        <v>82</v>
      </c>
      <c r="D99" s="55" t="n">
        <f aca="false">Inputs!$C$27</f>
        <v>0.04</v>
      </c>
      <c r="E99" s="15" t="n">
        <f aca="false">R98</f>
        <v>0</v>
      </c>
      <c r="F99" s="56" t="n">
        <f aca="false">Q98</f>
        <v>75154.0317989312</v>
      </c>
      <c r="G99" s="56" t="n">
        <f aca="false">IF(AND(MOD(A99-1,12)=0,B99&lt;=Inputs!$C$7,E99=0),Inputs!$C$6,0)</f>
        <v>0</v>
      </c>
      <c r="H99" s="56" t="n">
        <f aca="false">IF(B99=1,G99*Inputs!$C$9,0)</f>
        <v>0</v>
      </c>
      <c r="I99" s="56" t="n">
        <f aca="false">I98+G99</f>
        <v>120000</v>
      </c>
      <c r="J99" s="56" t="n">
        <f aca="false">(F99+G99+H99)*((1+D99)^(1/12)-1)</f>
        <v>246.034743692803</v>
      </c>
      <c r="K99" s="56" t="n">
        <f aca="false">(F99+G99+H99+J99)*(Inputs!$C$14+IF(B99&lt;=10,Inputs!$C$12,Inputs!$C$13))/12</f>
        <v>157.0834719638</v>
      </c>
      <c r="L99" s="56" t="n">
        <f aca="false">IF(OR(E99=1,A99&lt;=Inputs!$C$15),0,MAX(Inputs!$C$8*I99-(F99+G99+H99+J99-K99),0))</f>
        <v>45957.0169293398</v>
      </c>
      <c r="M99" s="56" t="n">
        <f aca="false">L99*INDEX(Rates!$B$2:$C$101,C99+1,IF(Inputs!$C$5="Male",1,2))/1000/12*Inputs!$C$16</f>
        <v>253.874221020494</v>
      </c>
      <c r="N99" s="56" t="n">
        <f aca="false">IF($V$1=1,MAX(F99+G99+H99+J99-K99-M99,0)*Inputs!$C$22/12,0)</f>
        <v>499.927392330932</v>
      </c>
      <c r="O99" s="56" t="n">
        <f aca="false">IF(AND(MOD(A99,12)=0,B99&gt;=Inputs!$C$18),MAX(F99+G99+H99+J99-K99-M99-N99,0)*Inputs!$C$17,0)</f>
        <v>0</v>
      </c>
      <c r="P99" s="56" t="n">
        <f aca="false">F99+G99+H99+J99-K99-M99-N99+O99</f>
        <v>74489.1814573088</v>
      </c>
      <c r="Q99" s="56" t="n">
        <f aca="false">IF(OR(E99=1,P99&lt;=0),0,P99)</f>
        <v>74489.1814573088</v>
      </c>
      <c r="R99" s="15" t="n">
        <f aca="false">IF(OR(E99=1,AND(P99&lt;=0,I99&gt;0)),1,0)</f>
        <v>0</v>
      </c>
      <c r="S99" s="15" t="n">
        <f aca="false">IF(L99&gt;0,1,0)</f>
        <v>1</v>
      </c>
    </row>
    <row r="100" customFormat="false" ht="15" hidden="false" customHeight="false" outlineLevel="0" collapsed="false">
      <c r="A100" s="15" t="n">
        <v>99</v>
      </c>
      <c r="B100" s="15" t="n">
        <f aca="false">INT((A100-1)/12)+1</f>
        <v>9</v>
      </c>
      <c r="C100" s="15" t="n">
        <f aca="false">MIN(Inputs!$C$4+B100-1,99)</f>
        <v>82</v>
      </c>
      <c r="D100" s="55" t="n">
        <f aca="false">Inputs!$C$27</f>
        <v>0.04</v>
      </c>
      <c r="E100" s="15" t="n">
        <f aca="false">R99</f>
        <v>0</v>
      </c>
      <c r="F100" s="56" t="n">
        <f aca="false">Q99</f>
        <v>74489.1814573088</v>
      </c>
      <c r="G100" s="56" t="n">
        <f aca="false">IF(AND(MOD(A100-1,12)=0,B100&lt;=Inputs!$C$7,E100=0),Inputs!$C$6,0)</f>
        <v>0</v>
      </c>
      <c r="H100" s="56" t="n">
        <f aca="false">IF(B100=1,G100*Inputs!$C$9,0)</f>
        <v>0</v>
      </c>
      <c r="I100" s="56" t="n">
        <f aca="false">I99+G100</f>
        <v>120000</v>
      </c>
      <c r="J100" s="56" t="n">
        <f aca="false">(F100+G100+H100)*((1+D100)^(1/12)-1)</f>
        <v>243.858196680226</v>
      </c>
      <c r="K100" s="56" t="n">
        <f aca="false">(F100+G100+H100+J100)*(Inputs!$C$14+IF(B100&lt;=10,Inputs!$C$12,Inputs!$C$13))/12</f>
        <v>155.693832612477</v>
      </c>
      <c r="L100" s="56" t="n">
        <f aca="false">IF(OR(E100=1,A100&lt;=Inputs!$C$15),0,MAX(Inputs!$C$8*I100-(F100+G100+H100+J100-K100),0))</f>
        <v>46622.6541786234</v>
      </c>
      <c r="M100" s="56" t="n">
        <f aca="false">L100*INDEX(Rates!$B$2:$C$101,C100+1,IF(Inputs!$C$5="Male",1,2))/1000/12*Inputs!$C$16</f>
        <v>257.551312125079</v>
      </c>
      <c r="N100" s="56" t="n">
        <f aca="false">IF($V$1=1,MAX(F100+G100+H100+J100-K100-M100,0)*Inputs!$C$22/12,0)</f>
        <v>495.465296728343</v>
      </c>
      <c r="O100" s="56" t="n">
        <f aca="false">IF(AND(MOD(A100,12)=0,B100&gt;=Inputs!$C$18),MAX(F100+G100+H100+J100-K100-M100-N100,0)*Inputs!$C$17,0)</f>
        <v>0</v>
      </c>
      <c r="P100" s="56" t="n">
        <f aca="false">F100+G100+H100+J100-K100-M100-N100+O100</f>
        <v>73824.3292125231</v>
      </c>
      <c r="Q100" s="56" t="n">
        <f aca="false">IF(OR(E100=1,P100&lt;=0),0,P100)</f>
        <v>73824.3292125231</v>
      </c>
      <c r="R100" s="15" t="n">
        <f aca="false">IF(OR(E100=1,AND(P100&lt;=0,I100&gt;0)),1,0)</f>
        <v>0</v>
      </c>
      <c r="S100" s="15" t="n">
        <f aca="false">IF(L100&gt;0,1,0)</f>
        <v>1</v>
      </c>
    </row>
    <row r="101" customFormat="false" ht="15" hidden="false" customHeight="false" outlineLevel="0" collapsed="false">
      <c r="A101" s="15" t="n">
        <v>100</v>
      </c>
      <c r="B101" s="15" t="n">
        <f aca="false">INT((A101-1)/12)+1</f>
        <v>9</v>
      </c>
      <c r="C101" s="15" t="n">
        <f aca="false">MIN(Inputs!$C$4+B101-1,99)</f>
        <v>82</v>
      </c>
      <c r="D101" s="55" t="n">
        <f aca="false">Inputs!$C$27</f>
        <v>0.04</v>
      </c>
      <c r="E101" s="15" t="n">
        <f aca="false">R100</f>
        <v>0</v>
      </c>
      <c r="F101" s="56" t="n">
        <f aca="false">Q100</f>
        <v>73824.3292125231</v>
      </c>
      <c r="G101" s="56" t="n">
        <f aca="false">IF(AND(MOD(A101-1,12)=0,B101&lt;=Inputs!$C$7,E101=0),Inputs!$C$6,0)</f>
        <v>0</v>
      </c>
      <c r="H101" s="56" t="n">
        <f aca="false">IF(B101=1,G101*Inputs!$C$9,0)</f>
        <v>0</v>
      </c>
      <c r="I101" s="56" t="n">
        <f aca="false">I100+G101</f>
        <v>120000</v>
      </c>
      <c r="J101" s="56" t="n">
        <f aca="false">(F101+G101+H101)*((1+D101)^(1/12)-1)</f>
        <v>241.681643437186</v>
      </c>
      <c r="K101" s="56" t="n">
        <f aca="false">(F101+G101+H101+J101)*(Inputs!$C$14+IF(B101&lt;=10,Inputs!$C$12,Inputs!$C$13))/12</f>
        <v>154.304189283251</v>
      </c>
      <c r="L101" s="56" t="n">
        <f aca="false">IF(OR(E101=1,A101&lt;=Inputs!$C$15),0,MAX(Inputs!$C$8*I101-(F101+G101+H101+J101-K101),0))</f>
        <v>47288.2933333229</v>
      </c>
      <c r="M101" s="56" t="n">
        <f aca="false">L101*INDEX(Rates!$B$2:$C$101,C101+1,IF(Inputs!$C$5="Male",1,2))/1000/12*Inputs!$C$16</f>
        <v>261.228413755498</v>
      </c>
      <c r="N101" s="56" t="n">
        <f aca="false">IF($V$1=1,MAX(F101+G101+H101+J101-K101-M101,0)*Inputs!$C$22/12,0)</f>
        <v>491.00318835281</v>
      </c>
      <c r="O101" s="56" t="n">
        <f aca="false">IF(AND(MOD(A101,12)=0,B101&gt;=Inputs!$C$18),MAX(F101+G101+H101+J101-K101-M101-N101,0)*Inputs!$C$17,0)</f>
        <v>0</v>
      </c>
      <c r="P101" s="56" t="n">
        <f aca="false">F101+G101+H101+J101-K101-M101-N101+O101</f>
        <v>73159.4750645688</v>
      </c>
      <c r="Q101" s="56" t="n">
        <f aca="false">IF(OR(E101=1,P101&lt;=0),0,P101)</f>
        <v>73159.4750645688</v>
      </c>
      <c r="R101" s="15" t="n">
        <f aca="false">IF(OR(E101=1,AND(P101&lt;=0,I101&gt;0)),1,0)</f>
        <v>0</v>
      </c>
      <c r="S101" s="15" t="n">
        <f aca="false">IF(L101&gt;0,1,0)</f>
        <v>1</v>
      </c>
    </row>
    <row r="102" customFormat="false" ht="15" hidden="false" customHeight="false" outlineLevel="0" collapsed="false">
      <c r="A102" s="15" t="n">
        <v>101</v>
      </c>
      <c r="B102" s="15" t="n">
        <f aca="false">INT((A102-1)/12)+1</f>
        <v>9</v>
      </c>
      <c r="C102" s="15" t="n">
        <f aca="false">MIN(Inputs!$C$4+B102-1,99)</f>
        <v>82</v>
      </c>
      <c r="D102" s="55" t="n">
        <f aca="false">Inputs!$C$27</f>
        <v>0.04</v>
      </c>
      <c r="E102" s="15" t="n">
        <f aca="false">R101</f>
        <v>0</v>
      </c>
      <c r="F102" s="56" t="n">
        <f aca="false">Q101</f>
        <v>73159.4750645688</v>
      </c>
      <c r="G102" s="56" t="n">
        <f aca="false">IF(AND(MOD(A102-1,12)=0,B102&lt;=Inputs!$C$7,E102=0),Inputs!$C$6,0)</f>
        <v>0</v>
      </c>
      <c r="H102" s="56" t="n">
        <f aca="false">IF(B102=1,G102*Inputs!$C$9,0)</f>
        <v>0</v>
      </c>
      <c r="I102" s="56" t="n">
        <f aca="false">I101+G102</f>
        <v>120000</v>
      </c>
      <c r="J102" s="56" t="n">
        <f aca="false">(F102+G102+H102)*((1+D102)^(1/12)-1)</f>
        <v>239.505083963668</v>
      </c>
      <c r="K102" s="56" t="n">
        <f aca="false">(F102+G102+H102+J102)*(Inputs!$C$14+IF(B102&lt;=10,Inputs!$C$12,Inputs!$C$13))/12</f>
        <v>152.914541976109</v>
      </c>
      <c r="L102" s="56" t="n">
        <f aca="false">IF(OR(E102=1,A102&lt;=Inputs!$C$15),0,MAX(Inputs!$C$8*I102-(F102+G102+H102+J102-K102),0))</f>
        <v>47953.9343934437</v>
      </c>
      <c r="M102" s="56" t="n">
        <f aca="false">L102*INDEX(Rates!$B$2:$C$101,C102+1,IF(Inputs!$C$5="Male",1,2))/1000/12*Inputs!$C$16</f>
        <v>264.905525911782</v>
      </c>
      <c r="N102" s="56" t="n">
        <f aca="false">IF($V$1=1,MAX(F102+G102+H102+J102-K102-M102,0)*Inputs!$C$22/12,0)</f>
        <v>486.541067204297</v>
      </c>
      <c r="O102" s="56" t="n">
        <f aca="false">IF(AND(MOD(A102,12)=0,B102&gt;=Inputs!$C$18),MAX(F102+G102+H102+J102-K102-M102-N102,0)*Inputs!$C$17,0)</f>
        <v>0</v>
      </c>
      <c r="P102" s="56" t="n">
        <f aca="false">F102+G102+H102+J102-K102-M102-N102+O102</f>
        <v>72494.6190134402</v>
      </c>
      <c r="Q102" s="56" t="n">
        <f aca="false">IF(OR(E102=1,P102&lt;=0),0,P102)</f>
        <v>72494.6190134402</v>
      </c>
      <c r="R102" s="15" t="n">
        <f aca="false">IF(OR(E102=1,AND(P102&lt;=0,I102&gt;0)),1,0)</f>
        <v>0</v>
      </c>
      <c r="S102" s="15" t="n">
        <f aca="false">IF(L102&gt;0,1,0)</f>
        <v>1</v>
      </c>
    </row>
    <row r="103" customFormat="false" ht="15" hidden="false" customHeight="false" outlineLevel="0" collapsed="false">
      <c r="A103" s="15" t="n">
        <v>102</v>
      </c>
      <c r="B103" s="15" t="n">
        <f aca="false">INT((A103-1)/12)+1</f>
        <v>9</v>
      </c>
      <c r="C103" s="15" t="n">
        <f aca="false">MIN(Inputs!$C$4+B103-1,99)</f>
        <v>82</v>
      </c>
      <c r="D103" s="55" t="n">
        <f aca="false">Inputs!$C$27</f>
        <v>0.04</v>
      </c>
      <c r="E103" s="15" t="n">
        <f aca="false">R102</f>
        <v>0</v>
      </c>
      <c r="F103" s="56" t="n">
        <f aca="false">Q102</f>
        <v>72494.6190134402</v>
      </c>
      <c r="G103" s="56" t="n">
        <f aca="false">IF(AND(MOD(A103-1,12)=0,B103&lt;=Inputs!$C$7,E103=0),Inputs!$C$6,0)</f>
        <v>0</v>
      </c>
      <c r="H103" s="56" t="n">
        <f aca="false">IF(B103=1,G103*Inputs!$C$9,0)</f>
        <v>0</v>
      </c>
      <c r="I103" s="56" t="n">
        <f aca="false">I102+G103</f>
        <v>120000</v>
      </c>
      <c r="J103" s="56" t="n">
        <f aca="false">(F103+G103+H103)*((1+D103)^(1/12)-1)</f>
        <v>237.328518259653</v>
      </c>
      <c r="K103" s="56" t="n">
        <f aca="false">(F103+G103+H103+J103)*(Inputs!$C$14+IF(B103&lt;=10,Inputs!$C$12,Inputs!$C$13))/12</f>
        <v>151.524890691041</v>
      </c>
      <c r="L103" s="56" t="n">
        <f aca="false">IF(OR(E103=1,A103&lt;=Inputs!$C$15),0,MAX(Inputs!$C$8*I103-(F103+G103+H103+J103-K103),0))</f>
        <v>48619.5773589912</v>
      </c>
      <c r="M103" s="56" t="n">
        <f aca="false">L103*INDEX(Rates!$B$2:$C$101,C103+1,IF(Inputs!$C$5="Male",1,2))/1000/12*Inputs!$C$16</f>
        <v>268.58264859396</v>
      </c>
      <c r="N103" s="56" t="n">
        <f aca="false">IF($V$1=1,MAX(F103+G103+H103+J103-K103-M103,0)*Inputs!$C$22/12,0)</f>
        <v>482.078933282766</v>
      </c>
      <c r="O103" s="56" t="n">
        <f aca="false">IF(AND(MOD(A103,12)=0,B103&gt;=Inputs!$C$18),MAX(F103+G103+H103+J103-K103-M103-N103,0)*Inputs!$C$17,0)</f>
        <v>0</v>
      </c>
      <c r="P103" s="56" t="n">
        <f aca="false">F103+G103+H103+J103-K103-M103-N103+O103</f>
        <v>71829.7610591321</v>
      </c>
      <c r="Q103" s="56" t="n">
        <f aca="false">IF(OR(E103=1,P103&lt;=0),0,P103)</f>
        <v>71829.7610591321</v>
      </c>
      <c r="R103" s="15" t="n">
        <f aca="false">IF(OR(E103=1,AND(P103&lt;=0,I103&gt;0)),1,0)</f>
        <v>0</v>
      </c>
      <c r="S103" s="15" t="n">
        <f aca="false">IF(L103&gt;0,1,0)</f>
        <v>1</v>
      </c>
    </row>
    <row r="104" customFormat="false" ht="15" hidden="false" customHeight="false" outlineLevel="0" collapsed="false">
      <c r="A104" s="15" t="n">
        <v>103</v>
      </c>
      <c r="B104" s="15" t="n">
        <f aca="false">INT((A104-1)/12)+1</f>
        <v>9</v>
      </c>
      <c r="C104" s="15" t="n">
        <f aca="false">MIN(Inputs!$C$4+B104-1,99)</f>
        <v>82</v>
      </c>
      <c r="D104" s="55" t="n">
        <f aca="false">Inputs!$C$27</f>
        <v>0.04</v>
      </c>
      <c r="E104" s="15" t="n">
        <f aca="false">R103</f>
        <v>0</v>
      </c>
      <c r="F104" s="56" t="n">
        <f aca="false">Q103</f>
        <v>71829.7610591321</v>
      </c>
      <c r="G104" s="56" t="n">
        <f aca="false">IF(AND(MOD(A104-1,12)=0,B104&lt;=Inputs!$C$7,E104=0),Inputs!$C$6,0)</f>
        <v>0</v>
      </c>
      <c r="H104" s="56" t="n">
        <f aca="false">IF(B104=1,G104*Inputs!$C$9,0)</f>
        <v>0</v>
      </c>
      <c r="I104" s="56" t="n">
        <f aca="false">I103+G104</f>
        <v>120000</v>
      </c>
      <c r="J104" s="56" t="n">
        <f aca="false">(F104+G104+H104)*((1+D104)^(1/12)-1)</f>
        <v>235.151946325123</v>
      </c>
      <c r="K104" s="56" t="n">
        <f aca="false">(F104+G104+H104+J104)*(Inputs!$C$14+IF(B104&lt;=10,Inputs!$C$12,Inputs!$C$13))/12</f>
        <v>150.135235428036</v>
      </c>
      <c r="L104" s="56" t="n">
        <f aca="false">IF(OR(E104=1,A104&lt;=Inputs!$C$15),0,MAX(Inputs!$C$8*I104-(F104+G104+H104+J104-K104),0))</f>
        <v>49285.2222299708</v>
      </c>
      <c r="M104" s="56" t="n">
        <f aca="false">L104*INDEX(Rates!$B$2:$C$101,C104+1,IF(Inputs!$C$5="Male",1,2))/1000/12*Inputs!$C$16</f>
        <v>272.259781802064</v>
      </c>
      <c r="N104" s="56" t="n">
        <f aca="false">IF($V$1=1,MAX(F104+G104+H104+J104-K104-M104,0)*Inputs!$C$22/12,0)</f>
        <v>477.616786588181</v>
      </c>
      <c r="O104" s="56" t="n">
        <f aca="false">IF(AND(MOD(A104,12)=0,B104&gt;=Inputs!$C$18),MAX(F104+G104+H104+J104-K104-M104-N104,0)*Inputs!$C$17,0)</f>
        <v>0</v>
      </c>
      <c r="P104" s="56" t="n">
        <f aca="false">F104+G104+H104+J104-K104-M104-N104+O104</f>
        <v>71164.901201639</v>
      </c>
      <c r="Q104" s="56" t="n">
        <f aca="false">IF(OR(E104=1,P104&lt;=0),0,P104)</f>
        <v>71164.901201639</v>
      </c>
      <c r="R104" s="15" t="n">
        <f aca="false">IF(OR(E104=1,AND(P104&lt;=0,I104&gt;0)),1,0)</f>
        <v>0</v>
      </c>
      <c r="S104" s="15" t="n">
        <f aca="false">IF(L104&gt;0,1,0)</f>
        <v>1</v>
      </c>
    </row>
    <row r="105" customFormat="false" ht="15" hidden="false" customHeight="false" outlineLevel="0" collapsed="false">
      <c r="A105" s="15" t="n">
        <v>104</v>
      </c>
      <c r="B105" s="15" t="n">
        <f aca="false">INT((A105-1)/12)+1</f>
        <v>9</v>
      </c>
      <c r="C105" s="15" t="n">
        <f aca="false">MIN(Inputs!$C$4+B105-1,99)</f>
        <v>82</v>
      </c>
      <c r="D105" s="55" t="n">
        <f aca="false">Inputs!$C$27</f>
        <v>0.04</v>
      </c>
      <c r="E105" s="15" t="n">
        <f aca="false">R104</f>
        <v>0</v>
      </c>
      <c r="F105" s="56" t="n">
        <f aca="false">Q104</f>
        <v>71164.901201639</v>
      </c>
      <c r="G105" s="56" t="n">
        <f aca="false">IF(AND(MOD(A105-1,12)=0,B105&lt;=Inputs!$C$7,E105=0),Inputs!$C$6,0)</f>
        <v>0</v>
      </c>
      <c r="H105" s="56" t="n">
        <f aca="false">IF(B105=1,G105*Inputs!$C$9,0)</f>
        <v>0</v>
      </c>
      <c r="I105" s="56" t="n">
        <f aca="false">I104+G105</f>
        <v>120000</v>
      </c>
      <c r="J105" s="56" t="n">
        <f aca="false">(F105+G105+H105)*((1+D105)^(1/12)-1)</f>
        <v>232.975368160061</v>
      </c>
      <c r="K105" s="56" t="n">
        <f aca="false">(F105+G105+H105+J105)*(Inputs!$C$14+IF(B105&lt;=10,Inputs!$C$12,Inputs!$C$13))/12</f>
        <v>148.745576187081</v>
      </c>
      <c r="L105" s="56" t="n">
        <f aca="false">IF(OR(E105=1,A105&lt;=Inputs!$C$15),0,MAX(Inputs!$C$8*I105-(F105+G105+H105+J105-K105),0))</f>
        <v>49950.8690063881</v>
      </c>
      <c r="M105" s="56" t="n">
        <f aca="false">L105*INDEX(Rates!$B$2:$C$101,C105+1,IF(Inputs!$C$5="Male",1,2))/1000/12*Inputs!$C$16</f>
        <v>275.936925536122</v>
      </c>
      <c r="N105" s="56" t="n">
        <f aca="false">IF($V$1=1,MAX(F105+G105+H105+J105-K105-M105,0)*Inputs!$C$22/12,0)</f>
        <v>473.154627120505</v>
      </c>
      <c r="O105" s="56" t="n">
        <f aca="false">IF(AND(MOD(A105,12)=0,B105&gt;=Inputs!$C$18),MAX(F105+G105+H105+J105-K105-M105-N105,0)*Inputs!$C$17,0)</f>
        <v>0</v>
      </c>
      <c r="P105" s="56" t="n">
        <f aca="false">F105+G105+H105+J105-K105-M105-N105+O105</f>
        <v>70500.0394409553</v>
      </c>
      <c r="Q105" s="56" t="n">
        <f aca="false">IF(OR(E105=1,P105&lt;=0),0,P105)</f>
        <v>70500.0394409553</v>
      </c>
      <c r="R105" s="15" t="n">
        <f aca="false">IF(OR(E105=1,AND(P105&lt;=0,I105&gt;0)),1,0)</f>
        <v>0</v>
      </c>
      <c r="S105" s="15" t="n">
        <f aca="false">IF(L105&gt;0,1,0)</f>
        <v>1</v>
      </c>
    </row>
    <row r="106" customFormat="false" ht="15" hidden="false" customHeight="false" outlineLevel="0" collapsed="false">
      <c r="A106" s="15" t="n">
        <v>105</v>
      </c>
      <c r="B106" s="15" t="n">
        <f aca="false">INT((A106-1)/12)+1</f>
        <v>9</v>
      </c>
      <c r="C106" s="15" t="n">
        <f aca="false">MIN(Inputs!$C$4+B106-1,99)</f>
        <v>82</v>
      </c>
      <c r="D106" s="55" t="n">
        <f aca="false">Inputs!$C$27</f>
        <v>0.04</v>
      </c>
      <c r="E106" s="15" t="n">
        <f aca="false">R105</f>
        <v>0</v>
      </c>
      <c r="F106" s="56" t="n">
        <f aca="false">Q105</f>
        <v>70500.0394409553</v>
      </c>
      <c r="G106" s="56" t="n">
        <f aca="false">IF(AND(MOD(A106-1,12)=0,B106&lt;=Inputs!$C$7,E106=0),Inputs!$C$6,0)</f>
        <v>0</v>
      </c>
      <c r="H106" s="56" t="n">
        <f aca="false">IF(B106=1,G106*Inputs!$C$9,0)</f>
        <v>0</v>
      </c>
      <c r="I106" s="56" t="n">
        <f aca="false">I105+G106</f>
        <v>120000</v>
      </c>
      <c r="J106" s="56" t="n">
        <f aca="false">(F106+G106+H106)*((1+D106)^(1/12)-1)</f>
        <v>230.798783764448</v>
      </c>
      <c r="K106" s="56" t="n">
        <f aca="false">(F106+G106+H106+J106)*(Inputs!$C$14+IF(B106&lt;=10,Inputs!$C$12,Inputs!$C$13))/12</f>
        <v>147.355912968166</v>
      </c>
      <c r="L106" s="56" t="n">
        <f aca="false">IF(OR(E106=1,A106&lt;=Inputs!$C$15),0,MAX(Inputs!$C$8*I106-(F106+G106+H106+J106-K106),0))</f>
        <v>50616.5176882484</v>
      </c>
      <c r="M106" s="56" t="n">
        <f aca="false">L106*INDEX(Rates!$B$2:$C$101,C106+1,IF(Inputs!$C$5="Male",1,2))/1000/12*Inputs!$C$16</f>
        <v>279.614079796166</v>
      </c>
      <c r="N106" s="56" t="n">
        <f aca="false">IF($V$1=1,MAX(F106+G106+H106+J106-K106-M106,0)*Inputs!$C$22/12,0)</f>
        <v>468.692454879703</v>
      </c>
      <c r="O106" s="56" t="n">
        <f aca="false">IF(AND(MOD(A106,12)=0,B106&gt;=Inputs!$C$18),MAX(F106+G106+H106+J106-K106-M106-N106,0)*Inputs!$C$17,0)</f>
        <v>0</v>
      </c>
      <c r="P106" s="56" t="n">
        <f aca="false">F106+G106+H106+J106-K106-M106-N106+O106</f>
        <v>69835.1757770757</v>
      </c>
      <c r="Q106" s="56" t="n">
        <f aca="false">IF(OR(E106=1,P106&lt;=0),0,P106)</f>
        <v>69835.1757770757</v>
      </c>
      <c r="R106" s="15" t="n">
        <f aca="false">IF(OR(E106=1,AND(P106&lt;=0,I106&gt;0)),1,0)</f>
        <v>0</v>
      </c>
      <c r="S106" s="15" t="n">
        <f aca="false">IF(L106&gt;0,1,0)</f>
        <v>1</v>
      </c>
    </row>
    <row r="107" customFormat="false" ht="15" hidden="false" customHeight="false" outlineLevel="0" collapsed="false">
      <c r="A107" s="15" t="n">
        <v>106</v>
      </c>
      <c r="B107" s="15" t="n">
        <f aca="false">INT((A107-1)/12)+1</f>
        <v>9</v>
      </c>
      <c r="C107" s="15" t="n">
        <f aca="false">MIN(Inputs!$C$4+B107-1,99)</f>
        <v>82</v>
      </c>
      <c r="D107" s="55" t="n">
        <f aca="false">Inputs!$C$27</f>
        <v>0.04</v>
      </c>
      <c r="E107" s="15" t="n">
        <f aca="false">R106</f>
        <v>0</v>
      </c>
      <c r="F107" s="56" t="n">
        <f aca="false">Q106</f>
        <v>69835.1757770757</v>
      </c>
      <c r="G107" s="56" t="n">
        <f aca="false">IF(AND(MOD(A107-1,12)=0,B107&lt;=Inputs!$C$7,E107=0),Inputs!$C$6,0)</f>
        <v>0</v>
      </c>
      <c r="H107" s="56" t="n">
        <f aca="false">IF(B107=1,G107*Inputs!$C$9,0)</f>
        <v>0</v>
      </c>
      <c r="I107" s="56" t="n">
        <f aca="false">I106+G107</f>
        <v>120000</v>
      </c>
      <c r="J107" s="56" t="n">
        <f aca="false">(F107+G107+H107)*((1+D107)^(1/12)-1)</f>
        <v>228.622193138267</v>
      </c>
      <c r="K107" s="56" t="n">
        <f aca="false">(F107+G107+H107+J107)*(Inputs!$C$14+IF(B107&lt;=10,Inputs!$C$12,Inputs!$C$13))/12</f>
        <v>145.966245771279</v>
      </c>
      <c r="L107" s="56" t="n">
        <f aca="false">IF(OR(E107=1,A107&lt;=Inputs!$C$15),0,MAX(Inputs!$C$8*I107-(F107+G107+H107+J107-K107),0))</f>
        <v>51282.1682755573</v>
      </c>
      <c r="M107" s="56" t="n">
        <f aca="false">L107*INDEX(Rates!$B$2:$C$101,C107+1,IF(Inputs!$C$5="Male",1,2))/1000/12*Inputs!$C$16</f>
        <v>283.291244582225</v>
      </c>
      <c r="N107" s="56" t="n">
        <f aca="false">IF($V$1=1,MAX(F107+G107+H107+J107-K107-M107,0)*Inputs!$C$22/12,0)</f>
        <v>464.230269865736</v>
      </c>
      <c r="O107" s="56" t="n">
        <f aca="false">IF(AND(MOD(A107,12)=0,B107&gt;=Inputs!$C$18),MAX(F107+G107+H107+J107-K107-M107-N107,0)*Inputs!$C$17,0)</f>
        <v>0</v>
      </c>
      <c r="P107" s="56" t="n">
        <f aca="false">F107+G107+H107+J107-K107-M107-N107+O107</f>
        <v>69170.3102099947</v>
      </c>
      <c r="Q107" s="56" t="n">
        <f aca="false">IF(OR(E107=1,P107&lt;=0),0,P107)</f>
        <v>69170.3102099947</v>
      </c>
      <c r="R107" s="15" t="n">
        <f aca="false">IF(OR(E107=1,AND(P107&lt;=0,I107&gt;0)),1,0)</f>
        <v>0</v>
      </c>
      <c r="S107" s="15" t="n">
        <f aca="false">IF(L107&gt;0,1,0)</f>
        <v>1</v>
      </c>
    </row>
    <row r="108" customFormat="false" ht="15" hidden="false" customHeight="false" outlineLevel="0" collapsed="false">
      <c r="A108" s="15" t="n">
        <v>107</v>
      </c>
      <c r="B108" s="15" t="n">
        <f aca="false">INT((A108-1)/12)+1</f>
        <v>9</v>
      </c>
      <c r="C108" s="15" t="n">
        <f aca="false">MIN(Inputs!$C$4+B108-1,99)</f>
        <v>82</v>
      </c>
      <c r="D108" s="55" t="n">
        <f aca="false">Inputs!$C$27</f>
        <v>0.04</v>
      </c>
      <c r="E108" s="15" t="n">
        <f aca="false">R107</f>
        <v>0</v>
      </c>
      <c r="F108" s="56" t="n">
        <f aca="false">Q107</f>
        <v>69170.3102099947</v>
      </c>
      <c r="G108" s="56" t="n">
        <f aca="false">IF(AND(MOD(A108-1,12)=0,B108&lt;=Inputs!$C$7,E108=0),Inputs!$C$6,0)</f>
        <v>0</v>
      </c>
      <c r="H108" s="56" t="n">
        <f aca="false">IF(B108=1,G108*Inputs!$C$9,0)</f>
        <v>0</v>
      </c>
      <c r="I108" s="56" t="n">
        <f aca="false">I107+G108</f>
        <v>120000</v>
      </c>
      <c r="J108" s="56" t="n">
        <f aca="false">(F108+G108+H108)*((1+D108)^(1/12)-1)</f>
        <v>226.4455962815</v>
      </c>
      <c r="K108" s="56" t="n">
        <f aca="false">(F108+G108+H108+J108)*(Inputs!$C$14+IF(B108&lt;=10,Inputs!$C$12,Inputs!$C$13))/12</f>
        <v>144.576574596409</v>
      </c>
      <c r="L108" s="56" t="n">
        <f aca="false">IF(OR(E108=1,A108&lt;=Inputs!$C$15),0,MAX(Inputs!$C$8*I108-(F108+G108+H108+J108-K108),0))</f>
        <v>51947.8207683202</v>
      </c>
      <c r="M108" s="56" t="n">
        <f aca="false">L108*INDEX(Rates!$B$2:$C$101,C108+1,IF(Inputs!$C$5="Male",1,2))/1000/12*Inputs!$C$16</f>
        <v>286.968419894329</v>
      </c>
      <c r="N108" s="56" t="n">
        <f aca="false">IF($V$1=1,MAX(F108+G108+H108+J108-K108-M108,0)*Inputs!$C$22/12,0)</f>
        <v>459.76807207857</v>
      </c>
      <c r="O108" s="56" t="n">
        <f aca="false">IF(AND(MOD(A108,12)=0,B108&gt;=Inputs!$C$18),MAX(F108+G108+H108+J108-K108-M108-N108,0)*Inputs!$C$17,0)</f>
        <v>0</v>
      </c>
      <c r="P108" s="56" t="n">
        <f aca="false">F108+G108+H108+J108-K108-M108-N108+O108</f>
        <v>68505.4427397069</v>
      </c>
      <c r="Q108" s="56" t="n">
        <f aca="false">IF(OR(E108=1,P108&lt;=0),0,P108)</f>
        <v>68505.4427397069</v>
      </c>
      <c r="R108" s="15" t="n">
        <f aca="false">IF(OR(E108=1,AND(P108&lt;=0,I108&gt;0)),1,0)</f>
        <v>0</v>
      </c>
      <c r="S108" s="15" t="n">
        <f aca="false">IF(L108&gt;0,1,0)</f>
        <v>1</v>
      </c>
    </row>
    <row r="109" customFormat="false" ht="15" hidden="false" customHeight="false" outlineLevel="0" collapsed="false">
      <c r="A109" s="15" t="n">
        <v>108</v>
      </c>
      <c r="B109" s="15" t="n">
        <f aca="false">INT((A109-1)/12)+1</f>
        <v>9</v>
      </c>
      <c r="C109" s="15" t="n">
        <f aca="false">MIN(Inputs!$C$4+B109-1,99)</f>
        <v>82</v>
      </c>
      <c r="D109" s="55" t="n">
        <f aca="false">Inputs!$C$27</f>
        <v>0.04</v>
      </c>
      <c r="E109" s="15" t="n">
        <f aca="false">R108</f>
        <v>0</v>
      </c>
      <c r="F109" s="56" t="n">
        <f aca="false">Q108</f>
        <v>68505.4427397069</v>
      </c>
      <c r="G109" s="56" t="n">
        <f aca="false">IF(AND(MOD(A109-1,12)=0,B109&lt;=Inputs!$C$7,E109=0),Inputs!$C$6,0)</f>
        <v>0</v>
      </c>
      <c r="H109" s="56" t="n">
        <f aca="false">IF(B109=1,G109*Inputs!$C$9,0)</f>
        <v>0</v>
      </c>
      <c r="I109" s="56" t="n">
        <f aca="false">I108+G109</f>
        <v>120000</v>
      </c>
      <c r="J109" s="56" t="n">
        <f aca="false">(F109+G109+H109)*((1+D109)^(1/12)-1)</f>
        <v>224.268993194128</v>
      </c>
      <c r="K109" s="56" t="n">
        <f aca="false">(F109+G109+H109+J109)*(Inputs!$C$14+IF(B109&lt;=10,Inputs!$C$12,Inputs!$C$13))/12</f>
        <v>143.186899443544</v>
      </c>
      <c r="L109" s="56" t="n">
        <f aca="false">IF(OR(E109=1,A109&lt;=Inputs!$C$15),0,MAX(Inputs!$C$8*I109-(F109+G109+H109+J109-K109),0))</f>
        <v>52613.4751665425</v>
      </c>
      <c r="M109" s="56" t="n">
        <f aca="false">L109*INDEX(Rates!$B$2:$C$101,C109+1,IF(Inputs!$C$5="Male",1,2))/1000/12*Inputs!$C$16</f>
        <v>290.645605732509</v>
      </c>
      <c r="N109" s="56" t="n">
        <f aca="false">IF($V$1=1,MAX(F109+G109+H109+J109-K109-M109,0)*Inputs!$C$22/12,0)</f>
        <v>455.305861518167</v>
      </c>
      <c r="O109" s="56" t="n">
        <f aca="false">IF(AND(MOD(A109,12)=0,B109&gt;=Inputs!$C$18),MAX(F109+G109+H109+J109-K109-M109-N109,0)*Inputs!$C$17,0)</f>
        <v>0</v>
      </c>
      <c r="P109" s="56" t="n">
        <f aca="false">F109+G109+H109+J109-K109-M109-N109+O109</f>
        <v>67840.5733662068</v>
      </c>
      <c r="Q109" s="56" t="n">
        <f aca="false">IF(OR(E109=1,P109&lt;=0),0,P109)</f>
        <v>67840.5733662068</v>
      </c>
      <c r="R109" s="15" t="n">
        <f aca="false">IF(OR(E109=1,AND(P109&lt;=0,I109&gt;0)),1,0)</f>
        <v>0</v>
      </c>
      <c r="S109" s="15" t="n">
        <f aca="false">IF(L109&gt;0,1,0)</f>
        <v>1</v>
      </c>
    </row>
    <row r="110" customFormat="false" ht="15" hidden="false" customHeight="false" outlineLevel="0" collapsed="false">
      <c r="A110" s="15" t="n">
        <v>109</v>
      </c>
      <c r="B110" s="15" t="n">
        <f aca="false">INT((A110-1)/12)+1</f>
        <v>10</v>
      </c>
      <c r="C110" s="15" t="n">
        <f aca="false">MIN(Inputs!$C$4+B110-1,99)</f>
        <v>83</v>
      </c>
      <c r="D110" s="55" t="n">
        <f aca="false">Inputs!$C$27</f>
        <v>0.04</v>
      </c>
      <c r="E110" s="15" t="n">
        <f aca="false">R109</f>
        <v>0</v>
      </c>
      <c r="F110" s="56" t="n">
        <f aca="false">Q109</f>
        <v>67840.5733662068</v>
      </c>
      <c r="G110" s="56" t="n">
        <f aca="false">IF(AND(MOD(A110-1,12)=0,B110&lt;=Inputs!$C$7,E110=0),Inputs!$C$6,0)</f>
        <v>0</v>
      </c>
      <c r="H110" s="56" t="n">
        <f aca="false">IF(B110=1,G110*Inputs!$C$9,0)</f>
        <v>0</v>
      </c>
      <c r="I110" s="56" t="n">
        <f aca="false">I109+G110</f>
        <v>120000</v>
      </c>
      <c r="J110" s="56" t="n">
        <f aca="false">(F110+G110+H110)*((1+D110)^(1/12)-1)</f>
        <v>222.092383876135</v>
      </c>
      <c r="K110" s="56" t="n">
        <f aca="false">(F110+G110+H110+J110)*(Inputs!$C$14+IF(B110&lt;=10,Inputs!$C$12,Inputs!$C$13))/12</f>
        <v>141.797220312673</v>
      </c>
      <c r="L110" s="56" t="n">
        <f aca="false">IF(OR(E110=1,A110&lt;=Inputs!$C$15),0,MAX(Inputs!$C$8*I110-(F110+G110+H110+J110-K110),0))</f>
        <v>53279.1314702297</v>
      </c>
      <c r="M110" s="56" t="n">
        <f aca="false">L110*INDEX(Rates!$B$2:$C$101,C110+1,IF(Inputs!$C$5="Male",1,2))/1000/12*Inputs!$C$16</f>
        <v>328.821039723768</v>
      </c>
      <c r="N110" s="56" t="n">
        <f aca="false">IF($V$1=1,MAX(F110+G110+H110+J110-K110-M110,0)*Inputs!$C$22/12,0)</f>
        <v>450.613649933644</v>
      </c>
      <c r="O110" s="56" t="n">
        <f aca="false">IF(AND(MOD(A110,12)=0,B110&gt;=Inputs!$C$18),MAX(F110+G110+H110+J110-K110-M110-N110,0)*Inputs!$C$17,0)</f>
        <v>0</v>
      </c>
      <c r="P110" s="56" t="n">
        <f aca="false">F110+G110+H110+J110-K110-M110-N110+O110</f>
        <v>67141.4338401129</v>
      </c>
      <c r="Q110" s="56" t="n">
        <f aca="false">IF(OR(E110=1,P110&lt;=0),0,P110)</f>
        <v>67141.4338401129</v>
      </c>
      <c r="R110" s="15" t="n">
        <f aca="false">IF(OR(E110=1,AND(P110&lt;=0,I110&gt;0)),1,0)</f>
        <v>0</v>
      </c>
      <c r="S110" s="15" t="n">
        <f aca="false">IF(L110&gt;0,1,0)</f>
        <v>1</v>
      </c>
    </row>
    <row r="111" customFormat="false" ht="15" hidden="false" customHeight="false" outlineLevel="0" collapsed="false">
      <c r="A111" s="15" t="n">
        <v>110</v>
      </c>
      <c r="B111" s="15" t="n">
        <f aca="false">INT((A111-1)/12)+1</f>
        <v>10</v>
      </c>
      <c r="C111" s="15" t="n">
        <f aca="false">MIN(Inputs!$C$4+B111-1,99)</f>
        <v>83</v>
      </c>
      <c r="D111" s="55" t="n">
        <f aca="false">Inputs!$C$27</f>
        <v>0.04</v>
      </c>
      <c r="E111" s="15" t="n">
        <f aca="false">R110</f>
        <v>0</v>
      </c>
      <c r="F111" s="56" t="n">
        <f aca="false">Q110</f>
        <v>67141.4338401129</v>
      </c>
      <c r="G111" s="56" t="n">
        <f aca="false">IF(AND(MOD(A111-1,12)=0,B111&lt;=Inputs!$C$7,E111=0),Inputs!$C$6,0)</f>
        <v>0</v>
      </c>
      <c r="H111" s="56" t="n">
        <f aca="false">IF(B111=1,G111*Inputs!$C$9,0)</f>
        <v>0</v>
      </c>
      <c r="I111" s="56" t="n">
        <f aca="false">I110+G111</f>
        <v>120000</v>
      </c>
      <c r="J111" s="56" t="n">
        <f aca="false">(F111+G111+H111)*((1+D111)^(1/12)-1)</f>
        <v>219.803582996254</v>
      </c>
      <c r="K111" s="56" t="n">
        <f aca="false">(F111+G111+H111+J111)*(Inputs!$C$14+IF(B111&lt;=10,Inputs!$C$12,Inputs!$C$13))/12</f>
        <v>140.335911298144</v>
      </c>
      <c r="L111" s="56" t="n">
        <f aca="false">IF(OR(E111=1,A111&lt;=Inputs!$C$15),0,MAX(Inputs!$C$8*I111-(F111+G111+H111+J111-K111),0))</f>
        <v>53979.098488189</v>
      </c>
      <c r="M111" s="56" t="n">
        <f aca="false">L111*INDEX(Rates!$B$2:$C$101,C111+1,IF(Inputs!$C$5="Male",1,2))/1000/12*Inputs!$C$16</f>
        <v>333.141002836273</v>
      </c>
      <c r="N111" s="56" t="n">
        <f aca="false">IF($V$1=1,MAX(F111+G111+H111+J111-K111-M111,0)*Inputs!$C$22/12,0)</f>
        <v>445.918403393165</v>
      </c>
      <c r="O111" s="56" t="n">
        <f aca="false">IF(AND(MOD(A111,12)=0,B111&gt;=Inputs!$C$18),MAX(F111+G111+H111+J111-K111-M111-N111,0)*Inputs!$C$17,0)</f>
        <v>0</v>
      </c>
      <c r="P111" s="56" t="n">
        <f aca="false">F111+G111+H111+J111-K111-M111-N111+O111</f>
        <v>66441.8421055816</v>
      </c>
      <c r="Q111" s="56" t="n">
        <f aca="false">IF(OR(E111=1,P111&lt;=0),0,P111)</f>
        <v>66441.8421055816</v>
      </c>
      <c r="R111" s="15" t="n">
        <f aca="false">IF(OR(E111=1,AND(P111&lt;=0,I111&gt;0)),1,0)</f>
        <v>0</v>
      </c>
      <c r="S111" s="15" t="n">
        <f aca="false">IF(L111&gt;0,1,0)</f>
        <v>1</v>
      </c>
    </row>
    <row r="112" customFormat="false" ht="15" hidden="false" customHeight="false" outlineLevel="0" collapsed="false">
      <c r="A112" s="15" t="n">
        <v>111</v>
      </c>
      <c r="B112" s="15" t="n">
        <f aca="false">INT((A112-1)/12)+1</f>
        <v>10</v>
      </c>
      <c r="C112" s="15" t="n">
        <f aca="false">MIN(Inputs!$C$4+B112-1,99)</f>
        <v>83</v>
      </c>
      <c r="D112" s="55" t="n">
        <f aca="false">Inputs!$C$27</f>
        <v>0.04</v>
      </c>
      <c r="E112" s="15" t="n">
        <f aca="false">R111</f>
        <v>0</v>
      </c>
      <c r="F112" s="56" t="n">
        <f aca="false">Q111</f>
        <v>66441.8421055816</v>
      </c>
      <c r="G112" s="56" t="n">
        <f aca="false">IF(AND(MOD(A112-1,12)=0,B112&lt;=Inputs!$C$7,E112=0),Inputs!$C$6,0)</f>
        <v>0</v>
      </c>
      <c r="H112" s="56" t="n">
        <f aca="false">IF(B112=1,G112*Inputs!$C$9,0)</f>
        <v>0</v>
      </c>
      <c r="I112" s="56" t="n">
        <f aca="false">I111+G112</f>
        <v>120000</v>
      </c>
      <c r="J112" s="56" t="n">
        <f aca="false">(F112+G112+H112)*((1+D112)^(1/12)-1)</f>
        <v>217.513301703621</v>
      </c>
      <c r="K112" s="56" t="n">
        <f aca="false">(F112+G112+H112+J112)*(Inputs!$C$14+IF(B112&lt;=10,Inputs!$C$12,Inputs!$C$13))/12</f>
        <v>138.873657098511</v>
      </c>
      <c r="L112" s="56" t="n">
        <f aca="false">IF(OR(E112=1,A112&lt;=Inputs!$C$15),0,MAX(Inputs!$C$8*I112-(F112+G112+H112+J112-K112),0))</f>
        <v>54679.5182498133</v>
      </c>
      <c r="M112" s="56" t="n">
        <f aca="false">L112*INDEX(Rates!$B$2:$C$101,C112+1,IF(Inputs!$C$5="Male",1,2))/1000/12*Inputs!$C$16</f>
        <v>337.463760131765</v>
      </c>
      <c r="N112" s="56" t="n">
        <f aca="false">IF($V$1=1,MAX(F112+G112+H112+J112-K112-M112,0)*Inputs!$C$22/12,0)</f>
        <v>441.220119933699</v>
      </c>
      <c r="O112" s="56" t="n">
        <f aca="false">IF(AND(MOD(A112,12)=0,B112&gt;=Inputs!$C$18),MAX(F112+G112+H112+J112-K112-M112-N112,0)*Inputs!$C$17,0)</f>
        <v>0</v>
      </c>
      <c r="P112" s="56" t="n">
        <f aca="false">F112+G112+H112+J112-K112-M112-N112+O112</f>
        <v>65741.7978701212</v>
      </c>
      <c r="Q112" s="56" t="n">
        <f aca="false">IF(OR(E112=1,P112&lt;=0),0,P112)</f>
        <v>65741.7978701212</v>
      </c>
      <c r="R112" s="15" t="n">
        <f aca="false">IF(OR(E112=1,AND(P112&lt;=0,I112&gt;0)),1,0)</f>
        <v>0</v>
      </c>
      <c r="S112" s="15" t="n">
        <f aca="false">IF(L112&gt;0,1,0)</f>
        <v>1</v>
      </c>
    </row>
    <row r="113" customFormat="false" ht="15" hidden="false" customHeight="false" outlineLevel="0" collapsed="false">
      <c r="A113" s="15" t="n">
        <v>112</v>
      </c>
      <c r="B113" s="15" t="n">
        <f aca="false">INT((A113-1)/12)+1</f>
        <v>10</v>
      </c>
      <c r="C113" s="15" t="n">
        <f aca="false">MIN(Inputs!$C$4+B113-1,99)</f>
        <v>83</v>
      </c>
      <c r="D113" s="55" t="n">
        <f aca="false">Inputs!$C$27</f>
        <v>0.04</v>
      </c>
      <c r="E113" s="15" t="n">
        <f aca="false">R112</f>
        <v>0</v>
      </c>
      <c r="F113" s="56" t="n">
        <f aca="false">Q112</f>
        <v>65741.7978701212</v>
      </c>
      <c r="G113" s="56" t="n">
        <f aca="false">IF(AND(MOD(A113-1,12)=0,B113&lt;=Inputs!$C$7,E113=0),Inputs!$C$6,0)</f>
        <v>0</v>
      </c>
      <c r="H113" s="56" t="n">
        <f aca="false">IF(B113=1,G113*Inputs!$C$9,0)</f>
        <v>0</v>
      </c>
      <c r="I113" s="56" t="n">
        <f aca="false">I112+G113</f>
        <v>120000</v>
      </c>
      <c r="J113" s="56" t="n">
        <f aca="false">(F113+G113+H113)*((1+D113)^(1/12)-1)</f>
        <v>215.221539040696</v>
      </c>
      <c r="K113" s="56" t="n">
        <f aca="false">(F113+G113+H113+J113)*(Inputs!$C$14+IF(B113&lt;=10,Inputs!$C$12,Inputs!$C$13))/12</f>
        <v>137.410457102421</v>
      </c>
      <c r="L113" s="56" t="n">
        <f aca="false">IF(OR(E113=1,A113&lt;=Inputs!$C$15),0,MAX(Inputs!$C$8*I113-(F113+G113+H113+J113-K113),0))</f>
        <v>55380.3910479405</v>
      </c>
      <c r="M113" s="56" t="n">
        <f aca="false">L113*INDEX(Rates!$B$2:$C$101,C113+1,IF(Inputs!$C$5="Male",1,2))/1000/12*Inputs!$C$16</f>
        <v>341.78931341754</v>
      </c>
      <c r="N113" s="56" t="n">
        <f aca="false">IF($V$1=1,MAX(F113+G113+H113+J113-K113-M113,0)*Inputs!$C$22/12,0)</f>
        <v>436.518797590946</v>
      </c>
      <c r="O113" s="56" t="n">
        <f aca="false">IF(AND(MOD(A113,12)=0,B113&gt;=Inputs!$C$18),MAX(F113+G113+H113+J113-K113-M113-N113,0)*Inputs!$C$17,0)</f>
        <v>0</v>
      </c>
      <c r="P113" s="56" t="n">
        <f aca="false">F113+G113+H113+J113-K113-M113-N113+O113</f>
        <v>65041.300841051</v>
      </c>
      <c r="Q113" s="56" t="n">
        <f aca="false">IF(OR(E113=1,P113&lt;=0),0,P113)</f>
        <v>65041.300841051</v>
      </c>
      <c r="R113" s="15" t="n">
        <f aca="false">IF(OR(E113=1,AND(P113&lt;=0,I113&gt;0)),1,0)</f>
        <v>0</v>
      </c>
      <c r="S113" s="15" t="n">
        <f aca="false">IF(L113&gt;0,1,0)</f>
        <v>1</v>
      </c>
    </row>
    <row r="114" customFormat="false" ht="15" hidden="false" customHeight="false" outlineLevel="0" collapsed="false">
      <c r="A114" s="15" t="n">
        <v>113</v>
      </c>
      <c r="B114" s="15" t="n">
        <f aca="false">INT((A114-1)/12)+1</f>
        <v>10</v>
      </c>
      <c r="C114" s="15" t="n">
        <f aca="false">MIN(Inputs!$C$4+B114-1,99)</f>
        <v>83</v>
      </c>
      <c r="D114" s="55" t="n">
        <f aca="false">Inputs!$C$27</f>
        <v>0.04</v>
      </c>
      <c r="E114" s="15" t="n">
        <f aca="false">R113</f>
        <v>0</v>
      </c>
      <c r="F114" s="56" t="n">
        <f aca="false">Q113</f>
        <v>65041.300841051</v>
      </c>
      <c r="G114" s="56" t="n">
        <f aca="false">IF(AND(MOD(A114-1,12)=0,B114&lt;=Inputs!$C$7,E114=0),Inputs!$C$6,0)</f>
        <v>0</v>
      </c>
      <c r="H114" s="56" t="n">
        <f aca="false">IF(B114=1,G114*Inputs!$C$9,0)</f>
        <v>0</v>
      </c>
      <c r="I114" s="56" t="n">
        <f aca="false">I113+G114</f>
        <v>120000</v>
      </c>
      <c r="J114" s="56" t="n">
        <f aca="false">(F114+G114+H114)*((1+D114)^(1/12)-1)</f>
        <v>212.928294049316</v>
      </c>
      <c r="K114" s="56" t="n">
        <f aca="false">(F114+G114+H114+J114)*(Inputs!$C$14+IF(B114&lt;=10,Inputs!$C$12,Inputs!$C$13))/12</f>
        <v>135.946310698126</v>
      </c>
      <c r="L114" s="56" t="n">
        <f aca="false">IF(OR(E114=1,A114&lt;=Inputs!$C$15),0,MAX(Inputs!$C$8*I114-(F114+G114+H114+J114-K114),0))</f>
        <v>56081.7171755978</v>
      </c>
      <c r="M114" s="56" t="n">
        <f aca="false">L114*INDEX(Rates!$B$2:$C$101,C114+1,IF(Inputs!$C$5="Male",1,2))/1000/12*Inputs!$C$16</f>
        <v>346.117664502065</v>
      </c>
      <c r="N114" s="56" t="n">
        <f aca="false">IF($V$1=1,MAX(F114+G114+H114+J114-K114-M114,0)*Inputs!$C$22/12,0)</f>
        <v>431.814434399334</v>
      </c>
      <c r="O114" s="56" t="n">
        <f aca="false">IF(AND(MOD(A114,12)=0,B114&gt;=Inputs!$C$18),MAX(F114+G114+H114+J114-K114-M114-N114,0)*Inputs!$C$17,0)</f>
        <v>0</v>
      </c>
      <c r="P114" s="56" t="n">
        <f aca="false">F114+G114+H114+J114-K114-M114-N114+O114</f>
        <v>64340.3507255008</v>
      </c>
      <c r="Q114" s="56" t="n">
        <f aca="false">IF(OR(E114=1,P114&lt;=0),0,P114)</f>
        <v>64340.3507255008</v>
      </c>
      <c r="R114" s="15" t="n">
        <f aca="false">IF(OR(E114=1,AND(P114&lt;=0,I114&gt;0)),1,0)</f>
        <v>0</v>
      </c>
      <c r="S114" s="15" t="n">
        <f aca="false">IF(L114&gt;0,1,0)</f>
        <v>1</v>
      </c>
    </row>
    <row r="115" customFormat="false" ht="15" hidden="false" customHeight="false" outlineLevel="0" collapsed="false">
      <c r="A115" s="15" t="n">
        <v>114</v>
      </c>
      <c r="B115" s="15" t="n">
        <f aca="false">INT((A115-1)/12)+1</f>
        <v>10</v>
      </c>
      <c r="C115" s="15" t="n">
        <f aca="false">MIN(Inputs!$C$4+B115-1,99)</f>
        <v>83</v>
      </c>
      <c r="D115" s="55" t="n">
        <f aca="false">Inputs!$C$27</f>
        <v>0.04</v>
      </c>
      <c r="E115" s="15" t="n">
        <f aca="false">R114</f>
        <v>0</v>
      </c>
      <c r="F115" s="56" t="n">
        <f aca="false">Q114</f>
        <v>64340.3507255008</v>
      </c>
      <c r="G115" s="56" t="n">
        <f aca="false">IF(AND(MOD(A115-1,12)=0,B115&lt;=Inputs!$C$7,E115=0),Inputs!$C$6,0)</f>
        <v>0</v>
      </c>
      <c r="H115" s="56" t="n">
        <f aca="false">IF(B115=1,G115*Inputs!$C$9,0)</f>
        <v>0</v>
      </c>
      <c r="I115" s="56" t="n">
        <f aca="false">I114+G115</f>
        <v>120000</v>
      </c>
      <c r="J115" s="56" t="n">
        <f aca="false">(F115+G115+H115)*((1+D115)^(1/12)-1)</f>
        <v>210.633565770703</v>
      </c>
      <c r="K115" s="56" t="n">
        <f aca="false">(F115+G115+H115+J115)*(Inputs!$C$14+IF(B115&lt;=10,Inputs!$C$12,Inputs!$C$13))/12</f>
        <v>134.481217273482</v>
      </c>
      <c r="L115" s="56" t="n">
        <f aca="false">IF(OR(E115=1,A115&lt;=Inputs!$C$15),0,MAX(Inputs!$C$8*I115-(F115+G115+H115+J115-K115),0))</f>
        <v>56783.496926002</v>
      </c>
      <c r="M115" s="56" t="n">
        <f aca="false">L115*INDEX(Rates!$B$2:$C$101,C115+1,IF(Inputs!$C$5="Male",1,2))/1000/12*Inputs!$C$16</f>
        <v>350.448815194976</v>
      </c>
      <c r="N115" s="56" t="n">
        <f aca="false">IF($V$1=1,MAX(F115+G115+H115+J115-K115-M115,0)*Inputs!$C$22/12,0)</f>
        <v>427.10702839202</v>
      </c>
      <c r="O115" s="56" t="n">
        <f aca="false">IF(AND(MOD(A115,12)=0,B115&gt;=Inputs!$C$18),MAX(F115+G115+H115+J115-K115-M115-N115,0)*Inputs!$C$17,0)</f>
        <v>0</v>
      </c>
      <c r="P115" s="56" t="n">
        <f aca="false">F115+G115+H115+J115-K115-M115-N115+O115</f>
        <v>63638.947230411</v>
      </c>
      <c r="Q115" s="56" t="n">
        <f aca="false">IF(OR(E115=1,P115&lt;=0),0,P115)</f>
        <v>63638.947230411</v>
      </c>
      <c r="R115" s="15" t="n">
        <f aca="false">IF(OR(E115=1,AND(P115&lt;=0,I115&gt;0)),1,0)</f>
        <v>0</v>
      </c>
      <c r="S115" s="15" t="n">
        <f aca="false">IF(L115&gt;0,1,0)</f>
        <v>1</v>
      </c>
    </row>
    <row r="116" customFormat="false" ht="15" hidden="false" customHeight="false" outlineLevel="0" collapsed="false">
      <c r="A116" s="15" t="n">
        <v>115</v>
      </c>
      <c r="B116" s="15" t="n">
        <f aca="false">INT((A116-1)/12)+1</f>
        <v>10</v>
      </c>
      <c r="C116" s="15" t="n">
        <f aca="false">MIN(Inputs!$C$4+B116-1,99)</f>
        <v>83</v>
      </c>
      <c r="D116" s="55" t="n">
        <f aca="false">Inputs!$C$27</f>
        <v>0.04</v>
      </c>
      <c r="E116" s="15" t="n">
        <f aca="false">R115</f>
        <v>0</v>
      </c>
      <c r="F116" s="56" t="n">
        <f aca="false">Q115</f>
        <v>63638.947230411</v>
      </c>
      <c r="G116" s="56" t="n">
        <f aca="false">IF(AND(MOD(A116-1,12)=0,B116&lt;=Inputs!$C$7,E116=0),Inputs!$C$6,0)</f>
        <v>0</v>
      </c>
      <c r="H116" s="56" t="n">
        <f aca="false">IF(B116=1,G116*Inputs!$C$9,0)</f>
        <v>0</v>
      </c>
      <c r="I116" s="56" t="n">
        <f aca="false">I115+G116</f>
        <v>120000</v>
      </c>
      <c r="J116" s="56" t="n">
        <f aca="false">(F116+G116+H116)*((1+D116)^(1/12)-1)</f>
        <v>208.337353245454</v>
      </c>
      <c r="K116" s="56" t="n">
        <f aca="false">(F116+G116+H116+J116)*(Inputs!$C$14+IF(B116&lt;=10,Inputs!$C$12,Inputs!$C$13))/12</f>
        <v>133.015176215951</v>
      </c>
      <c r="L116" s="56" t="n">
        <f aca="false">IF(OR(E116=1,A116&lt;=Inputs!$C$15),0,MAX(Inputs!$C$8*I116-(F116+G116+H116+J116-K116),0))</f>
        <v>57485.7305925595</v>
      </c>
      <c r="M116" s="56" t="n">
        <f aca="false">L116*INDEX(Rates!$B$2:$C$101,C116+1,IF(Inputs!$C$5="Male",1,2))/1000/12*Inputs!$C$16</f>
        <v>354.78276730708</v>
      </c>
      <c r="N116" s="56" t="n">
        <f aca="false">IF($V$1=1,MAX(F116+G116+H116+J116-K116-M116,0)*Inputs!$C$22/12,0)</f>
        <v>422.39657760089</v>
      </c>
      <c r="O116" s="56" t="n">
        <f aca="false">IF(AND(MOD(A116,12)=0,B116&gt;=Inputs!$C$18),MAX(F116+G116+H116+J116-K116-M116-N116,0)*Inputs!$C$17,0)</f>
        <v>0</v>
      </c>
      <c r="P116" s="56" t="n">
        <f aca="false">F116+G116+H116+J116-K116-M116-N116+O116</f>
        <v>62937.0900625325</v>
      </c>
      <c r="Q116" s="56" t="n">
        <f aca="false">IF(OR(E116=1,P116&lt;=0),0,P116)</f>
        <v>62937.0900625325</v>
      </c>
      <c r="R116" s="15" t="n">
        <f aca="false">IF(OR(E116=1,AND(P116&lt;=0,I116&gt;0)),1,0)</f>
        <v>0</v>
      </c>
      <c r="S116" s="15" t="n">
        <f aca="false">IF(L116&gt;0,1,0)</f>
        <v>1</v>
      </c>
    </row>
    <row r="117" customFormat="false" ht="15" hidden="false" customHeight="false" outlineLevel="0" collapsed="false">
      <c r="A117" s="15" t="n">
        <v>116</v>
      </c>
      <c r="B117" s="15" t="n">
        <f aca="false">INT((A117-1)/12)+1</f>
        <v>10</v>
      </c>
      <c r="C117" s="15" t="n">
        <f aca="false">MIN(Inputs!$C$4+B117-1,99)</f>
        <v>83</v>
      </c>
      <c r="D117" s="55" t="n">
        <f aca="false">Inputs!$C$27</f>
        <v>0.04</v>
      </c>
      <c r="E117" s="15" t="n">
        <f aca="false">R116</f>
        <v>0</v>
      </c>
      <c r="F117" s="56" t="n">
        <f aca="false">Q116</f>
        <v>62937.0900625325</v>
      </c>
      <c r="G117" s="56" t="n">
        <f aca="false">IF(AND(MOD(A117-1,12)=0,B117&lt;=Inputs!$C$7,E117=0),Inputs!$C$6,0)</f>
        <v>0</v>
      </c>
      <c r="H117" s="56" t="n">
        <f aca="false">IF(B117=1,G117*Inputs!$C$9,0)</f>
        <v>0</v>
      </c>
      <c r="I117" s="56" t="n">
        <f aca="false">I116+G117</f>
        <v>120000</v>
      </c>
      <c r="J117" s="56" t="n">
        <f aca="false">(F117+G117+H117)*((1+D117)^(1/12)-1)</f>
        <v>206.039655513549</v>
      </c>
      <c r="K117" s="56" t="n">
        <f aca="false">(F117+G117+H117+J117)*(Inputs!$C$14+IF(B117&lt;=10,Inputs!$C$12,Inputs!$C$13))/12</f>
        <v>131.548186912596</v>
      </c>
      <c r="L117" s="56" t="n">
        <f aca="false">IF(OR(E117=1,A117&lt;=Inputs!$C$15),0,MAX(Inputs!$C$8*I117-(F117+G117+H117+J117-K117),0))</f>
        <v>58188.4184688665</v>
      </c>
      <c r="M117" s="56" t="n">
        <f aca="false">L117*INDEX(Rates!$B$2:$C$101,C117+1,IF(Inputs!$C$5="Male",1,2))/1000/12*Inputs!$C$16</f>
        <v>359.119522650354</v>
      </c>
      <c r="N117" s="56" t="n">
        <f aca="false">IF($V$1=1,MAX(F117+G117+H117+J117-K117-M117,0)*Inputs!$C$22/12,0)</f>
        <v>417.683080056554</v>
      </c>
      <c r="O117" s="56" t="n">
        <f aca="false">IF(AND(MOD(A117,12)=0,B117&gt;=Inputs!$C$18),MAX(F117+G117+H117+J117-K117-M117-N117,0)*Inputs!$C$17,0)</f>
        <v>0</v>
      </c>
      <c r="P117" s="56" t="n">
        <f aca="false">F117+G117+H117+J117-K117-M117-N117+O117</f>
        <v>62234.7789284266</v>
      </c>
      <c r="Q117" s="56" t="n">
        <f aca="false">IF(OR(E117=1,P117&lt;=0),0,P117)</f>
        <v>62234.7789284266</v>
      </c>
      <c r="R117" s="15" t="n">
        <f aca="false">IF(OR(E117=1,AND(P117&lt;=0,I117&gt;0)),1,0)</f>
        <v>0</v>
      </c>
      <c r="S117" s="15" t="n">
        <f aca="false">IF(L117&gt;0,1,0)</f>
        <v>1</v>
      </c>
    </row>
    <row r="118" customFormat="false" ht="15" hidden="false" customHeight="false" outlineLevel="0" collapsed="false">
      <c r="A118" s="15" t="n">
        <v>117</v>
      </c>
      <c r="B118" s="15" t="n">
        <f aca="false">INT((A118-1)/12)+1</f>
        <v>10</v>
      </c>
      <c r="C118" s="15" t="n">
        <f aca="false">MIN(Inputs!$C$4+B118-1,99)</f>
        <v>83</v>
      </c>
      <c r="D118" s="55" t="n">
        <f aca="false">Inputs!$C$27</f>
        <v>0.04</v>
      </c>
      <c r="E118" s="15" t="n">
        <f aca="false">R117</f>
        <v>0</v>
      </c>
      <c r="F118" s="56" t="n">
        <f aca="false">Q117</f>
        <v>62234.7789284266</v>
      </c>
      <c r="G118" s="56" t="n">
        <f aca="false">IF(AND(MOD(A118-1,12)=0,B118&lt;=Inputs!$C$7,E118=0),Inputs!$C$6,0)</f>
        <v>0</v>
      </c>
      <c r="H118" s="56" t="n">
        <f aca="false">IF(B118=1,G118*Inputs!$C$9,0)</f>
        <v>0</v>
      </c>
      <c r="I118" s="56" t="n">
        <f aca="false">I117+G118</f>
        <v>120000</v>
      </c>
      <c r="J118" s="56" t="n">
        <f aca="false">(F118+G118+H118)*((1+D118)^(1/12)-1)</f>
        <v>203.740471614345</v>
      </c>
      <c r="K118" s="56" t="n">
        <f aca="false">(F118+G118+H118+J118)*(Inputs!$C$14+IF(B118&lt;=10,Inputs!$C$12,Inputs!$C$13))/12</f>
        <v>130.080248750085</v>
      </c>
      <c r="L118" s="56" t="n">
        <f aca="false">IF(OR(E118=1,A118&lt;=Inputs!$C$15),0,MAX(Inputs!$C$8*I118-(F118+G118+H118+J118-K118),0))</f>
        <v>58891.5608487091</v>
      </c>
      <c r="M118" s="56" t="n">
        <f aca="false">L118*INDEX(Rates!$B$2:$C$101,C118+1,IF(Inputs!$C$5="Male",1,2))/1000/12*Inputs!$C$16</f>
        <v>363.45908303795</v>
      </c>
      <c r="N118" s="56" t="n">
        <f aca="false">IF($V$1=1,MAX(F118+G118+H118+J118-K118-M118,0)*Inputs!$C$22/12,0)</f>
        <v>412.966533788353</v>
      </c>
      <c r="O118" s="56" t="n">
        <f aca="false">IF(AND(MOD(A118,12)=0,B118&gt;=Inputs!$C$18),MAX(F118+G118+H118+J118-K118-M118-N118,0)*Inputs!$C$17,0)</f>
        <v>0</v>
      </c>
      <c r="P118" s="56" t="n">
        <f aca="false">F118+G118+H118+J118-K118-M118-N118+O118</f>
        <v>61532.0135344645</v>
      </c>
      <c r="Q118" s="56" t="n">
        <f aca="false">IF(OR(E118=1,P118&lt;=0),0,P118)</f>
        <v>61532.0135344645</v>
      </c>
      <c r="R118" s="15" t="n">
        <f aca="false">IF(OR(E118=1,AND(P118&lt;=0,I118&gt;0)),1,0)</f>
        <v>0</v>
      </c>
      <c r="S118" s="15" t="n">
        <f aca="false">IF(L118&gt;0,1,0)</f>
        <v>1</v>
      </c>
    </row>
    <row r="119" customFormat="false" ht="15" hidden="false" customHeight="false" outlineLevel="0" collapsed="false">
      <c r="A119" s="15" t="n">
        <v>118</v>
      </c>
      <c r="B119" s="15" t="n">
        <f aca="false">INT((A119-1)/12)+1</f>
        <v>10</v>
      </c>
      <c r="C119" s="15" t="n">
        <f aca="false">MIN(Inputs!$C$4+B119-1,99)</f>
        <v>83</v>
      </c>
      <c r="D119" s="55" t="n">
        <f aca="false">Inputs!$C$27</f>
        <v>0.04</v>
      </c>
      <c r="E119" s="15" t="n">
        <f aca="false">R118</f>
        <v>0</v>
      </c>
      <c r="F119" s="56" t="n">
        <f aca="false">Q118</f>
        <v>61532.0135344645</v>
      </c>
      <c r="G119" s="56" t="n">
        <f aca="false">IF(AND(MOD(A119-1,12)=0,B119&lt;=Inputs!$C$7,E119=0),Inputs!$C$6,0)</f>
        <v>0</v>
      </c>
      <c r="H119" s="56" t="n">
        <f aca="false">IF(B119=1,G119*Inputs!$C$9,0)</f>
        <v>0</v>
      </c>
      <c r="I119" s="56" t="n">
        <f aca="false">I118+G119</f>
        <v>120000</v>
      </c>
      <c r="J119" s="56" t="n">
        <f aca="false">(F119+G119+H119)*((1+D119)^(1/12)-1)</f>
        <v>201.439800586579</v>
      </c>
      <c r="K119" s="56" t="n">
        <f aca="false">(F119+G119+H119+J119)*(Inputs!$C$14+IF(B119&lt;=10,Inputs!$C$12,Inputs!$C$13))/12</f>
        <v>128.61136111469</v>
      </c>
      <c r="L119" s="56" t="n">
        <f aca="false">IF(OR(E119=1,A119&lt;=Inputs!$C$15),0,MAX(Inputs!$C$8*I119-(F119+G119+H119+J119-K119),0))</f>
        <v>59595.1580260636</v>
      </c>
      <c r="M119" s="56" t="n">
        <f aca="false">L119*INDEX(Rates!$B$2:$C$101,C119+1,IF(Inputs!$C$5="Male",1,2))/1000/12*Inputs!$C$16</f>
        <v>367.801450284189</v>
      </c>
      <c r="N119" s="56" t="n">
        <f aca="false">IF($V$1=1,MAX(F119+G119+H119+J119-K119-M119,0)*Inputs!$C$22/12,0)</f>
        <v>408.246936824348</v>
      </c>
      <c r="O119" s="56" t="n">
        <f aca="false">IF(AND(MOD(A119,12)=0,B119&gt;=Inputs!$C$18),MAX(F119+G119+H119+J119-K119-M119-N119,0)*Inputs!$C$17,0)</f>
        <v>0</v>
      </c>
      <c r="P119" s="56" t="n">
        <f aca="false">F119+G119+H119+J119-K119-M119-N119+O119</f>
        <v>60828.7935868279</v>
      </c>
      <c r="Q119" s="56" t="n">
        <f aca="false">IF(OR(E119=1,P119&lt;=0),0,P119)</f>
        <v>60828.7935868279</v>
      </c>
      <c r="R119" s="15" t="n">
        <f aca="false">IF(OR(E119=1,AND(P119&lt;=0,I119&gt;0)),1,0)</f>
        <v>0</v>
      </c>
      <c r="S119" s="15" t="n">
        <f aca="false">IF(L119&gt;0,1,0)</f>
        <v>1</v>
      </c>
    </row>
    <row r="120" customFormat="false" ht="15" hidden="false" customHeight="false" outlineLevel="0" collapsed="false">
      <c r="A120" s="15" t="n">
        <v>119</v>
      </c>
      <c r="B120" s="15" t="n">
        <f aca="false">INT((A120-1)/12)+1</f>
        <v>10</v>
      </c>
      <c r="C120" s="15" t="n">
        <f aca="false">MIN(Inputs!$C$4+B120-1,99)</f>
        <v>83</v>
      </c>
      <c r="D120" s="55" t="n">
        <f aca="false">Inputs!$C$27</f>
        <v>0.04</v>
      </c>
      <c r="E120" s="15" t="n">
        <f aca="false">R119</f>
        <v>0</v>
      </c>
      <c r="F120" s="56" t="n">
        <f aca="false">Q119</f>
        <v>60828.7935868279</v>
      </c>
      <c r="G120" s="56" t="n">
        <f aca="false">IF(AND(MOD(A120-1,12)=0,B120&lt;=Inputs!$C$7,E120=0),Inputs!$C$6,0)</f>
        <v>0</v>
      </c>
      <c r="H120" s="56" t="n">
        <f aca="false">IF(B120=1,G120*Inputs!$C$9,0)</f>
        <v>0</v>
      </c>
      <c r="I120" s="56" t="n">
        <f aca="false">I119+G120</f>
        <v>120000</v>
      </c>
      <c r="J120" s="56" t="n">
        <f aca="false">(F120+G120+H120)*((1+D120)^(1/12)-1)</f>
        <v>199.137641468365</v>
      </c>
      <c r="K120" s="56" t="n">
        <f aca="false">(F120+G120+H120+J120)*(Inputs!$C$14+IF(B120&lt;=10,Inputs!$C$12,Inputs!$C$13))/12</f>
        <v>127.141523392284</v>
      </c>
      <c r="L120" s="56" t="n">
        <f aca="false">IF(OR(E120=1,A120&lt;=Inputs!$C$15),0,MAX(Inputs!$C$8*I120-(F120+G120+H120+J120-K120),0))</f>
        <v>60299.210295096</v>
      </c>
      <c r="M120" s="56" t="n">
        <f aca="false">L120*INDEX(Rates!$B$2:$C$101,C120+1,IF(Inputs!$C$5="Male",1,2))/1000/12*Inputs!$C$16</f>
        <v>372.146626204568</v>
      </c>
      <c r="N120" s="56" t="n">
        <f aca="false">IF($V$1=1,MAX(F120+G120+H120+J120-K120-M120,0)*Inputs!$C$22/12,0)</f>
        <v>403.524287191329</v>
      </c>
      <c r="O120" s="56" t="n">
        <f aca="false">IF(AND(MOD(A120,12)=0,B120&gt;=Inputs!$C$18),MAX(F120+G120+H120+J120-K120-M120-N120,0)*Inputs!$C$17,0)</f>
        <v>0</v>
      </c>
      <c r="P120" s="56" t="n">
        <f aca="false">F120+G120+H120+J120-K120-M120-N120+O120</f>
        <v>60125.1187915081</v>
      </c>
      <c r="Q120" s="56" t="n">
        <f aca="false">IF(OR(E120=1,P120&lt;=0),0,P120)</f>
        <v>60125.1187915081</v>
      </c>
      <c r="R120" s="15" t="n">
        <f aca="false">IF(OR(E120=1,AND(P120&lt;=0,I120&gt;0)),1,0)</f>
        <v>0</v>
      </c>
      <c r="S120" s="15" t="n">
        <f aca="false">IF(L120&gt;0,1,0)</f>
        <v>1</v>
      </c>
    </row>
    <row r="121" customFormat="false" ht="15" hidden="false" customHeight="false" outlineLevel="0" collapsed="false">
      <c r="A121" s="15" t="n">
        <v>120</v>
      </c>
      <c r="B121" s="15" t="n">
        <f aca="false">INT((A121-1)/12)+1</f>
        <v>10</v>
      </c>
      <c r="C121" s="15" t="n">
        <f aca="false">MIN(Inputs!$C$4+B121-1,99)</f>
        <v>83</v>
      </c>
      <c r="D121" s="55" t="n">
        <f aca="false">Inputs!$C$27</f>
        <v>0.04</v>
      </c>
      <c r="E121" s="15" t="n">
        <f aca="false">R120</f>
        <v>0</v>
      </c>
      <c r="F121" s="56" t="n">
        <f aca="false">Q120</f>
        <v>60125.1187915081</v>
      </c>
      <c r="G121" s="56" t="n">
        <f aca="false">IF(AND(MOD(A121-1,12)=0,B121&lt;=Inputs!$C$7,E121=0),Inputs!$C$6,0)</f>
        <v>0</v>
      </c>
      <c r="H121" s="56" t="n">
        <f aca="false">IF(B121=1,G121*Inputs!$C$9,0)</f>
        <v>0</v>
      </c>
      <c r="I121" s="56" t="n">
        <f aca="false">I120+G121</f>
        <v>120000</v>
      </c>
      <c r="J121" s="56" t="n">
        <f aca="false">(F121+G121+H121)*((1+D121)^(1/12)-1)</f>
        <v>196.833993297196</v>
      </c>
      <c r="K121" s="56" t="n">
        <f aca="false">(F121+G121+H121+J121)*(Inputs!$C$14+IF(B121&lt;=10,Inputs!$C$12,Inputs!$C$13))/12</f>
        <v>125.670734968344</v>
      </c>
      <c r="L121" s="56" t="n">
        <f aca="false">IF(OR(E121=1,A121&lt;=Inputs!$C$15),0,MAX(Inputs!$C$8*I121-(F121+G121+H121+J121-K121),0))</f>
        <v>61003.7179501631</v>
      </c>
      <c r="M121" s="56" t="n">
        <f aca="false">L121*INDEX(Rates!$B$2:$C$101,C121+1,IF(Inputs!$C$5="Male",1,2))/1000/12*Inputs!$C$16</f>
        <v>376.494612615756</v>
      </c>
      <c r="N121" s="56" t="n">
        <f aca="false">IF($V$1=1,MAX(F121+G121+H121+J121-K121-M121,0)*Inputs!$C$22/12,0)</f>
        <v>398.798582914808</v>
      </c>
      <c r="O121" s="56" t="n">
        <f aca="false">IF(AND(MOD(A121,12)=0,B121&gt;=Inputs!$C$18),MAX(F121+G121+H121+J121-K121-M121-N121,0)*Inputs!$C$17,0)</f>
        <v>297.104944271532</v>
      </c>
      <c r="P121" s="56" t="n">
        <f aca="false">F121+G121+H121+J121-K121-M121-N121+O121</f>
        <v>59718.0937985779</v>
      </c>
      <c r="Q121" s="56" t="n">
        <f aca="false">IF(OR(E121=1,P121&lt;=0),0,P121)</f>
        <v>59718.0937985779</v>
      </c>
      <c r="R121" s="15" t="n">
        <f aca="false">IF(OR(E121=1,AND(P121&lt;=0,I121&gt;0)),1,0)</f>
        <v>0</v>
      </c>
      <c r="S121" s="15" t="n">
        <f aca="false">IF(L121&gt;0,1,0)</f>
        <v>1</v>
      </c>
    </row>
    <row r="122" customFormat="false" ht="15" hidden="false" customHeight="false" outlineLevel="0" collapsed="false">
      <c r="A122" s="15" t="n">
        <v>121</v>
      </c>
      <c r="B122" s="15" t="n">
        <f aca="false">INT((A122-1)/12)+1</f>
        <v>11</v>
      </c>
      <c r="C122" s="15" t="n">
        <f aca="false">MIN(Inputs!$C$4+B122-1,99)</f>
        <v>84</v>
      </c>
      <c r="D122" s="55" t="n">
        <f aca="false">Inputs!$C$27</f>
        <v>0.04</v>
      </c>
      <c r="E122" s="15" t="n">
        <f aca="false">R121</f>
        <v>0</v>
      </c>
      <c r="F122" s="56" t="n">
        <f aca="false">Q121</f>
        <v>59718.0937985779</v>
      </c>
      <c r="G122" s="56" t="n">
        <f aca="false">IF(AND(MOD(A122-1,12)=0,B122&lt;=Inputs!$C$7,E122=0),Inputs!$C$6,0)</f>
        <v>0</v>
      </c>
      <c r="H122" s="56" t="n">
        <f aca="false">IF(B122=1,G122*Inputs!$C$9,0)</f>
        <v>0</v>
      </c>
      <c r="I122" s="56" t="n">
        <f aca="false">I121+G122</f>
        <v>120000</v>
      </c>
      <c r="J122" s="56" t="n">
        <f aca="false">(F122+G122+H122)*((1+D122)^(1/12)-1)</f>
        <v>195.501499385491</v>
      </c>
      <c r="K122" s="56" t="n">
        <f aca="false">(F122+G122+H122+J122)*(Inputs!$C$14+IF(B122&lt;=10,Inputs!$C$12,Inputs!$C$13))/12</f>
        <v>29.9567976489817</v>
      </c>
      <c r="L122" s="56" t="n">
        <f aca="false">IF(OR(E122=1,A122&lt;=Inputs!$C$15),0,MAX(Inputs!$C$8*I122-(F122+G122+H122+J122-K122),0))</f>
        <v>61316.3614996856</v>
      </c>
      <c r="M122" s="56" t="n">
        <f aca="false">L122*INDEX(Rates!$B$2:$C$101,C122+1,IF(Inputs!$C$5="Male",1,2))/1000/12*Inputs!$C$16</f>
        <v>418.126488459939</v>
      </c>
      <c r="N122" s="56" t="n">
        <f aca="false">IF($V$1=1,MAX(F122+G122+H122+J122-K122-M122,0)*Inputs!$C$22/12,0)</f>
        <v>396.436746745696</v>
      </c>
      <c r="O122" s="56" t="n">
        <f aca="false">IF(AND(MOD(A122,12)=0,B122&gt;=Inputs!$C$18),MAX(F122+G122+H122+J122-K122-M122-N122,0)*Inputs!$C$17,0)</f>
        <v>0</v>
      </c>
      <c r="P122" s="56" t="n">
        <f aca="false">F122+G122+H122+J122-K122-M122-N122+O122</f>
        <v>59069.0752651088</v>
      </c>
      <c r="Q122" s="56" t="n">
        <f aca="false">IF(OR(E122=1,P122&lt;=0),0,P122)</f>
        <v>59069.0752651088</v>
      </c>
      <c r="R122" s="15" t="n">
        <f aca="false">IF(OR(E122=1,AND(P122&lt;=0,I122&gt;0)),1,0)</f>
        <v>0</v>
      </c>
      <c r="S122" s="15" t="n">
        <f aca="false">IF(L122&gt;0,1,0)</f>
        <v>1</v>
      </c>
    </row>
    <row r="123" customFormat="false" ht="15" hidden="false" customHeight="false" outlineLevel="0" collapsed="false">
      <c r="A123" s="15" t="n">
        <v>122</v>
      </c>
      <c r="B123" s="15" t="n">
        <f aca="false">INT((A123-1)/12)+1</f>
        <v>11</v>
      </c>
      <c r="C123" s="15" t="n">
        <f aca="false">MIN(Inputs!$C$4+B123-1,99)</f>
        <v>84</v>
      </c>
      <c r="D123" s="55" t="n">
        <f aca="false">Inputs!$C$27</f>
        <v>0.04</v>
      </c>
      <c r="E123" s="15" t="n">
        <f aca="false">R122</f>
        <v>0</v>
      </c>
      <c r="F123" s="56" t="n">
        <f aca="false">Q122</f>
        <v>59069.0752651088</v>
      </c>
      <c r="G123" s="56" t="n">
        <f aca="false">IF(AND(MOD(A123-1,12)=0,B123&lt;=Inputs!$C$7,E123=0),Inputs!$C$6,0)</f>
        <v>0</v>
      </c>
      <c r="H123" s="56" t="n">
        <f aca="false">IF(B123=1,G123*Inputs!$C$9,0)</f>
        <v>0</v>
      </c>
      <c r="I123" s="56" t="n">
        <f aca="false">I122+G123</f>
        <v>120000</v>
      </c>
      <c r="J123" s="56" t="n">
        <f aca="false">(F123+G123+H123)*((1+D123)^(1/12)-1)</f>
        <v>193.376781593088</v>
      </c>
      <c r="K123" s="56" t="n">
        <f aca="false">(F123+G123+H123+J123)*(Inputs!$C$14+IF(B123&lt;=10,Inputs!$C$12,Inputs!$C$13))/12</f>
        <v>29.6312260233509</v>
      </c>
      <c r="L123" s="56" t="n">
        <f aca="false">IF(OR(E123=1,A123&lt;=Inputs!$C$15),0,MAX(Inputs!$C$8*I123-(F123+G123+H123+J123-K123),0))</f>
        <v>61967.1791793215</v>
      </c>
      <c r="M123" s="56" t="n">
        <f aca="false">L123*INDEX(Rates!$B$2:$C$101,C123+1,IF(Inputs!$C$5="Male",1,2))/1000/12*Inputs!$C$16</f>
        <v>422.56452268699</v>
      </c>
      <c r="N123" s="56" t="n">
        <f aca="false">IF($V$1=1,MAX(F123+G123+H123+J123-K123-M123,0)*Inputs!$C$22/12,0)</f>
        <v>392.068375319943</v>
      </c>
      <c r="O123" s="56" t="n">
        <f aca="false">IF(AND(MOD(A123,12)=0,B123&gt;=Inputs!$C$18),MAX(F123+G123+H123+J123-K123-M123-N123,0)*Inputs!$C$17,0)</f>
        <v>0</v>
      </c>
      <c r="P123" s="56" t="n">
        <f aca="false">F123+G123+H123+J123-K123-M123-N123+O123</f>
        <v>58418.1879226716</v>
      </c>
      <c r="Q123" s="56" t="n">
        <f aca="false">IF(OR(E123=1,P123&lt;=0),0,P123)</f>
        <v>58418.1879226716</v>
      </c>
      <c r="R123" s="15" t="n">
        <f aca="false">IF(OR(E123=1,AND(P123&lt;=0,I123&gt;0)),1,0)</f>
        <v>0</v>
      </c>
      <c r="S123" s="15" t="n">
        <f aca="false">IF(L123&gt;0,1,0)</f>
        <v>1</v>
      </c>
    </row>
    <row r="124" customFormat="false" ht="15" hidden="false" customHeight="false" outlineLevel="0" collapsed="false">
      <c r="A124" s="15" t="n">
        <v>123</v>
      </c>
      <c r="B124" s="15" t="n">
        <f aca="false">INT((A124-1)/12)+1</f>
        <v>11</v>
      </c>
      <c r="C124" s="15" t="n">
        <f aca="false">MIN(Inputs!$C$4+B124-1,99)</f>
        <v>84</v>
      </c>
      <c r="D124" s="55" t="n">
        <f aca="false">Inputs!$C$27</f>
        <v>0.04</v>
      </c>
      <c r="E124" s="15" t="n">
        <f aca="false">R123</f>
        <v>0</v>
      </c>
      <c r="F124" s="56" t="n">
        <f aca="false">Q123</f>
        <v>58418.1879226716</v>
      </c>
      <c r="G124" s="56" t="n">
        <f aca="false">IF(AND(MOD(A124-1,12)=0,B124&lt;=Inputs!$C$7,E124=0),Inputs!$C$6,0)</f>
        <v>0</v>
      </c>
      <c r="H124" s="56" t="n">
        <f aca="false">IF(B124=1,G124*Inputs!$C$9,0)</f>
        <v>0</v>
      </c>
      <c r="I124" s="56" t="n">
        <f aca="false">I123+G124</f>
        <v>120000</v>
      </c>
      <c r="J124" s="56" t="n">
        <f aca="false">(F124+G124+H124)*((1+D124)^(1/12)-1)</f>
        <v>191.245945806422</v>
      </c>
      <c r="K124" s="56" t="n">
        <f aca="false">(F124+G124+H124+J124)*(Inputs!$C$14+IF(B124&lt;=10,Inputs!$C$12,Inputs!$C$13))/12</f>
        <v>29.304716934239</v>
      </c>
      <c r="L124" s="56" t="n">
        <f aca="false">IF(OR(E124=1,A124&lt;=Inputs!$C$15),0,MAX(Inputs!$C$8*I124-(F124+G124+H124+J124-K124),0))</f>
        <v>62619.8708484562</v>
      </c>
      <c r="M124" s="56" t="n">
        <f aca="false">L124*INDEX(Rates!$B$2:$C$101,C124+1,IF(Inputs!$C$5="Male",1,2))/1000/12*Inputs!$C$16</f>
        <v>427.015335960765</v>
      </c>
      <c r="N124" s="56" t="n">
        <f aca="false">IF($V$1=1,MAX(F124+G124+H124+J124-K124-M124,0)*Inputs!$C$22/12,0)</f>
        <v>387.68742543722</v>
      </c>
      <c r="O124" s="56" t="n">
        <f aca="false">IF(AND(MOD(A124,12)=0,B124&gt;=Inputs!$C$18),MAX(F124+G124+H124+J124-K124-M124-N124,0)*Inputs!$C$17,0)</f>
        <v>0</v>
      </c>
      <c r="P124" s="56" t="n">
        <f aca="false">F124+G124+H124+J124-K124-M124-N124+O124</f>
        <v>57765.4263901458</v>
      </c>
      <c r="Q124" s="56" t="n">
        <f aca="false">IF(OR(E124=1,P124&lt;=0),0,P124)</f>
        <v>57765.4263901458</v>
      </c>
      <c r="R124" s="15" t="n">
        <f aca="false">IF(OR(E124=1,AND(P124&lt;=0,I124&gt;0)),1,0)</f>
        <v>0</v>
      </c>
      <c r="S124" s="15" t="n">
        <f aca="false">IF(L124&gt;0,1,0)</f>
        <v>1</v>
      </c>
    </row>
    <row r="125" customFormat="false" ht="15" hidden="false" customHeight="false" outlineLevel="0" collapsed="false">
      <c r="A125" s="15" t="n">
        <v>124</v>
      </c>
      <c r="B125" s="15" t="n">
        <f aca="false">INT((A125-1)/12)+1</f>
        <v>11</v>
      </c>
      <c r="C125" s="15" t="n">
        <f aca="false">MIN(Inputs!$C$4+B125-1,99)</f>
        <v>84</v>
      </c>
      <c r="D125" s="55" t="n">
        <f aca="false">Inputs!$C$27</f>
        <v>0.04</v>
      </c>
      <c r="E125" s="15" t="n">
        <f aca="false">R124</f>
        <v>0</v>
      </c>
      <c r="F125" s="56" t="n">
        <f aca="false">Q124</f>
        <v>57765.4263901458</v>
      </c>
      <c r="G125" s="56" t="n">
        <f aca="false">IF(AND(MOD(A125-1,12)=0,B125&lt;=Inputs!$C$7,E125=0),Inputs!$C$6,0)</f>
        <v>0</v>
      </c>
      <c r="H125" s="56" t="n">
        <f aca="false">IF(B125=1,G125*Inputs!$C$9,0)</f>
        <v>0</v>
      </c>
      <c r="I125" s="56" t="n">
        <f aca="false">I124+G125</f>
        <v>120000</v>
      </c>
      <c r="J125" s="56" t="n">
        <f aca="false">(F125+G125+H125)*((1+D125)^(1/12)-1)</f>
        <v>189.108974409103</v>
      </c>
      <c r="K125" s="56" t="n">
        <f aca="false">(F125+G125+H125+J125)*(Inputs!$C$14+IF(B125&lt;=10,Inputs!$C$12,Inputs!$C$13))/12</f>
        <v>28.9772676822774</v>
      </c>
      <c r="L125" s="56" t="n">
        <f aca="false">IF(OR(E125=1,A125&lt;=Inputs!$C$15),0,MAX(Inputs!$C$8*I125-(F125+G125+H125+J125-K125),0))</f>
        <v>63274.4419031274</v>
      </c>
      <c r="M125" s="56" t="n">
        <f aca="false">L125*INDEX(Rates!$B$2:$C$101,C125+1,IF(Inputs!$C$5="Male",1,2))/1000/12*Inputs!$C$16</f>
        <v>431.478965077743</v>
      </c>
      <c r="N125" s="56" t="n">
        <f aca="false">IF($V$1=1,MAX(F125+G125+H125+J125-K125-M125,0)*Inputs!$C$22/12,0)</f>
        <v>383.293860878632</v>
      </c>
      <c r="O125" s="56" t="n">
        <f aca="false">IF(AND(MOD(A125,12)=0,B125&gt;=Inputs!$C$18),MAX(F125+G125+H125+J125-K125-M125-N125,0)*Inputs!$C$17,0)</f>
        <v>0</v>
      </c>
      <c r="P125" s="56" t="n">
        <f aca="false">F125+G125+H125+J125-K125-M125-N125+O125</f>
        <v>57110.7852709162</v>
      </c>
      <c r="Q125" s="56" t="n">
        <f aca="false">IF(OR(E125=1,P125&lt;=0),0,P125)</f>
        <v>57110.7852709162</v>
      </c>
      <c r="R125" s="15" t="n">
        <f aca="false">IF(OR(E125=1,AND(P125&lt;=0,I125&gt;0)),1,0)</f>
        <v>0</v>
      </c>
      <c r="S125" s="15" t="n">
        <f aca="false">IF(L125&gt;0,1,0)</f>
        <v>1</v>
      </c>
    </row>
    <row r="126" customFormat="false" ht="15" hidden="false" customHeight="false" outlineLevel="0" collapsed="false">
      <c r="A126" s="15" t="n">
        <v>125</v>
      </c>
      <c r="B126" s="15" t="n">
        <f aca="false">INT((A126-1)/12)+1</f>
        <v>11</v>
      </c>
      <c r="C126" s="15" t="n">
        <f aca="false">MIN(Inputs!$C$4+B126-1,99)</f>
        <v>84</v>
      </c>
      <c r="D126" s="55" t="n">
        <f aca="false">Inputs!$C$27</f>
        <v>0.04</v>
      </c>
      <c r="E126" s="15" t="n">
        <f aca="false">R125</f>
        <v>0</v>
      </c>
      <c r="F126" s="56" t="n">
        <f aca="false">Q125</f>
        <v>57110.7852709162</v>
      </c>
      <c r="G126" s="56" t="n">
        <f aca="false">IF(AND(MOD(A126-1,12)=0,B126&lt;=Inputs!$C$7,E126=0),Inputs!$C$6,0)</f>
        <v>0</v>
      </c>
      <c r="H126" s="56" t="n">
        <f aca="false">IF(B126=1,G126*Inputs!$C$9,0)</f>
        <v>0</v>
      </c>
      <c r="I126" s="56" t="n">
        <f aca="false">I125+G126</f>
        <v>120000</v>
      </c>
      <c r="J126" s="56" t="n">
        <f aca="false">(F126+G126+H126)*((1+D126)^(1/12)-1)</f>
        <v>186.965849734018</v>
      </c>
      <c r="K126" s="56" t="n">
        <f aca="false">(F126+G126+H126+J126)*(Inputs!$C$14+IF(B126&lt;=10,Inputs!$C$12,Inputs!$C$13))/12</f>
        <v>28.6488755603251</v>
      </c>
      <c r="L126" s="56" t="n">
        <f aca="false">IF(OR(E126=1,A126&lt;=Inputs!$C$15),0,MAX(Inputs!$C$8*I126-(F126+G126+H126+J126-K126),0))</f>
        <v>63930.8977549101</v>
      </c>
      <c r="M126" s="56" t="n">
        <f aca="false">L126*INDEX(Rates!$B$2:$C$101,C126+1,IF(Inputs!$C$5="Male",1,2))/1000/12*Inputs!$C$16</f>
        <v>435.955446940358</v>
      </c>
      <c r="N126" s="56" t="n">
        <f aca="false">IF($V$1=1,MAX(F126+G126+H126+J126-K126-M126,0)*Inputs!$C$22/12,0)</f>
        <v>378.887645320997</v>
      </c>
      <c r="O126" s="56" t="n">
        <f aca="false">IF(AND(MOD(A126,12)=0,B126&gt;=Inputs!$C$18),MAX(F126+G126+H126+J126-K126-M126-N126,0)*Inputs!$C$17,0)</f>
        <v>0</v>
      </c>
      <c r="P126" s="56" t="n">
        <f aca="false">F126+G126+H126+J126-K126-M126-N126+O126</f>
        <v>56454.2591528286</v>
      </c>
      <c r="Q126" s="56" t="n">
        <f aca="false">IF(OR(E126=1,P126&lt;=0),0,P126)</f>
        <v>56454.2591528286</v>
      </c>
      <c r="R126" s="15" t="n">
        <f aca="false">IF(OR(E126=1,AND(P126&lt;=0,I126&gt;0)),1,0)</f>
        <v>0</v>
      </c>
      <c r="S126" s="15" t="n">
        <f aca="false">IF(L126&gt;0,1,0)</f>
        <v>1</v>
      </c>
    </row>
    <row r="127" customFormat="false" ht="15" hidden="false" customHeight="false" outlineLevel="0" collapsed="false">
      <c r="A127" s="15" t="n">
        <v>126</v>
      </c>
      <c r="B127" s="15" t="n">
        <f aca="false">INT((A127-1)/12)+1</f>
        <v>11</v>
      </c>
      <c r="C127" s="15" t="n">
        <f aca="false">MIN(Inputs!$C$4+B127-1,99)</f>
        <v>84</v>
      </c>
      <c r="D127" s="55" t="n">
        <f aca="false">Inputs!$C$27</f>
        <v>0.04</v>
      </c>
      <c r="E127" s="15" t="n">
        <f aca="false">R126</f>
        <v>0</v>
      </c>
      <c r="F127" s="56" t="n">
        <f aca="false">Q126</f>
        <v>56454.2591528286</v>
      </c>
      <c r="G127" s="56" t="n">
        <f aca="false">IF(AND(MOD(A127-1,12)=0,B127&lt;=Inputs!$C$7,E127=0),Inputs!$C$6,0)</f>
        <v>0</v>
      </c>
      <c r="H127" s="56" t="n">
        <f aca="false">IF(B127=1,G127*Inputs!$C$9,0)</f>
        <v>0</v>
      </c>
      <c r="I127" s="56" t="n">
        <f aca="false">I126+G127</f>
        <v>120000</v>
      </c>
      <c r="J127" s="56" t="n">
        <f aca="false">(F127+G127+H127)*((1+D127)^(1/12)-1)</f>
        <v>184.816554063182</v>
      </c>
      <c r="K127" s="56" t="n">
        <f aca="false">(F127+G127+H127+J127)*(Inputs!$C$14+IF(B127&lt;=10,Inputs!$C$12,Inputs!$C$13))/12</f>
        <v>28.3195378534459</v>
      </c>
      <c r="L127" s="56" t="n">
        <f aca="false">IF(OR(E127=1,A127&lt;=Inputs!$C$15),0,MAX(Inputs!$C$8*I127-(F127+G127+H127+J127-K127),0))</f>
        <v>64589.2438309617</v>
      </c>
      <c r="M127" s="56" t="n">
        <f aca="false">L127*INDEX(Rates!$B$2:$C$101,C127+1,IF(Inputs!$C$5="Male",1,2))/1000/12*Inputs!$C$16</f>
        <v>440.4448185573</v>
      </c>
      <c r="N127" s="56" t="n">
        <f aca="false">IF($V$1=1,MAX(F127+G127+H127+J127-K127-M127,0)*Inputs!$C$22/12,0)</f>
        <v>374.46874233654</v>
      </c>
      <c r="O127" s="56" t="n">
        <f aca="false">IF(AND(MOD(A127,12)=0,B127&gt;=Inputs!$C$18),MAX(F127+G127+H127+J127-K127-M127-N127,0)*Inputs!$C$17,0)</f>
        <v>0</v>
      </c>
      <c r="P127" s="56" t="n">
        <f aca="false">F127+G127+H127+J127-K127-M127-N127+O127</f>
        <v>55795.8426081445</v>
      </c>
      <c r="Q127" s="56" t="n">
        <f aca="false">IF(OR(E127=1,P127&lt;=0),0,P127)</f>
        <v>55795.8426081445</v>
      </c>
      <c r="R127" s="15" t="n">
        <f aca="false">IF(OR(E127=1,AND(P127&lt;=0,I127&gt;0)),1,0)</f>
        <v>0</v>
      </c>
      <c r="S127" s="15" t="n">
        <f aca="false">IF(L127&gt;0,1,0)</f>
        <v>1</v>
      </c>
    </row>
    <row r="128" customFormat="false" ht="15" hidden="false" customHeight="false" outlineLevel="0" collapsed="false">
      <c r="A128" s="15" t="n">
        <v>127</v>
      </c>
      <c r="B128" s="15" t="n">
        <f aca="false">INT((A128-1)/12)+1</f>
        <v>11</v>
      </c>
      <c r="C128" s="15" t="n">
        <f aca="false">MIN(Inputs!$C$4+B128-1,99)</f>
        <v>84</v>
      </c>
      <c r="D128" s="55" t="n">
        <f aca="false">Inputs!$C$27</f>
        <v>0.04</v>
      </c>
      <c r="E128" s="15" t="n">
        <f aca="false">R127</f>
        <v>0</v>
      </c>
      <c r="F128" s="56" t="n">
        <f aca="false">Q127</f>
        <v>55795.8426081445</v>
      </c>
      <c r="G128" s="56" t="n">
        <f aca="false">IF(AND(MOD(A128-1,12)=0,B128&lt;=Inputs!$C$7,E128=0),Inputs!$C$6,0)</f>
        <v>0</v>
      </c>
      <c r="H128" s="56" t="n">
        <f aca="false">IF(B128=1,G128*Inputs!$C$9,0)</f>
        <v>0</v>
      </c>
      <c r="I128" s="56" t="n">
        <f aca="false">I127+G128</f>
        <v>120000</v>
      </c>
      <c r="J128" s="56" t="n">
        <f aca="false">(F128+G128+H128)*((1+D128)^(1/12)-1)</f>
        <v>182.661069627592</v>
      </c>
      <c r="K128" s="56" t="n">
        <f aca="false">(F128+G128+H128+J128)*(Inputs!$C$14+IF(B128&lt;=10,Inputs!$C$12,Inputs!$C$13))/12</f>
        <v>27.989251838886</v>
      </c>
      <c r="L128" s="56" t="n">
        <f aca="false">IF(OR(E128=1,A128&lt;=Inputs!$C$15),0,MAX(Inputs!$C$8*I128-(F128+G128+H128+J128-K128),0))</f>
        <v>65249.4855740668</v>
      </c>
      <c r="M128" s="56" t="n">
        <f aca="false">L128*INDEX(Rates!$B$2:$C$101,C128+1,IF(Inputs!$C$5="Male",1,2))/1000/12*Inputs!$C$16</f>
        <v>444.947117043824</v>
      </c>
      <c r="N128" s="56" t="n">
        <f aca="false">IF($V$1=1,MAX(F128+G128+H128+J128-K128-M128,0)*Inputs!$C$22/12,0)</f>
        <v>370.037115392596</v>
      </c>
      <c r="O128" s="56" t="n">
        <f aca="false">IF(AND(MOD(A128,12)=0,B128&gt;=Inputs!$C$18),MAX(F128+G128+H128+J128-K128-M128-N128,0)*Inputs!$C$17,0)</f>
        <v>0</v>
      </c>
      <c r="P128" s="56" t="n">
        <f aca="false">F128+G128+H128+J128-K128-M128-N128+O128</f>
        <v>55135.5301934967</v>
      </c>
      <c r="Q128" s="56" t="n">
        <f aca="false">IF(OR(E128=1,P128&lt;=0),0,P128)</f>
        <v>55135.5301934967</v>
      </c>
      <c r="R128" s="15" t="n">
        <f aca="false">IF(OR(E128=1,AND(P128&lt;=0,I128&gt;0)),1,0)</f>
        <v>0</v>
      </c>
      <c r="S128" s="15" t="n">
        <f aca="false">IF(L128&gt;0,1,0)</f>
        <v>1</v>
      </c>
    </row>
    <row r="129" customFormat="false" ht="15" hidden="false" customHeight="false" outlineLevel="0" collapsed="false">
      <c r="A129" s="15" t="n">
        <v>128</v>
      </c>
      <c r="B129" s="15" t="n">
        <f aca="false">INT((A129-1)/12)+1</f>
        <v>11</v>
      </c>
      <c r="C129" s="15" t="n">
        <f aca="false">MIN(Inputs!$C$4+B129-1,99)</f>
        <v>84</v>
      </c>
      <c r="D129" s="55" t="n">
        <f aca="false">Inputs!$C$27</f>
        <v>0.04</v>
      </c>
      <c r="E129" s="15" t="n">
        <f aca="false">R128</f>
        <v>0</v>
      </c>
      <c r="F129" s="56" t="n">
        <f aca="false">Q128</f>
        <v>55135.5301934967</v>
      </c>
      <c r="G129" s="56" t="n">
        <f aca="false">IF(AND(MOD(A129-1,12)=0,B129&lt;=Inputs!$C$7,E129=0),Inputs!$C$6,0)</f>
        <v>0</v>
      </c>
      <c r="H129" s="56" t="n">
        <f aca="false">IF(B129=1,G129*Inputs!$C$9,0)</f>
        <v>0</v>
      </c>
      <c r="I129" s="56" t="n">
        <f aca="false">I128+G129</f>
        <v>120000</v>
      </c>
      <c r="J129" s="56" t="n">
        <f aca="false">(F129+G129+H129)*((1+D129)^(1/12)-1)</f>
        <v>180.49937860708</v>
      </c>
      <c r="K129" s="56" t="n">
        <f aca="false">(F129+G129+H129+J129)*(Inputs!$C$14+IF(B129&lt;=10,Inputs!$C$12,Inputs!$C$13))/12</f>
        <v>27.6580147860519</v>
      </c>
      <c r="L129" s="56" t="n">
        <f aca="false">IF(OR(E129=1,A129&lt;=Inputs!$C$15),0,MAX(Inputs!$C$8*I129-(F129+G129+H129+J129-K129),0))</f>
        <v>65911.6284426822</v>
      </c>
      <c r="M129" s="56" t="n">
        <f aca="false">L129*INDEX(Rates!$B$2:$C$101,C129+1,IF(Inputs!$C$5="Male",1,2))/1000/12*Inputs!$C$16</f>
        <v>449.462379622057</v>
      </c>
      <c r="N129" s="56" t="n">
        <f aca="false">IF($V$1=1,MAX(F129+G129+H129+J129-K129-M129,0)*Inputs!$C$22/12,0)</f>
        <v>365.592727851305</v>
      </c>
      <c r="O129" s="56" t="n">
        <f aca="false">IF(AND(MOD(A129,12)=0,B129&gt;=Inputs!$C$18),MAX(F129+G129+H129+J129-K129-M129-N129,0)*Inputs!$C$17,0)</f>
        <v>0</v>
      </c>
      <c r="P129" s="56" t="n">
        <f aca="false">F129+G129+H129+J129-K129-M129-N129+O129</f>
        <v>54473.3164498444</v>
      </c>
      <c r="Q129" s="56" t="n">
        <f aca="false">IF(OR(E129=1,P129&lt;=0),0,P129)</f>
        <v>54473.3164498444</v>
      </c>
      <c r="R129" s="15" t="n">
        <f aca="false">IF(OR(E129=1,AND(P129&lt;=0,I129&gt;0)),1,0)</f>
        <v>0</v>
      </c>
      <c r="S129" s="15" t="n">
        <f aca="false">IF(L129&gt;0,1,0)</f>
        <v>1</v>
      </c>
    </row>
    <row r="130" customFormat="false" ht="15" hidden="false" customHeight="false" outlineLevel="0" collapsed="false">
      <c r="A130" s="15" t="n">
        <v>129</v>
      </c>
      <c r="B130" s="15" t="n">
        <f aca="false">INT((A130-1)/12)+1</f>
        <v>11</v>
      </c>
      <c r="C130" s="15" t="n">
        <f aca="false">MIN(Inputs!$C$4+B130-1,99)</f>
        <v>84</v>
      </c>
      <c r="D130" s="55" t="n">
        <f aca="false">Inputs!$C$27</f>
        <v>0.04</v>
      </c>
      <c r="E130" s="15" t="n">
        <f aca="false">R129</f>
        <v>0</v>
      </c>
      <c r="F130" s="56" t="n">
        <f aca="false">Q129</f>
        <v>54473.3164498444</v>
      </c>
      <c r="G130" s="56" t="n">
        <f aca="false">IF(AND(MOD(A130-1,12)=0,B130&lt;=Inputs!$C$7,E130=0),Inputs!$C$6,0)</f>
        <v>0</v>
      </c>
      <c r="H130" s="56" t="n">
        <f aca="false">IF(B130=1,G130*Inputs!$C$9,0)</f>
        <v>0</v>
      </c>
      <c r="I130" s="56" t="n">
        <f aca="false">I129+G130</f>
        <v>120000</v>
      </c>
      <c r="J130" s="56" t="n">
        <f aca="false">(F130+G130+H130)*((1+D130)^(1/12)-1)</f>
        <v>178.331463130166</v>
      </c>
      <c r="K130" s="56" t="n">
        <f aca="false">(F130+G130+H130+J130)*(Inputs!$C$14+IF(B130&lt;=10,Inputs!$C$12,Inputs!$C$13))/12</f>
        <v>27.3258239564873</v>
      </c>
      <c r="L130" s="56" t="n">
        <f aca="false">IF(OR(E130=1,A130&lt;=Inputs!$C$15),0,MAX(Inputs!$C$8*I130-(F130+G130+H130+J130-K130),0))</f>
        <v>66575.6779109819</v>
      </c>
      <c r="M130" s="56" t="n">
        <f aca="false">L130*INDEX(Rates!$B$2:$C$101,C130+1,IF(Inputs!$C$5="Male",1,2))/1000/12*Inputs!$C$16</f>
        <v>453.990643621304</v>
      </c>
      <c r="N130" s="56" t="n">
        <f aca="false">IF($V$1=1,MAX(F130+G130+H130+J130-K130-M130,0)*Inputs!$C$22/12,0)</f>
        <v>361.135542969312</v>
      </c>
      <c r="O130" s="56" t="n">
        <f aca="false">IF(AND(MOD(A130,12)=0,B130&gt;=Inputs!$C$18),MAX(F130+G130+H130+J130-K130-M130-N130,0)*Inputs!$C$17,0)</f>
        <v>0</v>
      </c>
      <c r="P130" s="56" t="n">
        <f aca="false">F130+G130+H130+J130-K130-M130-N130+O130</f>
        <v>53809.1959024275</v>
      </c>
      <c r="Q130" s="56" t="n">
        <f aca="false">IF(OR(E130=1,P130&lt;=0),0,P130)</f>
        <v>53809.1959024275</v>
      </c>
      <c r="R130" s="15" t="n">
        <f aca="false">IF(OR(E130=1,AND(P130&lt;=0,I130&gt;0)),1,0)</f>
        <v>0</v>
      </c>
      <c r="S130" s="15" t="n">
        <f aca="false">IF(L130&gt;0,1,0)</f>
        <v>1</v>
      </c>
    </row>
    <row r="131" customFormat="false" ht="15" hidden="false" customHeight="false" outlineLevel="0" collapsed="false">
      <c r="A131" s="15" t="n">
        <v>130</v>
      </c>
      <c r="B131" s="15" t="n">
        <f aca="false">INT((A131-1)/12)+1</f>
        <v>11</v>
      </c>
      <c r="C131" s="15" t="n">
        <f aca="false">MIN(Inputs!$C$4+B131-1,99)</f>
        <v>84</v>
      </c>
      <c r="D131" s="55" t="n">
        <f aca="false">Inputs!$C$27</f>
        <v>0.04</v>
      </c>
      <c r="E131" s="15" t="n">
        <f aca="false">R130</f>
        <v>0</v>
      </c>
      <c r="F131" s="56" t="n">
        <f aca="false">Q130</f>
        <v>53809.1959024275</v>
      </c>
      <c r="G131" s="56" t="n">
        <f aca="false">IF(AND(MOD(A131-1,12)=0,B131&lt;=Inputs!$C$7,E131=0),Inputs!$C$6,0)</f>
        <v>0</v>
      </c>
      <c r="H131" s="56" t="n">
        <f aca="false">IF(B131=1,G131*Inputs!$C$9,0)</f>
        <v>0</v>
      </c>
      <c r="I131" s="56" t="n">
        <f aca="false">I130+G131</f>
        <v>120000</v>
      </c>
      <c r="J131" s="56" t="n">
        <f aca="false">(F131+G131+H131)*((1+D131)^(1/12)-1)</f>
        <v>176.157305273912</v>
      </c>
      <c r="K131" s="56" t="n">
        <f aca="false">(F131+G131+H131+J131)*(Inputs!$C$14+IF(B131&lt;=10,Inputs!$C$12,Inputs!$C$13))/12</f>
        <v>26.9926766038507</v>
      </c>
      <c r="L131" s="56" t="n">
        <f aca="false">IF(OR(E131=1,A131&lt;=Inputs!$C$15),0,MAX(Inputs!$C$8*I131-(F131+G131+H131+J131-K131),0))</f>
        <v>67241.6394689025</v>
      </c>
      <c r="M131" s="56" t="n">
        <f aca="false">L131*INDEX(Rates!$B$2:$C$101,C131+1,IF(Inputs!$C$5="Male",1,2))/1000/12*Inputs!$C$16</f>
        <v>458.531946478357</v>
      </c>
      <c r="N131" s="56" t="n">
        <f aca="false">IF($V$1=1,MAX(F131+G131+H131+J131-K131-M131,0)*Inputs!$C$22/12,0)</f>
        <v>356.665523897461</v>
      </c>
      <c r="O131" s="56" t="n">
        <f aca="false">IF(AND(MOD(A131,12)=0,B131&gt;=Inputs!$C$18),MAX(F131+G131+H131+J131-K131-M131-N131,0)*Inputs!$C$17,0)</f>
        <v>0</v>
      </c>
      <c r="P131" s="56" t="n">
        <f aca="false">F131+G131+H131+J131-K131-M131-N131+O131</f>
        <v>53143.1630607217</v>
      </c>
      <c r="Q131" s="56" t="n">
        <f aca="false">IF(OR(E131=1,P131&lt;=0),0,P131)</f>
        <v>53143.1630607217</v>
      </c>
      <c r="R131" s="15" t="n">
        <f aca="false">IF(OR(E131=1,AND(P131&lt;=0,I131&gt;0)),1,0)</f>
        <v>0</v>
      </c>
      <c r="S131" s="15" t="n">
        <f aca="false">IF(L131&gt;0,1,0)</f>
        <v>1</v>
      </c>
    </row>
    <row r="132" customFormat="false" ht="15" hidden="false" customHeight="false" outlineLevel="0" collapsed="false">
      <c r="A132" s="15" t="n">
        <v>131</v>
      </c>
      <c r="B132" s="15" t="n">
        <f aca="false">INT((A132-1)/12)+1</f>
        <v>11</v>
      </c>
      <c r="C132" s="15" t="n">
        <f aca="false">MIN(Inputs!$C$4+B132-1,99)</f>
        <v>84</v>
      </c>
      <c r="D132" s="55" t="n">
        <f aca="false">Inputs!$C$27</f>
        <v>0.04</v>
      </c>
      <c r="E132" s="15" t="n">
        <f aca="false">R131</f>
        <v>0</v>
      </c>
      <c r="F132" s="56" t="n">
        <f aca="false">Q131</f>
        <v>53143.1630607217</v>
      </c>
      <c r="G132" s="56" t="n">
        <f aca="false">IF(AND(MOD(A132-1,12)=0,B132&lt;=Inputs!$C$7,E132=0),Inputs!$C$6,0)</f>
        <v>0</v>
      </c>
      <c r="H132" s="56" t="n">
        <f aca="false">IF(B132=1,G132*Inputs!$C$9,0)</f>
        <v>0</v>
      </c>
      <c r="I132" s="56" t="n">
        <f aca="false">I131+G132</f>
        <v>120000</v>
      </c>
      <c r="J132" s="56" t="n">
        <f aca="false">(F132+G132+H132)*((1+D132)^(1/12)-1)</f>
        <v>173.976887063768</v>
      </c>
      <c r="K132" s="56" t="n">
        <f aca="false">(F132+G132+H132+J132)*(Inputs!$C$14+IF(B132&lt;=10,Inputs!$C$12,Inputs!$C$13))/12</f>
        <v>26.6585699738927</v>
      </c>
      <c r="L132" s="56" t="n">
        <f aca="false">IF(OR(E132=1,A132&lt;=Inputs!$C$15),0,MAX(Inputs!$C$8*I132-(F132+G132+H132+J132-K132),0))</f>
        <v>67909.5186221884</v>
      </c>
      <c r="M132" s="56" t="n">
        <f aca="false">L132*INDEX(Rates!$B$2:$C$101,C132+1,IF(Inputs!$C$5="Male",1,2))/1000/12*Inputs!$C$16</f>
        <v>463.086325737807</v>
      </c>
      <c r="N132" s="56" t="n">
        <f aca="false">IF($V$1=1,MAX(F132+G132+H132+J132-K132-M132,0)*Inputs!$C$22/12,0)</f>
        <v>352.182633680492</v>
      </c>
      <c r="O132" s="56" t="n">
        <f aca="false">IF(AND(MOD(A132,12)=0,B132&gt;=Inputs!$C$18),MAX(F132+G132+H132+J132-K132-M132-N132,0)*Inputs!$C$17,0)</f>
        <v>0</v>
      </c>
      <c r="P132" s="56" t="n">
        <f aca="false">F132+G132+H132+J132-K132-M132-N132+O132</f>
        <v>52475.2124183933</v>
      </c>
      <c r="Q132" s="56" t="n">
        <f aca="false">IF(OR(E132=1,P132&lt;=0),0,P132)</f>
        <v>52475.2124183933</v>
      </c>
      <c r="R132" s="15" t="n">
        <f aca="false">IF(OR(E132=1,AND(P132&lt;=0,I132&gt;0)),1,0)</f>
        <v>0</v>
      </c>
      <c r="S132" s="15" t="n">
        <f aca="false">IF(L132&gt;0,1,0)</f>
        <v>1</v>
      </c>
    </row>
    <row r="133" customFormat="false" ht="15" hidden="false" customHeight="false" outlineLevel="0" collapsed="false">
      <c r="A133" s="15" t="n">
        <v>132</v>
      </c>
      <c r="B133" s="15" t="n">
        <f aca="false">INT((A133-1)/12)+1</f>
        <v>11</v>
      </c>
      <c r="C133" s="15" t="n">
        <f aca="false">MIN(Inputs!$C$4+B133-1,99)</f>
        <v>84</v>
      </c>
      <c r="D133" s="55" t="n">
        <f aca="false">Inputs!$C$27</f>
        <v>0.04</v>
      </c>
      <c r="E133" s="15" t="n">
        <f aca="false">R132</f>
        <v>0</v>
      </c>
      <c r="F133" s="56" t="n">
        <f aca="false">Q132</f>
        <v>52475.2124183933</v>
      </c>
      <c r="G133" s="56" t="n">
        <f aca="false">IF(AND(MOD(A133-1,12)=0,B133&lt;=Inputs!$C$7,E133=0),Inputs!$C$6,0)</f>
        <v>0</v>
      </c>
      <c r="H133" s="56" t="n">
        <f aca="false">IF(B133=1,G133*Inputs!$C$9,0)</f>
        <v>0</v>
      </c>
      <c r="I133" s="56" t="n">
        <f aca="false">I132+G133</f>
        <v>120000</v>
      </c>
      <c r="J133" s="56" t="n">
        <f aca="false">(F133+G133+H133)*((1+D133)^(1/12)-1)</f>
        <v>171.790190473433</v>
      </c>
      <c r="K133" s="56" t="n">
        <f aca="false">(F133+G133+H133+J133)*(Inputs!$C$14+IF(B133&lt;=10,Inputs!$C$12,Inputs!$C$13))/12</f>
        <v>26.3235013044334</v>
      </c>
      <c r="L133" s="56" t="n">
        <f aca="false">IF(OR(E133=1,A133&lt;=Inputs!$C$15),0,MAX(Inputs!$C$8*I133-(F133+G133+H133+J133-K133),0))</f>
        <v>68579.3208924377</v>
      </c>
      <c r="M133" s="56" t="n">
        <f aca="false">L133*INDEX(Rates!$B$2:$C$101,C133+1,IF(Inputs!$C$5="Male",1,2))/1000/12*Inputs!$C$16</f>
        <v>467.653819052348</v>
      </c>
      <c r="N133" s="56" t="n">
        <f aca="false">IF($V$1=1,MAX(F133+G133+H133+J133-K133-M133,0)*Inputs!$C$22/12,0)</f>
        <v>347.686835256733</v>
      </c>
      <c r="O133" s="56" t="n">
        <f aca="false">IF(AND(MOD(A133,12)=0,B133&gt;=Inputs!$C$18),MAX(F133+G133+H133+J133-K133-M133-N133,0)*Inputs!$C$17,0)</f>
        <v>259.026692266266</v>
      </c>
      <c r="P133" s="56" t="n">
        <f aca="false">F133+G133+H133+J133-K133-M133-N133+O133</f>
        <v>52064.3651455195</v>
      </c>
      <c r="Q133" s="56" t="n">
        <f aca="false">IF(OR(E133=1,P133&lt;=0),0,P133)</f>
        <v>52064.3651455195</v>
      </c>
      <c r="R133" s="15" t="n">
        <f aca="false">IF(OR(E133=1,AND(P133&lt;=0,I133&gt;0)),1,0)</f>
        <v>0</v>
      </c>
      <c r="S133" s="15" t="n">
        <f aca="false">IF(L133&gt;0,1,0)</f>
        <v>1</v>
      </c>
    </row>
    <row r="134" customFormat="false" ht="15" hidden="false" customHeight="false" outlineLevel="0" collapsed="false">
      <c r="A134" s="15" t="n">
        <v>133</v>
      </c>
      <c r="B134" s="15" t="n">
        <f aca="false">INT((A134-1)/12)+1</f>
        <v>12</v>
      </c>
      <c r="C134" s="15" t="n">
        <f aca="false">MIN(Inputs!$C$4+B134-1,99)</f>
        <v>85</v>
      </c>
      <c r="D134" s="55" t="n">
        <f aca="false">Inputs!$C$27</f>
        <v>0.04</v>
      </c>
      <c r="E134" s="15" t="n">
        <f aca="false">R133</f>
        <v>0</v>
      </c>
      <c r="F134" s="56" t="n">
        <f aca="false">Q133</f>
        <v>52064.3651455195</v>
      </c>
      <c r="G134" s="56" t="n">
        <f aca="false">IF(AND(MOD(A134-1,12)=0,B134&lt;=Inputs!$C$7,E134=0),Inputs!$C$6,0)</f>
        <v>0</v>
      </c>
      <c r="H134" s="56" t="n">
        <f aca="false">IF(B134=1,G134*Inputs!$C$9,0)</f>
        <v>0</v>
      </c>
      <c r="I134" s="56" t="n">
        <f aca="false">I133+G134</f>
        <v>120000</v>
      </c>
      <c r="J134" s="56" t="n">
        <f aca="false">(F134+G134+H134)*((1+D134)^(1/12)-1)</f>
        <v>170.445183411818</v>
      </c>
      <c r="K134" s="56" t="n">
        <f aca="false">(F134+G134+H134+J134)*(Inputs!$C$14+IF(B134&lt;=10,Inputs!$C$12,Inputs!$C$13))/12</f>
        <v>26.1174051644656</v>
      </c>
      <c r="L134" s="56" t="n">
        <f aca="false">IF(OR(E134=1,A134&lt;=Inputs!$C$15),0,MAX(Inputs!$C$8*I134-(F134+G134+H134+J134-K134),0))</f>
        <v>68991.3070762332</v>
      </c>
      <c r="M134" s="56" t="n">
        <f aca="false">L134*INDEX(Rates!$B$2:$C$101,C134+1,IF(Inputs!$C$5="Male",1,2))/1000/12*Inputs!$C$16</f>
        <v>515.135092835874</v>
      </c>
      <c r="N134" s="56" t="n">
        <f aca="false">IF($V$1=1,MAX(F134+G134+H134+J134-K134-M134,0)*Inputs!$C$22/12,0)</f>
        <v>344.623718872873</v>
      </c>
      <c r="O134" s="56" t="n">
        <f aca="false">IF(AND(MOD(A134,12)=0,B134&gt;=Inputs!$C$18),MAX(F134+G134+H134+J134-K134-M134-N134,0)*Inputs!$C$17,0)</f>
        <v>0</v>
      </c>
      <c r="P134" s="56" t="n">
        <f aca="false">F134+G134+H134+J134-K134-M134-N134+O134</f>
        <v>51348.9341120581</v>
      </c>
      <c r="Q134" s="56" t="n">
        <f aca="false">IF(OR(E134=1,P134&lt;=0),0,P134)</f>
        <v>51348.9341120581</v>
      </c>
      <c r="R134" s="15" t="n">
        <f aca="false">IF(OR(E134=1,AND(P134&lt;=0,I134&gt;0)),1,0)</f>
        <v>0</v>
      </c>
      <c r="S134" s="15" t="n">
        <f aca="false">IF(L134&gt;0,1,0)</f>
        <v>1</v>
      </c>
    </row>
    <row r="135" customFormat="false" ht="15" hidden="false" customHeight="false" outlineLevel="0" collapsed="false">
      <c r="A135" s="15" t="n">
        <v>134</v>
      </c>
      <c r="B135" s="15" t="n">
        <f aca="false">INT((A135-1)/12)+1</f>
        <v>12</v>
      </c>
      <c r="C135" s="15" t="n">
        <f aca="false">MIN(Inputs!$C$4+B135-1,99)</f>
        <v>85</v>
      </c>
      <c r="D135" s="55" t="n">
        <f aca="false">Inputs!$C$27</f>
        <v>0.04</v>
      </c>
      <c r="E135" s="15" t="n">
        <f aca="false">R134</f>
        <v>0</v>
      </c>
      <c r="F135" s="56" t="n">
        <f aca="false">Q134</f>
        <v>51348.9341120581</v>
      </c>
      <c r="G135" s="56" t="n">
        <f aca="false">IF(AND(MOD(A135-1,12)=0,B135&lt;=Inputs!$C$7,E135=0),Inputs!$C$6,0)</f>
        <v>0</v>
      </c>
      <c r="H135" s="56" t="n">
        <f aca="false">IF(B135=1,G135*Inputs!$C$9,0)</f>
        <v>0</v>
      </c>
      <c r="I135" s="56" t="n">
        <f aca="false">I134+G135</f>
        <v>120000</v>
      </c>
      <c r="J135" s="56" t="n">
        <f aca="false">(F135+G135+H135)*((1+D135)^(1/12)-1)</f>
        <v>168.103048376155</v>
      </c>
      <c r="K135" s="56" t="n">
        <f aca="false">(F135+G135+H135+J135)*(Inputs!$C$14+IF(B135&lt;=10,Inputs!$C$12,Inputs!$C$13))/12</f>
        <v>25.7585185802171</v>
      </c>
      <c r="L135" s="56" t="n">
        <f aca="false">IF(OR(E135=1,A135&lt;=Inputs!$C$15),0,MAX(Inputs!$C$8*I135-(F135+G135+H135+J135-K135),0))</f>
        <v>69708.721358146</v>
      </c>
      <c r="M135" s="56" t="n">
        <f aca="false">L135*INDEX(Rates!$B$2:$C$101,C135+1,IF(Inputs!$C$5="Male",1,2))/1000/12*Inputs!$C$16</f>
        <v>520.491786140823</v>
      </c>
      <c r="N135" s="56" t="n">
        <f aca="false">IF($V$1=1,MAX(F135+G135+H135+J135-K135-M135,0)*Inputs!$C$22/12,0)</f>
        <v>339.805245704755</v>
      </c>
      <c r="O135" s="56" t="n">
        <f aca="false">IF(AND(MOD(A135,12)=0,B135&gt;=Inputs!$C$18),MAX(F135+G135+H135+J135-K135-M135-N135,0)*Inputs!$C$17,0)</f>
        <v>0</v>
      </c>
      <c r="P135" s="56" t="n">
        <f aca="false">F135+G135+H135+J135-K135-M135-N135+O135</f>
        <v>50630.9816100084</v>
      </c>
      <c r="Q135" s="56" t="n">
        <f aca="false">IF(OR(E135=1,P135&lt;=0),0,P135)</f>
        <v>50630.9816100084</v>
      </c>
      <c r="R135" s="15" t="n">
        <f aca="false">IF(OR(E135=1,AND(P135&lt;=0,I135&gt;0)),1,0)</f>
        <v>0</v>
      </c>
      <c r="S135" s="15" t="n">
        <f aca="false">IF(L135&gt;0,1,0)</f>
        <v>1</v>
      </c>
    </row>
    <row r="136" customFormat="false" ht="15" hidden="false" customHeight="false" outlineLevel="0" collapsed="false">
      <c r="A136" s="15" t="n">
        <v>135</v>
      </c>
      <c r="B136" s="15" t="n">
        <f aca="false">INT((A136-1)/12)+1</f>
        <v>12</v>
      </c>
      <c r="C136" s="15" t="n">
        <f aca="false">MIN(Inputs!$C$4+B136-1,99)</f>
        <v>85</v>
      </c>
      <c r="D136" s="55" t="n">
        <f aca="false">Inputs!$C$27</f>
        <v>0.04</v>
      </c>
      <c r="E136" s="15" t="n">
        <f aca="false">R135</f>
        <v>0</v>
      </c>
      <c r="F136" s="56" t="n">
        <f aca="false">Q135</f>
        <v>50630.9816100084</v>
      </c>
      <c r="G136" s="56" t="n">
        <f aca="false">IF(AND(MOD(A136-1,12)=0,B136&lt;=Inputs!$C$7,E136=0),Inputs!$C$6,0)</f>
        <v>0</v>
      </c>
      <c r="H136" s="56" t="n">
        <f aca="false">IF(B136=1,G136*Inputs!$C$9,0)</f>
        <v>0</v>
      </c>
      <c r="I136" s="56" t="n">
        <f aca="false">I135+G136</f>
        <v>120000</v>
      </c>
      <c r="J136" s="56" t="n">
        <f aca="false">(F136+G136+H136)*((1+D136)^(1/12)-1)</f>
        <v>165.752658708466</v>
      </c>
      <c r="K136" s="56" t="n">
        <f aca="false">(F136+G136+H136+J136)*(Inputs!$C$14+IF(B136&lt;=10,Inputs!$C$12,Inputs!$C$13))/12</f>
        <v>25.3983671343585</v>
      </c>
      <c r="L136" s="56" t="n">
        <f aca="false">IF(OR(E136=1,A136&lt;=Inputs!$C$15),0,MAX(Inputs!$C$8*I136-(F136+G136+H136+J136-K136),0))</f>
        <v>70428.6640984175</v>
      </c>
      <c r="M136" s="56" t="n">
        <f aca="false">L136*INDEX(Rates!$B$2:$C$101,C136+1,IF(Inputs!$C$5="Male",1,2))/1000/12*Inputs!$C$16</f>
        <v>525.867358601517</v>
      </c>
      <c r="N136" s="56" t="n">
        <f aca="false">IF($V$1=1,MAX(F136+G136+H136+J136-K136-M136,0)*Inputs!$C$22/12,0)</f>
        <v>334.96979028654</v>
      </c>
      <c r="O136" s="56" t="n">
        <f aca="false">IF(AND(MOD(A136,12)=0,B136&gt;=Inputs!$C$18),MAX(F136+G136+H136+J136-K136-M136-N136,0)*Inputs!$C$17,0)</f>
        <v>0</v>
      </c>
      <c r="P136" s="56" t="n">
        <f aca="false">F136+G136+H136+J136-K136-M136-N136+O136</f>
        <v>49910.4987526945</v>
      </c>
      <c r="Q136" s="56" t="n">
        <f aca="false">IF(OR(E136=1,P136&lt;=0),0,P136)</f>
        <v>49910.4987526945</v>
      </c>
      <c r="R136" s="15" t="n">
        <f aca="false">IF(OR(E136=1,AND(P136&lt;=0,I136&gt;0)),1,0)</f>
        <v>0</v>
      </c>
      <c r="S136" s="15" t="n">
        <f aca="false">IF(L136&gt;0,1,0)</f>
        <v>1</v>
      </c>
    </row>
    <row r="137" customFormat="false" ht="15" hidden="false" customHeight="false" outlineLevel="0" collapsed="false">
      <c r="A137" s="15" t="n">
        <v>136</v>
      </c>
      <c r="B137" s="15" t="n">
        <f aca="false">INT((A137-1)/12)+1</f>
        <v>12</v>
      </c>
      <c r="C137" s="15" t="n">
        <f aca="false">MIN(Inputs!$C$4+B137-1,99)</f>
        <v>85</v>
      </c>
      <c r="D137" s="55" t="n">
        <f aca="false">Inputs!$C$27</f>
        <v>0.04</v>
      </c>
      <c r="E137" s="15" t="n">
        <f aca="false">R136</f>
        <v>0</v>
      </c>
      <c r="F137" s="56" t="n">
        <f aca="false">Q136</f>
        <v>49910.4987526945</v>
      </c>
      <c r="G137" s="56" t="n">
        <f aca="false">IF(AND(MOD(A137-1,12)=0,B137&lt;=Inputs!$C$7,E137=0),Inputs!$C$6,0)</f>
        <v>0</v>
      </c>
      <c r="H137" s="56" t="n">
        <f aca="false">IF(B137=1,G137*Inputs!$C$9,0)</f>
        <v>0</v>
      </c>
      <c r="I137" s="56" t="n">
        <f aca="false">I136+G137</f>
        <v>120000</v>
      </c>
      <c r="J137" s="56" t="n">
        <f aca="false">(F137+G137+H137)*((1+D137)^(1/12)-1)</f>
        <v>163.393985316085</v>
      </c>
      <c r="K137" s="56" t="n">
        <f aca="false">(F137+G137+H137+J137)*(Inputs!$C$14+IF(B137&lt;=10,Inputs!$C$12,Inputs!$C$13))/12</f>
        <v>25.0369463690053</v>
      </c>
      <c r="L137" s="56" t="n">
        <f aca="false">IF(OR(E137=1,A137&lt;=Inputs!$C$15),0,MAX(Inputs!$C$8*I137-(F137+G137+H137+J137-K137),0))</f>
        <v>71151.1442083584</v>
      </c>
      <c r="M137" s="56" t="n">
        <f aca="false">L137*INDEX(Rates!$B$2:$C$101,C137+1,IF(Inputs!$C$5="Male",1,2))/1000/12*Inputs!$C$16</f>
        <v>531.261876755743</v>
      </c>
      <c r="N137" s="56" t="n">
        <f aca="false">IF($V$1=1,MAX(F137+G137+H137+J137-K137-M137,0)*Inputs!$C$22/12,0)</f>
        <v>330.117292765905</v>
      </c>
      <c r="O137" s="56" t="n">
        <f aca="false">IF(AND(MOD(A137,12)=0,B137&gt;=Inputs!$C$18),MAX(F137+G137+H137+J137-K137-M137-N137,0)*Inputs!$C$17,0)</f>
        <v>0</v>
      </c>
      <c r="P137" s="56" t="n">
        <f aca="false">F137+G137+H137+J137-K137-M137-N137+O137</f>
        <v>49187.4766221199</v>
      </c>
      <c r="Q137" s="56" t="n">
        <f aca="false">IF(OR(E137=1,P137&lt;=0),0,P137)</f>
        <v>49187.4766221199</v>
      </c>
      <c r="R137" s="15" t="n">
        <f aca="false">IF(OR(E137=1,AND(P137&lt;=0,I137&gt;0)),1,0)</f>
        <v>0</v>
      </c>
      <c r="S137" s="15" t="n">
        <f aca="false">IF(L137&gt;0,1,0)</f>
        <v>1</v>
      </c>
    </row>
    <row r="138" customFormat="false" ht="15" hidden="false" customHeight="false" outlineLevel="0" collapsed="false">
      <c r="A138" s="15" t="n">
        <v>137</v>
      </c>
      <c r="B138" s="15" t="n">
        <f aca="false">INT((A138-1)/12)+1</f>
        <v>12</v>
      </c>
      <c r="C138" s="15" t="n">
        <f aca="false">MIN(Inputs!$C$4+B138-1,99)</f>
        <v>85</v>
      </c>
      <c r="D138" s="55" t="n">
        <f aca="false">Inputs!$C$27</f>
        <v>0.04</v>
      </c>
      <c r="E138" s="15" t="n">
        <f aca="false">R137</f>
        <v>0</v>
      </c>
      <c r="F138" s="56" t="n">
        <f aca="false">Q137</f>
        <v>49187.4766221199</v>
      </c>
      <c r="G138" s="56" t="n">
        <f aca="false">IF(AND(MOD(A138-1,12)=0,B138&lt;=Inputs!$C$7,E138=0),Inputs!$C$6,0)</f>
        <v>0</v>
      </c>
      <c r="H138" s="56" t="n">
        <f aca="false">IF(B138=1,G138*Inputs!$C$9,0)</f>
        <v>0</v>
      </c>
      <c r="I138" s="56" t="n">
        <f aca="false">I137+G138</f>
        <v>120000</v>
      </c>
      <c r="J138" s="56" t="n">
        <f aca="false">(F138+G138+H138)*((1+D138)^(1/12)-1)</f>
        <v>161.026999003813</v>
      </c>
      <c r="K138" s="56" t="n">
        <f aca="false">(F138+G138+H138+J138)*(Inputs!$C$14+IF(B138&lt;=10,Inputs!$C$12,Inputs!$C$13))/12</f>
        <v>24.6742518105619</v>
      </c>
      <c r="L138" s="56" t="n">
        <f aca="false">IF(OR(E138=1,A138&lt;=Inputs!$C$15),0,MAX(Inputs!$C$8*I138-(F138+G138+H138+J138-K138),0))</f>
        <v>71876.1706306868</v>
      </c>
      <c r="M138" s="56" t="n">
        <f aca="false">L138*INDEX(Rates!$B$2:$C$101,C138+1,IF(Inputs!$C$5="Male",1,2))/1000/12*Inputs!$C$16</f>
        <v>536.675407375795</v>
      </c>
      <c r="N138" s="56" t="n">
        <f aca="false">IF($V$1=1,MAX(F138+G138+H138+J138-K138-M138,0)*Inputs!$C$22/12,0)</f>
        <v>325.247693079582</v>
      </c>
      <c r="O138" s="56" t="n">
        <f aca="false">IF(AND(MOD(A138,12)=0,B138&gt;=Inputs!$C$18),MAX(F138+G138+H138+J138-K138-M138-N138,0)*Inputs!$C$17,0)</f>
        <v>0</v>
      </c>
      <c r="P138" s="56" t="n">
        <f aca="false">F138+G138+H138+J138-K138-M138-N138+O138</f>
        <v>48461.9062688578</v>
      </c>
      <c r="Q138" s="56" t="n">
        <f aca="false">IF(OR(E138=1,P138&lt;=0),0,P138)</f>
        <v>48461.9062688578</v>
      </c>
      <c r="R138" s="15" t="n">
        <f aca="false">IF(OR(E138=1,AND(P138&lt;=0,I138&gt;0)),1,0)</f>
        <v>0</v>
      </c>
      <c r="S138" s="15" t="n">
        <f aca="false">IF(L138&gt;0,1,0)</f>
        <v>1</v>
      </c>
    </row>
    <row r="139" customFormat="false" ht="15" hidden="false" customHeight="false" outlineLevel="0" collapsed="false">
      <c r="A139" s="15" t="n">
        <v>138</v>
      </c>
      <c r="B139" s="15" t="n">
        <f aca="false">INT((A139-1)/12)+1</f>
        <v>12</v>
      </c>
      <c r="C139" s="15" t="n">
        <f aca="false">MIN(Inputs!$C$4+B139-1,99)</f>
        <v>85</v>
      </c>
      <c r="D139" s="55" t="n">
        <f aca="false">Inputs!$C$27</f>
        <v>0.04</v>
      </c>
      <c r="E139" s="15" t="n">
        <f aca="false">R138</f>
        <v>0</v>
      </c>
      <c r="F139" s="56" t="n">
        <f aca="false">Q138</f>
        <v>48461.9062688578</v>
      </c>
      <c r="G139" s="56" t="n">
        <f aca="false">IF(AND(MOD(A139-1,12)=0,B139&lt;=Inputs!$C$7,E139=0),Inputs!$C$6,0)</f>
        <v>0</v>
      </c>
      <c r="H139" s="56" t="n">
        <f aca="false">IF(B139=1,G139*Inputs!$C$9,0)</f>
        <v>0</v>
      </c>
      <c r="I139" s="56" t="n">
        <f aca="false">I138+G139</f>
        <v>120000</v>
      </c>
      <c r="J139" s="56" t="n">
        <f aca="false">(F139+G139+H139)*((1+D139)^(1/12)-1)</f>
        <v>158.651670473555</v>
      </c>
      <c r="K139" s="56" t="n">
        <f aca="false">(F139+G139+H139+J139)*(Inputs!$C$14+IF(B139&lt;=10,Inputs!$C$12,Inputs!$C$13))/12</f>
        <v>24.3102789696657</v>
      </c>
      <c r="L139" s="56" t="n">
        <f aca="false">IF(OR(E139=1,A139&lt;=Inputs!$C$15),0,MAX(Inputs!$C$8*I139-(F139+G139+H139+J139-K139),0))</f>
        <v>72603.7523396383</v>
      </c>
      <c r="M139" s="56" t="n">
        <f aca="false">L139*INDEX(Rates!$B$2:$C$101,C139+1,IF(Inputs!$C$5="Male",1,2))/1000/12*Inputs!$C$16</f>
        <v>542.1080174693</v>
      </c>
      <c r="N139" s="56" t="n">
        <f aca="false">IF($V$1=1,MAX(F139+G139+H139+J139-K139-M139,0)*Inputs!$C$22/12,0)</f>
        <v>320.360930952616</v>
      </c>
      <c r="O139" s="56" t="n">
        <f aca="false">IF(AND(MOD(A139,12)=0,B139&gt;=Inputs!$C$18),MAX(F139+G139+H139+J139-K139-M139-N139,0)*Inputs!$C$17,0)</f>
        <v>0</v>
      </c>
      <c r="P139" s="56" t="n">
        <f aca="false">F139+G139+H139+J139-K139-M139-N139+O139</f>
        <v>47733.7787119398</v>
      </c>
      <c r="Q139" s="56" t="n">
        <f aca="false">IF(OR(E139=1,P139&lt;=0),0,P139)</f>
        <v>47733.7787119398</v>
      </c>
      <c r="R139" s="15" t="n">
        <f aca="false">IF(OR(E139=1,AND(P139&lt;=0,I139&gt;0)),1,0)</f>
        <v>0</v>
      </c>
      <c r="S139" s="15" t="n">
        <f aca="false">IF(L139&gt;0,1,0)</f>
        <v>1</v>
      </c>
    </row>
    <row r="140" customFormat="false" ht="15" hidden="false" customHeight="false" outlineLevel="0" collapsed="false">
      <c r="A140" s="15" t="n">
        <v>139</v>
      </c>
      <c r="B140" s="15" t="n">
        <f aca="false">INT((A140-1)/12)+1</f>
        <v>12</v>
      </c>
      <c r="C140" s="15" t="n">
        <f aca="false">MIN(Inputs!$C$4+B140-1,99)</f>
        <v>85</v>
      </c>
      <c r="D140" s="55" t="n">
        <f aca="false">Inputs!$C$27</f>
        <v>0.04</v>
      </c>
      <c r="E140" s="15" t="n">
        <f aca="false">R139</f>
        <v>0</v>
      </c>
      <c r="F140" s="56" t="n">
        <f aca="false">Q139</f>
        <v>47733.7787119398</v>
      </c>
      <c r="G140" s="56" t="n">
        <f aca="false">IF(AND(MOD(A140-1,12)=0,B140&lt;=Inputs!$C$7,E140=0),Inputs!$C$6,0)</f>
        <v>0</v>
      </c>
      <c r="H140" s="56" t="n">
        <f aca="false">IF(B140=1,G140*Inputs!$C$9,0)</f>
        <v>0</v>
      </c>
      <c r="I140" s="56" t="n">
        <f aca="false">I139+G140</f>
        <v>120000</v>
      </c>
      <c r="J140" s="56" t="n">
        <f aca="false">(F140+G140+H140)*((1+D140)^(1/12)-1)</f>
        <v>156.267970323957</v>
      </c>
      <c r="K140" s="56" t="n">
        <f aca="false">(F140+G140+H140+J140)*(Inputs!$C$14+IF(B140&lt;=10,Inputs!$C$12,Inputs!$C$13))/12</f>
        <v>23.9450233411319</v>
      </c>
      <c r="L140" s="56" t="n">
        <f aca="false">IF(OR(E140=1,A140&lt;=Inputs!$C$15),0,MAX(Inputs!$C$8*I140-(F140+G140+H140+J140-K140),0))</f>
        <v>73333.8983410774</v>
      </c>
      <c r="M140" s="56" t="n">
        <f aca="false">L140*INDEX(Rates!$B$2:$C$101,C140+1,IF(Inputs!$C$5="Male",1,2))/1000/12*Inputs!$C$16</f>
        <v>547.559774280045</v>
      </c>
      <c r="N140" s="56" t="n">
        <f aca="false">IF($V$1=1,MAX(F140+G140+H140+J140-K140-M140,0)*Inputs!$C$22/12,0)</f>
        <v>315.456945897617</v>
      </c>
      <c r="O140" s="56" t="n">
        <f aca="false">IF(AND(MOD(A140,12)=0,B140&gt;=Inputs!$C$18),MAX(F140+G140+H140+J140-K140-M140-N140,0)*Inputs!$C$17,0)</f>
        <v>0</v>
      </c>
      <c r="P140" s="56" t="n">
        <f aca="false">F140+G140+H140+J140-K140-M140-N140+O140</f>
        <v>47003.0849387449</v>
      </c>
      <c r="Q140" s="56" t="n">
        <f aca="false">IF(OR(E140=1,P140&lt;=0),0,P140)</f>
        <v>47003.0849387449</v>
      </c>
      <c r="R140" s="15" t="n">
        <f aca="false">IF(OR(E140=1,AND(P140&lt;=0,I140&gt;0)),1,0)</f>
        <v>0</v>
      </c>
      <c r="S140" s="15" t="n">
        <f aca="false">IF(L140&gt;0,1,0)</f>
        <v>1</v>
      </c>
    </row>
    <row r="141" customFormat="false" ht="15" hidden="false" customHeight="false" outlineLevel="0" collapsed="false">
      <c r="A141" s="15" t="n">
        <v>140</v>
      </c>
      <c r="B141" s="15" t="n">
        <f aca="false">INT((A141-1)/12)+1</f>
        <v>12</v>
      </c>
      <c r="C141" s="15" t="n">
        <f aca="false">MIN(Inputs!$C$4+B141-1,99)</f>
        <v>85</v>
      </c>
      <c r="D141" s="55" t="n">
        <f aca="false">Inputs!$C$27</f>
        <v>0.04</v>
      </c>
      <c r="E141" s="15" t="n">
        <f aca="false">R140</f>
        <v>0</v>
      </c>
      <c r="F141" s="56" t="n">
        <f aca="false">Q140</f>
        <v>47003.0849387449</v>
      </c>
      <c r="G141" s="56" t="n">
        <f aca="false">IF(AND(MOD(A141-1,12)=0,B141&lt;=Inputs!$C$7,E141=0),Inputs!$C$6,0)</f>
        <v>0</v>
      </c>
      <c r="H141" s="56" t="n">
        <f aca="false">IF(B141=1,G141*Inputs!$C$9,0)</f>
        <v>0</v>
      </c>
      <c r="I141" s="56" t="n">
        <f aca="false">I140+G141</f>
        <v>120000</v>
      </c>
      <c r="J141" s="56" t="n">
        <f aca="false">(F141+G141+H141)*((1+D141)^(1/12)-1)</f>
        <v>153.875869050044</v>
      </c>
      <c r="K141" s="56" t="n">
        <f aca="false">(F141+G141+H141+J141)*(Inputs!$C$14+IF(B141&lt;=10,Inputs!$C$12,Inputs!$C$13))/12</f>
        <v>23.5784804038975</v>
      </c>
      <c r="L141" s="56" t="n">
        <f aca="false">IF(OR(E141=1,A141&lt;=Inputs!$C$15),0,MAX(Inputs!$C$8*I141-(F141+G141+H141+J141-K141),0))</f>
        <v>74066.6176726089</v>
      </c>
      <c r="M141" s="56" t="n">
        <f aca="false">L141*INDEX(Rates!$B$2:$C$101,C141+1,IF(Inputs!$C$5="Male",1,2))/1000/12*Inputs!$C$16</f>
        <v>553.030745288813</v>
      </c>
      <c r="N141" s="56" t="n">
        <f aca="false">IF($V$1=1,MAX(F141+G141+H141+J141-K141-M141,0)*Inputs!$C$22/12,0)</f>
        <v>310.535677214015</v>
      </c>
      <c r="O141" s="56" t="n">
        <f aca="false">IF(AND(MOD(A141,12)=0,B141&gt;=Inputs!$C$18),MAX(F141+G141+H141+J141-K141-M141-N141,0)*Inputs!$C$17,0)</f>
        <v>0</v>
      </c>
      <c r="P141" s="56" t="n">
        <f aca="false">F141+G141+H141+J141-K141-M141-N141+O141</f>
        <v>46269.8159048882</v>
      </c>
      <c r="Q141" s="56" t="n">
        <f aca="false">IF(OR(E141=1,P141&lt;=0),0,P141)</f>
        <v>46269.8159048882</v>
      </c>
      <c r="R141" s="15" t="n">
        <f aca="false">IF(OR(E141=1,AND(P141&lt;=0,I141&gt;0)),1,0)</f>
        <v>0</v>
      </c>
      <c r="S141" s="15" t="n">
        <f aca="false">IF(L141&gt;0,1,0)</f>
        <v>1</v>
      </c>
    </row>
    <row r="142" customFormat="false" ht="15" hidden="false" customHeight="false" outlineLevel="0" collapsed="false">
      <c r="A142" s="15" t="n">
        <v>141</v>
      </c>
      <c r="B142" s="15" t="n">
        <f aca="false">INT((A142-1)/12)+1</f>
        <v>12</v>
      </c>
      <c r="C142" s="15" t="n">
        <f aca="false">MIN(Inputs!$C$4+B142-1,99)</f>
        <v>85</v>
      </c>
      <c r="D142" s="55" t="n">
        <f aca="false">Inputs!$C$27</f>
        <v>0.04</v>
      </c>
      <c r="E142" s="15" t="n">
        <f aca="false">R141</f>
        <v>0</v>
      </c>
      <c r="F142" s="56" t="n">
        <f aca="false">Q141</f>
        <v>46269.8159048882</v>
      </c>
      <c r="G142" s="56" t="n">
        <f aca="false">IF(AND(MOD(A142-1,12)=0,B142&lt;=Inputs!$C$7,E142=0),Inputs!$C$6,0)</f>
        <v>0</v>
      </c>
      <c r="H142" s="56" t="n">
        <f aca="false">IF(B142=1,G142*Inputs!$C$9,0)</f>
        <v>0</v>
      </c>
      <c r="I142" s="56" t="n">
        <f aca="false">I141+G142</f>
        <v>120000</v>
      </c>
      <c r="J142" s="56" t="n">
        <f aca="false">(F142+G142+H142)*((1+D142)^(1/12)-1)</f>
        <v>151.475337042853</v>
      </c>
      <c r="K142" s="56" t="n">
        <f aca="false">(F142+G142+H142+J142)*(Inputs!$C$14+IF(B142&lt;=10,Inputs!$C$12,Inputs!$C$13))/12</f>
        <v>23.2106456209655</v>
      </c>
      <c r="L142" s="56" t="n">
        <f aca="false">IF(OR(E142=1,A142&lt;=Inputs!$C$15),0,MAX(Inputs!$C$8*I142-(F142+G142+H142+J142-K142),0))</f>
        <v>74801.9194036899</v>
      </c>
      <c r="M142" s="56" t="n">
        <f aca="false">L142*INDEX(Rates!$B$2:$C$101,C142+1,IF(Inputs!$C$5="Male",1,2))/1000/12*Inputs!$C$16</f>
        <v>558.520998214218</v>
      </c>
      <c r="N142" s="56" t="n">
        <f aca="false">IF($V$1=1,MAX(F142+G142+H142+J142-K142-M142,0)*Inputs!$C$22/12,0)</f>
        <v>305.597063987306</v>
      </c>
      <c r="O142" s="56" t="n">
        <f aca="false">IF(AND(MOD(A142,12)=0,B142&gt;=Inputs!$C$18),MAX(F142+G142+H142+J142-K142-M142-N142,0)*Inputs!$C$17,0)</f>
        <v>0</v>
      </c>
      <c r="P142" s="56" t="n">
        <f aca="false">F142+G142+H142+J142-K142-M142-N142+O142</f>
        <v>45533.9625341086</v>
      </c>
      <c r="Q142" s="56" t="n">
        <f aca="false">IF(OR(E142=1,P142&lt;=0),0,P142)</f>
        <v>45533.9625341086</v>
      </c>
      <c r="R142" s="15" t="n">
        <f aca="false">IF(OR(E142=1,AND(P142&lt;=0,I142&gt;0)),1,0)</f>
        <v>0</v>
      </c>
      <c r="S142" s="15" t="n">
        <f aca="false">IF(L142&gt;0,1,0)</f>
        <v>1</v>
      </c>
    </row>
    <row r="143" customFormat="false" ht="15" hidden="false" customHeight="false" outlineLevel="0" collapsed="false">
      <c r="A143" s="15" t="n">
        <v>142</v>
      </c>
      <c r="B143" s="15" t="n">
        <f aca="false">INT((A143-1)/12)+1</f>
        <v>12</v>
      </c>
      <c r="C143" s="15" t="n">
        <f aca="false">MIN(Inputs!$C$4+B143-1,99)</f>
        <v>85</v>
      </c>
      <c r="D143" s="55" t="n">
        <f aca="false">Inputs!$C$27</f>
        <v>0.04</v>
      </c>
      <c r="E143" s="15" t="n">
        <f aca="false">R142</f>
        <v>0</v>
      </c>
      <c r="F143" s="56" t="n">
        <f aca="false">Q142</f>
        <v>45533.9625341086</v>
      </c>
      <c r="G143" s="56" t="n">
        <f aca="false">IF(AND(MOD(A143-1,12)=0,B143&lt;=Inputs!$C$7,E143=0),Inputs!$C$6,0)</f>
        <v>0</v>
      </c>
      <c r="H143" s="56" t="n">
        <f aca="false">IF(B143=1,G143*Inputs!$C$9,0)</f>
        <v>0</v>
      </c>
      <c r="I143" s="56" t="n">
        <f aca="false">I142+G143</f>
        <v>120000</v>
      </c>
      <c r="J143" s="56" t="n">
        <f aca="false">(F143+G143+H143)*((1+D143)^(1/12)-1)</f>
        <v>149.066344589066</v>
      </c>
      <c r="K143" s="56" t="n">
        <f aca="false">(F143+G143+H143+J143)*(Inputs!$C$14+IF(B143&lt;=10,Inputs!$C$12,Inputs!$C$13))/12</f>
        <v>22.8415144393488</v>
      </c>
      <c r="L143" s="56" t="n">
        <f aca="false">IF(OR(E143=1,A143&lt;=Inputs!$C$15),0,MAX(Inputs!$C$8*I143-(F143+G143+H143+J143-K143),0))</f>
        <v>75539.8126357417</v>
      </c>
      <c r="M143" s="56" t="n">
        <f aca="false">L143*INDEX(Rates!$B$2:$C$101,C143+1,IF(Inputs!$C$5="Male",1,2))/1000/12*Inputs!$C$16</f>
        <v>564.030601013538</v>
      </c>
      <c r="N143" s="56" t="n">
        <f aca="false">IF($V$1=1,MAX(F143+G143+H143+J143-K143-M143,0)*Inputs!$C$22/12,0)</f>
        <v>300.641045088299</v>
      </c>
      <c r="O143" s="56" t="n">
        <f aca="false">IF(AND(MOD(A143,12)=0,B143&gt;=Inputs!$C$18),MAX(F143+G143+H143+J143-K143-M143-N143,0)*Inputs!$C$17,0)</f>
        <v>0</v>
      </c>
      <c r="P143" s="56" t="n">
        <f aca="false">F143+G143+H143+J143-K143-M143-N143+O143</f>
        <v>44795.5157181565</v>
      </c>
      <c r="Q143" s="56" t="n">
        <f aca="false">IF(OR(E143=1,P143&lt;=0),0,P143)</f>
        <v>44795.5157181565</v>
      </c>
      <c r="R143" s="15" t="n">
        <f aca="false">IF(OR(E143=1,AND(P143&lt;=0,I143&gt;0)),1,0)</f>
        <v>0</v>
      </c>
      <c r="S143" s="15" t="n">
        <f aca="false">IF(L143&gt;0,1,0)</f>
        <v>1</v>
      </c>
    </row>
    <row r="144" customFormat="false" ht="15" hidden="false" customHeight="false" outlineLevel="0" collapsed="false">
      <c r="A144" s="15" t="n">
        <v>143</v>
      </c>
      <c r="B144" s="15" t="n">
        <f aca="false">INT((A144-1)/12)+1</f>
        <v>12</v>
      </c>
      <c r="C144" s="15" t="n">
        <f aca="false">MIN(Inputs!$C$4+B144-1,99)</f>
        <v>85</v>
      </c>
      <c r="D144" s="55" t="n">
        <f aca="false">Inputs!$C$27</f>
        <v>0.04</v>
      </c>
      <c r="E144" s="15" t="n">
        <f aca="false">R143</f>
        <v>0</v>
      </c>
      <c r="F144" s="56" t="n">
        <f aca="false">Q143</f>
        <v>44795.5157181565</v>
      </c>
      <c r="G144" s="56" t="n">
        <f aca="false">IF(AND(MOD(A144-1,12)=0,B144&lt;=Inputs!$C$7,E144=0),Inputs!$C$6,0)</f>
        <v>0</v>
      </c>
      <c r="H144" s="56" t="n">
        <f aca="false">IF(B144=1,G144*Inputs!$C$9,0)</f>
        <v>0</v>
      </c>
      <c r="I144" s="56" t="n">
        <f aca="false">I143+G144</f>
        <v>120000</v>
      </c>
      <c r="J144" s="56" t="n">
        <f aca="false">(F144+G144+H144)*((1+D144)^(1/12)-1)</f>
        <v>146.648861870646</v>
      </c>
      <c r="K144" s="56" t="n">
        <f aca="false">(F144+G144+H144+J144)*(Inputs!$C$14+IF(B144&lt;=10,Inputs!$C$12,Inputs!$C$13))/12</f>
        <v>22.4710822900136</v>
      </c>
      <c r="L144" s="56" t="n">
        <f aca="false">IF(OR(E144=1,A144&lt;=Inputs!$C$15),0,MAX(Inputs!$C$8*I144-(F144+G144+H144+J144-K144),0))</f>
        <v>76280.3065022629</v>
      </c>
      <c r="M144" s="56" t="n">
        <f aca="false">L144*INDEX(Rates!$B$2:$C$101,C144+1,IF(Inputs!$C$5="Male",1,2))/1000/12*Inputs!$C$16</f>
        <v>569.559621883563</v>
      </c>
      <c r="N144" s="56" t="n">
        <f aca="false">IF($V$1=1,MAX(F144+G144+H144+J144-K144-M144,0)*Inputs!$C$22/12,0)</f>
        <v>295.667559172357</v>
      </c>
      <c r="O144" s="56" t="n">
        <f aca="false">IF(AND(MOD(A144,12)=0,B144&gt;=Inputs!$C$18),MAX(F144+G144+H144+J144-K144-M144-N144,0)*Inputs!$C$17,0)</f>
        <v>0</v>
      </c>
      <c r="P144" s="56" t="n">
        <f aca="false">F144+G144+H144+J144-K144-M144-N144+O144</f>
        <v>44054.4663166812</v>
      </c>
      <c r="Q144" s="56" t="n">
        <f aca="false">IF(OR(E144=1,P144&lt;=0),0,P144)</f>
        <v>44054.4663166812</v>
      </c>
      <c r="R144" s="15" t="n">
        <f aca="false">IF(OR(E144=1,AND(P144&lt;=0,I144&gt;0)),1,0)</f>
        <v>0</v>
      </c>
      <c r="S144" s="15" t="n">
        <f aca="false">IF(L144&gt;0,1,0)</f>
        <v>1</v>
      </c>
    </row>
    <row r="145" customFormat="false" ht="15" hidden="false" customHeight="false" outlineLevel="0" collapsed="false">
      <c r="A145" s="15" t="n">
        <v>144</v>
      </c>
      <c r="B145" s="15" t="n">
        <f aca="false">INT((A145-1)/12)+1</f>
        <v>12</v>
      </c>
      <c r="C145" s="15" t="n">
        <f aca="false">MIN(Inputs!$C$4+B145-1,99)</f>
        <v>85</v>
      </c>
      <c r="D145" s="55" t="n">
        <f aca="false">Inputs!$C$27</f>
        <v>0.04</v>
      </c>
      <c r="E145" s="15" t="n">
        <f aca="false">R144</f>
        <v>0</v>
      </c>
      <c r="F145" s="56" t="n">
        <f aca="false">Q144</f>
        <v>44054.4663166812</v>
      </c>
      <c r="G145" s="56" t="n">
        <f aca="false">IF(AND(MOD(A145-1,12)=0,B145&lt;=Inputs!$C$7,E145=0),Inputs!$C$6,0)</f>
        <v>0</v>
      </c>
      <c r="H145" s="56" t="n">
        <f aca="false">IF(B145=1,G145*Inputs!$C$9,0)</f>
        <v>0</v>
      </c>
      <c r="I145" s="56" t="n">
        <f aca="false">I144+G145</f>
        <v>120000</v>
      </c>
      <c r="J145" s="56" t="n">
        <f aca="false">(F145+G145+H145)*((1+D145)^(1/12)-1)</f>
        <v>144.222858964461</v>
      </c>
      <c r="K145" s="56" t="n">
        <f aca="false">(F145+G145+H145+J145)*(Inputs!$C$14+IF(B145&lt;=10,Inputs!$C$12,Inputs!$C$13))/12</f>
        <v>22.0993445878228</v>
      </c>
      <c r="L145" s="56" t="n">
        <f aca="false">IF(OR(E145=1,A145&lt;=Inputs!$C$15),0,MAX(Inputs!$C$8*I145-(F145+G145+H145+J145-K145),0))</f>
        <v>77023.4101689422</v>
      </c>
      <c r="M145" s="56" t="n">
        <f aca="false">L145*INDEX(Rates!$B$2:$C$101,C145+1,IF(Inputs!$C$5="Male",1,2))/1000/12*Inputs!$C$16</f>
        <v>575.108129261435</v>
      </c>
      <c r="N145" s="56" t="n">
        <f aca="false">IF($V$1=1,MAX(F145+G145+H145+J145-K145-M145,0)*Inputs!$C$22/12,0)</f>
        <v>290.676544678643</v>
      </c>
      <c r="O145" s="56" t="n">
        <f aca="false">IF(AND(MOD(A145,12)=0,B145&gt;=Inputs!$C$18),MAX(F145+G145+H145+J145-K145-M145-N145,0)*Inputs!$C$17,0)</f>
        <v>216.554025785589</v>
      </c>
      <c r="P145" s="56" t="n">
        <f aca="false">F145+G145+H145+J145-K145-M145-N145+O145</f>
        <v>43527.3591829033</v>
      </c>
      <c r="Q145" s="56" t="n">
        <f aca="false">IF(OR(E145=1,P145&lt;=0),0,P145)</f>
        <v>43527.3591829033</v>
      </c>
      <c r="R145" s="15" t="n">
        <f aca="false">IF(OR(E145=1,AND(P145&lt;=0,I145&gt;0)),1,0)</f>
        <v>0</v>
      </c>
      <c r="S145" s="15" t="n">
        <f aca="false">IF(L145&gt;0,1,0)</f>
        <v>1</v>
      </c>
    </row>
    <row r="146" customFormat="false" ht="15" hidden="false" customHeight="false" outlineLevel="0" collapsed="false">
      <c r="A146" s="15" t="n">
        <v>145</v>
      </c>
      <c r="B146" s="15" t="n">
        <f aca="false">INT((A146-1)/12)+1</f>
        <v>13</v>
      </c>
      <c r="C146" s="15" t="n">
        <f aca="false">MIN(Inputs!$C$4+B146-1,99)</f>
        <v>86</v>
      </c>
      <c r="D146" s="55" t="n">
        <f aca="false">Inputs!$C$27</f>
        <v>0.04</v>
      </c>
      <c r="E146" s="15" t="n">
        <f aca="false">R145</f>
        <v>0</v>
      </c>
      <c r="F146" s="56" t="n">
        <f aca="false">Q145</f>
        <v>43527.3591829033</v>
      </c>
      <c r="G146" s="56" t="n">
        <f aca="false">IF(AND(MOD(A146-1,12)=0,B146&lt;=Inputs!$C$7,E146=0),Inputs!$C$6,0)</f>
        <v>0</v>
      </c>
      <c r="H146" s="56" t="n">
        <f aca="false">IF(B146=1,G146*Inputs!$C$9,0)</f>
        <v>0</v>
      </c>
      <c r="I146" s="56" t="n">
        <f aca="false">I145+G146</f>
        <v>120000</v>
      </c>
      <c r="J146" s="56" t="n">
        <f aca="false">(F146+G146+H146)*((1+D146)^(1/12)-1)</f>
        <v>142.497247371132</v>
      </c>
      <c r="K146" s="56" t="n">
        <f aca="false">(F146+G146+H146+J146)*(Inputs!$C$14+IF(B146&lt;=10,Inputs!$C$12,Inputs!$C$13))/12</f>
        <v>21.8349282151372</v>
      </c>
      <c r="L146" s="56" t="n">
        <f aca="false">IF(OR(E146=1,A146&lt;=Inputs!$C$15),0,MAX(Inputs!$C$8*I146-(F146+G146+H146+J146-K146),0))</f>
        <v>77551.9784979407</v>
      </c>
      <c r="M146" s="56" t="n">
        <f aca="false">L146*INDEX(Rates!$B$2:$C$101,C146+1,IF(Inputs!$C$5="Male",1,2))/1000/12*Inputs!$C$16</f>
        <v>666.494628541052</v>
      </c>
      <c r="N146" s="56" t="n">
        <f aca="false">IF($V$1=1,MAX(F146+G146+H146+J146-K146-M146,0)*Inputs!$C$22/12,0)</f>
        <v>286.543512490122</v>
      </c>
      <c r="O146" s="56" t="n">
        <f aca="false">IF(AND(MOD(A146,12)=0,B146&gt;=Inputs!$C$18),MAX(F146+G146+H146+J146-K146-M146-N146,0)*Inputs!$C$17,0)</f>
        <v>0</v>
      </c>
      <c r="P146" s="56" t="n">
        <f aca="false">F146+G146+H146+J146-K146-M146-N146+O146</f>
        <v>42694.9833610282</v>
      </c>
      <c r="Q146" s="56" t="n">
        <f aca="false">IF(OR(E146=1,P146&lt;=0),0,P146)</f>
        <v>42694.9833610282</v>
      </c>
      <c r="R146" s="15" t="n">
        <f aca="false">IF(OR(E146=1,AND(P146&lt;=0,I146&gt;0)),1,0)</f>
        <v>0</v>
      </c>
      <c r="S146" s="15" t="n">
        <f aca="false">IF(L146&gt;0,1,0)</f>
        <v>1</v>
      </c>
    </row>
    <row r="147" customFormat="false" ht="15" hidden="false" customHeight="false" outlineLevel="0" collapsed="false">
      <c r="A147" s="15" t="n">
        <v>146</v>
      </c>
      <c r="B147" s="15" t="n">
        <f aca="false">INT((A147-1)/12)+1</f>
        <v>13</v>
      </c>
      <c r="C147" s="15" t="n">
        <f aca="false">MIN(Inputs!$C$4+B147-1,99)</f>
        <v>86</v>
      </c>
      <c r="D147" s="55" t="n">
        <f aca="false">Inputs!$C$27</f>
        <v>0.04</v>
      </c>
      <c r="E147" s="15" t="n">
        <f aca="false">R146</f>
        <v>0</v>
      </c>
      <c r="F147" s="56" t="n">
        <f aca="false">Q146</f>
        <v>42694.9833610282</v>
      </c>
      <c r="G147" s="56" t="n">
        <f aca="false">IF(AND(MOD(A147-1,12)=0,B147&lt;=Inputs!$C$7,E147=0),Inputs!$C$6,0)</f>
        <v>0</v>
      </c>
      <c r="H147" s="56" t="n">
        <f aca="false">IF(B147=1,G147*Inputs!$C$9,0)</f>
        <v>0</v>
      </c>
      <c r="I147" s="56" t="n">
        <f aca="false">I146+G147</f>
        <v>120000</v>
      </c>
      <c r="J147" s="56" t="n">
        <f aca="false">(F147+G147+H147)*((1+D147)^(1/12)-1)</f>
        <v>139.772265529319</v>
      </c>
      <c r="K147" s="56" t="n">
        <f aca="false">(F147+G147+H147+J147)*(Inputs!$C$14+IF(B147&lt;=10,Inputs!$C$12,Inputs!$C$13))/12</f>
        <v>21.4173778132787</v>
      </c>
      <c r="L147" s="56" t="n">
        <f aca="false">IF(OR(E147=1,A147&lt;=Inputs!$C$15),0,MAX(Inputs!$C$8*I147-(F147+G147+H147+J147-K147),0))</f>
        <v>78386.6617512558</v>
      </c>
      <c r="M147" s="56" t="n">
        <f aca="false">L147*INDEX(Rates!$B$2:$C$101,C147+1,IF(Inputs!$C$5="Male",1,2))/1000/12*Inputs!$C$16</f>
        <v>673.668035533918</v>
      </c>
      <c r="N147" s="56" t="n">
        <f aca="false">IF($V$1=1,MAX(F147+G147+H147+J147-K147-M147,0)*Inputs!$C$22/12,0)</f>
        <v>280.931134754735</v>
      </c>
      <c r="O147" s="56" t="n">
        <f aca="false">IF(AND(MOD(A147,12)=0,B147&gt;=Inputs!$C$18),MAX(F147+G147+H147+J147-K147-M147-N147,0)*Inputs!$C$17,0)</f>
        <v>0</v>
      </c>
      <c r="P147" s="56" t="n">
        <f aca="false">F147+G147+H147+J147-K147-M147-N147+O147</f>
        <v>41858.7390784556</v>
      </c>
      <c r="Q147" s="56" t="n">
        <f aca="false">IF(OR(E147=1,P147&lt;=0),0,P147)</f>
        <v>41858.7390784556</v>
      </c>
      <c r="R147" s="15" t="n">
        <f aca="false">IF(OR(E147=1,AND(P147&lt;=0,I147&gt;0)),1,0)</f>
        <v>0</v>
      </c>
      <c r="S147" s="15" t="n">
        <f aca="false">IF(L147&gt;0,1,0)</f>
        <v>1</v>
      </c>
    </row>
    <row r="148" customFormat="false" ht="15" hidden="false" customHeight="false" outlineLevel="0" collapsed="false">
      <c r="A148" s="15" t="n">
        <v>147</v>
      </c>
      <c r="B148" s="15" t="n">
        <f aca="false">INT((A148-1)/12)+1</f>
        <v>13</v>
      </c>
      <c r="C148" s="15" t="n">
        <f aca="false">MIN(Inputs!$C$4+B148-1,99)</f>
        <v>86</v>
      </c>
      <c r="D148" s="55" t="n">
        <f aca="false">Inputs!$C$27</f>
        <v>0.04</v>
      </c>
      <c r="E148" s="15" t="n">
        <f aca="false">R147</f>
        <v>0</v>
      </c>
      <c r="F148" s="56" t="n">
        <f aca="false">Q147</f>
        <v>41858.7390784556</v>
      </c>
      <c r="G148" s="56" t="n">
        <f aca="false">IF(AND(MOD(A148-1,12)=0,B148&lt;=Inputs!$C$7,E148=0),Inputs!$C$6,0)</f>
        <v>0</v>
      </c>
      <c r="H148" s="56" t="n">
        <f aca="false">IF(B148=1,G148*Inputs!$C$9,0)</f>
        <v>0</v>
      </c>
      <c r="I148" s="56" t="n">
        <f aca="false">I147+G148</f>
        <v>120000</v>
      </c>
      <c r="J148" s="56" t="n">
        <f aca="false">(F148+G148+H148)*((1+D148)^(1/12)-1)</f>
        <v>137.034619353824</v>
      </c>
      <c r="K148" s="56" t="n">
        <f aca="false">(F148+G148+H148+J148)*(Inputs!$C$14+IF(B148&lt;=10,Inputs!$C$12,Inputs!$C$13))/12</f>
        <v>20.9978868489047</v>
      </c>
      <c r="L148" s="56" t="n">
        <f aca="false">IF(OR(E148=1,A148&lt;=Inputs!$C$15),0,MAX(Inputs!$C$8*I148-(F148+G148+H148+J148-K148),0))</f>
        <v>79225.2241890395</v>
      </c>
      <c r="M148" s="56" t="n">
        <f aca="false">L148*INDEX(Rates!$B$2:$C$101,C148+1,IF(Inputs!$C$5="Male",1,2))/1000/12*Inputs!$C$16</f>
        <v>680.874780884637</v>
      </c>
      <c r="N148" s="56" t="n">
        <f aca="false">IF($V$1=1,MAX(F148+G148+H148+J148-K148-M148,0)*Inputs!$C$22/12,0)</f>
        <v>275.292673533839</v>
      </c>
      <c r="O148" s="56" t="n">
        <f aca="false">IF(AND(MOD(A148,12)=0,B148&gt;=Inputs!$C$18),MAX(F148+G148+H148+J148-K148-M148-N148,0)*Inputs!$C$17,0)</f>
        <v>0</v>
      </c>
      <c r="P148" s="56" t="n">
        <f aca="false">F148+G148+H148+J148-K148-M148-N148+O148</f>
        <v>41018.608356542</v>
      </c>
      <c r="Q148" s="56" t="n">
        <f aca="false">IF(OR(E148=1,P148&lt;=0),0,P148)</f>
        <v>41018.608356542</v>
      </c>
      <c r="R148" s="15" t="n">
        <f aca="false">IF(OR(E148=1,AND(P148&lt;=0,I148&gt;0)),1,0)</f>
        <v>0</v>
      </c>
      <c r="S148" s="15" t="n">
        <f aca="false">IF(L148&gt;0,1,0)</f>
        <v>1</v>
      </c>
    </row>
    <row r="149" customFormat="false" ht="15" hidden="false" customHeight="false" outlineLevel="0" collapsed="false">
      <c r="A149" s="15" t="n">
        <v>148</v>
      </c>
      <c r="B149" s="15" t="n">
        <f aca="false">INT((A149-1)/12)+1</f>
        <v>13</v>
      </c>
      <c r="C149" s="15" t="n">
        <f aca="false">MIN(Inputs!$C$4+B149-1,99)</f>
        <v>86</v>
      </c>
      <c r="D149" s="55" t="n">
        <f aca="false">Inputs!$C$27</f>
        <v>0.04</v>
      </c>
      <c r="E149" s="15" t="n">
        <f aca="false">R148</f>
        <v>0</v>
      </c>
      <c r="F149" s="56" t="n">
        <f aca="false">Q148</f>
        <v>41018.608356542</v>
      </c>
      <c r="G149" s="56" t="n">
        <f aca="false">IF(AND(MOD(A149-1,12)=0,B149&lt;=Inputs!$C$7,E149=0),Inputs!$C$6,0)</f>
        <v>0</v>
      </c>
      <c r="H149" s="56" t="n">
        <f aca="false">IF(B149=1,G149*Inputs!$C$9,0)</f>
        <v>0</v>
      </c>
      <c r="I149" s="56" t="n">
        <f aca="false">I148+G149</f>
        <v>120000</v>
      </c>
      <c r="J149" s="56" t="n">
        <f aca="false">(F149+G149+H149)*((1+D149)^(1/12)-1)</f>
        <v>134.284249987248</v>
      </c>
      <c r="K149" s="56" t="n">
        <f aca="false">(F149+G149+H149+J149)*(Inputs!$C$14+IF(B149&lt;=10,Inputs!$C$12,Inputs!$C$13))/12</f>
        <v>20.5764463032646</v>
      </c>
      <c r="L149" s="56" t="n">
        <f aca="false">IF(OR(E149=1,A149&lt;=Inputs!$C$15),0,MAX(Inputs!$C$8*I149-(F149+G149+H149+J149-K149),0))</f>
        <v>80067.683839774</v>
      </c>
      <c r="M149" s="56" t="n">
        <f aca="false">L149*INDEX(Rates!$B$2:$C$101,C149+1,IF(Inputs!$C$5="Male",1,2))/1000/12*Inputs!$C$16</f>
        <v>688.115019532991</v>
      </c>
      <c r="N149" s="56" t="n">
        <f aca="false">IF($V$1=1,MAX(F149+G149+H149+J149-K149-M149,0)*Inputs!$C$22/12,0)</f>
        <v>269.62800760462</v>
      </c>
      <c r="O149" s="56" t="n">
        <f aca="false">IF(AND(MOD(A149,12)=0,B149&gt;=Inputs!$C$18),MAX(F149+G149+H149+J149-K149-M149-N149,0)*Inputs!$C$17,0)</f>
        <v>0</v>
      </c>
      <c r="P149" s="56" t="n">
        <f aca="false">F149+G149+H149+J149-K149-M149-N149+O149</f>
        <v>40174.5731330884</v>
      </c>
      <c r="Q149" s="56" t="n">
        <f aca="false">IF(OR(E149=1,P149&lt;=0),0,P149)</f>
        <v>40174.5731330884</v>
      </c>
      <c r="R149" s="15" t="n">
        <f aca="false">IF(OR(E149=1,AND(P149&lt;=0,I149&gt;0)),1,0)</f>
        <v>0</v>
      </c>
      <c r="S149" s="15" t="n">
        <f aca="false">IF(L149&gt;0,1,0)</f>
        <v>1</v>
      </c>
    </row>
    <row r="150" customFormat="false" ht="15" hidden="false" customHeight="false" outlineLevel="0" collapsed="false">
      <c r="A150" s="15" t="n">
        <v>149</v>
      </c>
      <c r="B150" s="15" t="n">
        <f aca="false">INT((A150-1)/12)+1</f>
        <v>13</v>
      </c>
      <c r="C150" s="15" t="n">
        <f aca="false">MIN(Inputs!$C$4+B150-1,99)</f>
        <v>86</v>
      </c>
      <c r="D150" s="55" t="n">
        <f aca="false">Inputs!$C$27</f>
        <v>0.04</v>
      </c>
      <c r="E150" s="15" t="n">
        <f aca="false">R149</f>
        <v>0</v>
      </c>
      <c r="F150" s="56" t="n">
        <f aca="false">Q149</f>
        <v>40174.5731330884</v>
      </c>
      <c r="G150" s="56" t="n">
        <f aca="false">IF(AND(MOD(A150-1,12)=0,B150&lt;=Inputs!$C$7,E150=0),Inputs!$C$6,0)</f>
        <v>0</v>
      </c>
      <c r="H150" s="56" t="n">
        <f aca="false">IF(B150=1,G150*Inputs!$C$9,0)</f>
        <v>0</v>
      </c>
      <c r="I150" s="56" t="n">
        <f aca="false">I149+G150</f>
        <v>120000</v>
      </c>
      <c r="J150" s="56" t="n">
        <f aca="false">(F150+G150+H150)*((1+D150)^(1/12)-1)</f>
        <v>131.521098298651</v>
      </c>
      <c r="K150" s="56" t="n">
        <f aca="false">(F150+G150+H150+J150)*(Inputs!$C$14+IF(B150&lt;=10,Inputs!$C$12,Inputs!$C$13))/12</f>
        <v>20.1530471156935</v>
      </c>
      <c r="L150" s="56" t="n">
        <f aca="false">IF(OR(E150=1,A150&lt;=Inputs!$C$15),0,MAX(Inputs!$C$8*I150-(F150+G150+H150+J150-K150),0))</f>
        <v>80914.0588157287</v>
      </c>
      <c r="M150" s="56" t="n">
        <f aca="false">L150*INDEX(Rates!$B$2:$C$101,C150+1,IF(Inputs!$C$5="Male",1,2))/1000/12*Inputs!$C$16</f>
        <v>695.388907138842</v>
      </c>
      <c r="N150" s="56" t="n">
        <f aca="false">IF($V$1=1,MAX(F150+G150+H150+J150-K150-M150,0)*Inputs!$C$22/12,0)</f>
        <v>263.937015180883</v>
      </c>
      <c r="O150" s="56" t="n">
        <f aca="false">IF(AND(MOD(A150,12)=0,B150&gt;=Inputs!$C$18),MAX(F150+G150+H150+J150-K150-M150-N150,0)*Inputs!$C$17,0)</f>
        <v>0</v>
      </c>
      <c r="P150" s="56" t="n">
        <f aca="false">F150+G150+H150+J150-K150-M150-N150+O150</f>
        <v>39326.6152619516</v>
      </c>
      <c r="Q150" s="56" t="n">
        <f aca="false">IF(OR(E150=1,P150&lt;=0),0,P150)</f>
        <v>39326.6152619516</v>
      </c>
      <c r="R150" s="15" t="n">
        <f aca="false">IF(OR(E150=1,AND(P150&lt;=0,I150&gt;0)),1,0)</f>
        <v>0</v>
      </c>
      <c r="S150" s="15" t="n">
        <f aca="false">IF(L150&gt;0,1,0)</f>
        <v>1</v>
      </c>
    </row>
    <row r="151" customFormat="false" ht="15" hidden="false" customHeight="false" outlineLevel="0" collapsed="false">
      <c r="A151" s="15" t="n">
        <v>150</v>
      </c>
      <c r="B151" s="15" t="n">
        <f aca="false">INT((A151-1)/12)+1</f>
        <v>13</v>
      </c>
      <c r="C151" s="15" t="n">
        <f aca="false">MIN(Inputs!$C$4+B151-1,99)</f>
        <v>86</v>
      </c>
      <c r="D151" s="55" t="n">
        <f aca="false">Inputs!$C$27</f>
        <v>0.04</v>
      </c>
      <c r="E151" s="15" t="n">
        <f aca="false">R150</f>
        <v>0</v>
      </c>
      <c r="F151" s="56" t="n">
        <f aca="false">Q150</f>
        <v>39326.6152619516</v>
      </c>
      <c r="G151" s="56" t="n">
        <f aca="false">IF(AND(MOD(A151-1,12)=0,B151&lt;=Inputs!$C$7,E151=0),Inputs!$C$6,0)</f>
        <v>0</v>
      </c>
      <c r="H151" s="56" t="n">
        <f aca="false">IF(B151=1,G151*Inputs!$C$9,0)</f>
        <v>0</v>
      </c>
      <c r="I151" s="56" t="n">
        <f aca="false">I150+G151</f>
        <v>120000</v>
      </c>
      <c r="J151" s="56" t="n">
        <f aca="false">(F151+G151+H151)*((1+D151)^(1/12)-1)</f>
        <v>128.745104882282</v>
      </c>
      <c r="K151" s="56" t="n">
        <f aca="false">(F151+G151+H151+J151)*(Inputs!$C$14+IF(B151&lt;=10,Inputs!$C$12,Inputs!$C$13))/12</f>
        <v>19.7276801834169</v>
      </c>
      <c r="L151" s="56" t="n">
        <f aca="false">IF(OR(E151=1,A151&lt;=Inputs!$C$15),0,MAX(Inputs!$C$8*I151-(F151+G151+H151+J151-K151),0))</f>
        <v>81764.3673133495</v>
      </c>
      <c r="M151" s="56" t="n">
        <f aca="false">L151*INDEX(Rates!$B$2:$C$101,C151+1,IF(Inputs!$C$5="Male",1,2))/1000/12*Inputs!$C$16</f>
        <v>702.696600085478</v>
      </c>
      <c r="N151" s="56" t="n">
        <f aca="false">IF($V$1=1,MAX(F151+G151+H151+J151-K151-M151,0)*Inputs!$C$22/12,0)</f>
        <v>258.219573910433</v>
      </c>
      <c r="O151" s="56" t="n">
        <f aca="false">IF(AND(MOD(A151,12)=0,B151&gt;=Inputs!$C$18),MAX(F151+G151+H151+J151-K151-M151-N151,0)*Inputs!$C$17,0)</f>
        <v>0</v>
      </c>
      <c r="P151" s="56" t="n">
        <f aca="false">F151+G151+H151+J151-K151-M151-N151+O151</f>
        <v>38474.7165126546</v>
      </c>
      <c r="Q151" s="56" t="n">
        <f aca="false">IF(OR(E151=1,P151&lt;=0),0,P151)</f>
        <v>38474.7165126546</v>
      </c>
      <c r="R151" s="15" t="n">
        <f aca="false">IF(OR(E151=1,AND(P151&lt;=0,I151&gt;0)),1,0)</f>
        <v>0</v>
      </c>
      <c r="S151" s="15" t="n">
        <f aca="false">IF(L151&gt;0,1,0)</f>
        <v>1</v>
      </c>
    </row>
    <row r="152" customFormat="false" ht="15" hidden="false" customHeight="false" outlineLevel="0" collapsed="false">
      <c r="A152" s="15" t="n">
        <v>151</v>
      </c>
      <c r="B152" s="15" t="n">
        <f aca="false">INT((A152-1)/12)+1</f>
        <v>13</v>
      </c>
      <c r="C152" s="15" t="n">
        <f aca="false">MIN(Inputs!$C$4+B152-1,99)</f>
        <v>86</v>
      </c>
      <c r="D152" s="55" t="n">
        <f aca="false">Inputs!$C$27</f>
        <v>0.04</v>
      </c>
      <c r="E152" s="15" t="n">
        <f aca="false">R151</f>
        <v>0</v>
      </c>
      <c r="F152" s="56" t="n">
        <f aca="false">Q151</f>
        <v>38474.7165126546</v>
      </c>
      <c r="G152" s="56" t="n">
        <f aca="false">IF(AND(MOD(A152-1,12)=0,B152&lt;=Inputs!$C$7,E152=0),Inputs!$C$6,0)</f>
        <v>0</v>
      </c>
      <c r="H152" s="56" t="n">
        <f aca="false">IF(B152=1,G152*Inputs!$C$9,0)</f>
        <v>0</v>
      </c>
      <c r="I152" s="56" t="n">
        <f aca="false">I151+G152</f>
        <v>120000</v>
      </c>
      <c r="J152" s="56" t="n">
        <f aca="false">(F152+G152+H152)*((1+D152)^(1/12)-1)</f>
        <v>125.956210056303</v>
      </c>
      <c r="K152" s="56" t="n">
        <f aca="false">(F152+G152+H152+J152)*(Inputs!$C$14+IF(B152&lt;=10,Inputs!$C$12,Inputs!$C$13))/12</f>
        <v>19.3003363613554</v>
      </c>
      <c r="L152" s="56" t="n">
        <f aca="false">IF(OR(E152=1,A152&lt;=Inputs!$C$15),0,MAX(Inputs!$C$8*I152-(F152+G152+H152+J152-K152),0))</f>
        <v>82618.6276136505</v>
      </c>
      <c r="M152" s="56" t="n">
        <f aca="false">L152*INDEX(Rates!$B$2:$C$101,C152+1,IF(Inputs!$C$5="Male",1,2))/1000/12*Inputs!$C$16</f>
        <v>710.038255482981</v>
      </c>
      <c r="N152" s="56" t="n">
        <f aca="false">IF($V$1=1,MAX(F152+G152+H152+J152-K152-M152,0)*Inputs!$C$22/12,0)</f>
        <v>252.475560872443</v>
      </c>
      <c r="O152" s="56" t="n">
        <f aca="false">IF(AND(MOD(A152,12)=0,B152&gt;=Inputs!$C$18),MAX(F152+G152+H152+J152-K152-M152-N152,0)*Inputs!$C$17,0)</f>
        <v>0</v>
      </c>
      <c r="P152" s="56" t="n">
        <f aca="false">F152+G152+H152+J152-K152-M152-N152+O152</f>
        <v>37618.8585699941</v>
      </c>
      <c r="Q152" s="56" t="n">
        <f aca="false">IF(OR(E152=1,P152&lt;=0),0,P152)</f>
        <v>37618.8585699941</v>
      </c>
      <c r="R152" s="15" t="n">
        <f aca="false">IF(OR(E152=1,AND(P152&lt;=0,I152&gt;0)),1,0)</f>
        <v>0</v>
      </c>
      <c r="S152" s="15" t="n">
        <f aca="false">IF(L152&gt;0,1,0)</f>
        <v>1</v>
      </c>
    </row>
    <row r="153" customFormat="false" ht="15" hidden="false" customHeight="false" outlineLevel="0" collapsed="false">
      <c r="A153" s="15" t="n">
        <v>152</v>
      </c>
      <c r="B153" s="15" t="n">
        <f aca="false">INT((A153-1)/12)+1</f>
        <v>13</v>
      </c>
      <c r="C153" s="15" t="n">
        <f aca="false">MIN(Inputs!$C$4+B153-1,99)</f>
        <v>86</v>
      </c>
      <c r="D153" s="55" t="n">
        <f aca="false">Inputs!$C$27</f>
        <v>0.04</v>
      </c>
      <c r="E153" s="15" t="n">
        <f aca="false">R152</f>
        <v>0</v>
      </c>
      <c r="F153" s="56" t="n">
        <f aca="false">Q152</f>
        <v>37618.8585699941</v>
      </c>
      <c r="G153" s="56" t="n">
        <f aca="false">IF(AND(MOD(A153-1,12)=0,B153&lt;=Inputs!$C$7,E153=0),Inputs!$C$6,0)</f>
        <v>0</v>
      </c>
      <c r="H153" s="56" t="n">
        <f aca="false">IF(B153=1,G153*Inputs!$C$9,0)</f>
        <v>0</v>
      </c>
      <c r="I153" s="56" t="n">
        <f aca="false">I152+G153</f>
        <v>120000</v>
      </c>
      <c r="J153" s="56" t="n">
        <f aca="false">(F153+G153+H153)*((1+D153)^(1/12)-1)</f>
        <v>123.154353861504</v>
      </c>
      <c r="K153" s="56" t="n">
        <f aca="false">(F153+G153+H153+J153)*(Inputs!$C$14+IF(B153&lt;=10,Inputs!$C$12,Inputs!$C$13))/12</f>
        <v>18.8710064619278</v>
      </c>
      <c r="L153" s="56" t="n">
        <f aca="false">IF(OR(E153=1,A153&lt;=Inputs!$C$15),0,MAX(Inputs!$C$8*I153-(F153+G153+H153+J153-K153),0))</f>
        <v>83476.8580826064</v>
      </c>
      <c r="M153" s="56" t="n">
        <f aca="false">L153*INDEX(Rates!$B$2:$C$101,C153+1,IF(Inputs!$C$5="Male",1,2))/1000/12*Inputs!$C$16</f>
        <v>717.4140311716</v>
      </c>
      <c r="N153" s="56" t="n">
        <f aca="false">IF($V$1=1,MAX(F153+G153+H153+J153-K153-M153,0)*Inputs!$C$22/12,0)</f>
        <v>246.704852574814</v>
      </c>
      <c r="O153" s="56" t="n">
        <f aca="false">IF(AND(MOD(A153,12)=0,B153&gt;=Inputs!$C$18),MAX(F153+G153+H153+J153-K153-M153-N153,0)*Inputs!$C$17,0)</f>
        <v>0</v>
      </c>
      <c r="P153" s="56" t="n">
        <f aca="false">F153+G153+H153+J153-K153-M153-N153+O153</f>
        <v>36759.0230336472</v>
      </c>
      <c r="Q153" s="56" t="n">
        <f aca="false">IF(OR(E153=1,P153&lt;=0),0,P153)</f>
        <v>36759.0230336472</v>
      </c>
      <c r="R153" s="15" t="n">
        <f aca="false">IF(OR(E153=1,AND(P153&lt;=0,I153&gt;0)),1,0)</f>
        <v>0</v>
      </c>
      <c r="S153" s="15" t="n">
        <f aca="false">IF(L153&gt;0,1,0)</f>
        <v>1</v>
      </c>
    </row>
    <row r="154" customFormat="false" ht="15" hidden="false" customHeight="false" outlineLevel="0" collapsed="false">
      <c r="A154" s="15" t="n">
        <v>153</v>
      </c>
      <c r="B154" s="15" t="n">
        <f aca="false">INT((A154-1)/12)+1</f>
        <v>13</v>
      </c>
      <c r="C154" s="15" t="n">
        <f aca="false">MIN(Inputs!$C$4+B154-1,99)</f>
        <v>86</v>
      </c>
      <c r="D154" s="55" t="n">
        <f aca="false">Inputs!$C$27</f>
        <v>0.04</v>
      </c>
      <c r="E154" s="15" t="n">
        <f aca="false">R153</f>
        <v>0</v>
      </c>
      <c r="F154" s="56" t="n">
        <f aca="false">Q153</f>
        <v>36759.0230336472</v>
      </c>
      <c r="G154" s="56" t="n">
        <f aca="false">IF(AND(MOD(A154-1,12)=0,B154&lt;=Inputs!$C$7,E154=0),Inputs!$C$6,0)</f>
        <v>0</v>
      </c>
      <c r="H154" s="56" t="n">
        <f aca="false">IF(B154=1,G154*Inputs!$C$9,0)</f>
        <v>0</v>
      </c>
      <c r="I154" s="56" t="n">
        <f aca="false">I153+G154</f>
        <v>120000</v>
      </c>
      <c r="J154" s="56" t="n">
        <f aca="false">(F154+G154+H154)*((1+D154)^(1/12)-1)</f>
        <v>120.339476060017</v>
      </c>
      <c r="K154" s="56" t="n">
        <f aca="false">(F154+G154+H154+J154)*(Inputs!$C$14+IF(B154&lt;=10,Inputs!$C$12,Inputs!$C$13))/12</f>
        <v>18.4396812548536</v>
      </c>
      <c r="L154" s="56" t="n">
        <f aca="false">IF(OR(E154=1,A154&lt;=Inputs!$C$15),0,MAX(Inputs!$C$8*I154-(F154+G154+H154+J154-K154),0))</f>
        <v>84339.0771715476</v>
      </c>
      <c r="M154" s="56" t="n">
        <f aca="false">L154*INDEX(Rates!$B$2:$C$101,C154+1,IF(Inputs!$C$5="Male",1,2))/1000/12*Inputs!$C$16</f>
        <v>724.824085725142</v>
      </c>
      <c r="N154" s="56" t="n">
        <f aca="false">IF($V$1=1,MAX(F154+G154+H154+J154-K154-M154,0)*Inputs!$C$22/12,0)</f>
        <v>240.907324951515</v>
      </c>
      <c r="O154" s="56" t="n">
        <f aca="false">IF(AND(MOD(A154,12)=0,B154&gt;=Inputs!$C$18),MAX(F154+G154+H154+J154-K154-M154-N154,0)*Inputs!$C$17,0)</f>
        <v>0</v>
      </c>
      <c r="P154" s="56" t="n">
        <f aca="false">F154+G154+H154+J154-K154-M154-N154+O154</f>
        <v>35895.1914177758</v>
      </c>
      <c r="Q154" s="56" t="n">
        <f aca="false">IF(OR(E154=1,P154&lt;=0),0,P154)</f>
        <v>35895.1914177758</v>
      </c>
      <c r="R154" s="15" t="n">
        <f aca="false">IF(OR(E154=1,AND(P154&lt;=0,I154&gt;0)),1,0)</f>
        <v>0</v>
      </c>
      <c r="S154" s="15" t="n">
        <f aca="false">IF(L154&gt;0,1,0)</f>
        <v>1</v>
      </c>
    </row>
    <row r="155" customFormat="false" ht="15" hidden="false" customHeight="false" outlineLevel="0" collapsed="false">
      <c r="A155" s="15" t="n">
        <v>154</v>
      </c>
      <c r="B155" s="15" t="n">
        <f aca="false">INT((A155-1)/12)+1</f>
        <v>13</v>
      </c>
      <c r="C155" s="15" t="n">
        <f aca="false">MIN(Inputs!$C$4+B155-1,99)</f>
        <v>86</v>
      </c>
      <c r="D155" s="55" t="n">
        <f aca="false">Inputs!$C$27</f>
        <v>0.04</v>
      </c>
      <c r="E155" s="15" t="n">
        <f aca="false">R154</f>
        <v>0</v>
      </c>
      <c r="F155" s="56" t="n">
        <f aca="false">Q154</f>
        <v>35895.1914177758</v>
      </c>
      <c r="G155" s="56" t="n">
        <f aca="false">IF(AND(MOD(A155-1,12)=0,B155&lt;=Inputs!$C$7,E155=0),Inputs!$C$6,0)</f>
        <v>0</v>
      </c>
      <c r="H155" s="56" t="n">
        <f aca="false">IF(B155=1,G155*Inputs!$C$9,0)</f>
        <v>0</v>
      </c>
      <c r="I155" s="56" t="n">
        <f aca="false">I154+G155</f>
        <v>120000</v>
      </c>
      <c r="J155" s="56" t="n">
        <f aca="false">(F155+G155+H155)*((1+D155)^(1/12)-1)</f>
        <v>117.511516134018</v>
      </c>
      <c r="K155" s="56" t="n">
        <f aca="false">(F155+G155+H155+J155)*(Inputs!$C$14+IF(B155&lt;=10,Inputs!$C$12,Inputs!$C$13))/12</f>
        <v>18.0063514669549</v>
      </c>
      <c r="L155" s="56" t="n">
        <f aca="false">IF(OR(E155=1,A155&lt;=Inputs!$C$15),0,MAX(Inputs!$C$8*I155-(F155+G155+H155+J155-K155),0))</f>
        <v>85205.3034175572</v>
      </c>
      <c r="M155" s="56" t="n">
        <f aca="false">L155*INDEX(Rates!$B$2:$C$101,C155+1,IF(Inputs!$C$5="Male",1,2))/1000/12*Inputs!$C$16</f>
        <v>732.268578454389</v>
      </c>
      <c r="N155" s="56" t="n">
        <f aca="false">IF($V$1=1,MAX(F155+G155+H155+J155-K155-M155,0)*Inputs!$C$22/12,0)</f>
        <v>235.082853359923</v>
      </c>
      <c r="O155" s="56" t="n">
        <f aca="false">IF(AND(MOD(A155,12)=0,B155&gt;=Inputs!$C$18),MAX(F155+G155+H155+J155-K155-M155-N155,0)*Inputs!$C$17,0)</f>
        <v>0</v>
      </c>
      <c r="P155" s="56" t="n">
        <f aca="false">F155+G155+H155+J155-K155-M155-N155+O155</f>
        <v>35027.3451506285</v>
      </c>
      <c r="Q155" s="56" t="n">
        <f aca="false">IF(OR(E155=1,P155&lt;=0),0,P155)</f>
        <v>35027.3451506285</v>
      </c>
      <c r="R155" s="15" t="n">
        <f aca="false">IF(OR(E155=1,AND(P155&lt;=0,I155&gt;0)),1,0)</f>
        <v>0</v>
      </c>
      <c r="S155" s="15" t="n">
        <f aca="false">IF(L155&gt;0,1,0)</f>
        <v>1</v>
      </c>
    </row>
    <row r="156" customFormat="false" ht="15" hidden="false" customHeight="false" outlineLevel="0" collapsed="false">
      <c r="A156" s="15" t="n">
        <v>155</v>
      </c>
      <c r="B156" s="15" t="n">
        <f aca="false">INT((A156-1)/12)+1</f>
        <v>13</v>
      </c>
      <c r="C156" s="15" t="n">
        <f aca="false">MIN(Inputs!$C$4+B156-1,99)</f>
        <v>86</v>
      </c>
      <c r="D156" s="55" t="n">
        <f aca="false">Inputs!$C$27</f>
        <v>0.04</v>
      </c>
      <c r="E156" s="15" t="n">
        <f aca="false">R155</f>
        <v>0</v>
      </c>
      <c r="F156" s="56" t="n">
        <f aca="false">Q155</f>
        <v>35027.3451506285</v>
      </c>
      <c r="G156" s="56" t="n">
        <f aca="false">IF(AND(MOD(A156-1,12)=0,B156&lt;=Inputs!$C$7,E156=0),Inputs!$C$6,0)</f>
        <v>0</v>
      </c>
      <c r="H156" s="56" t="n">
        <f aca="false">IF(B156=1,G156*Inputs!$C$9,0)</f>
        <v>0</v>
      </c>
      <c r="I156" s="56" t="n">
        <f aca="false">I155+G156</f>
        <v>120000</v>
      </c>
      <c r="J156" s="56" t="n">
        <f aca="false">(F156+G156+H156)*((1+D156)^(1/12)-1)</f>
        <v>114.670413284425</v>
      </c>
      <c r="K156" s="56" t="n">
        <f aca="false">(F156+G156+H156+J156)*(Inputs!$C$14+IF(B156&lt;=10,Inputs!$C$12,Inputs!$C$13))/12</f>
        <v>17.5710077819565</v>
      </c>
      <c r="L156" s="56" t="n">
        <f aca="false">IF(OR(E156=1,A156&lt;=Inputs!$C$15),0,MAX(Inputs!$C$8*I156-(F156+G156+H156+J156-K156),0))</f>
        <v>86075.555443869</v>
      </c>
      <c r="M156" s="56" t="n">
        <f aca="false">L156*INDEX(Rates!$B$2:$C$101,C156+1,IF(Inputs!$C$5="Male",1,2))/1000/12*Inputs!$C$16</f>
        <v>739.747669410518</v>
      </c>
      <c r="N156" s="56" t="n">
        <f aca="false">IF($V$1=1,MAX(F156+G156+H156+J156-K156-M156,0)*Inputs!$C$22/12,0)</f>
        <v>229.231312578136</v>
      </c>
      <c r="O156" s="56" t="n">
        <f aca="false">IF(AND(MOD(A156,12)=0,B156&gt;=Inputs!$C$18),MAX(F156+G156+H156+J156-K156-M156-N156,0)*Inputs!$C$17,0)</f>
        <v>0</v>
      </c>
      <c r="P156" s="56" t="n">
        <f aca="false">F156+G156+H156+J156-K156-M156-N156+O156</f>
        <v>34155.4655741423</v>
      </c>
      <c r="Q156" s="56" t="n">
        <f aca="false">IF(OR(E156=1,P156&lt;=0),0,P156)</f>
        <v>34155.4655741423</v>
      </c>
      <c r="R156" s="15" t="n">
        <f aca="false">IF(OR(E156=1,AND(P156&lt;=0,I156&gt;0)),1,0)</f>
        <v>0</v>
      </c>
      <c r="S156" s="15" t="n">
        <f aca="false">IF(L156&gt;0,1,0)</f>
        <v>1</v>
      </c>
    </row>
    <row r="157" customFormat="false" ht="15" hidden="false" customHeight="false" outlineLevel="0" collapsed="false">
      <c r="A157" s="15" t="n">
        <v>156</v>
      </c>
      <c r="B157" s="15" t="n">
        <f aca="false">INT((A157-1)/12)+1</f>
        <v>13</v>
      </c>
      <c r="C157" s="15" t="n">
        <f aca="false">MIN(Inputs!$C$4+B157-1,99)</f>
        <v>86</v>
      </c>
      <c r="D157" s="55" t="n">
        <f aca="false">Inputs!$C$27</f>
        <v>0.04</v>
      </c>
      <c r="E157" s="15" t="n">
        <f aca="false">R156</f>
        <v>0</v>
      </c>
      <c r="F157" s="56" t="n">
        <f aca="false">Q156</f>
        <v>34155.4655741423</v>
      </c>
      <c r="G157" s="56" t="n">
        <f aca="false">IF(AND(MOD(A157-1,12)=0,B157&lt;=Inputs!$C$7,E157=0),Inputs!$C$6,0)</f>
        <v>0</v>
      </c>
      <c r="H157" s="56" t="n">
        <f aca="false">IF(B157=1,G157*Inputs!$C$9,0)</f>
        <v>0</v>
      </c>
      <c r="I157" s="56" t="n">
        <f aca="false">I156+G157</f>
        <v>120000</v>
      </c>
      <c r="J157" s="56" t="n">
        <f aca="false">(F157+G157+H157)*((1+D157)^(1/12)-1)</f>
        <v>111.816106429595</v>
      </c>
      <c r="K157" s="56" t="n">
        <f aca="false">(F157+G157+H157+J157)*(Inputs!$C$14+IF(B157&lt;=10,Inputs!$C$12,Inputs!$C$13))/12</f>
        <v>17.133640840286</v>
      </c>
      <c r="L157" s="56" t="n">
        <f aca="false">IF(OR(E157=1,A157&lt;=Inputs!$C$15),0,MAX(Inputs!$C$8*I157-(F157+G157+H157+J157-K157),0))</f>
        <v>86949.8519602684</v>
      </c>
      <c r="M157" s="56" t="n">
        <f aca="false">L157*INDEX(Rates!$B$2:$C$101,C157+1,IF(Inputs!$C$5="Male",1,2))/1000/12*Inputs!$C$16</f>
        <v>747.26151938854</v>
      </c>
      <c r="N157" s="56" t="n">
        <f aca="false">IF($V$1=1,MAX(F157+G157+H157+J157-K157-M157,0)*Inputs!$C$22/12,0)</f>
        <v>223.352576802287</v>
      </c>
      <c r="O157" s="56" t="n">
        <f aca="false">IF(AND(MOD(A157,12)=0,B157&gt;=Inputs!$C$18),MAX(F157+G157+H157+J157-K157-M157-N157,0)*Inputs!$C$17,0)</f>
        <v>166.397669717704</v>
      </c>
      <c r="P157" s="56" t="n">
        <f aca="false">F157+G157+H157+J157-K157-M157-N157+O157</f>
        <v>33445.9316132585</v>
      </c>
      <c r="Q157" s="56" t="n">
        <f aca="false">IF(OR(E157=1,P157&lt;=0),0,P157)</f>
        <v>33445.9316132585</v>
      </c>
      <c r="R157" s="15" t="n">
        <f aca="false">IF(OR(E157=1,AND(P157&lt;=0,I157&gt;0)),1,0)</f>
        <v>0</v>
      </c>
      <c r="S157" s="15" t="n">
        <f aca="false">IF(L157&gt;0,1,0)</f>
        <v>1</v>
      </c>
    </row>
    <row r="158" customFormat="false" ht="15" hidden="false" customHeight="false" outlineLevel="0" collapsed="false">
      <c r="A158" s="15" t="n">
        <v>157</v>
      </c>
      <c r="B158" s="15" t="n">
        <f aca="false">INT((A158-1)/12)+1</f>
        <v>14</v>
      </c>
      <c r="C158" s="15" t="n">
        <f aca="false">MIN(Inputs!$C$4+B158-1,99)</f>
        <v>87</v>
      </c>
      <c r="D158" s="55" t="n">
        <f aca="false">Inputs!$C$27</f>
        <v>0.04</v>
      </c>
      <c r="E158" s="15" t="n">
        <f aca="false">R157</f>
        <v>0</v>
      </c>
      <c r="F158" s="56" t="n">
        <f aca="false">Q157</f>
        <v>33445.9316132585</v>
      </c>
      <c r="G158" s="56" t="n">
        <f aca="false">IF(AND(MOD(A158-1,12)=0,B158&lt;=Inputs!$C$7,E158=0),Inputs!$C$6,0)</f>
        <v>0</v>
      </c>
      <c r="H158" s="56" t="n">
        <f aca="false">IF(B158=1,G158*Inputs!$C$9,0)</f>
        <v>0</v>
      </c>
      <c r="I158" s="56" t="n">
        <f aca="false">I157+G158</f>
        <v>120000</v>
      </c>
      <c r="J158" s="56" t="n">
        <f aca="false">(F158+G158+H158)*((1+D158)^(1/12)-1)</f>
        <v>109.493276875029</v>
      </c>
      <c r="K158" s="56" t="n">
        <f aca="false">(F158+G158+H158+J158)*(Inputs!$C$14+IF(B158&lt;=10,Inputs!$C$12,Inputs!$C$13))/12</f>
        <v>16.7777124450668</v>
      </c>
      <c r="L158" s="56" t="n">
        <f aca="false">IF(OR(E158=1,A158&lt;=Inputs!$C$15),0,MAX(Inputs!$C$8*I158-(F158+G158+H158+J158-K158),0))</f>
        <v>87661.3528223115</v>
      </c>
      <c r="M158" s="56" t="n">
        <f aca="false">L158*INDEX(Rates!$B$2:$C$101,C158+1,IF(Inputs!$C$5="Male",1,2))/1000/12*Inputs!$C$16</f>
        <v>852.214451687572</v>
      </c>
      <c r="N158" s="56" t="n">
        <f aca="false">IF($V$1=1,MAX(F158+G158+H158+J158-K158-M158,0)*Inputs!$C$22/12,0)</f>
        <v>217.909551506673</v>
      </c>
      <c r="O158" s="56" t="n">
        <f aca="false">IF(AND(MOD(A158,12)=0,B158&gt;=Inputs!$C$18),MAX(F158+G158+H158+J158-K158-M158-N158,0)*Inputs!$C$17,0)</f>
        <v>0</v>
      </c>
      <c r="P158" s="56" t="n">
        <f aca="false">F158+G158+H158+J158-K158-M158-N158+O158</f>
        <v>32468.5231744942</v>
      </c>
      <c r="Q158" s="56" t="n">
        <f aca="false">IF(OR(E158=1,P158&lt;=0),0,P158)</f>
        <v>32468.5231744942</v>
      </c>
      <c r="R158" s="15" t="n">
        <f aca="false">IF(OR(E158=1,AND(P158&lt;=0,I158&gt;0)),1,0)</f>
        <v>0</v>
      </c>
      <c r="S158" s="15" t="n">
        <f aca="false">IF(L158&gt;0,1,0)</f>
        <v>1</v>
      </c>
    </row>
    <row r="159" customFormat="false" ht="15" hidden="false" customHeight="false" outlineLevel="0" collapsed="false">
      <c r="A159" s="15" t="n">
        <v>158</v>
      </c>
      <c r="B159" s="15" t="n">
        <f aca="false">INT((A159-1)/12)+1</f>
        <v>14</v>
      </c>
      <c r="C159" s="15" t="n">
        <f aca="false">MIN(Inputs!$C$4+B159-1,99)</f>
        <v>87</v>
      </c>
      <c r="D159" s="55" t="n">
        <f aca="false">Inputs!$C$27</f>
        <v>0.04</v>
      </c>
      <c r="E159" s="15" t="n">
        <f aca="false">R158</f>
        <v>0</v>
      </c>
      <c r="F159" s="56" t="n">
        <f aca="false">Q158</f>
        <v>32468.5231744942</v>
      </c>
      <c r="G159" s="56" t="n">
        <f aca="false">IF(AND(MOD(A159-1,12)=0,B159&lt;=Inputs!$C$7,E159=0),Inputs!$C$6,0)</f>
        <v>0</v>
      </c>
      <c r="H159" s="56" t="n">
        <f aca="false">IF(B159=1,G159*Inputs!$C$9,0)</f>
        <v>0</v>
      </c>
      <c r="I159" s="56" t="n">
        <f aca="false">I158+G159</f>
        <v>120000</v>
      </c>
      <c r="J159" s="56" t="n">
        <f aca="false">(F159+G159+H159)*((1+D159)^(1/12)-1)</f>
        <v>106.293495985589</v>
      </c>
      <c r="K159" s="56" t="n">
        <f aca="false">(F159+G159+H159+J159)*(Inputs!$C$14+IF(B159&lt;=10,Inputs!$C$12,Inputs!$C$13))/12</f>
        <v>16.2874083352399</v>
      </c>
      <c r="L159" s="56" t="n">
        <f aca="false">IF(OR(E159=1,A159&lt;=Inputs!$C$15),0,MAX(Inputs!$C$8*I159-(F159+G159+H159+J159-K159),0))</f>
        <v>88641.4707378554</v>
      </c>
      <c r="M159" s="56" t="n">
        <f aca="false">L159*INDEX(Rates!$B$2:$C$101,C159+1,IF(Inputs!$C$5="Male",1,2))/1000/12*Inputs!$C$16</f>
        <v>861.742831356518</v>
      </c>
      <c r="N159" s="56" t="n">
        <f aca="false">IF($V$1=1,MAX(F159+G159+H159+J159-K159-M159,0)*Inputs!$C$22/12,0)</f>
        <v>211.311909538587</v>
      </c>
      <c r="O159" s="56" t="n">
        <f aca="false">IF(AND(MOD(A159,12)=0,B159&gt;=Inputs!$C$18),MAX(F159+G159+H159+J159-K159-M159-N159,0)*Inputs!$C$17,0)</f>
        <v>0</v>
      </c>
      <c r="P159" s="56" t="n">
        <f aca="false">F159+G159+H159+J159-K159-M159-N159+O159</f>
        <v>31485.4745212495</v>
      </c>
      <c r="Q159" s="56" t="n">
        <f aca="false">IF(OR(E159=1,P159&lt;=0),0,P159)</f>
        <v>31485.4745212495</v>
      </c>
      <c r="R159" s="15" t="n">
        <f aca="false">IF(OR(E159=1,AND(P159&lt;=0,I159&gt;0)),1,0)</f>
        <v>0</v>
      </c>
      <c r="S159" s="15" t="n">
        <f aca="false">IF(L159&gt;0,1,0)</f>
        <v>1</v>
      </c>
    </row>
    <row r="160" customFormat="false" ht="15" hidden="false" customHeight="false" outlineLevel="0" collapsed="false">
      <c r="A160" s="15" t="n">
        <v>159</v>
      </c>
      <c r="B160" s="15" t="n">
        <f aca="false">INT((A160-1)/12)+1</f>
        <v>14</v>
      </c>
      <c r="C160" s="15" t="n">
        <f aca="false">MIN(Inputs!$C$4+B160-1,99)</f>
        <v>87</v>
      </c>
      <c r="D160" s="55" t="n">
        <f aca="false">Inputs!$C$27</f>
        <v>0.04</v>
      </c>
      <c r="E160" s="15" t="n">
        <f aca="false">R159</f>
        <v>0</v>
      </c>
      <c r="F160" s="56" t="n">
        <f aca="false">Q159</f>
        <v>31485.4745212495</v>
      </c>
      <c r="G160" s="56" t="n">
        <f aca="false">IF(AND(MOD(A160-1,12)=0,B160&lt;=Inputs!$C$7,E160=0),Inputs!$C$6,0)</f>
        <v>0</v>
      </c>
      <c r="H160" s="56" t="n">
        <f aca="false">IF(B160=1,G160*Inputs!$C$9,0)</f>
        <v>0</v>
      </c>
      <c r="I160" s="56" t="n">
        <f aca="false">I159+G160</f>
        <v>120000</v>
      </c>
      <c r="J160" s="56" t="n">
        <f aca="false">(F160+G160+H160)*((1+D160)^(1/12)-1)</f>
        <v>103.075250501625</v>
      </c>
      <c r="K160" s="56" t="n">
        <f aca="false">(F160+G160+H160+J160)*(Inputs!$C$14+IF(B160&lt;=10,Inputs!$C$12,Inputs!$C$13))/12</f>
        <v>15.7942748858755</v>
      </c>
      <c r="L160" s="56" t="n">
        <f aca="false">IF(OR(E160=1,A160&lt;=Inputs!$C$15),0,MAX(Inputs!$C$8*I160-(F160+G160+H160+J160-K160),0))</f>
        <v>89627.2445031348</v>
      </c>
      <c r="M160" s="56" t="n">
        <f aca="false">L160*INDEX(Rates!$B$2:$C$101,C160+1,IF(Inputs!$C$5="Male",1,2))/1000/12*Inputs!$C$16</f>
        <v>871.326195311309</v>
      </c>
      <c r="N160" s="56" t="n">
        <f aca="false">IF($V$1=1,MAX(F160+G160+H160+J160-K160-M160,0)*Inputs!$C$22/12,0)</f>
        <v>204.676195343693</v>
      </c>
      <c r="O160" s="56" t="n">
        <f aca="false">IF(AND(MOD(A160,12)=0,B160&gt;=Inputs!$C$18),MAX(F160+G160+H160+J160-K160-M160-N160,0)*Inputs!$C$17,0)</f>
        <v>0</v>
      </c>
      <c r="P160" s="56" t="n">
        <f aca="false">F160+G160+H160+J160-K160-M160-N160+O160</f>
        <v>30496.7531062102</v>
      </c>
      <c r="Q160" s="56" t="n">
        <f aca="false">IF(OR(E160=1,P160&lt;=0),0,P160)</f>
        <v>30496.7531062102</v>
      </c>
      <c r="R160" s="15" t="n">
        <f aca="false">IF(OR(E160=1,AND(P160&lt;=0,I160&gt;0)),1,0)</f>
        <v>0</v>
      </c>
      <c r="S160" s="15" t="n">
        <f aca="false">IF(L160&gt;0,1,0)</f>
        <v>1</v>
      </c>
    </row>
    <row r="161" customFormat="false" ht="15" hidden="false" customHeight="false" outlineLevel="0" collapsed="false">
      <c r="A161" s="15" t="n">
        <v>160</v>
      </c>
      <c r="B161" s="15" t="n">
        <f aca="false">INT((A161-1)/12)+1</f>
        <v>14</v>
      </c>
      <c r="C161" s="15" t="n">
        <f aca="false">MIN(Inputs!$C$4+B161-1,99)</f>
        <v>87</v>
      </c>
      <c r="D161" s="55" t="n">
        <f aca="false">Inputs!$C$27</f>
        <v>0.04</v>
      </c>
      <c r="E161" s="15" t="n">
        <f aca="false">R160</f>
        <v>0</v>
      </c>
      <c r="F161" s="56" t="n">
        <f aca="false">Q160</f>
        <v>30496.7531062102</v>
      </c>
      <c r="G161" s="56" t="n">
        <f aca="false">IF(AND(MOD(A161-1,12)=0,B161&lt;=Inputs!$C$7,E161=0),Inputs!$C$6,0)</f>
        <v>0</v>
      </c>
      <c r="H161" s="56" t="n">
        <f aca="false">IF(B161=1,G161*Inputs!$C$9,0)</f>
        <v>0</v>
      </c>
      <c r="I161" s="56" t="n">
        <f aca="false">I160+G161</f>
        <v>120000</v>
      </c>
      <c r="J161" s="56" t="n">
        <f aca="false">(F161+G161+H161)*((1+D161)^(1/12)-1)</f>
        <v>99.8384338716987</v>
      </c>
      <c r="K161" s="56" t="n">
        <f aca="false">(F161+G161+H161+J161)*(Inputs!$C$14+IF(B161&lt;=10,Inputs!$C$12,Inputs!$C$13))/12</f>
        <v>15.298295770041</v>
      </c>
      <c r="L161" s="56" t="n">
        <f aca="false">IF(OR(E161=1,A161&lt;=Inputs!$C$15),0,MAX(Inputs!$C$8*I161-(F161+G161+H161+J161-K161),0))</f>
        <v>90618.7067556881</v>
      </c>
      <c r="M161" s="56" t="n">
        <f aca="false">L161*INDEX(Rates!$B$2:$C$101,C161+1,IF(Inputs!$C$5="Male",1,2))/1000/12*Inputs!$C$16</f>
        <v>880.964860843215</v>
      </c>
      <c r="N161" s="56" t="n">
        <f aca="false">IF($V$1=1,MAX(F161+G161+H161+J161-K161-M161,0)*Inputs!$C$22/12,0)</f>
        <v>198.002189223124</v>
      </c>
      <c r="O161" s="56" t="n">
        <f aca="false">IF(AND(MOD(A161,12)=0,B161&gt;=Inputs!$C$18),MAX(F161+G161+H161+J161-K161-M161-N161,0)*Inputs!$C$17,0)</f>
        <v>0</v>
      </c>
      <c r="P161" s="56" t="n">
        <f aca="false">F161+G161+H161+J161-K161-M161-N161+O161</f>
        <v>29502.3261942455</v>
      </c>
      <c r="Q161" s="56" t="n">
        <f aca="false">IF(OR(E161=1,P161&lt;=0),0,P161)</f>
        <v>29502.3261942455</v>
      </c>
      <c r="R161" s="15" t="n">
        <f aca="false">IF(OR(E161=1,AND(P161&lt;=0,I161&gt;0)),1,0)</f>
        <v>0</v>
      </c>
      <c r="S161" s="15" t="n">
        <f aca="false">IF(L161&gt;0,1,0)</f>
        <v>1</v>
      </c>
    </row>
    <row r="162" customFormat="false" ht="15" hidden="false" customHeight="false" outlineLevel="0" collapsed="false">
      <c r="A162" s="15" t="n">
        <v>161</v>
      </c>
      <c r="B162" s="15" t="n">
        <f aca="false">INT((A162-1)/12)+1</f>
        <v>14</v>
      </c>
      <c r="C162" s="15" t="n">
        <f aca="false">MIN(Inputs!$C$4+B162-1,99)</f>
        <v>87</v>
      </c>
      <c r="D162" s="55" t="n">
        <f aca="false">Inputs!$C$27</f>
        <v>0.04</v>
      </c>
      <c r="E162" s="15" t="n">
        <f aca="false">R161</f>
        <v>0</v>
      </c>
      <c r="F162" s="56" t="n">
        <f aca="false">Q161</f>
        <v>29502.3261942455</v>
      </c>
      <c r="G162" s="56" t="n">
        <f aca="false">IF(AND(MOD(A162-1,12)=0,B162&lt;=Inputs!$C$7,E162=0),Inputs!$C$6,0)</f>
        <v>0</v>
      </c>
      <c r="H162" s="56" t="n">
        <f aca="false">IF(B162=1,G162*Inputs!$C$9,0)</f>
        <v>0</v>
      </c>
      <c r="I162" s="56" t="n">
        <f aca="false">I161+G162</f>
        <v>120000</v>
      </c>
      <c r="J162" s="56" t="n">
        <f aca="false">(F162+G162+H162)*((1+D162)^(1/12)-1)</f>
        <v>96.5829389295107</v>
      </c>
      <c r="K162" s="56" t="n">
        <f aca="false">(F162+G162+H162+J162)*(Inputs!$C$14+IF(B162&lt;=10,Inputs!$C$12,Inputs!$C$13))/12</f>
        <v>14.7994545665875</v>
      </c>
      <c r="L162" s="56" t="n">
        <f aca="false">IF(OR(E162=1,A162&lt;=Inputs!$C$15),0,MAX(Inputs!$C$8*I162-(F162+G162+H162+J162-K162),0))</f>
        <v>91615.8903213916</v>
      </c>
      <c r="M162" s="56" t="n">
        <f aca="false">L162*INDEX(Rates!$B$2:$C$101,C162+1,IF(Inputs!$C$5="Male",1,2))/1000/12*Inputs!$C$16</f>
        <v>890.659147074461</v>
      </c>
      <c r="N162" s="56" t="n">
        <f aca="false">IF($V$1=1,MAX(F162+G162+H162+J162-K162-M162,0)*Inputs!$C$22/12,0)</f>
        <v>191.289670210227</v>
      </c>
      <c r="O162" s="56" t="n">
        <f aca="false">IF(AND(MOD(A162,12)=0,B162&gt;=Inputs!$C$18),MAX(F162+G162+H162+J162-K162-M162-N162,0)*Inputs!$C$17,0)</f>
        <v>0</v>
      </c>
      <c r="P162" s="56" t="n">
        <f aca="false">F162+G162+H162+J162-K162-M162-N162+O162</f>
        <v>28502.1608613238</v>
      </c>
      <c r="Q162" s="56" t="n">
        <f aca="false">IF(OR(E162=1,P162&lt;=0),0,P162)</f>
        <v>28502.1608613238</v>
      </c>
      <c r="R162" s="15" t="n">
        <f aca="false">IF(OR(E162=1,AND(P162&lt;=0,I162&gt;0)),1,0)</f>
        <v>0</v>
      </c>
      <c r="S162" s="15" t="n">
        <f aca="false">IF(L162&gt;0,1,0)</f>
        <v>1</v>
      </c>
    </row>
    <row r="163" customFormat="false" ht="15" hidden="false" customHeight="false" outlineLevel="0" collapsed="false">
      <c r="A163" s="15" t="n">
        <v>162</v>
      </c>
      <c r="B163" s="15" t="n">
        <f aca="false">INT((A163-1)/12)+1</f>
        <v>14</v>
      </c>
      <c r="C163" s="15" t="n">
        <f aca="false">MIN(Inputs!$C$4+B163-1,99)</f>
        <v>87</v>
      </c>
      <c r="D163" s="55" t="n">
        <f aca="false">Inputs!$C$27</f>
        <v>0.04</v>
      </c>
      <c r="E163" s="15" t="n">
        <f aca="false">R162</f>
        <v>0</v>
      </c>
      <c r="F163" s="56" t="n">
        <f aca="false">Q162</f>
        <v>28502.1608613238</v>
      </c>
      <c r="G163" s="56" t="n">
        <f aca="false">IF(AND(MOD(A163-1,12)=0,B163&lt;=Inputs!$C$7,E163=0),Inputs!$C$6,0)</f>
        <v>0</v>
      </c>
      <c r="H163" s="56" t="n">
        <f aca="false">IF(B163=1,G163*Inputs!$C$9,0)</f>
        <v>0</v>
      </c>
      <c r="I163" s="56" t="n">
        <f aca="false">I162+G163</f>
        <v>120000</v>
      </c>
      <c r="J163" s="56" t="n">
        <f aca="false">(F163+G163+H163)*((1+D163)^(1/12)-1)</f>
        <v>93.3086578903485</v>
      </c>
      <c r="K163" s="56" t="n">
        <f aca="false">(F163+G163+H163+J163)*(Inputs!$C$14+IF(B163&lt;=10,Inputs!$C$12,Inputs!$C$13))/12</f>
        <v>14.2977347596071</v>
      </c>
      <c r="L163" s="56" t="n">
        <f aca="false">IF(OR(E163=1,A163&lt;=Inputs!$C$15),0,MAX(Inputs!$C$8*I163-(F163+G163+H163+J163-K163),0))</f>
        <v>92618.8282155455</v>
      </c>
      <c r="M163" s="56" t="n">
        <f aca="false">L163*INDEX(Rates!$B$2:$C$101,C163+1,IF(Inputs!$C$5="Male",1,2))/1000/12*Inputs!$C$16</f>
        <v>900.409374968795</v>
      </c>
      <c r="N163" s="56" t="n">
        <f aca="false">IF($V$1=1,MAX(F163+G163+H163+J163-K163-M163,0)*Inputs!$C$22/12,0)</f>
        <v>184.538416063238</v>
      </c>
      <c r="O163" s="56" t="n">
        <f aca="false">IF(AND(MOD(A163,12)=0,B163&gt;=Inputs!$C$18),MAX(F163+G163+H163+J163-K163-M163-N163,0)*Inputs!$C$17,0)</f>
        <v>0</v>
      </c>
      <c r="P163" s="56" t="n">
        <f aca="false">F163+G163+H163+J163-K163-M163-N163+O163</f>
        <v>27496.2239934225</v>
      </c>
      <c r="Q163" s="56" t="n">
        <f aca="false">IF(OR(E163=1,P163&lt;=0),0,P163)</f>
        <v>27496.2239934225</v>
      </c>
      <c r="R163" s="15" t="n">
        <f aca="false">IF(OR(E163=1,AND(P163&lt;=0,I163&gt;0)),1,0)</f>
        <v>0</v>
      </c>
      <c r="S163" s="15" t="n">
        <f aca="false">IF(L163&gt;0,1,0)</f>
        <v>1</v>
      </c>
    </row>
    <row r="164" customFormat="false" ht="15" hidden="false" customHeight="false" outlineLevel="0" collapsed="false">
      <c r="A164" s="15" t="n">
        <v>163</v>
      </c>
      <c r="B164" s="15" t="n">
        <f aca="false">INT((A164-1)/12)+1</f>
        <v>14</v>
      </c>
      <c r="C164" s="15" t="n">
        <f aca="false">MIN(Inputs!$C$4+B164-1,99)</f>
        <v>87</v>
      </c>
      <c r="D164" s="55" t="n">
        <f aca="false">Inputs!$C$27</f>
        <v>0.04</v>
      </c>
      <c r="E164" s="15" t="n">
        <f aca="false">R163</f>
        <v>0</v>
      </c>
      <c r="F164" s="56" t="n">
        <f aca="false">Q163</f>
        <v>27496.2239934225</v>
      </c>
      <c r="G164" s="56" t="n">
        <f aca="false">IF(AND(MOD(A164-1,12)=0,B164&lt;=Inputs!$C$7,E164=0),Inputs!$C$6,0)</f>
        <v>0</v>
      </c>
      <c r="H164" s="56" t="n">
        <f aca="false">IF(B164=1,G164*Inputs!$C$9,0)</f>
        <v>0</v>
      </c>
      <c r="I164" s="56" t="n">
        <f aca="false">I163+G164</f>
        <v>120000</v>
      </c>
      <c r="J164" s="56" t="n">
        <f aca="false">(F164+G164+H164)*((1+D164)^(1/12)-1)</f>
        <v>90.0154823475195</v>
      </c>
      <c r="K164" s="56" t="n">
        <f aca="false">(F164+G164+H164+J164)*(Inputs!$C$14+IF(B164&lt;=10,Inputs!$C$12,Inputs!$C$13))/12</f>
        <v>13.793119737885</v>
      </c>
      <c r="L164" s="56" t="n">
        <f aca="false">IF(OR(E164=1,A164&lt;=Inputs!$C$15),0,MAX(Inputs!$C$8*I164-(F164+G164+H164+J164-K164),0))</f>
        <v>93627.5536439679</v>
      </c>
      <c r="M164" s="56" t="n">
        <f aca="false">L164*INDEX(Rates!$B$2:$C$101,C164+1,IF(Inputs!$C$5="Male",1,2))/1000/12*Inputs!$C$16</f>
        <v>910.215867342108</v>
      </c>
      <c r="N164" s="56" t="n">
        <f aca="false">IF($V$1=1,MAX(F164+G164+H164+J164-K164-M164,0)*Inputs!$C$22/12,0)</f>
        <v>177.748203257933</v>
      </c>
      <c r="O164" s="56" t="n">
        <f aca="false">IF(AND(MOD(A164,12)=0,B164&gt;=Inputs!$C$18),MAX(F164+G164+H164+J164-K164-M164-N164,0)*Inputs!$C$17,0)</f>
        <v>0</v>
      </c>
      <c r="P164" s="56" t="n">
        <f aca="false">F164+G164+H164+J164-K164-M164-N164+O164</f>
        <v>26484.4822854321</v>
      </c>
      <c r="Q164" s="56" t="n">
        <f aca="false">IF(OR(E164=1,P164&lt;=0),0,P164)</f>
        <v>26484.4822854321</v>
      </c>
      <c r="R164" s="15" t="n">
        <f aca="false">IF(OR(E164=1,AND(P164&lt;=0,I164&gt;0)),1,0)</f>
        <v>0</v>
      </c>
      <c r="S164" s="15" t="n">
        <f aca="false">IF(L164&gt;0,1,0)</f>
        <v>1</v>
      </c>
    </row>
    <row r="165" customFormat="false" ht="15" hidden="false" customHeight="false" outlineLevel="0" collapsed="false">
      <c r="A165" s="15" t="n">
        <v>164</v>
      </c>
      <c r="B165" s="15" t="n">
        <f aca="false">INT((A165-1)/12)+1</f>
        <v>14</v>
      </c>
      <c r="C165" s="15" t="n">
        <f aca="false">MIN(Inputs!$C$4+B165-1,99)</f>
        <v>87</v>
      </c>
      <c r="D165" s="55" t="n">
        <f aca="false">Inputs!$C$27</f>
        <v>0.04</v>
      </c>
      <c r="E165" s="15" t="n">
        <f aca="false">R164</f>
        <v>0</v>
      </c>
      <c r="F165" s="56" t="n">
        <f aca="false">Q164</f>
        <v>26484.4822854321</v>
      </c>
      <c r="G165" s="56" t="n">
        <f aca="false">IF(AND(MOD(A165-1,12)=0,B165&lt;=Inputs!$C$7,E165=0),Inputs!$C$6,0)</f>
        <v>0</v>
      </c>
      <c r="H165" s="56" t="n">
        <f aca="false">IF(B165=1,G165*Inputs!$C$9,0)</f>
        <v>0</v>
      </c>
      <c r="I165" s="56" t="n">
        <f aca="false">I164+G165</f>
        <v>120000</v>
      </c>
      <c r="J165" s="56" t="n">
        <f aca="false">(F165+G165+H165)*((1+D165)^(1/12)-1)</f>
        <v>86.7033032687614</v>
      </c>
      <c r="K165" s="56" t="n">
        <f aca="false">(F165+G165+H165+J165)*(Inputs!$C$14+IF(B165&lt;=10,Inputs!$C$12,Inputs!$C$13))/12</f>
        <v>13.2855927943504</v>
      </c>
      <c r="L165" s="56" t="n">
        <f aca="false">IF(OR(E165=1,A165&lt;=Inputs!$C$15),0,MAX(Inputs!$C$8*I165-(F165+G165+H165+J165-K165),0))</f>
        <v>94642.1000040935</v>
      </c>
      <c r="M165" s="56" t="n">
        <f aca="false">L165*INDEX(Rates!$B$2:$C$101,C165+1,IF(Inputs!$C$5="Male",1,2))/1000/12*Inputs!$C$16</f>
        <v>920.078948873129</v>
      </c>
      <c r="N165" s="56" t="n">
        <f aca="false">IF($V$1=1,MAX(F165+G165+H165+J165-K165-M165,0)*Inputs!$C$22/12,0)</f>
        <v>170.918806980222</v>
      </c>
      <c r="O165" s="56" t="n">
        <f aca="false">IF(AND(MOD(A165,12)=0,B165&gt;=Inputs!$C$18),MAX(F165+G165+H165+J165-K165-M165-N165,0)*Inputs!$C$17,0)</f>
        <v>0</v>
      </c>
      <c r="P165" s="56" t="n">
        <f aca="false">F165+G165+H165+J165-K165-M165-N165+O165</f>
        <v>25466.9022400531</v>
      </c>
      <c r="Q165" s="56" t="n">
        <f aca="false">IF(OR(E165=1,P165&lt;=0),0,P165)</f>
        <v>25466.9022400531</v>
      </c>
      <c r="R165" s="15" t="n">
        <f aca="false">IF(OR(E165=1,AND(P165&lt;=0,I165&gt;0)),1,0)</f>
        <v>0</v>
      </c>
      <c r="S165" s="15" t="n">
        <f aca="false">IF(L165&gt;0,1,0)</f>
        <v>1</v>
      </c>
    </row>
    <row r="166" customFormat="false" ht="15" hidden="false" customHeight="false" outlineLevel="0" collapsed="false">
      <c r="A166" s="15" t="n">
        <v>165</v>
      </c>
      <c r="B166" s="15" t="n">
        <f aca="false">INT((A166-1)/12)+1</f>
        <v>14</v>
      </c>
      <c r="C166" s="15" t="n">
        <f aca="false">MIN(Inputs!$C$4+B166-1,99)</f>
        <v>87</v>
      </c>
      <c r="D166" s="55" t="n">
        <f aca="false">Inputs!$C$27</f>
        <v>0.04</v>
      </c>
      <c r="E166" s="15" t="n">
        <f aca="false">R165</f>
        <v>0</v>
      </c>
      <c r="F166" s="56" t="n">
        <f aca="false">Q165</f>
        <v>25466.9022400531</v>
      </c>
      <c r="G166" s="56" t="n">
        <f aca="false">IF(AND(MOD(A166-1,12)=0,B166&lt;=Inputs!$C$7,E166=0),Inputs!$C$6,0)</f>
        <v>0</v>
      </c>
      <c r="H166" s="56" t="n">
        <f aca="false">IF(B166=1,G166*Inputs!$C$9,0)</f>
        <v>0</v>
      </c>
      <c r="I166" s="56" t="n">
        <f aca="false">I165+G166</f>
        <v>120000</v>
      </c>
      <c r="J166" s="56" t="n">
        <f aca="false">(F166+G166+H166)*((1+D166)^(1/12)-1)</f>
        <v>83.3720109926326</v>
      </c>
      <c r="K166" s="56" t="n">
        <f aca="false">(F166+G166+H166+J166)*(Inputs!$C$14+IF(B166&lt;=10,Inputs!$C$12,Inputs!$C$13))/12</f>
        <v>12.7751371255229</v>
      </c>
      <c r="L166" s="56" t="n">
        <f aca="false">IF(OR(E166=1,A166&lt;=Inputs!$C$15),0,MAX(Inputs!$C$8*I166-(F166+G166+H166+J166-K166),0))</f>
        <v>95662.5008860798</v>
      </c>
      <c r="M166" s="56" t="n">
        <f aca="false">L166*INDEX(Rates!$B$2:$C$101,C166+1,IF(Inputs!$C$5="Male",1,2))/1000/12*Inputs!$C$16</f>
        <v>929.998946114172</v>
      </c>
      <c r="N166" s="56" t="n">
        <f aca="false">IF($V$1=1,MAX(F166+G166+H166+J166-K166-M166,0)*Inputs!$C$22/12,0)</f>
        <v>164.050001118707</v>
      </c>
      <c r="O166" s="56" t="n">
        <f aca="false">IF(AND(MOD(A166,12)=0,B166&gt;=Inputs!$C$18),MAX(F166+G166+H166+J166-K166-M166-N166,0)*Inputs!$C$17,0)</f>
        <v>0</v>
      </c>
      <c r="P166" s="56" t="n">
        <f aca="false">F166+G166+H166+J166-K166-M166-N166+O166</f>
        <v>24443.4501666874</v>
      </c>
      <c r="Q166" s="56" t="n">
        <f aca="false">IF(OR(E166=1,P166&lt;=0),0,P166)</f>
        <v>24443.4501666874</v>
      </c>
      <c r="R166" s="15" t="n">
        <f aca="false">IF(OR(E166=1,AND(P166&lt;=0,I166&gt;0)),1,0)</f>
        <v>0</v>
      </c>
      <c r="S166" s="15" t="n">
        <f aca="false">IF(L166&gt;0,1,0)</f>
        <v>1</v>
      </c>
    </row>
    <row r="167" customFormat="false" ht="15" hidden="false" customHeight="false" outlineLevel="0" collapsed="false">
      <c r="A167" s="15" t="n">
        <v>166</v>
      </c>
      <c r="B167" s="15" t="n">
        <f aca="false">INT((A167-1)/12)+1</f>
        <v>14</v>
      </c>
      <c r="C167" s="15" t="n">
        <f aca="false">MIN(Inputs!$C$4+B167-1,99)</f>
        <v>87</v>
      </c>
      <c r="D167" s="55" t="n">
        <f aca="false">Inputs!$C$27</f>
        <v>0.04</v>
      </c>
      <c r="E167" s="15" t="n">
        <f aca="false">R166</f>
        <v>0</v>
      </c>
      <c r="F167" s="56" t="n">
        <f aca="false">Q166</f>
        <v>24443.4501666874</v>
      </c>
      <c r="G167" s="56" t="n">
        <f aca="false">IF(AND(MOD(A167-1,12)=0,B167&lt;=Inputs!$C$7,E167=0),Inputs!$C$6,0)</f>
        <v>0</v>
      </c>
      <c r="H167" s="56" t="n">
        <f aca="false">IF(B167=1,G167*Inputs!$C$9,0)</f>
        <v>0</v>
      </c>
      <c r="I167" s="56" t="n">
        <f aca="false">I166+G167</f>
        <v>120000</v>
      </c>
      <c r="J167" s="56" t="n">
        <f aca="false">(F167+G167+H167)*((1+D167)^(1/12)-1)</f>
        <v>80.0214952248811</v>
      </c>
      <c r="K167" s="56" t="n">
        <f aca="false">(F167+G167+H167+J167)*(Inputs!$C$14+IF(B167&lt;=10,Inputs!$C$12,Inputs!$C$13))/12</f>
        <v>12.2617358309561</v>
      </c>
      <c r="L167" s="56" t="n">
        <f aca="false">IF(OR(E167=1,A167&lt;=Inputs!$C$15),0,MAX(Inputs!$C$8*I167-(F167+G167+H167+J167-K167),0))</f>
        <v>96688.7900739187</v>
      </c>
      <c r="M167" s="56" t="n">
        <f aca="false">L167*INDEX(Rates!$B$2:$C$101,C167+1,IF(Inputs!$C$5="Male",1,2))/1000/12*Inputs!$C$16</f>
        <v>939.976187501946</v>
      </c>
      <c r="N167" s="56" t="n">
        <f aca="false">IF($V$1=1,MAX(F167+G167+H167+J167-K167-M167,0)*Inputs!$C$22/12,0)</f>
        <v>157.141558257196</v>
      </c>
      <c r="O167" s="56" t="n">
        <f aca="false">IF(AND(MOD(A167,12)=0,B167&gt;=Inputs!$C$18),MAX(F167+G167+H167+J167-K167-M167-N167,0)*Inputs!$C$17,0)</f>
        <v>0</v>
      </c>
      <c r="P167" s="56" t="n">
        <f aca="false">F167+G167+H167+J167-K167-M167-N167+O167</f>
        <v>23414.0921803222</v>
      </c>
      <c r="Q167" s="56" t="n">
        <f aca="false">IF(OR(E167=1,P167&lt;=0),0,P167)</f>
        <v>23414.0921803222</v>
      </c>
      <c r="R167" s="15" t="n">
        <f aca="false">IF(OR(E167=1,AND(P167&lt;=0,I167&gt;0)),1,0)</f>
        <v>0</v>
      </c>
      <c r="S167" s="15" t="n">
        <f aca="false">IF(L167&gt;0,1,0)</f>
        <v>1</v>
      </c>
    </row>
    <row r="168" customFormat="false" ht="15" hidden="false" customHeight="false" outlineLevel="0" collapsed="false">
      <c r="A168" s="15" t="n">
        <v>167</v>
      </c>
      <c r="B168" s="15" t="n">
        <f aca="false">INT((A168-1)/12)+1</f>
        <v>14</v>
      </c>
      <c r="C168" s="15" t="n">
        <f aca="false">MIN(Inputs!$C$4+B168-1,99)</f>
        <v>87</v>
      </c>
      <c r="D168" s="55" t="n">
        <f aca="false">Inputs!$C$27</f>
        <v>0.04</v>
      </c>
      <c r="E168" s="15" t="n">
        <f aca="false">R167</f>
        <v>0</v>
      </c>
      <c r="F168" s="56" t="n">
        <f aca="false">Q167</f>
        <v>23414.0921803222</v>
      </c>
      <c r="G168" s="56" t="n">
        <f aca="false">IF(AND(MOD(A168-1,12)=0,B168&lt;=Inputs!$C$7,E168=0),Inputs!$C$6,0)</f>
        <v>0</v>
      </c>
      <c r="H168" s="56" t="n">
        <f aca="false">IF(B168=1,G168*Inputs!$C$9,0)</f>
        <v>0</v>
      </c>
      <c r="I168" s="56" t="n">
        <f aca="false">I167+G168</f>
        <v>120000</v>
      </c>
      <c r="J168" s="56" t="n">
        <f aca="false">(F168+G168+H168)*((1+D168)^(1/12)-1)</f>
        <v>76.6516450347932</v>
      </c>
      <c r="K168" s="56" t="n">
        <f aca="false">(F168+G168+H168+J168)*(Inputs!$C$14+IF(B168&lt;=10,Inputs!$C$12,Inputs!$C$13))/12</f>
        <v>11.7453719126785</v>
      </c>
      <c r="L168" s="56" t="n">
        <f aca="false">IF(OR(E168=1,A168&lt;=Inputs!$C$15),0,MAX(Inputs!$C$8*I168-(F168+G168+H168+J168-K168),0))</f>
        <v>97721.0015465557</v>
      </c>
      <c r="M168" s="56" t="n">
        <f aca="false">L168*INDEX(Rates!$B$2:$C$101,C168+1,IF(Inputs!$C$5="Male",1,2))/1000/12*Inputs!$C$16</f>
        <v>950.011003368433</v>
      </c>
      <c r="N168" s="56" t="n">
        <f aca="false">IF($V$1=1,MAX(F168+G168+H168+J168-K168-M168,0)*Inputs!$C$22/12,0)</f>
        <v>150.193249667172</v>
      </c>
      <c r="O168" s="56" t="n">
        <f aca="false">IF(AND(MOD(A168,12)=0,B168&gt;=Inputs!$C$18),MAX(F168+G168+H168+J168-K168-M168-N168,0)*Inputs!$C$17,0)</f>
        <v>0</v>
      </c>
      <c r="P168" s="56" t="n">
        <f aca="false">F168+G168+H168+J168-K168-M168-N168+O168</f>
        <v>22378.7942004087</v>
      </c>
      <c r="Q168" s="56" t="n">
        <f aca="false">IF(OR(E168=1,P168&lt;=0),0,P168)</f>
        <v>22378.7942004087</v>
      </c>
      <c r="R168" s="15" t="n">
        <f aca="false">IF(OR(E168=1,AND(P168&lt;=0,I168&gt;0)),1,0)</f>
        <v>0</v>
      </c>
      <c r="S168" s="15" t="n">
        <f aca="false">IF(L168&gt;0,1,0)</f>
        <v>1</v>
      </c>
    </row>
    <row r="169" customFormat="false" ht="15" hidden="false" customHeight="false" outlineLevel="0" collapsed="false">
      <c r="A169" s="15" t="n">
        <v>168</v>
      </c>
      <c r="B169" s="15" t="n">
        <f aca="false">INT((A169-1)/12)+1</f>
        <v>14</v>
      </c>
      <c r="C169" s="15" t="n">
        <f aca="false">MIN(Inputs!$C$4+B169-1,99)</f>
        <v>87</v>
      </c>
      <c r="D169" s="55" t="n">
        <f aca="false">Inputs!$C$27</f>
        <v>0.04</v>
      </c>
      <c r="E169" s="15" t="n">
        <f aca="false">R168</f>
        <v>0</v>
      </c>
      <c r="F169" s="56" t="n">
        <f aca="false">Q168</f>
        <v>22378.7942004087</v>
      </c>
      <c r="G169" s="56" t="n">
        <f aca="false">IF(AND(MOD(A169-1,12)=0,B169&lt;=Inputs!$C$7,E169=0),Inputs!$C$6,0)</f>
        <v>0</v>
      </c>
      <c r="H169" s="56" t="n">
        <f aca="false">IF(B169=1,G169*Inputs!$C$9,0)</f>
        <v>0</v>
      </c>
      <c r="I169" s="56" t="n">
        <f aca="false">I168+G169</f>
        <v>120000</v>
      </c>
      <c r="J169" s="56" t="n">
        <f aca="false">(F169+G169+H169)*((1+D169)^(1/12)-1)</f>
        <v>73.2623488515202</v>
      </c>
      <c r="K169" s="56" t="n">
        <f aca="false">(F169+G169+H169+J169)*(Inputs!$C$14+IF(B169&lt;=10,Inputs!$C$12,Inputs!$C$13))/12</f>
        <v>11.2260282746301</v>
      </c>
      <c r="L169" s="56" t="n">
        <f aca="false">IF(OR(E169=1,A169&lt;=Inputs!$C$15),0,MAX(Inputs!$C$8*I169-(F169+G169+H169+J169-K169),0))</f>
        <v>98759.1694790145</v>
      </c>
      <c r="M169" s="56" t="n">
        <f aca="false">L169*INDEX(Rates!$B$2:$C$101,C169+1,IF(Inputs!$C$5="Male",1,2))/1000/12*Inputs!$C$16</f>
        <v>960.103725951819</v>
      </c>
      <c r="N169" s="56" t="n">
        <f aca="false">IF($V$1=1,MAX(F169+G169+H169+J169-K169-M169,0)*Inputs!$C$22/12,0)</f>
        <v>143.204845300225</v>
      </c>
      <c r="O169" s="56" t="n">
        <f aca="false">IF(AND(MOD(A169,12)=0,B169&gt;=Inputs!$C$18),MAX(F169+G169+H169+J169-K169-M169-N169,0)*Inputs!$C$17,0)</f>
        <v>106.687609748668</v>
      </c>
      <c r="P169" s="56" t="n">
        <f aca="false">F169+G169+H169+J169-K169-M169-N169+O169</f>
        <v>21444.2095594822</v>
      </c>
      <c r="Q169" s="56" t="n">
        <f aca="false">IF(OR(E169=1,P169&lt;=0),0,P169)</f>
        <v>21444.2095594822</v>
      </c>
      <c r="R169" s="15" t="n">
        <f aca="false">IF(OR(E169=1,AND(P169&lt;=0,I169&gt;0)),1,0)</f>
        <v>0</v>
      </c>
      <c r="S169" s="15" t="n">
        <f aca="false">IF(L169&gt;0,1,0)</f>
        <v>1</v>
      </c>
    </row>
    <row r="170" customFormat="false" ht="15" hidden="false" customHeight="false" outlineLevel="0" collapsed="false">
      <c r="A170" s="15" t="n">
        <v>169</v>
      </c>
      <c r="B170" s="15" t="n">
        <f aca="false">INT((A170-1)/12)+1</f>
        <v>15</v>
      </c>
      <c r="C170" s="15" t="n">
        <f aca="false">MIN(Inputs!$C$4+B170-1,99)</f>
        <v>88</v>
      </c>
      <c r="D170" s="55" t="n">
        <f aca="false">Inputs!$C$27</f>
        <v>0.04</v>
      </c>
      <c r="E170" s="15" t="n">
        <f aca="false">R169</f>
        <v>0</v>
      </c>
      <c r="F170" s="56" t="n">
        <f aca="false">Q169</f>
        <v>21444.2095594822</v>
      </c>
      <c r="G170" s="56" t="n">
        <f aca="false">IF(AND(MOD(A170-1,12)=0,B170&lt;=Inputs!$C$7,E170=0),Inputs!$C$6,0)</f>
        <v>0</v>
      </c>
      <c r="H170" s="56" t="n">
        <f aca="false">IF(B170=1,G170*Inputs!$C$9,0)</f>
        <v>0</v>
      </c>
      <c r="I170" s="56" t="n">
        <f aca="false">I169+G170</f>
        <v>120000</v>
      </c>
      <c r="J170" s="56" t="n">
        <f aca="false">(F170+G170+H170)*((1+D170)^(1/12)-1)</f>
        <v>70.2027619326871</v>
      </c>
      <c r="K170" s="56" t="n">
        <f aca="false">(F170+G170+H170+J170)*(Inputs!$C$14+IF(B170&lt;=10,Inputs!$C$12,Inputs!$C$13))/12</f>
        <v>10.7572061607074</v>
      </c>
      <c r="L170" s="56" t="n">
        <f aca="false">IF(OR(E170=1,A170&lt;=Inputs!$C$15),0,MAX(Inputs!$C$8*I170-(F170+G170+H170+J170-K170),0))</f>
        <v>99696.3448847459</v>
      </c>
      <c r="M170" s="56" t="n">
        <f aca="false">L170*INDEX(Rates!$B$2:$C$101,C170+1,IF(Inputs!$C$5="Male",1,2))/1000/12*Inputs!$C$16</f>
        <v>1081.62226171209</v>
      </c>
      <c r="N170" s="56" t="n">
        <f aca="false">IF($V$1=1,MAX(F170+G170+H170+J170-K170-M170,0)*Inputs!$C$22/12,0)</f>
        <v>136.14688569028</v>
      </c>
      <c r="O170" s="56" t="n">
        <f aca="false">IF(AND(MOD(A170,12)=0,B170&gt;=Inputs!$C$18),MAX(F170+G170+H170+J170-K170-M170-N170,0)*Inputs!$C$17,0)</f>
        <v>0</v>
      </c>
      <c r="P170" s="56" t="n">
        <f aca="false">F170+G170+H170+J170-K170-M170-N170+O170</f>
        <v>20285.8859678518</v>
      </c>
      <c r="Q170" s="56" t="n">
        <f aca="false">IF(OR(E170=1,P170&lt;=0),0,P170)</f>
        <v>20285.8859678518</v>
      </c>
      <c r="R170" s="15" t="n">
        <f aca="false">IF(OR(E170=1,AND(P170&lt;=0,I170&gt;0)),1,0)</f>
        <v>0</v>
      </c>
      <c r="S170" s="15" t="n">
        <f aca="false">IF(L170&gt;0,1,0)</f>
        <v>1</v>
      </c>
    </row>
    <row r="171" customFormat="false" ht="15" hidden="false" customHeight="false" outlineLevel="0" collapsed="false">
      <c r="A171" s="15" t="n">
        <v>170</v>
      </c>
      <c r="B171" s="15" t="n">
        <f aca="false">INT((A171-1)/12)+1</f>
        <v>15</v>
      </c>
      <c r="C171" s="15" t="n">
        <f aca="false">MIN(Inputs!$C$4+B171-1,99)</f>
        <v>88</v>
      </c>
      <c r="D171" s="55" t="n">
        <f aca="false">Inputs!$C$27</f>
        <v>0.04</v>
      </c>
      <c r="E171" s="15" t="n">
        <f aca="false">R170</f>
        <v>0</v>
      </c>
      <c r="F171" s="56" t="n">
        <f aca="false">Q170</f>
        <v>20285.8859678518</v>
      </c>
      <c r="G171" s="56" t="n">
        <f aca="false">IF(AND(MOD(A171-1,12)=0,B171&lt;=Inputs!$C$7,E171=0),Inputs!$C$6,0)</f>
        <v>0</v>
      </c>
      <c r="H171" s="56" t="n">
        <f aca="false">IF(B171=1,G171*Inputs!$C$9,0)</f>
        <v>0</v>
      </c>
      <c r="I171" s="56" t="n">
        <f aca="false">I170+G171</f>
        <v>120000</v>
      </c>
      <c r="J171" s="56" t="n">
        <f aca="false">(F171+G171+H171)*((1+D171)^(1/12)-1)</f>
        <v>66.4107119101071</v>
      </c>
      <c r="K171" s="56" t="n">
        <f aca="false">(F171+G171+H171+J171)*(Inputs!$C$14+IF(B171&lt;=10,Inputs!$C$12,Inputs!$C$13))/12</f>
        <v>10.1761483398809</v>
      </c>
      <c r="L171" s="56" t="n">
        <f aca="false">IF(OR(E171=1,A171&lt;=Inputs!$C$15),0,MAX(Inputs!$C$8*I171-(F171+G171+H171+J171-K171),0))</f>
        <v>100857.879468578</v>
      </c>
      <c r="M171" s="56" t="n">
        <f aca="false">L171*INDEX(Rates!$B$2:$C$101,C171+1,IF(Inputs!$C$5="Male",1,2))/1000/12*Inputs!$C$16</f>
        <v>1094.22394400118</v>
      </c>
      <c r="N171" s="56" t="n">
        <f aca="false">IF($V$1=1,MAX(F171+G171+H171+J171-K171-M171,0)*Inputs!$C$22/12,0)</f>
        <v>128.319310582806</v>
      </c>
      <c r="O171" s="56" t="n">
        <f aca="false">IF(AND(MOD(A171,12)=0,B171&gt;=Inputs!$C$18),MAX(F171+G171+H171+J171-K171-M171-N171,0)*Inputs!$C$17,0)</f>
        <v>0</v>
      </c>
      <c r="P171" s="56" t="n">
        <f aca="false">F171+G171+H171+J171-K171-M171-N171+O171</f>
        <v>19119.577276838</v>
      </c>
      <c r="Q171" s="56" t="n">
        <f aca="false">IF(OR(E171=1,P171&lt;=0),0,P171)</f>
        <v>19119.577276838</v>
      </c>
      <c r="R171" s="15" t="n">
        <f aca="false">IF(OR(E171=1,AND(P171&lt;=0,I171&gt;0)),1,0)</f>
        <v>0</v>
      </c>
      <c r="S171" s="15" t="n">
        <f aca="false">IF(L171&gt;0,1,0)</f>
        <v>1</v>
      </c>
    </row>
    <row r="172" customFormat="false" ht="15" hidden="false" customHeight="false" outlineLevel="0" collapsed="false">
      <c r="A172" s="15" t="n">
        <v>171</v>
      </c>
      <c r="B172" s="15" t="n">
        <f aca="false">INT((A172-1)/12)+1</f>
        <v>15</v>
      </c>
      <c r="C172" s="15" t="n">
        <f aca="false">MIN(Inputs!$C$4+B172-1,99)</f>
        <v>88</v>
      </c>
      <c r="D172" s="55" t="n">
        <f aca="false">Inputs!$C$27</f>
        <v>0.04</v>
      </c>
      <c r="E172" s="15" t="n">
        <f aca="false">R171</f>
        <v>0</v>
      </c>
      <c r="F172" s="56" t="n">
        <f aca="false">Q171</f>
        <v>19119.577276838</v>
      </c>
      <c r="G172" s="56" t="n">
        <f aca="false">IF(AND(MOD(A172-1,12)=0,B172&lt;=Inputs!$C$7,E172=0),Inputs!$C$6,0)</f>
        <v>0</v>
      </c>
      <c r="H172" s="56" t="n">
        <f aca="false">IF(B172=1,G172*Inputs!$C$9,0)</f>
        <v>0</v>
      </c>
      <c r="I172" s="56" t="n">
        <f aca="false">I171+G172</f>
        <v>120000</v>
      </c>
      <c r="J172" s="56" t="n">
        <f aca="false">(F172+G172+H172)*((1+D172)^(1/12)-1)</f>
        <v>62.592520750011</v>
      </c>
      <c r="K172" s="56" t="n">
        <f aca="false">(F172+G172+H172+J172)*(Inputs!$C$14+IF(B172&lt;=10,Inputs!$C$12,Inputs!$C$13))/12</f>
        <v>9.59108489879402</v>
      </c>
      <c r="L172" s="56" t="n">
        <f aca="false">IF(OR(E172=1,A172&lt;=Inputs!$C$15),0,MAX(Inputs!$C$8*I172-(F172+G172+H172+J172-K172),0))</f>
        <v>102027.421287311</v>
      </c>
      <c r="M172" s="56" t="n">
        <f aca="false">L172*INDEX(Rates!$B$2:$C$101,C172+1,IF(Inputs!$C$5="Male",1,2))/1000/12*Inputs!$C$16</f>
        <v>1106.91249811625</v>
      </c>
      <c r="N172" s="56" t="n">
        <f aca="false">IF($V$1=1,MAX(F172+G172+H172+J172-K172-M172,0)*Inputs!$C$22/12,0)</f>
        <v>120.43777476382</v>
      </c>
      <c r="O172" s="56" t="n">
        <f aca="false">IF(AND(MOD(A172,12)=0,B172&gt;=Inputs!$C$18),MAX(F172+G172+H172+J172-K172-M172-N172,0)*Inputs!$C$17,0)</f>
        <v>0</v>
      </c>
      <c r="P172" s="56" t="n">
        <f aca="false">F172+G172+H172+J172-K172-M172-N172+O172</f>
        <v>17945.2284398092</v>
      </c>
      <c r="Q172" s="56" t="n">
        <f aca="false">IF(OR(E172=1,P172&lt;=0),0,P172)</f>
        <v>17945.2284398092</v>
      </c>
      <c r="R172" s="15" t="n">
        <f aca="false">IF(OR(E172=1,AND(P172&lt;=0,I172&gt;0)),1,0)</f>
        <v>0</v>
      </c>
      <c r="S172" s="15" t="n">
        <f aca="false">IF(L172&gt;0,1,0)</f>
        <v>1</v>
      </c>
    </row>
    <row r="173" customFormat="false" ht="15" hidden="false" customHeight="false" outlineLevel="0" collapsed="false">
      <c r="A173" s="15" t="n">
        <v>172</v>
      </c>
      <c r="B173" s="15" t="n">
        <f aca="false">INT((A173-1)/12)+1</f>
        <v>15</v>
      </c>
      <c r="C173" s="15" t="n">
        <f aca="false">MIN(Inputs!$C$4+B173-1,99)</f>
        <v>88</v>
      </c>
      <c r="D173" s="55" t="n">
        <f aca="false">Inputs!$C$27</f>
        <v>0.04</v>
      </c>
      <c r="E173" s="15" t="n">
        <f aca="false">R172</f>
        <v>0</v>
      </c>
      <c r="F173" s="56" t="n">
        <f aca="false">Q172</f>
        <v>17945.2284398092</v>
      </c>
      <c r="G173" s="56" t="n">
        <f aca="false">IF(AND(MOD(A173-1,12)=0,B173&lt;=Inputs!$C$7,E173=0),Inputs!$C$6,0)</f>
        <v>0</v>
      </c>
      <c r="H173" s="56" t="n">
        <f aca="false">IF(B173=1,G173*Inputs!$C$9,0)</f>
        <v>0</v>
      </c>
      <c r="I173" s="56" t="n">
        <f aca="false">I172+G173</f>
        <v>120000</v>
      </c>
      <c r="J173" s="56" t="n">
        <f aca="false">(F173+G173+H173)*((1+D173)^(1/12)-1)</f>
        <v>58.7480082440506</v>
      </c>
      <c r="K173" s="56" t="n">
        <f aca="false">(F173+G173+H173+J173)*(Inputs!$C$14+IF(B173&lt;=10,Inputs!$C$12,Inputs!$C$13))/12</f>
        <v>9.00198822402661</v>
      </c>
      <c r="L173" s="56" t="n">
        <f aca="false">IF(OR(E173=1,A173&lt;=Inputs!$C$15),0,MAX(Inputs!$C$8*I173-(F173+G173+H173+J173-K173),0))</f>
        <v>103205.025540171</v>
      </c>
      <c r="M173" s="56" t="n">
        <f aca="false">L173*INDEX(Rates!$B$2:$C$101,C173+1,IF(Inputs!$C$5="Male",1,2))/1000/12*Inputs!$C$16</f>
        <v>1119.6885229229</v>
      </c>
      <c r="N173" s="56" t="n">
        <f aca="false">IF($V$1=1,MAX(F173+G173+H173+J173-K173-M173,0)*Inputs!$C$22/12,0)</f>
        <v>112.501906246042</v>
      </c>
      <c r="O173" s="56" t="n">
        <f aca="false">IF(AND(MOD(A173,12)=0,B173&gt;=Inputs!$C$18),MAX(F173+G173+H173+J173-K173-M173-N173,0)*Inputs!$C$17,0)</f>
        <v>0</v>
      </c>
      <c r="P173" s="56" t="n">
        <f aca="false">F173+G173+H173+J173-K173-M173-N173+O173</f>
        <v>16762.7840306603</v>
      </c>
      <c r="Q173" s="56" t="n">
        <f aca="false">IF(OR(E173=1,P173&lt;=0),0,P173)</f>
        <v>16762.7840306603</v>
      </c>
      <c r="R173" s="15" t="n">
        <f aca="false">IF(OR(E173=1,AND(P173&lt;=0,I173&gt;0)),1,0)</f>
        <v>0</v>
      </c>
      <c r="S173" s="15" t="n">
        <f aca="false">IF(L173&gt;0,1,0)</f>
        <v>1</v>
      </c>
    </row>
    <row r="174" customFormat="false" ht="15" hidden="false" customHeight="false" outlineLevel="0" collapsed="false">
      <c r="A174" s="15" t="n">
        <v>173</v>
      </c>
      <c r="B174" s="15" t="n">
        <f aca="false">INT((A174-1)/12)+1</f>
        <v>15</v>
      </c>
      <c r="C174" s="15" t="n">
        <f aca="false">MIN(Inputs!$C$4+B174-1,99)</f>
        <v>88</v>
      </c>
      <c r="D174" s="55" t="n">
        <f aca="false">Inputs!$C$27</f>
        <v>0.04</v>
      </c>
      <c r="E174" s="15" t="n">
        <f aca="false">R173</f>
        <v>0</v>
      </c>
      <c r="F174" s="56" t="n">
        <f aca="false">Q173</f>
        <v>16762.7840306603</v>
      </c>
      <c r="G174" s="56" t="n">
        <f aca="false">IF(AND(MOD(A174-1,12)=0,B174&lt;=Inputs!$C$7,E174=0),Inputs!$C$6,0)</f>
        <v>0</v>
      </c>
      <c r="H174" s="56" t="n">
        <f aca="false">IF(B174=1,G174*Inputs!$C$9,0)</f>
        <v>0</v>
      </c>
      <c r="I174" s="56" t="n">
        <f aca="false">I173+G174</f>
        <v>120000</v>
      </c>
      <c r="J174" s="56" t="n">
        <f aca="false">(F174+G174+H174)*((1+D174)^(1/12)-1)</f>
        <v>54.8769929415811</v>
      </c>
      <c r="K174" s="56" t="n">
        <f aca="false">(F174+G174+H174+J174)*(Inputs!$C$14+IF(B174&lt;=10,Inputs!$C$12,Inputs!$C$13))/12</f>
        <v>8.40883051180092</v>
      </c>
      <c r="L174" s="56" t="n">
        <f aca="false">IF(OR(E174=1,A174&lt;=Inputs!$C$15),0,MAX(Inputs!$C$8*I174-(F174+G174+H174+J174-K174),0))</f>
        <v>104390.74780691</v>
      </c>
      <c r="M174" s="56" t="n">
        <f aca="false">L174*INDEX(Rates!$B$2:$C$101,C174+1,IF(Inputs!$C$5="Male",1,2))/1000/12*Inputs!$C$16</f>
        <v>1132.55262141513</v>
      </c>
      <c r="N174" s="56" t="n">
        <f aca="false">IF($V$1=1,MAX(F174+G174+H174+J174-K174-M174,0)*Inputs!$C$22/12,0)</f>
        <v>104.511330477833</v>
      </c>
      <c r="O174" s="56" t="n">
        <f aca="false">IF(AND(MOD(A174,12)=0,B174&gt;=Inputs!$C$18),MAX(F174+G174+H174+J174-K174-M174-N174,0)*Inputs!$C$17,0)</f>
        <v>0</v>
      </c>
      <c r="P174" s="56" t="n">
        <f aca="false">F174+G174+H174+J174-K174-M174-N174+O174</f>
        <v>15572.1882411971</v>
      </c>
      <c r="Q174" s="56" t="n">
        <f aca="false">IF(OR(E174=1,P174&lt;=0),0,P174)</f>
        <v>15572.1882411971</v>
      </c>
      <c r="R174" s="15" t="n">
        <f aca="false">IF(OR(E174=1,AND(P174&lt;=0,I174&gt;0)),1,0)</f>
        <v>0</v>
      </c>
      <c r="S174" s="15" t="n">
        <f aca="false">IF(L174&gt;0,1,0)</f>
        <v>1</v>
      </c>
    </row>
    <row r="175" customFormat="false" ht="15" hidden="false" customHeight="false" outlineLevel="0" collapsed="false">
      <c r="A175" s="15" t="n">
        <v>174</v>
      </c>
      <c r="B175" s="15" t="n">
        <f aca="false">INT((A175-1)/12)+1</f>
        <v>15</v>
      </c>
      <c r="C175" s="15" t="n">
        <f aca="false">MIN(Inputs!$C$4+B175-1,99)</f>
        <v>88</v>
      </c>
      <c r="D175" s="55" t="n">
        <f aca="false">Inputs!$C$27</f>
        <v>0.04</v>
      </c>
      <c r="E175" s="15" t="n">
        <f aca="false">R174</f>
        <v>0</v>
      </c>
      <c r="F175" s="56" t="n">
        <f aca="false">Q174</f>
        <v>15572.1882411971</v>
      </c>
      <c r="G175" s="56" t="n">
        <f aca="false">IF(AND(MOD(A175-1,12)=0,B175&lt;=Inputs!$C$7,E175=0),Inputs!$C$6,0)</f>
        <v>0</v>
      </c>
      <c r="H175" s="56" t="n">
        <f aca="false">IF(B175=1,G175*Inputs!$C$9,0)</f>
        <v>0</v>
      </c>
      <c r="I175" s="56" t="n">
        <f aca="false">I174+G175</f>
        <v>120000</v>
      </c>
      <c r="J175" s="56" t="n">
        <f aca="false">(F175+G175+H175)*((1+D175)^(1/12)-1)</f>
        <v>50.979292141097</v>
      </c>
      <c r="K175" s="56" t="n">
        <f aca="false">(F175+G175+H175+J175)*(Inputs!$C$14+IF(B175&lt;=10,Inputs!$C$12,Inputs!$C$13))/12</f>
        <v>7.81158376666908</v>
      </c>
      <c r="L175" s="56" t="n">
        <f aca="false">IF(OR(E175=1,A175&lt;=Inputs!$C$15),0,MAX(Inputs!$C$8*I175-(F175+G175+H175+J175-K175),0))</f>
        <v>105584.644050429</v>
      </c>
      <c r="M175" s="56" t="n">
        <f aca="false">L175*INDEX(Rates!$B$2:$C$101,C175+1,IF(Inputs!$C$5="Male",1,2))/1000/12*Inputs!$C$16</f>
        <v>1145.50540074377</v>
      </c>
      <c r="N175" s="56" t="n">
        <f aca="false">IF($V$1=1,MAX(F175+G175+H175+J175-K175-M175,0)*Inputs!$C$22/12,0)</f>
        <v>96.4656703255181</v>
      </c>
      <c r="O175" s="56" t="n">
        <f aca="false">IF(AND(MOD(A175,12)=0,B175&gt;=Inputs!$C$18),MAX(F175+G175+H175+J175-K175-M175-N175,0)*Inputs!$C$17,0)</f>
        <v>0</v>
      </c>
      <c r="P175" s="56" t="n">
        <f aca="false">F175+G175+H175+J175-K175-M175-N175+O175</f>
        <v>14373.3848785022</v>
      </c>
      <c r="Q175" s="56" t="n">
        <f aca="false">IF(OR(E175=1,P175&lt;=0),0,P175)</f>
        <v>14373.3848785022</v>
      </c>
      <c r="R175" s="15" t="n">
        <f aca="false">IF(OR(E175=1,AND(P175&lt;=0,I175&gt;0)),1,0)</f>
        <v>0</v>
      </c>
      <c r="S175" s="15" t="n">
        <f aca="false">IF(L175&gt;0,1,0)</f>
        <v>1</v>
      </c>
    </row>
    <row r="176" customFormat="false" ht="15" hidden="false" customHeight="false" outlineLevel="0" collapsed="false">
      <c r="A176" s="15" t="n">
        <v>175</v>
      </c>
      <c r="B176" s="15" t="n">
        <f aca="false">INT((A176-1)/12)+1</f>
        <v>15</v>
      </c>
      <c r="C176" s="15" t="n">
        <f aca="false">MIN(Inputs!$C$4+B176-1,99)</f>
        <v>88</v>
      </c>
      <c r="D176" s="55" t="n">
        <f aca="false">Inputs!$C$27</f>
        <v>0.04</v>
      </c>
      <c r="E176" s="15" t="n">
        <f aca="false">R175</f>
        <v>0</v>
      </c>
      <c r="F176" s="56" t="n">
        <f aca="false">Q175</f>
        <v>14373.3848785022</v>
      </c>
      <c r="G176" s="56" t="n">
        <f aca="false">IF(AND(MOD(A176-1,12)=0,B176&lt;=Inputs!$C$7,E176=0),Inputs!$C$6,0)</f>
        <v>0</v>
      </c>
      <c r="H176" s="56" t="n">
        <f aca="false">IF(B176=1,G176*Inputs!$C$9,0)</f>
        <v>0</v>
      </c>
      <c r="I176" s="56" t="n">
        <f aca="false">I175+G176</f>
        <v>120000</v>
      </c>
      <c r="J176" s="56" t="n">
        <f aca="false">(F176+G176+H176)*((1+D176)^(1/12)-1)</f>
        <v>47.054721881609</v>
      </c>
      <c r="K176" s="56" t="n">
        <f aca="false">(F176+G176+H176+J176)*(Inputs!$C$14+IF(B176&lt;=10,Inputs!$C$12,Inputs!$C$13))/12</f>
        <v>7.2102198001919</v>
      </c>
      <c r="L176" s="56" t="n">
        <f aca="false">IF(OR(E176=1,A176&lt;=Inputs!$C$15),0,MAX(Inputs!$C$8*I176-(F176+G176+H176+J176-K176),0))</f>
        <v>106786.770619416</v>
      </c>
      <c r="M176" s="56" t="n">
        <f aca="false">L176*INDEX(Rates!$B$2:$C$101,C176+1,IF(Inputs!$C$5="Male",1,2))/1000/12*Inputs!$C$16</f>
        <v>1158.54747224515</v>
      </c>
      <c r="N176" s="56" t="n">
        <f aca="false">IF($V$1=1,MAX(F176+G176+H176+J176-K176-M176,0)*Inputs!$C$22/12,0)</f>
        <v>88.3645460555897</v>
      </c>
      <c r="O176" s="56" t="n">
        <f aca="false">IF(AND(MOD(A176,12)=0,B176&gt;=Inputs!$C$18),MAX(F176+G176+H176+J176-K176-M176-N176,0)*Inputs!$C$17,0)</f>
        <v>0</v>
      </c>
      <c r="P176" s="56" t="n">
        <f aca="false">F176+G176+H176+J176-K176-M176-N176+O176</f>
        <v>13166.3173622829</v>
      </c>
      <c r="Q176" s="56" t="n">
        <f aca="false">IF(OR(E176=1,P176&lt;=0),0,P176)</f>
        <v>13166.3173622829</v>
      </c>
      <c r="R176" s="15" t="n">
        <f aca="false">IF(OR(E176=1,AND(P176&lt;=0,I176&gt;0)),1,0)</f>
        <v>0</v>
      </c>
      <c r="S176" s="15" t="n">
        <f aca="false">IF(L176&gt;0,1,0)</f>
        <v>1</v>
      </c>
    </row>
    <row r="177" customFormat="false" ht="15" hidden="false" customHeight="false" outlineLevel="0" collapsed="false">
      <c r="A177" s="15" t="n">
        <v>176</v>
      </c>
      <c r="B177" s="15" t="n">
        <f aca="false">INT((A177-1)/12)+1</f>
        <v>15</v>
      </c>
      <c r="C177" s="15" t="n">
        <f aca="false">MIN(Inputs!$C$4+B177-1,99)</f>
        <v>88</v>
      </c>
      <c r="D177" s="55" t="n">
        <f aca="false">Inputs!$C$27</f>
        <v>0.04</v>
      </c>
      <c r="E177" s="15" t="n">
        <f aca="false">R176</f>
        <v>0</v>
      </c>
      <c r="F177" s="56" t="n">
        <f aca="false">Q176</f>
        <v>13166.3173622829</v>
      </c>
      <c r="G177" s="56" t="n">
        <f aca="false">IF(AND(MOD(A177-1,12)=0,B177&lt;=Inputs!$C$7,E177=0),Inputs!$C$6,0)</f>
        <v>0</v>
      </c>
      <c r="H177" s="56" t="n">
        <f aca="false">IF(B177=1,G177*Inputs!$C$9,0)</f>
        <v>0</v>
      </c>
      <c r="I177" s="56" t="n">
        <f aca="false">I176+G177</f>
        <v>120000</v>
      </c>
      <c r="J177" s="56" t="n">
        <f aca="false">(F177+G177+H177)*((1+D177)^(1/12)-1)</f>
        <v>43.1030969339617</v>
      </c>
      <c r="K177" s="56" t="n">
        <f aca="false">(F177+G177+H177+J177)*(Inputs!$C$14+IF(B177&lt;=10,Inputs!$C$12,Inputs!$C$13))/12</f>
        <v>6.60471022960842</v>
      </c>
      <c r="L177" s="56" t="n">
        <f aca="false">IF(OR(E177=1,A177&lt;=Inputs!$C$15),0,MAX(Inputs!$C$8*I177-(F177+G177+H177+J177-K177),0))</f>
        <v>107997.184251013</v>
      </c>
      <c r="M177" s="56" t="n">
        <f aca="false">L177*INDEX(Rates!$B$2:$C$101,C177+1,IF(Inputs!$C$5="Male",1,2))/1000/12*Inputs!$C$16</f>
        <v>1171.67945146995</v>
      </c>
      <c r="N177" s="56" t="n">
        <f aca="false">IF($V$1=1,MAX(F177+G177+H177+J177-K177-M177,0)*Inputs!$C$22/12,0)</f>
        <v>80.2075753167818</v>
      </c>
      <c r="O177" s="56" t="n">
        <f aca="false">IF(AND(MOD(A177,12)=0,B177&gt;=Inputs!$C$18),MAX(F177+G177+H177+J177-K177-M177-N177,0)*Inputs!$C$17,0)</f>
        <v>0</v>
      </c>
      <c r="P177" s="56" t="n">
        <f aca="false">F177+G177+H177+J177-K177-M177-N177+O177</f>
        <v>11950.9287222005</v>
      </c>
      <c r="Q177" s="56" t="n">
        <f aca="false">IF(OR(E177=1,P177&lt;=0),0,P177)</f>
        <v>11950.9287222005</v>
      </c>
      <c r="R177" s="15" t="n">
        <f aca="false">IF(OR(E177=1,AND(P177&lt;=0,I177&gt;0)),1,0)</f>
        <v>0</v>
      </c>
      <c r="S177" s="15" t="n">
        <f aca="false">IF(L177&gt;0,1,0)</f>
        <v>1</v>
      </c>
    </row>
    <row r="178" customFormat="false" ht="15" hidden="false" customHeight="false" outlineLevel="0" collapsed="false">
      <c r="A178" s="15" t="n">
        <v>177</v>
      </c>
      <c r="B178" s="15" t="n">
        <f aca="false">INT((A178-1)/12)+1</f>
        <v>15</v>
      </c>
      <c r="C178" s="15" t="n">
        <f aca="false">MIN(Inputs!$C$4+B178-1,99)</f>
        <v>88</v>
      </c>
      <c r="D178" s="55" t="n">
        <f aca="false">Inputs!$C$27</f>
        <v>0.04</v>
      </c>
      <c r="E178" s="15" t="n">
        <f aca="false">R177</f>
        <v>0</v>
      </c>
      <c r="F178" s="56" t="n">
        <f aca="false">Q177</f>
        <v>11950.9287222005</v>
      </c>
      <c r="G178" s="56" t="n">
        <f aca="false">IF(AND(MOD(A178-1,12)=0,B178&lt;=Inputs!$C$7,E178=0),Inputs!$C$6,0)</f>
        <v>0</v>
      </c>
      <c r="H178" s="56" t="n">
        <f aca="false">IF(B178=1,G178*Inputs!$C$9,0)</f>
        <v>0</v>
      </c>
      <c r="I178" s="56" t="n">
        <f aca="false">I177+G178</f>
        <v>120000</v>
      </c>
      <c r="J178" s="56" t="n">
        <f aca="false">(F178+G178+H178)*((1+D178)^(1/12)-1)</f>
        <v>39.1242307920914</v>
      </c>
      <c r="K178" s="56" t="n">
        <f aca="false">(F178+G178+H178+J178)*(Inputs!$C$14+IF(B178&lt;=10,Inputs!$C$12,Inputs!$C$13))/12</f>
        <v>5.99502647649629</v>
      </c>
      <c r="L178" s="56" t="n">
        <f aca="false">IF(OR(E178=1,A178&lt;=Inputs!$C$15),0,MAX(Inputs!$C$8*I178-(F178+G178+H178+J178-K178),0))</f>
        <v>109215.942073484</v>
      </c>
      <c r="M178" s="56" t="n">
        <f aca="false">L178*INDEX(Rates!$B$2:$C$101,C178+1,IF(Inputs!$C$5="Male",1,2))/1000/12*Inputs!$C$16</f>
        <v>1184.90195821224</v>
      </c>
      <c r="N178" s="56" t="n">
        <f aca="false">IF($V$1=1,MAX(F178+G178+H178+J178-K178-M178,0)*Inputs!$C$22/12,0)</f>
        <v>71.9943731220257</v>
      </c>
      <c r="O178" s="56" t="n">
        <f aca="false">IF(AND(MOD(A178,12)=0,B178&gt;=Inputs!$C$18),MAX(F178+G178+H178+J178-K178-M178-N178,0)*Inputs!$C$17,0)</f>
        <v>0</v>
      </c>
      <c r="P178" s="56" t="n">
        <f aca="false">F178+G178+H178+J178-K178-M178-N178+O178</f>
        <v>10727.1615951818</v>
      </c>
      <c r="Q178" s="56" t="n">
        <f aca="false">IF(OR(E178=1,P178&lt;=0),0,P178)</f>
        <v>10727.1615951818</v>
      </c>
      <c r="R178" s="15" t="n">
        <f aca="false">IF(OR(E178=1,AND(P178&lt;=0,I178&gt;0)),1,0)</f>
        <v>0</v>
      </c>
      <c r="S178" s="15" t="n">
        <f aca="false">IF(L178&gt;0,1,0)</f>
        <v>1</v>
      </c>
    </row>
    <row r="179" customFormat="false" ht="15" hidden="false" customHeight="false" outlineLevel="0" collapsed="false">
      <c r="A179" s="15" t="n">
        <v>178</v>
      </c>
      <c r="B179" s="15" t="n">
        <f aca="false">INT((A179-1)/12)+1</f>
        <v>15</v>
      </c>
      <c r="C179" s="15" t="n">
        <f aca="false">MIN(Inputs!$C$4+B179-1,99)</f>
        <v>88</v>
      </c>
      <c r="D179" s="55" t="n">
        <f aca="false">Inputs!$C$27</f>
        <v>0.04</v>
      </c>
      <c r="E179" s="15" t="n">
        <f aca="false">R178</f>
        <v>0</v>
      </c>
      <c r="F179" s="56" t="n">
        <f aca="false">Q178</f>
        <v>10727.1615951818</v>
      </c>
      <c r="G179" s="56" t="n">
        <f aca="false">IF(AND(MOD(A179-1,12)=0,B179&lt;=Inputs!$C$7,E179=0),Inputs!$C$6,0)</f>
        <v>0</v>
      </c>
      <c r="H179" s="56" t="n">
        <f aca="false">IF(B179=1,G179*Inputs!$C$9,0)</f>
        <v>0</v>
      </c>
      <c r="I179" s="56" t="n">
        <f aca="false">I178+G179</f>
        <v>120000</v>
      </c>
      <c r="J179" s="56" t="n">
        <f aca="false">(F179+G179+H179)*((1+D179)^(1/12)-1)</f>
        <v>35.1179356642231</v>
      </c>
      <c r="K179" s="56" t="n">
        <f aca="false">(F179+G179+H179+J179)*(Inputs!$C$14+IF(B179&lt;=10,Inputs!$C$12,Inputs!$C$13))/12</f>
        <v>5.38113976542302</v>
      </c>
      <c r="L179" s="56" t="n">
        <f aca="false">IF(OR(E179=1,A179&lt;=Inputs!$C$15),0,MAX(Inputs!$C$8*I179-(F179+G179+H179+J179-K179),0))</f>
        <v>110443.101608919</v>
      </c>
      <c r="M179" s="56" t="n">
        <f aca="false">L179*INDEX(Rates!$B$2:$C$101,C179+1,IF(Inputs!$C$5="Male",1,2))/1000/12*Inputs!$C$16</f>
        <v>1198.21561653877</v>
      </c>
      <c r="N179" s="56" t="n">
        <f aca="false">IF($V$1=1,MAX(F179+G179+H179+J179-K179-M179,0)*Inputs!$C$22/12,0)</f>
        <v>63.724551830279</v>
      </c>
      <c r="O179" s="56" t="n">
        <f aca="false">IF(AND(MOD(A179,12)=0,B179&gt;=Inputs!$C$18),MAX(F179+G179+H179+J179-K179-M179-N179,0)*Inputs!$C$17,0)</f>
        <v>0</v>
      </c>
      <c r="P179" s="56" t="n">
        <f aca="false">F179+G179+H179+J179-K179-M179-N179+O179</f>
        <v>9494.95822271158</v>
      </c>
      <c r="Q179" s="56" t="n">
        <f aca="false">IF(OR(E179=1,P179&lt;=0),0,P179)</f>
        <v>9494.95822271158</v>
      </c>
      <c r="R179" s="15" t="n">
        <f aca="false">IF(OR(E179=1,AND(P179&lt;=0,I179&gt;0)),1,0)</f>
        <v>0</v>
      </c>
      <c r="S179" s="15" t="n">
        <f aca="false">IF(L179&gt;0,1,0)</f>
        <v>1</v>
      </c>
    </row>
    <row r="180" customFormat="false" ht="15" hidden="false" customHeight="false" outlineLevel="0" collapsed="false">
      <c r="A180" s="15" t="n">
        <v>179</v>
      </c>
      <c r="B180" s="15" t="n">
        <f aca="false">INT((A180-1)/12)+1</f>
        <v>15</v>
      </c>
      <c r="C180" s="15" t="n">
        <f aca="false">MIN(Inputs!$C$4+B180-1,99)</f>
        <v>88</v>
      </c>
      <c r="D180" s="55" t="n">
        <f aca="false">Inputs!$C$27</f>
        <v>0.04</v>
      </c>
      <c r="E180" s="15" t="n">
        <f aca="false">R179</f>
        <v>0</v>
      </c>
      <c r="F180" s="56" t="n">
        <f aca="false">Q179</f>
        <v>9494.95822271158</v>
      </c>
      <c r="G180" s="56" t="n">
        <f aca="false">IF(AND(MOD(A180-1,12)=0,B180&lt;=Inputs!$C$7,E180=0),Inputs!$C$6,0)</f>
        <v>0</v>
      </c>
      <c r="H180" s="56" t="n">
        <f aca="false">IF(B180=1,G180*Inputs!$C$9,0)</f>
        <v>0</v>
      </c>
      <c r="I180" s="56" t="n">
        <f aca="false">I179+G180</f>
        <v>120000</v>
      </c>
      <c r="J180" s="56" t="n">
        <f aca="false">(F180+G180+H180)*((1+D180)^(1/12)-1)</f>
        <v>31.0840224640076</v>
      </c>
      <c r="K180" s="56" t="n">
        <f aca="false">(F180+G180+H180+J180)*(Inputs!$C$14+IF(B180&lt;=10,Inputs!$C$12,Inputs!$C$13))/12</f>
        <v>4.76302112258779</v>
      </c>
      <c r="L180" s="56" t="n">
        <f aca="false">IF(OR(E180=1,A180&lt;=Inputs!$C$15),0,MAX(Inputs!$C$8*I180-(F180+G180+H180+J180-K180),0))</f>
        <v>111678.720775947</v>
      </c>
      <c r="M180" s="56" t="n">
        <f aca="false">L180*INDEX(Rates!$B$2:$C$101,C180+1,IF(Inputs!$C$5="Male",1,2))/1000/12*Inputs!$C$16</f>
        <v>1211.62105481838</v>
      </c>
      <c r="N180" s="56" t="n">
        <f aca="false">IF($V$1=1,MAX(F180+G180+H180+J180-K180-M180,0)*Inputs!$C$22/12,0)</f>
        <v>55.3977211282308</v>
      </c>
      <c r="O180" s="56" t="n">
        <f aca="false">IF(AND(MOD(A180,12)=0,B180&gt;=Inputs!$C$18),MAX(F180+G180+H180+J180-K180-M180-N180,0)*Inputs!$C$17,0)</f>
        <v>0</v>
      </c>
      <c r="P180" s="56" t="n">
        <f aca="false">F180+G180+H180+J180-K180-M180-N180+O180</f>
        <v>8254.26044810639</v>
      </c>
      <c r="Q180" s="56" t="n">
        <f aca="false">IF(OR(E180=1,P180&lt;=0),0,P180)</f>
        <v>8254.26044810639</v>
      </c>
      <c r="R180" s="15" t="n">
        <f aca="false">IF(OR(E180=1,AND(P180&lt;=0,I180&gt;0)),1,0)</f>
        <v>0</v>
      </c>
      <c r="S180" s="15" t="n">
        <f aca="false">IF(L180&gt;0,1,0)</f>
        <v>1</v>
      </c>
    </row>
    <row r="181" customFormat="false" ht="15" hidden="false" customHeight="false" outlineLevel="0" collapsed="false">
      <c r="A181" s="15" t="n">
        <v>180</v>
      </c>
      <c r="B181" s="15" t="n">
        <f aca="false">INT((A181-1)/12)+1</f>
        <v>15</v>
      </c>
      <c r="C181" s="15" t="n">
        <f aca="false">MIN(Inputs!$C$4+B181-1,99)</f>
        <v>88</v>
      </c>
      <c r="D181" s="55" t="n">
        <f aca="false">Inputs!$C$27</f>
        <v>0.04</v>
      </c>
      <c r="E181" s="15" t="n">
        <f aca="false">R180</f>
        <v>0</v>
      </c>
      <c r="F181" s="56" t="n">
        <f aca="false">Q180</f>
        <v>8254.26044810639</v>
      </c>
      <c r="G181" s="56" t="n">
        <f aca="false">IF(AND(MOD(A181-1,12)=0,B181&lt;=Inputs!$C$7,E181=0),Inputs!$C$6,0)</f>
        <v>0</v>
      </c>
      <c r="H181" s="56" t="n">
        <f aca="false">IF(B181=1,G181*Inputs!$C$9,0)</f>
        <v>0</v>
      </c>
      <c r="I181" s="56" t="n">
        <f aca="false">I180+G181</f>
        <v>120000</v>
      </c>
      <c r="J181" s="56" t="n">
        <f aca="false">(F181+G181+H181)*((1+D181)^(1/12)-1)</f>
        <v>27.0223008015969</v>
      </c>
      <c r="K181" s="56" t="n">
        <f aca="false">(F181+G181+H181+J181)*(Inputs!$C$14+IF(B181&lt;=10,Inputs!$C$12,Inputs!$C$13))/12</f>
        <v>4.14064137445399</v>
      </c>
      <c r="L181" s="56" t="n">
        <f aca="false">IF(OR(E181=1,A181&lt;=Inputs!$C$15),0,MAX(Inputs!$C$8*I181-(F181+G181+H181+J181-K181),0))</f>
        <v>112922.857892466</v>
      </c>
      <c r="M181" s="56" t="n">
        <f aca="false">L181*INDEX(Rates!$B$2:$C$101,C181+1,IF(Inputs!$C$5="Male",1,2))/1000/12*Inputs!$C$16</f>
        <v>1225.11890575168</v>
      </c>
      <c r="N181" s="56" t="n">
        <f aca="false">IF($V$1=1,MAX(F181+G181+H181+J181-K181-M181,0)*Inputs!$C$22/12,0)</f>
        <v>47.013488011879</v>
      </c>
      <c r="O181" s="56" t="n">
        <f aca="false">IF(AND(MOD(A181,12)=0,B181&gt;=Inputs!$C$18),MAX(F181+G181+H181+J181-K181-M181-N181,0)*Inputs!$C$17,0)</f>
        <v>35.0250485688498</v>
      </c>
      <c r="P181" s="56" t="n">
        <f aca="false">F181+G181+H181+J181-K181-M181-N181+O181</f>
        <v>7040.03476233882</v>
      </c>
      <c r="Q181" s="56" t="n">
        <f aca="false">IF(OR(E181=1,P181&lt;=0),0,P181)</f>
        <v>7040.03476233882</v>
      </c>
      <c r="R181" s="15" t="n">
        <f aca="false">IF(OR(E181=1,AND(P181&lt;=0,I181&gt;0)),1,0)</f>
        <v>0</v>
      </c>
      <c r="S181" s="15" t="n">
        <f aca="false">IF(L181&gt;0,1,0)</f>
        <v>1</v>
      </c>
    </row>
    <row r="182" customFormat="false" ht="15" hidden="false" customHeight="false" outlineLevel="0" collapsed="false">
      <c r="A182" s="15" t="n">
        <v>181</v>
      </c>
      <c r="B182" s="15" t="n">
        <f aca="false">INT((A182-1)/12)+1</f>
        <v>16</v>
      </c>
      <c r="C182" s="15" t="n">
        <f aca="false">MIN(Inputs!$C$4+B182-1,99)</f>
        <v>89</v>
      </c>
      <c r="D182" s="55" t="n">
        <f aca="false">Inputs!$C$27</f>
        <v>0.04</v>
      </c>
      <c r="E182" s="15" t="n">
        <f aca="false">R181</f>
        <v>0</v>
      </c>
      <c r="F182" s="56" t="n">
        <f aca="false">Q181</f>
        <v>7040.03476233882</v>
      </c>
      <c r="G182" s="56" t="n">
        <f aca="false">IF(AND(MOD(A182-1,12)=0,B182&lt;=Inputs!$C$7,E182=0),Inputs!$C$6,0)</f>
        <v>0</v>
      </c>
      <c r="H182" s="56" t="n">
        <f aca="false">IF(B182=1,G182*Inputs!$C$9,0)</f>
        <v>0</v>
      </c>
      <c r="I182" s="56" t="n">
        <f aca="false">I181+G182</f>
        <v>120000</v>
      </c>
      <c r="J182" s="56" t="n">
        <f aca="false">(F182+G182+H182)*((1+D182)^(1/12)-1)</f>
        <v>23.0472418695319</v>
      </c>
      <c r="K182" s="56" t="n">
        <f aca="false">(F182+G182+H182+J182)*(Inputs!$C$14+IF(B182&lt;=10,Inputs!$C$12,Inputs!$C$13))/12</f>
        <v>3.53154100210417</v>
      </c>
      <c r="L182" s="56" t="n">
        <f aca="false">IF(OR(E182=1,A182&lt;=Inputs!$C$15),0,MAX(Inputs!$C$8*I182-(F182+G182+H182+J182-K182),0))</f>
        <v>114140.449536794</v>
      </c>
      <c r="M182" s="56" t="n">
        <f aca="false">L182*INDEX(Rates!$B$2:$C$101,C182+1,IF(Inputs!$C$5="Male",1,2))/1000/12*Inputs!$C$16</f>
        <v>1367.02211728567</v>
      </c>
      <c r="N182" s="56" t="n">
        <f aca="false">IF($V$1=1,MAX(F182+G182+H182+J182-K182-M182,0)*Inputs!$C$22/12,0)</f>
        <v>37.9501889728039</v>
      </c>
      <c r="O182" s="56" t="n">
        <f aca="false">IF(AND(MOD(A182,12)=0,B182&gt;=Inputs!$C$18),MAX(F182+G182+H182+J182-K182-M182-N182,0)*Inputs!$C$17,0)</f>
        <v>0</v>
      </c>
      <c r="P182" s="56" t="n">
        <f aca="false">F182+G182+H182+J182-K182-M182-N182+O182</f>
        <v>5654.57815694777</v>
      </c>
      <c r="Q182" s="56" t="n">
        <f aca="false">IF(OR(E182=1,P182&lt;=0),0,P182)</f>
        <v>5654.57815694777</v>
      </c>
      <c r="R182" s="15" t="n">
        <f aca="false">IF(OR(E182=1,AND(P182&lt;=0,I182&gt;0)),1,0)</f>
        <v>0</v>
      </c>
      <c r="S182" s="15" t="n">
        <f aca="false">IF(L182&gt;0,1,0)</f>
        <v>1</v>
      </c>
    </row>
    <row r="183" customFormat="false" ht="15" hidden="false" customHeight="false" outlineLevel="0" collapsed="false">
      <c r="A183" s="15" t="n">
        <v>182</v>
      </c>
      <c r="B183" s="15" t="n">
        <f aca="false">INT((A183-1)/12)+1</f>
        <v>16</v>
      </c>
      <c r="C183" s="15" t="n">
        <f aca="false">MIN(Inputs!$C$4+B183-1,99)</f>
        <v>89</v>
      </c>
      <c r="D183" s="55" t="n">
        <f aca="false">Inputs!$C$27</f>
        <v>0.04</v>
      </c>
      <c r="E183" s="15" t="n">
        <f aca="false">R182</f>
        <v>0</v>
      </c>
      <c r="F183" s="56" t="n">
        <f aca="false">Q182</f>
        <v>5654.57815694777</v>
      </c>
      <c r="G183" s="56" t="n">
        <f aca="false">IF(AND(MOD(A183-1,12)=0,B183&lt;=Inputs!$C$7,E183=0),Inputs!$C$6,0)</f>
        <v>0</v>
      </c>
      <c r="H183" s="56" t="n">
        <f aca="false">IF(B183=1,G183*Inputs!$C$9,0)</f>
        <v>0</v>
      </c>
      <c r="I183" s="56" t="n">
        <f aca="false">I182+G183</f>
        <v>120000</v>
      </c>
      <c r="J183" s="56" t="n">
        <f aca="false">(F183+G183+H183)*((1+D183)^(1/12)-1)</f>
        <v>18.5116174639529</v>
      </c>
      <c r="K183" s="56" t="n">
        <f aca="false">(F183+G183+H183+J183)*(Inputs!$C$14+IF(B183&lt;=10,Inputs!$C$12,Inputs!$C$13))/12</f>
        <v>2.83654488720586</v>
      </c>
      <c r="L183" s="56" t="n">
        <f aca="false">IF(OR(E183=1,A183&lt;=Inputs!$C$15),0,MAX(Inputs!$C$8*I183-(F183+G183+H183+J183-K183),0))</f>
        <v>115529.746770475</v>
      </c>
      <c r="M183" s="56" t="n">
        <f aca="false">L183*INDEX(Rates!$B$2:$C$101,C183+1,IF(Inputs!$C$5="Male",1,2))/1000/12*Inputs!$C$16</f>
        <v>1383.66126715439</v>
      </c>
      <c r="N183" s="56" t="n">
        <f aca="false">IF($V$1=1,MAX(F183+G183+H183+J183-K183-M183,0)*Inputs!$C$22/12,0)</f>
        <v>28.5772797491342</v>
      </c>
      <c r="O183" s="56" t="n">
        <f aca="false">IF(AND(MOD(A183,12)=0,B183&gt;=Inputs!$C$18),MAX(F183+G183+H183+J183-K183-M183-N183,0)*Inputs!$C$17,0)</f>
        <v>0</v>
      </c>
      <c r="P183" s="56" t="n">
        <f aca="false">F183+G183+H183+J183-K183-M183-N183+O183</f>
        <v>4258.01468262099</v>
      </c>
      <c r="Q183" s="56" t="n">
        <f aca="false">IF(OR(E183=1,P183&lt;=0),0,P183)</f>
        <v>4258.01468262099</v>
      </c>
      <c r="R183" s="15" t="n">
        <f aca="false">IF(OR(E183=1,AND(P183&lt;=0,I183&gt;0)),1,0)</f>
        <v>0</v>
      </c>
      <c r="S183" s="15" t="n">
        <f aca="false">IF(L183&gt;0,1,0)</f>
        <v>1</v>
      </c>
    </row>
    <row r="184" customFormat="false" ht="15" hidden="false" customHeight="false" outlineLevel="0" collapsed="false">
      <c r="A184" s="15" t="n">
        <v>183</v>
      </c>
      <c r="B184" s="15" t="n">
        <f aca="false">INT((A184-1)/12)+1</f>
        <v>16</v>
      </c>
      <c r="C184" s="15" t="n">
        <f aca="false">MIN(Inputs!$C$4+B184-1,99)</f>
        <v>89</v>
      </c>
      <c r="D184" s="55" t="n">
        <f aca="false">Inputs!$C$27</f>
        <v>0.04</v>
      </c>
      <c r="E184" s="15" t="n">
        <f aca="false">R183</f>
        <v>0</v>
      </c>
      <c r="F184" s="56" t="n">
        <f aca="false">Q183</f>
        <v>4258.01468262099</v>
      </c>
      <c r="G184" s="56" t="n">
        <f aca="false">IF(AND(MOD(A184-1,12)=0,B184&lt;=Inputs!$C$7,E184=0),Inputs!$C$6,0)</f>
        <v>0</v>
      </c>
      <c r="H184" s="56" t="n">
        <f aca="false">IF(B184=1,G184*Inputs!$C$9,0)</f>
        <v>0</v>
      </c>
      <c r="I184" s="56" t="n">
        <f aca="false">I183+G184</f>
        <v>120000</v>
      </c>
      <c r="J184" s="56" t="n">
        <f aca="false">(F184+G184+H184)*((1+D184)^(1/12)-1)</f>
        <v>13.9396320596834</v>
      </c>
      <c r="K184" s="56" t="n">
        <f aca="false">(F184+G184+H184+J184)*(Inputs!$C$14+IF(B184&lt;=10,Inputs!$C$12,Inputs!$C$13))/12</f>
        <v>2.13597715734034</v>
      </c>
      <c r="L184" s="56" t="n">
        <f aca="false">IF(OR(E184=1,A184&lt;=Inputs!$C$15),0,MAX(Inputs!$C$8*I184-(F184+G184+H184+J184-K184),0))</f>
        <v>116930.181662477</v>
      </c>
      <c r="M184" s="56" t="n">
        <f aca="false">L184*INDEX(Rates!$B$2:$C$101,C184+1,IF(Inputs!$C$5="Male",1,2))/1000/12*Inputs!$C$16</f>
        <v>1400.43380904426</v>
      </c>
      <c r="N184" s="56" t="n">
        <f aca="false">IF($V$1=1,MAX(F184+G184+H184+J184-K184-M184,0)*Inputs!$C$22/12,0)</f>
        <v>19.1292301898605</v>
      </c>
      <c r="O184" s="56" t="n">
        <f aca="false">IF(AND(MOD(A184,12)=0,B184&gt;=Inputs!$C$18),MAX(F184+G184+H184+J184-K184-M184-N184,0)*Inputs!$C$17,0)</f>
        <v>0</v>
      </c>
      <c r="P184" s="56" t="n">
        <f aca="false">F184+G184+H184+J184-K184-M184-N184+O184</f>
        <v>2850.25529828921</v>
      </c>
      <c r="Q184" s="56" t="n">
        <f aca="false">IF(OR(E184=1,P184&lt;=0),0,P184)</f>
        <v>2850.25529828921</v>
      </c>
      <c r="R184" s="15" t="n">
        <f aca="false">IF(OR(E184=1,AND(P184&lt;=0,I184&gt;0)),1,0)</f>
        <v>0</v>
      </c>
      <c r="S184" s="15" t="n">
        <f aca="false">IF(L184&gt;0,1,0)</f>
        <v>1</v>
      </c>
    </row>
    <row r="185" customFormat="false" ht="15" hidden="false" customHeight="false" outlineLevel="0" collapsed="false">
      <c r="A185" s="15" t="n">
        <v>184</v>
      </c>
      <c r="B185" s="15" t="n">
        <f aca="false">INT((A185-1)/12)+1</f>
        <v>16</v>
      </c>
      <c r="C185" s="15" t="n">
        <f aca="false">MIN(Inputs!$C$4+B185-1,99)</f>
        <v>89</v>
      </c>
      <c r="D185" s="55" t="n">
        <f aca="false">Inputs!$C$27</f>
        <v>0.04</v>
      </c>
      <c r="E185" s="15" t="n">
        <f aca="false">R184</f>
        <v>0</v>
      </c>
      <c r="F185" s="56" t="n">
        <f aca="false">Q184</f>
        <v>2850.25529828921</v>
      </c>
      <c r="G185" s="56" t="n">
        <f aca="false">IF(AND(MOD(A185-1,12)=0,B185&lt;=Inputs!$C$7,E185=0),Inputs!$C$6,0)</f>
        <v>0</v>
      </c>
      <c r="H185" s="56" t="n">
        <f aca="false">IF(B185=1,G185*Inputs!$C$9,0)</f>
        <v>0</v>
      </c>
      <c r="I185" s="56" t="n">
        <f aca="false">I184+G185</f>
        <v>120000</v>
      </c>
      <c r="J185" s="56" t="n">
        <f aca="false">(F185+G185+H185)*((1+D185)^(1/12)-1)</f>
        <v>9.33099415943263</v>
      </c>
      <c r="K185" s="56" t="n">
        <f aca="false">(F185+G185+H185+J185)*(Inputs!$C$14+IF(B185&lt;=10,Inputs!$C$12,Inputs!$C$13))/12</f>
        <v>1.42979314622432</v>
      </c>
      <c r="L185" s="56" t="n">
        <f aca="false">IF(OR(E185=1,A185&lt;=Inputs!$C$15),0,MAX(Inputs!$C$8*I185-(F185+G185+H185+J185-K185),0))</f>
        <v>118341.843500698</v>
      </c>
      <c r="M185" s="56" t="n">
        <f aca="false">L185*INDEX(Rates!$B$2:$C$101,C185+1,IF(Inputs!$C$5="Male",1,2))/1000/12*Inputs!$C$16</f>
        <v>1417.34081232669</v>
      </c>
      <c r="N185" s="56" t="n">
        <f aca="false">IF($V$1=1,MAX(F185+G185+H185+J185-K185-M185,0)*Inputs!$C$22/12,0)</f>
        <v>9.60543791317155</v>
      </c>
      <c r="O185" s="56" t="n">
        <f aca="false">IF(AND(MOD(A185,12)=0,B185&gt;=Inputs!$C$18),MAX(F185+G185+H185+J185-K185-M185-N185,0)*Inputs!$C$17,0)</f>
        <v>0</v>
      </c>
      <c r="P185" s="56" t="n">
        <f aca="false">F185+G185+H185+J185-K185-M185-N185+O185</f>
        <v>1431.21024906256</v>
      </c>
      <c r="Q185" s="56" t="n">
        <f aca="false">IF(OR(E185=1,P185&lt;=0),0,P185)</f>
        <v>1431.21024906256</v>
      </c>
      <c r="R185" s="15" t="n">
        <f aca="false">IF(OR(E185=1,AND(P185&lt;=0,I185&gt;0)),1,0)</f>
        <v>0</v>
      </c>
      <c r="S185" s="15" t="n">
        <f aca="false">IF(L185&gt;0,1,0)</f>
        <v>1</v>
      </c>
    </row>
    <row r="186" customFormat="false" ht="15" hidden="false" customHeight="false" outlineLevel="0" collapsed="false">
      <c r="A186" s="15" t="n">
        <v>185</v>
      </c>
      <c r="B186" s="15" t="n">
        <f aca="false">INT((A186-1)/12)+1</f>
        <v>16</v>
      </c>
      <c r="C186" s="15" t="n">
        <f aca="false">MIN(Inputs!$C$4+B186-1,99)</f>
        <v>89</v>
      </c>
      <c r="D186" s="55" t="n">
        <f aca="false">Inputs!$C$27</f>
        <v>0.04</v>
      </c>
      <c r="E186" s="15" t="n">
        <f aca="false">R185</f>
        <v>0</v>
      </c>
      <c r="F186" s="56" t="n">
        <f aca="false">Q185</f>
        <v>1431.21024906256</v>
      </c>
      <c r="G186" s="56" t="n">
        <f aca="false">IF(AND(MOD(A186-1,12)=0,B186&lt;=Inputs!$C$7,E186=0),Inputs!$C$6,0)</f>
        <v>0</v>
      </c>
      <c r="H186" s="56" t="n">
        <f aca="false">IF(B186=1,G186*Inputs!$C$9,0)</f>
        <v>0</v>
      </c>
      <c r="I186" s="56" t="n">
        <f aca="false">I185+G186</f>
        <v>120000</v>
      </c>
      <c r="J186" s="56" t="n">
        <f aca="false">(F186+G186+H186)*((1+D186)^(1/12)-1)</f>
        <v>4.68540992904692</v>
      </c>
      <c r="K186" s="56" t="n">
        <f aca="false">(F186+G186+H186+J186)*(Inputs!$C$14+IF(B186&lt;=10,Inputs!$C$12,Inputs!$C$13))/12</f>
        <v>0.717947829495804</v>
      </c>
      <c r="L186" s="56" t="n">
        <f aca="false">IF(OR(E186=1,A186&lt;=Inputs!$C$15),0,MAX(Inputs!$C$8*I186-(F186+G186+H186+J186-K186),0))</f>
        <v>119764.822288838</v>
      </c>
      <c r="M186" s="56" t="n">
        <f aca="false">L186*INDEX(Rates!$B$2:$C$101,C186+1,IF(Inputs!$C$5="Male",1,2))/1000/12*Inputs!$C$16</f>
        <v>1434.38335494598</v>
      </c>
      <c r="N186" s="56" t="n">
        <f aca="false">IF($V$1=1,MAX(F186+G186+H186+J186-K186-M186,0)*Inputs!$C$22/12,0)</f>
        <v>0.00529570810753436</v>
      </c>
      <c r="O186" s="56" t="n">
        <f aca="false">IF(AND(MOD(A186,12)=0,B186&gt;=Inputs!$C$18),MAX(F186+G186+H186+J186-K186-M186-N186,0)*Inputs!$C$17,0)</f>
        <v>0</v>
      </c>
      <c r="P186" s="56" t="n">
        <f aca="false">F186+G186+H186+J186-K186-M186-N186+O186</f>
        <v>0.78906050802262</v>
      </c>
      <c r="Q186" s="56" t="n">
        <f aca="false">IF(OR(E186=1,P186&lt;=0),0,P186)</f>
        <v>0.78906050802262</v>
      </c>
      <c r="R186" s="15" t="n">
        <f aca="false">IF(OR(E186=1,AND(P186&lt;=0,I186&gt;0)),1,0)</f>
        <v>0</v>
      </c>
      <c r="S186" s="15" t="n">
        <f aca="false">IF(L186&gt;0,1,0)</f>
        <v>1</v>
      </c>
    </row>
    <row r="187" customFormat="false" ht="15" hidden="false" customHeight="false" outlineLevel="0" collapsed="false">
      <c r="A187" s="15" t="n">
        <v>186</v>
      </c>
      <c r="B187" s="15" t="n">
        <f aca="false">INT((A187-1)/12)+1</f>
        <v>16</v>
      </c>
      <c r="C187" s="15" t="n">
        <f aca="false">MIN(Inputs!$C$4+B187-1,99)</f>
        <v>89</v>
      </c>
      <c r="D187" s="55" t="n">
        <f aca="false">Inputs!$C$27</f>
        <v>0.04</v>
      </c>
      <c r="E187" s="15" t="n">
        <f aca="false">R186</f>
        <v>0</v>
      </c>
      <c r="F187" s="56" t="n">
        <f aca="false">Q186</f>
        <v>0.78906050802262</v>
      </c>
      <c r="G187" s="56" t="n">
        <f aca="false">IF(AND(MOD(A187-1,12)=0,B187&lt;=Inputs!$C$7,E187=0),Inputs!$C$6,0)</f>
        <v>0</v>
      </c>
      <c r="H187" s="56" t="n">
        <f aca="false">IF(B187=1,G187*Inputs!$C$9,0)</f>
        <v>0</v>
      </c>
      <c r="I187" s="56" t="n">
        <f aca="false">I186+G187</f>
        <v>120000</v>
      </c>
      <c r="J187" s="56" t="n">
        <f aca="false">(F187+G187+H187)*((1+D187)^(1/12)-1)</f>
        <v>0.00258317877567574</v>
      </c>
      <c r="K187" s="56" t="n">
        <f aca="false">(F187+G187+H187+J187)*(Inputs!$C$14+IF(B187&lt;=10,Inputs!$C$12,Inputs!$C$13))/12</f>
        <v>0.000395821843399148</v>
      </c>
      <c r="L187" s="56" t="n">
        <f aca="false">IF(OR(E187=1,A187&lt;=Inputs!$C$15),0,MAX(Inputs!$C$8*I187-(F187+G187+H187+J187-K187),0))</f>
        <v>121199.208752135</v>
      </c>
      <c r="M187" s="56" t="n">
        <f aca="false">L187*INDEX(Rates!$B$2:$C$101,C187+1,IF(Inputs!$C$5="Male",1,2))/1000/12*Inputs!$C$16</f>
        <v>1451.56252348807</v>
      </c>
      <c r="N187" s="56" t="n">
        <f aca="false">IF($V$1=1,MAX(F187+G187+H187+J187-K187-M187,0)*Inputs!$C$22/12,0)</f>
        <v>0</v>
      </c>
      <c r="O187" s="56" t="n">
        <f aca="false">IF(AND(MOD(A187,12)=0,B187&gt;=Inputs!$C$18),MAX(F187+G187+H187+J187-K187-M187-N187,0)*Inputs!$C$17,0)</f>
        <v>0</v>
      </c>
      <c r="P187" s="56" t="n">
        <f aca="false">F187+G187+H187+J187-K187-M187-N187+O187</f>
        <v>-1450.77127562312</v>
      </c>
      <c r="Q187" s="56" t="n">
        <f aca="false">IF(OR(E187=1,P187&lt;=0),0,P187)</f>
        <v>0</v>
      </c>
      <c r="R187" s="15" t="n">
        <f aca="false">IF(OR(E187=1,AND(P187&lt;=0,I187&gt;0)),1,0)</f>
        <v>1</v>
      </c>
      <c r="S187" s="15" t="n">
        <f aca="false">IF(L187&gt;0,1,0)</f>
        <v>1</v>
      </c>
    </row>
    <row r="188" customFormat="false" ht="15" hidden="false" customHeight="false" outlineLevel="0" collapsed="false">
      <c r="A188" s="15" t="n">
        <v>187</v>
      </c>
      <c r="B188" s="15" t="n">
        <f aca="false">INT((A188-1)/12)+1</f>
        <v>16</v>
      </c>
      <c r="C188" s="15" t="n">
        <f aca="false">MIN(Inputs!$C$4+B188-1,99)</f>
        <v>89</v>
      </c>
      <c r="D188" s="55" t="n">
        <f aca="false">Inputs!$C$27</f>
        <v>0.04</v>
      </c>
      <c r="E188" s="15" t="n">
        <f aca="false">R187</f>
        <v>1</v>
      </c>
      <c r="F188" s="56" t="n">
        <f aca="false">Q187</f>
        <v>0</v>
      </c>
      <c r="G188" s="56" t="n">
        <f aca="false">IF(AND(MOD(A188-1,12)=0,B188&lt;=Inputs!$C$7,E188=0),Inputs!$C$6,0)</f>
        <v>0</v>
      </c>
      <c r="H188" s="56" t="n">
        <f aca="false">IF(B188=1,G188*Inputs!$C$9,0)</f>
        <v>0</v>
      </c>
      <c r="I188" s="56" t="n">
        <f aca="false">I187+G188</f>
        <v>120000</v>
      </c>
      <c r="J188" s="56" t="n">
        <f aca="false">(F188+G188+H188)*((1+D188)^(1/12)-1)</f>
        <v>0</v>
      </c>
      <c r="K188" s="56" t="n">
        <f aca="false">(F188+G188+H188+J188)*(Inputs!$C$14+IF(B188&lt;=10,Inputs!$C$12,Inputs!$C$13))/12</f>
        <v>0</v>
      </c>
      <c r="L188" s="56" t="n">
        <f aca="false">IF(OR(E188=1,A188&lt;=Inputs!$C$15),0,MAX(Inputs!$C$8*I188-(F188+G188+H188+J188-K188),0))</f>
        <v>0</v>
      </c>
      <c r="M188" s="56" t="n">
        <f aca="false">L188*INDEX(Rates!$B$2:$C$101,C188+1,IF(Inputs!$C$5="Male",1,2))/1000/12*Inputs!$C$16</f>
        <v>0</v>
      </c>
      <c r="N188" s="56" t="n">
        <f aca="false">IF($V$1=1,MAX(F188+G188+H188+J188-K188-M188,0)*Inputs!$C$22/12,0)</f>
        <v>0</v>
      </c>
      <c r="O188" s="56" t="n">
        <f aca="false">IF(AND(MOD(A188,12)=0,B188&gt;=Inputs!$C$18),MAX(F188+G188+H188+J188-K188-M188-N188,0)*Inputs!$C$17,0)</f>
        <v>0</v>
      </c>
      <c r="P188" s="56" t="n">
        <f aca="false">F188+G188+H188+J188-K188-M188-N188+O188</f>
        <v>0</v>
      </c>
      <c r="Q188" s="56" t="n">
        <f aca="false">IF(OR(E188=1,P188&lt;=0),0,P188)</f>
        <v>0</v>
      </c>
      <c r="R188" s="15" t="n">
        <f aca="false">IF(OR(E188=1,AND(P188&lt;=0,I188&gt;0)),1,0)</f>
        <v>1</v>
      </c>
      <c r="S188" s="15" t="n">
        <f aca="false">IF(L188&gt;0,1,0)</f>
        <v>0</v>
      </c>
    </row>
    <row r="189" customFormat="false" ht="15" hidden="false" customHeight="false" outlineLevel="0" collapsed="false">
      <c r="A189" s="15" t="n">
        <v>188</v>
      </c>
      <c r="B189" s="15" t="n">
        <f aca="false">INT((A189-1)/12)+1</f>
        <v>16</v>
      </c>
      <c r="C189" s="15" t="n">
        <f aca="false">MIN(Inputs!$C$4+B189-1,99)</f>
        <v>89</v>
      </c>
      <c r="D189" s="55" t="n">
        <f aca="false">Inputs!$C$27</f>
        <v>0.04</v>
      </c>
      <c r="E189" s="15" t="n">
        <f aca="false">R188</f>
        <v>1</v>
      </c>
      <c r="F189" s="56" t="n">
        <f aca="false">Q188</f>
        <v>0</v>
      </c>
      <c r="G189" s="56" t="n">
        <f aca="false">IF(AND(MOD(A189-1,12)=0,B189&lt;=Inputs!$C$7,E189=0),Inputs!$C$6,0)</f>
        <v>0</v>
      </c>
      <c r="H189" s="56" t="n">
        <f aca="false">IF(B189=1,G189*Inputs!$C$9,0)</f>
        <v>0</v>
      </c>
      <c r="I189" s="56" t="n">
        <f aca="false">I188+G189</f>
        <v>120000</v>
      </c>
      <c r="J189" s="56" t="n">
        <f aca="false">(F189+G189+H189)*((1+D189)^(1/12)-1)</f>
        <v>0</v>
      </c>
      <c r="K189" s="56" t="n">
        <f aca="false">(F189+G189+H189+J189)*(Inputs!$C$14+IF(B189&lt;=10,Inputs!$C$12,Inputs!$C$13))/12</f>
        <v>0</v>
      </c>
      <c r="L189" s="56" t="n">
        <f aca="false">IF(OR(E189=1,A189&lt;=Inputs!$C$15),0,MAX(Inputs!$C$8*I189-(F189+G189+H189+J189-K189),0))</f>
        <v>0</v>
      </c>
      <c r="M189" s="56" t="n">
        <f aca="false">L189*INDEX(Rates!$B$2:$C$101,C189+1,IF(Inputs!$C$5="Male",1,2))/1000/12*Inputs!$C$16</f>
        <v>0</v>
      </c>
      <c r="N189" s="56" t="n">
        <f aca="false">IF($V$1=1,MAX(F189+G189+H189+J189-K189-M189,0)*Inputs!$C$22/12,0)</f>
        <v>0</v>
      </c>
      <c r="O189" s="56" t="n">
        <f aca="false">IF(AND(MOD(A189,12)=0,B189&gt;=Inputs!$C$18),MAX(F189+G189+H189+J189-K189-M189-N189,0)*Inputs!$C$17,0)</f>
        <v>0</v>
      </c>
      <c r="P189" s="56" t="n">
        <f aca="false">F189+G189+H189+J189-K189-M189-N189+O189</f>
        <v>0</v>
      </c>
      <c r="Q189" s="56" t="n">
        <f aca="false">IF(OR(E189=1,P189&lt;=0),0,P189)</f>
        <v>0</v>
      </c>
      <c r="R189" s="15" t="n">
        <f aca="false">IF(OR(E189=1,AND(P189&lt;=0,I189&gt;0)),1,0)</f>
        <v>1</v>
      </c>
      <c r="S189" s="15" t="n">
        <f aca="false">IF(L189&gt;0,1,0)</f>
        <v>0</v>
      </c>
    </row>
    <row r="190" customFormat="false" ht="15" hidden="false" customHeight="false" outlineLevel="0" collapsed="false">
      <c r="A190" s="15" t="n">
        <v>189</v>
      </c>
      <c r="B190" s="15" t="n">
        <f aca="false">INT((A190-1)/12)+1</f>
        <v>16</v>
      </c>
      <c r="C190" s="15" t="n">
        <f aca="false">MIN(Inputs!$C$4+B190-1,99)</f>
        <v>89</v>
      </c>
      <c r="D190" s="55" t="n">
        <f aca="false">Inputs!$C$27</f>
        <v>0.04</v>
      </c>
      <c r="E190" s="15" t="n">
        <f aca="false">R189</f>
        <v>1</v>
      </c>
      <c r="F190" s="56" t="n">
        <f aca="false">Q189</f>
        <v>0</v>
      </c>
      <c r="G190" s="56" t="n">
        <f aca="false">IF(AND(MOD(A190-1,12)=0,B190&lt;=Inputs!$C$7,E190=0),Inputs!$C$6,0)</f>
        <v>0</v>
      </c>
      <c r="H190" s="56" t="n">
        <f aca="false">IF(B190=1,G190*Inputs!$C$9,0)</f>
        <v>0</v>
      </c>
      <c r="I190" s="56" t="n">
        <f aca="false">I189+G190</f>
        <v>120000</v>
      </c>
      <c r="J190" s="56" t="n">
        <f aca="false">(F190+G190+H190)*((1+D190)^(1/12)-1)</f>
        <v>0</v>
      </c>
      <c r="K190" s="56" t="n">
        <f aca="false">(F190+G190+H190+J190)*(Inputs!$C$14+IF(B190&lt;=10,Inputs!$C$12,Inputs!$C$13))/12</f>
        <v>0</v>
      </c>
      <c r="L190" s="56" t="n">
        <f aca="false">IF(OR(E190=1,A190&lt;=Inputs!$C$15),0,MAX(Inputs!$C$8*I190-(F190+G190+H190+J190-K190),0))</f>
        <v>0</v>
      </c>
      <c r="M190" s="56" t="n">
        <f aca="false">L190*INDEX(Rates!$B$2:$C$101,C190+1,IF(Inputs!$C$5="Male",1,2))/1000/12*Inputs!$C$16</f>
        <v>0</v>
      </c>
      <c r="N190" s="56" t="n">
        <f aca="false">IF($V$1=1,MAX(F190+G190+H190+J190-K190-M190,0)*Inputs!$C$22/12,0)</f>
        <v>0</v>
      </c>
      <c r="O190" s="56" t="n">
        <f aca="false">IF(AND(MOD(A190,12)=0,B190&gt;=Inputs!$C$18),MAX(F190+G190+H190+J190-K190-M190-N190,0)*Inputs!$C$17,0)</f>
        <v>0</v>
      </c>
      <c r="P190" s="56" t="n">
        <f aca="false">F190+G190+H190+J190-K190-M190-N190+O190</f>
        <v>0</v>
      </c>
      <c r="Q190" s="56" t="n">
        <f aca="false">IF(OR(E190=1,P190&lt;=0),0,P190)</f>
        <v>0</v>
      </c>
      <c r="R190" s="15" t="n">
        <f aca="false">IF(OR(E190=1,AND(P190&lt;=0,I190&gt;0)),1,0)</f>
        <v>1</v>
      </c>
      <c r="S190" s="15" t="n">
        <f aca="false">IF(L190&gt;0,1,0)</f>
        <v>0</v>
      </c>
    </row>
    <row r="191" customFormat="false" ht="15" hidden="false" customHeight="false" outlineLevel="0" collapsed="false">
      <c r="A191" s="15" t="n">
        <v>190</v>
      </c>
      <c r="B191" s="15" t="n">
        <f aca="false">INT((A191-1)/12)+1</f>
        <v>16</v>
      </c>
      <c r="C191" s="15" t="n">
        <f aca="false">MIN(Inputs!$C$4+B191-1,99)</f>
        <v>89</v>
      </c>
      <c r="D191" s="55" t="n">
        <f aca="false">Inputs!$C$27</f>
        <v>0.04</v>
      </c>
      <c r="E191" s="15" t="n">
        <f aca="false">R190</f>
        <v>1</v>
      </c>
      <c r="F191" s="56" t="n">
        <f aca="false">Q190</f>
        <v>0</v>
      </c>
      <c r="G191" s="56" t="n">
        <f aca="false">IF(AND(MOD(A191-1,12)=0,B191&lt;=Inputs!$C$7,E191=0),Inputs!$C$6,0)</f>
        <v>0</v>
      </c>
      <c r="H191" s="56" t="n">
        <f aca="false">IF(B191=1,G191*Inputs!$C$9,0)</f>
        <v>0</v>
      </c>
      <c r="I191" s="56" t="n">
        <f aca="false">I190+G191</f>
        <v>120000</v>
      </c>
      <c r="J191" s="56" t="n">
        <f aca="false">(F191+G191+H191)*((1+D191)^(1/12)-1)</f>
        <v>0</v>
      </c>
      <c r="K191" s="56" t="n">
        <f aca="false">(F191+G191+H191+J191)*(Inputs!$C$14+IF(B191&lt;=10,Inputs!$C$12,Inputs!$C$13))/12</f>
        <v>0</v>
      </c>
      <c r="L191" s="56" t="n">
        <f aca="false">IF(OR(E191=1,A191&lt;=Inputs!$C$15),0,MAX(Inputs!$C$8*I191-(F191+G191+H191+J191-K191),0))</f>
        <v>0</v>
      </c>
      <c r="M191" s="56" t="n">
        <f aca="false">L191*INDEX(Rates!$B$2:$C$101,C191+1,IF(Inputs!$C$5="Male",1,2))/1000/12*Inputs!$C$16</f>
        <v>0</v>
      </c>
      <c r="N191" s="56" t="n">
        <f aca="false">IF($V$1=1,MAX(F191+G191+H191+J191-K191-M191,0)*Inputs!$C$22/12,0)</f>
        <v>0</v>
      </c>
      <c r="O191" s="56" t="n">
        <f aca="false">IF(AND(MOD(A191,12)=0,B191&gt;=Inputs!$C$18),MAX(F191+G191+H191+J191-K191-M191-N191,0)*Inputs!$C$17,0)</f>
        <v>0</v>
      </c>
      <c r="P191" s="56" t="n">
        <f aca="false">F191+G191+H191+J191-K191-M191-N191+O191</f>
        <v>0</v>
      </c>
      <c r="Q191" s="56" t="n">
        <f aca="false">IF(OR(E191=1,P191&lt;=0),0,P191)</f>
        <v>0</v>
      </c>
      <c r="R191" s="15" t="n">
        <f aca="false">IF(OR(E191=1,AND(P191&lt;=0,I191&gt;0)),1,0)</f>
        <v>1</v>
      </c>
      <c r="S191" s="15" t="n">
        <f aca="false">IF(L191&gt;0,1,0)</f>
        <v>0</v>
      </c>
    </row>
    <row r="192" customFormat="false" ht="15" hidden="false" customHeight="false" outlineLevel="0" collapsed="false">
      <c r="A192" s="15" t="n">
        <v>191</v>
      </c>
      <c r="B192" s="15" t="n">
        <f aca="false">INT((A192-1)/12)+1</f>
        <v>16</v>
      </c>
      <c r="C192" s="15" t="n">
        <f aca="false">MIN(Inputs!$C$4+B192-1,99)</f>
        <v>89</v>
      </c>
      <c r="D192" s="55" t="n">
        <f aca="false">Inputs!$C$27</f>
        <v>0.04</v>
      </c>
      <c r="E192" s="15" t="n">
        <f aca="false">R191</f>
        <v>1</v>
      </c>
      <c r="F192" s="56" t="n">
        <f aca="false">Q191</f>
        <v>0</v>
      </c>
      <c r="G192" s="56" t="n">
        <f aca="false">IF(AND(MOD(A192-1,12)=0,B192&lt;=Inputs!$C$7,E192=0),Inputs!$C$6,0)</f>
        <v>0</v>
      </c>
      <c r="H192" s="56" t="n">
        <f aca="false">IF(B192=1,G192*Inputs!$C$9,0)</f>
        <v>0</v>
      </c>
      <c r="I192" s="56" t="n">
        <f aca="false">I191+G192</f>
        <v>120000</v>
      </c>
      <c r="J192" s="56" t="n">
        <f aca="false">(F192+G192+H192)*((1+D192)^(1/12)-1)</f>
        <v>0</v>
      </c>
      <c r="K192" s="56" t="n">
        <f aca="false">(F192+G192+H192+J192)*(Inputs!$C$14+IF(B192&lt;=10,Inputs!$C$12,Inputs!$C$13))/12</f>
        <v>0</v>
      </c>
      <c r="L192" s="56" t="n">
        <f aca="false">IF(OR(E192=1,A192&lt;=Inputs!$C$15),0,MAX(Inputs!$C$8*I192-(F192+G192+H192+J192-K192),0))</f>
        <v>0</v>
      </c>
      <c r="M192" s="56" t="n">
        <f aca="false">L192*INDEX(Rates!$B$2:$C$101,C192+1,IF(Inputs!$C$5="Male",1,2))/1000/12*Inputs!$C$16</f>
        <v>0</v>
      </c>
      <c r="N192" s="56" t="n">
        <f aca="false">IF($V$1=1,MAX(F192+G192+H192+J192-K192-M192,0)*Inputs!$C$22/12,0)</f>
        <v>0</v>
      </c>
      <c r="O192" s="56" t="n">
        <f aca="false">IF(AND(MOD(A192,12)=0,B192&gt;=Inputs!$C$18),MAX(F192+G192+H192+J192-K192-M192-N192,0)*Inputs!$C$17,0)</f>
        <v>0</v>
      </c>
      <c r="P192" s="56" t="n">
        <f aca="false">F192+G192+H192+J192-K192-M192-N192+O192</f>
        <v>0</v>
      </c>
      <c r="Q192" s="56" t="n">
        <f aca="false">IF(OR(E192=1,P192&lt;=0),0,P192)</f>
        <v>0</v>
      </c>
      <c r="R192" s="15" t="n">
        <f aca="false">IF(OR(E192=1,AND(P192&lt;=0,I192&gt;0)),1,0)</f>
        <v>1</v>
      </c>
      <c r="S192" s="15" t="n">
        <f aca="false">IF(L192&gt;0,1,0)</f>
        <v>0</v>
      </c>
    </row>
    <row r="193" customFormat="false" ht="15" hidden="false" customHeight="false" outlineLevel="0" collapsed="false">
      <c r="A193" s="15" t="n">
        <v>192</v>
      </c>
      <c r="B193" s="15" t="n">
        <f aca="false">INT((A193-1)/12)+1</f>
        <v>16</v>
      </c>
      <c r="C193" s="15" t="n">
        <f aca="false">MIN(Inputs!$C$4+B193-1,99)</f>
        <v>89</v>
      </c>
      <c r="D193" s="55" t="n">
        <f aca="false">Inputs!$C$27</f>
        <v>0.04</v>
      </c>
      <c r="E193" s="15" t="n">
        <f aca="false">R192</f>
        <v>1</v>
      </c>
      <c r="F193" s="56" t="n">
        <f aca="false">Q192</f>
        <v>0</v>
      </c>
      <c r="G193" s="56" t="n">
        <f aca="false">IF(AND(MOD(A193-1,12)=0,B193&lt;=Inputs!$C$7,E193=0),Inputs!$C$6,0)</f>
        <v>0</v>
      </c>
      <c r="H193" s="56" t="n">
        <f aca="false">IF(B193=1,G193*Inputs!$C$9,0)</f>
        <v>0</v>
      </c>
      <c r="I193" s="56" t="n">
        <f aca="false">I192+G193</f>
        <v>120000</v>
      </c>
      <c r="J193" s="56" t="n">
        <f aca="false">(F193+G193+H193)*((1+D193)^(1/12)-1)</f>
        <v>0</v>
      </c>
      <c r="K193" s="56" t="n">
        <f aca="false">(F193+G193+H193+J193)*(Inputs!$C$14+IF(B193&lt;=10,Inputs!$C$12,Inputs!$C$13))/12</f>
        <v>0</v>
      </c>
      <c r="L193" s="56" t="n">
        <f aca="false">IF(OR(E193=1,A193&lt;=Inputs!$C$15),0,MAX(Inputs!$C$8*I193-(F193+G193+H193+J193-K193),0))</f>
        <v>0</v>
      </c>
      <c r="M193" s="56" t="n">
        <f aca="false">L193*INDEX(Rates!$B$2:$C$101,C193+1,IF(Inputs!$C$5="Male",1,2))/1000/12*Inputs!$C$16</f>
        <v>0</v>
      </c>
      <c r="N193" s="56" t="n">
        <f aca="false">IF($V$1=1,MAX(F193+G193+H193+J193-K193-M193,0)*Inputs!$C$22/12,0)</f>
        <v>0</v>
      </c>
      <c r="O193" s="56" t="n">
        <f aca="false">IF(AND(MOD(A193,12)=0,B193&gt;=Inputs!$C$18),MAX(F193+G193+H193+J193-K193-M193-N193,0)*Inputs!$C$17,0)</f>
        <v>0</v>
      </c>
      <c r="P193" s="56" t="n">
        <f aca="false">F193+G193+H193+J193-K193-M193-N193+O193</f>
        <v>0</v>
      </c>
      <c r="Q193" s="56" t="n">
        <f aca="false">IF(OR(E193=1,P193&lt;=0),0,P193)</f>
        <v>0</v>
      </c>
      <c r="R193" s="15" t="n">
        <f aca="false">IF(OR(E193=1,AND(P193&lt;=0,I193&gt;0)),1,0)</f>
        <v>1</v>
      </c>
      <c r="S193" s="15" t="n">
        <f aca="false">IF(L193&gt;0,1,0)</f>
        <v>0</v>
      </c>
    </row>
    <row r="194" customFormat="false" ht="15" hidden="false" customHeight="false" outlineLevel="0" collapsed="false">
      <c r="A194" s="15" t="n">
        <v>193</v>
      </c>
      <c r="B194" s="15" t="n">
        <f aca="false">INT((A194-1)/12)+1</f>
        <v>17</v>
      </c>
      <c r="C194" s="15" t="n">
        <f aca="false">MIN(Inputs!$C$4+B194-1,99)</f>
        <v>90</v>
      </c>
      <c r="D194" s="55" t="n">
        <f aca="false">Inputs!$C$27</f>
        <v>0.04</v>
      </c>
      <c r="E194" s="15" t="n">
        <f aca="false">R193</f>
        <v>1</v>
      </c>
      <c r="F194" s="56" t="n">
        <f aca="false">Q193</f>
        <v>0</v>
      </c>
      <c r="G194" s="56" t="n">
        <f aca="false">IF(AND(MOD(A194-1,12)=0,B194&lt;=Inputs!$C$7,E194=0),Inputs!$C$6,0)</f>
        <v>0</v>
      </c>
      <c r="H194" s="56" t="n">
        <f aca="false">IF(B194=1,G194*Inputs!$C$9,0)</f>
        <v>0</v>
      </c>
      <c r="I194" s="56" t="n">
        <f aca="false">I193+G194</f>
        <v>120000</v>
      </c>
      <c r="J194" s="56" t="n">
        <f aca="false">(F194+G194+H194)*((1+D194)^(1/12)-1)</f>
        <v>0</v>
      </c>
      <c r="K194" s="56" t="n">
        <f aca="false">(F194+G194+H194+J194)*(Inputs!$C$14+IF(B194&lt;=10,Inputs!$C$12,Inputs!$C$13))/12</f>
        <v>0</v>
      </c>
      <c r="L194" s="56" t="n">
        <f aca="false">IF(OR(E194=1,A194&lt;=Inputs!$C$15),0,MAX(Inputs!$C$8*I194-(F194+G194+H194+J194-K194),0))</f>
        <v>0</v>
      </c>
      <c r="M194" s="56" t="n">
        <f aca="false">L194*INDEX(Rates!$B$2:$C$101,C194+1,IF(Inputs!$C$5="Male",1,2))/1000/12*Inputs!$C$16</f>
        <v>0</v>
      </c>
      <c r="N194" s="56" t="n">
        <f aca="false">IF($V$1=1,MAX(F194+G194+H194+J194-K194-M194,0)*Inputs!$C$22/12,0)</f>
        <v>0</v>
      </c>
      <c r="O194" s="56" t="n">
        <f aca="false">IF(AND(MOD(A194,12)=0,B194&gt;=Inputs!$C$18),MAX(F194+G194+H194+J194-K194-M194-N194,0)*Inputs!$C$17,0)</f>
        <v>0</v>
      </c>
      <c r="P194" s="56" t="n">
        <f aca="false">F194+G194+H194+J194-K194-M194-N194+O194</f>
        <v>0</v>
      </c>
      <c r="Q194" s="56" t="n">
        <f aca="false">IF(OR(E194=1,P194&lt;=0),0,P194)</f>
        <v>0</v>
      </c>
      <c r="R194" s="15" t="n">
        <f aca="false">IF(OR(E194=1,AND(P194&lt;=0,I194&gt;0)),1,0)</f>
        <v>1</v>
      </c>
      <c r="S194" s="15" t="n">
        <f aca="false">IF(L194&gt;0,1,0)</f>
        <v>0</v>
      </c>
    </row>
    <row r="195" customFormat="false" ht="15" hidden="false" customHeight="false" outlineLevel="0" collapsed="false">
      <c r="A195" s="15" t="n">
        <v>194</v>
      </c>
      <c r="B195" s="15" t="n">
        <f aca="false">INT((A195-1)/12)+1</f>
        <v>17</v>
      </c>
      <c r="C195" s="15" t="n">
        <f aca="false">MIN(Inputs!$C$4+B195-1,99)</f>
        <v>90</v>
      </c>
      <c r="D195" s="55" t="n">
        <f aca="false">Inputs!$C$27</f>
        <v>0.04</v>
      </c>
      <c r="E195" s="15" t="n">
        <f aca="false">R194</f>
        <v>1</v>
      </c>
      <c r="F195" s="56" t="n">
        <f aca="false">Q194</f>
        <v>0</v>
      </c>
      <c r="G195" s="56" t="n">
        <f aca="false">IF(AND(MOD(A195-1,12)=0,B195&lt;=Inputs!$C$7,E195=0),Inputs!$C$6,0)</f>
        <v>0</v>
      </c>
      <c r="H195" s="56" t="n">
        <f aca="false">IF(B195=1,G195*Inputs!$C$9,0)</f>
        <v>0</v>
      </c>
      <c r="I195" s="56" t="n">
        <f aca="false">I194+G195</f>
        <v>120000</v>
      </c>
      <c r="J195" s="56" t="n">
        <f aca="false">(F195+G195+H195)*((1+D195)^(1/12)-1)</f>
        <v>0</v>
      </c>
      <c r="K195" s="56" t="n">
        <f aca="false">(F195+G195+H195+J195)*(Inputs!$C$14+IF(B195&lt;=10,Inputs!$C$12,Inputs!$C$13))/12</f>
        <v>0</v>
      </c>
      <c r="L195" s="56" t="n">
        <f aca="false">IF(OR(E195=1,A195&lt;=Inputs!$C$15),0,MAX(Inputs!$C$8*I195-(F195+G195+H195+J195-K195),0))</f>
        <v>0</v>
      </c>
      <c r="M195" s="56" t="n">
        <f aca="false">L195*INDEX(Rates!$B$2:$C$101,C195+1,IF(Inputs!$C$5="Male",1,2))/1000/12*Inputs!$C$16</f>
        <v>0</v>
      </c>
      <c r="N195" s="56" t="n">
        <f aca="false">IF($V$1=1,MAX(F195+G195+H195+J195-K195-M195,0)*Inputs!$C$22/12,0)</f>
        <v>0</v>
      </c>
      <c r="O195" s="56" t="n">
        <f aca="false">IF(AND(MOD(A195,12)=0,B195&gt;=Inputs!$C$18),MAX(F195+G195+H195+J195-K195-M195-N195,0)*Inputs!$C$17,0)</f>
        <v>0</v>
      </c>
      <c r="P195" s="56" t="n">
        <f aca="false">F195+G195+H195+J195-K195-M195-N195+O195</f>
        <v>0</v>
      </c>
      <c r="Q195" s="56" t="n">
        <f aca="false">IF(OR(E195=1,P195&lt;=0),0,P195)</f>
        <v>0</v>
      </c>
      <c r="R195" s="15" t="n">
        <f aca="false">IF(OR(E195=1,AND(P195&lt;=0,I195&gt;0)),1,0)</f>
        <v>1</v>
      </c>
      <c r="S195" s="15" t="n">
        <f aca="false">IF(L195&gt;0,1,0)</f>
        <v>0</v>
      </c>
    </row>
    <row r="196" customFormat="false" ht="15" hidden="false" customHeight="false" outlineLevel="0" collapsed="false">
      <c r="A196" s="15" t="n">
        <v>195</v>
      </c>
      <c r="B196" s="15" t="n">
        <f aca="false">INT((A196-1)/12)+1</f>
        <v>17</v>
      </c>
      <c r="C196" s="15" t="n">
        <f aca="false">MIN(Inputs!$C$4+B196-1,99)</f>
        <v>90</v>
      </c>
      <c r="D196" s="55" t="n">
        <f aca="false">Inputs!$C$27</f>
        <v>0.04</v>
      </c>
      <c r="E196" s="15" t="n">
        <f aca="false">R195</f>
        <v>1</v>
      </c>
      <c r="F196" s="56" t="n">
        <f aca="false">Q195</f>
        <v>0</v>
      </c>
      <c r="G196" s="56" t="n">
        <f aca="false">IF(AND(MOD(A196-1,12)=0,B196&lt;=Inputs!$C$7,E196=0),Inputs!$C$6,0)</f>
        <v>0</v>
      </c>
      <c r="H196" s="56" t="n">
        <f aca="false">IF(B196=1,G196*Inputs!$C$9,0)</f>
        <v>0</v>
      </c>
      <c r="I196" s="56" t="n">
        <f aca="false">I195+G196</f>
        <v>120000</v>
      </c>
      <c r="J196" s="56" t="n">
        <f aca="false">(F196+G196+H196)*((1+D196)^(1/12)-1)</f>
        <v>0</v>
      </c>
      <c r="K196" s="56" t="n">
        <f aca="false">(F196+G196+H196+J196)*(Inputs!$C$14+IF(B196&lt;=10,Inputs!$C$12,Inputs!$C$13))/12</f>
        <v>0</v>
      </c>
      <c r="L196" s="56" t="n">
        <f aca="false">IF(OR(E196=1,A196&lt;=Inputs!$C$15),0,MAX(Inputs!$C$8*I196-(F196+G196+H196+J196-K196),0))</f>
        <v>0</v>
      </c>
      <c r="M196" s="56" t="n">
        <f aca="false">L196*INDEX(Rates!$B$2:$C$101,C196+1,IF(Inputs!$C$5="Male",1,2))/1000/12*Inputs!$C$16</f>
        <v>0</v>
      </c>
      <c r="N196" s="56" t="n">
        <f aca="false">IF($V$1=1,MAX(F196+G196+H196+J196-K196-M196,0)*Inputs!$C$22/12,0)</f>
        <v>0</v>
      </c>
      <c r="O196" s="56" t="n">
        <f aca="false">IF(AND(MOD(A196,12)=0,B196&gt;=Inputs!$C$18),MAX(F196+G196+H196+J196-K196-M196-N196,0)*Inputs!$C$17,0)</f>
        <v>0</v>
      </c>
      <c r="P196" s="56" t="n">
        <f aca="false">F196+G196+H196+J196-K196-M196-N196+O196</f>
        <v>0</v>
      </c>
      <c r="Q196" s="56" t="n">
        <f aca="false">IF(OR(E196=1,P196&lt;=0),0,P196)</f>
        <v>0</v>
      </c>
      <c r="R196" s="15" t="n">
        <f aca="false">IF(OR(E196=1,AND(P196&lt;=0,I196&gt;0)),1,0)</f>
        <v>1</v>
      </c>
      <c r="S196" s="15" t="n">
        <f aca="false">IF(L196&gt;0,1,0)</f>
        <v>0</v>
      </c>
    </row>
    <row r="197" customFormat="false" ht="15" hidden="false" customHeight="false" outlineLevel="0" collapsed="false">
      <c r="A197" s="15" t="n">
        <v>196</v>
      </c>
      <c r="B197" s="15" t="n">
        <f aca="false">INT((A197-1)/12)+1</f>
        <v>17</v>
      </c>
      <c r="C197" s="15" t="n">
        <f aca="false">MIN(Inputs!$C$4+B197-1,99)</f>
        <v>90</v>
      </c>
      <c r="D197" s="55" t="n">
        <f aca="false">Inputs!$C$27</f>
        <v>0.04</v>
      </c>
      <c r="E197" s="15" t="n">
        <f aca="false">R196</f>
        <v>1</v>
      </c>
      <c r="F197" s="56" t="n">
        <f aca="false">Q196</f>
        <v>0</v>
      </c>
      <c r="G197" s="56" t="n">
        <f aca="false">IF(AND(MOD(A197-1,12)=0,B197&lt;=Inputs!$C$7,E197=0),Inputs!$C$6,0)</f>
        <v>0</v>
      </c>
      <c r="H197" s="56" t="n">
        <f aca="false">IF(B197=1,G197*Inputs!$C$9,0)</f>
        <v>0</v>
      </c>
      <c r="I197" s="56" t="n">
        <f aca="false">I196+G197</f>
        <v>120000</v>
      </c>
      <c r="J197" s="56" t="n">
        <f aca="false">(F197+G197+H197)*((1+D197)^(1/12)-1)</f>
        <v>0</v>
      </c>
      <c r="K197" s="56" t="n">
        <f aca="false">(F197+G197+H197+J197)*(Inputs!$C$14+IF(B197&lt;=10,Inputs!$C$12,Inputs!$C$13))/12</f>
        <v>0</v>
      </c>
      <c r="L197" s="56" t="n">
        <f aca="false">IF(OR(E197=1,A197&lt;=Inputs!$C$15),0,MAX(Inputs!$C$8*I197-(F197+G197+H197+J197-K197),0))</f>
        <v>0</v>
      </c>
      <c r="M197" s="56" t="n">
        <f aca="false">L197*INDEX(Rates!$B$2:$C$101,C197+1,IF(Inputs!$C$5="Male",1,2))/1000/12*Inputs!$C$16</f>
        <v>0</v>
      </c>
      <c r="N197" s="56" t="n">
        <f aca="false">IF($V$1=1,MAX(F197+G197+H197+J197-K197-M197,0)*Inputs!$C$22/12,0)</f>
        <v>0</v>
      </c>
      <c r="O197" s="56" t="n">
        <f aca="false">IF(AND(MOD(A197,12)=0,B197&gt;=Inputs!$C$18),MAX(F197+G197+H197+J197-K197-M197-N197,0)*Inputs!$C$17,0)</f>
        <v>0</v>
      </c>
      <c r="P197" s="56" t="n">
        <f aca="false">F197+G197+H197+J197-K197-M197-N197+O197</f>
        <v>0</v>
      </c>
      <c r="Q197" s="56" t="n">
        <f aca="false">IF(OR(E197=1,P197&lt;=0),0,P197)</f>
        <v>0</v>
      </c>
      <c r="R197" s="15" t="n">
        <f aca="false">IF(OR(E197=1,AND(P197&lt;=0,I197&gt;0)),1,0)</f>
        <v>1</v>
      </c>
      <c r="S197" s="15" t="n">
        <f aca="false">IF(L197&gt;0,1,0)</f>
        <v>0</v>
      </c>
    </row>
    <row r="198" customFormat="false" ht="15" hidden="false" customHeight="false" outlineLevel="0" collapsed="false">
      <c r="A198" s="15" t="n">
        <v>197</v>
      </c>
      <c r="B198" s="15" t="n">
        <f aca="false">INT((A198-1)/12)+1</f>
        <v>17</v>
      </c>
      <c r="C198" s="15" t="n">
        <f aca="false">MIN(Inputs!$C$4+B198-1,99)</f>
        <v>90</v>
      </c>
      <c r="D198" s="55" t="n">
        <f aca="false">Inputs!$C$27</f>
        <v>0.04</v>
      </c>
      <c r="E198" s="15" t="n">
        <f aca="false">R197</f>
        <v>1</v>
      </c>
      <c r="F198" s="56" t="n">
        <f aca="false">Q197</f>
        <v>0</v>
      </c>
      <c r="G198" s="56" t="n">
        <f aca="false">IF(AND(MOD(A198-1,12)=0,B198&lt;=Inputs!$C$7,E198=0),Inputs!$C$6,0)</f>
        <v>0</v>
      </c>
      <c r="H198" s="56" t="n">
        <f aca="false">IF(B198=1,G198*Inputs!$C$9,0)</f>
        <v>0</v>
      </c>
      <c r="I198" s="56" t="n">
        <f aca="false">I197+G198</f>
        <v>120000</v>
      </c>
      <c r="J198" s="56" t="n">
        <f aca="false">(F198+G198+H198)*((1+D198)^(1/12)-1)</f>
        <v>0</v>
      </c>
      <c r="K198" s="56" t="n">
        <f aca="false">(F198+G198+H198+J198)*(Inputs!$C$14+IF(B198&lt;=10,Inputs!$C$12,Inputs!$C$13))/12</f>
        <v>0</v>
      </c>
      <c r="L198" s="56" t="n">
        <f aca="false">IF(OR(E198=1,A198&lt;=Inputs!$C$15),0,MAX(Inputs!$C$8*I198-(F198+G198+H198+J198-K198),0))</f>
        <v>0</v>
      </c>
      <c r="M198" s="56" t="n">
        <f aca="false">L198*INDEX(Rates!$B$2:$C$101,C198+1,IF(Inputs!$C$5="Male",1,2))/1000/12*Inputs!$C$16</f>
        <v>0</v>
      </c>
      <c r="N198" s="56" t="n">
        <f aca="false">IF($V$1=1,MAX(F198+G198+H198+J198-K198-M198,0)*Inputs!$C$22/12,0)</f>
        <v>0</v>
      </c>
      <c r="O198" s="56" t="n">
        <f aca="false">IF(AND(MOD(A198,12)=0,B198&gt;=Inputs!$C$18),MAX(F198+G198+H198+J198-K198-M198-N198,0)*Inputs!$C$17,0)</f>
        <v>0</v>
      </c>
      <c r="P198" s="56" t="n">
        <f aca="false">F198+G198+H198+J198-K198-M198-N198+O198</f>
        <v>0</v>
      </c>
      <c r="Q198" s="56" t="n">
        <f aca="false">IF(OR(E198=1,P198&lt;=0),0,P198)</f>
        <v>0</v>
      </c>
      <c r="R198" s="15" t="n">
        <f aca="false">IF(OR(E198=1,AND(P198&lt;=0,I198&gt;0)),1,0)</f>
        <v>1</v>
      </c>
      <c r="S198" s="15" t="n">
        <f aca="false">IF(L198&gt;0,1,0)</f>
        <v>0</v>
      </c>
    </row>
    <row r="199" customFormat="false" ht="15" hidden="false" customHeight="false" outlineLevel="0" collapsed="false">
      <c r="A199" s="15" t="n">
        <v>198</v>
      </c>
      <c r="B199" s="15" t="n">
        <f aca="false">INT((A199-1)/12)+1</f>
        <v>17</v>
      </c>
      <c r="C199" s="15" t="n">
        <f aca="false">MIN(Inputs!$C$4+B199-1,99)</f>
        <v>90</v>
      </c>
      <c r="D199" s="55" t="n">
        <f aca="false">Inputs!$C$27</f>
        <v>0.04</v>
      </c>
      <c r="E199" s="15" t="n">
        <f aca="false">R198</f>
        <v>1</v>
      </c>
      <c r="F199" s="56" t="n">
        <f aca="false">Q198</f>
        <v>0</v>
      </c>
      <c r="G199" s="56" t="n">
        <f aca="false">IF(AND(MOD(A199-1,12)=0,B199&lt;=Inputs!$C$7,E199=0),Inputs!$C$6,0)</f>
        <v>0</v>
      </c>
      <c r="H199" s="56" t="n">
        <f aca="false">IF(B199=1,G199*Inputs!$C$9,0)</f>
        <v>0</v>
      </c>
      <c r="I199" s="56" t="n">
        <f aca="false">I198+G199</f>
        <v>120000</v>
      </c>
      <c r="J199" s="56" t="n">
        <f aca="false">(F199+G199+H199)*((1+D199)^(1/12)-1)</f>
        <v>0</v>
      </c>
      <c r="K199" s="56" t="n">
        <f aca="false">(F199+G199+H199+J199)*(Inputs!$C$14+IF(B199&lt;=10,Inputs!$C$12,Inputs!$C$13))/12</f>
        <v>0</v>
      </c>
      <c r="L199" s="56" t="n">
        <f aca="false">IF(OR(E199=1,A199&lt;=Inputs!$C$15),0,MAX(Inputs!$C$8*I199-(F199+G199+H199+J199-K199),0))</f>
        <v>0</v>
      </c>
      <c r="M199" s="56" t="n">
        <f aca="false">L199*INDEX(Rates!$B$2:$C$101,C199+1,IF(Inputs!$C$5="Male",1,2))/1000/12*Inputs!$C$16</f>
        <v>0</v>
      </c>
      <c r="N199" s="56" t="n">
        <f aca="false">IF($V$1=1,MAX(F199+G199+H199+J199-K199-M199,0)*Inputs!$C$22/12,0)</f>
        <v>0</v>
      </c>
      <c r="O199" s="56" t="n">
        <f aca="false">IF(AND(MOD(A199,12)=0,B199&gt;=Inputs!$C$18),MAX(F199+G199+H199+J199-K199-M199-N199,0)*Inputs!$C$17,0)</f>
        <v>0</v>
      </c>
      <c r="P199" s="56" t="n">
        <f aca="false">F199+G199+H199+J199-K199-M199-N199+O199</f>
        <v>0</v>
      </c>
      <c r="Q199" s="56" t="n">
        <f aca="false">IF(OR(E199=1,P199&lt;=0),0,P199)</f>
        <v>0</v>
      </c>
      <c r="R199" s="15" t="n">
        <f aca="false">IF(OR(E199=1,AND(P199&lt;=0,I199&gt;0)),1,0)</f>
        <v>1</v>
      </c>
      <c r="S199" s="15" t="n">
        <f aca="false">IF(L199&gt;0,1,0)</f>
        <v>0</v>
      </c>
    </row>
    <row r="200" customFormat="false" ht="15" hidden="false" customHeight="false" outlineLevel="0" collapsed="false">
      <c r="A200" s="15" t="n">
        <v>199</v>
      </c>
      <c r="B200" s="15" t="n">
        <f aca="false">INT((A200-1)/12)+1</f>
        <v>17</v>
      </c>
      <c r="C200" s="15" t="n">
        <f aca="false">MIN(Inputs!$C$4+B200-1,99)</f>
        <v>90</v>
      </c>
      <c r="D200" s="55" t="n">
        <f aca="false">Inputs!$C$27</f>
        <v>0.04</v>
      </c>
      <c r="E200" s="15" t="n">
        <f aca="false">R199</f>
        <v>1</v>
      </c>
      <c r="F200" s="56" t="n">
        <f aca="false">Q199</f>
        <v>0</v>
      </c>
      <c r="G200" s="56" t="n">
        <f aca="false">IF(AND(MOD(A200-1,12)=0,B200&lt;=Inputs!$C$7,E200=0),Inputs!$C$6,0)</f>
        <v>0</v>
      </c>
      <c r="H200" s="56" t="n">
        <f aca="false">IF(B200=1,G200*Inputs!$C$9,0)</f>
        <v>0</v>
      </c>
      <c r="I200" s="56" t="n">
        <f aca="false">I199+G200</f>
        <v>120000</v>
      </c>
      <c r="J200" s="56" t="n">
        <f aca="false">(F200+G200+H200)*((1+D200)^(1/12)-1)</f>
        <v>0</v>
      </c>
      <c r="K200" s="56" t="n">
        <f aca="false">(F200+G200+H200+J200)*(Inputs!$C$14+IF(B200&lt;=10,Inputs!$C$12,Inputs!$C$13))/12</f>
        <v>0</v>
      </c>
      <c r="L200" s="56" t="n">
        <f aca="false">IF(OR(E200=1,A200&lt;=Inputs!$C$15),0,MAX(Inputs!$C$8*I200-(F200+G200+H200+J200-K200),0))</f>
        <v>0</v>
      </c>
      <c r="M200" s="56" t="n">
        <f aca="false">L200*INDEX(Rates!$B$2:$C$101,C200+1,IF(Inputs!$C$5="Male",1,2))/1000/12*Inputs!$C$16</f>
        <v>0</v>
      </c>
      <c r="N200" s="56" t="n">
        <f aca="false">IF($V$1=1,MAX(F200+G200+H200+J200-K200-M200,0)*Inputs!$C$22/12,0)</f>
        <v>0</v>
      </c>
      <c r="O200" s="56" t="n">
        <f aca="false">IF(AND(MOD(A200,12)=0,B200&gt;=Inputs!$C$18),MAX(F200+G200+H200+J200-K200-M200-N200,0)*Inputs!$C$17,0)</f>
        <v>0</v>
      </c>
      <c r="P200" s="56" t="n">
        <f aca="false">F200+G200+H200+J200-K200-M200-N200+O200</f>
        <v>0</v>
      </c>
      <c r="Q200" s="56" t="n">
        <f aca="false">IF(OR(E200=1,P200&lt;=0),0,P200)</f>
        <v>0</v>
      </c>
      <c r="R200" s="15" t="n">
        <f aca="false">IF(OR(E200=1,AND(P200&lt;=0,I200&gt;0)),1,0)</f>
        <v>1</v>
      </c>
      <c r="S200" s="15" t="n">
        <f aca="false">IF(L200&gt;0,1,0)</f>
        <v>0</v>
      </c>
    </row>
    <row r="201" customFormat="false" ht="15" hidden="false" customHeight="false" outlineLevel="0" collapsed="false">
      <c r="A201" s="15" t="n">
        <v>200</v>
      </c>
      <c r="B201" s="15" t="n">
        <f aca="false">INT((A201-1)/12)+1</f>
        <v>17</v>
      </c>
      <c r="C201" s="15" t="n">
        <f aca="false">MIN(Inputs!$C$4+B201-1,99)</f>
        <v>90</v>
      </c>
      <c r="D201" s="55" t="n">
        <f aca="false">Inputs!$C$27</f>
        <v>0.04</v>
      </c>
      <c r="E201" s="15" t="n">
        <f aca="false">R200</f>
        <v>1</v>
      </c>
      <c r="F201" s="56" t="n">
        <f aca="false">Q200</f>
        <v>0</v>
      </c>
      <c r="G201" s="56" t="n">
        <f aca="false">IF(AND(MOD(A201-1,12)=0,B201&lt;=Inputs!$C$7,E201=0),Inputs!$C$6,0)</f>
        <v>0</v>
      </c>
      <c r="H201" s="56" t="n">
        <f aca="false">IF(B201=1,G201*Inputs!$C$9,0)</f>
        <v>0</v>
      </c>
      <c r="I201" s="56" t="n">
        <f aca="false">I200+G201</f>
        <v>120000</v>
      </c>
      <c r="J201" s="56" t="n">
        <f aca="false">(F201+G201+H201)*((1+D201)^(1/12)-1)</f>
        <v>0</v>
      </c>
      <c r="K201" s="56" t="n">
        <f aca="false">(F201+G201+H201+J201)*(Inputs!$C$14+IF(B201&lt;=10,Inputs!$C$12,Inputs!$C$13))/12</f>
        <v>0</v>
      </c>
      <c r="L201" s="56" t="n">
        <f aca="false">IF(OR(E201=1,A201&lt;=Inputs!$C$15),0,MAX(Inputs!$C$8*I201-(F201+G201+H201+J201-K201),0))</f>
        <v>0</v>
      </c>
      <c r="M201" s="56" t="n">
        <f aca="false">L201*INDEX(Rates!$B$2:$C$101,C201+1,IF(Inputs!$C$5="Male",1,2))/1000/12*Inputs!$C$16</f>
        <v>0</v>
      </c>
      <c r="N201" s="56" t="n">
        <f aca="false">IF($V$1=1,MAX(F201+G201+H201+J201-K201-M201,0)*Inputs!$C$22/12,0)</f>
        <v>0</v>
      </c>
      <c r="O201" s="56" t="n">
        <f aca="false">IF(AND(MOD(A201,12)=0,B201&gt;=Inputs!$C$18),MAX(F201+G201+H201+J201-K201-M201-N201,0)*Inputs!$C$17,0)</f>
        <v>0</v>
      </c>
      <c r="P201" s="56" t="n">
        <f aca="false">F201+G201+H201+J201-K201-M201-N201+O201</f>
        <v>0</v>
      </c>
      <c r="Q201" s="56" t="n">
        <f aca="false">IF(OR(E201=1,P201&lt;=0),0,P201)</f>
        <v>0</v>
      </c>
      <c r="R201" s="15" t="n">
        <f aca="false">IF(OR(E201=1,AND(P201&lt;=0,I201&gt;0)),1,0)</f>
        <v>1</v>
      </c>
      <c r="S201" s="15" t="n">
        <f aca="false">IF(L201&gt;0,1,0)</f>
        <v>0</v>
      </c>
    </row>
    <row r="202" customFormat="false" ht="15" hidden="false" customHeight="false" outlineLevel="0" collapsed="false">
      <c r="A202" s="15" t="n">
        <v>201</v>
      </c>
      <c r="B202" s="15" t="n">
        <f aca="false">INT((A202-1)/12)+1</f>
        <v>17</v>
      </c>
      <c r="C202" s="15" t="n">
        <f aca="false">MIN(Inputs!$C$4+B202-1,99)</f>
        <v>90</v>
      </c>
      <c r="D202" s="55" t="n">
        <f aca="false">Inputs!$C$27</f>
        <v>0.04</v>
      </c>
      <c r="E202" s="15" t="n">
        <f aca="false">R201</f>
        <v>1</v>
      </c>
      <c r="F202" s="56" t="n">
        <f aca="false">Q201</f>
        <v>0</v>
      </c>
      <c r="G202" s="56" t="n">
        <f aca="false">IF(AND(MOD(A202-1,12)=0,B202&lt;=Inputs!$C$7,E202=0),Inputs!$C$6,0)</f>
        <v>0</v>
      </c>
      <c r="H202" s="56" t="n">
        <f aca="false">IF(B202=1,G202*Inputs!$C$9,0)</f>
        <v>0</v>
      </c>
      <c r="I202" s="56" t="n">
        <f aca="false">I201+G202</f>
        <v>120000</v>
      </c>
      <c r="J202" s="56" t="n">
        <f aca="false">(F202+G202+H202)*((1+D202)^(1/12)-1)</f>
        <v>0</v>
      </c>
      <c r="K202" s="56" t="n">
        <f aca="false">(F202+G202+H202+J202)*(Inputs!$C$14+IF(B202&lt;=10,Inputs!$C$12,Inputs!$C$13))/12</f>
        <v>0</v>
      </c>
      <c r="L202" s="56" t="n">
        <f aca="false">IF(OR(E202=1,A202&lt;=Inputs!$C$15),0,MAX(Inputs!$C$8*I202-(F202+G202+H202+J202-K202),0))</f>
        <v>0</v>
      </c>
      <c r="M202" s="56" t="n">
        <f aca="false">L202*INDEX(Rates!$B$2:$C$101,C202+1,IF(Inputs!$C$5="Male",1,2))/1000/12*Inputs!$C$16</f>
        <v>0</v>
      </c>
      <c r="N202" s="56" t="n">
        <f aca="false">IF($V$1=1,MAX(F202+G202+H202+J202-K202-M202,0)*Inputs!$C$22/12,0)</f>
        <v>0</v>
      </c>
      <c r="O202" s="56" t="n">
        <f aca="false">IF(AND(MOD(A202,12)=0,B202&gt;=Inputs!$C$18),MAX(F202+G202+H202+J202-K202-M202-N202,0)*Inputs!$C$17,0)</f>
        <v>0</v>
      </c>
      <c r="P202" s="56" t="n">
        <f aca="false">F202+G202+H202+J202-K202-M202-N202+O202</f>
        <v>0</v>
      </c>
      <c r="Q202" s="56" t="n">
        <f aca="false">IF(OR(E202=1,P202&lt;=0),0,P202)</f>
        <v>0</v>
      </c>
      <c r="R202" s="15" t="n">
        <f aca="false">IF(OR(E202=1,AND(P202&lt;=0,I202&gt;0)),1,0)</f>
        <v>1</v>
      </c>
      <c r="S202" s="15" t="n">
        <f aca="false">IF(L202&gt;0,1,0)</f>
        <v>0</v>
      </c>
    </row>
    <row r="203" customFormat="false" ht="15" hidden="false" customHeight="false" outlineLevel="0" collapsed="false">
      <c r="A203" s="15" t="n">
        <v>202</v>
      </c>
      <c r="B203" s="15" t="n">
        <f aca="false">INT((A203-1)/12)+1</f>
        <v>17</v>
      </c>
      <c r="C203" s="15" t="n">
        <f aca="false">MIN(Inputs!$C$4+B203-1,99)</f>
        <v>90</v>
      </c>
      <c r="D203" s="55" t="n">
        <f aca="false">Inputs!$C$27</f>
        <v>0.04</v>
      </c>
      <c r="E203" s="15" t="n">
        <f aca="false">R202</f>
        <v>1</v>
      </c>
      <c r="F203" s="56" t="n">
        <f aca="false">Q202</f>
        <v>0</v>
      </c>
      <c r="G203" s="56" t="n">
        <f aca="false">IF(AND(MOD(A203-1,12)=0,B203&lt;=Inputs!$C$7,E203=0),Inputs!$C$6,0)</f>
        <v>0</v>
      </c>
      <c r="H203" s="56" t="n">
        <f aca="false">IF(B203=1,G203*Inputs!$C$9,0)</f>
        <v>0</v>
      </c>
      <c r="I203" s="56" t="n">
        <f aca="false">I202+G203</f>
        <v>120000</v>
      </c>
      <c r="J203" s="56" t="n">
        <f aca="false">(F203+G203+H203)*((1+D203)^(1/12)-1)</f>
        <v>0</v>
      </c>
      <c r="K203" s="56" t="n">
        <f aca="false">(F203+G203+H203+J203)*(Inputs!$C$14+IF(B203&lt;=10,Inputs!$C$12,Inputs!$C$13))/12</f>
        <v>0</v>
      </c>
      <c r="L203" s="56" t="n">
        <f aca="false">IF(OR(E203=1,A203&lt;=Inputs!$C$15),0,MAX(Inputs!$C$8*I203-(F203+G203+H203+J203-K203),0))</f>
        <v>0</v>
      </c>
      <c r="M203" s="56" t="n">
        <f aca="false">L203*INDEX(Rates!$B$2:$C$101,C203+1,IF(Inputs!$C$5="Male",1,2))/1000/12*Inputs!$C$16</f>
        <v>0</v>
      </c>
      <c r="N203" s="56" t="n">
        <f aca="false">IF($V$1=1,MAX(F203+G203+H203+J203-K203-M203,0)*Inputs!$C$22/12,0)</f>
        <v>0</v>
      </c>
      <c r="O203" s="56" t="n">
        <f aca="false">IF(AND(MOD(A203,12)=0,B203&gt;=Inputs!$C$18),MAX(F203+G203+H203+J203-K203-M203-N203,0)*Inputs!$C$17,0)</f>
        <v>0</v>
      </c>
      <c r="P203" s="56" t="n">
        <f aca="false">F203+G203+H203+J203-K203-M203-N203+O203</f>
        <v>0</v>
      </c>
      <c r="Q203" s="56" t="n">
        <f aca="false">IF(OR(E203=1,P203&lt;=0),0,P203)</f>
        <v>0</v>
      </c>
      <c r="R203" s="15" t="n">
        <f aca="false">IF(OR(E203=1,AND(P203&lt;=0,I203&gt;0)),1,0)</f>
        <v>1</v>
      </c>
      <c r="S203" s="15" t="n">
        <f aca="false">IF(L203&gt;0,1,0)</f>
        <v>0</v>
      </c>
    </row>
    <row r="204" customFormat="false" ht="15" hidden="false" customHeight="false" outlineLevel="0" collapsed="false">
      <c r="A204" s="15" t="n">
        <v>203</v>
      </c>
      <c r="B204" s="15" t="n">
        <f aca="false">INT((A204-1)/12)+1</f>
        <v>17</v>
      </c>
      <c r="C204" s="15" t="n">
        <f aca="false">MIN(Inputs!$C$4+B204-1,99)</f>
        <v>90</v>
      </c>
      <c r="D204" s="55" t="n">
        <f aca="false">Inputs!$C$27</f>
        <v>0.04</v>
      </c>
      <c r="E204" s="15" t="n">
        <f aca="false">R203</f>
        <v>1</v>
      </c>
      <c r="F204" s="56" t="n">
        <f aca="false">Q203</f>
        <v>0</v>
      </c>
      <c r="G204" s="56" t="n">
        <f aca="false">IF(AND(MOD(A204-1,12)=0,B204&lt;=Inputs!$C$7,E204=0),Inputs!$C$6,0)</f>
        <v>0</v>
      </c>
      <c r="H204" s="56" t="n">
        <f aca="false">IF(B204=1,G204*Inputs!$C$9,0)</f>
        <v>0</v>
      </c>
      <c r="I204" s="56" t="n">
        <f aca="false">I203+G204</f>
        <v>120000</v>
      </c>
      <c r="J204" s="56" t="n">
        <f aca="false">(F204+G204+H204)*((1+D204)^(1/12)-1)</f>
        <v>0</v>
      </c>
      <c r="K204" s="56" t="n">
        <f aca="false">(F204+G204+H204+J204)*(Inputs!$C$14+IF(B204&lt;=10,Inputs!$C$12,Inputs!$C$13))/12</f>
        <v>0</v>
      </c>
      <c r="L204" s="56" t="n">
        <f aca="false">IF(OR(E204=1,A204&lt;=Inputs!$C$15),0,MAX(Inputs!$C$8*I204-(F204+G204+H204+J204-K204),0))</f>
        <v>0</v>
      </c>
      <c r="M204" s="56" t="n">
        <f aca="false">L204*INDEX(Rates!$B$2:$C$101,C204+1,IF(Inputs!$C$5="Male",1,2))/1000/12*Inputs!$C$16</f>
        <v>0</v>
      </c>
      <c r="N204" s="56" t="n">
        <f aca="false">IF($V$1=1,MAX(F204+G204+H204+J204-K204-M204,0)*Inputs!$C$22/12,0)</f>
        <v>0</v>
      </c>
      <c r="O204" s="56" t="n">
        <f aca="false">IF(AND(MOD(A204,12)=0,B204&gt;=Inputs!$C$18),MAX(F204+G204+H204+J204-K204-M204-N204,0)*Inputs!$C$17,0)</f>
        <v>0</v>
      </c>
      <c r="P204" s="56" t="n">
        <f aca="false">F204+G204+H204+J204-K204-M204-N204+O204</f>
        <v>0</v>
      </c>
      <c r="Q204" s="56" t="n">
        <f aca="false">IF(OR(E204=1,P204&lt;=0),0,P204)</f>
        <v>0</v>
      </c>
      <c r="R204" s="15" t="n">
        <f aca="false">IF(OR(E204=1,AND(P204&lt;=0,I204&gt;0)),1,0)</f>
        <v>1</v>
      </c>
      <c r="S204" s="15" t="n">
        <f aca="false">IF(L204&gt;0,1,0)</f>
        <v>0</v>
      </c>
    </row>
    <row r="205" customFormat="false" ht="15" hidden="false" customHeight="false" outlineLevel="0" collapsed="false">
      <c r="A205" s="15" t="n">
        <v>204</v>
      </c>
      <c r="B205" s="15" t="n">
        <f aca="false">INT((A205-1)/12)+1</f>
        <v>17</v>
      </c>
      <c r="C205" s="15" t="n">
        <f aca="false">MIN(Inputs!$C$4+B205-1,99)</f>
        <v>90</v>
      </c>
      <c r="D205" s="55" t="n">
        <f aca="false">Inputs!$C$27</f>
        <v>0.04</v>
      </c>
      <c r="E205" s="15" t="n">
        <f aca="false">R204</f>
        <v>1</v>
      </c>
      <c r="F205" s="56" t="n">
        <f aca="false">Q204</f>
        <v>0</v>
      </c>
      <c r="G205" s="56" t="n">
        <f aca="false">IF(AND(MOD(A205-1,12)=0,B205&lt;=Inputs!$C$7,E205=0),Inputs!$C$6,0)</f>
        <v>0</v>
      </c>
      <c r="H205" s="56" t="n">
        <f aca="false">IF(B205=1,G205*Inputs!$C$9,0)</f>
        <v>0</v>
      </c>
      <c r="I205" s="56" t="n">
        <f aca="false">I204+G205</f>
        <v>120000</v>
      </c>
      <c r="J205" s="56" t="n">
        <f aca="false">(F205+G205+H205)*((1+D205)^(1/12)-1)</f>
        <v>0</v>
      </c>
      <c r="K205" s="56" t="n">
        <f aca="false">(F205+G205+H205+J205)*(Inputs!$C$14+IF(B205&lt;=10,Inputs!$C$12,Inputs!$C$13))/12</f>
        <v>0</v>
      </c>
      <c r="L205" s="56" t="n">
        <f aca="false">IF(OR(E205=1,A205&lt;=Inputs!$C$15),0,MAX(Inputs!$C$8*I205-(F205+G205+H205+J205-K205),0))</f>
        <v>0</v>
      </c>
      <c r="M205" s="56" t="n">
        <f aca="false">L205*INDEX(Rates!$B$2:$C$101,C205+1,IF(Inputs!$C$5="Male",1,2))/1000/12*Inputs!$C$16</f>
        <v>0</v>
      </c>
      <c r="N205" s="56" t="n">
        <f aca="false">IF($V$1=1,MAX(F205+G205+H205+J205-K205-M205,0)*Inputs!$C$22/12,0)</f>
        <v>0</v>
      </c>
      <c r="O205" s="56" t="n">
        <f aca="false">IF(AND(MOD(A205,12)=0,B205&gt;=Inputs!$C$18),MAX(F205+G205+H205+J205-K205-M205-N205,0)*Inputs!$C$17,0)</f>
        <v>0</v>
      </c>
      <c r="P205" s="56" t="n">
        <f aca="false">F205+G205+H205+J205-K205-M205-N205+O205</f>
        <v>0</v>
      </c>
      <c r="Q205" s="56" t="n">
        <f aca="false">IF(OR(E205=1,P205&lt;=0),0,P205)</f>
        <v>0</v>
      </c>
      <c r="R205" s="15" t="n">
        <f aca="false">IF(OR(E205=1,AND(P205&lt;=0,I205&gt;0)),1,0)</f>
        <v>1</v>
      </c>
      <c r="S205" s="15" t="n">
        <f aca="false">IF(L205&gt;0,1,0)</f>
        <v>0</v>
      </c>
    </row>
    <row r="206" customFormat="false" ht="15" hidden="false" customHeight="false" outlineLevel="0" collapsed="false">
      <c r="A206" s="15" t="n">
        <v>205</v>
      </c>
      <c r="B206" s="15" t="n">
        <f aca="false">INT((A206-1)/12)+1</f>
        <v>18</v>
      </c>
      <c r="C206" s="15" t="n">
        <f aca="false">MIN(Inputs!$C$4+B206-1,99)</f>
        <v>91</v>
      </c>
      <c r="D206" s="55" t="n">
        <f aca="false">Inputs!$C$27</f>
        <v>0.04</v>
      </c>
      <c r="E206" s="15" t="n">
        <f aca="false">R205</f>
        <v>1</v>
      </c>
      <c r="F206" s="56" t="n">
        <f aca="false">Q205</f>
        <v>0</v>
      </c>
      <c r="G206" s="56" t="n">
        <f aca="false">IF(AND(MOD(A206-1,12)=0,B206&lt;=Inputs!$C$7,E206=0),Inputs!$C$6,0)</f>
        <v>0</v>
      </c>
      <c r="H206" s="56" t="n">
        <f aca="false">IF(B206=1,G206*Inputs!$C$9,0)</f>
        <v>0</v>
      </c>
      <c r="I206" s="56" t="n">
        <f aca="false">I205+G206</f>
        <v>120000</v>
      </c>
      <c r="J206" s="56" t="n">
        <f aca="false">(F206+G206+H206)*((1+D206)^(1/12)-1)</f>
        <v>0</v>
      </c>
      <c r="K206" s="56" t="n">
        <f aca="false">(F206+G206+H206+J206)*(Inputs!$C$14+IF(B206&lt;=10,Inputs!$C$12,Inputs!$C$13))/12</f>
        <v>0</v>
      </c>
      <c r="L206" s="56" t="n">
        <f aca="false">IF(OR(E206=1,A206&lt;=Inputs!$C$15),0,MAX(Inputs!$C$8*I206-(F206+G206+H206+J206-K206),0))</f>
        <v>0</v>
      </c>
      <c r="M206" s="56" t="n">
        <f aca="false">L206*INDEX(Rates!$B$2:$C$101,C206+1,IF(Inputs!$C$5="Male",1,2))/1000/12*Inputs!$C$16</f>
        <v>0</v>
      </c>
      <c r="N206" s="56" t="n">
        <f aca="false">IF($V$1=1,MAX(F206+G206+H206+J206-K206-M206,0)*Inputs!$C$22/12,0)</f>
        <v>0</v>
      </c>
      <c r="O206" s="56" t="n">
        <f aca="false">IF(AND(MOD(A206,12)=0,B206&gt;=Inputs!$C$18),MAX(F206+G206+H206+J206-K206-M206-N206,0)*Inputs!$C$17,0)</f>
        <v>0</v>
      </c>
      <c r="P206" s="56" t="n">
        <f aca="false">F206+G206+H206+J206-K206-M206-N206+O206</f>
        <v>0</v>
      </c>
      <c r="Q206" s="56" t="n">
        <f aca="false">IF(OR(E206=1,P206&lt;=0),0,P206)</f>
        <v>0</v>
      </c>
      <c r="R206" s="15" t="n">
        <f aca="false">IF(OR(E206=1,AND(P206&lt;=0,I206&gt;0)),1,0)</f>
        <v>1</v>
      </c>
      <c r="S206" s="15" t="n">
        <f aca="false">IF(L206&gt;0,1,0)</f>
        <v>0</v>
      </c>
    </row>
    <row r="207" customFormat="false" ht="15" hidden="false" customHeight="false" outlineLevel="0" collapsed="false">
      <c r="A207" s="15" t="n">
        <v>206</v>
      </c>
      <c r="B207" s="15" t="n">
        <f aca="false">INT((A207-1)/12)+1</f>
        <v>18</v>
      </c>
      <c r="C207" s="15" t="n">
        <f aca="false">MIN(Inputs!$C$4+B207-1,99)</f>
        <v>91</v>
      </c>
      <c r="D207" s="55" t="n">
        <f aca="false">Inputs!$C$27</f>
        <v>0.04</v>
      </c>
      <c r="E207" s="15" t="n">
        <f aca="false">R206</f>
        <v>1</v>
      </c>
      <c r="F207" s="56" t="n">
        <f aca="false">Q206</f>
        <v>0</v>
      </c>
      <c r="G207" s="56" t="n">
        <f aca="false">IF(AND(MOD(A207-1,12)=0,B207&lt;=Inputs!$C$7,E207=0),Inputs!$C$6,0)</f>
        <v>0</v>
      </c>
      <c r="H207" s="56" t="n">
        <f aca="false">IF(B207=1,G207*Inputs!$C$9,0)</f>
        <v>0</v>
      </c>
      <c r="I207" s="56" t="n">
        <f aca="false">I206+G207</f>
        <v>120000</v>
      </c>
      <c r="J207" s="56" t="n">
        <f aca="false">(F207+G207+H207)*((1+D207)^(1/12)-1)</f>
        <v>0</v>
      </c>
      <c r="K207" s="56" t="n">
        <f aca="false">(F207+G207+H207+J207)*(Inputs!$C$14+IF(B207&lt;=10,Inputs!$C$12,Inputs!$C$13))/12</f>
        <v>0</v>
      </c>
      <c r="L207" s="56" t="n">
        <f aca="false">IF(OR(E207=1,A207&lt;=Inputs!$C$15),0,MAX(Inputs!$C$8*I207-(F207+G207+H207+J207-K207),0))</f>
        <v>0</v>
      </c>
      <c r="M207" s="56" t="n">
        <f aca="false">L207*INDEX(Rates!$B$2:$C$101,C207+1,IF(Inputs!$C$5="Male",1,2))/1000/12*Inputs!$C$16</f>
        <v>0</v>
      </c>
      <c r="N207" s="56" t="n">
        <f aca="false">IF($V$1=1,MAX(F207+G207+H207+J207-K207-M207,0)*Inputs!$C$22/12,0)</f>
        <v>0</v>
      </c>
      <c r="O207" s="56" t="n">
        <f aca="false">IF(AND(MOD(A207,12)=0,B207&gt;=Inputs!$C$18),MAX(F207+G207+H207+J207-K207-M207-N207,0)*Inputs!$C$17,0)</f>
        <v>0</v>
      </c>
      <c r="P207" s="56" t="n">
        <f aca="false">F207+G207+H207+J207-K207-M207-N207+O207</f>
        <v>0</v>
      </c>
      <c r="Q207" s="56" t="n">
        <f aca="false">IF(OR(E207=1,P207&lt;=0),0,P207)</f>
        <v>0</v>
      </c>
      <c r="R207" s="15" t="n">
        <f aca="false">IF(OR(E207=1,AND(P207&lt;=0,I207&gt;0)),1,0)</f>
        <v>1</v>
      </c>
      <c r="S207" s="15" t="n">
        <f aca="false">IF(L207&gt;0,1,0)</f>
        <v>0</v>
      </c>
    </row>
    <row r="208" customFormat="false" ht="15" hidden="false" customHeight="false" outlineLevel="0" collapsed="false">
      <c r="A208" s="15" t="n">
        <v>207</v>
      </c>
      <c r="B208" s="15" t="n">
        <f aca="false">INT((A208-1)/12)+1</f>
        <v>18</v>
      </c>
      <c r="C208" s="15" t="n">
        <f aca="false">MIN(Inputs!$C$4+B208-1,99)</f>
        <v>91</v>
      </c>
      <c r="D208" s="55" t="n">
        <f aca="false">Inputs!$C$27</f>
        <v>0.04</v>
      </c>
      <c r="E208" s="15" t="n">
        <f aca="false">R207</f>
        <v>1</v>
      </c>
      <c r="F208" s="56" t="n">
        <f aca="false">Q207</f>
        <v>0</v>
      </c>
      <c r="G208" s="56" t="n">
        <f aca="false">IF(AND(MOD(A208-1,12)=0,B208&lt;=Inputs!$C$7,E208=0),Inputs!$C$6,0)</f>
        <v>0</v>
      </c>
      <c r="H208" s="56" t="n">
        <f aca="false">IF(B208=1,G208*Inputs!$C$9,0)</f>
        <v>0</v>
      </c>
      <c r="I208" s="56" t="n">
        <f aca="false">I207+G208</f>
        <v>120000</v>
      </c>
      <c r="J208" s="56" t="n">
        <f aca="false">(F208+G208+H208)*((1+D208)^(1/12)-1)</f>
        <v>0</v>
      </c>
      <c r="K208" s="56" t="n">
        <f aca="false">(F208+G208+H208+J208)*(Inputs!$C$14+IF(B208&lt;=10,Inputs!$C$12,Inputs!$C$13))/12</f>
        <v>0</v>
      </c>
      <c r="L208" s="56" t="n">
        <f aca="false">IF(OR(E208=1,A208&lt;=Inputs!$C$15),0,MAX(Inputs!$C$8*I208-(F208+G208+H208+J208-K208),0))</f>
        <v>0</v>
      </c>
      <c r="M208" s="56" t="n">
        <f aca="false">L208*INDEX(Rates!$B$2:$C$101,C208+1,IF(Inputs!$C$5="Male",1,2))/1000/12*Inputs!$C$16</f>
        <v>0</v>
      </c>
      <c r="N208" s="56" t="n">
        <f aca="false">IF($V$1=1,MAX(F208+G208+H208+J208-K208-M208,0)*Inputs!$C$22/12,0)</f>
        <v>0</v>
      </c>
      <c r="O208" s="56" t="n">
        <f aca="false">IF(AND(MOD(A208,12)=0,B208&gt;=Inputs!$C$18),MAX(F208+G208+H208+J208-K208-M208-N208,0)*Inputs!$C$17,0)</f>
        <v>0</v>
      </c>
      <c r="P208" s="56" t="n">
        <f aca="false">F208+G208+H208+J208-K208-M208-N208+O208</f>
        <v>0</v>
      </c>
      <c r="Q208" s="56" t="n">
        <f aca="false">IF(OR(E208=1,P208&lt;=0),0,P208)</f>
        <v>0</v>
      </c>
      <c r="R208" s="15" t="n">
        <f aca="false">IF(OR(E208=1,AND(P208&lt;=0,I208&gt;0)),1,0)</f>
        <v>1</v>
      </c>
      <c r="S208" s="15" t="n">
        <f aca="false">IF(L208&gt;0,1,0)</f>
        <v>0</v>
      </c>
    </row>
    <row r="209" customFormat="false" ht="15" hidden="false" customHeight="false" outlineLevel="0" collapsed="false">
      <c r="A209" s="15" t="n">
        <v>208</v>
      </c>
      <c r="B209" s="15" t="n">
        <f aca="false">INT((A209-1)/12)+1</f>
        <v>18</v>
      </c>
      <c r="C209" s="15" t="n">
        <f aca="false">MIN(Inputs!$C$4+B209-1,99)</f>
        <v>91</v>
      </c>
      <c r="D209" s="55" t="n">
        <f aca="false">Inputs!$C$27</f>
        <v>0.04</v>
      </c>
      <c r="E209" s="15" t="n">
        <f aca="false">R208</f>
        <v>1</v>
      </c>
      <c r="F209" s="56" t="n">
        <f aca="false">Q208</f>
        <v>0</v>
      </c>
      <c r="G209" s="56" t="n">
        <f aca="false">IF(AND(MOD(A209-1,12)=0,B209&lt;=Inputs!$C$7,E209=0),Inputs!$C$6,0)</f>
        <v>0</v>
      </c>
      <c r="H209" s="56" t="n">
        <f aca="false">IF(B209=1,G209*Inputs!$C$9,0)</f>
        <v>0</v>
      </c>
      <c r="I209" s="56" t="n">
        <f aca="false">I208+G209</f>
        <v>120000</v>
      </c>
      <c r="J209" s="56" t="n">
        <f aca="false">(F209+G209+H209)*((1+D209)^(1/12)-1)</f>
        <v>0</v>
      </c>
      <c r="K209" s="56" t="n">
        <f aca="false">(F209+G209+H209+J209)*(Inputs!$C$14+IF(B209&lt;=10,Inputs!$C$12,Inputs!$C$13))/12</f>
        <v>0</v>
      </c>
      <c r="L209" s="56" t="n">
        <f aca="false">IF(OR(E209=1,A209&lt;=Inputs!$C$15),0,MAX(Inputs!$C$8*I209-(F209+G209+H209+J209-K209),0))</f>
        <v>0</v>
      </c>
      <c r="M209" s="56" t="n">
        <f aca="false">L209*INDEX(Rates!$B$2:$C$101,C209+1,IF(Inputs!$C$5="Male",1,2))/1000/12*Inputs!$C$16</f>
        <v>0</v>
      </c>
      <c r="N209" s="56" t="n">
        <f aca="false">IF($V$1=1,MAX(F209+G209+H209+J209-K209-M209,0)*Inputs!$C$22/12,0)</f>
        <v>0</v>
      </c>
      <c r="O209" s="56" t="n">
        <f aca="false">IF(AND(MOD(A209,12)=0,B209&gt;=Inputs!$C$18),MAX(F209+G209+H209+J209-K209-M209-N209,0)*Inputs!$C$17,0)</f>
        <v>0</v>
      </c>
      <c r="P209" s="56" t="n">
        <f aca="false">F209+G209+H209+J209-K209-M209-N209+O209</f>
        <v>0</v>
      </c>
      <c r="Q209" s="56" t="n">
        <f aca="false">IF(OR(E209=1,P209&lt;=0),0,P209)</f>
        <v>0</v>
      </c>
      <c r="R209" s="15" t="n">
        <f aca="false">IF(OR(E209=1,AND(P209&lt;=0,I209&gt;0)),1,0)</f>
        <v>1</v>
      </c>
      <c r="S209" s="15" t="n">
        <f aca="false">IF(L209&gt;0,1,0)</f>
        <v>0</v>
      </c>
    </row>
    <row r="210" customFormat="false" ht="15" hidden="false" customHeight="false" outlineLevel="0" collapsed="false">
      <c r="A210" s="15" t="n">
        <v>209</v>
      </c>
      <c r="B210" s="15" t="n">
        <f aca="false">INT((A210-1)/12)+1</f>
        <v>18</v>
      </c>
      <c r="C210" s="15" t="n">
        <f aca="false">MIN(Inputs!$C$4+B210-1,99)</f>
        <v>91</v>
      </c>
      <c r="D210" s="55" t="n">
        <f aca="false">Inputs!$C$27</f>
        <v>0.04</v>
      </c>
      <c r="E210" s="15" t="n">
        <f aca="false">R209</f>
        <v>1</v>
      </c>
      <c r="F210" s="56" t="n">
        <f aca="false">Q209</f>
        <v>0</v>
      </c>
      <c r="G210" s="56" t="n">
        <f aca="false">IF(AND(MOD(A210-1,12)=0,B210&lt;=Inputs!$C$7,E210=0),Inputs!$C$6,0)</f>
        <v>0</v>
      </c>
      <c r="H210" s="56" t="n">
        <f aca="false">IF(B210=1,G210*Inputs!$C$9,0)</f>
        <v>0</v>
      </c>
      <c r="I210" s="56" t="n">
        <f aca="false">I209+G210</f>
        <v>120000</v>
      </c>
      <c r="J210" s="56" t="n">
        <f aca="false">(F210+G210+H210)*((1+D210)^(1/12)-1)</f>
        <v>0</v>
      </c>
      <c r="K210" s="56" t="n">
        <f aca="false">(F210+G210+H210+J210)*(Inputs!$C$14+IF(B210&lt;=10,Inputs!$C$12,Inputs!$C$13))/12</f>
        <v>0</v>
      </c>
      <c r="L210" s="56" t="n">
        <f aca="false">IF(OR(E210=1,A210&lt;=Inputs!$C$15),0,MAX(Inputs!$C$8*I210-(F210+G210+H210+J210-K210),0))</f>
        <v>0</v>
      </c>
      <c r="M210" s="56" t="n">
        <f aca="false">L210*INDEX(Rates!$B$2:$C$101,C210+1,IF(Inputs!$C$5="Male",1,2))/1000/12*Inputs!$C$16</f>
        <v>0</v>
      </c>
      <c r="N210" s="56" t="n">
        <f aca="false">IF($V$1=1,MAX(F210+G210+H210+J210-K210-M210,0)*Inputs!$C$22/12,0)</f>
        <v>0</v>
      </c>
      <c r="O210" s="56" t="n">
        <f aca="false">IF(AND(MOD(A210,12)=0,B210&gt;=Inputs!$C$18),MAX(F210+G210+H210+J210-K210-M210-N210,0)*Inputs!$C$17,0)</f>
        <v>0</v>
      </c>
      <c r="P210" s="56" t="n">
        <f aca="false">F210+G210+H210+J210-K210-M210-N210+O210</f>
        <v>0</v>
      </c>
      <c r="Q210" s="56" t="n">
        <f aca="false">IF(OR(E210=1,P210&lt;=0),0,P210)</f>
        <v>0</v>
      </c>
      <c r="R210" s="15" t="n">
        <f aca="false">IF(OR(E210=1,AND(P210&lt;=0,I210&gt;0)),1,0)</f>
        <v>1</v>
      </c>
      <c r="S210" s="15" t="n">
        <f aca="false">IF(L210&gt;0,1,0)</f>
        <v>0</v>
      </c>
    </row>
    <row r="211" customFormat="false" ht="15" hidden="false" customHeight="false" outlineLevel="0" collapsed="false">
      <c r="A211" s="15" t="n">
        <v>210</v>
      </c>
      <c r="B211" s="15" t="n">
        <f aca="false">INT((A211-1)/12)+1</f>
        <v>18</v>
      </c>
      <c r="C211" s="15" t="n">
        <f aca="false">MIN(Inputs!$C$4+B211-1,99)</f>
        <v>91</v>
      </c>
      <c r="D211" s="55" t="n">
        <f aca="false">Inputs!$C$27</f>
        <v>0.04</v>
      </c>
      <c r="E211" s="15" t="n">
        <f aca="false">R210</f>
        <v>1</v>
      </c>
      <c r="F211" s="56" t="n">
        <f aca="false">Q210</f>
        <v>0</v>
      </c>
      <c r="G211" s="56" t="n">
        <f aca="false">IF(AND(MOD(A211-1,12)=0,B211&lt;=Inputs!$C$7,E211=0),Inputs!$C$6,0)</f>
        <v>0</v>
      </c>
      <c r="H211" s="56" t="n">
        <f aca="false">IF(B211=1,G211*Inputs!$C$9,0)</f>
        <v>0</v>
      </c>
      <c r="I211" s="56" t="n">
        <f aca="false">I210+G211</f>
        <v>120000</v>
      </c>
      <c r="J211" s="56" t="n">
        <f aca="false">(F211+G211+H211)*((1+D211)^(1/12)-1)</f>
        <v>0</v>
      </c>
      <c r="K211" s="56" t="n">
        <f aca="false">(F211+G211+H211+J211)*(Inputs!$C$14+IF(B211&lt;=10,Inputs!$C$12,Inputs!$C$13))/12</f>
        <v>0</v>
      </c>
      <c r="L211" s="56" t="n">
        <f aca="false">IF(OR(E211=1,A211&lt;=Inputs!$C$15),0,MAX(Inputs!$C$8*I211-(F211+G211+H211+J211-K211),0))</f>
        <v>0</v>
      </c>
      <c r="M211" s="56" t="n">
        <f aca="false">L211*INDEX(Rates!$B$2:$C$101,C211+1,IF(Inputs!$C$5="Male",1,2))/1000/12*Inputs!$C$16</f>
        <v>0</v>
      </c>
      <c r="N211" s="56" t="n">
        <f aca="false">IF($V$1=1,MAX(F211+G211+H211+J211-K211-M211,0)*Inputs!$C$22/12,0)</f>
        <v>0</v>
      </c>
      <c r="O211" s="56" t="n">
        <f aca="false">IF(AND(MOD(A211,12)=0,B211&gt;=Inputs!$C$18),MAX(F211+G211+H211+J211-K211-M211-N211,0)*Inputs!$C$17,0)</f>
        <v>0</v>
      </c>
      <c r="P211" s="56" t="n">
        <f aca="false">F211+G211+H211+J211-K211-M211-N211+O211</f>
        <v>0</v>
      </c>
      <c r="Q211" s="56" t="n">
        <f aca="false">IF(OR(E211=1,P211&lt;=0),0,P211)</f>
        <v>0</v>
      </c>
      <c r="R211" s="15" t="n">
        <f aca="false">IF(OR(E211=1,AND(P211&lt;=0,I211&gt;0)),1,0)</f>
        <v>1</v>
      </c>
      <c r="S211" s="15" t="n">
        <f aca="false">IF(L211&gt;0,1,0)</f>
        <v>0</v>
      </c>
    </row>
    <row r="212" customFormat="false" ht="15" hidden="false" customHeight="false" outlineLevel="0" collapsed="false">
      <c r="A212" s="15" t="n">
        <v>211</v>
      </c>
      <c r="B212" s="15" t="n">
        <f aca="false">INT((A212-1)/12)+1</f>
        <v>18</v>
      </c>
      <c r="C212" s="15" t="n">
        <f aca="false">MIN(Inputs!$C$4+B212-1,99)</f>
        <v>91</v>
      </c>
      <c r="D212" s="55" t="n">
        <f aca="false">Inputs!$C$27</f>
        <v>0.04</v>
      </c>
      <c r="E212" s="15" t="n">
        <f aca="false">R211</f>
        <v>1</v>
      </c>
      <c r="F212" s="56" t="n">
        <f aca="false">Q211</f>
        <v>0</v>
      </c>
      <c r="G212" s="56" t="n">
        <f aca="false">IF(AND(MOD(A212-1,12)=0,B212&lt;=Inputs!$C$7,E212=0),Inputs!$C$6,0)</f>
        <v>0</v>
      </c>
      <c r="H212" s="56" t="n">
        <f aca="false">IF(B212=1,G212*Inputs!$C$9,0)</f>
        <v>0</v>
      </c>
      <c r="I212" s="56" t="n">
        <f aca="false">I211+G212</f>
        <v>120000</v>
      </c>
      <c r="J212" s="56" t="n">
        <f aca="false">(F212+G212+H212)*((1+D212)^(1/12)-1)</f>
        <v>0</v>
      </c>
      <c r="K212" s="56" t="n">
        <f aca="false">(F212+G212+H212+J212)*(Inputs!$C$14+IF(B212&lt;=10,Inputs!$C$12,Inputs!$C$13))/12</f>
        <v>0</v>
      </c>
      <c r="L212" s="56" t="n">
        <f aca="false">IF(OR(E212=1,A212&lt;=Inputs!$C$15),0,MAX(Inputs!$C$8*I212-(F212+G212+H212+J212-K212),0))</f>
        <v>0</v>
      </c>
      <c r="M212" s="56" t="n">
        <f aca="false">L212*INDEX(Rates!$B$2:$C$101,C212+1,IF(Inputs!$C$5="Male",1,2))/1000/12*Inputs!$C$16</f>
        <v>0</v>
      </c>
      <c r="N212" s="56" t="n">
        <f aca="false">IF($V$1=1,MAX(F212+G212+H212+J212-K212-M212,0)*Inputs!$C$22/12,0)</f>
        <v>0</v>
      </c>
      <c r="O212" s="56" t="n">
        <f aca="false">IF(AND(MOD(A212,12)=0,B212&gt;=Inputs!$C$18),MAX(F212+G212+H212+J212-K212-M212-N212,0)*Inputs!$C$17,0)</f>
        <v>0</v>
      </c>
      <c r="P212" s="56" t="n">
        <f aca="false">F212+G212+H212+J212-K212-M212-N212+O212</f>
        <v>0</v>
      </c>
      <c r="Q212" s="56" t="n">
        <f aca="false">IF(OR(E212=1,P212&lt;=0),0,P212)</f>
        <v>0</v>
      </c>
      <c r="R212" s="15" t="n">
        <f aca="false">IF(OR(E212=1,AND(P212&lt;=0,I212&gt;0)),1,0)</f>
        <v>1</v>
      </c>
      <c r="S212" s="15" t="n">
        <f aca="false">IF(L212&gt;0,1,0)</f>
        <v>0</v>
      </c>
    </row>
    <row r="213" customFormat="false" ht="15" hidden="false" customHeight="false" outlineLevel="0" collapsed="false">
      <c r="A213" s="15" t="n">
        <v>212</v>
      </c>
      <c r="B213" s="15" t="n">
        <f aca="false">INT((A213-1)/12)+1</f>
        <v>18</v>
      </c>
      <c r="C213" s="15" t="n">
        <f aca="false">MIN(Inputs!$C$4+B213-1,99)</f>
        <v>91</v>
      </c>
      <c r="D213" s="55" t="n">
        <f aca="false">Inputs!$C$27</f>
        <v>0.04</v>
      </c>
      <c r="E213" s="15" t="n">
        <f aca="false">R212</f>
        <v>1</v>
      </c>
      <c r="F213" s="56" t="n">
        <f aca="false">Q212</f>
        <v>0</v>
      </c>
      <c r="G213" s="56" t="n">
        <f aca="false">IF(AND(MOD(A213-1,12)=0,B213&lt;=Inputs!$C$7,E213=0),Inputs!$C$6,0)</f>
        <v>0</v>
      </c>
      <c r="H213" s="56" t="n">
        <f aca="false">IF(B213=1,G213*Inputs!$C$9,0)</f>
        <v>0</v>
      </c>
      <c r="I213" s="56" t="n">
        <f aca="false">I212+G213</f>
        <v>120000</v>
      </c>
      <c r="J213" s="56" t="n">
        <f aca="false">(F213+G213+H213)*((1+D213)^(1/12)-1)</f>
        <v>0</v>
      </c>
      <c r="K213" s="56" t="n">
        <f aca="false">(F213+G213+H213+J213)*(Inputs!$C$14+IF(B213&lt;=10,Inputs!$C$12,Inputs!$C$13))/12</f>
        <v>0</v>
      </c>
      <c r="L213" s="56" t="n">
        <f aca="false">IF(OR(E213=1,A213&lt;=Inputs!$C$15),0,MAX(Inputs!$C$8*I213-(F213+G213+H213+J213-K213),0))</f>
        <v>0</v>
      </c>
      <c r="M213" s="56" t="n">
        <f aca="false">L213*INDEX(Rates!$B$2:$C$101,C213+1,IF(Inputs!$C$5="Male",1,2))/1000/12*Inputs!$C$16</f>
        <v>0</v>
      </c>
      <c r="N213" s="56" t="n">
        <f aca="false">IF($V$1=1,MAX(F213+G213+H213+J213-K213-M213,0)*Inputs!$C$22/12,0)</f>
        <v>0</v>
      </c>
      <c r="O213" s="56" t="n">
        <f aca="false">IF(AND(MOD(A213,12)=0,B213&gt;=Inputs!$C$18),MAX(F213+G213+H213+J213-K213-M213-N213,0)*Inputs!$C$17,0)</f>
        <v>0</v>
      </c>
      <c r="P213" s="56" t="n">
        <f aca="false">F213+G213+H213+J213-K213-M213-N213+O213</f>
        <v>0</v>
      </c>
      <c r="Q213" s="56" t="n">
        <f aca="false">IF(OR(E213=1,P213&lt;=0),0,P213)</f>
        <v>0</v>
      </c>
      <c r="R213" s="15" t="n">
        <f aca="false">IF(OR(E213=1,AND(P213&lt;=0,I213&gt;0)),1,0)</f>
        <v>1</v>
      </c>
      <c r="S213" s="15" t="n">
        <f aca="false">IF(L213&gt;0,1,0)</f>
        <v>0</v>
      </c>
    </row>
    <row r="214" customFormat="false" ht="15" hidden="false" customHeight="false" outlineLevel="0" collapsed="false">
      <c r="A214" s="15" t="n">
        <v>213</v>
      </c>
      <c r="B214" s="15" t="n">
        <f aca="false">INT((A214-1)/12)+1</f>
        <v>18</v>
      </c>
      <c r="C214" s="15" t="n">
        <f aca="false">MIN(Inputs!$C$4+B214-1,99)</f>
        <v>91</v>
      </c>
      <c r="D214" s="55" t="n">
        <f aca="false">Inputs!$C$27</f>
        <v>0.04</v>
      </c>
      <c r="E214" s="15" t="n">
        <f aca="false">R213</f>
        <v>1</v>
      </c>
      <c r="F214" s="56" t="n">
        <f aca="false">Q213</f>
        <v>0</v>
      </c>
      <c r="G214" s="56" t="n">
        <f aca="false">IF(AND(MOD(A214-1,12)=0,B214&lt;=Inputs!$C$7,E214=0),Inputs!$C$6,0)</f>
        <v>0</v>
      </c>
      <c r="H214" s="56" t="n">
        <f aca="false">IF(B214=1,G214*Inputs!$C$9,0)</f>
        <v>0</v>
      </c>
      <c r="I214" s="56" t="n">
        <f aca="false">I213+G214</f>
        <v>120000</v>
      </c>
      <c r="J214" s="56" t="n">
        <f aca="false">(F214+G214+H214)*((1+D214)^(1/12)-1)</f>
        <v>0</v>
      </c>
      <c r="K214" s="56" t="n">
        <f aca="false">(F214+G214+H214+J214)*(Inputs!$C$14+IF(B214&lt;=10,Inputs!$C$12,Inputs!$C$13))/12</f>
        <v>0</v>
      </c>
      <c r="L214" s="56" t="n">
        <f aca="false">IF(OR(E214=1,A214&lt;=Inputs!$C$15),0,MAX(Inputs!$C$8*I214-(F214+G214+H214+J214-K214),0))</f>
        <v>0</v>
      </c>
      <c r="M214" s="56" t="n">
        <f aca="false">L214*INDEX(Rates!$B$2:$C$101,C214+1,IF(Inputs!$C$5="Male",1,2))/1000/12*Inputs!$C$16</f>
        <v>0</v>
      </c>
      <c r="N214" s="56" t="n">
        <f aca="false">IF($V$1=1,MAX(F214+G214+H214+J214-K214-M214,0)*Inputs!$C$22/12,0)</f>
        <v>0</v>
      </c>
      <c r="O214" s="56" t="n">
        <f aca="false">IF(AND(MOD(A214,12)=0,B214&gt;=Inputs!$C$18),MAX(F214+G214+H214+J214-K214-M214-N214,0)*Inputs!$C$17,0)</f>
        <v>0</v>
      </c>
      <c r="P214" s="56" t="n">
        <f aca="false">F214+G214+H214+J214-K214-M214-N214+O214</f>
        <v>0</v>
      </c>
      <c r="Q214" s="56" t="n">
        <f aca="false">IF(OR(E214=1,P214&lt;=0),0,P214)</f>
        <v>0</v>
      </c>
      <c r="R214" s="15" t="n">
        <f aca="false">IF(OR(E214=1,AND(P214&lt;=0,I214&gt;0)),1,0)</f>
        <v>1</v>
      </c>
      <c r="S214" s="15" t="n">
        <f aca="false">IF(L214&gt;0,1,0)</f>
        <v>0</v>
      </c>
    </row>
    <row r="215" customFormat="false" ht="15" hidden="false" customHeight="false" outlineLevel="0" collapsed="false">
      <c r="A215" s="15" t="n">
        <v>214</v>
      </c>
      <c r="B215" s="15" t="n">
        <f aca="false">INT((A215-1)/12)+1</f>
        <v>18</v>
      </c>
      <c r="C215" s="15" t="n">
        <f aca="false">MIN(Inputs!$C$4+B215-1,99)</f>
        <v>91</v>
      </c>
      <c r="D215" s="55" t="n">
        <f aca="false">Inputs!$C$27</f>
        <v>0.04</v>
      </c>
      <c r="E215" s="15" t="n">
        <f aca="false">R214</f>
        <v>1</v>
      </c>
      <c r="F215" s="56" t="n">
        <f aca="false">Q214</f>
        <v>0</v>
      </c>
      <c r="G215" s="56" t="n">
        <f aca="false">IF(AND(MOD(A215-1,12)=0,B215&lt;=Inputs!$C$7,E215=0),Inputs!$C$6,0)</f>
        <v>0</v>
      </c>
      <c r="H215" s="56" t="n">
        <f aca="false">IF(B215=1,G215*Inputs!$C$9,0)</f>
        <v>0</v>
      </c>
      <c r="I215" s="56" t="n">
        <f aca="false">I214+G215</f>
        <v>120000</v>
      </c>
      <c r="J215" s="56" t="n">
        <f aca="false">(F215+G215+H215)*((1+D215)^(1/12)-1)</f>
        <v>0</v>
      </c>
      <c r="K215" s="56" t="n">
        <f aca="false">(F215+G215+H215+J215)*(Inputs!$C$14+IF(B215&lt;=10,Inputs!$C$12,Inputs!$C$13))/12</f>
        <v>0</v>
      </c>
      <c r="L215" s="56" t="n">
        <f aca="false">IF(OR(E215=1,A215&lt;=Inputs!$C$15),0,MAX(Inputs!$C$8*I215-(F215+G215+H215+J215-K215),0))</f>
        <v>0</v>
      </c>
      <c r="M215" s="56" t="n">
        <f aca="false">L215*INDEX(Rates!$B$2:$C$101,C215+1,IF(Inputs!$C$5="Male",1,2))/1000/12*Inputs!$C$16</f>
        <v>0</v>
      </c>
      <c r="N215" s="56" t="n">
        <f aca="false">IF($V$1=1,MAX(F215+G215+H215+J215-K215-M215,0)*Inputs!$C$22/12,0)</f>
        <v>0</v>
      </c>
      <c r="O215" s="56" t="n">
        <f aca="false">IF(AND(MOD(A215,12)=0,B215&gt;=Inputs!$C$18),MAX(F215+G215+H215+J215-K215-M215-N215,0)*Inputs!$C$17,0)</f>
        <v>0</v>
      </c>
      <c r="P215" s="56" t="n">
        <f aca="false">F215+G215+H215+J215-K215-M215-N215+O215</f>
        <v>0</v>
      </c>
      <c r="Q215" s="56" t="n">
        <f aca="false">IF(OR(E215=1,P215&lt;=0),0,P215)</f>
        <v>0</v>
      </c>
      <c r="R215" s="15" t="n">
        <f aca="false">IF(OR(E215=1,AND(P215&lt;=0,I215&gt;0)),1,0)</f>
        <v>1</v>
      </c>
      <c r="S215" s="15" t="n">
        <f aca="false">IF(L215&gt;0,1,0)</f>
        <v>0</v>
      </c>
    </row>
    <row r="216" customFormat="false" ht="15" hidden="false" customHeight="false" outlineLevel="0" collapsed="false">
      <c r="A216" s="15" t="n">
        <v>215</v>
      </c>
      <c r="B216" s="15" t="n">
        <f aca="false">INT((A216-1)/12)+1</f>
        <v>18</v>
      </c>
      <c r="C216" s="15" t="n">
        <f aca="false">MIN(Inputs!$C$4+B216-1,99)</f>
        <v>91</v>
      </c>
      <c r="D216" s="55" t="n">
        <f aca="false">Inputs!$C$27</f>
        <v>0.04</v>
      </c>
      <c r="E216" s="15" t="n">
        <f aca="false">R215</f>
        <v>1</v>
      </c>
      <c r="F216" s="56" t="n">
        <f aca="false">Q215</f>
        <v>0</v>
      </c>
      <c r="G216" s="56" t="n">
        <f aca="false">IF(AND(MOD(A216-1,12)=0,B216&lt;=Inputs!$C$7,E216=0),Inputs!$C$6,0)</f>
        <v>0</v>
      </c>
      <c r="H216" s="56" t="n">
        <f aca="false">IF(B216=1,G216*Inputs!$C$9,0)</f>
        <v>0</v>
      </c>
      <c r="I216" s="56" t="n">
        <f aca="false">I215+G216</f>
        <v>120000</v>
      </c>
      <c r="J216" s="56" t="n">
        <f aca="false">(F216+G216+H216)*((1+D216)^(1/12)-1)</f>
        <v>0</v>
      </c>
      <c r="K216" s="56" t="n">
        <f aca="false">(F216+G216+H216+J216)*(Inputs!$C$14+IF(B216&lt;=10,Inputs!$C$12,Inputs!$C$13))/12</f>
        <v>0</v>
      </c>
      <c r="L216" s="56" t="n">
        <f aca="false">IF(OR(E216=1,A216&lt;=Inputs!$C$15),0,MAX(Inputs!$C$8*I216-(F216+G216+H216+J216-K216),0))</f>
        <v>0</v>
      </c>
      <c r="M216" s="56" t="n">
        <f aca="false">L216*INDEX(Rates!$B$2:$C$101,C216+1,IF(Inputs!$C$5="Male",1,2))/1000/12*Inputs!$C$16</f>
        <v>0</v>
      </c>
      <c r="N216" s="56" t="n">
        <f aca="false">IF($V$1=1,MAX(F216+G216+H216+J216-K216-M216,0)*Inputs!$C$22/12,0)</f>
        <v>0</v>
      </c>
      <c r="O216" s="56" t="n">
        <f aca="false">IF(AND(MOD(A216,12)=0,B216&gt;=Inputs!$C$18),MAX(F216+G216+H216+J216-K216-M216-N216,0)*Inputs!$C$17,0)</f>
        <v>0</v>
      </c>
      <c r="P216" s="56" t="n">
        <f aca="false">F216+G216+H216+J216-K216-M216-N216+O216</f>
        <v>0</v>
      </c>
      <c r="Q216" s="56" t="n">
        <f aca="false">IF(OR(E216=1,P216&lt;=0),0,P216)</f>
        <v>0</v>
      </c>
      <c r="R216" s="15" t="n">
        <f aca="false">IF(OR(E216=1,AND(P216&lt;=0,I216&gt;0)),1,0)</f>
        <v>1</v>
      </c>
      <c r="S216" s="15" t="n">
        <f aca="false">IF(L216&gt;0,1,0)</f>
        <v>0</v>
      </c>
    </row>
    <row r="217" customFormat="false" ht="15" hidden="false" customHeight="false" outlineLevel="0" collapsed="false">
      <c r="A217" s="15" t="n">
        <v>216</v>
      </c>
      <c r="B217" s="15" t="n">
        <f aca="false">INT((A217-1)/12)+1</f>
        <v>18</v>
      </c>
      <c r="C217" s="15" t="n">
        <f aca="false">MIN(Inputs!$C$4+B217-1,99)</f>
        <v>91</v>
      </c>
      <c r="D217" s="55" t="n">
        <f aca="false">Inputs!$C$27</f>
        <v>0.04</v>
      </c>
      <c r="E217" s="15" t="n">
        <f aca="false">R216</f>
        <v>1</v>
      </c>
      <c r="F217" s="56" t="n">
        <f aca="false">Q216</f>
        <v>0</v>
      </c>
      <c r="G217" s="56" t="n">
        <f aca="false">IF(AND(MOD(A217-1,12)=0,B217&lt;=Inputs!$C$7,E217=0),Inputs!$C$6,0)</f>
        <v>0</v>
      </c>
      <c r="H217" s="56" t="n">
        <f aca="false">IF(B217=1,G217*Inputs!$C$9,0)</f>
        <v>0</v>
      </c>
      <c r="I217" s="56" t="n">
        <f aca="false">I216+G217</f>
        <v>120000</v>
      </c>
      <c r="J217" s="56" t="n">
        <f aca="false">(F217+G217+H217)*((1+D217)^(1/12)-1)</f>
        <v>0</v>
      </c>
      <c r="K217" s="56" t="n">
        <f aca="false">(F217+G217+H217+J217)*(Inputs!$C$14+IF(B217&lt;=10,Inputs!$C$12,Inputs!$C$13))/12</f>
        <v>0</v>
      </c>
      <c r="L217" s="56" t="n">
        <f aca="false">IF(OR(E217=1,A217&lt;=Inputs!$C$15),0,MAX(Inputs!$C$8*I217-(F217+G217+H217+J217-K217),0))</f>
        <v>0</v>
      </c>
      <c r="M217" s="56" t="n">
        <f aca="false">L217*INDEX(Rates!$B$2:$C$101,C217+1,IF(Inputs!$C$5="Male",1,2))/1000/12*Inputs!$C$16</f>
        <v>0</v>
      </c>
      <c r="N217" s="56" t="n">
        <f aca="false">IF($V$1=1,MAX(F217+G217+H217+J217-K217-M217,0)*Inputs!$C$22/12,0)</f>
        <v>0</v>
      </c>
      <c r="O217" s="56" t="n">
        <f aca="false">IF(AND(MOD(A217,12)=0,B217&gt;=Inputs!$C$18),MAX(F217+G217+H217+J217-K217-M217-N217,0)*Inputs!$C$17,0)</f>
        <v>0</v>
      </c>
      <c r="P217" s="56" t="n">
        <f aca="false">F217+G217+H217+J217-K217-M217-N217+O217</f>
        <v>0</v>
      </c>
      <c r="Q217" s="56" t="n">
        <f aca="false">IF(OR(E217=1,P217&lt;=0),0,P217)</f>
        <v>0</v>
      </c>
      <c r="R217" s="15" t="n">
        <f aca="false">IF(OR(E217=1,AND(P217&lt;=0,I217&gt;0)),1,0)</f>
        <v>1</v>
      </c>
      <c r="S217" s="15" t="n">
        <f aca="false">IF(L217&gt;0,1,0)</f>
        <v>0</v>
      </c>
    </row>
    <row r="218" customFormat="false" ht="15" hidden="false" customHeight="false" outlineLevel="0" collapsed="false">
      <c r="A218" s="15" t="n">
        <v>217</v>
      </c>
      <c r="B218" s="15" t="n">
        <f aca="false">INT((A218-1)/12)+1</f>
        <v>19</v>
      </c>
      <c r="C218" s="15" t="n">
        <f aca="false">MIN(Inputs!$C$4+B218-1,99)</f>
        <v>92</v>
      </c>
      <c r="D218" s="55" t="n">
        <f aca="false">Inputs!$C$27</f>
        <v>0.04</v>
      </c>
      <c r="E218" s="15" t="n">
        <f aca="false">R217</f>
        <v>1</v>
      </c>
      <c r="F218" s="56" t="n">
        <f aca="false">Q217</f>
        <v>0</v>
      </c>
      <c r="G218" s="56" t="n">
        <f aca="false">IF(AND(MOD(A218-1,12)=0,B218&lt;=Inputs!$C$7,E218=0),Inputs!$C$6,0)</f>
        <v>0</v>
      </c>
      <c r="H218" s="56" t="n">
        <f aca="false">IF(B218=1,G218*Inputs!$C$9,0)</f>
        <v>0</v>
      </c>
      <c r="I218" s="56" t="n">
        <f aca="false">I217+G218</f>
        <v>120000</v>
      </c>
      <c r="J218" s="56" t="n">
        <f aca="false">(F218+G218+H218)*((1+D218)^(1/12)-1)</f>
        <v>0</v>
      </c>
      <c r="K218" s="56" t="n">
        <f aca="false">(F218+G218+H218+J218)*(Inputs!$C$14+IF(B218&lt;=10,Inputs!$C$12,Inputs!$C$13))/12</f>
        <v>0</v>
      </c>
      <c r="L218" s="56" t="n">
        <f aca="false">IF(OR(E218=1,A218&lt;=Inputs!$C$15),0,MAX(Inputs!$C$8*I218-(F218+G218+H218+J218-K218),0))</f>
        <v>0</v>
      </c>
      <c r="M218" s="56" t="n">
        <f aca="false">L218*INDEX(Rates!$B$2:$C$101,C218+1,IF(Inputs!$C$5="Male",1,2))/1000/12*Inputs!$C$16</f>
        <v>0</v>
      </c>
      <c r="N218" s="56" t="n">
        <f aca="false">IF($V$1=1,MAX(F218+G218+H218+J218-K218-M218,0)*Inputs!$C$22/12,0)</f>
        <v>0</v>
      </c>
      <c r="O218" s="56" t="n">
        <f aca="false">IF(AND(MOD(A218,12)=0,B218&gt;=Inputs!$C$18),MAX(F218+G218+H218+J218-K218-M218-N218,0)*Inputs!$C$17,0)</f>
        <v>0</v>
      </c>
      <c r="P218" s="56" t="n">
        <f aca="false">F218+G218+H218+J218-K218-M218-N218+O218</f>
        <v>0</v>
      </c>
      <c r="Q218" s="56" t="n">
        <f aca="false">IF(OR(E218=1,P218&lt;=0),0,P218)</f>
        <v>0</v>
      </c>
      <c r="R218" s="15" t="n">
        <f aca="false">IF(OR(E218=1,AND(P218&lt;=0,I218&gt;0)),1,0)</f>
        <v>1</v>
      </c>
      <c r="S218" s="15" t="n">
        <f aca="false">IF(L218&gt;0,1,0)</f>
        <v>0</v>
      </c>
    </row>
    <row r="219" customFormat="false" ht="15" hidden="false" customHeight="false" outlineLevel="0" collapsed="false">
      <c r="A219" s="15" t="n">
        <v>218</v>
      </c>
      <c r="B219" s="15" t="n">
        <f aca="false">INT((A219-1)/12)+1</f>
        <v>19</v>
      </c>
      <c r="C219" s="15" t="n">
        <f aca="false">MIN(Inputs!$C$4+B219-1,99)</f>
        <v>92</v>
      </c>
      <c r="D219" s="55" t="n">
        <f aca="false">Inputs!$C$27</f>
        <v>0.04</v>
      </c>
      <c r="E219" s="15" t="n">
        <f aca="false">R218</f>
        <v>1</v>
      </c>
      <c r="F219" s="56" t="n">
        <f aca="false">Q218</f>
        <v>0</v>
      </c>
      <c r="G219" s="56" t="n">
        <f aca="false">IF(AND(MOD(A219-1,12)=0,B219&lt;=Inputs!$C$7,E219=0),Inputs!$C$6,0)</f>
        <v>0</v>
      </c>
      <c r="H219" s="56" t="n">
        <f aca="false">IF(B219=1,G219*Inputs!$C$9,0)</f>
        <v>0</v>
      </c>
      <c r="I219" s="56" t="n">
        <f aca="false">I218+G219</f>
        <v>120000</v>
      </c>
      <c r="J219" s="56" t="n">
        <f aca="false">(F219+G219+H219)*((1+D219)^(1/12)-1)</f>
        <v>0</v>
      </c>
      <c r="K219" s="56" t="n">
        <f aca="false">(F219+G219+H219+J219)*(Inputs!$C$14+IF(B219&lt;=10,Inputs!$C$12,Inputs!$C$13))/12</f>
        <v>0</v>
      </c>
      <c r="L219" s="56" t="n">
        <f aca="false">IF(OR(E219=1,A219&lt;=Inputs!$C$15),0,MAX(Inputs!$C$8*I219-(F219+G219+H219+J219-K219),0))</f>
        <v>0</v>
      </c>
      <c r="M219" s="56" t="n">
        <f aca="false">L219*INDEX(Rates!$B$2:$C$101,C219+1,IF(Inputs!$C$5="Male",1,2))/1000/12*Inputs!$C$16</f>
        <v>0</v>
      </c>
      <c r="N219" s="56" t="n">
        <f aca="false">IF($V$1=1,MAX(F219+G219+H219+J219-K219-M219,0)*Inputs!$C$22/12,0)</f>
        <v>0</v>
      </c>
      <c r="O219" s="56" t="n">
        <f aca="false">IF(AND(MOD(A219,12)=0,B219&gt;=Inputs!$C$18),MAX(F219+G219+H219+J219-K219-M219-N219,0)*Inputs!$C$17,0)</f>
        <v>0</v>
      </c>
      <c r="P219" s="56" t="n">
        <f aca="false">F219+G219+H219+J219-K219-M219-N219+O219</f>
        <v>0</v>
      </c>
      <c r="Q219" s="56" t="n">
        <f aca="false">IF(OR(E219=1,P219&lt;=0),0,P219)</f>
        <v>0</v>
      </c>
      <c r="R219" s="15" t="n">
        <f aca="false">IF(OR(E219=1,AND(P219&lt;=0,I219&gt;0)),1,0)</f>
        <v>1</v>
      </c>
      <c r="S219" s="15" t="n">
        <f aca="false">IF(L219&gt;0,1,0)</f>
        <v>0</v>
      </c>
    </row>
    <row r="220" customFormat="false" ht="15" hidden="false" customHeight="false" outlineLevel="0" collapsed="false">
      <c r="A220" s="15" t="n">
        <v>219</v>
      </c>
      <c r="B220" s="15" t="n">
        <f aca="false">INT((A220-1)/12)+1</f>
        <v>19</v>
      </c>
      <c r="C220" s="15" t="n">
        <f aca="false">MIN(Inputs!$C$4+B220-1,99)</f>
        <v>92</v>
      </c>
      <c r="D220" s="55" t="n">
        <f aca="false">Inputs!$C$27</f>
        <v>0.04</v>
      </c>
      <c r="E220" s="15" t="n">
        <f aca="false">R219</f>
        <v>1</v>
      </c>
      <c r="F220" s="56" t="n">
        <f aca="false">Q219</f>
        <v>0</v>
      </c>
      <c r="G220" s="56" t="n">
        <f aca="false">IF(AND(MOD(A220-1,12)=0,B220&lt;=Inputs!$C$7,E220=0),Inputs!$C$6,0)</f>
        <v>0</v>
      </c>
      <c r="H220" s="56" t="n">
        <f aca="false">IF(B220=1,G220*Inputs!$C$9,0)</f>
        <v>0</v>
      </c>
      <c r="I220" s="56" t="n">
        <f aca="false">I219+G220</f>
        <v>120000</v>
      </c>
      <c r="J220" s="56" t="n">
        <f aca="false">(F220+G220+H220)*((1+D220)^(1/12)-1)</f>
        <v>0</v>
      </c>
      <c r="K220" s="56" t="n">
        <f aca="false">(F220+G220+H220+J220)*(Inputs!$C$14+IF(B220&lt;=10,Inputs!$C$12,Inputs!$C$13))/12</f>
        <v>0</v>
      </c>
      <c r="L220" s="56" t="n">
        <f aca="false">IF(OR(E220=1,A220&lt;=Inputs!$C$15),0,MAX(Inputs!$C$8*I220-(F220+G220+H220+J220-K220),0))</f>
        <v>0</v>
      </c>
      <c r="M220" s="56" t="n">
        <f aca="false">L220*INDEX(Rates!$B$2:$C$101,C220+1,IF(Inputs!$C$5="Male",1,2))/1000/12*Inputs!$C$16</f>
        <v>0</v>
      </c>
      <c r="N220" s="56" t="n">
        <f aca="false">IF($V$1=1,MAX(F220+G220+H220+J220-K220-M220,0)*Inputs!$C$22/12,0)</f>
        <v>0</v>
      </c>
      <c r="O220" s="56" t="n">
        <f aca="false">IF(AND(MOD(A220,12)=0,B220&gt;=Inputs!$C$18),MAX(F220+G220+H220+J220-K220-M220-N220,0)*Inputs!$C$17,0)</f>
        <v>0</v>
      </c>
      <c r="P220" s="56" t="n">
        <f aca="false">F220+G220+H220+J220-K220-M220-N220+O220</f>
        <v>0</v>
      </c>
      <c r="Q220" s="56" t="n">
        <f aca="false">IF(OR(E220=1,P220&lt;=0),0,P220)</f>
        <v>0</v>
      </c>
      <c r="R220" s="15" t="n">
        <f aca="false">IF(OR(E220=1,AND(P220&lt;=0,I220&gt;0)),1,0)</f>
        <v>1</v>
      </c>
      <c r="S220" s="15" t="n">
        <f aca="false">IF(L220&gt;0,1,0)</f>
        <v>0</v>
      </c>
    </row>
    <row r="221" customFormat="false" ht="15" hidden="false" customHeight="false" outlineLevel="0" collapsed="false">
      <c r="A221" s="15" t="n">
        <v>220</v>
      </c>
      <c r="B221" s="15" t="n">
        <f aca="false">INT((A221-1)/12)+1</f>
        <v>19</v>
      </c>
      <c r="C221" s="15" t="n">
        <f aca="false">MIN(Inputs!$C$4+B221-1,99)</f>
        <v>92</v>
      </c>
      <c r="D221" s="55" t="n">
        <f aca="false">Inputs!$C$27</f>
        <v>0.04</v>
      </c>
      <c r="E221" s="15" t="n">
        <f aca="false">R220</f>
        <v>1</v>
      </c>
      <c r="F221" s="56" t="n">
        <f aca="false">Q220</f>
        <v>0</v>
      </c>
      <c r="G221" s="56" t="n">
        <f aca="false">IF(AND(MOD(A221-1,12)=0,B221&lt;=Inputs!$C$7,E221=0),Inputs!$C$6,0)</f>
        <v>0</v>
      </c>
      <c r="H221" s="56" t="n">
        <f aca="false">IF(B221=1,G221*Inputs!$C$9,0)</f>
        <v>0</v>
      </c>
      <c r="I221" s="56" t="n">
        <f aca="false">I220+G221</f>
        <v>120000</v>
      </c>
      <c r="J221" s="56" t="n">
        <f aca="false">(F221+G221+H221)*((1+D221)^(1/12)-1)</f>
        <v>0</v>
      </c>
      <c r="K221" s="56" t="n">
        <f aca="false">(F221+G221+H221+J221)*(Inputs!$C$14+IF(B221&lt;=10,Inputs!$C$12,Inputs!$C$13))/12</f>
        <v>0</v>
      </c>
      <c r="L221" s="56" t="n">
        <f aca="false">IF(OR(E221=1,A221&lt;=Inputs!$C$15),0,MAX(Inputs!$C$8*I221-(F221+G221+H221+J221-K221),0))</f>
        <v>0</v>
      </c>
      <c r="M221" s="56" t="n">
        <f aca="false">L221*INDEX(Rates!$B$2:$C$101,C221+1,IF(Inputs!$C$5="Male",1,2))/1000/12*Inputs!$C$16</f>
        <v>0</v>
      </c>
      <c r="N221" s="56" t="n">
        <f aca="false">IF($V$1=1,MAX(F221+G221+H221+J221-K221-M221,0)*Inputs!$C$22/12,0)</f>
        <v>0</v>
      </c>
      <c r="O221" s="56" t="n">
        <f aca="false">IF(AND(MOD(A221,12)=0,B221&gt;=Inputs!$C$18),MAX(F221+G221+H221+J221-K221-M221-N221,0)*Inputs!$C$17,0)</f>
        <v>0</v>
      </c>
      <c r="P221" s="56" t="n">
        <f aca="false">F221+G221+H221+J221-K221-M221-N221+O221</f>
        <v>0</v>
      </c>
      <c r="Q221" s="56" t="n">
        <f aca="false">IF(OR(E221=1,P221&lt;=0),0,P221)</f>
        <v>0</v>
      </c>
      <c r="R221" s="15" t="n">
        <f aca="false">IF(OR(E221=1,AND(P221&lt;=0,I221&gt;0)),1,0)</f>
        <v>1</v>
      </c>
      <c r="S221" s="15" t="n">
        <f aca="false">IF(L221&gt;0,1,0)</f>
        <v>0</v>
      </c>
    </row>
    <row r="222" customFormat="false" ht="15" hidden="false" customHeight="false" outlineLevel="0" collapsed="false">
      <c r="A222" s="15" t="n">
        <v>221</v>
      </c>
      <c r="B222" s="15" t="n">
        <f aca="false">INT((A222-1)/12)+1</f>
        <v>19</v>
      </c>
      <c r="C222" s="15" t="n">
        <f aca="false">MIN(Inputs!$C$4+B222-1,99)</f>
        <v>92</v>
      </c>
      <c r="D222" s="55" t="n">
        <f aca="false">Inputs!$C$27</f>
        <v>0.04</v>
      </c>
      <c r="E222" s="15" t="n">
        <f aca="false">R221</f>
        <v>1</v>
      </c>
      <c r="F222" s="56" t="n">
        <f aca="false">Q221</f>
        <v>0</v>
      </c>
      <c r="G222" s="56" t="n">
        <f aca="false">IF(AND(MOD(A222-1,12)=0,B222&lt;=Inputs!$C$7,E222=0),Inputs!$C$6,0)</f>
        <v>0</v>
      </c>
      <c r="H222" s="56" t="n">
        <f aca="false">IF(B222=1,G222*Inputs!$C$9,0)</f>
        <v>0</v>
      </c>
      <c r="I222" s="56" t="n">
        <f aca="false">I221+G222</f>
        <v>120000</v>
      </c>
      <c r="J222" s="56" t="n">
        <f aca="false">(F222+G222+H222)*((1+D222)^(1/12)-1)</f>
        <v>0</v>
      </c>
      <c r="K222" s="56" t="n">
        <f aca="false">(F222+G222+H222+J222)*(Inputs!$C$14+IF(B222&lt;=10,Inputs!$C$12,Inputs!$C$13))/12</f>
        <v>0</v>
      </c>
      <c r="L222" s="56" t="n">
        <f aca="false">IF(OR(E222=1,A222&lt;=Inputs!$C$15),0,MAX(Inputs!$C$8*I222-(F222+G222+H222+J222-K222),0))</f>
        <v>0</v>
      </c>
      <c r="M222" s="56" t="n">
        <f aca="false">L222*INDEX(Rates!$B$2:$C$101,C222+1,IF(Inputs!$C$5="Male",1,2))/1000/12*Inputs!$C$16</f>
        <v>0</v>
      </c>
      <c r="N222" s="56" t="n">
        <f aca="false">IF($V$1=1,MAX(F222+G222+H222+J222-K222-M222,0)*Inputs!$C$22/12,0)</f>
        <v>0</v>
      </c>
      <c r="O222" s="56" t="n">
        <f aca="false">IF(AND(MOD(A222,12)=0,B222&gt;=Inputs!$C$18),MAX(F222+G222+H222+J222-K222-M222-N222,0)*Inputs!$C$17,0)</f>
        <v>0</v>
      </c>
      <c r="P222" s="56" t="n">
        <f aca="false">F222+G222+H222+J222-K222-M222-N222+O222</f>
        <v>0</v>
      </c>
      <c r="Q222" s="56" t="n">
        <f aca="false">IF(OR(E222=1,P222&lt;=0),0,P222)</f>
        <v>0</v>
      </c>
      <c r="R222" s="15" t="n">
        <f aca="false">IF(OR(E222=1,AND(P222&lt;=0,I222&gt;0)),1,0)</f>
        <v>1</v>
      </c>
      <c r="S222" s="15" t="n">
        <f aca="false">IF(L222&gt;0,1,0)</f>
        <v>0</v>
      </c>
    </row>
    <row r="223" customFormat="false" ht="15" hidden="false" customHeight="false" outlineLevel="0" collapsed="false">
      <c r="A223" s="15" t="n">
        <v>222</v>
      </c>
      <c r="B223" s="15" t="n">
        <f aca="false">INT((A223-1)/12)+1</f>
        <v>19</v>
      </c>
      <c r="C223" s="15" t="n">
        <f aca="false">MIN(Inputs!$C$4+B223-1,99)</f>
        <v>92</v>
      </c>
      <c r="D223" s="55" t="n">
        <f aca="false">Inputs!$C$27</f>
        <v>0.04</v>
      </c>
      <c r="E223" s="15" t="n">
        <f aca="false">R222</f>
        <v>1</v>
      </c>
      <c r="F223" s="56" t="n">
        <f aca="false">Q222</f>
        <v>0</v>
      </c>
      <c r="G223" s="56" t="n">
        <f aca="false">IF(AND(MOD(A223-1,12)=0,B223&lt;=Inputs!$C$7,E223=0),Inputs!$C$6,0)</f>
        <v>0</v>
      </c>
      <c r="H223" s="56" t="n">
        <f aca="false">IF(B223=1,G223*Inputs!$C$9,0)</f>
        <v>0</v>
      </c>
      <c r="I223" s="56" t="n">
        <f aca="false">I222+G223</f>
        <v>120000</v>
      </c>
      <c r="J223" s="56" t="n">
        <f aca="false">(F223+G223+H223)*((1+D223)^(1/12)-1)</f>
        <v>0</v>
      </c>
      <c r="K223" s="56" t="n">
        <f aca="false">(F223+G223+H223+J223)*(Inputs!$C$14+IF(B223&lt;=10,Inputs!$C$12,Inputs!$C$13))/12</f>
        <v>0</v>
      </c>
      <c r="L223" s="56" t="n">
        <f aca="false">IF(OR(E223=1,A223&lt;=Inputs!$C$15),0,MAX(Inputs!$C$8*I223-(F223+G223+H223+J223-K223),0))</f>
        <v>0</v>
      </c>
      <c r="M223" s="56" t="n">
        <f aca="false">L223*INDEX(Rates!$B$2:$C$101,C223+1,IF(Inputs!$C$5="Male",1,2))/1000/12*Inputs!$C$16</f>
        <v>0</v>
      </c>
      <c r="N223" s="56" t="n">
        <f aca="false">IF($V$1=1,MAX(F223+G223+H223+J223-K223-M223,0)*Inputs!$C$22/12,0)</f>
        <v>0</v>
      </c>
      <c r="O223" s="56" t="n">
        <f aca="false">IF(AND(MOD(A223,12)=0,B223&gt;=Inputs!$C$18),MAX(F223+G223+H223+J223-K223-M223-N223,0)*Inputs!$C$17,0)</f>
        <v>0</v>
      </c>
      <c r="P223" s="56" t="n">
        <f aca="false">F223+G223+H223+J223-K223-M223-N223+O223</f>
        <v>0</v>
      </c>
      <c r="Q223" s="56" t="n">
        <f aca="false">IF(OR(E223=1,P223&lt;=0),0,P223)</f>
        <v>0</v>
      </c>
      <c r="R223" s="15" t="n">
        <f aca="false">IF(OR(E223=1,AND(P223&lt;=0,I223&gt;0)),1,0)</f>
        <v>1</v>
      </c>
      <c r="S223" s="15" t="n">
        <f aca="false">IF(L223&gt;0,1,0)</f>
        <v>0</v>
      </c>
    </row>
    <row r="224" customFormat="false" ht="15" hidden="false" customHeight="false" outlineLevel="0" collapsed="false">
      <c r="A224" s="15" t="n">
        <v>223</v>
      </c>
      <c r="B224" s="15" t="n">
        <f aca="false">INT((A224-1)/12)+1</f>
        <v>19</v>
      </c>
      <c r="C224" s="15" t="n">
        <f aca="false">MIN(Inputs!$C$4+B224-1,99)</f>
        <v>92</v>
      </c>
      <c r="D224" s="55" t="n">
        <f aca="false">Inputs!$C$27</f>
        <v>0.04</v>
      </c>
      <c r="E224" s="15" t="n">
        <f aca="false">R223</f>
        <v>1</v>
      </c>
      <c r="F224" s="56" t="n">
        <f aca="false">Q223</f>
        <v>0</v>
      </c>
      <c r="G224" s="56" t="n">
        <f aca="false">IF(AND(MOD(A224-1,12)=0,B224&lt;=Inputs!$C$7,E224=0),Inputs!$C$6,0)</f>
        <v>0</v>
      </c>
      <c r="H224" s="56" t="n">
        <f aca="false">IF(B224=1,G224*Inputs!$C$9,0)</f>
        <v>0</v>
      </c>
      <c r="I224" s="56" t="n">
        <f aca="false">I223+G224</f>
        <v>120000</v>
      </c>
      <c r="J224" s="56" t="n">
        <f aca="false">(F224+G224+H224)*((1+D224)^(1/12)-1)</f>
        <v>0</v>
      </c>
      <c r="K224" s="56" t="n">
        <f aca="false">(F224+G224+H224+J224)*(Inputs!$C$14+IF(B224&lt;=10,Inputs!$C$12,Inputs!$C$13))/12</f>
        <v>0</v>
      </c>
      <c r="L224" s="56" t="n">
        <f aca="false">IF(OR(E224=1,A224&lt;=Inputs!$C$15),0,MAX(Inputs!$C$8*I224-(F224+G224+H224+J224-K224),0))</f>
        <v>0</v>
      </c>
      <c r="M224" s="56" t="n">
        <f aca="false">L224*INDEX(Rates!$B$2:$C$101,C224+1,IF(Inputs!$C$5="Male",1,2))/1000/12*Inputs!$C$16</f>
        <v>0</v>
      </c>
      <c r="N224" s="56" t="n">
        <f aca="false">IF($V$1=1,MAX(F224+G224+H224+J224-K224-M224,0)*Inputs!$C$22/12,0)</f>
        <v>0</v>
      </c>
      <c r="O224" s="56" t="n">
        <f aca="false">IF(AND(MOD(A224,12)=0,B224&gt;=Inputs!$C$18),MAX(F224+G224+H224+J224-K224-M224-N224,0)*Inputs!$C$17,0)</f>
        <v>0</v>
      </c>
      <c r="P224" s="56" t="n">
        <f aca="false">F224+G224+H224+J224-K224-M224-N224+O224</f>
        <v>0</v>
      </c>
      <c r="Q224" s="56" t="n">
        <f aca="false">IF(OR(E224=1,P224&lt;=0),0,P224)</f>
        <v>0</v>
      </c>
      <c r="R224" s="15" t="n">
        <f aca="false">IF(OR(E224=1,AND(P224&lt;=0,I224&gt;0)),1,0)</f>
        <v>1</v>
      </c>
      <c r="S224" s="15" t="n">
        <f aca="false">IF(L224&gt;0,1,0)</f>
        <v>0</v>
      </c>
    </row>
    <row r="225" customFormat="false" ht="15" hidden="false" customHeight="false" outlineLevel="0" collapsed="false">
      <c r="A225" s="15" t="n">
        <v>224</v>
      </c>
      <c r="B225" s="15" t="n">
        <f aca="false">INT((A225-1)/12)+1</f>
        <v>19</v>
      </c>
      <c r="C225" s="15" t="n">
        <f aca="false">MIN(Inputs!$C$4+B225-1,99)</f>
        <v>92</v>
      </c>
      <c r="D225" s="55" t="n">
        <f aca="false">Inputs!$C$27</f>
        <v>0.04</v>
      </c>
      <c r="E225" s="15" t="n">
        <f aca="false">R224</f>
        <v>1</v>
      </c>
      <c r="F225" s="56" t="n">
        <f aca="false">Q224</f>
        <v>0</v>
      </c>
      <c r="G225" s="56" t="n">
        <f aca="false">IF(AND(MOD(A225-1,12)=0,B225&lt;=Inputs!$C$7,E225=0),Inputs!$C$6,0)</f>
        <v>0</v>
      </c>
      <c r="H225" s="56" t="n">
        <f aca="false">IF(B225=1,G225*Inputs!$C$9,0)</f>
        <v>0</v>
      </c>
      <c r="I225" s="56" t="n">
        <f aca="false">I224+G225</f>
        <v>120000</v>
      </c>
      <c r="J225" s="56" t="n">
        <f aca="false">(F225+G225+H225)*((1+D225)^(1/12)-1)</f>
        <v>0</v>
      </c>
      <c r="K225" s="56" t="n">
        <f aca="false">(F225+G225+H225+J225)*(Inputs!$C$14+IF(B225&lt;=10,Inputs!$C$12,Inputs!$C$13))/12</f>
        <v>0</v>
      </c>
      <c r="L225" s="56" t="n">
        <f aca="false">IF(OR(E225=1,A225&lt;=Inputs!$C$15),0,MAX(Inputs!$C$8*I225-(F225+G225+H225+J225-K225),0))</f>
        <v>0</v>
      </c>
      <c r="M225" s="56" t="n">
        <f aca="false">L225*INDEX(Rates!$B$2:$C$101,C225+1,IF(Inputs!$C$5="Male",1,2))/1000/12*Inputs!$C$16</f>
        <v>0</v>
      </c>
      <c r="N225" s="56" t="n">
        <f aca="false">IF($V$1=1,MAX(F225+G225+H225+J225-K225-M225,0)*Inputs!$C$22/12,0)</f>
        <v>0</v>
      </c>
      <c r="O225" s="56" t="n">
        <f aca="false">IF(AND(MOD(A225,12)=0,B225&gt;=Inputs!$C$18),MAX(F225+G225+H225+J225-K225-M225-N225,0)*Inputs!$C$17,0)</f>
        <v>0</v>
      </c>
      <c r="P225" s="56" t="n">
        <f aca="false">F225+G225+H225+J225-K225-M225-N225+O225</f>
        <v>0</v>
      </c>
      <c r="Q225" s="56" t="n">
        <f aca="false">IF(OR(E225=1,P225&lt;=0),0,P225)</f>
        <v>0</v>
      </c>
      <c r="R225" s="15" t="n">
        <f aca="false">IF(OR(E225=1,AND(P225&lt;=0,I225&gt;0)),1,0)</f>
        <v>1</v>
      </c>
      <c r="S225" s="15" t="n">
        <f aca="false">IF(L225&gt;0,1,0)</f>
        <v>0</v>
      </c>
    </row>
    <row r="226" customFormat="false" ht="15" hidden="false" customHeight="false" outlineLevel="0" collapsed="false">
      <c r="A226" s="15" t="n">
        <v>225</v>
      </c>
      <c r="B226" s="15" t="n">
        <f aca="false">INT((A226-1)/12)+1</f>
        <v>19</v>
      </c>
      <c r="C226" s="15" t="n">
        <f aca="false">MIN(Inputs!$C$4+B226-1,99)</f>
        <v>92</v>
      </c>
      <c r="D226" s="55" t="n">
        <f aca="false">Inputs!$C$27</f>
        <v>0.04</v>
      </c>
      <c r="E226" s="15" t="n">
        <f aca="false">R225</f>
        <v>1</v>
      </c>
      <c r="F226" s="56" t="n">
        <f aca="false">Q225</f>
        <v>0</v>
      </c>
      <c r="G226" s="56" t="n">
        <f aca="false">IF(AND(MOD(A226-1,12)=0,B226&lt;=Inputs!$C$7,E226=0),Inputs!$C$6,0)</f>
        <v>0</v>
      </c>
      <c r="H226" s="56" t="n">
        <f aca="false">IF(B226=1,G226*Inputs!$C$9,0)</f>
        <v>0</v>
      </c>
      <c r="I226" s="56" t="n">
        <f aca="false">I225+G226</f>
        <v>120000</v>
      </c>
      <c r="J226" s="56" t="n">
        <f aca="false">(F226+G226+H226)*((1+D226)^(1/12)-1)</f>
        <v>0</v>
      </c>
      <c r="K226" s="56" t="n">
        <f aca="false">(F226+G226+H226+J226)*(Inputs!$C$14+IF(B226&lt;=10,Inputs!$C$12,Inputs!$C$13))/12</f>
        <v>0</v>
      </c>
      <c r="L226" s="56" t="n">
        <f aca="false">IF(OR(E226=1,A226&lt;=Inputs!$C$15),0,MAX(Inputs!$C$8*I226-(F226+G226+H226+J226-K226),0))</f>
        <v>0</v>
      </c>
      <c r="M226" s="56" t="n">
        <f aca="false">L226*INDEX(Rates!$B$2:$C$101,C226+1,IF(Inputs!$C$5="Male",1,2))/1000/12*Inputs!$C$16</f>
        <v>0</v>
      </c>
      <c r="N226" s="56" t="n">
        <f aca="false">IF($V$1=1,MAX(F226+G226+H226+J226-K226-M226,0)*Inputs!$C$22/12,0)</f>
        <v>0</v>
      </c>
      <c r="O226" s="56" t="n">
        <f aca="false">IF(AND(MOD(A226,12)=0,B226&gt;=Inputs!$C$18),MAX(F226+G226+H226+J226-K226-M226-N226,0)*Inputs!$C$17,0)</f>
        <v>0</v>
      </c>
      <c r="P226" s="56" t="n">
        <f aca="false">F226+G226+H226+J226-K226-M226-N226+O226</f>
        <v>0</v>
      </c>
      <c r="Q226" s="56" t="n">
        <f aca="false">IF(OR(E226=1,P226&lt;=0),0,P226)</f>
        <v>0</v>
      </c>
      <c r="R226" s="15" t="n">
        <f aca="false">IF(OR(E226=1,AND(P226&lt;=0,I226&gt;0)),1,0)</f>
        <v>1</v>
      </c>
      <c r="S226" s="15" t="n">
        <f aca="false">IF(L226&gt;0,1,0)</f>
        <v>0</v>
      </c>
    </row>
    <row r="227" customFormat="false" ht="15" hidden="false" customHeight="false" outlineLevel="0" collapsed="false">
      <c r="A227" s="15" t="n">
        <v>226</v>
      </c>
      <c r="B227" s="15" t="n">
        <f aca="false">INT((A227-1)/12)+1</f>
        <v>19</v>
      </c>
      <c r="C227" s="15" t="n">
        <f aca="false">MIN(Inputs!$C$4+B227-1,99)</f>
        <v>92</v>
      </c>
      <c r="D227" s="55" t="n">
        <f aca="false">Inputs!$C$27</f>
        <v>0.04</v>
      </c>
      <c r="E227" s="15" t="n">
        <f aca="false">R226</f>
        <v>1</v>
      </c>
      <c r="F227" s="56" t="n">
        <f aca="false">Q226</f>
        <v>0</v>
      </c>
      <c r="G227" s="56" t="n">
        <f aca="false">IF(AND(MOD(A227-1,12)=0,B227&lt;=Inputs!$C$7,E227=0),Inputs!$C$6,0)</f>
        <v>0</v>
      </c>
      <c r="H227" s="56" t="n">
        <f aca="false">IF(B227=1,G227*Inputs!$C$9,0)</f>
        <v>0</v>
      </c>
      <c r="I227" s="56" t="n">
        <f aca="false">I226+G227</f>
        <v>120000</v>
      </c>
      <c r="J227" s="56" t="n">
        <f aca="false">(F227+G227+H227)*((1+D227)^(1/12)-1)</f>
        <v>0</v>
      </c>
      <c r="K227" s="56" t="n">
        <f aca="false">(F227+G227+H227+J227)*(Inputs!$C$14+IF(B227&lt;=10,Inputs!$C$12,Inputs!$C$13))/12</f>
        <v>0</v>
      </c>
      <c r="L227" s="56" t="n">
        <f aca="false">IF(OR(E227=1,A227&lt;=Inputs!$C$15),0,MAX(Inputs!$C$8*I227-(F227+G227+H227+J227-K227),0))</f>
        <v>0</v>
      </c>
      <c r="M227" s="56" t="n">
        <f aca="false">L227*INDEX(Rates!$B$2:$C$101,C227+1,IF(Inputs!$C$5="Male",1,2))/1000/12*Inputs!$C$16</f>
        <v>0</v>
      </c>
      <c r="N227" s="56" t="n">
        <f aca="false">IF($V$1=1,MAX(F227+G227+H227+J227-K227-M227,0)*Inputs!$C$22/12,0)</f>
        <v>0</v>
      </c>
      <c r="O227" s="56" t="n">
        <f aca="false">IF(AND(MOD(A227,12)=0,B227&gt;=Inputs!$C$18),MAX(F227+G227+H227+J227-K227-M227-N227,0)*Inputs!$C$17,0)</f>
        <v>0</v>
      </c>
      <c r="P227" s="56" t="n">
        <f aca="false">F227+G227+H227+J227-K227-M227-N227+O227</f>
        <v>0</v>
      </c>
      <c r="Q227" s="56" t="n">
        <f aca="false">IF(OR(E227=1,P227&lt;=0),0,P227)</f>
        <v>0</v>
      </c>
      <c r="R227" s="15" t="n">
        <f aca="false">IF(OR(E227=1,AND(P227&lt;=0,I227&gt;0)),1,0)</f>
        <v>1</v>
      </c>
      <c r="S227" s="15" t="n">
        <f aca="false">IF(L227&gt;0,1,0)</f>
        <v>0</v>
      </c>
    </row>
    <row r="228" customFormat="false" ht="15" hidden="false" customHeight="false" outlineLevel="0" collapsed="false">
      <c r="A228" s="15" t="n">
        <v>227</v>
      </c>
      <c r="B228" s="15" t="n">
        <f aca="false">INT((A228-1)/12)+1</f>
        <v>19</v>
      </c>
      <c r="C228" s="15" t="n">
        <f aca="false">MIN(Inputs!$C$4+B228-1,99)</f>
        <v>92</v>
      </c>
      <c r="D228" s="55" t="n">
        <f aca="false">Inputs!$C$27</f>
        <v>0.04</v>
      </c>
      <c r="E228" s="15" t="n">
        <f aca="false">R227</f>
        <v>1</v>
      </c>
      <c r="F228" s="56" t="n">
        <f aca="false">Q227</f>
        <v>0</v>
      </c>
      <c r="G228" s="56" t="n">
        <f aca="false">IF(AND(MOD(A228-1,12)=0,B228&lt;=Inputs!$C$7,E228=0),Inputs!$C$6,0)</f>
        <v>0</v>
      </c>
      <c r="H228" s="56" t="n">
        <f aca="false">IF(B228=1,G228*Inputs!$C$9,0)</f>
        <v>0</v>
      </c>
      <c r="I228" s="56" t="n">
        <f aca="false">I227+G228</f>
        <v>120000</v>
      </c>
      <c r="J228" s="56" t="n">
        <f aca="false">(F228+G228+H228)*((1+D228)^(1/12)-1)</f>
        <v>0</v>
      </c>
      <c r="K228" s="56" t="n">
        <f aca="false">(F228+G228+H228+J228)*(Inputs!$C$14+IF(B228&lt;=10,Inputs!$C$12,Inputs!$C$13))/12</f>
        <v>0</v>
      </c>
      <c r="L228" s="56" t="n">
        <f aca="false">IF(OR(E228=1,A228&lt;=Inputs!$C$15),0,MAX(Inputs!$C$8*I228-(F228+G228+H228+J228-K228),0))</f>
        <v>0</v>
      </c>
      <c r="M228" s="56" t="n">
        <f aca="false">L228*INDEX(Rates!$B$2:$C$101,C228+1,IF(Inputs!$C$5="Male",1,2))/1000/12*Inputs!$C$16</f>
        <v>0</v>
      </c>
      <c r="N228" s="56" t="n">
        <f aca="false">IF($V$1=1,MAX(F228+G228+H228+J228-K228-M228,0)*Inputs!$C$22/12,0)</f>
        <v>0</v>
      </c>
      <c r="O228" s="56" t="n">
        <f aca="false">IF(AND(MOD(A228,12)=0,B228&gt;=Inputs!$C$18),MAX(F228+G228+H228+J228-K228-M228-N228,0)*Inputs!$C$17,0)</f>
        <v>0</v>
      </c>
      <c r="P228" s="56" t="n">
        <f aca="false">F228+G228+H228+J228-K228-M228-N228+O228</f>
        <v>0</v>
      </c>
      <c r="Q228" s="56" t="n">
        <f aca="false">IF(OR(E228=1,P228&lt;=0),0,P228)</f>
        <v>0</v>
      </c>
      <c r="R228" s="15" t="n">
        <f aca="false">IF(OR(E228=1,AND(P228&lt;=0,I228&gt;0)),1,0)</f>
        <v>1</v>
      </c>
      <c r="S228" s="15" t="n">
        <f aca="false">IF(L228&gt;0,1,0)</f>
        <v>0</v>
      </c>
    </row>
    <row r="229" customFormat="false" ht="15" hidden="false" customHeight="false" outlineLevel="0" collapsed="false">
      <c r="A229" s="15" t="n">
        <v>228</v>
      </c>
      <c r="B229" s="15" t="n">
        <f aca="false">INT((A229-1)/12)+1</f>
        <v>19</v>
      </c>
      <c r="C229" s="15" t="n">
        <f aca="false">MIN(Inputs!$C$4+B229-1,99)</f>
        <v>92</v>
      </c>
      <c r="D229" s="55" t="n">
        <f aca="false">Inputs!$C$27</f>
        <v>0.04</v>
      </c>
      <c r="E229" s="15" t="n">
        <f aca="false">R228</f>
        <v>1</v>
      </c>
      <c r="F229" s="56" t="n">
        <f aca="false">Q228</f>
        <v>0</v>
      </c>
      <c r="G229" s="56" t="n">
        <f aca="false">IF(AND(MOD(A229-1,12)=0,B229&lt;=Inputs!$C$7,E229=0),Inputs!$C$6,0)</f>
        <v>0</v>
      </c>
      <c r="H229" s="56" t="n">
        <f aca="false">IF(B229=1,G229*Inputs!$C$9,0)</f>
        <v>0</v>
      </c>
      <c r="I229" s="56" t="n">
        <f aca="false">I228+G229</f>
        <v>120000</v>
      </c>
      <c r="J229" s="56" t="n">
        <f aca="false">(F229+G229+H229)*((1+D229)^(1/12)-1)</f>
        <v>0</v>
      </c>
      <c r="K229" s="56" t="n">
        <f aca="false">(F229+G229+H229+J229)*(Inputs!$C$14+IF(B229&lt;=10,Inputs!$C$12,Inputs!$C$13))/12</f>
        <v>0</v>
      </c>
      <c r="L229" s="56" t="n">
        <f aca="false">IF(OR(E229=1,A229&lt;=Inputs!$C$15),0,MAX(Inputs!$C$8*I229-(F229+G229+H229+J229-K229),0))</f>
        <v>0</v>
      </c>
      <c r="M229" s="56" t="n">
        <f aca="false">L229*INDEX(Rates!$B$2:$C$101,C229+1,IF(Inputs!$C$5="Male",1,2))/1000/12*Inputs!$C$16</f>
        <v>0</v>
      </c>
      <c r="N229" s="56" t="n">
        <f aca="false">IF($V$1=1,MAX(F229+G229+H229+J229-K229-M229,0)*Inputs!$C$22/12,0)</f>
        <v>0</v>
      </c>
      <c r="O229" s="56" t="n">
        <f aca="false">IF(AND(MOD(A229,12)=0,B229&gt;=Inputs!$C$18),MAX(F229+G229+H229+J229-K229-M229-N229,0)*Inputs!$C$17,0)</f>
        <v>0</v>
      </c>
      <c r="P229" s="56" t="n">
        <f aca="false">F229+G229+H229+J229-K229-M229-N229+O229</f>
        <v>0</v>
      </c>
      <c r="Q229" s="56" t="n">
        <f aca="false">IF(OR(E229=1,P229&lt;=0),0,P229)</f>
        <v>0</v>
      </c>
      <c r="R229" s="15" t="n">
        <f aca="false">IF(OR(E229=1,AND(P229&lt;=0,I229&gt;0)),1,0)</f>
        <v>1</v>
      </c>
      <c r="S229" s="15" t="n">
        <f aca="false">IF(L229&gt;0,1,0)</f>
        <v>0</v>
      </c>
    </row>
    <row r="230" customFormat="false" ht="15" hidden="false" customHeight="false" outlineLevel="0" collapsed="false">
      <c r="A230" s="15" t="n">
        <v>229</v>
      </c>
      <c r="B230" s="15" t="n">
        <f aca="false">INT((A230-1)/12)+1</f>
        <v>20</v>
      </c>
      <c r="C230" s="15" t="n">
        <f aca="false">MIN(Inputs!$C$4+B230-1,99)</f>
        <v>93</v>
      </c>
      <c r="D230" s="55" t="n">
        <f aca="false">Inputs!$C$27</f>
        <v>0.04</v>
      </c>
      <c r="E230" s="15" t="n">
        <f aca="false">R229</f>
        <v>1</v>
      </c>
      <c r="F230" s="56" t="n">
        <f aca="false">Q229</f>
        <v>0</v>
      </c>
      <c r="G230" s="56" t="n">
        <f aca="false">IF(AND(MOD(A230-1,12)=0,B230&lt;=Inputs!$C$7,E230=0),Inputs!$C$6,0)</f>
        <v>0</v>
      </c>
      <c r="H230" s="56" t="n">
        <f aca="false">IF(B230=1,G230*Inputs!$C$9,0)</f>
        <v>0</v>
      </c>
      <c r="I230" s="56" t="n">
        <f aca="false">I229+G230</f>
        <v>120000</v>
      </c>
      <c r="J230" s="56" t="n">
        <f aca="false">(F230+G230+H230)*((1+D230)^(1/12)-1)</f>
        <v>0</v>
      </c>
      <c r="K230" s="56" t="n">
        <f aca="false">(F230+G230+H230+J230)*(Inputs!$C$14+IF(B230&lt;=10,Inputs!$C$12,Inputs!$C$13))/12</f>
        <v>0</v>
      </c>
      <c r="L230" s="56" t="n">
        <f aca="false">IF(OR(E230=1,A230&lt;=Inputs!$C$15),0,MAX(Inputs!$C$8*I230-(F230+G230+H230+J230-K230),0))</f>
        <v>0</v>
      </c>
      <c r="M230" s="56" t="n">
        <f aca="false">L230*INDEX(Rates!$B$2:$C$101,C230+1,IF(Inputs!$C$5="Male",1,2))/1000/12*Inputs!$C$16</f>
        <v>0</v>
      </c>
      <c r="N230" s="56" t="n">
        <f aca="false">IF($V$1=1,MAX(F230+G230+H230+J230-K230-M230,0)*Inputs!$C$22/12,0)</f>
        <v>0</v>
      </c>
      <c r="O230" s="56" t="n">
        <f aca="false">IF(AND(MOD(A230,12)=0,B230&gt;=Inputs!$C$18),MAX(F230+G230+H230+J230-K230-M230-N230,0)*Inputs!$C$17,0)</f>
        <v>0</v>
      </c>
      <c r="P230" s="56" t="n">
        <f aca="false">F230+G230+H230+J230-K230-M230-N230+O230</f>
        <v>0</v>
      </c>
      <c r="Q230" s="56" t="n">
        <f aca="false">IF(OR(E230=1,P230&lt;=0),0,P230)</f>
        <v>0</v>
      </c>
      <c r="R230" s="15" t="n">
        <f aca="false">IF(OR(E230=1,AND(P230&lt;=0,I230&gt;0)),1,0)</f>
        <v>1</v>
      </c>
      <c r="S230" s="15" t="n">
        <f aca="false">IF(L230&gt;0,1,0)</f>
        <v>0</v>
      </c>
    </row>
    <row r="231" customFormat="false" ht="15" hidden="false" customHeight="false" outlineLevel="0" collapsed="false">
      <c r="A231" s="15" t="n">
        <v>230</v>
      </c>
      <c r="B231" s="15" t="n">
        <f aca="false">INT((A231-1)/12)+1</f>
        <v>20</v>
      </c>
      <c r="C231" s="15" t="n">
        <f aca="false">MIN(Inputs!$C$4+B231-1,99)</f>
        <v>93</v>
      </c>
      <c r="D231" s="55" t="n">
        <f aca="false">Inputs!$C$27</f>
        <v>0.04</v>
      </c>
      <c r="E231" s="15" t="n">
        <f aca="false">R230</f>
        <v>1</v>
      </c>
      <c r="F231" s="56" t="n">
        <f aca="false">Q230</f>
        <v>0</v>
      </c>
      <c r="G231" s="56" t="n">
        <f aca="false">IF(AND(MOD(A231-1,12)=0,B231&lt;=Inputs!$C$7,E231=0),Inputs!$C$6,0)</f>
        <v>0</v>
      </c>
      <c r="H231" s="56" t="n">
        <f aca="false">IF(B231=1,G231*Inputs!$C$9,0)</f>
        <v>0</v>
      </c>
      <c r="I231" s="56" t="n">
        <f aca="false">I230+G231</f>
        <v>120000</v>
      </c>
      <c r="J231" s="56" t="n">
        <f aca="false">(F231+G231+H231)*((1+D231)^(1/12)-1)</f>
        <v>0</v>
      </c>
      <c r="K231" s="56" t="n">
        <f aca="false">(F231+G231+H231+J231)*(Inputs!$C$14+IF(B231&lt;=10,Inputs!$C$12,Inputs!$C$13))/12</f>
        <v>0</v>
      </c>
      <c r="L231" s="56" t="n">
        <f aca="false">IF(OR(E231=1,A231&lt;=Inputs!$C$15),0,MAX(Inputs!$C$8*I231-(F231+G231+H231+J231-K231),0))</f>
        <v>0</v>
      </c>
      <c r="M231" s="56" t="n">
        <f aca="false">L231*INDEX(Rates!$B$2:$C$101,C231+1,IF(Inputs!$C$5="Male",1,2))/1000/12*Inputs!$C$16</f>
        <v>0</v>
      </c>
      <c r="N231" s="56" t="n">
        <f aca="false">IF($V$1=1,MAX(F231+G231+H231+J231-K231-M231,0)*Inputs!$C$22/12,0)</f>
        <v>0</v>
      </c>
      <c r="O231" s="56" t="n">
        <f aca="false">IF(AND(MOD(A231,12)=0,B231&gt;=Inputs!$C$18),MAX(F231+G231+H231+J231-K231-M231-N231,0)*Inputs!$C$17,0)</f>
        <v>0</v>
      </c>
      <c r="P231" s="56" t="n">
        <f aca="false">F231+G231+H231+J231-K231-M231-N231+O231</f>
        <v>0</v>
      </c>
      <c r="Q231" s="56" t="n">
        <f aca="false">IF(OR(E231=1,P231&lt;=0),0,P231)</f>
        <v>0</v>
      </c>
      <c r="R231" s="15" t="n">
        <f aca="false">IF(OR(E231=1,AND(P231&lt;=0,I231&gt;0)),1,0)</f>
        <v>1</v>
      </c>
      <c r="S231" s="15" t="n">
        <f aca="false">IF(L231&gt;0,1,0)</f>
        <v>0</v>
      </c>
    </row>
    <row r="232" customFormat="false" ht="15" hidden="false" customHeight="false" outlineLevel="0" collapsed="false">
      <c r="A232" s="15" t="n">
        <v>231</v>
      </c>
      <c r="B232" s="15" t="n">
        <f aca="false">INT((A232-1)/12)+1</f>
        <v>20</v>
      </c>
      <c r="C232" s="15" t="n">
        <f aca="false">MIN(Inputs!$C$4+B232-1,99)</f>
        <v>93</v>
      </c>
      <c r="D232" s="55" t="n">
        <f aca="false">Inputs!$C$27</f>
        <v>0.04</v>
      </c>
      <c r="E232" s="15" t="n">
        <f aca="false">R231</f>
        <v>1</v>
      </c>
      <c r="F232" s="56" t="n">
        <f aca="false">Q231</f>
        <v>0</v>
      </c>
      <c r="G232" s="56" t="n">
        <f aca="false">IF(AND(MOD(A232-1,12)=0,B232&lt;=Inputs!$C$7,E232=0),Inputs!$C$6,0)</f>
        <v>0</v>
      </c>
      <c r="H232" s="56" t="n">
        <f aca="false">IF(B232=1,G232*Inputs!$C$9,0)</f>
        <v>0</v>
      </c>
      <c r="I232" s="56" t="n">
        <f aca="false">I231+G232</f>
        <v>120000</v>
      </c>
      <c r="J232" s="56" t="n">
        <f aca="false">(F232+G232+H232)*((1+D232)^(1/12)-1)</f>
        <v>0</v>
      </c>
      <c r="K232" s="56" t="n">
        <f aca="false">(F232+G232+H232+J232)*(Inputs!$C$14+IF(B232&lt;=10,Inputs!$C$12,Inputs!$C$13))/12</f>
        <v>0</v>
      </c>
      <c r="L232" s="56" t="n">
        <f aca="false">IF(OR(E232=1,A232&lt;=Inputs!$C$15),0,MAX(Inputs!$C$8*I232-(F232+G232+H232+J232-K232),0))</f>
        <v>0</v>
      </c>
      <c r="M232" s="56" t="n">
        <f aca="false">L232*INDEX(Rates!$B$2:$C$101,C232+1,IF(Inputs!$C$5="Male",1,2))/1000/12*Inputs!$C$16</f>
        <v>0</v>
      </c>
      <c r="N232" s="56" t="n">
        <f aca="false">IF($V$1=1,MAX(F232+G232+H232+J232-K232-M232,0)*Inputs!$C$22/12,0)</f>
        <v>0</v>
      </c>
      <c r="O232" s="56" t="n">
        <f aca="false">IF(AND(MOD(A232,12)=0,B232&gt;=Inputs!$C$18),MAX(F232+G232+H232+J232-K232-M232-N232,0)*Inputs!$C$17,0)</f>
        <v>0</v>
      </c>
      <c r="P232" s="56" t="n">
        <f aca="false">F232+G232+H232+J232-K232-M232-N232+O232</f>
        <v>0</v>
      </c>
      <c r="Q232" s="56" t="n">
        <f aca="false">IF(OR(E232=1,P232&lt;=0),0,P232)</f>
        <v>0</v>
      </c>
      <c r="R232" s="15" t="n">
        <f aca="false">IF(OR(E232=1,AND(P232&lt;=0,I232&gt;0)),1,0)</f>
        <v>1</v>
      </c>
      <c r="S232" s="15" t="n">
        <f aca="false">IF(L232&gt;0,1,0)</f>
        <v>0</v>
      </c>
    </row>
    <row r="233" customFormat="false" ht="15" hidden="false" customHeight="false" outlineLevel="0" collapsed="false">
      <c r="A233" s="15" t="n">
        <v>232</v>
      </c>
      <c r="B233" s="15" t="n">
        <f aca="false">INT((A233-1)/12)+1</f>
        <v>20</v>
      </c>
      <c r="C233" s="15" t="n">
        <f aca="false">MIN(Inputs!$C$4+B233-1,99)</f>
        <v>93</v>
      </c>
      <c r="D233" s="55" t="n">
        <f aca="false">Inputs!$C$27</f>
        <v>0.04</v>
      </c>
      <c r="E233" s="15" t="n">
        <f aca="false">R232</f>
        <v>1</v>
      </c>
      <c r="F233" s="56" t="n">
        <f aca="false">Q232</f>
        <v>0</v>
      </c>
      <c r="G233" s="56" t="n">
        <f aca="false">IF(AND(MOD(A233-1,12)=0,B233&lt;=Inputs!$C$7,E233=0),Inputs!$C$6,0)</f>
        <v>0</v>
      </c>
      <c r="H233" s="56" t="n">
        <f aca="false">IF(B233=1,G233*Inputs!$C$9,0)</f>
        <v>0</v>
      </c>
      <c r="I233" s="56" t="n">
        <f aca="false">I232+G233</f>
        <v>120000</v>
      </c>
      <c r="J233" s="56" t="n">
        <f aca="false">(F233+G233+H233)*((1+D233)^(1/12)-1)</f>
        <v>0</v>
      </c>
      <c r="K233" s="56" t="n">
        <f aca="false">(F233+G233+H233+J233)*(Inputs!$C$14+IF(B233&lt;=10,Inputs!$C$12,Inputs!$C$13))/12</f>
        <v>0</v>
      </c>
      <c r="L233" s="56" t="n">
        <f aca="false">IF(OR(E233=1,A233&lt;=Inputs!$C$15),0,MAX(Inputs!$C$8*I233-(F233+G233+H233+J233-K233),0))</f>
        <v>0</v>
      </c>
      <c r="M233" s="56" t="n">
        <f aca="false">L233*INDEX(Rates!$B$2:$C$101,C233+1,IF(Inputs!$C$5="Male",1,2))/1000/12*Inputs!$C$16</f>
        <v>0</v>
      </c>
      <c r="N233" s="56" t="n">
        <f aca="false">IF($V$1=1,MAX(F233+G233+H233+J233-K233-M233,0)*Inputs!$C$22/12,0)</f>
        <v>0</v>
      </c>
      <c r="O233" s="56" t="n">
        <f aca="false">IF(AND(MOD(A233,12)=0,B233&gt;=Inputs!$C$18),MAX(F233+G233+H233+J233-K233-M233-N233,0)*Inputs!$C$17,0)</f>
        <v>0</v>
      </c>
      <c r="P233" s="56" t="n">
        <f aca="false">F233+G233+H233+J233-K233-M233-N233+O233</f>
        <v>0</v>
      </c>
      <c r="Q233" s="56" t="n">
        <f aca="false">IF(OR(E233=1,P233&lt;=0),0,P233)</f>
        <v>0</v>
      </c>
      <c r="R233" s="15" t="n">
        <f aca="false">IF(OR(E233=1,AND(P233&lt;=0,I233&gt;0)),1,0)</f>
        <v>1</v>
      </c>
      <c r="S233" s="15" t="n">
        <f aca="false">IF(L233&gt;0,1,0)</f>
        <v>0</v>
      </c>
    </row>
    <row r="234" customFormat="false" ht="15" hidden="false" customHeight="false" outlineLevel="0" collapsed="false">
      <c r="A234" s="15" t="n">
        <v>233</v>
      </c>
      <c r="B234" s="15" t="n">
        <f aca="false">INT((A234-1)/12)+1</f>
        <v>20</v>
      </c>
      <c r="C234" s="15" t="n">
        <f aca="false">MIN(Inputs!$C$4+B234-1,99)</f>
        <v>93</v>
      </c>
      <c r="D234" s="55" t="n">
        <f aca="false">Inputs!$C$27</f>
        <v>0.04</v>
      </c>
      <c r="E234" s="15" t="n">
        <f aca="false">R233</f>
        <v>1</v>
      </c>
      <c r="F234" s="56" t="n">
        <f aca="false">Q233</f>
        <v>0</v>
      </c>
      <c r="G234" s="56" t="n">
        <f aca="false">IF(AND(MOD(A234-1,12)=0,B234&lt;=Inputs!$C$7,E234=0),Inputs!$C$6,0)</f>
        <v>0</v>
      </c>
      <c r="H234" s="56" t="n">
        <f aca="false">IF(B234=1,G234*Inputs!$C$9,0)</f>
        <v>0</v>
      </c>
      <c r="I234" s="56" t="n">
        <f aca="false">I233+G234</f>
        <v>120000</v>
      </c>
      <c r="J234" s="56" t="n">
        <f aca="false">(F234+G234+H234)*((1+D234)^(1/12)-1)</f>
        <v>0</v>
      </c>
      <c r="K234" s="56" t="n">
        <f aca="false">(F234+G234+H234+J234)*(Inputs!$C$14+IF(B234&lt;=10,Inputs!$C$12,Inputs!$C$13))/12</f>
        <v>0</v>
      </c>
      <c r="L234" s="56" t="n">
        <f aca="false">IF(OR(E234=1,A234&lt;=Inputs!$C$15),0,MAX(Inputs!$C$8*I234-(F234+G234+H234+J234-K234),0))</f>
        <v>0</v>
      </c>
      <c r="M234" s="56" t="n">
        <f aca="false">L234*INDEX(Rates!$B$2:$C$101,C234+1,IF(Inputs!$C$5="Male",1,2))/1000/12*Inputs!$C$16</f>
        <v>0</v>
      </c>
      <c r="N234" s="56" t="n">
        <f aca="false">IF($V$1=1,MAX(F234+G234+H234+J234-K234-M234,0)*Inputs!$C$22/12,0)</f>
        <v>0</v>
      </c>
      <c r="O234" s="56" t="n">
        <f aca="false">IF(AND(MOD(A234,12)=0,B234&gt;=Inputs!$C$18),MAX(F234+G234+H234+J234-K234-M234-N234,0)*Inputs!$C$17,0)</f>
        <v>0</v>
      </c>
      <c r="P234" s="56" t="n">
        <f aca="false">F234+G234+H234+J234-K234-M234-N234+O234</f>
        <v>0</v>
      </c>
      <c r="Q234" s="56" t="n">
        <f aca="false">IF(OR(E234=1,P234&lt;=0),0,P234)</f>
        <v>0</v>
      </c>
      <c r="R234" s="15" t="n">
        <f aca="false">IF(OR(E234=1,AND(P234&lt;=0,I234&gt;0)),1,0)</f>
        <v>1</v>
      </c>
      <c r="S234" s="15" t="n">
        <f aca="false">IF(L234&gt;0,1,0)</f>
        <v>0</v>
      </c>
    </row>
    <row r="235" customFormat="false" ht="15" hidden="false" customHeight="false" outlineLevel="0" collapsed="false">
      <c r="A235" s="15" t="n">
        <v>234</v>
      </c>
      <c r="B235" s="15" t="n">
        <f aca="false">INT((A235-1)/12)+1</f>
        <v>20</v>
      </c>
      <c r="C235" s="15" t="n">
        <f aca="false">MIN(Inputs!$C$4+B235-1,99)</f>
        <v>93</v>
      </c>
      <c r="D235" s="55" t="n">
        <f aca="false">Inputs!$C$27</f>
        <v>0.04</v>
      </c>
      <c r="E235" s="15" t="n">
        <f aca="false">R234</f>
        <v>1</v>
      </c>
      <c r="F235" s="56" t="n">
        <f aca="false">Q234</f>
        <v>0</v>
      </c>
      <c r="G235" s="56" t="n">
        <f aca="false">IF(AND(MOD(A235-1,12)=0,B235&lt;=Inputs!$C$7,E235=0),Inputs!$C$6,0)</f>
        <v>0</v>
      </c>
      <c r="H235" s="56" t="n">
        <f aca="false">IF(B235=1,G235*Inputs!$C$9,0)</f>
        <v>0</v>
      </c>
      <c r="I235" s="56" t="n">
        <f aca="false">I234+G235</f>
        <v>120000</v>
      </c>
      <c r="J235" s="56" t="n">
        <f aca="false">(F235+G235+H235)*((1+D235)^(1/12)-1)</f>
        <v>0</v>
      </c>
      <c r="K235" s="56" t="n">
        <f aca="false">(F235+G235+H235+J235)*(Inputs!$C$14+IF(B235&lt;=10,Inputs!$C$12,Inputs!$C$13))/12</f>
        <v>0</v>
      </c>
      <c r="L235" s="56" t="n">
        <f aca="false">IF(OR(E235=1,A235&lt;=Inputs!$C$15),0,MAX(Inputs!$C$8*I235-(F235+G235+H235+J235-K235),0))</f>
        <v>0</v>
      </c>
      <c r="M235" s="56" t="n">
        <f aca="false">L235*INDEX(Rates!$B$2:$C$101,C235+1,IF(Inputs!$C$5="Male",1,2))/1000/12*Inputs!$C$16</f>
        <v>0</v>
      </c>
      <c r="N235" s="56" t="n">
        <f aca="false">IF($V$1=1,MAX(F235+G235+H235+J235-K235-M235,0)*Inputs!$C$22/12,0)</f>
        <v>0</v>
      </c>
      <c r="O235" s="56" t="n">
        <f aca="false">IF(AND(MOD(A235,12)=0,B235&gt;=Inputs!$C$18),MAX(F235+G235+H235+J235-K235-M235-N235,0)*Inputs!$C$17,0)</f>
        <v>0</v>
      </c>
      <c r="P235" s="56" t="n">
        <f aca="false">F235+G235+H235+J235-K235-M235-N235+O235</f>
        <v>0</v>
      </c>
      <c r="Q235" s="56" t="n">
        <f aca="false">IF(OR(E235=1,P235&lt;=0),0,P235)</f>
        <v>0</v>
      </c>
      <c r="R235" s="15" t="n">
        <f aca="false">IF(OR(E235=1,AND(P235&lt;=0,I235&gt;0)),1,0)</f>
        <v>1</v>
      </c>
      <c r="S235" s="15" t="n">
        <f aca="false">IF(L235&gt;0,1,0)</f>
        <v>0</v>
      </c>
    </row>
    <row r="236" customFormat="false" ht="15" hidden="false" customHeight="false" outlineLevel="0" collapsed="false">
      <c r="A236" s="15" t="n">
        <v>235</v>
      </c>
      <c r="B236" s="15" t="n">
        <f aca="false">INT((A236-1)/12)+1</f>
        <v>20</v>
      </c>
      <c r="C236" s="15" t="n">
        <f aca="false">MIN(Inputs!$C$4+B236-1,99)</f>
        <v>93</v>
      </c>
      <c r="D236" s="55" t="n">
        <f aca="false">Inputs!$C$27</f>
        <v>0.04</v>
      </c>
      <c r="E236" s="15" t="n">
        <f aca="false">R235</f>
        <v>1</v>
      </c>
      <c r="F236" s="56" t="n">
        <f aca="false">Q235</f>
        <v>0</v>
      </c>
      <c r="G236" s="56" t="n">
        <f aca="false">IF(AND(MOD(A236-1,12)=0,B236&lt;=Inputs!$C$7,E236=0),Inputs!$C$6,0)</f>
        <v>0</v>
      </c>
      <c r="H236" s="56" t="n">
        <f aca="false">IF(B236=1,G236*Inputs!$C$9,0)</f>
        <v>0</v>
      </c>
      <c r="I236" s="56" t="n">
        <f aca="false">I235+G236</f>
        <v>120000</v>
      </c>
      <c r="J236" s="56" t="n">
        <f aca="false">(F236+G236+H236)*((1+D236)^(1/12)-1)</f>
        <v>0</v>
      </c>
      <c r="K236" s="56" t="n">
        <f aca="false">(F236+G236+H236+J236)*(Inputs!$C$14+IF(B236&lt;=10,Inputs!$C$12,Inputs!$C$13))/12</f>
        <v>0</v>
      </c>
      <c r="L236" s="56" t="n">
        <f aca="false">IF(OR(E236=1,A236&lt;=Inputs!$C$15),0,MAX(Inputs!$C$8*I236-(F236+G236+H236+J236-K236),0))</f>
        <v>0</v>
      </c>
      <c r="M236" s="56" t="n">
        <f aca="false">L236*INDEX(Rates!$B$2:$C$101,C236+1,IF(Inputs!$C$5="Male",1,2))/1000/12*Inputs!$C$16</f>
        <v>0</v>
      </c>
      <c r="N236" s="56" t="n">
        <f aca="false">IF($V$1=1,MAX(F236+G236+H236+J236-K236-M236,0)*Inputs!$C$22/12,0)</f>
        <v>0</v>
      </c>
      <c r="O236" s="56" t="n">
        <f aca="false">IF(AND(MOD(A236,12)=0,B236&gt;=Inputs!$C$18),MAX(F236+G236+H236+J236-K236-M236-N236,0)*Inputs!$C$17,0)</f>
        <v>0</v>
      </c>
      <c r="P236" s="56" t="n">
        <f aca="false">F236+G236+H236+J236-K236-M236-N236+O236</f>
        <v>0</v>
      </c>
      <c r="Q236" s="56" t="n">
        <f aca="false">IF(OR(E236=1,P236&lt;=0),0,P236)</f>
        <v>0</v>
      </c>
      <c r="R236" s="15" t="n">
        <f aca="false">IF(OR(E236=1,AND(P236&lt;=0,I236&gt;0)),1,0)</f>
        <v>1</v>
      </c>
      <c r="S236" s="15" t="n">
        <f aca="false">IF(L236&gt;0,1,0)</f>
        <v>0</v>
      </c>
    </row>
    <row r="237" customFormat="false" ht="15" hidden="false" customHeight="false" outlineLevel="0" collapsed="false">
      <c r="A237" s="15" t="n">
        <v>236</v>
      </c>
      <c r="B237" s="15" t="n">
        <f aca="false">INT((A237-1)/12)+1</f>
        <v>20</v>
      </c>
      <c r="C237" s="15" t="n">
        <f aca="false">MIN(Inputs!$C$4+B237-1,99)</f>
        <v>93</v>
      </c>
      <c r="D237" s="55" t="n">
        <f aca="false">Inputs!$C$27</f>
        <v>0.04</v>
      </c>
      <c r="E237" s="15" t="n">
        <f aca="false">R236</f>
        <v>1</v>
      </c>
      <c r="F237" s="56" t="n">
        <f aca="false">Q236</f>
        <v>0</v>
      </c>
      <c r="G237" s="56" t="n">
        <f aca="false">IF(AND(MOD(A237-1,12)=0,B237&lt;=Inputs!$C$7,E237=0),Inputs!$C$6,0)</f>
        <v>0</v>
      </c>
      <c r="H237" s="56" t="n">
        <f aca="false">IF(B237=1,G237*Inputs!$C$9,0)</f>
        <v>0</v>
      </c>
      <c r="I237" s="56" t="n">
        <f aca="false">I236+G237</f>
        <v>120000</v>
      </c>
      <c r="J237" s="56" t="n">
        <f aca="false">(F237+G237+H237)*((1+D237)^(1/12)-1)</f>
        <v>0</v>
      </c>
      <c r="K237" s="56" t="n">
        <f aca="false">(F237+G237+H237+J237)*(Inputs!$C$14+IF(B237&lt;=10,Inputs!$C$12,Inputs!$C$13))/12</f>
        <v>0</v>
      </c>
      <c r="L237" s="56" t="n">
        <f aca="false">IF(OR(E237=1,A237&lt;=Inputs!$C$15),0,MAX(Inputs!$C$8*I237-(F237+G237+H237+J237-K237),0))</f>
        <v>0</v>
      </c>
      <c r="M237" s="56" t="n">
        <f aca="false">L237*INDEX(Rates!$B$2:$C$101,C237+1,IF(Inputs!$C$5="Male",1,2))/1000/12*Inputs!$C$16</f>
        <v>0</v>
      </c>
      <c r="N237" s="56" t="n">
        <f aca="false">IF($V$1=1,MAX(F237+G237+H237+J237-K237-M237,0)*Inputs!$C$22/12,0)</f>
        <v>0</v>
      </c>
      <c r="O237" s="56" t="n">
        <f aca="false">IF(AND(MOD(A237,12)=0,B237&gt;=Inputs!$C$18),MAX(F237+G237+H237+J237-K237-M237-N237,0)*Inputs!$C$17,0)</f>
        <v>0</v>
      </c>
      <c r="P237" s="56" t="n">
        <f aca="false">F237+G237+H237+J237-K237-M237-N237+O237</f>
        <v>0</v>
      </c>
      <c r="Q237" s="56" t="n">
        <f aca="false">IF(OR(E237=1,P237&lt;=0),0,P237)</f>
        <v>0</v>
      </c>
      <c r="R237" s="15" t="n">
        <f aca="false">IF(OR(E237=1,AND(P237&lt;=0,I237&gt;0)),1,0)</f>
        <v>1</v>
      </c>
      <c r="S237" s="15" t="n">
        <f aca="false">IF(L237&gt;0,1,0)</f>
        <v>0</v>
      </c>
    </row>
    <row r="238" customFormat="false" ht="15" hidden="false" customHeight="false" outlineLevel="0" collapsed="false">
      <c r="A238" s="15" t="n">
        <v>237</v>
      </c>
      <c r="B238" s="15" t="n">
        <f aca="false">INT((A238-1)/12)+1</f>
        <v>20</v>
      </c>
      <c r="C238" s="15" t="n">
        <f aca="false">MIN(Inputs!$C$4+B238-1,99)</f>
        <v>93</v>
      </c>
      <c r="D238" s="55" t="n">
        <f aca="false">Inputs!$C$27</f>
        <v>0.04</v>
      </c>
      <c r="E238" s="15" t="n">
        <f aca="false">R237</f>
        <v>1</v>
      </c>
      <c r="F238" s="56" t="n">
        <f aca="false">Q237</f>
        <v>0</v>
      </c>
      <c r="G238" s="56" t="n">
        <f aca="false">IF(AND(MOD(A238-1,12)=0,B238&lt;=Inputs!$C$7,E238=0),Inputs!$C$6,0)</f>
        <v>0</v>
      </c>
      <c r="H238" s="56" t="n">
        <f aca="false">IF(B238=1,G238*Inputs!$C$9,0)</f>
        <v>0</v>
      </c>
      <c r="I238" s="56" t="n">
        <f aca="false">I237+G238</f>
        <v>120000</v>
      </c>
      <c r="J238" s="56" t="n">
        <f aca="false">(F238+G238+H238)*((1+D238)^(1/12)-1)</f>
        <v>0</v>
      </c>
      <c r="K238" s="56" t="n">
        <f aca="false">(F238+G238+H238+J238)*(Inputs!$C$14+IF(B238&lt;=10,Inputs!$C$12,Inputs!$C$13))/12</f>
        <v>0</v>
      </c>
      <c r="L238" s="56" t="n">
        <f aca="false">IF(OR(E238=1,A238&lt;=Inputs!$C$15),0,MAX(Inputs!$C$8*I238-(F238+G238+H238+J238-K238),0))</f>
        <v>0</v>
      </c>
      <c r="M238" s="56" t="n">
        <f aca="false">L238*INDEX(Rates!$B$2:$C$101,C238+1,IF(Inputs!$C$5="Male",1,2))/1000/12*Inputs!$C$16</f>
        <v>0</v>
      </c>
      <c r="N238" s="56" t="n">
        <f aca="false">IF($V$1=1,MAX(F238+G238+H238+J238-K238-M238,0)*Inputs!$C$22/12,0)</f>
        <v>0</v>
      </c>
      <c r="O238" s="56" t="n">
        <f aca="false">IF(AND(MOD(A238,12)=0,B238&gt;=Inputs!$C$18),MAX(F238+G238+H238+J238-K238-M238-N238,0)*Inputs!$C$17,0)</f>
        <v>0</v>
      </c>
      <c r="P238" s="56" t="n">
        <f aca="false">F238+G238+H238+J238-K238-M238-N238+O238</f>
        <v>0</v>
      </c>
      <c r="Q238" s="56" t="n">
        <f aca="false">IF(OR(E238=1,P238&lt;=0),0,P238)</f>
        <v>0</v>
      </c>
      <c r="R238" s="15" t="n">
        <f aca="false">IF(OR(E238=1,AND(P238&lt;=0,I238&gt;0)),1,0)</f>
        <v>1</v>
      </c>
      <c r="S238" s="15" t="n">
        <f aca="false">IF(L238&gt;0,1,0)</f>
        <v>0</v>
      </c>
    </row>
    <row r="239" customFormat="false" ht="15" hidden="false" customHeight="false" outlineLevel="0" collapsed="false">
      <c r="A239" s="15" t="n">
        <v>238</v>
      </c>
      <c r="B239" s="15" t="n">
        <f aca="false">INT((A239-1)/12)+1</f>
        <v>20</v>
      </c>
      <c r="C239" s="15" t="n">
        <f aca="false">MIN(Inputs!$C$4+B239-1,99)</f>
        <v>93</v>
      </c>
      <c r="D239" s="55" t="n">
        <f aca="false">Inputs!$C$27</f>
        <v>0.04</v>
      </c>
      <c r="E239" s="15" t="n">
        <f aca="false">R238</f>
        <v>1</v>
      </c>
      <c r="F239" s="56" t="n">
        <f aca="false">Q238</f>
        <v>0</v>
      </c>
      <c r="G239" s="56" t="n">
        <f aca="false">IF(AND(MOD(A239-1,12)=0,B239&lt;=Inputs!$C$7,E239=0),Inputs!$C$6,0)</f>
        <v>0</v>
      </c>
      <c r="H239" s="56" t="n">
        <f aca="false">IF(B239=1,G239*Inputs!$C$9,0)</f>
        <v>0</v>
      </c>
      <c r="I239" s="56" t="n">
        <f aca="false">I238+G239</f>
        <v>120000</v>
      </c>
      <c r="J239" s="56" t="n">
        <f aca="false">(F239+G239+H239)*((1+D239)^(1/12)-1)</f>
        <v>0</v>
      </c>
      <c r="K239" s="56" t="n">
        <f aca="false">(F239+G239+H239+J239)*(Inputs!$C$14+IF(B239&lt;=10,Inputs!$C$12,Inputs!$C$13))/12</f>
        <v>0</v>
      </c>
      <c r="L239" s="56" t="n">
        <f aca="false">IF(OR(E239=1,A239&lt;=Inputs!$C$15),0,MAX(Inputs!$C$8*I239-(F239+G239+H239+J239-K239),0))</f>
        <v>0</v>
      </c>
      <c r="M239" s="56" t="n">
        <f aca="false">L239*INDEX(Rates!$B$2:$C$101,C239+1,IF(Inputs!$C$5="Male",1,2))/1000/12*Inputs!$C$16</f>
        <v>0</v>
      </c>
      <c r="N239" s="56" t="n">
        <f aca="false">IF($V$1=1,MAX(F239+G239+H239+J239-K239-M239,0)*Inputs!$C$22/12,0)</f>
        <v>0</v>
      </c>
      <c r="O239" s="56" t="n">
        <f aca="false">IF(AND(MOD(A239,12)=0,B239&gt;=Inputs!$C$18),MAX(F239+G239+H239+J239-K239-M239-N239,0)*Inputs!$C$17,0)</f>
        <v>0</v>
      </c>
      <c r="P239" s="56" t="n">
        <f aca="false">F239+G239+H239+J239-K239-M239-N239+O239</f>
        <v>0</v>
      </c>
      <c r="Q239" s="56" t="n">
        <f aca="false">IF(OR(E239=1,P239&lt;=0),0,P239)</f>
        <v>0</v>
      </c>
      <c r="R239" s="15" t="n">
        <f aca="false">IF(OR(E239=1,AND(P239&lt;=0,I239&gt;0)),1,0)</f>
        <v>1</v>
      </c>
      <c r="S239" s="15" t="n">
        <f aca="false">IF(L239&gt;0,1,0)</f>
        <v>0</v>
      </c>
    </row>
    <row r="240" customFormat="false" ht="15" hidden="false" customHeight="false" outlineLevel="0" collapsed="false">
      <c r="A240" s="15" t="n">
        <v>239</v>
      </c>
      <c r="B240" s="15" t="n">
        <f aca="false">INT((A240-1)/12)+1</f>
        <v>20</v>
      </c>
      <c r="C240" s="15" t="n">
        <f aca="false">MIN(Inputs!$C$4+B240-1,99)</f>
        <v>93</v>
      </c>
      <c r="D240" s="55" t="n">
        <f aca="false">Inputs!$C$27</f>
        <v>0.04</v>
      </c>
      <c r="E240" s="15" t="n">
        <f aca="false">R239</f>
        <v>1</v>
      </c>
      <c r="F240" s="56" t="n">
        <f aca="false">Q239</f>
        <v>0</v>
      </c>
      <c r="G240" s="56" t="n">
        <f aca="false">IF(AND(MOD(A240-1,12)=0,B240&lt;=Inputs!$C$7,E240=0),Inputs!$C$6,0)</f>
        <v>0</v>
      </c>
      <c r="H240" s="56" t="n">
        <f aca="false">IF(B240=1,G240*Inputs!$C$9,0)</f>
        <v>0</v>
      </c>
      <c r="I240" s="56" t="n">
        <f aca="false">I239+G240</f>
        <v>120000</v>
      </c>
      <c r="J240" s="56" t="n">
        <f aca="false">(F240+G240+H240)*((1+D240)^(1/12)-1)</f>
        <v>0</v>
      </c>
      <c r="K240" s="56" t="n">
        <f aca="false">(F240+G240+H240+J240)*(Inputs!$C$14+IF(B240&lt;=10,Inputs!$C$12,Inputs!$C$13))/12</f>
        <v>0</v>
      </c>
      <c r="L240" s="56" t="n">
        <f aca="false">IF(OR(E240=1,A240&lt;=Inputs!$C$15),0,MAX(Inputs!$C$8*I240-(F240+G240+H240+J240-K240),0))</f>
        <v>0</v>
      </c>
      <c r="M240" s="56" t="n">
        <f aca="false">L240*INDEX(Rates!$B$2:$C$101,C240+1,IF(Inputs!$C$5="Male",1,2))/1000/12*Inputs!$C$16</f>
        <v>0</v>
      </c>
      <c r="N240" s="56" t="n">
        <f aca="false">IF($V$1=1,MAX(F240+G240+H240+J240-K240-M240,0)*Inputs!$C$22/12,0)</f>
        <v>0</v>
      </c>
      <c r="O240" s="56" t="n">
        <f aca="false">IF(AND(MOD(A240,12)=0,B240&gt;=Inputs!$C$18),MAX(F240+G240+H240+J240-K240-M240-N240,0)*Inputs!$C$17,0)</f>
        <v>0</v>
      </c>
      <c r="P240" s="56" t="n">
        <f aca="false">F240+G240+H240+J240-K240-M240-N240+O240</f>
        <v>0</v>
      </c>
      <c r="Q240" s="56" t="n">
        <f aca="false">IF(OR(E240=1,P240&lt;=0),0,P240)</f>
        <v>0</v>
      </c>
      <c r="R240" s="15" t="n">
        <f aca="false">IF(OR(E240=1,AND(P240&lt;=0,I240&gt;0)),1,0)</f>
        <v>1</v>
      </c>
      <c r="S240" s="15" t="n">
        <f aca="false">IF(L240&gt;0,1,0)</f>
        <v>0</v>
      </c>
    </row>
    <row r="241" customFormat="false" ht="15" hidden="false" customHeight="false" outlineLevel="0" collapsed="false">
      <c r="A241" s="15" t="n">
        <v>240</v>
      </c>
      <c r="B241" s="15" t="n">
        <f aca="false">INT((A241-1)/12)+1</f>
        <v>20</v>
      </c>
      <c r="C241" s="15" t="n">
        <f aca="false">MIN(Inputs!$C$4+B241-1,99)</f>
        <v>93</v>
      </c>
      <c r="D241" s="55" t="n">
        <f aca="false">Inputs!$C$27</f>
        <v>0.04</v>
      </c>
      <c r="E241" s="15" t="n">
        <f aca="false">R240</f>
        <v>1</v>
      </c>
      <c r="F241" s="56" t="n">
        <f aca="false">Q240</f>
        <v>0</v>
      </c>
      <c r="G241" s="56" t="n">
        <f aca="false">IF(AND(MOD(A241-1,12)=0,B241&lt;=Inputs!$C$7,E241=0),Inputs!$C$6,0)</f>
        <v>0</v>
      </c>
      <c r="H241" s="56" t="n">
        <f aca="false">IF(B241=1,G241*Inputs!$C$9,0)</f>
        <v>0</v>
      </c>
      <c r="I241" s="56" t="n">
        <f aca="false">I240+G241</f>
        <v>120000</v>
      </c>
      <c r="J241" s="56" t="n">
        <f aca="false">(F241+G241+H241)*((1+D241)^(1/12)-1)</f>
        <v>0</v>
      </c>
      <c r="K241" s="56" t="n">
        <f aca="false">(F241+G241+H241+J241)*(Inputs!$C$14+IF(B241&lt;=10,Inputs!$C$12,Inputs!$C$13))/12</f>
        <v>0</v>
      </c>
      <c r="L241" s="56" t="n">
        <f aca="false">IF(OR(E241=1,A241&lt;=Inputs!$C$15),0,MAX(Inputs!$C$8*I241-(F241+G241+H241+J241-K241),0))</f>
        <v>0</v>
      </c>
      <c r="M241" s="56" t="n">
        <f aca="false">L241*INDEX(Rates!$B$2:$C$101,C241+1,IF(Inputs!$C$5="Male",1,2))/1000/12*Inputs!$C$16</f>
        <v>0</v>
      </c>
      <c r="N241" s="56" t="n">
        <f aca="false">IF($V$1=1,MAX(F241+G241+H241+J241-K241-M241,0)*Inputs!$C$22/12,0)</f>
        <v>0</v>
      </c>
      <c r="O241" s="56" t="n">
        <f aca="false">IF(AND(MOD(A241,12)=0,B241&gt;=Inputs!$C$18),MAX(F241+G241+H241+J241-K241-M241-N241,0)*Inputs!$C$17,0)</f>
        <v>0</v>
      </c>
      <c r="P241" s="56" t="n">
        <f aca="false">F241+G241+H241+J241-K241-M241-N241+O241</f>
        <v>0</v>
      </c>
      <c r="Q241" s="56" t="n">
        <f aca="false">IF(OR(E241=1,P241&lt;=0),0,P241)</f>
        <v>0</v>
      </c>
      <c r="R241" s="15" t="n">
        <f aca="false">IF(OR(E241=1,AND(P241&lt;=0,I241&gt;0)),1,0)</f>
        <v>1</v>
      </c>
      <c r="S241" s="15" t="n">
        <f aca="false">IF(L241&gt;0,1,0)</f>
        <v>0</v>
      </c>
    </row>
    <row r="242" customFormat="false" ht="15" hidden="false" customHeight="false" outlineLevel="0" collapsed="false">
      <c r="A242" s="15" t="n">
        <v>241</v>
      </c>
      <c r="B242" s="15" t="n">
        <f aca="false">INT((A242-1)/12)+1</f>
        <v>21</v>
      </c>
      <c r="C242" s="15" t="n">
        <f aca="false">MIN(Inputs!$C$4+B242-1,99)</f>
        <v>94</v>
      </c>
      <c r="D242" s="55" t="n">
        <f aca="false">Inputs!$C$27</f>
        <v>0.04</v>
      </c>
      <c r="E242" s="15" t="n">
        <f aca="false">R241</f>
        <v>1</v>
      </c>
      <c r="F242" s="56" t="n">
        <f aca="false">Q241</f>
        <v>0</v>
      </c>
      <c r="G242" s="56" t="n">
        <f aca="false">IF(AND(MOD(A242-1,12)=0,B242&lt;=Inputs!$C$7,E242=0),Inputs!$C$6,0)</f>
        <v>0</v>
      </c>
      <c r="H242" s="56" t="n">
        <f aca="false">IF(B242=1,G242*Inputs!$C$9,0)</f>
        <v>0</v>
      </c>
      <c r="I242" s="56" t="n">
        <f aca="false">I241+G242</f>
        <v>120000</v>
      </c>
      <c r="J242" s="56" t="n">
        <f aca="false">(F242+G242+H242)*((1+D242)^(1/12)-1)</f>
        <v>0</v>
      </c>
      <c r="K242" s="56" t="n">
        <f aca="false">(F242+G242+H242+J242)*(Inputs!$C$14+IF(B242&lt;=10,Inputs!$C$12,Inputs!$C$13))/12</f>
        <v>0</v>
      </c>
      <c r="L242" s="56" t="n">
        <f aca="false">IF(OR(E242=1,A242&lt;=Inputs!$C$15),0,MAX(Inputs!$C$8*I242-(F242+G242+H242+J242-K242),0))</f>
        <v>0</v>
      </c>
      <c r="M242" s="56" t="n">
        <f aca="false">L242*INDEX(Rates!$B$2:$C$101,C242+1,IF(Inputs!$C$5="Male",1,2))/1000/12*Inputs!$C$16</f>
        <v>0</v>
      </c>
      <c r="N242" s="56" t="n">
        <f aca="false">IF($V$1=1,MAX(F242+G242+H242+J242-K242-M242,0)*Inputs!$C$22/12,0)</f>
        <v>0</v>
      </c>
      <c r="O242" s="56" t="n">
        <f aca="false">IF(AND(MOD(A242,12)=0,B242&gt;=Inputs!$C$18),MAX(F242+G242+H242+J242-K242-M242-N242,0)*Inputs!$C$17,0)</f>
        <v>0</v>
      </c>
      <c r="P242" s="56" t="n">
        <f aca="false">F242+G242+H242+J242-K242-M242-N242+O242</f>
        <v>0</v>
      </c>
      <c r="Q242" s="56" t="n">
        <f aca="false">IF(OR(E242=1,P242&lt;=0),0,P242)</f>
        <v>0</v>
      </c>
      <c r="R242" s="15" t="n">
        <f aca="false">IF(OR(E242=1,AND(P242&lt;=0,I242&gt;0)),1,0)</f>
        <v>1</v>
      </c>
      <c r="S242" s="15" t="n">
        <f aca="false">IF(L242&gt;0,1,0)</f>
        <v>0</v>
      </c>
    </row>
    <row r="243" customFormat="false" ht="15" hidden="false" customHeight="false" outlineLevel="0" collapsed="false">
      <c r="A243" s="15" t="n">
        <v>242</v>
      </c>
      <c r="B243" s="15" t="n">
        <f aca="false">INT((A243-1)/12)+1</f>
        <v>21</v>
      </c>
      <c r="C243" s="15" t="n">
        <f aca="false">MIN(Inputs!$C$4+B243-1,99)</f>
        <v>94</v>
      </c>
      <c r="D243" s="55" t="n">
        <f aca="false">Inputs!$C$27</f>
        <v>0.04</v>
      </c>
      <c r="E243" s="15" t="n">
        <f aca="false">R242</f>
        <v>1</v>
      </c>
      <c r="F243" s="56" t="n">
        <f aca="false">Q242</f>
        <v>0</v>
      </c>
      <c r="G243" s="56" t="n">
        <f aca="false">IF(AND(MOD(A243-1,12)=0,B243&lt;=Inputs!$C$7,E243=0),Inputs!$C$6,0)</f>
        <v>0</v>
      </c>
      <c r="H243" s="56" t="n">
        <f aca="false">IF(B243=1,G243*Inputs!$C$9,0)</f>
        <v>0</v>
      </c>
      <c r="I243" s="56" t="n">
        <f aca="false">I242+G243</f>
        <v>120000</v>
      </c>
      <c r="J243" s="56" t="n">
        <f aca="false">(F243+G243+H243)*((1+D243)^(1/12)-1)</f>
        <v>0</v>
      </c>
      <c r="K243" s="56" t="n">
        <f aca="false">(F243+G243+H243+J243)*(Inputs!$C$14+IF(B243&lt;=10,Inputs!$C$12,Inputs!$C$13))/12</f>
        <v>0</v>
      </c>
      <c r="L243" s="56" t="n">
        <f aca="false">IF(OR(E243=1,A243&lt;=Inputs!$C$15),0,MAX(Inputs!$C$8*I243-(F243+G243+H243+J243-K243),0))</f>
        <v>0</v>
      </c>
      <c r="M243" s="56" t="n">
        <f aca="false">L243*INDEX(Rates!$B$2:$C$101,C243+1,IF(Inputs!$C$5="Male",1,2))/1000/12*Inputs!$C$16</f>
        <v>0</v>
      </c>
      <c r="N243" s="56" t="n">
        <f aca="false">IF($V$1=1,MAX(F243+G243+H243+J243-K243-M243,0)*Inputs!$C$22/12,0)</f>
        <v>0</v>
      </c>
      <c r="O243" s="56" t="n">
        <f aca="false">IF(AND(MOD(A243,12)=0,B243&gt;=Inputs!$C$18),MAX(F243+G243+H243+J243-K243-M243-N243,0)*Inputs!$C$17,0)</f>
        <v>0</v>
      </c>
      <c r="P243" s="56" t="n">
        <f aca="false">F243+G243+H243+J243-K243-M243-N243+O243</f>
        <v>0</v>
      </c>
      <c r="Q243" s="56" t="n">
        <f aca="false">IF(OR(E243=1,P243&lt;=0),0,P243)</f>
        <v>0</v>
      </c>
      <c r="R243" s="15" t="n">
        <f aca="false">IF(OR(E243=1,AND(P243&lt;=0,I243&gt;0)),1,0)</f>
        <v>1</v>
      </c>
      <c r="S243" s="15" t="n">
        <f aca="false">IF(L243&gt;0,1,0)</f>
        <v>0</v>
      </c>
    </row>
    <row r="244" customFormat="false" ht="15" hidden="false" customHeight="false" outlineLevel="0" collapsed="false">
      <c r="A244" s="15" t="n">
        <v>243</v>
      </c>
      <c r="B244" s="15" t="n">
        <f aca="false">INT((A244-1)/12)+1</f>
        <v>21</v>
      </c>
      <c r="C244" s="15" t="n">
        <f aca="false">MIN(Inputs!$C$4+B244-1,99)</f>
        <v>94</v>
      </c>
      <c r="D244" s="55" t="n">
        <f aca="false">Inputs!$C$27</f>
        <v>0.04</v>
      </c>
      <c r="E244" s="15" t="n">
        <f aca="false">R243</f>
        <v>1</v>
      </c>
      <c r="F244" s="56" t="n">
        <f aca="false">Q243</f>
        <v>0</v>
      </c>
      <c r="G244" s="56" t="n">
        <f aca="false">IF(AND(MOD(A244-1,12)=0,B244&lt;=Inputs!$C$7,E244=0),Inputs!$C$6,0)</f>
        <v>0</v>
      </c>
      <c r="H244" s="56" t="n">
        <f aca="false">IF(B244=1,G244*Inputs!$C$9,0)</f>
        <v>0</v>
      </c>
      <c r="I244" s="56" t="n">
        <f aca="false">I243+G244</f>
        <v>120000</v>
      </c>
      <c r="J244" s="56" t="n">
        <f aca="false">(F244+G244+H244)*((1+D244)^(1/12)-1)</f>
        <v>0</v>
      </c>
      <c r="K244" s="56" t="n">
        <f aca="false">(F244+G244+H244+J244)*(Inputs!$C$14+IF(B244&lt;=10,Inputs!$C$12,Inputs!$C$13))/12</f>
        <v>0</v>
      </c>
      <c r="L244" s="56" t="n">
        <f aca="false">IF(OR(E244=1,A244&lt;=Inputs!$C$15),0,MAX(Inputs!$C$8*I244-(F244+G244+H244+J244-K244),0))</f>
        <v>0</v>
      </c>
      <c r="M244" s="56" t="n">
        <f aca="false">L244*INDEX(Rates!$B$2:$C$101,C244+1,IF(Inputs!$C$5="Male",1,2))/1000/12*Inputs!$C$16</f>
        <v>0</v>
      </c>
      <c r="N244" s="56" t="n">
        <f aca="false">IF($V$1=1,MAX(F244+G244+H244+J244-K244-M244,0)*Inputs!$C$22/12,0)</f>
        <v>0</v>
      </c>
      <c r="O244" s="56" t="n">
        <f aca="false">IF(AND(MOD(A244,12)=0,B244&gt;=Inputs!$C$18),MAX(F244+G244+H244+J244-K244-M244-N244,0)*Inputs!$C$17,0)</f>
        <v>0</v>
      </c>
      <c r="P244" s="56" t="n">
        <f aca="false">F244+G244+H244+J244-K244-M244-N244+O244</f>
        <v>0</v>
      </c>
      <c r="Q244" s="56" t="n">
        <f aca="false">IF(OR(E244=1,P244&lt;=0),0,P244)</f>
        <v>0</v>
      </c>
      <c r="R244" s="15" t="n">
        <f aca="false">IF(OR(E244=1,AND(P244&lt;=0,I244&gt;0)),1,0)</f>
        <v>1</v>
      </c>
      <c r="S244" s="15" t="n">
        <f aca="false">IF(L244&gt;0,1,0)</f>
        <v>0</v>
      </c>
    </row>
    <row r="245" customFormat="false" ht="15" hidden="false" customHeight="false" outlineLevel="0" collapsed="false">
      <c r="A245" s="15" t="n">
        <v>244</v>
      </c>
      <c r="B245" s="15" t="n">
        <f aca="false">INT((A245-1)/12)+1</f>
        <v>21</v>
      </c>
      <c r="C245" s="15" t="n">
        <f aca="false">MIN(Inputs!$C$4+B245-1,99)</f>
        <v>94</v>
      </c>
      <c r="D245" s="55" t="n">
        <f aca="false">Inputs!$C$27</f>
        <v>0.04</v>
      </c>
      <c r="E245" s="15" t="n">
        <f aca="false">R244</f>
        <v>1</v>
      </c>
      <c r="F245" s="56" t="n">
        <f aca="false">Q244</f>
        <v>0</v>
      </c>
      <c r="G245" s="56" t="n">
        <f aca="false">IF(AND(MOD(A245-1,12)=0,B245&lt;=Inputs!$C$7,E245=0),Inputs!$C$6,0)</f>
        <v>0</v>
      </c>
      <c r="H245" s="56" t="n">
        <f aca="false">IF(B245=1,G245*Inputs!$C$9,0)</f>
        <v>0</v>
      </c>
      <c r="I245" s="56" t="n">
        <f aca="false">I244+G245</f>
        <v>120000</v>
      </c>
      <c r="J245" s="56" t="n">
        <f aca="false">(F245+G245+H245)*((1+D245)^(1/12)-1)</f>
        <v>0</v>
      </c>
      <c r="K245" s="56" t="n">
        <f aca="false">(F245+G245+H245+J245)*(Inputs!$C$14+IF(B245&lt;=10,Inputs!$C$12,Inputs!$C$13))/12</f>
        <v>0</v>
      </c>
      <c r="L245" s="56" t="n">
        <f aca="false">IF(OR(E245=1,A245&lt;=Inputs!$C$15),0,MAX(Inputs!$C$8*I245-(F245+G245+H245+J245-K245),0))</f>
        <v>0</v>
      </c>
      <c r="M245" s="56" t="n">
        <f aca="false">L245*INDEX(Rates!$B$2:$C$101,C245+1,IF(Inputs!$C$5="Male",1,2))/1000/12*Inputs!$C$16</f>
        <v>0</v>
      </c>
      <c r="N245" s="56" t="n">
        <f aca="false">IF($V$1=1,MAX(F245+G245+H245+J245-K245-M245,0)*Inputs!$C$22/12,0)</f>
        <v>0</v>
      </c>
      <c r="O245" s="56" t="n">
        <f aca="false">IF(AND(MOD(A245,12)=0,B245&gt;=Inputs!$C$18),MAX(F245+G245+H245+J245-K245-M245-N245,0)*Inputs!$C$17,0)</f>
        <v>0</v>
      </c>
      <c r="P245" s="56" t="n">
        <f aca="false">F245+G245+H245+J245-K245-M245-N245+O245</f>
        <v>0</v>
      </c>
      <c r="Q245" s="56" t="n">
        <f aca="false">IF(OR(E245=1,P245&lt;=0),0,P245)</f>
        <v>0</v>
      </c>
      <c r="R245" s="15" t="n">
        <f aca="false">IF(OR(E245=1,AND(P245&lt;=0,I245&gt;0)),1,0)</f>
        <v>1</v>
      </c>
      <c r="S245" s="15" t="n">
        <f aca="false">IF(L245&gt;0,1,0)</f>
        <v>0</v>
      </c>
    </row>
    <row r="246" customFormat="false" ht="15" hidden="false" customHeight="false" outlineLevel="0" collapsed="false">
      <c r="A246" s="15" t="n">
        <v>245</v>
      </c>
      <c r="B246" s="15" t="n">
        <f aca="false">INT((A246-1)/12)+1</f>
        <v>21</v>
      </c>
      <c r="C246" s="15" t="n">
        <f aca="false">MIN(Inputs!$C$4+B246-1,99)</f>
        <v>94</v>
      </c>
      <c r="D246" s="55" t="n">
        <f aca="false">Inputs!$C$27</f>
        <v>0.04</v>
      </c>
      <c r="E246" s="15" t="n">
        <f aca="false">R245</f>
        <v>1</v>
      </c>
      <c r="F246" s="56" t="n">
        <f aca="false">Q245</f>
        <v>0</v>
      </c>
      <c r="G246" s="56" t="n">
        <f aca="false">IF(AND(MOD(A246-1,12)=0,B246&lt;=Inputs!$C$7,E246=0),Inputs!$C$6,0)</f>
        <v>0</v>
      </c>
      <c r="H246" s="56" t="n">
        <f aca="false">IF(B246=1,G246*Inputs!$C$9,0)</f>
        <v>0</v>
      </c>
      <c r="I246" s="56" t="n">
        <f aca="false">I245+G246</f>
        <v>120000</v>
      </c>
      <c r="J246" s="56" t="n">
        <f aca="false">(F246+G246+H246)*((1+D246)^(1/12)-1)</f>
        <v>0</v>
      </c>
      <c r="K246" s="56" t="n">
        <f aca="false">(F246+G246+H246+J246)*(Inputs!$C$14+IF(B246&lt;=10,Inputs!$C$12,Inputs!$C$13))/12</f>
        <v>0</v>
      </c>
      <c r="L246" s="56" t="n">
        <f aca="false">IF(OR(E246=1,A246&lt;=Inputs!$C$15),0,MAX(Inputs!$C$8*I246-(F246+G246+H246+J246-K246),0))</f>
        <v>0</v>
      </c>
      <c r="M246" s="56" t="n">
        <f aca="false">L246*INDEX(Rates!$B$2:$C$101,C246+1,IF(Inputs!$C$5="Male",1,2))/1000/12*Inputs!$C$16</f>
        <v>0</v>
      </c>
      <c r="N246" s="56" t="n">
        <f aca="false">IF($V$1=1,MAX(F246+G246+H246+J246-K246-M246,0)*Inputs!$C$22/12,0)</f>
        <v>0</v>
      </c>
      <c r="O246" s="56" t="n">
        <f aca="false">IF(AND(MOD(A246,12)=0,B246&gt;=Inputs!$C$18),MAX(F246+G246+H246+J246-K246-M246-N246,0)*Inputs!$C$17,0)</f>
        <v>0</v>
      </c>
      <c r="P246" s="56" t="n">
        <f aca="false">F246+G246+H246+J246-K246-M246-N246+O246</f>
        <v>0</v>
      </c>
      <c r="Q246" s="56" t="n">
        <f aca="false">IF(OR(E246=1,P246&lt;=0),0,P246)</f>
        <v>0</v>
      </c>
      <c r="R246" s="15" t="n">
        <f aca="false">IF(OR(E246=1,AND(P246&lt;=0,I246&gt;0)),1,0)</f>
        <v>1</v>
      </c>
      <c r="S246" s="15" t="n">
        <f aca="false">IF(L246&gt;0,1,0)</f>
        <v>0</v>
      </c>
    </row>
    <row r="247" customFormat="false" ht="15" hidden="false" customHeight="false" outlineLevel="0" collapsed="false">
      <c r="A247" s="15" t="n">
        <v>246</v>
      </c>
      <c r="B247" s="15" t="n">
        <f aca="false">INT((A247-1)/12)+1</f>
        <v>21</v>
      </c>
      <c r="C247" s="15" t="n">
        <f aca="false">MIN(Inputs!$C$4+B247-1,99)</f>
        <v>94</v>
      </c>
      <c r="D247" s="55" t="n">
        <f aca="false">Inputs!$C$27</f>
        <v>0.04</v>
      </c>
      <c r="E247" s="15" t="n">
        <f aca="false">R246</f>
        <v>1</v>
      </c>
      <c r="F247" s="56" t="n">
        <f aca="false">Q246</f>
        <v>0</v>
      </c>
      <c r="G247" s="56" t="n">
        <f aca="false">IF(AND(MOD(A247-1,12)=0,B247&lt;=Inputs!$C$7,E247=0),Inputs!$C$6,0)</f>
        <v>0</v>
      </c>
      <c r="H247" s="56" t="n">
        <f aca="false">IF(B247=1,G247*Inputs!$C$9,0)</f>
        <v>0</v>
      </c>
      <c r="I247" s="56" t="n">
        <f aca="false">I246+G247</f>
        <v>120000</v>
      </c>
      <c r="J247" s="56" t="n">
        <f aca="false">(F247+G247+H247)*((1+D247)^(1/12)-1)</f>
        <v>0</v>
      </c>
      <c r="K247" s="56" t="n">
        <f aca="false">(F247+G247+H247+J247)*(Inputs!$C$14+IF(B247&lt;=10,Inputs!$C$12,Inputs!$C$13))/12</f>
        <v>0</v>
      </c>
      <c r="L247" s="56" t="n">
        <f aca="false">IF(OR(E247=1,A247&lt;=Inputs!$C$15),0,MAX(Inputs!$C$8*I247-(F247+G247+H247+J247-K247),0))</f>
        <v>0</v>
      </c>
      <c r="M247" s="56" t="n">
        <f aca="false">L247*INDEX(Rates!$B$2:$C$101,C247+1,IF(Inputs!$C$5="Male",1,2))/1000/12*Inputs!$C$16</f>
        <v>0</v>
      </c>
      <c r="N247" s="56" t="n">
        <f aca="false">IF($V$1=1,MAX(F247+G247+H247+J247-K247-M247,0)*Inputs!$C$22/12,0)</f>
        <v>0</v>
      </c>
      <c r="O247" s="56" t="n">
        <f aca="false">IF(AND(MOD(A247,12)=0,B247&gt;=Inputs!$C$18),MAX(F247+G247+H247+J247-K247-M247-N247,0)*Inputs!$C$17,0)</f>
        <v>0</v>
      </c>
      <c r="P247" s="56" t="n">
        <f aca="false">F247+G247+H247+J247-K247-M247-N247+O247</f>
        <v>0</v>
      </c>
      <c r="Q247" s="56" t="n">
        <f aca="false">IF(OR(E247=1,P247&lt;=0),0,P247)</f>
        <v>0</v>
      </c>
      <c r="R247" s="15" t="n">
        <f aca="false">IF(OR(E247=1,AND(P247&lt;=0,I247&gt;0)),1,0)</f>
        <v>1</v>
      </c>
      <c r="S247" s="15" t="n">
        <f aca="false">IF(L247&gt;0,1,0)</f>
        <v>0</v>
      </c>
    </row>
    <row r="248" customFormat="false" ht="15" hidden="false" customHeight="false" outlineLevel="0" collapsed="false">
      <c r="A248" s="15" t="n">
        <v>247</v>
      </c>
      <c r="B248" s="15" t="n">
        <f aca="false">INT((A248-1)/12)+1</f>
        <v>21</v>
      </c>
      <c r="C248" s="15" t="n">
        <f aca="false">MIN(Inputs!$C$4+B248-1,99)</f>
        <v>94</v>
      </c>
      <c r="D248" s="55" t="n">
        <f aca="false">Inputs!$C$27</f>
        <v>0.04</v>
      </c>
      <c r="E248" s="15" t="n">
        <f aca="false">R247</f>
        <v>1</v>
      </c>
      <c r="F248" s="56" t="n">
        <f aca="false">Q247</f>
        <v>0</v>
      </c>
      <c r="G248" s="56" t="n">
        <f aca="false">IF(AND(MOD(A248-1,12)=0,B248&lt;=Inputs!$C$7,E248=0),Inputs!$C$6,0)</f>
        <v>0</v>
      </c>
      <c r="H248" s="56" t="n">
        <f aca="false">IF(B248=1,G248*Inputs!$C$9,0)</f>
        <v>0</v>
      </c>
      <c r="I248" s="56" t="n">
        <f aca="false">I247+G248</f>
        <v>120000</v>
      </c>
      <c r="J248" s="56" t="n">
        <f aca="false">(F248+G248+H248)*((1+D248)^(1/12)-1)</f>
        <v>0</v>
      </c>
      <c r="K248" s="56" t="n">
        <f aca="false">(F248+G248+H248+J248)*(Inputs!$C$14+IF(B248&lt;=10,Inputs!$C$12,Inputs!$C$13))/12</f>
        <v>0</v>
      </c>
      <c r="L248" s="56" t="n">
        <f aca="false">IF(OR(E248=1,A248&lt;=Inputs!$C$15),0,MAX(Inputs!$C$8*I248-(F248+G248+H248+J248-K248),0))</f>
        <v>0</v>
      </c>
      <c r="M248" s="56" t="n">
        <f aca="false">L248*INDEX(Rates!$B$2:$C$101,C248+1,IF(Inputs!$C$5="Male",1,2))/1000/12*Inputs!$C$16</f>
        <v>0</v>
      </c>
      <c r="N248" s="56" t="n">
        <f aca="false">IF($V$1=1,MAX(F248+G248+H248+J248-K248-M248,0)*Inputs!$C$22/12,0)</f>
        <v>0</v>
      </c>
      <c r="O248" s="56" t="n">
        <f aca="false">IF(AND(MOD(A248,12)=0,B248&gt;=Inputs!$C$18),MAX(F248+G248+H248+J248-K248-M248-N248,0)*Inputs!$C$17,0)</f>
        <v>0</v>
      </c>
      <c r="P248" s="56" t="n">
        <f aca="false">F248+G248+H248+J248-K248-M248-N248+O248</f>
        <v>0</v>
      </c>
      <c r="Q248" s="56" t="n">
        <f aca="false">IF(OR(E248=1,P248&lt;=0),0,P248)</f>
        <v>0</v>
      </c>
      <c r="R248" s="15" t="n">
        <f aca="false">IF(OR(E248=1,AND(P248&lt;=0,I248&gt;0)),1,0)</f>
        <v>1</v>
      </c>
      <c r="S248" s="15" t="n">
        <f aca="false">IF(L248&gt;0,1,0)</f>
        <v>0</v>
      </c>
    </row>
    <row r="249" customFormat="false" ht="15" hidden="false" customHeight="false" outlineLevel="0" collapsed="false">
      <c r="A249" s="15" t="n">
        <v>248</v>
      </c>
      <c r="B249" s="15" t="n">
        <f aca="false">INT((A249-1)/12)+1</f>
        <v>21</v>
      </c>
      <c r="C249" s="15" t="n">
        <f aca="false">MIN(Inputs!$C$4+B249-1,99)</f>
        <v>94</v>
      </c>
      <c r="D249" s="55" t="n">
        <f aca="false">Inputs!$C$27</f>
        <v>0.04</v>
      </c>
      <c r="E249" s="15" t="n">
        <f aca="false">R248</f>
        <v>1</v>
      </c>
      <c r="F249" s="56" t="n">
        <f aca="false">Q248</f>
        <v>0</v>
      </c>
      <c r="G249" s="56" t="n">
        <f aca="false">IF(AND(MOD(A249-1,12)=0,B249&lt;=Inputs!$C$7,E249=0),Inputs!$C$6,0)</f>
        <v>0</v>
      </c>
      <c r="H249" s="56" t="n">
        <f aca="false">IF(B249=1,G249*Inputs!$C$9,0)</f>
        <v>0</v>
      </c>
      <c r="I249" s="56" t="n">
        <f aca="false">I248+G249</f>
        <v>120000</v>
      </c>
      <c r="J249" s="56" t="n">
        <f aca="false">(F249+G249+H249)*((1+D249)^(1/12)-1)</f>
        <v>0</v>
      </c>
      <c r="K249" s="56" t="n">
        <f aca="false">(F249+G249+H249+J249)*(Inputs!$C$14+IF(B249&lt;=10,Inputs!$C$12,Inputs!$C$13))/12</f>
        <v>0</v>
      </c>
      <c r="L249" s="56" t="n">
        <f aca="false">IF(OR(E249=1,A249&lt;=Inputs!$C$15),0,MAX(Inputs!$C$8*I249-(F249+G249+H249+J249-K249),0))</f>
        <v>0</v>
      </c>
      <c r="M249" s="56" t="n">
        <f aca="false">L249*INDEX(Rates!$B$2:$C$101,C249+1,IF(Inputs!$C$5="Male",1,2))/1000/12*Inputs!$C$16</f>
        <v>0</v>
      </c>
      <c r="N249" s="56" t="n">
        <f aca="false">IF($V$1=1,MAX(F249+G249+H249+J249-K249-M249,0)*Inputs!$C$22/12,0)</f>
        <v>0</v>
      </c>
      <c r="O249" s="56" t="n">
        <f aca="false">IF(AND(MOD(A249,12)=0,B249&gt;=Inputs!$C$18),MAX(F249+G249+H249+J249-K249-M249-N249,0)*Inputs!$C$17,0)</f>
        <v>0</v>
      </c>
      <c r="P249" s="56" t="n">
        <f aca="false">F249+G249+H249+J249-K249-M249-N249+O249</f>
        <v>0</v>
      </c>
      <c r="Q249" s="56" t="n">
        <f aca="false">IF(OR(E249=1,P249&lt;=0),0,P249)</f>
        <v>0</v>
      </c>
      <c r="R249" s="15" t="n">
        <f aca="false">IF(OR(E249=1,AND(P249&lt;=0,I249&gt;0)),1,0)</f>
        <v>1</v>
      </c>
      <c r="S249" s="15" t="n">
        <f aca="false">IF(L249&gt;0,1,0)</f>
        <v>0</v>
      </c>
    </row>
    <row r="250" customFormat="false" ht="15" hidden="false" customHeight="false" outlineLevel="0" collapsed="false">
      <c r="A250" s="15" t="n">
        <v>249</v>
      </c>
      <c r="B250" s="15" t="n">
        <f aca="false">INT((A250-1)/12)+1</f>
        <v>21</v>
      </c>
      <c r="C250" s="15" t="n">
        <f aca="false">MIN(Inputs!$C$4+B250-1,99)</f>
        <v>94</v>
      </c>
      <c r="D250" s="55" t="n">
        <f aca="false">Inputs!$C$27</f>
        <v>0.04</v>
      </c>
      <c r="E250" s="15" t="n">
        <f aca="false">R249</f>
        <v>1</v>
      </c>
      <c r="F250" s="56" t="n">
        <f aca="false">Q249</f>
        <v>0</v>
      </c>
      <c r="G250" s="56" t="n">
        <f aca="false">IF(AND(MOD(A250-1,12)=0,B250&lt;=Inputs!$C$7,E250=0),Inputs!$C$6,0)</f>
        <v>0</v>
      </c>
      <c r="H250" s="56" t="n">
        <f aca="false">IF(B250=1,G250*Inputs!$C$9,0)</f>
        <v>0</v>
      </c>
      <c r="I250" s="56" t="n">
        <f aca="false">I249+G250</f>
        <v>120000</v>
      </c>
      <c r="J250" s="56" t="n">
        <f aca="false">(F250+G250+H250)*((1+D250)^(1/12)-1)</f>
        <v>0</v>
      </c>
      <c r="K250" s="56" t="n">
        <f aca="false">(F250+G250+H250+J250)*(Inputs!$C$14+IF(B250&lt;=10,Inputs!$C$12,Inputs!$C$13))/12</f>
        <v>0</v>
      </c>
      <c r="L250" s="56" t="n">
        <f aca="false">IF(OR(E250=1,A250&lt;=Inputs!$C$15),0,MAX(Inputs!$C$8*I250-(F250+G250+H250+J250-K250),0))</f>
        <v>0</v>
      </c>
      <c r="M250" s="56" t="n">
        <f aca="false">L250*INDEX(Rates!$B$2:$C$101,C250+1,IF(Inputs!$C$5="Male",1,2))/1000/12*Inputs!$C$16</f>
        <v>0</v>
      </c>
      <c r="N250" s="56" t="n">
        <f aca="false">IF($V$1=1,MAX(F250+G250+H250+J250-K250-M250,0)*Inputs!$C$22/12,0)</f>
        <v>0</v>
      </c>
      <c r="O250" s="56" t="n">
        <f aca="false">IF(AND(MOD(A250,12)=0,B250&gt;=Inputs!$C$18),MAX(F250+G250+H250+J250-K250-M250-N250,0)*Inputs!$C$17,0)</f>
        <v>0</v>
      </c>
      <c r="P250" s="56" t="n">
        <f aca="false">F250+G250+H250+J250-K250-M250-N250+O250</f>
        <v>0</v>
      </c>
      <c r="Q250" s="56" t="n">
        <f aca="false">IF(OR(E250=1,P250&lt;=0),0,P250)</f>
        <v>0</v>
      </c>
      <c r="R250" s="15" t="n">
        <f aca="false">IF(OR(E250=1,AND(P250&lt;=0,I250&gt;0)),1,0)</f>
        <v>1</v>
      </c>
      <c r="S250" s="15" t="n">
        <f aca="false">IF(L250&gt;0,1,0)</f>
        <v>0</v>
      </c>
    </row>
    <row r="251" customFormat="false" ht="15" hidden="false" customHeight="false" outlineLevel="0" collapsed="false">
      <c r="A251" s="15" t="n">
        <v>250</v>
      </c>
      <c r="B251" s="15" t="n">
        <f aca="false">INT((A251-1)/12)+1</f>
        <v>21</v>
      </c>
      <c r="C251" s="15" t="n">
        <f aca="false">MIN(Inputs!$C$4+B251-1,99)</f>
        <v>94</v>
      </c>
      <c r="D251" s="55" t="n">
        <f aca="false">Inputs!$C$27</f>
        <v>0.04</v>
      </c>
      <c r="E251" s="15" t="n">
        <f aca="false">R250</f>
        <v>1</v>
      </c>
      <c r="F251" s="56" t="n">
        <f aca="false">Q250</f>
        <v>0</v>
      </c>
      <c r="G251" s="56" t="n">
        <f aca="false">IF(AND(MOD(A251-1,12)=0,B251&lt;=Inputs!$C$7,E251=0),Inputs!$C$6,0)</f>
        <v>0</v>
      </c>
      <c r="H251" s="56" t="n">
        <f aca="false">IF(B251=1,G251*Inputs!$C$9,0)</f>
        <v>0</v>
      </c>
      <c r="I251" s="56" t="n">
        <f aca="false">I250+G251</f>
        <v>120000</v>
      </c>
      <c r="J251" s="56" t="n">
        <f aca="false">(F251+G251+H251)*((1+D251)^(1/12)-1)</f>
        <v>0</v>
      </c>
      <c r="K251" s="56" t="n">
        <f aca="false">(F251+G251+H251+J251)*(Inputs!$C$14+IF(B251&lt;=10,Inputs!$C$12,Inputs!$C$13))/12</f>
        <v>0</v>
      </c>
      <c r="L251" s="56" t="n">
        <f aca="false">IF(OR(E251=1,A251&lt;=Inputs!$C$15),0,MAX(Inputs!$C$8*I251-(F251+G251+H251+J251-K251),0))</f>
        <v>0</v>
      </c>
      <c r="M251" s="56" t="n">
        <f aca="false">L251*INDEX(Rates!$B$2:$C$101,C251+1,IF(Inputs!$C$5="Male",1,2))/1000/12*Inputs!$C$16</f>
        <v>0</v>
      </c>
      <c r="N251" s="56" t="n">
        <f aca="false">IF($V$1=1,MAX(F251+G251+H251+J251-K251-M251,0)*Inputs!$C$22/12,0)</f>
        <v>0</v>
      </c>
      <c r="O251" s="56" t="n">
        <f aca="false">IF(AND(MOD(A251,12)=0,B251&gt;=Inputs!$C$18),MAX(F251+G251+H251+J251-K251-M251-N251,0)*Inputs!$C$17,0)</f>
        <v>0</v>
      </c>
      <c r="P251" s="56" t="n">
        <f aca="false">F251+G251+H251+J251-K251-M251-N251+O251</f>
        <v>0</v>
      </c>
      <c r="Q251" s="56" t="n">
        <f aca="false">IF(OR(E251=1,P251&lt;=0),0,P251)</f>
        <v>0</v>
      </c>
      <c r="R251" s="15" t="n">
        <f aca="false">IF(OR(E251=1,AND(P251&lt;=0,I251&gt;0)),1,0)</f>
        <v>1</v>
      </c>
      <c r="S251" s="15" t="n">
        <f aca="false">IF(L251&gt;0,1,0)</f>
        <v>0</v>
      </c>
    </row>
    <row r="252" customFormat="false" ht="15" hidden="false" customHeight="false" outlineLevel="0" collapsed="false">
      <c r="A252" s="15" t="n">
        <v>251</v>
      </c>
      <c r="B252" s="15" t="n">
        <f aca="false">INT((A252-1)/12)+1</f>
        <v>21</v>
      </c>
      <c r="C252" s="15" t="n">
        <f aca="false">MIN(Inputs!$C$4+B252-1,99)</f>
        <v>94</v>
      </c>
      <c r="D252" s="55" t="n">
        <f aca="false">Inputs!$C$27</f>
        <v>0.04</v>
      </c>
      <c r="E252" s="15" t="n">
        <f aca="false">R251</f>
        <v>1</v>
      </c>
      <c r="F252" s="56" t="n">
        <f aca="false">Q251</f>
        <v>0</v>
      </c>
      <c r="G252" s="56" t="n">
        <f aca="false">IF(AND(MOD(A252-1,12)=0,B252&lt;=Inputs!$C$7,E252=0),Inputs!$C$6,0)</f>
        <v>0</v>
      </c>
      <c r="H252" s="56" t="n">
        <f aca="false">IF(B252=1,G252*Inputs!$C$9,0)</f>
        <v>0</v>
      </c>
      <c r="I252" s="56" t="n">
        <f aca="false">I251+G252</f>
        <v>120000</v>
      </c>
      <c r="J252" s="56" t="n">
        <f aca="false">(F252+G252+H252)*((1+D252)^(1/12)-1)</f>
        <v>0</v>
      </c>
      <c r="K252" s="56" t="n">
        <f aca="false">(F252+G252+H252+J252)*(Inputs!$C$14+IF(B252&lt;=10,Inputs!$C$12,Inputs!$C$13))/12</f>
        <v>0</v>
      </c>
      <c r="L252" s="56" t="n">
        <f aca="false">IF(OR(E252=1,A252&lt;=Inputs!$C$15),0,MAX(Inputs!$C$8*I252-(F252+G252+H252+J252-K252),0))</f>
        <v>0</v>
      </c>
      <c r="M252" s="56" t="n">
        <f aca="false">L252*INDEX(Rates!$B$2:$C$101,C252+1,IF(Inputs!$C$5="Male",1,2))/1000/12*Inputs!$C$16</f>
        <v>0</v>
      </c>
      <c r="N252" s="56" t="n">
        <f aca="false">IF($V$1=1,MAX(F252+G252+H252+J252-K252-M252,0)*Inputs!$C$22/12,0)</f>
        <v>0</v>
      </c>
      <c r="O252" s="56" t="n">
        <f aca="false">IF(AND(MOD(A252,12)=0,B252&gt;=Inputs!$C$18),MAX(F252+G252+H252+J252-K252-M252-N252,0)*Inputs!$C$17,0)</f>
        <v>0</v>
      </c>
      <c r="P252" s="56" t="n">
        <f aca="false">F252+G252+H252+J252-K252-M252-N252+O252</f>
        <v>0</v>
      </c>
      <c r="Q252" s="56" t="n">
        <f aca="false">IF(OR(E252=1,P252&lt;=0),0,P252)</f>
        <v>0</v>
      </c>
      <c r="R252" s="15" t="n">
        <f aca="false">IF(OR(E252=1,AND(P252&lt;=0,I252&gt;0)),1,0)</f>
        <v>1</v>
      </c>
      <c r="S252" s="15" t="n">
        <f aca="false">IF(L252&gt;0,1,0)</f>
        <v>0</v>
      </c>
    </row>
    <row r="253" customFormat="false" ht="15" hidden="false" customHeight="false" outlineLevel="0" collapsed="false">
      <c r="A253" s="15" t="n">
        <v>252</v>
      </c>
      <c r="B253" s="15" t="n">
        <f aca="false">INT((A253-1)/12)+1</f>
        <v>21</v>
      </c>
      <c r="C253" s="15" t="n">
        <f aca="false">MIN(Inputs!$C$4+B253-1,99)</f>
        <v>94</v>
      </c>
      <c r="D253" s="55" t="n">
        <f aca="false">Inputs!$C$27</f>
        <v>0.04</v>
      </c>
      <c r="E253" s="15" t="n">
        <f aca="false">R252</f>
        <v>1</v>
      </c>
      <c r="F253" s="56" t="n">
        <f aca="false">Q252</f>
        <v>0</v>
      </c>
      <c r="G253" s="56" t="n">
        <f aca="false">IF(AND(MOD(A253-1,12)=0,B253&lt;=Inputs!$C$7,E253=0),Inputs!$C$6,0)</f>
        <v>0</v>
      </c>
      <c r="H253" s="56" t="n">
        <f aca="false">IF(B253=1,G253*Inputs!$C$9,0)</f>
        <v>0</v>
      </c>
      <c r="I253" s="56" t="n">
        <f aca="false">I252+G253</f>
        <v>120000</v>
      </c>
      <c r="J253" s="56" t="n">
        <f aca="false">(F253+G253+H253)*((1+D253)^(1/12)-1)</f>
        <v>0</v>
      </c>
      <c r="K253" s="56" t="n">
        <f aca="false">(F253+G253+H253+J253)*(Inputs!$C$14+IF(B253&lt;=10,Inputs!$C$12,Inputs!$C$13))/12</f>
        <v>0</v>
      </c>
      <c r="L253" s="56" t="n">
        <f aca="false">IF(OR(E253=1,A253&lt;=Inputs!$C$15),0,MAX(Inputs!$C$8*I253-(F253+G253+H253+J253-K253),0))</f>
        <v>0</v>
      </c>
      <c r="M253" s="56" t="n">
        <f aca="false">L253*INDEX(Rates!$B$2:$C$101,C253+1,IF(Inputs!$C$5="Male",1,2))/1000/12*Inputs!$C$16</f>
        <v>0</v>
      </c>
      <c r="N253" s="56" t="n">
        <f aca="false">IF($V$1=1,MAX(F253+G253+H253+J253-K253-M253,0)*Inputs!$C$22/12,0)</f>
        <v>0</v>
      </c>
      <c r="O253" s="56" t="n">
        <f aca="false">IF(AND(MOD(A253,12)=0,B253&gt;=Inputs!$C$18),MAX(F253+G253+H253+J253-K253-M253-N253,0)*Inputs!$C$17,0)</f>
        <v>0</v>
      </c>
      <c r="P253" s="56" t="n">
        <f aca="false">F253+G253+H253+J253-K253-M253-N253+O253</f>
        <v>0</v>
      </c>
      <c r="Q253" s="56" t="n">
        <f aca="false">IF(OR(E253=1,P253&lt;=0),0,P253)</f>
        <v>0</v>
      </c>
      <c r="R253" s="15" t="n">
        <f aca="false">IF(OR(E253=1,AND(P253&lt;=0,I253&gt;0)),1,0)</f>
        <v>1</v>
      </c>
      <c r="S253" s="15" t="n">
        <f aca="false">IF(L253&gt;0,1,0)</f>
        <v>0</v>
      </c>
    </row>
    <row r="254" customFormat="false" ht="15" hidden="false" customHeight="false" outlineLevel="0" collapsed="false">
      <c r="A254" s="15" t="n">
        <v>253</v>
      </c>
      <c r="B254" s="15" t="n">
        <f aca="false">INT((A254-1)/12)+1</f>
        <v>22</v>
      </c>
      <c r="C254" s="15" t="n">
        <f aca="false">MIN(Inputs!$C$4+B254-1,99)</f>
        <v>95</v>
      </c>
      <c r="D254" s="55" t="n">
        <f aca="false">Inputs!$C$27</f>
        <v>0.04</v>
      </c>
      <c r="E254" s="15" t="n">
        <f aca="false">R253</f>
        <v>1</v>
      </c>
      <c r="F254" s="56" t="n">
        <f aca="false">Q253</f>
        <v>0</v>
      </c>
      <c r="G254" s="56" t="n">
        <f aca="false">IF(AND(MOD(A254-1,12)=0,B254&lt;=Inputs!$C$7,E254=0),Inputs!$C$6,0)</f>
        <v>0</v>
      </c>
      <c r="H254" s="56" t="n">
        <f aca="false">IF(B254=1,G254*Inputs!$C$9,0)</f>
        <v>0</v>
      </c>
      <c r="I254" s="56" t="n">
        <f aca="false">I253+G254</f>
        <v>120000</v>
      </c>
      <c r="J254" s="56" t="n">
        <f aca="false">(F254+G254+H254)*((1+D254)^(1/12)-1)</f>
        <v>0</v>
      </c>
      <c r="K254" s="56" t="n">
        <f aca="false">(F254+G254+H254+J254)*(Inputs!$C$14+IF(B254&lt;=10,Inputs!$C$12,Inputs!$C$13))/12</f>
        <v>0</v>
      </c>
      <c r="L254" s="56" t="n">
        <f aca="false">IF(OR(E254=1,A254&lt;=Inputs!$C$15),0,MAX(Inputs!$C$8*I254-(F254+G254+H254+J254-K254),0))</f>
        <v>0</v>
      </c>
      <c r="M254" s="56" t="n">
        <f aca="false">L254*INDEX(Rates!$B$2:$C$101,C254+1,IF(Inputs!$C$5="Male",1,2))/1000/12*Inputs!$C$16</f>
        <v>0</v>
      </c>
      <c r="N254" s="56" t="n">
        <f aca="false">IF($V$1=1,MAX(F254+G254+H254+J254-K254-M254,0)*Inputs!$C$22/12,0)</f>
        <v>0</v>
      </c>
      <c r="O254" s="56" t="n">
        <f aca="false">IF(AND(MOD(A254,12)=0,B254&gt;=Inputs!$C$18),MAX(F254+G254+H254+J254-K254-M254-N254,0)*Inputs!$C$17,0)</f>
        <v>0</v>
      </c>
      <c r="P254" s="56" t="n">
        <f aca="false">F254+G254+H254+J254-K254-M254-N254+O254</f>
        <v>0</v>
      </c>
      <c r="Q254" s="56" t="n">
        <f aca="false">IF(OR(E254=1,P254&lt;=0),0,P254)</f>
        <v>0</v>
      </c>
      <c r="R254" s="15" t="n">
        <f aca="false">IF(OR(E254=1,AND(P254&lt;=0,I254&gt;0)),1,0)</f>
        <v>1</v>
      </c>
      <c r="S254" s="15" t="n">
        <f aca="false">IF(L254&gt;0,1,0)</f>
        <v>0</v>
      </c>
    </row>
    <row r="255" customFormat="false" ht="15" hidden="false" customHeight="false" outlineLevel="0" collapsed="false">
      <c r="A255" s="15" t="n">
        <v>254</v>
      </c>
      <c r="B255" s="15" t="n">
        <f aca="false">INT((A255-1)/12)+1</f>
        <v>22</v>
      </c>
      <c r="C255" s="15" t="n">
        <f aca="false">MIN(Inputs!$C$4+B255-1,99)</f>
        <v>95</v>
      </c>
      <c r="D255" s="55" t="n">
        <f aca="false">Inputs!$C$27</f>
        <v>0.04</v>
      </c>
      <c r="E255" s="15" t="n">
        <f aca="false">R254</f>
        <v>1</v>
      </c>
      <c r="F255" s="56" t="n">
        <f aca="false">Q254</f>
        <v>0</v>
      </c>
      <c r="G255" s="56" t="n">
        <f aca="false">IF(AND(MOD(A255-1,12)=0,B255&lt;=Inputs!$C$7,E255=0),Inputs!$C$6,0)</f>
        <v>0</v>
      </c>
      <c r="H255" s="56" t="n">
        <f aca="false">IF(B255=1,G255*Inputs!$C$9,0)</f>
        <v>0</v>
      </c>
      <c r="I255" s="56" t="n">
        <f aca="false">I254+G255</f>
        <v>120000</v>
      </c>
      <c r="J255" s="56" t="n">
        <f aca="false">(F255+G255+H255)*((1+D255)^(1/12)-1)</f>
        <v>0</v>
      </c>
      <c r="K255" s="56" t="n">
        <f aca="false">(F255+G255+H255+J255)*(Inputs!$C$14+IF(B255&lt;=10,Inputs!$C$12,Inputs!$C$13))/12</f>
        <v>0</v>
      </c>
      <c r="L255" s="56" t="n">
        <f aca="false">IF(OR(E255=1,A255&lt;=Inputs!$C$15),0,MAX(Inputs!$C$8*I255-(F255+G255+H255+J255-K255),0))</f>
        <v>0</v>
      </c>
      <c r="M255" s="56" t="n">
        <f aca="false">L255*INDEX(Rates!$B$2:$C$101,C255+1,IF(Inputs!$C$5="Male",1,2))/1000/12*Inputs!$C$16</f>
        <v>0</v>
      </c>
      <c r="N255" s="56" t="n">
        <f aca="false">IF($V$1=1,MAX(F255+G255+H255+J255-K255-M255,0)*Inputs!$C$22/12,0)</f>
        <v>0</v>
      </c>
      <c r="O255" s="56" t="n">
        <f aca="false">IF(AND(MOD(A255,12)=0,B255&gt;=Inputs!$C$18),MAX(F255+G255+H255+J255-K255-M255-N255,0)*Inputs!$C$17,0)</f>
        <v>0</v>
      </c>
      <c r="P255" s="56" t="n">
        <f aca="false">F255+G255+H255+J255-K255-M255-N255+O255</f>
        <v>0</v>
      </c>
      <c r="Q255" s="56" t="n">
        <f aca="false">IF(OR(E255=1,P255&lt;=0),0,P255)</f>
        <v>0</v>
      </c>
      <c r="R255" s="15" t="n">
        <f aca="false">IF(OR(E255=1,AND(P255&lt;=0,I255&gt;0)),1,0)</f>
        <v>1</v>
      </c>
      <c r="S255" s="15" t="n">
        <f aca="false">IF(L255&gt;0,1,0)</f>
        <v>0</v>
      </c>
    </row>
    <row r="256" customFormat="false" ht="15" hidden="false" customHeight="false" outlineLevel="0" collapsed="false">
      <c r="A256" s="15" t="n">
        <v>255</v>
      </c>
      <c r="B256" s="15" t="n">
        <f aca="false">INT((A256-1)/12)+1</f>
        <v>22</v>
      </c>
      <c r="C256" s="15" t="n">
        <f aca="false">MIN(Inputs!$C$4+B256-1,99)</f>
        <v>95</v>
      </c>
      <c r="D256" s="55" t="n">
        <f aca="false">Inputs!$C$27</f>
        <v>0.04</v>
      </c>
      <c r="E256" s="15" t="n">
        <f aca="false">R255</f>
        <v>1</v>
      </c>
      <c r="F256" s="56" t="n">
        <f aca="false">Q255</f>
        <v>0</v>
      </c>
      <c r="G256" s="56" t="n">
        <f aca="false">IF(AND(MOD(A256-1,12)=0,B256&lt;=Inputs!$C$7,E256=0),Inputs!$C$6,0)</f>
        <v>0</v>
      </c>
      <c r="H256" s="56" t="n">
        <f aca="false">IF(B256=1,G256*Inputs!$C$9,0)</f>
        <v>0</v>
      </c>
      <c r="I256" s="56" t="n">
        <f aca="false">I255+G256</f>
        <v>120000</v>
      </c>
      <c r="J256" s="56" t="n">
        <f aca="false">(F256+G256+H256)*((1+D256)^(1/12)-1)</f>
        <v>0</v>
      </c>
      <c r="K256" s="56" t="n">
        <f aca="false">(F256+G256+H256+J256)*(Inputs!$C$14+IF(B256&lt;=10,Inputs!$C$12,Inputs!$C$13))/12</f>
        <v>0</v>
      </c>
      <c r="L256" s="56" t="n">
        <f aca="false">IF(OR(E256=1,A256&lt;=Inputs!$C$15),0,MAX(Inputs!$C$8*I256-(F256+G256+H256+J256-K256),0))</f>
        <v>0</v>
      </c>
      <c r="M256" s="56" t="n">
        <f aca="false">L256*INDEX(Rates!$B$2:$C$101,C256+1,IF(Inputs!$C$5="Male",1,2))/1000/12*Inputs!$C$16</f>
        <v>0</v>
      </c>
      <c r="N256" s="56" t="n">
        <f aca="false">IF($V$1=1,MAX(F256+G256+H256+J256-K256-M256,0)*Inputs!$C$22/12,0)</f>
        <v>0</v>
      </c>
      <c r="O256" s="56" t="n">
        <f aca="false">IF(AND(MOD(A256,12)=0,B256&gt;=Inputs!$C$18),MAX(F256+G256+H256+J256-K256-M256-N256,0)*Inputs!$C$17,0)</f>
        <v>0</v>
      </c>
      <c r="P256" s="56" t="n">
        <f aca="false">F256+G256+H256+J256-K256-M256-N256+O256</f>
        <v>0</v>
      </c>
      <c r="Q256" s="56" t="n">
        <f aca="false">IF(OR(E256=1,P256&lt;=0),0,P256)</f>
        <v>0</v>
      </c>
      <c r="R256" s="15" t="n">
        <f aca="false">IF(OR(E256=1,AND(P256&lt;=0,I256&gt;0)),1,0)</f>
        <v>1</v>
      </c>
      <c r="S256" s="15" t="n">
        <f aca="false">IF(L256&gt;0,1,0)</f>
        <v>0</v>
      </c>
    </row>
    <row r="257" customFormat="false" ht="15" hidden="false" customHeight="false" outlineLevel="0" collapsed="false">
      <c r="A257" s="15" t="n">
        <v>256</v>
      </c>
      <c r="B257" s="15" t="n">
        <f aca="false">INT((A257-1)/12)+1</f>
        <v>22</v>
      </c>
      <c r="C257" s="15" t="n">
        <f aca="false">MIN(Inputs!$C$4+B257-1,99)</f>
        <v>95</v>
      </c>
      <c r="D257" s="55" t="n">
        <f aca="false">Inputs!$C$27</f>
        <v>0.04</v>
      </c>
      <c r="E257" s="15" t="n">
        <f aca="false">R256</f>
        <v>1</v>
      </c>
      <c r="F257" s="56" t="n">
        <f aca="false">Q256</f>
        <v>0</v>
      </c>
      <c r="G257" s="56" t="n">
        <f aca="false">IF(AND(MOD(A257-1,12)=0,B257&lt;=Inputs!$C$7,E257=0),Inputs!$C$6,0)</f>
        <v>0</v>
      </c>
      <c r="H257" s="56" t="n">
        <f aca="false">IF(B257=1,G257*Inputs!$C$9,0)</f>
        <v>0</v>
      </c>
      <c r="I257" s="56" t="n">
        <f aca="false">I256+G257</f>
        <v>120000</v>
      </c>
      <c r="J257" s="56" t="n">
        <f aca="false">(F257+G257+H257)*((1+D257)^(1/12)-1)</f>
        <v>0</v>
      </c>
      <c r="K257" s="56" t="n">
        <f aca="false">(F257+G257+H257+J257)*(Inputs!$C$14+IF(B257&lt;=10,Inputs!$C$12,Inputs!$C$13))/12</f>
        <v>0</v>
      </c>
      <c r="L257" s="56" t="n">
        <f aca="false">IF(OR(E257=1,A257&lt;=Inputs!$C$15),0,MAX(Inputs!$C$8*I257-(F257+G257+H257+J257-K257),0))</f>
        <v>0</v>
      </c>
      <c r="M257" s="56" t="n">
        <f aca="false">L257*INDEX(Rates!$B$2:$C$101,C257+1,IF(Inputs!$C$5="Male",1,2))/1000/12*Inputs!$C$16</f>
        <v>0</v>
      </c>
      <c r="N257" s="56" t="n">
        <f aca="false">IF($V$1=1,MAX(F257+G257+H257+J257-K257-M257,0)*Inputs!$C$22/12,0)</f>
        <v>0</v>
      </c>
      <c r="O257" s="56" t="n">
        <f aca="false">IF(AND(MOD(A257,12)=0,B257&gt;=Inputs!$C$18),MAX(F257+G257+H257+J257-K257-M257-N257,0)*Inputs!$C$17,0)</f>
        <v>0</v>
      </c>
      <c r="P257" s="56" t="n">
        <f aca="false">F257+G257+H257+J257-K257-M257-N257+O257</f>
        <v>0</v>
      </c>
      <c r="Q257" s="56" t="n">
        <f aca="false">IF(OR(E257=1,P257&lt;=0),0,P257)</f>
        <v>0</v>
      </c>
      <c r="R257" s="15" t="n">
        <f aca="false">IF(OR(E257=1,AND(P257&lt;=0,I257&gt;0)),1,0)</f>
        <v>1</v>
      </c>
      <c r="S257" s="15" t="n">
        <f aca="false">IF(L257&gt;0,1,0)</f>
        <v>0</v>
      </c>
    </row>
    <row r="258" customFormat="false" ht="15" hidden="false" customHeight="false" outlineLevel="0" collapsed="false">
      <c r="A258" s="15" t="n">
        <v>257</v>
      </c>
      <c r="B258" s="15" t="n">
        <f aca="false">INT((A258-1)/12)+1</f>
        <v>22</v>
      </c>
      <c r="C258" s="15" t="n">
        <f aca="false">MIN(Inputs!$C$4+B258-1,99)</f>
        <v>95</v>
      </c>
      <c r="D258" s="55" t="n">
        <f aca="false">Inputs!$C$27</f>
        <v>0.04</v>
      </c>
      <c r="E258" s="15" t="n">
        <f aca="false">R257</f>
        <v>1</v>
      </c>
      <c r="F258" s="56" t="n">
        <f aca="false">Q257</f>
        <v>0</v>
      </c>
      <c r="G258" s="56" t="n">
        <f aca="false">IF(AND(MOD(A258-1,12)=0,B258&lt;=Inputs!$C$7,E258=0),Inputs!$C$6,0)</f>
        <v>0</v>
      </c>
      <c r="H258" s="56" t="n">
        <f aca="false">IF(B258=1,G258*Inputs!$C$9,0)</f>
        <v>0</v>
      </c>
      <c r="I258" s="56" t="n">
        <f aca="false">I257+G258</f>
        <v>120000</v>
      </c>
      <c r="J258" s="56" t="n">
        <f aca="false">(F258+G258+H258)*((1+D258)^(1/12)-1)</f>
        <v>0</v>
      </c>
      <c r="K258" s="56" t="n">
        <f aca="false">(F258+G258+H258+J258)*(Inputs!$C$14+IF(B258&lt;=10,Inputs!$C$12,Inputs!$C$13))/12</f>
        <v>0</v>
      </c>
      <c r="L258" s="56" t="n">
        <f aca="false">IF(OR(E258=1,A258&lt;=Inputs!$C$15),0,MAX(Inputs!$C$8*I258-(F258+G258+H258+J258-K258),0))</f>
        <v>0</v>
      </c>
      <c r="M258" s="56" t="n">
        <f aca="false">L258*INDEX(Rates!$B$2:$C$101,C258+1,IF(Inputs!$C$5="Male",1,2))/1000/12*Inputs!$C$16</f>
        <v>0</v>
      </c>
      <c r="N258" s="56" t="n">
        <f aca="false">IF($V$1=1,MAX(F258+G258+H258+J258-K258-M258,0)*Inputs!$C$22/12,0)</f>
        <v>0</v>
      </c>
      <c r="O258" s="56" t="n">
        <f aca="false">IF(AND(MOD(A258,12)=0,B258&gt;=Inputs!$C$18),MAX(F258+G258+H258+J258-K258-M258-N258,0)*Inputs!$C$17,0)</f>
        <v>0</v>
      </c>
      <c r="P258" s="56" t="n">
        <f aca="false">F258+G258+H258+J258-K258-M258-N258+O258</f>
        <v>0</v>
      </c>
      <c r="Q258" s="56" t="n">
        <f aca="false">IF(OR(E258=1,P258&lt;=0),0,P258)</f>
        <v>0</v>
      </c>
      <c r="R258" s="15" t="n">
        <f aca="false">IF(OR(E258=1,AND(P258&lt;=0,I258&gt;0)),1,0)</f>
        <v>1</v>
      </c>
      <c r="S258" s="15" t="n">
        <f aca="false">IF(L258&gt;0,1,0)</f>
        <v>0</v>
      </c>
    </row>
    <row r="259" customFormat="false" ht="15" hidden="false" customHeight="false" outlineLevel="0" collapsed="false">
      <c r="A259" s="15" t="n">
        <v>258</v>
      </c>
      <c r="B259" s="15" t="n">
        <f aca="false">INT((A259-1)/12)+1</f>
        <v>22</v>
      </c>
      <c r="C259" s="15" t="n">
        <f aca="false">MIN(Inputs!$C$4+B259-1,99)</f>
        <v>95</v>
      </c>
      <c r="D259" s="55" t="n">
        <f aca="false">Inputs!$C$27</f>
        <v>0.04</v>
      </c>
      <c r="E259" s="15" t="n">
        <f aca="false">R258</f>
        <v>1</v>
      </c>
      <c r="F259" s="56" t="n">
        <f aca="false">Q258</f>
        <v>0</v>
      </c>
      <c r="G259" s="56" t="n">
        <f aca="false">IF(AND(MOD(A259-1,12)=0,B259&lt;=Inputs!$C$7,E259=0),Inputs!$C$6,0)</f>
        <v>0</v>
      </c>
      <c r="H259" s="56" t="n">
        <f aca="false">IF(B259=1,G259*Inputs!$C$9,0)</f>
        <v>0</v>
      </c>
      <c r="I259" s="56" t="n">
        <f aca="false">I258+G259</f>
        <v>120000</v>
      </c>
      <c r="J259" s="56" t="n">
        <f aca="false">(F259+G259+H259)*((1+D259)^(1/12)-1)</f>
        <v>0</v>
      </c>
      <c r="K259" s="56" t="n">
        <f aca="false">(F259+G259+H259+J259)*(Inputs!$C$14+IF(B259&lt;=10,Inputs!$C$12,Inputs!$C$13))/12</f>
        <v>0</v>
      </c>
      <c r="L259" s="56" t="n">
        <f aca="false">IF(OR(E259=1,A259&lt;=Inputs!$C$15),0,MAX(Inputs!$C$8*I259-(F259+G259+H259+J259-K259),0))</f>
        <v>0</v>
      </c>
      <c r="M259" s="56" t="n">
        <f aca="false">L259*INDEX(Rates!$B$2:$C$101,C259+1,IF(Inputs!$C$5="Male",1,2))/1000/12*Inputs!$C$16</f>
        <v>0</v>
      </c>
      <c r="N259" s="56" t="n">
        <f aca="false">IF($V$1=1,MAX(F259+G259+H259+J259-K259-M259,0)*Inputs!$C$22/12,0)</f>
        <v>0</v>
      </c>
      <c r="O259" s="56" t="n">
        <f aca="false">IF(AND(MOD(A259,12)=0,B259&gt;=Inputs!$C$18),MAX(F259+G259+H259+J259-K259-M259-N259,0)*Inputs!$C$17,0)</f>
        <v>0</v>
      </c>
      <c r="P259" s="56" t="n">
        <f aca="false">F259+G259+H259+J259-K259-M259-N259+O259</f>
        <v>0</v>
      </c>
      <c r="Q259" s="56" t="n">
        <f aca="false">IF(OR(E259=1,P259&lt;=0),0,P259)</f>
        <v>0</v>
      </c>
      <c r="R259" s="15" t="n">
        <f aca="false">IF(OR(E259=1,AND(P259&lt;=0,I259&gt;0)),1,0)</f>
        <v>1</v>
      </c>
      <c r="S259" s="15" t="n">
        <f aca="false">IF(L259&gt;0,1,0)</f>
        <v>0</v>
      </c>
    </row>
    <row r="260" customFormat="false" ht="15" hidden="false" customHeight="false" outlineLevel="0" collapsed="false">
      <c r="A260" s="15" t="n">
        <v>259</v>
      </c>
      <c r="B260" s="15" t="n">
        <f aca="false">INT((A260-1)/12)+1</f>
        <v>22</v>
      </c>
      <c r="C260" s="15" t="n">
        <f aca="false">MIN(Inputs!$C$4+B260-1,99)</f>
        <v>95</v>
      </c>
      <c r="D260" s="55" t="n">
        <f aca="false">Inputs!$C$27</f>
        <v>0.04</v>
      </c>
      <c r="E260" s="15" t="n">
        <f aca="false">R259</f>
        <v>1</v>
      </c>
      <c r="F260" s="56" t="n">
        <f aca="false">Q259</f>
        <v>0</v>
      </c>
      <c r="G260" s="56" t="n">
        <f aca="false">IF(AND(MOD(A260-1,12)=0,B260&lt;=Inputs!$C$7,E260=0),Inputs!$C$6,0)</f>
        <v>0</v>
      </c>
      <c r="H260" s="56" t="n">
        <f aca="false">IF(B260=1,G260*Inputs!$C$9,0)</f>
        <v>0</v>
      </c>
      <c r="I260" s="56" t="n">
        <f aca="false">I259+G260</f>
        <v>120000</v>
      </c>
      <c r="J260" s="56" t="n">
        <f aca="false">(F260+G260+H260)*((1+D260)^(1/12)-1)</f>
        <v>0</v>
      </c>
      <c r="K260" s="56" t="n">
        <f aca="false">(F260+G260+H260+J260)*(Inputs!$C$14+IF(B260&lt;=10,Inputs!$C$12,Inputs!$C$13))/12</f>
        <v>0</v>
      </c>
      <c r="L260" s="56" t="n">
        <f aca="false">IF(OR(E260=1,A260&lt;=Inputs!$C$15),0,MAX(Inputs!$C$8*I260-(F260+G260+H260+J260-K260),0))</f>
        <v>0</v>
      </c>
      <c r="M260" s="56" t="n">
        <f aca="false">L260*INDEX(Rates!$B$2:$C$101,C260+1,IF(Inputs!$C$5="Male",1,2))/1000/12*Inputs!$C$16</f>
        <v>0</v>
      </c>
      <c r="N260" s="56" t="n">
        <f aca="false">IF($V$1=1,MAX(F260+G260+H260+J260-K260-M260,0)*Inputs!$C$22/12,0)</f>
        <v>0</v>
      </c>
      <c r="O260" s="56" t="n">
        <f aca="false">IF(AND(MOD(A260,12)=0,B260&gt;=Inputs!$C$18),MAX(F260+G260+H260+J260-K260-M260-N260,0)*Inputs!$C$17,0)</f>
        <v>0</v>
      </c>
      <c r="P260" s="56" t="n">
        <f aca="false">F260+G260+H260+J260-K260-M260-N260+O260</f>
        <v>0</v>
      </c>
      <c r="Q260" s="56" t="n">
        <f aca="false">IF(OR(E260=1,P260&lt;=0),0,P260)</f>
        <v>0</v>
      </c>
      <c r="R260" s="15" t="n">
        <f aca="false">IF(OR(E260=1,AND(P260&lt;=0,I260&gt;0)),1,0)</f>
        <v>1</v>
      </c>
      <c r="S260" s="15" t="n">
        <f aca="false">IF(L260&gt;0,1,0)</f>
        <v>0</v>
      </c>
    </row>
    <row r="261" customFormat="false" ht="15" hidden="false" customHeight="false" outlineLevel="0" collapsed="false">
      <c r="A261" s="15" t="n">
        <v>260</v>
      </c>
      <c r="B261" s="15" t="n">
        <f aca="false">INT((A261-1)/12)+1</f>
        <v>22</v>
      </c>
      <c r="C261" s="15" t="n">
        <f aca="false">MIN(Inputs!$C$4+B261-1,99)</f>
        <v>95</v>
      </c>
      <c r="D261" s="55" t="n">
        <f aca="false">Inputs!$C$27</f>
        <v>0.04</v>
      </c>
      <c r="E261" s="15" t="n">
        <f aca="false">R260</f>
        <v>1</v>
      </c>
      <c r="F261" s="56" t="n">
        <f aca="false">Q260</f>
        <v>0</v>
      </c>
      <c r="G261" s="56" t="n">
        <f aca="false">IF(AND(MOD(A261-1,12)=0,B261&lt;=Inputs!$C$7,E261=0),Inputs!$C$6,0)</f>
        <v>0</v>
      </c>
      <c r="H261" s="56" t="n">
        <f aca="false">IF(B261=1,G261*Inputs!$C$9,0)</f>
        <v>0</v>
      </c>
      <c r="I261" s="56" t="n">
        <f aca="false">I260+G261</f>
        <v>120000</v>
      </c>
      <c r="J261" s="56" t="n">
        <f aca="false">(F261+G261+H261)*((1+D261)^(1/12)-1)</f>
        <v>0</v>
      </c>
      <c r="K261" s="56" t="n">
        <f aca="false">(F261+G261+H261+J261)*(Inputs!$C$14+IF(B261&lt;=10,Inputs!$C$12,Inputs!$C$13))/12</f>
        <v>0</v>
      </c>
      <c r="L261" s="56" t="n">
        <f aca="false">IF(OR(E261=1,A261&lt;=Inputs!$C$15),0,MAX(Inputs!$C$8*I261-(F261+G261+H261+J261-K261),0))</f>
        <v>0</v>
      </c>
      <c r="M261" s="56" t="n">
        <f aca="false">L261*INDEX(Rates!$B$2:$C$101,C261+1,IF(Inputs!$C$5="Male",1,2))/1000/12*Inputs!$C$16</f>
        <v>0</v>
      </c>
      <c r="N261" s="56" t="n">
        <f aca="false">IF($V$1=1,MAX(F261+G261+H261+J261-K261-M261,0)*Inputs!$C$22/12,0)</f>
        <v>0</v>
      </c>
      <c r="O261" s="56" t="n">
        <f aca="false">IF(AND(MOD(A261,12)=0,B261&gt;=Inputs!$C$18),MAX(F261+G261+H261+J261-K261-M261-N261,0)*Inputs!$C$17,0)</f>
        <v>0</v>
      </c>
      <c r="P261" s="56" t="n">
        <f aca="false">F261+G261+H261+J261-K261-M261-N261+O261</f>
        <v>0</v>
      </c>
      <c r="Q261" s="56" t="n">
        <f aca="false">IF(OR(E261=1,P261&lt;=0),0,P261)</f>
        <v>0</v>
      </c>
      <c r="R261" s="15" t="n">
        <f aca="false">IF(OR(E261=1,AND(P261&lt;=0,I261&gt;0)),1,0)</f>
        <v>1</v>
      </c>
      <c r="S261" s="15" t="n">
        <f aca="false">IF(L261&gt;0,1,0)</f>
        <v>0</v>
      </c>
    </row>
    <row r="262" customFormat="false" ht="15" hidden="false" customHeight="false" outlineLevel="0" collapsed="false">
      <c r="A262" s="15" t="n">
        <v>261</v>
      </c>
      <c r="B262" s="15" t="n">
        <f aca="false">INT((A262-1)/12)+1</f>
        <v>22</v>
      </c>
      <c r="C262" s="15" t="n">
        <f aca="false">MIN(Inputs!$C$4+B262-1,99)</f>
        <v>95</v>
      </c>
      <c r="D262" s="55" t="n">
        <f aca="false">Inputs!$C$27</f>
        <v>0.04</v>
      </c>
      <c r="E262" s="15" t="n">
        <f aca="false">R261</f>
        <v>1</v>
      </c>
      <c r="F262" s="56" t="n">
        <f aca="false">Q261</f>
        <v>0</v>
      </c>
      <c r="G262" s="56" t="n">
        <f aca="false">IF(AND(MOD(A262-1,12)=0,B262&lt;=Inputs!$C$7,E262=0),Inputs!$C$6,0)</f>
        <v>0</v>
      </c>
      <c r="H262" s="56" t="n">
        <f aca="false">IF(B262=1,G262*Inputs!$C$9,0)</f>
        <v>0</v>
      </c>
      <c r="I262" s="56" t="n">
        <f aca="false">I261+G262</f>
        <v>120000</v>
      </c>
      <c r="J262" s="56" t="n">
        <f aca="false">(F262+G262+H262)*((1+D262)^(1/12)-1)</f>
        <v>0</v>
      </c>
      <c r="K262" s="56" t="n">
        <f aca="false">(F262+G262+H262+J262)*(Inputs!$C$14+IF(B262&lt;=10,Inputs!$C$12,Inputs!$C$13))/12</f>
        <v>0</v>
      </c>
      <c r="L262" s="56" t="n">
        <f aca="false">IF(OR(E262=1,A262&lt;=Inputs!$C$15),0,MAX(Inputs!$C$8*I262-(F262+G262+H262+J262-K262),0))</f>
        <v>0</v>
      </c>
      <c r="M262" s="56" t="n">
        <f aca="false">L262*INDEX(Rates!$B$2:$C$101,C262+1,IF(Inputs!$C$5="Male",1,2))/1000/12*Inputs!$C$16</f>
        <v>0</v>
      </c>
      <c r="N262" s="56" t="n">
        <f aca="false">IF($V$1=1,MAX(F262+G262+H262+J262-K262-M262,0)*Inputs!$C$22/12,0)</f>
        <v>0</v>
      </c>
      <c r="O262" s="56" t="n">
        <f aca="false">IF(AND(MOD(A262,12)=0,B262&gt;=Inputs!$C$18),MAX(F262+G262+H262+J262-K262-M262-N262,0)*Inputs!$C$17,0)</f>
        <v>0</v>
      </c>
      <c r="P262" s="56" t="n">
        <f aca="false">F262+G262+H262+J262-K262-M262-N262+O262</f>
        <v>0</v>
      </c>
      <c r="Q262" s="56" t="n">
        <f aca="false">IF(OR(E262=1,P262&lt;=0),0,P262)</f>
        <v>0</v>
      </c>
      <c r="R262" s="15" t="n">
        <f aca="false">IF(OR(E262=1,AND(P262&lt;=0,I262&gt;0)),1,0)</f>
        <v>1</v>
      </c>
      <c r="S262" s="15" t="n">
        <f aca="false">IF(L262&gt;0,1,0)</f>
        <v>0</v>
      </c>
    </row>
    <row r="263" customFormat="false" ht="15" hidden="false" customHeight="false" outlineLevel="0" collapsed="false">
      <c r="A263" s="15" t="n">
        <v>262</v>
      </c>
      <c r="B263" s="15" t="n">
        <f aca="false">INT((A263-1)/12)+1</f>
        <v>22</v>
      </c>
      <c r="C263" s="15" t="n">
        <f aca="false">MIN(Inputs!$C$4+B263-1,99)</f>
        <v>95</v>
      </c>
      <c r="D263" s="55" t="n">
        <f aca="false">Inputs!$C$27</f>
        <v>0.04</v>
      </c>
      <c r="E263" s="15" t="n">
        <f aca="false">R262</f>
        <v>1</v>
      </c>
      <c r="F263" s="56" t="n">
        <f aca="false">Q262</f>
        <v>0</v>
      </c>
      <c r="G263" s="56" t="n">
        <f aca="false">IF(AND(MOD(A263-1,12)=0,B263&lt;=Inputs!$C$7,E263=0),Inputs!$C$6,0)</f>
        <v>0</v>
      </c>
      <c r="H263" s="56" t="n">
        <f aca="false">IF(B263=1,G263*Inputs!$C$9,0)</f>
        <v>0</v>
      </c>
      <c r="I263" s="56" t="n">
        <f aca="false">I262+G263</f>
        <v>120000</v>
      </c>
      <c r="J263" s="56" t="n">
        <f aca="false">(F263+G263+H263)*((1+D263)^(1/12)-1)</f>
        <v>0</v>
      </c>
      <c r="K263" s="56" t="n">
        <f aca="false">(F263+G263+H263+J263)*(Inputs!$C$14+IF(B263&lt;=10,Inputs!$C$12,Inputs!$C$13))/12</f>
        <v>0</v>
      </c>
      <c r="L263" s="56" t="n">
        <f aca="false">IF(OR(E263=1,A263&lt;=Inputs!$C$15),0,MAX(Inputs!$C$8*I263-(F263+G263+H263+J263-K263),0))</f>
        <v>0</v>
      </c>
      <c r="M263" s="56" t="n">
        <f aca="false">L263*INDEX(Rates!$B$2:$C$101,C263+1,IF(Inputs!$C$5="Male",1,2))/1000/12*Inputs!$C$16</f>
        <v>0</v>
      </c>
      <c r="N263" s="56" t="n">
        <f aca="false">IF($V$1=1,MAX(F263+G263+H263+J263-K263-M263,0)*Inputs!$C$22/12,0)</f>
        <v>0</v>
      </c>
      <c r="O263" s="56" t="n">
        <f aca="false">IF(AND(MOD(A263,12)=0,B263&gt;=Inputs!$C$18),MAX(F263+G263+H263+J263-K263-M263-N263,0)*Inputs!$C$17,0)</f>
        <v>0</v>
      </c>
      <c r="P263" s="56" t="n">
        <f aca="false">F263+G263+H263+J263-K263-M263-N263+O263</f>
        <v>0</v>
      </c>
      <c r="Q263" s="56" t="n">
        <f aca="false">IF(OR(E263=1,P263&lt;=0),0,P263)</f>
        <v>0</v>
      </c>
      <c r="R263" s="15" t="n">
        <f aca="false">IF(OR(E263=1,AND(P263&lt;=0,I263&gt;0)),1,0)</f>
        <v>1</v>
      </c>
      <c r="S263" s="15" t="n">
        <f aca="false">IF(L263&gt;0,1,0)</f>
        <v>0</v>
      </c>
    </row>
    <row r="264" customFormat="false" ht="15" hidden="false" customHeight="false" outlineLevel="0" collapsed="false">
      <c r="A264" s="15" t="n">
        <v>263</v>
      </c>
      <c r="B264" s="15" t="n">
        <f aca="false">INT((A264-1)/12)+1</f>
        <v>22</v>
      </c>
      <c r="C264" s="15" t="n">
        <f aca="false">MIN(Inputs!$C$4+B264-1,99)</f>
        <v>95</v>
      </c>
      <c r="D264" s="55" t="n">
        <f aca="false">Inputs!$C$27</f>
        <v>0.04</v>
      </c>
      <c r="E264" s="15" t="n">
        <f aca="false">R263</f>
        <v>1</v>
      </c>
      <c r="F264" s="56" t="n">
        <f aca="false">Q263</f>
        <v>0</v>
      </c>
      <c r="G264" s="56" t="n">
        <f aca="false">IF(AND(MOD(A264-1,12)=0,B264&lt;=Inputs!$C$7,E264=0),Inputs!$C$6,0)</f>
        <v>0</v>
      </c>
      <c r="H264" s="56" t="n">
        <f aca="false">IF(B264=1,G264*Inputs!$C$9,0)</f>
        <v>0</v>
      </c>
      <c r="I264" s="56" t="n">
        <f aca="false">I263+G264</f>
        <v>120000</v>
      </c>
      <c r="J264" s="56" t="n">
        <f aca="false">(F264+G264+H264)*((1+D264)^(1/12)-1)</f>
        <v>0</v>
      </c>
      <c r="K264" s="56" t="n">
        <f aca="false">(F264+G264+H264+J264)*(Inputs!$C$14+IF(B264&lt;=10,Inputs!$C$12,Inputs!$C$13))/12</f>
        <v>0</v>
      </c>
      <c r="L264" s="56" t="n">
        <f aca="false">IF(OR(E264=1,A264&lt;=Inputs!$C$15),0,MAX(Inputs!$C$8*I264-(F264+G264+H264+J264-K264),0))</f>
        <v>0</v>
      </c>
      <c r="M264" s="56" t="n">
        <f aca="false">L264*INDEX(Rates!$B$2:$C$101,C264+1,IF(Inputs!$C$5="Male",1,2))/1000/12*Inputs!$C$16</f>
        <v>0</v>
      </c>
      <c r="N264" s="56" t="n">
        <f aca="false">IF($V$1=1,MAX(F264+G264+H264+J264-K264-M264,0)*Inputs!$C$22/12,0)</f>
        <v>0</v>
      </c>
      <c r="O264" s="56" t="n">
        <f aca="false">IF(AND(MOD(A264,12)=0,B264&gt;=Inputs!$C$18),MAX(F264+G264+H264+J264-K264-M264-N264,0)*Inputs!$C$17,0)</f>
        <v>0</v>
      </c>
      <c r="P264" s="56" t="n">
        <f aca="false">F264+G264+H264+J264-K264-M264-N264+O264</f>
        <v>0</v>
      </c>
      <c r="Q264" s="56" t="n">
        <f aca="false">IF(OR(E264=1,P264&lt;=0),0,P264)</f>
        <v>0</v>
      </c>
      <c r="R264" s="15" t="n">
        <f aca="false">IF(OR(E264=1,AND(P264&lt;=0,I264&gt;0)),1,0)</f>
        <v>1</v>
      </c>
      <c r="S264" s="15" t="n">
        <f aca="false">IF(L264&gt;0,1,0)</f>
        <v>0</v>
      </c>
    </row>
    <row r="265" customFormat="false" ht="15" hidden="false" customHeight="false" outlineLevel="0" collapsed="false">
      <c r="A265" s="15" t="n">
        <v>264</v>
      </c>
      <c r="B265" s="15" t="n">
        <f aca="false">INT((A265-1)/12)+1</f>
        <v>22</v>
      </c>
      <c r="C265" s="15" t="n">
        <f aca="false">MIN(Inputs!$C$4+B265-1,99)</f>
        <v>95</v>
      </c>
      <c r="D265" s="55" t="n">
        <f aca="false">Inputs!$C$27</f>
        <v>0.04</v>
      </c>
      <c r="E265" s="15" t="n">
        <f aca="false">R264</f>
        <v>1</v>
      </c>
      <c r="F265" s="56" t="n">
        <f aca="false">Q264</f>
        <v>0</v>
      </c>
      <c r="G265" s="56" t="n">
        <f aca="false">IF(AND(MOD(A265-1,12)=0,B265&lt;=Inputs!$C$7,E265=0),Inputs!$C$6,0)</f>
        <v>0</v>
      </c>
      <c r="H265" s="56" t="n">
        <f aca="false">IF(B265=1,G265*Inputs!$C$9,0)</f>
        <v>0</v>
      </c>
      <c r="I265" s="56" t="n">
        <f aca="false">I264+G265</f>
        <v>120000</v>
      </c>
      <c r="J265" s="56" t="n">
        <f aca="false">(F265+G265+H265)*((1+D265)^(1/12)-1)</f>
        <v>0</v>
      </c>
      <c r="K265" s="56" t="n">
        <f aca="false">(F265+G265+H265+J265)*(Inputs!$C$14+IF(B265&lt;=10,Inputs!$C$12,Inputs!$C$13))/12</f>
        <v>0</v>
      </c>
      <c r="L265" s="56" t="n">
        <f aca="false">IF(OR(E265=1,A265&lt;=Inputs!$C$15),0,MAX(Inputs!$C$8*I265-(F265+G265+H265+J265-K265),0))</f>
        <v>0</v>
      </c>
      <c r="M265" s="56" t="n">
        <f aca="false">L265*INDEX(Rates!$B$2:$C$101,C265+1,IF(Inputs!$C$5="Male",1,2))/1000/12*Inputs!$C$16</f>
        <v>0</v>
      </c>
      <c r="N265" s="56" t="n">
        <f aca="false">IF($V$1=1,MAX(F265+G265+H265+J265-K265-M265,0)*Inputs!$C$22/12,0)</f>
        <v>0</v>
      </c>
      <c r="O265" s="56" t="n">
        <f aca="false">IF(AND(MOD(A265,12)=0,B265&gt;=Inputs!$C$18),MAX(F265+G265+H265+J265-K265-M265-N265,0)*Inputs!$C$17,0)</f>
        <v>0</v>
      </c>
      <c r="P265" s="56" t="n">
        <f aca="false">F265+G265+H265+J265-K265-M265-N265+O265</f>
        <v>0</v>
      </c>
      <c r="Q265" s="56" t="n">
        <f aca="false">IF(OR(E265=1,P265&lt;=0),0,P265)</f>
        <v>0</v>
      </c>
      <c r="R265" s="15" t="n">
        <f aca="false">IF(OR(E265=1,AND(P265&lt;=0,I265&gt;0)),1,0)</f>
        <v>1</v>
      </c>
      <c r="S265" s="15" t="n">
        <f aca="false">IF(L265&gt;0,1,0)</f>
        <v>0</v>
      </c>
    </row>
    <row r="266" customFormat="false" ht="15" hidden="false" customHeight="false" outlineLevel="0" collapsed="false">
      <c r="A266" s="15" t="n">
        <v>265</v>
      </c>
      <c r="B266" s="15" t="n">
        <f aca="false">INT((A266-1)/12)+1</f>
        <v>23</v>
      </c>
      <c r="C266" s="15" t="n">
        <f aca="false">MIN(Inputs!$C$4+B266-1,99)</f>
        <v>96</v>
      </c>
      <c r="D266" s="55" t="n">
        <f aca="false">Inputs!$C$27</f>
        <v>0.04</v>
      </c>
      <c r="E266" s="15" t="n">
        <f aca="false">R265</f>
        <v>1</v>
      </c>
      <c r="F266" s="56" t="n">
        <f aca="false">Q265</f>
        <v>0</v>
      </c>
      <c r="G266" s="56" t="n">
        <f aca="false">IF(AND(MOD(A266-1,12)=0,B266&lt;=Inputs!$C$7,E266=0),Inputs!$C$6,0)</f>
        <v>0</v>
      </c>
      <c r="H266" s="56" t="n">
        <f aca="false">IF(B266=1,G266*Inputs!$C$9,0)</f>
        <v>0</v>
      </c>
      <c r="I266" s="56" t="n">
        <f aca="false">I265+G266</f>
        <v>120000</v>
      </c>
      <c r="J266" s="56" t="n">
        <f aca="false">(F266+G266+H266)*((1+D266)^(1/12)-1)</f>
        <v>0</v>
      </c>
      <c r="K266" s="56" t="n">
        <f aca="false">(F266+G266+H266+J266)*(Inputs!$C$14+IF(B266&lt;=10,Inputs!$C$12,Inputs!$C$13))/12</f>
        <v>0</v>
      </c>
      <c r="L266" s="56" t="n">
        <f aca="false">IF(OR(E266=1,A266&lt;=Inputs!$C$15),0,MAX(Inputs!$C$8*I266-(F266+G266+H266+J266-K266),0))</f>
        <v>0</v>
      </c>
      <c r="M266" s="56" t="n">
        <f aca="false">L266*INDEX(Rates!$B$2:$C$101,C266+1,IF(Inputs!$C$5="Male",1,2))/1000/12*Inputs!$C$16</f>
        <v>0</v>
      </c>
      <c r="N266" s="56" t="n">
        <f aca="false">IF($V$1=1,MAX(F266+G266+H266+J266-K266-M266,0)*Inputs!$C$22/12,0)</f>
        <v>0</v>
      </c>
      <c r="O266" s="56" t="n">
        <f aca="false">IF(AND(MOD(A266,12)=0,B266&gt;=Inputs!$C$18),MAX(F266+G266+H266+J266-K266-M266-N266,0)*Inputs!$C$17,0)</f>
        <v>0</v>
      </c>
      <c r="P266" s="56" t="n">
        <f aca="false">F266+G266+H266+J266-K266-M266-N266+O266</f>
        <v>0</v>
      </c>
      <c r="Q266" s="56" t="n">
        <f aca="false">IF(OR(E266=1,P266&lt;=0),0,P266)</f>
        <v>0</v>
      </c>
      <c r="R266" s="15" t="n">
        <f aca="false">IF(OR(E266=1,AND(P266&lt;=0,I266&gt;0)),1,0)</f>
        <v>1</v>
      </c>
      <c r="S266" s="15" t="n">
        <f aca="false">IF(L266&gt;0,1,0)</f>
        <v>0</v>
      </c>
    </row>
    <row r="267" customFormat="false" ht="15" hidden="false" customHeight="false" outlineLevel="0" collapsed="false">
      <c r="A267" s="15" t="n">
        <v>266</v>
      </c>
      <c r="B267" s="15" t="n">
        <f aca="false">INT((A267-1)/12)+1</f>
        <v>23</v>
      </c>
      <c r="C267" s="15" t="n">
        <f aca="false">MIN(Inputs!$C$4+B267-1,99)</f>
        <v>96</v>
      </c>
      <c r="D267" s="55" t="n">
        <f aca="false">Inputs!$C$27</f>
        <v>0.04</v>
      </c>
      <c r="E267" s="15" t="n">
        <f aca="false">R266</f>
        <v>1</v>
      </c>
      <c r="F267" s="56" t="n">
        <f aca="false">Q266</f>
        <v>0</v>
      </c>
      <c r="G267" s="56" t="n">
        <f aca="false">IF(AND(MOD(A267-1,12)=0,B267&lt;=Inputs!$C$7,E267=0),Inputs!$C$6,0)</f>
        <v>0</v>
      </c>
      <c r="H267" s="56" t="n">
        <f aca="false">IF(B267=1,G267*Inputs!$C$9,0)</f>
        <v>0</v>
      </c>
      <c r="I267" s="56" t="n">
        <f aca="false">I266+G267</f>
        <v>120000</v>
      </c>
      <c r="J267" s="56" t="n">
        <f aca="false">(F267+G267+H267)*((1+D267)^(1/12)-1)</f>
        <v>0</v>
      </c>
      <c r="K267" s="56" t="n">
        <f aca="false">(F267+G267+H267+J267)*(Inputs!$C$14+IF(B267&lt;=10,Inputs!$C$12,Inputs!$C$13))/12</f>
        <v>0</v>
      </c>
      <c r="L267" s="56" t="n">
        <f aca="false">IF(OR(E267=1,A267&lt;=Inputs!$C$15),0,MAX(Inputs!$C$8*I267-(F267+G267+H267+J267-K267),0))</f>
        <v>0</v>
      </c>
      <c r="M267" s="56" t="n">
        <f aca="false">L267*INDEX(Rates!$B$2:$C$101,C267+1,IF(Inputs!$C$5="Male",1,2))/1000/12*Inputs!$C$16</f>
        <v>0</v>
      </c>
      <c r="N267" s="56" t="n">
        <f aca="false">IF($V$1=1,MAX(F267+G267+H267+J267-K267-M267,0)*Inputs!$C$22/12,0)</f>
        <v>0</v>
      </c>
      <c r="O267" s="56" t="n">
        <f aca="false">IF(AND(MOD(A267,12)=0,B267&gt;=Inputs!$C$18),MAX(F267+G267+H267+J267-K267-M267-N267,0)*Inputs!$C$17,0)</f>
        <v>0</v>
      </c>
      <c r="P267" s="56" t="n">
        <f aca="false">F267+G267+H267+J267-K267-M267-N267+O267</f>
        <v>0</v>
      </c>
      <c r="Q267" s="56" t="n">
        <f aca="false">IF(OR(E267=1,P267&lt;=0),0,P267)</f>
        <v>0</v>
      </c>
      <c r="R267" s="15" t="n">
        <f aca="false">IF(OR(E267=1,AND(P267&lt;=0,I267&gt;0)),1,0)</f>
        <v>1</v>
      </c>
      <c r="S267" s="15" t="n">
        <f aca="false">IF(L267&gt;0,1,0)</f>
        <v>0</v>
      </c>
    </row>
    <row r="268" customFormat="false" ht="15" hidden="false" customHeight="false" outlineLevel="0" collapsed="false">
      <c r="A268" s="15" t="n">
        <v>267</v>
      </c>
      <c r="B268" s="15" t="n">
        <f aca="false">INT((A268-1)/12)+1</f>
        <v>23</v>
      </c>
      <c r="C268" s="15" t="n">
        <f aca="false">MIN(Inputs!$C$4+B268-1,99)</f>
        <v>96</v>
      </c>
      <c r="D268" s="55" t="n">
        <f aca="false">Inputs!$C$27</f>
        <v>0.04</v>
      </c>
      <c r="E268" s="15" t="n">
        <f aca="false">R267</f>
        <v>1</v>
      </c>
      <c r="F268" s="56" t="n">
        <f aca="false">Q267</f>
        <v>0</v>
      </c>
      <c r="G268" s="56" t="n">
        <f aca="false">IF(AND(MOD(A268-1,12)=0,B268&lt;=Inputs!$C$7,E268=0),Inputs!$C$6,0)</f>
        <v>0</v>
      </c>
      <c r="H268" s="56" t="n">
        <f aca="false">IF(B268=1,G268*Inputs!$C$9,0)</f>
        <v>0</v>
      </c>
      <c r="I268" s="56" t="n">
        <f aca="false">I267+G268</f>
        <v>120000</v>
      </c>
      <c r="J268" s="56" t="n">
        <f aca="false">(F268+G268+H268)*((1+D268)^(1/12)-1)</f>
        <v>0</v>
      </c>
      <c r="K268" s="56" t="n">
        <f aca="false">(F268+G268+H268+J268)*(Inputs!$C$14+IF(B268&lt;=10,Inputs!$C$12,Inputs!$C$13))/12</f>
        <v>0</v>
      </c>
      <c r="L268" s="56" t="n">
        <f aca="false">IF(OR(E268=1,A268&lt;=Inputs!$C$15),0,MAX(Inputs!$C$8*I268-(F268+G268+H268+J268-K268),0))</f>
        <v>0</v>
      </c>
      <c r="M268" s="56" t="n">
        <f aca="false">L268*INDEX(Rates!$B$2:$C$101,C268+1,IF(Inputs!$C$5="Male",1,2))/1000/12*Inputs!$C$16</f>
        <v>0</v>
      </c>
      <c r="N268" s="56" t="n">
        <f aca="false">IF($V$1=1,MAX(F268+G268+H268+J268-K268-M268,0)*Inputs!$C$22/12,0)</f>
        <v>0</v>
      </c>
      <c r="O268" s="56" t="n">
        <f aca="false">IF(AND(MOD(A268,12)=0,B268&gt;=Inputs!$C$18),MAX(F268+G268+H268+J268-K268-M268-N268,0)*Inputs!$C$17,0)</f>
        <v>0</v>
      </c>
      <c r="P268" s="56" t="n">
        <f aca="false">F268+G268+H268+J268-K268-M268-N268+O268</f>
        <v>0</v>
      </c>
      <c r="Q268" s="56" t="n">
        <f aca="false">IF(OR(E268=1,P268&lt;=0),0,P268)</f>
        <v>0</v>
      </c>
      <c r="R268" s="15" t="n">
        <f aca="false">IF(OR(E268=1,AND(P268&lt;=0,I268&gt;0)),1,0)</f>
        <v>1</v>
      </c>
      <c r="S268" s="15" t="n">
        <f aca="false">IF(L268&gt;0,1,0)</f>
        <v>0</v>
      </c>
    </row>
    <row r="269" customFormat="false" ht="15" hidden="false" customHeight="false" outlineLevel="0" collapsed="false">
      <c r="A269" s="15" t="n">
        <v>268</v>
      </c>
      <c r="B269" s="15" t="n">
        <f aca="false">INT((A269-1)/12)+1</f>
        <v>23</v>
      </c>
      <c r="C269" s="15" t="n">
        <f aca="false">MIN(Inputs!$C$4+B269-1,99)</f>
        <v>96</v>
      </c>
      <c r="D269" s="55" t="n">
        <f aca="false">Inputs!$C$27</f>
        <v>0.04</v>
      </c>
      <c r="E269" s="15" t="n">
        <f aca="false">R268</f>
        <v>1</v>
      </c>
      <c r="F269" s="56" t="n">
        <f aca="false">Q268</f>
        <v>0</v>
      </c>
      <c r="G269" s="56" t="n">
        <f aca="false">IF(AND(MOD(A269-1,12)=0,B269&lt;=Inputs!$C$7,E269=0),Inputs!$C$6,0)</f>
        <v>0</v>
      </c>
      <c r="H269" s="56" t="n">
        <f aca="false">IF(B269=1,G269*Inputs!$C$9,0)</f>
        <v>0</v>
      </c>
      <c r="I269" s="56" t="n">
        <f aca="false">I268+G269</f>
        <v>120000</v>
      </c>
      <c r="J269" s="56" t="n">
        <f aca="false">(F269+G269+H269)*((1+D269)^(1/12)-1)</f>
        <v>0</v>
      </c>
      <c r="K269" s="56" t="n">
        <f aca="false">(F269+G269+H269+J269)*(Inputs!$C$14+IF(B269&lt;=10,Inputs!$C$12,Inputs!$C$13))/12</f>
        <v>0</v>
      </c>
      <c r="L269" s="56" t="n">
        <f aca="false">IF(OR(E269=1,A269&lt;=Inputs!$C$15),0,MAX(Inputs!$C$8*I269-(F269+G269+H269+J269-K269),0))</f>
        <v>0</v>
      </c>
      <c r="M269" s="56" t="n">
        <f aca="false">L269*INDEX(Rates!$B$2:$C$101,C269+1,IF(Inputs!$C$5="Male",1,2))/1000/12*Inputs!$C$16</f>
        <v>0</v>
      </c>
      <c r="N269" s="56" t="n">
        <f aca="false">IF($V$1=1,MAX(F269+G269+H269+J269-K269-M269,0)*Inputs!$C$22/12,0)</f>
        <v>0</v>
      </c>
      <c r="O269" s="56" t="n">
        <f aca="false">IF(AND(MOD(A269,12)=0,B269&gt;=Inputs!$C$18),MAX(F269+G269+H269+J269-K269-M269-N269,0)*Inputs!$C$17,0)</f>
        <v>0</v>
      </c>
      <c r="P269" s="56" t="n">
        <f aca="false">F269+G269+H269+J269-K269-M269-N269+O269</f>
        <v>0</v>
      </c>
      <c r="Q269" s="56" t="n">
        <f aca="false">IF(OR(E269=1,P269&lt;=0),0,P269)</f>
        <v>0</v>
      </c>
      <c r="R269" s="15" t="n">
        <f aca="false">IF(OR(E269=1,AND(P269&lt;=0,I269&gt;0)),1,0)</f>
        <v>1</v>
      </c>
      <c r="S269" s="15" t="n">
        <f aca="false">IF(L269&gt;0,1,0)</f>
        <v>0</v>
      </c>
    </row>
    <row r="270" customFormat="false" ht="15" hidden="false" customHeight="false" outlineLevel="0" collapsed="false">
      <c r="A270" s="15" t="n">
        <v>269</v>
      </c>
      <c r="B270" s="15" t="n">
        <f aca="false">INT((A270-1)/12)+1</f>
        <v>23</v>
      </c>
      <c r="C270" s="15" t="n">
        <f aca="false">MIN(Inputs!$C$4+B270-1,99)</f>
        <v>96</v>
      </c>
      <c r="D270" s="55" t="n">
        <f aca="false">Inputs!$C$27</f>
        <v>0.04</v>
      </c>
      <c r="E270" s="15" t="n">
        <f aca="false">R269</f>
        <v>1</v>
      </c>
      <c r="F270" s="56" t="n">
        <f aca="false">Q269</f>
        <v>0</v>
      </c>
      <c r="G270" s="56" t="n">
        <f aca="false">IF(AND(MOD(A270-1,12)=0,B270&lt;=Inputs!$C$7,E270=0),Inputs!$C$6,0)</f>
        <v>0</v>
      </c>
      <c r="H270" s="56" t="n">
        <f aca="false">IF(B270=1,G270*Inputs!$C$9,0)</f>
        <v>0</v>
      </c>
      <c r="I270" s="56" t="n">
        <f aca="false">I269+G270</f>
        <v>120000</v>
      </c>
      <c r="J270" s="56" t="n">
        <f aca="false">(F270+G270+H270)*((1+D270)^(1/12)-1)</f>
        <v>0</v>
      </c>
      <c r="K270" s="56" t="n">
        <f aca="false">(F270+G270+H270+J270)*(Inputs!$C$14+IF(B270&lt;=10,Inputs!$C$12,Inputs!$C$13))/12</f>
        <v>0</v>
      </c>
      <c r="L270" s="56" t="n">
        <f aca="false">IF(OR(E270=1,A270&lt;=Inputs!$C$15),0,MAX(Inputs!$C$8*I270-(F270+G270+H270+J270-K270),0))</f>
        <v>0</v>
      </c>
      <c r="M270" s="56" t="n">
        <f aca="false">L270*INDEX(Rates!$B$2:$C$101,C270+1,IF(Inputs!$C$5="Male",1,2))/1000/12*Inputs!$C$16</f>
        <v>0</v>
      </c>
      <c r="N270" s="56" t="n">
        <f aca="false">IF($V$1=1,MAX(F270+G270+H270+J270-K270-M270,0)*Inputs!$C$22/12,0)</f>
        <v>0</v>
      </c>
      <c r="O270" s="56" t="n">
        <f aca="false">IF(AND(MOD(A270,12)=0,B270&gt;=Inputs!$C$18),MAX(F270+G270+H270+J270-K270-M270-N270,0)*Inputs!$C$17,0)</f>
        <v>0</v>
      </c>
      <c r="P270" s="56" t="n">
        <f aca="false">F270+G270+H270+J270-K270-M270-N270+O270</f>
        <v>0</v>
      </c>
      <c r="Q270" s="56" t="n">
        <f aca="false">IF(OR(E270=1,P270&lt;=0),0,P270)</f>
        <v>0</v>
      </c>
      <c r="R270" s="15" t="n">
        <f aca="false">IF(OR(E270=1,AND(P270&lt;=0,I270&gt;0)),1,0)</f>
        <v>1</v>
      </c>
      <c r="S270" s="15" t="n">
        <f aca="false">IF(L270&gt;0,1,0)</f>
        <v>0</v>
      </c>
    </row>
    <row r="271" customFormat="false" ht="15" hidden="false" customHeight="false" outlineLevel="0" collapsed="false">
      <c r="A271" s="15" t="n">
        <v>270</v>
      </c>
      <c r="B271" s="15" t="n">
        <f aca="false">INT((A271-1)/12)+1</f>
        <v>23</v>
      </c>
      <c r="C271" s="15" t="n">
        <f aca="false">MIN(Inputs!$C$4+B271-1,99)</f>
        <v>96</v>
      </c>
      <c r="D271" s="55" t="n">
        <f aca="false">Inputs!$C$27</f>
        <v>0.04</v>
      </c>
      <c r="E271" s="15" t="n">
        <f aca="false">R270</f>
        <v>1</v>
      </c>
      <c r="F271" s="56" t="n">
        <f aca="false">Q270</f>
        <v>0</v>
      </c>
      <c r="G271" s="56" t="n">
        <f aca="false">IF(AND(MOD(A271-1,12)=0,B271&lt;=Inputs!$C$7,E271=0),Inputs!$C$6,0)</f>
        <v>0</v>
      </c>
      <c r="H271" s="56" t="n">
        <f aca="false">IF(B271=1,G271*Inputs!$C$9,0)</f>
        <v>0</v>
      </c>
      <c r="I271" s="56" t="n">
        <f aca="false">I270+G271</f>
        <v>120000</v>
      </c>
      <c r="J271" s="56" t="n">
        <f aca="false">(F271+G271+H271)*((1+D271)^(1/12)-1)</f>
        <v>0</v>
      </c>
      <c r="K271" s="56" t="n">
        <f aca="false">(F271+G271+H271+J271)*(Inputs!$C$14+IF(B271&lt;=10,Inputs!$C$12,Inputs!$C$13))/12</f>
        <v>0</v>
      </c>
      <c r="L271" s="56" t="n">
        <f aca="false">IF(OR(E271=1,A271&lt;=Inputs!$C$15),0,MAX(Inputs!$C$8*I271-(F271+G271+H271+J271-K271),0))</f>
        <v>0</v>
      </c>
      <c r="M271" s="56" t="n">
        <f aca="false">L271*INDEX(Rates!$B$2:$C$101,C271+1,IF(Inputs!$C$5="Male",1,2))/1000/12*Inputs!$C$16</f>
        <v>0</v>
      </c>
      <c r="N271" s="56" t="n">
        <f aca="false">IF($V$1=1,MAX(F271+G271+H271+J271-K271-M271,0)*Inputs!$C$22/12,0)</f>
        <v>0</v>
      </c>
      <c r="O271" s="56" t="n">
        <f aca="false">IF(AND(MOD(A271,12)=0,B271&gt;=Inputs!$C$18),MAX(F271+G271+H271+J271-K271-M271-N271,0)*Inputs!$C$17,0)</f>
        <v>0</v>
      </c>
      <c r="P271" s="56" t="n">
        <f aca="false">F271+G271+H271+J271-K271-M271-N271+O271</f>
        <v>0</v>
      </c>
      <c r="Q271" s="56" t="n">
        <f aca="false">IF(OR(E271=1,P271&lt;=0),0,P271)</f>
        <v>0</v>
      </c>
      <c r="R271" s="15" t="n">
        <f aca="false">IF(OR(E271=1,AND(P271&lt;=0,I271&gt;0)),1,0)</f>
        <v>1</v>
      </c>
      <c r="S271" s="15" t="n">
        <f aca="false">IF(L271&gt;0,1,0)</f>
        <v>0</v>
      </c>
    </row>
    <row r="272" customFormat="false" ht="15" hidden="false" customHeight="false" outlineLevel="0" collapsed="false">
      <c r="A272" s="15" t="n">
        <v>271</v>
      </c>
      <c r="B272" s="15" t="n">
        <f aca="false">INT((A272-1)/12)+1</f>
        <v>23</v>
      </c>
      <c r="C272" s="15" t="n">
        <f aca="false">MIN(Inputs!$C$4+B272-1,99)</f>
        <v>96</v>
      </c>
      <c r="D272" s="55" t="n">
        <f aca="false">Inputs!$C$27</f>
        <v>0.04</v>
      </c>
      <c r="E272" s="15" t="n">
        <f aca="false">R271</f>
        <v>1</v>
      </c>
      <c r="F272" s="56" t="n">
        <f aca="false">Q271</f>
        <v>0</v>
      </c>
      <c r="G272" s="56" t="n">
        <f aca="false">IF(AND(MOD(A272-1,12)=0,B272&lt;=Inputs!$C$7,E272=0),Inputs!$C$6,0)</f>
        <v>0</v>
      </c>
      <c r="H272" s="56" t="n">
        <f aca="false">IF(B272=1,G272*Inputs!$C$9,0)</f>
        <v>0</v>
      </c>
      <c r="I272" s="56" t="n">
        <f aca="false">I271+G272</f>
        <v>120000</v>
      </c>
      <c r="J272" s="56" t="n">
        <f aca="false">(F272+G272+H272)*((1+D272)^(1/12)-1)</f>
        <v>0</v>
      </c>
      <c r="K272" s="56" t="n">
        <f aca="false">(F272+G272+H272+J272)*(Inputs!$C$14+IF(B272&lt;=10,Inputs!$C$12,Inputs!$C$13))/12</f>
        <v>0</v>
      </c>
      <c r="L272" s="56" t="n">
        <f aca="false">IF(OR(E272=1,A272&lt;=Inputs!$C$15),0,MAX(Inputs!$C$8*I272-(F272+G272+H272+J272-K272),0))</f>
        <v>0</v>
      </c>
      <c r="M272" s="56" t="n">
        <f aca="false">L272*INDEX(Rates!$B$2:$C$101,C272+1,IF(Inputs!$C$5="Male",1,2))/1000/12*Inputs!$C$16</f>
        <v>0</v>
      </c>
      <c r="N272" s="56" t="n">
        <f aca="false">IF($V$1=1,MAX(F272+G272+H272+J272-K272-M272,0)*Inputs!$C$22/12,0)</f>
        <v>0</v>
      </c>
      <c r="O272" s="56" t="n">
        <f aca="false">IF(AND(MOD(A272,12)=0,B272&gt;=Inputs!$C$18),MAX(F272+G272+H272+J272-K272-M272-N272,0)*Inputs!$C$17,0)</f>
        <v>0</v>
      </c>
      <c r="P272" s="56" t="n">
        <f aca="false">F272+G272+H272+J272-K272-M272-N272+O272</f>
        <v>0</v>
      </c>
      <c r="Q272" s="56" t="n">
        <f aca="false">IF(OR(E272=1,P272&lt;=0),0,P272)</f>
        <v>0</v>
      </c>
      <c r="R272" s="15" t="n">
        <f aca="false">IF(OR(E272=1,AND(P272&lt;=0,I272&gt;0)),1,0)</f>
        <v>1</v>
      </c>
      <c r="S272" s="15" t="n">
        <f aca="false">IF(L272&gt;0,1,0)</f>
        <v>0</v>
      </c>
    </row>
    <row r="273" customFormat="false" ht="15" hidden="false" customHeight="false" outlineLevel="0" collapsed="false">
      <c r="A273" s="15" t="n">
        <v>272</v>
      </c>
      <c r="B273" s="15" t="n">
        <f aca="false">INT((A273-1)/12)+1</f>
        <v>23</v>
      </c>
      <c r="C273" s="15" t="n">
        <f aca="false">MIN(Inputs!$C$4+B273-1,99)</f>
        <v>96</v>
      </c>
      <c r="D273" s="55" t="n">
        <f aca="false">Inputs!$C$27</f>
        <v>0.04</v>
      </c>
      <c r="E273" s="15" t="n">
        <f aca="false">R272</f>
        <v>1</v>
      </c>
      <c r="F273" s="56" t="n">
        <f aca="false">Q272</f>
        <v>0</v>
      </c>
      <c r="G273" s="56" t="n">
        <f aca="false">IF(AND(MOD(A273-1,12)=0,B273&lt;=Inputs!$C$7,E273=0),Inputs!$C$6,0)</f>
        <v>0</v>
      </c>
      <c r="H273" s="56" t="n">
        <f aca="false">IF(B273=1,G273*Inputs!$C$9,0)</f>
        <v>0</v>
      </c>
      <c r="I273" s="56" t="n">
        <f aca="false">I272+G273</f>
        <v>120000</v>
      </c>
      <c r="J273" s="56" t="n">
        <f aca="false">(F273+G273+H273)*((1+D273)^(1/12)-1)</f>
        <v>0</v>
      </c>
      <c r="K273" s="56" t="n">
        <f aca="false">(F273+G273+H273+J273)*(Inputs!$C$14+IF(B273&lt;=10,Inputs!$C$12,Inputs!$C$13))/12</f>
        <v>0</v>
      </c>
      <c r="L273" s="56" t="n">
        <f aca="false">IF(OR(E273=1,A273&lt;=Inputs!$C$15),0,MAX(Inputs!$C$8*I273-(F273+G273+H273+J273-K273),0))</f>
        <v>0</v>
      </c>
      <c r="M273" s="56" t="n">
        <f aca="false">L273*INDEX(Rates!$B$2:$C$101,C273+1,IF(Inputs!$C$5="Male",1,2))/1000/12*Inputs!$C$16</f>
        <v>0</v>
      </c>
      <c r="N273" s="56" t="n">
        <f aca="false">IF($V$1=1,MAX(F273+G273+H273+J273-K273-M273,0)*Inputs!$C$22/12,0)</f>
        <v>0</v>
      </c>
      <c r="O273" s="56" t="n">
        <f aca="false">IF(AND(MOD(A273,12)=0,B273&gt;=Inputs!$C$18),MAX(F273+G273+H273+J273-K273-M273-N273,0)*Inputs!$C$17,0)</f>
        <v>0</v>
      </c>
      <c r="P273" s="56" t="n">
        <f aca="false">F273+G273+H273+J273-K273-M273-N273+O273</f>
        <v>0</v>
      </c>
      <c r="Q273" s="56" t="n">
        <f aca="false">IF(OR(E273=1,P273&lt;=0),0,P273)</f>
        <v>0</v>
      </c>
      <c r="R273" s="15" t="n">
        <f aca="false">IF(OR(E273=1,AND(P273&lt;=0,I273&gt;0)),1,0)</f>
        <v>1</v>
      </c>
      <c r="S273" s="15" t="n">
        <f aca="false">IF(L273&gt;0,1,0)</f>
        <v>0</v>
      </c>
    </row>
    <row r="274" customFormat="false" ht="15" hidden="false" customHeight="false" outlineLevel="0" collapsed="false">
      <c r="A274" s="15" t="n">
        <v>273</v>
      </c>
      <c r="B274" s="15" t="n">
        <f aca="false">INT((A274-1)/12)+1</f>
        <v>23</v>
      </c>
      <c r="C274" s="15" t="n">
        <f aca="false">MIN(Inputs!$C$4+B274-1,99)</f>
        <v>96</v>
      </c>
      <c r="D274" s="55" t="n">
        <f aca="false">Inputs!$C$27</f>
        <v>0.04</v>
      </c>
      <c r="E274" s="15" t="n">
        <f aca="false">R273</f>
        <v>1</v>
      </c>
      <c r="F274" s="56" t="n">
        <f aca="false">Q273</f>
        <v>0</v>
      </c>
      <c r="G274" s="56" t="n">
        <f aca="false">IF(AND(MOD(A274-1,12)=0,B274&lt;=Inputs!$C$7,E274=0),Inputs!$C$6,0)</f>
        <v>0</v>
      </c>
      <c r="H274" s="56" t="n">
        <f aca="false">IF(B274=1,G274*Inputs!$C$9,0)</f>
        <v>0</v>
      </c>
      <c r="I274" s="56" t="n">
        <f aca="false">I273+G274</f>
        <v>120000</v>
      </c>
      <c r="J274" s="56" t="n">
        <f aca="false">(F274+G274+H274)*((1+D274)^(1/12)-1)</f>
        <v>0</v>
      </c>
      <c r="K274" s="56" t="n">
        <f aca="false">(F274+G274+H274+J274)*(Inputs!$C$14+IF(B274&lt;=10,Inputs!$C$12,Inputs!$C$13))/12</f>
        <v>0</v>
      </c>
      <c r="L274" s="56" t="n">
        <f aca="false">IF(OR(E274=1,A274&lt;=Inputs!$C$15),0,MAX(Inputs!$C$8*I274-(F274+G274+H274+J274-K274),0))</f>
        <v>0</v>
      </c>
      <c r="M274" s="56" t="n">
        <f aca="false">L274*INDEX(Rates!$B$2:$C$101,C274+1,IF(Inputs!$C$5="Male",1,2))/1000/12*Inputs!$C$16</f>
        <v>0</v>
      </c>
      <c r="N274" s="56" t="n">
        <f aca="false">IF($V$1=1,MAX(F274+G274+H274+J274-K274-M274,0)*Inputs!$C$22/12,0)</f>
        <v>0</v>
      </c>
      <c r="O274" s="56" t="n">
        <f aca="false">IF(AND(MOD(A274,12)=0,B274&gt;=Inputs!$C$18),MAX(F274+G274+H274+J274-K274-M274-N274,0)*Inputs!$C$17,0)</f>
        <v>0</v>
      </c>
      <c r="P274" s="56" t="n">
        <f aca="false">F274+G274+H274+J274-K274-M274-N274+O274</f>
        <v>0</v>
      </c>
      <c r="Q274" s="56" t="n">
        <f aca="false">IF(OR(E274=1,P274&lt;=0),0,P274)</f>
        <v>0</v>
      </c>
      <c r="R274" s="15" t="n">
        <f aca="false">IF(OR(E274=1,AND(P274&lt;=0,I274&gt;0)),1,0)</f>
        <v>1</v>
      </c>
      <c r="S274" s="15" t="n">
        <f aca="false">IF(L274&gt;0,1,0)</f>
        <v>0</v>
      </c>
    </row>
    <row r="275" customFormat="false" ht="15" hidden="false" customHeight="false" outlineLevel="0" collapsed="false">
      <c r="A275" s="15" t="n">
        <v>274</v>
      </c>
      <c r="B275" s="15" t="n">
        <f aca="false">INT((A275-1)/12)+1</f>
        <v>23</v>
      </c>
      <c r="C275" s="15" t="n">
        <f aca="false">MIN(Inputs!$C$4+B275-1,99)</f>
        <v>96</v>
      </c>
      <c r="D275" s="55" t="n">
        <f aca="false">Inputs!$C$27</f>
        <v>0.04</v>
      </c>
      <c r="E275" s="15" t="n">
        <f aca="false">R274</f>
        <v>1</v>
      </c>
      <c r="F275" s="56" t="n">
        <f aca="false">Q274</f>
        <v>0</v>
      </c>
      <c r="G275" s="56" t="n">
        <f aca="false">IF(AND(MOD(A275-1,12)=0,B275&lt;=Inputs!$C$7,E275=0),Inputs!$C$6,0)</f>
        <v>0</v>
      </c>
      <c r="H275" s="56" t="n">
        <f aca="false">IF(B275=1,G275*Inputs!$C$9,0)</f>
        <v>0</v>
      </c>
      <c r="I275" s="56" t="n">
        <f aca="false">I274+G275</f>
        <v>120000</v>
      </c>
      <c r="J275" s="56" t="n">
        <f aca="false">(F275+G275+H275)*((1+D275)^(1/12)-1)</f>
        <v>0</v>
      </c>
      <c r="K275" s="56" t="n">
        <f aca="false">(F275+G275+H275+J275)*(Inputs!$C$14+IF(B275&lt;=10,Inputs!$C$12,Inputs!$C$13))/12</f>
        <v>0</v>
      </c>
      <c r="L275" s="56" t="n">
        <f aca="false">IF(OR(E275=1,A275&lt;=Inputs!$C$15),0,MAX(Inputs!$C$8*I275-(F275+G275+H275+J275-K275),0))</f>
        <v>0</v>
      </c>
      <c r="M275" s="56" t="n">
        <f aca="false">L275*INDEX(Rates!$B$2:$C$101,C275+1,IF(Inputs!$C$5="Male",1,2))/1000/12*Inputs!$C$16</f>
        <v>0</v>
      </c>
      <c r="N275" s="56" t="n">
        <f aca="false">IF($V$1=1,MAX(F275+G275+H275+J275-K275-M275,0)*Inputs!$C$22/12,0)</f>
        <v>0</v>
      </c>
      <c r="O275" s="56" t="n">
        <f aca="false">IF(AND(MOD(A275,12)=0,B275&gt;=Inputs!$C$18),MAX(F275+G275+H275+J275-K275-M275-N275,0)*Inputs!$C$17,0)</f>
        <v>0</v>
      </c>
      <c r="P275" s="56" t="n">
        <f aca="false">F275+G275+H275+J275-K275-M275-N275+O275</f>
        <v>0</v>
      </c>
      <c r="Q275" s="56" t="n">
        <f aca="false">IF(OR(E275=1,P275&lt;=0),0,P275)</f>
        <v>0</v>
      </c>
      <c r="R275" s="15" t="n">
        <f aca="false">IF(OR(E275=1,AND(P275&lt;=0,I275&gt;0)),1,0)</f>
        <v>1</v>
      </c>
      <c r="S275" s="15" t="n">
        <f aca="false">IF(L275&gt;0,1,0)</f>
        <v>0</v>
      </c>
    </row>
    <row r="276" customFormat="false" ht="15" hidden="false" customHeight="false" outlineLevel="0" collapsed="false">
      <c r="A276" s="15" t="n">
        <v>275</v>
      </c>
      <c r="B276" s="15" t="n">
        <f aca="false">INT((A276-1)/12)+1</f>
        <v>23</v>
      </c>
      <c r="C276" s="15" t="n">
        <f aca="false">MIN(Inputs!$C$4+B276-1,99)</f>
        <v>96</v>
      </c>
      <c r="D276" s="55" t="n">
        <f aca="false">Inputs!$C$27</f>
        <v>0.04</v>
      </c>
      <c r="E276" s="15" t="n">
        <f aca="false">R275</f>
        <v>1</v>
      </c>
      <c r="F276" s="56" t="n">
        <f aca="false">Q275</f>
        <v>0</v>
      </c>
      <c r="G276" s="56" t="n">
        <f aca="false">IF(AND(MOD(A276-1,12)=0,B276&lt;=Inputs!$C$7,E276=0),Inputs!$C$6,0)</f>
        <v>0</v>
      </c>
      <c r="H276" s="56" t="n">
        <f aca="false">IF(B276=1,G276*Inputs!$C$9,0)</f>
        <v>0</v>
      </c>
      <c r="I276" s="56" t="n">
        <f aca="false">I275+G276</f>
        <v>120000</v>
      </c>
      <c r="J276" s="56" t="n">
        <f aca="false">(F276+G276+H276)*((1+D276)^(1/12)-1)</f>
        <v>0</v>
      </c>
      <c r="K276" s="56" t="n">
        <f aca="false">(F276+G276+H276+J276)*(Inputs!$C$14+IF(B276&lt;=10,Inputs!$C$12,Inputs!$C$13))/12</f>
        <v>0</v>
      </c>
      <c r="L276" s="56" t="n">
        <f aca="false">IF(OR(E276=1,A276&lt;=Inputs!$C$15),0,MAX(Inputs!$C$8*I276-(F276+G276+H276+J276-K276),0))</f>
        <v>0</v>
      </c>
      <c r="M276" s="56" t="n">
        <f aca="false">L276*INDEX(Rates!$B$2:$C$101,C276+1,IF(Inputs!$C$5="Male",1,2))/1000/12*Inputs!$C$16</f>
        <v>0</v>
      </c>
      <c r="N276" s="56" t="n">
        <f aca="false">IF($V$1=1,MAX(F276+G276+H276+J276-K276-M276,0)*Inputs!$C$22/12,0)</f>
        <v>0</v>
      </c>
      <c r="O276" s="56" t="n">
        <f aca="false">IF(AND(MOD(A276,12)=0,B276&gt;=Inputs!$C$18),MAX(F276+G276+H276+J276-K276-M276-N276,0)*Inputs!$C$17,0)</f>
        <v>0</v>
      </c>
      <c r="P276" s="56" t="n">
        <f aca="false">F276+G276+H276+J276-K276-M276-N276+O276</f>
        <v>0</v>
      </c>
      <c r="Q276" s="56" t="n">
        <f aca="false">IF(OR(E276=1,P276&lt;=0),0,P276)</f>
        <v>0</v>
      </c>
      <c r="R276" s="15" t="n">
        <f aca="false">IF(OR(E276=1,AND(P276&lt;=0,I276&gt;0)),1,0)</f>
        <v>1</v>
      </c>
      <c r="S276" s="15" t="n">
        <f aca="false">IF(L276&gt;0,1,0)</f>
        <v>0</v>
      </c>
    </row>
    <row r="277" customFormat="false" ht="15" hidden="false" customHeight="false" outlineLevel="0" collapsed="false">
      <c r="A277" s="15" t="n">
        <v>276</v>
      </c>
      <c r="B277" s="15" t="n">
        <f aca="false">INT((A277-1)/12)+1</f>
        <v>23</v>
      </c>
      <c r="C277" s="15" t="n">
        <f aca="false">MIN(Inputs!$C$4+B277-1,99)</f>
        <v>96</v>
      </c>
      <c r="D277" s="55" t="n">
        <f aca="false">Inputs!$C$27</f>
        <v>0.04</v>
      </c>
      <c r="E277" s="15" t="n">
        <f aca="false">R276</f>
        <v>1</v>
      </c>
      <c r="F277" s="56" t="n">
        <f aca="false">Q276</f>
        <v>0</v>
      </c>
      <c r="G277" s="56" t="n">
        <f aca="false">IF(AND(MOD(A277-1,12)=0,B277&lt;=Inputs!$C$7,E277=0),Inputs!$C$6,0)</f>
        <v>0</v>
      </c>
      <c r="H277" s="56" t="n">
        <f aca="false">IF(B277=1,G277*Inputs!$C$9,0)</f>
        <v>0</v>
      </c>
      <c r="I277" s="56" t="n">
        <f aca="false">I276+G277</f>
        <v>120000</v>
      </c>
      <c r="J277" s="56" t="n">
        <f aca="false">(F277+G277+H277)*((1+D277)^(1/12)-1)</f>
        <v>0</v>
      </c>
      <c r="K277" s="56" t="n">
        <f aca="false">(F277+G277+H277+J277)*(Inputs!$C$14+IF(B277&lt;=10,Inputs!$C$12,Inputs!$C$13))/12</f>
        <v>0</v>
      </c>
      <c r="L277" s="56" t="n">
        <f aca="false">IF(OR(E277=1,A277&lt;=Inputs!$C$15),0,MAX(Inputs!$C$8*I277-(F277+G277+H277+J277-K277),0))</f>
        <v>0</v>
      </c>
      <c r="M277" s="56" t="n">
        <f aca="false">L277*INDEX(Rates!$B$2:$C$101,C277+1,IF(Inputs!$C$5="Male",1,2))/1000/12*Inputs!$C$16</f>
        <v>0</v>
      </c>
      <c r="N277" s="56" t="n">
        <f aca="false">IF($V$1=1,MAX(F277+G277+H277+J277-K277-M277,0)*Inputs!$C$22/12,0)</f>
        <v>0</v>
      </c>
      <c r="O277" s="56" t="n">
        <f aca="false">IF(AND(MOD(A277,12)=0,B277&gt;=Inputs!$C$18),MAX(F277+G277+H277+J277-K277-M277-N277,0)*Inputs!$C$17,0)</f>
        <v>0</v>
      </c>
      <c r="P277" s="56" t="n">
        <f aca="false">F277+G277+H277+J277-K277-M277-N277+O277</f>
        <v>0</v>
      </c>
      <c r="Q277" s="56" t="n">
        <f aca="false">IF(OR(E277=1,P277&lt;=0),0,P277)</f>
        <v>0</v>
      </c>
      <c r="R277" s="15" t="n">
        <f aca="false">IF(OR(E277=1,AND(P277&lt;=0,I277&gt;0)),1,0)</f>
        <v>1</v>
      </c>
      <c r="S277" s="15" t="n">
        <f aca="false">IF(L277&gt;0,1,0)</f>
        <v>0</v>
      </c>
    </row>
    <row r="278" customFormat="false" ht="15" hidden="false" customHeight="false" outlineLevel="0" collapsed="false">
      <c r="A278" s="15" t="n">
        <v>277</v>
      </c>
      <c r="B278" s="15" t="n">
        <f aca="false">INT((A278-1)/12)+1</f>
        <v>24</v>
      </c>
      <c r="C278" s="15" t="n">
        <f aca="false">MIN(Inputs!$C$4+B278-1,99)</f>
        <v>97</v>
      </c>
      <c r="D278" s="55" t="n">
        <f aca="false">Inputs!$C$27</f>
        <v>0.04</v>
      </c>
      <c r="E278" s="15" t="n">
        <f aca="false">R277</f>
        <v>1</v>
      </c>
      <c r="F278" s="56" t="n">
        <f aca="false">Q277</f>
        <v>0</v>
      </c>
      <c r="G278" s="56" t="n">
        <f aca="false">IF(AND(MOD(A278-1,12)=0,B278&lt;=Inputs!$C$7,E278=0),Inputs!$C$6,0)</f>
        <v>0</v>
      </c>
      <c r="H278" s="56" t="n">
        <f aca="false">IF(B278=1,G278*Inputs!$C$9,0)</f>
        <v>0</v>
      </c>
      <c r="I278" s="56" t="n">
        <f aca="false">I277+G278</f>
        <v>120000</v>
      </c>
      <c r="J278" s="56" t="n">
        <f aca="false">(F278+G278+H278)*((1+D278)^(1/12)-1)</f>
        <v>0</v>
      </c>
      <c r="K278" s="56" t="n">
        <f aca="false">(F278+G278+H278+J278)*(Inputs!$C$14+IF(B278&lt;=10,Inputs!$C$12,Inputs!$C$13))/12</f>
        <v>0</v>
      </c>
      <c r="L278" s="56" t="n">
        <f aca="false">IF(OR(E278=1,A278&lt;=Inputs!$C$15),0,MAX(Inputs!$C$8*I278-(F278+G278+H278+J278-K278),0))</f>
        <v>0</v>
      </c>
      <c r="M278" s="56" t="n">
        <f aca="false">L278*INDEX(Rates!$B$2:$C$101,C278+1,IF(Inputs!$C$5="Male",1,2))/1000/12*Inputs!$C$16</f>
        <v>0</v>
      </c>
      <c r="N278" s="56" t="n">
        <f aca="false">IF($V$1=1,MAX(F278+G278+H278+J278-K278-M278,0)*Inputs!$C$22/12,0)</f>
        <v>0</v>
      </c>
      <c r="O278" s="56" t="n">
        <f aca="false">IF(AND(MOD(A278,12)=0,B278&gt;=Inputs!$C$18),MAX(F278+G278+H278+J278-K278-M278-N278,0)*Inputs!$C$17,0)</f>
        <v>0</v>
      </c>
      <c r="P278" s="56" t="n">
        <f aca="false">F278+G278+H278+J278-K278-M278-N278+O278</f>
        <v>0</v>
      </c>
      <c r="Q278" s="56" t="n">
        <f aca="false">IF(OR(E278=1,P278&lt;=0),0,P278)</f>
        <v>0</v>
      </c>
      <c r="R278" s="15" t="n">
        <f aca="false">IF(OR(E278=1,AND(P278&lt;=0,I278&gt;0)),1,0)</f>
        <v>1</v>
      </c>
      <c r="S278" s="15" t="n">
        <f aca="false">IF(L278&gt;0,1,0)</f>
        <v>0</v>
      </c>
    </row>
    <row r="279" customFormat="false" ht="15" hidden="false" customHeight="false" outlineLevel="0" collapsed="false">
      <c r="A279" s="15" t="n">
        <v>278</v>
      </c>
      <c r="B279" s="15" t="n">
        <f aca="false">INT((A279-1)/12)+1</f>
        <v>24</v>
      </c>
      <c r="C279" s="15" t="n">
        <f aca="false">MIN(Inputs!$C$4+B279-1,99)</f>
        <v>97</v>
      </c>
      <c r="D279" s="55" t="n">
        <f aca="false">Inputs!$C$27</f>
        <v>0.04</v>
      </c>
      <c r="E279" s="15" t="n">
        <f aca="false">R278</f>
        <v>1</v>
      </c>
      <c r="F279" s="56" t="n">
        <f aca="false">Q278</f>
        <v>0</v>
      </c>
      <c r="G279" s="56" t="n">
        <f aca="false">IF(AND(MOD(A279-1,12)=0,B279&lt;=Inputs!$C$7,E279=0),Inputs!$C$6,0)</f>
        <v>0</v>
      </c>
      <c r="H279" s="56" t="n">
        <f aca="false">IF(B279=1,G279*Inputs!$C$9,0)</f>
        <v>0</v>
      </c>
      <c r="I279" s="56" t="n">
        <f aca="false">I278+G279</f>
        <v>120000</v>
      </c>
      <c r="J279" s="56" t="n">
        <f aca="false">(F279+G279+H279)*((1+D279)^(1/12)-1)</f>
        <v>0</v>
      </c>
      <c r="K279" s="56" t="n">
        <f aca="false">(F279+G279+H279+J279)*(Inputs!$C$14+IF(B279&lt;=10,Inputs!$C$12,Inputs!$C$13))/12</f>
        <v>0</v>
      </c>
      <c r="L279" s="56" t="n">
        <f aca="false">IF(OR(E279=1,A279&lt;=Inputs!$C$15),0,MAX(Inputs!$C$8*I279-(F279+G279+H279+J279-K279),0))</f>
        <v>0</v>
      </c>
      <c r="M279" s="56" t="n">
        <f aca="false">L279*INDEX(Rates!$B$2:$C$101,C279+1,IF(Inputs!$C$5="Male",1,2))/1000/12*Inputs!$C$16</f>
        <v>0</v>
      </c>
      <c r="N279" s="56" t="n">
        <f aca="false">IF($V$1=1,MAX(F279+G279+H279+J279-K279-M279,0)*Inputs!$C$22/12,0)</f>
        <v>0</v>
      </c>
      <c r="O279" s="56" t="n">
        <f aca="false">IF(AND(MOD(A279,12)=0,B279&gt;=Inputs!$C$18),MAX(F279+G279+H279+J279-K279-M279-N279,0)*Inputs!$C$17,0)</f>
        <v>0</v>
      </c>
      <c r="P279" s="56" t="n">
        <f aca="false">F279+G279+H279+J279-K279-M279-N279+O279</f>
        <v>0</v>
      </c>
      <c r="Q279" s="56" t="n">
        <f aca="false">IF(OR(E279=1,P279&lt;=0),0,P279)</f>
        <v>0</v>
      </c>
      <c r="R279" s="15" t="n">
        <f aca="false">IF(OR(E279=1,AND(P279&lt;=0,I279&gt;0)),1,0)</f>
        <v>1</v>
      </c>
      <c r="S279" s="15" t="n">
        <f aca="false">IF(L279&gt;0,1,0)</f>
        <v>0</v>
      </c>
    </row>
    <row r="280" customFormat="false" ht="15" hidden="false" customHeight="false" outlineLevel="0" collapsed="false">
      <c r="A280" s="15" t="n">
        <v>279</v>
      </c>
      <c r="B280" s="15" t="n">
        <f aca="false">INT((A280-1)/12)+1</f>
        <v>24</v>
      </c>
      <c r="C280" s="15" t="n">
        <f aca="false">MIN(Inputs!$C$4+B280-1,99)</f>
        <v>97</v>
      </c>
      <c r="D280" s="55" t="n">
        <f aca="false">Inputs!$C$27</f>
        <v>0.04</v>
      </c>
      <c r="E280" s="15" t="n">
        <f aca="false">R279</f>
        <v>1</v>
      </c>
      <c r="F280" s="56" t="n">
        <f aca="false">Q279</f>
        <v>0</v>
      </c>
      <c r="G280" s="56" t="n">
        <f aca="false">IF(AND(MOD(A280-1,12)=0,B280&lt;=Inputs!$C$7,E280=0),Inputs!$C$6,0)</f>
        <v>0</v>
      </c>
      <c r="H280" s="56" t="n">
        <f aca="false">IF(B280=1,G280*Inputs!$C$9,0)</f>
        <v>0</v>
      </c>
      <c r="I280" s="56" t="n">
        <f aca="false">I279+G280</f>
        <v>120000</v>
      </c>
      <c r="J280" s="56" t="n">
        <f aca="false">(F280+G280+H280)*((1+D280)^(1/12)-1)</f>
        <v>0</v>
      </c>
      <c r="K280" s="56" t="n">
        <f aca="false">(F280+G280+H280+J280)*(Inputs!$C$14+IF(B280&lt;=10,Inputs!$C$12,Inputs!$C$13))/12</f>
        <v>0</v>
      </c>
      <c r="L280" s="56" t="n">
        <f aca="false">IF(OR(E280=1,A280&lt;=Inputs!$C$15),0,MAX(Inputs!$C$8*I280-(F280+G280+H280+J280-K280),0))</f>
        <v>0</v>
      </c>
      <c r="M280" s="56" t="n">
        <f aca="false">L280*INDEX(Rates!$B$2:$C$101,C280+1,IF(Inputs!$C$5="Male",1,2))/1000/12*Inputs!$C$16</f>
        <v>0</v>
      </c>
      <c r="N280" s="56" t="n">
        <f aca="false">IF($V$1=1,MAX(F280+G280+H280+J280-K280-M280,0)*Inputs!$C$22/12,0)</f>
        <v>0</v>
      </c>
      <c r="O280" s="56" t="n">
        <f aca="false">IF(AND(MOD(A280,12)=0,B280&gt;=Inputs!$C$18),MAX(F280+G280+H280+J280-K280-M280-N280,0)*Inputs!$C$17,0)</f>
        <v>0</v>
      </c>
      <c r="P280" s="56" t="n">
        <f aca="false">F280+G280+H280+J280-K280-M280-N280+O280</f>
        <v>0</v>
      </c>
      <c r="Q280" s="56" t="n">
        <f aca="false">IF(OR(E280=1,P280&lt;=0),0,P280)</f>
        <v>0</v>
      </c>
      <c r="R280" s="15" t="n">
        <f aca="false">IF(OR(E280=1,AND(P280&lt;=0,I280&gt;0)),1,0)</f>
        <v>1</v>
      </c>
      <c r="S280" s="15" t="n">
        <f aca="false">IF(L280&gt;0,1,0)</f>
        <v>0</v>
      </c>
    </row>
    <row r="281" customFormat="false" ht="15" hidden="false" customHeight="false" outlineLevel="0" collapsed="false">
      <c r="A281" s="15" t="n">
        <v>280</v>
      </c>
      <c r="B281" s="15" t="n">
        <f aca="false">INT((A281-1)/12)+1</f>
        <v>24</v>
      </c>
      <c r="C281" s="15" t="n">
        <f aca="false">MIN(Inputs!$C$4+B281-1,99)</f>
        <v>97</v>
      </c>
      <c r="D281" s="55" t="n">
        <f aca="false">Inputs!$C$27</f>
        <v>0.04</v>
      </c>
      <c r="E281" s="15" t="n">
        <f aca="false">R280</f>
        <v>1</v>
      </c>
      <c r="F281" s="56" t="n">
        <f aca="false">Q280</f>
        <v>0</v>
      </c>
      <c r="G281" s="56" t="n">
        <f aca="false">IF(AND(MOD(A281-1,12)=0,B281&lt;=Inputs!$C$7,E281=0),Inputs!$C$6,0)</f>
        <v>0</v>
      </c>
      <c r="H281" s="56" t="n">
        <f aca="false">IF(B281=1,G281*Inputs!$C$9,0)</f>
        <v>0</v>
      </c>
      <c r="I281" s="56" t="n">
        <f aca="false">I280+G281</f>
        <v>120000</v>
      </c>
      <c r="J281" s="56" t="n">
        <f aca="false">(F281+G281+H281)*((1+D281)^(1/12)-1)</f>
        <v>0</v>
      </c>
      <c r="K281" s="56" t="n">
        <f aca="false">(F281+G281+H281+J281)*(Inputs!$C$14+IF(B281&lt;=10,Inputs!$C$12,Inputs!$C$13))/12</f>
        <v>0</v>
      </c>
      <c r="L281" s="56" t="n">
        <f aca="false">IF(OR(E281=1,A281&lt;=Inputs!$C$15),0,MAX(Inputs!$C$8*I281-(F281+G281+H281+J281-K281),0))</f>
        <v>0</v>
      </c>
      <c r="M281" s="56" t="n">
        <f aca="false">L281*INDEX(Rates!$B$2:$C$101,C281+1,IF(Inputs!$C$5="Male",1,2))/1000/12*Inputs!$C$16</f>
        <v>0</v>
      </c>
      <c r="N281" s="56" t="n">
        <f aca="false">IF($V$1=1,MAX(F281+G281+H281+J281-K281-M281,0)*Inputs!$C$22/12,0)</f>
        <v>0</v>
      </c>
      <c r="O281" s="56" t="n">
        <f aca="false">IF(AND(MOD(A281,12)=0,B281&gt;=Inputs!$C$18),MAX(F281+G281+H281+J281-K281-M281-N281,0)*Inputs!$C$17,0)</f>
        <v>0</v>
      </c>
      <c r="P281" s="56" t="n">
        <f aca="false">F281+G281+H281+J281-K281-M281-N281+O281</f>
        <v>0</v>
      </c>
      <c r="Q281" s="56" t="n">
        <f aca="false">IF(OR(E281=1,P281&lt;=0),0,P281)</f>
        <v>0</v>
      </c>
      <c r="R281" s="15" t="n">
        <f aca="false">IF(OR(E281=1,AND(P281&lt;=0,I281&gt;0)),1,0)</f>
        <v>1</v>
      </c>
      <c r="S281" s="15" t="n">
        <f aca="false">IF(L281&gt;0,1,0)</f>
        <v>0</v>
      </c>
    </row>
    <row r="282" customFormat="false" ht="15" hidden="false" customHeight="false" outlineLevel="0" collapsed="false">
      <c r="A282" s="15" t="n">
        <v>281</v>
      </c>
      <c r="B282" s="15" t="n">
        <f aca="false">INT((A282-1)/12)+1</f>
        <v>24</v>
      </c>
      <c r="C282" s="15" t="n">
        <f aca="false">MIN(Inputs!$C$4+B282-1,99)</f>
        <v>97</v>
      </c>
      <c r="D282" s="55" t="n">
        <f aca="false">Inputs!$C$27</f>
        <v>0.04</v>
      </c>
      <c r="E282" s="15" t="n">
        <f aca="false">R281</f>
        <v>1</v>
      </c>
      <c r="F282" s="56" t="n">
        <f aca="false">Q281</f>
        <v>0</v>
      </c>
      <c r="G282" s="56" t="n">
        <f aca="false">IF(AND(MOD(A282-1,12)=0,B282&lt;=Inputs!$C$7,E282=0),Inputs!$C$6,0)</f>
        <v>0</v>
      </c>
      <c r="H282" s="56" t="n">
        <f aca="false">IF(B282=1,G282*Inputs!$C$9,0)</f>
        <v>0</v>
      </c>
      <c r="I282" s="56" t="n">
        <f aca="false">I281+G282</f>
        <v>120000</v>
      </c>
      <c r="J282" s="56" t="n">
        <f aca="false">(F282+G282+H282)*((1+D282)^(1/12)-1)</f>
        <v>0</v>
      </c>
      <c r="K282" s="56" t="n">
        <f aca="false">(F282+G282+H282+J282)*(Inputs!$C$14+IF(B282&lt;=10,Inputs!$C$12,Inputs!$C$13))/12</f>
        <v>0</v>
      </c>
      <c r="L282" s="56" t="n">
        <f aca="false">IF(OR(E282=1,A282&lt;=Inputs!$C$15),0,MAX(Inputs!$C$8*I282-(F282+G282+H282+J282-K282),0))</f>
        <v>0</v>
      </c>
      <c r="M282" s="56" t="n">
        <f aca="false">L282*INDEX(Rates!$B$2:$C$101,C282+1,IF(Inputs!$C$5="Male",1,2))/1000/12*Inputs!$C$16</f>
        <v>0</v>
      </c>
      <c r="N282" s="56" t="n">
        <f aca="false">IF($V$1=1,MAX(F282+G282+H282+J282-K282-M282,0)*Inputs!$C$22/12,0)</f>
        <v>0</v>
      </c>
      <c r="O282" s="56" t="n">
        <f aca="false">IF(AND(MOD(A282,12)=0,B282&gt;=Inputs!$C$18),MAX(F282+G282+H282+J282-K282-M282-N282,0)*Inputs!$C$17,0)</f>
        <v>0</v>
      </c>
      <c r="P282" s="56" t="n">
        <f aca="false">F282+G282+H282+J282-K282-M282-N282+O282</f>
        <v>0</v>
      </c>
      <c r="Q282" s="56" t="n">
        <f aca="false">IF(OR(E282=1,P282&lt;=0),0,P282)</f>
        <v>0</v>
      </c>
      <c r="R282" s="15" t="n">
        <f aca="false">IF(OR(E282=1,AND(P282&lt;=0,I282&gt;0)),1,0)</f>
        <v>1</v>
      </c>
      <c r="S282" s="15" t="n">
        <f aca="false">IF(L282&gt;0,1,0)</f>
        <v>0</v>
      </c>
    </row>
    <row r="283" customFormat="false" ht="15" hidden="false" customHeight="false" outlineLevel="0" collapsed="false">
      <c r="A283" s="15" t="n">
        <v>282</v>
      </c>
      <c r="B283" s="15" t="n">
        <f aca="false">INT((A283-1)/12)+1</f>
        <v>24</v>
      </c>
      <c r="C283" s="15" t="n">
        <f aca="false">MIN(Inputs!$C$4+B283-1,99)</f>
        <v>97</v>
      </c>
      <c r="D283" s="55" t="n">
        <f aca="false">Inputs!$C$27</f>
        <v>0.04</v>
      </c>
      <c r="E283" s="15" t="n">
        <f aca="false">R282</f>
        <v>1</v>
      </c>
      <c r="F283" s="56" t="n">
        <f aca="false">Q282</f>
        <v>0</v>
      </c>
      <c r="G283" s="56" t="n">
        <f aca="false">IF(AND(MOD(A283-1,12)=0,B283&lt;=Inputs!$C$7,E283=0),Inputs!$C$6,0)</f>
        <v>0</v>
      </c>
      <c r="H283" s="56" t="n">
        <f aca="false">IF(B283=1,G283*Inputs!$C$9,0)</f>
        <v>0</v>
      </c>
      <c r="I283" s="56" t="n">
        <f aca="false">I282+G283</f>
        <v>120000</v>
      </c>
      <c r="J283" s="56" t="n">
        <f aca="false">(F283+G283+H283)*((1+D283)^(1/12)-1)</f>
        <v>0</v>
      </c>
      <c r="K283" s="56" t="n">
        <f aca="false">(F283+G283+H283+J283)*(Inputs!$C$14+IF(B283&lt;=10,Inputs!$C$12,Inputs!$C$13))/12</f>
        <v>0</v>
      </c>
      <c r="L283" s="56" t="n">
        <f aca="false">IF(OR(E283=1,A283&lt;=Inputs!$C$15),0,MAX(Inputs!$C$8*I283-(F283+G283+H283+J283-K283),0))</f>
        <v>0</v>
      </c>
      <c r="M283" s="56" t="n">
        <f aca="false">L283*INDEX(Rates!$B$2:$C$101,C283+1,IF(Inputs!$C$5="Male",1,2))/1000/12*Inputs!$C$16</f>
        <v>0</v>
      </c>
      <c r="N283" s="56" t="n">
        <f aca="false">IF($V$1=1,MAX(F283+G283+H283+J283-K283-M283,0)*Inputs!$C$22/12,0)</f>
        <v>0</v>
      </c>
      <c r="O283" s="56" t="n">
        <f aca="false">IF(AND(MOD(A283,12)=0,B283&gt;=Inputs!$C$18),MAX(F283+G283+H283+J283-K283-M283-N283,0)*Inputs!$C$17,0)</f>
        <v>0</v>
      </c>
      <c r="P283" s="56" t="n">
        <f aca="false">F283+G283+H283+J283-K283-M283-N283+O283</f>
        <v>0</v>
      </c>
      <c r="Q283" s="56" t="n">
        <f aca="false">IF(OR(E283=1,P283&lt;=0),0,P283)</f>
        <v>0</v>
      </c>
      <c r="R283" s="15" t="n">
        <f aca="false">IF(OR(E283=1,AND(P283&lt;=0,I283&gt;0)),1,0)</f>
        <v>1</v>
      </c>
      <c r="S283" s="15" t="n">
        <f aca="false">IF(L283&gt;0,1,0)</f>
        <v>0</v>
      </c>
    </row>
    <row r="284" customFormat="false" ht="15" hidden="false" customHeight="false" outlineLevel="0" collapsed="false">
      <c r="A284" s="15" t="n">
        <v>283</v>
      </c>
      <c r="B284" s="15" t="n">
        <f aca="false">INT((A284-1)/12)+1</f>
        <v>24</v>
      </c>
      <c r="C284" s="15" t="n">
        <f aca="false">MIN(Inputs!$C$4+B284-1,99)</f>
        <v>97</v>
      </c>
      <c r="D284" s="55" t="n">
        <f aca="false">Inputs!$C$27</f>
        <v>0.04</v>
      </c>
      <c r="E284" s="15" t="n">
        <f aca="false">R283</f>
        <v>1</v>
      </c>
      <c r="F284" s="56" t="n">
        <f aca="false">Q283</f>
        <v>0</v>
      </c>
      <c r="G284" s="56" t="n">
        <f aca="false">IF(AND(MOD(A284-1,12)=0,B284&lt;=Inputs!$C$7,E284=0),Inputs!$C$6,0)</f>
        <v>0</v>
      </c>
      <c r="H284" s="56" t="n">
        <f aca="false">IF(B284=1,G284*Inputs!$C$9,0)</f>
        <v>0</v>
      </c>
      <c r="I284" s="56" t="n">
        <f aca="false">I283+G284</f>
        <v>120000</v>
      </c>
      <c r="J284" s="56" t="n">
        <f aca="false">(F284+G284+H284)*((1+D284)^(1/12)-1)</f>
        <v>0</v>
      </c>
      <c r="K284" s="56" t="n">
        <f aca="false">(F284+G284+H284+J284)*(Inputs!$C$14+IF(B284&lt;=10,Inputs!$C$12,Inputs!$C$13))/12</f>
        <v>0</v>
      </c>
      <c r="L284" s="56" t="n">
        <f aca="false">IF(OR(E284=1,A284&lt;=Inputs!$C$15),0,MAX(Inputs!$C$8*I284-(F284+G284+H284+J284-K284),0))</f>
        <v>0</v>
      </c>
      <c r="M284" s="56" t="n">
        <f aca="false">L284*INDEX(Rates!$B$2:$C$101,C284+1,IF(Inputs!$C$5="Male",1,2))/1000/12*Inputs!$C$16</f>
        <v>0</v>
      </c>
      <c r="N284" s="56" t="n">
        <f aca="false">IF($V$1=1,MAX(F284+G284+H284+J284-K284-M284,0)*Inputs!$C$22/12,0)</f>
        <v>0</v>
      </c>
      <c r="O284" s="56" t="n">
        <f aca="false">IF(AND(MOD(A284,12)=0,B284&gt;=Inputs!$C$18),MAX(F284+G284+H284+J284-K284-M284-N284,0)*Inputs!$C$17,0)</f>
        <v>0</v>
      </c>
      <c r="P284" s="56" t="n">
        <f aca="false">F284+G284+H284+J284-K284-M284-N284+O284</f>
        <v>0</v>
      </c>
      <c r="Q284" s="56" t="n">
        <f aca="false">IF(OR(E284=1,P284&lt;=0),0,P284)</f>
        <v>0</v>
      </c>
      <c r="R284" s="15" t="n">
        <f aca="false">IF(OR(E284=1,AND(P284&lt;=0,I284&gt;0)),1,0)</f>
        <v>1</v>
      </c>
      <c r="S284" s="15" t="n">
        <f aca="false">IF(L284&gt;0,1,0)</f>
        <v>0</v>
      </c>
    </row>
    <row r="285" customFormat="false" ht="15" hidden="false" customHeight="false" outlineLevel="0" collapsed="false">
      <c r="A285" s="15" t="n">
        <v>284</v>
      </c>
      <c r="B285" s="15" t="n">
        <f aca="false">INT((A285-1)/12)+1</f>
        <v>24</v>
      </c>
      <c r="C285" s="15" t="n">
        <f aca="false">MIN(Inputs!$C$4+B285-1,99)</f>
        <v>97</v>
      </c>
      <c r="D285" s="55" t="n">
        <f aca="false">Inputs!$C$27</f>
        <v>0.04</v>
      </c>
      <c r="E285" s="15" t="n">
        <f aca="false">R284</f>
        <v>1</v>
      </c>
      <c r="F285" s="56" t="n">
        <f aca="false">Q284</f>
        <v>0</v>
      </c>
      <c r="G285" s="56" t="n">
        <f aca="false">IF(AND(MOD(A285-1,12)=0,B285&lt;=Inputs!$C$7,E285=0),Inputs!$C$6,0)</f>
        <v>0</v>
      </c>
      <c r="H285" s="56" t="n">
        <f aca="false">IF(B285=1,G285*Inputs!$C$9,0)</f>
        <v>0</v>
      </c>
      <c r="I285" s="56" t="n">
        <f aca="false">I284+G285</f>
        <v>120000</v>
      </c>
      <c r="J285" s="56" t="n">
        <f aca="false">(F285+G285+H285)*((1+D285)^(1/12)-1)</f>
        <v>0</v>
      </c>
      <c r="K285" s="56" t="n">
        <f aca="false">(F285+G285+H285+J285)*(Inputs!$C$14+IF(B285&lt;=10,Inputs!$C$12,Inputs!$C$13))/12</f>
        <v>0</v>
      </c>
      <c r="L285" s="56" t="n">
        <f aca="false">IF(OR(E285=1,A285&lt;=Inputs!$C$15),0,MAX(Inputs!$C$8*I285-(F285+G285+H285+J285-K285),0))</f>
        <v>0</v>
      </c>
      <c r="M285" s="56" t="n">
        <f aca="false">L285*INDEX(Rates!$B$2:$C$101,C285+1,IF(Inputs!$C$5="Male",1,2))/1000/12*Inputs!$C$16</f>
        <v>0</v>
      </c>
      <c r="N285" s="56" t="n">
        <f aca="false">IF($V$1=1,MAX(F285+G285+H285+J285-K285-M285,0)*Inputs!$C$22/12,0)</f>
        <v>0</v>
      </c>
      <c r="O285" s="56" t="n">
        <f aca="false">IF(AND(MOD(A285,12)=0,B285&gt;=Inputs!$C$18),MAX(F285+G285+H285+J285-K285-M285-N285,0)*Inputs!$C$17,0)</f>
        <v>0</v>
      </c>
      <c r="P285" s="56" t="n">
        <f aca="false">F285+G285+H285+J285-K285-M285-N285+O285</f>
        <v>0</v>
      </c>
      <c r="Q285" s="56" t="n">
        <f aca="false">IF(OR(E285=1,P285&lt;=0),0,P285)</f>
        <v>0</v>
      </c>
      <c r="R285" s="15" t="n">
        <f aca="false">IF(OR(E285=1,AND(P285&lt;=0,I285&gt;0)),1,0)</f>
        <v>1</v>
      </c>
      <c r="S285" s="15" t="n">
        <f aca="false">IF(L285&gt;0,1,0)</f>
        <v>0</v>
      </c>
    </row>
    <row r="286" customFormat="false" ht="15" hidden="false" customHeight="false" outlineLevel="0" collapsed="false">
      <c r="A286" s="15" t="n">
        <v>285</v>
      </c>
      <c r="B286" s="15" t="n">
        <f aca="false">INT((A286-1)/12)+1</f>
        <v>24</v>
      </c>
      <c r="C286" s="15" t="n">
        <f aca="false">MIN(Inputs!$C$4+B286-1,99)</f>
        <v>97</v>
      </c>
      <c r="D286" s="55" t="n">
        <f aca="false">Inputs!$C$27</f>
        <v>0.04</v>
      </c>
      <c r="E286" s="15" t="n">
        <f aca="false">R285</f>
        <v>1</v>
      </c>
      <c r="F286" s="56" t="n">
        <f aca="false">Q285</f>
        <v>0</v>
      </c>
      <c r="G286" s="56" t="n">
        <f aca="false">IF(AND(MOD(A286-1,12)=0,B286&lt;=Inputs!$C$7,E286=0),Inputs!$C$6,0)</f>
        <v>0</v>
      </c>
      <c r="H286" s="56" t="n">
        <f aca="false">IF(B286=1,G286*Inputs!$C$9,0)</f>
        <v>0</v>
      </c>
      <c r="I286" s="56" t="n">
        <f aca="false">I285+G286</f>
        <v>120000</v>
      </c>
      <c r="J286" s="56" t="n">
        <f aca="false">(F286+G286+H286)*((1+D286)^(1/12)-1)</f>
        <v>0</v>
      </c>
      <c r="K286" s="56" t="n">
        <f aca="false">(F286+G286+H286+J286)*(Inputs!$C$14+IF(B286&lt;=10,Inputs!$C$12,Inputs!$C$13))/12</f>
        <v>0</v>
      </c>
      <c r="L286" s="56" t="n">
        <f aca="false">IF(OR(E286=1,A286&lt;=Inputs!$C$15),0,MAX(Inputs!$C$8*I286-(F286+G286+H286+J286-K286),0))</f>
        <v>0</v>
      </c>
      <c r="M286" s="56" t="n">
        <f aca="false">L286*INDEX(Rates!$B$2:$C$101,C286+1,IF(Inputs!$C$5="Male",1,2))/1000/12*Inputs!$C$16</f>
        <v>0</v>
      </c>
      <c r="N286" s="56" t="n">
        <f aca="false">IF($V$1=1,MAX(F286+G286+H286+J286-K286-M286,0)*Inputs!$C$22/12,0)</f>
        <v>0</v>
      </c>
      <c r="O286" s="56" t="n">
        <f aca="false">IF(AND(MOD(A286,12)=0,B286&gt;=Inputs!$C$18),MAX(F286+G286+H286+J286-K286-M286-N286,0)*Inputs!$C$17,0)</f>
        <v>0</v>
      </c>
      <c r="P286" s="56" t="n">
        <f aca="false">F286+G286+H286+J286-K286-M286-N286+O286</f>
        <v>0</v>
      </c>
      <c r="Q286" s="56" t="n">
        <f aca="false">IF(OR(E286=1,P286&lt;=0),0,P286)</f>
        <v>0</v>
      </c>
      <c r="R286" s="15" t="n">
        <f aca="false">IF(OR(E286=1,AND(P286&lt;=0,I286&gt;0)),1,0)</f>
        <v>1</v>
      </c>
      <c r="S286" s="15" t="n">
        <f aca="false">IF(L286&gt;0,1,0)</f>
        <v>0</v>
      </c>
    </row>
    <row r="287" customFormat="false" ht="15" hidden="false" customHeight="false" outlineLevel="0" collapsed="false">
      <c r="A287" s="15" t="n">
        <v>286</v>
      </c>
      <c r="B287" s="15" t="n">
        <f aca="false">INT((A287-1)/12)+1</f>
        <v>24</v>
      </c>
      <c r="C287" s="15" t="n">
        <f aca="false">MIN(Inputs!$C$4+B287-1,99)</f>
        <v>97</v>
      </c>
      <c r="D287" s="55" t="n">
        <f aca="false">Inputs!$C$27</f>
        <v>0.04</v>
      </c>
      <c r="E287" s="15" t="n">
        <f aca="false">R286</f>
        <v>1</v>
      </c>
      <c r="F287" s="56" t="n">
        <f aca="false">Q286</f>
        <v>0</v>
      </c>
      <c r="G287" s="56" t="n">
        <f aca="false">IF(AND(MOD(A287-1,12)=0,B287&lt;=Inputs!$C$7,E287=0),Inputs!$C$6,0)</f>
        <v>0</v>
      </c>
      <c r="H287" s="56" t="n">
        <f aca="false">IF(B287=1,G287*Inputs!$C$9,0)</f>
        <v>0</v>
      </c>
      <c r="I287" s="56" t="n">
        <f aca="false">I286+G287</f>
        <v>120000</v>
      </c>
      <c r="J287" s="56" t="n">
        <f aca="false">(F287+G287+H287)*((1+D287)^(1/12)-1)</f>
        <v>0</v>
      </c>
      <c r="K287" s="56" t="n">
        <f aca="false">(F287+G287+H287+J287)*(Inputs!$C$14+IF(B287&lt;=10,Inputs!$C$12,Inputs!$C$13))/12</f>
        <v>0</v>
      </c>
      <c r="L287" s="56" t="n">
        <f aca="false">IF(OR(E287=1,A287&lt;=Inputs!$C$15),0,MAX(Inputs!$C$8*I287-(F287+G287+H287+J287-K287),0))</f>
        <v>0</v>
      </c>
      <c r="M287" s="56" t="n">
        <f aca="false">L287*INDEX(Rates!$B$2:$C$101,C287+1,IF(Inputs!$C$5="Male",1,2))/1000/12*Inputs!$C$16</f>
        <v>0</v>
      </c>
      <c r="N287" s="56" t="n">
        <f aca="false">IF($V$1=1,MAX(F287+G287+H287+J287-K287-M287,0)*Inputs!$C$22/12,0)</f>
        <v>0</v>
      </c>
      <c r="O287" s="56" t="n">
        <f aca="false">IF(AND(MOD(A287,12)=0,B287&gt;=Inputs!$C$18),MAX(F287+G287+H287+J287-K287-M287-N287,0)*Inputs!$C$17,0)</f>
        <v>0</v>
      </c>
      <c r="P287" s="56" t="n">
        <f aca="false">F287+G287+H287+J287-K287-M287-N287+O287</f>
        <v>0</v>
      </c>
      <c r="Q287" s="56" t="n">
        <f aca="false">IF(OR(E287=1,P287&lt;=0),0,P287)</f>
        <v>0</v>
      </c>
      <c r="R287" s="15" t="n">
        <f aca="false">IF(OR(E287=1,AND(P287&lt;=0,I287&gt;0)),1,0)</f>
        <v>1</v>
      </c>
      <c r="S287" s="15" t="n">
        <f aca="false">IF(L287&gt;0,1,0)</f>
        <v>0</v>
      </c>
    </row>
    <row r="288" customFormat="false" ht="15" hidden="false" customHeight="false" outlineLevel="0" collapsed="false">
      <c r="A288" s="15" t="n">
        <v>287</v>
      </c>
      <c r="B288" s="15" t="n">
        <f aca="false">INT((A288-1)/12)+1</f>
        <v>24</v>
      </c>
      <c r="C288" s="15" t="n">
        <f aca="false">MIN(Inputs!$C$4+B288-1,99)</f>
        <v>97</v>
      </c>
      <c r="D288" s="55" t="n">
        <f aca="false">Inputs!$C$27</f>
        <v>0.04</v>
      </c>
      <c r="E288" s="15" t="n">
        <f aca="false">R287</f>
        <v>1</v>
      </c>
      <c r="F288" s="56" t="n">
        <f aca="false">Q287</f>
        <v>0</v>
      </c>
      <c r="G288" s="56" t="n">
        <f aca="false">IF(AND(MOD(A288-1,12)=0,B288&lt;=Inputs!$C$7,E288=0),Inputs!$C$6,0)</f>
        <v>0</v>
      </c>
      <c r="H288" s="56" t="n">
        <f aca="false">IF(B288=1,G288*Inputs!$C$9,0)</f>
        <v>0</v>
      </c>
      <c r="I288" s="56" t="n">
        <f aca="false">I287+G288</f>
        <v>120000</v>
      </c>
      <c r="J288" s="56" t="n">
        <f aca="false">(F288+G288+H288)*((1+D288)^(1/12)-1)</f>
        <v>0</v>
      </c>
      <c r="K288" s="56" t="n">
        <f aca="false">(F288+G288+H288+J288)*(Inputs!$C$14+IF(B288&lt;=10,Inputs!$C$12,Inputs!$C$13))/12</f>
        <v>0</v>
      </c>
      <c r="L288" s="56" t="n">
        <f aca="false">IF(OR(E288=1,A288&lt;=Inputs!$C$15),0,MAX(Inputs!$C$8*I288-(F288+G288+H288+J288-K288),0))</f>
        <v>0</v>
      </c>
      <c r="M288" s="56" t="n">
        <f aca="false">L288*INDEX(Rates!$B$2:$C$101,C288+1,IF(Inputs!$C$5="Male",1,2))/1000/12*Inputs!$C$16</f>
        <v>0</v>
      </c>
      <c r="N288" s="56" t="n">
        <f aca="false">IF($V$1=1,MAX(F288+G288+H288+J288-K288-M288,0)*Inputs!$C$22/12,0)</f>
        <v>0</v>
      </c>
      <c r="O288" s="56" t="n">
        <f aca="false">IF(AND(MOD(A288,12)=0,B288&gt;=Inputs!$C$18),MAX(F288+G288+H288+J288-K288-M288-N288,0)*Inputs!$C$17,0)</f>
        <v>0</v>
      </c>
      <c r="P288" s="56" t="n">
        <f aca="false">F288+G288+H288+J288-K288-M288-N288+O288</f>
        <v>0</v>
      </c>
      <c r="Q288" s="56" t="n">
        <f aca="false">IF(OR(E288=1,P288&lt;=0),0,P288)</f>
        <v>0</v>
      </c>
      <c r="R288" s="15" t="n">
        <f aca="false">IF(OR(E288=1,AND(P288&lt;=0,I288&gt;0)),1,0)</f>
        <v>1</v>
      </c>
      <c r="S288" s="15" t="n">
        <f aca="false">IF(L288&gt;0,1,0)</f>
        <v>0</v>
      </c>
    </row>
    <row r="289" customFormat="false" ht="15" hidden="false" customHeight="false" outlineLevel="0" collapsed="false">
      <c r="A289" s="15" t="n">
        <v>288</v>
      </c>
      <c r="B289" s="15" t="n">
        <f aca="false">INT((A289-1)/12)+1</f>
        <v>24</v>
      </c>
      <c r="C289" s="15" t="n">
        <f aca="false">MIN(Inputs!$C$4+B289-1,99)</f>
        <v>97</v>
      </c>
      <c r="D289" s="55" t="n">
        <f aca="false">Inputs!$C$27</f>
        <v>0.04</v>
      </c>
      <c r="E289" s="15" t="n">
        <f aca="false">R288</f>
        <v>1</v>
      </c>
      <c r="F289" s="56" t="n">
        <f aca="false">Q288</f>
        <v>0</v>
      </c>
      <c r="G289" s="56" t="n">
        <f aca="false">IF(AND(MOD(A289-1,12)=0,B289&lt;=Inputs!$C$7,E289=0),Inputs!$C$6,0)</f>
        <v>0</v>
      </c>
      <c r="H289" s="56" t="n">
        <f aca="false">IF(B289=1,G289*Inputs!$C$9,0)</f>
        <v>0</v>
      </c>
      <c r="I289" s="56" t="n">
        <f aca="false">I288+G289</f>
        <v>120000</v>
      </c>
      <c r="J289" s="56" t="n">
        <f aca="false">(F289+G289+H289)*((1+D289)^(1/12)-1)</f>
        <v>0</v>
      </c>
      <c r="K289" s="56" t="n">
        <f aca="false">(F289+G289+H289+J289)*(Inputs!$C$14+IF(B289&lt;=10,Inputs!$C$12,Inputs!$C$13))/12</f>
        <v>0</v>
      </c>
      <c r="L289" s="56" t="n">
        <f aca="false">IF(OR(E289=1,A289&lt;=Inputs!$C$15),0,MAX(Inputs!$C$8*I289-(F289+G289+H289+J289-K289),0))</f>
        <v>0</v>
      </c>
      <c r="M289" s="56" t="n">
        <f aca="false">L289*INDEX(Rates!$B$2:$C$101,C289+1,IF(Inputs!$C$5="Male",1,2))/1000/12*Inputs!$C$16</f>
        <v>0</v>
      </c>
      <c r="N289" s="56" t="n">
        <f aca="false">IF($V$1=1,MAX(F289+G289+H289+J289-K289-M289,0)*Inputs!$C$22/12,0)</f>
        <v>0</v>
      </c>
      <c r="O289" s="56" t="n">
        <f aca="false">IF(AND(MOD(A289,12)=0,B289&gt;=Inputs!$C$18),MAX(F289+G289+H289+J289-K289-M289-N289,0)*Inputs!$C$17,0)</f>
        <v>0</v>
      </c>
      <c r="P289" s="56" t="n">
        <f aca="false">F289+G289+H289+J289-K289-M289-N289+O289</f>
        <v>0</v>
      </c>
      <c r="Q289" s="56" t="n">
        <f aca="false">IF(OR(E289=1,P289&lt;=0),0,P289)</f>
        <v>0</v>
      </c>
      <c r="R289" s="15" t="n">
        <f aca="false">IF(OR(E289=1,AND(P289&lt;=0,I289&gt;0)),1,0)</f>
        <v>1</v>
      </c>
      <c r="S289" s="15" t="n">
        <f aca="false">IF(L289&gt;0,1,0)</f>
        <v>0</v>
      </c>
    </row>
    <row r="290" customFormat="false" ht="15" hidden="false" customHeight="false" outlineLevel="0" collapsed="false">
      <c r="A290" s="15" t="n">
        <v>289</v>
      </c>
      <c r="B290" s="15" t="n">
        <f aca="false">INT((A290-1)/12)+1</f>
        <v>25</v>
      </c>
      <c r="C290" s="15" t="n">
        <f aca="false">MIN(Inputs!$C$4+B290-1,99)</f>
        <v>98</v>
      </c>
      <c r="D290" s="55" t="n">
        <f aca="false">Inputs!$C$27</f>
        <v>0.04</v>
      </c>
      <c r="E290" s="15" t="n">
        <f aca="false">R289</f>
        <v>1</v>
      </c>
      <c r="F290" s="56" t="n">
        <f aca="false">Q289</f>
        <v>0</v>
      </c>
      <c r="G290" s="56" t="n">
        <f aca="false">IF(AND(MOD(A290-1,12)=0,B290&lt;=Inputs!$C$7,E290=0),Inputs!$C$6,0)</f>
        <v>0</v>
      </c>
      <c r="H290" s="56" t="n">
        <f aca="false">IF(B290=1,G290*Inputs!$C$9,0)</f>
        <v>0</v>
      </c>
      <c r="I290" s="56" t="n">
        <f aca="false">I289+G290</f>
        <v>120000</v>
      </c>
      <c r="J290" s="56" t="n">
        <f aca="false">(F290+G290+H290)*((1+D290)^(1/12)-1)</f>
        <v>0</v>
      </c>
      <c r="K290" s="56" t="n">
        <f aca="false">(F290+G290+H290+J290)*(Inputs!$C$14+IF(B290&lt;=10,Inputs!$C$12,Inputs!$C$13))/12</f>
        <v>0</v>
      </c>
      <c r="L290" s="56" t="n">
        <f aca="false">IF(OR(E290=1,A290&lt;=Inputs!$C$15),0,MAX(Inputs!$C$8*I290-(F290+G290+H290+J290-K290),0))</f>
        <v>0</v>
      </c>
      <c r="M290" s="56" t="n">
        <f aca="false">L290*INDEX(Rates!$B$2:$C$101,C290+1,IF(Inputs!$C$5="Male",1,2))/1000/12*Inputs!$C$16</f>
        <v>0</v>
      </c>
      <c r="N290" s="56" t="n">
        <f aca="false">IF($V$1=1,MAX(F290+G290+H290+J290-K290-M290,0)*Inputs!$C$22/12,0)</f>
        <v>0</v>
      </c>
      <c r="O290" s="56" t="n">
        <f aca="false">IF(AND(MOD(A290,12)=0,B290&gt;=Inputs!$C$18),MAX(F290+G290+H290+J290-K290-M290-N290,0)*Inputs!$C$17,0)</f>
        <v>0</v>
      </c>
      <c r="P290" s="56" t="n">
        <f aca="false">F290+G290+H290+J290-K290-M290-N290+O290</f>
        <v>0</v>
      </c>
      <c r="Q290" s="56" t="n">
        <f aca="false">IF(OR(E290=1,P290&lt;=0),0,P290)</f>
        <v>0</v>
      </c>
      <c r="R290" s="15" t="n">
        <f aca="false">IF(OR(E290=1,AND(P290&lt;=0,I290&gt;0)),1,0)</f>
        <v>1</v>
      </c>
      <c r="S290" s="15" t="n">
        <f aca="false">IF(L290&gt;0,1,0)</f>
        <v>0</v>
      </c>
    </row>
    <row r="291" customFormat="false" ht="15" hidden="false" customHeight="false" outlineLevel="0" collapsed="false">
      <c r="A291" s="15" t="n">
        <v>290</v>
      </c>
      <c r="B291" s="15" t="n">
        <f aca="false">INT((A291-1)/12)+1</f>
        <v>25</v>
      </c>
      <c r="C291" s="15" t="n">
        <f aca="false">MIN(Inputs!$C$4+B291-1,99)</f>
        <v>98</v>
      </c>
      <c r="D291" s="55" t="n">
        <f aca="false">Inputs!$C$27</f>
        <v>0.04</v>
      </c>
      <c r="E291" s="15" t="n">
        <f aca="false">R290</f>
        <v>1</v>
      </c>
      <c r="F291" s="56" t="n">
        <f aca="false">Q290</f>
        <v>0</v>
      </c>
      <c r="G291" s="56" t="n">
        <f aca="false">IF(AND(MOD(A291-1,12)=0,B291&lt;=Inputs!$C$7,E291=0),Inputs!$C$6,0)</f>
        <v>0</v>
      </c>
      <c r="H291" s="56" t="n">
        <f aca="false">IF(B291=1,G291*Inputs!$C$9,0)</f>
        <v>0</v>
      </c>
      <c r="I291" s="56" t="n">
        <f aca="false">I290+G291</f>
        <v>120000</v>
      </c>
      <c r="J291" s="56" t="n">
        <f aca="false">(F291+G291+H291)*((1+D291)^(1/12)-1)</f>
        <v>0</v>
      </c>
      <c r="K291" s="56" t="n">
        <f aca="false">(F291+G291+H291+J291)*(Inputs!$C$14+IF(B291&lt;=10,Inputs!$C$12,Inputs!$C$13))/12</f>
        <v>0</v>
      </c>
      <c r="L291" s="56" t="n">
        <f aca="false">IF(OR(E291=1,A291&lt;=Inputs!$C$15),0,MAX(Inputs!$C$8*I291-(F291+G291+H291+J291-K291),0))</f>
        <v>0</v>
      </c>
      <c r="M291" s="56" t="n">
        <f aca="false">L291*INDEX(Rates!$B$2:$C$101,C291+1,IF(Inputs!$C$5="Male",1,2))/1000/12*Inputs!$C$16</f>
        <v>0</v>
      </c>
      <c r="N291" s="56" t="n">
        <f aca="false">IF($V$1=1,MAX(F291+G291+H291+J291-K291-M291,0)*Inputs!$C$22/12,0)</f>
        <v>0</v>
      </c>
      <c r="O291" s="56" t="n">
        <f aca="false">IF(AND(MOD(A291,12)=0,B291&gt;=Inputs!$C$18),MAX(F291+G291+H291+J291-K291-M291-N291,0)*Inputs!$C$17,0)</f>
        <v>0</v>
      </c>
      <c r="P291" s="56" t="n">
        <f aca="false">F291+G291+H291+J291-K291-M291-N291+O291</f>
        <v>0</v>
      </c>
      <c r="Q291" s="56" t="n">
        <f aca="false">IF(OR(E291=1,P291&lt;=0),0,P291)</f>
        <v>0</v>
      </c>
      <c r="R291" s="15" t="n">
        <f aca="false">IF(OR(E291=1,AND(P291&lt;=0,I291&gt;0)),1,0)</f>
        <v>1</v>
      </c>
      <c r="S291" s="15" t="n">
        <f aca="false">IF(L291&gt;0,1,0)</f>
        <v>0</v>
      </c>
    </row>
    <row r="292" customFormat="false" ht="15" hidden="false" customHeight="false" outlineLevel="0" collapsed="false">
      <c r="A292" s="15" t="n">
        <v>291</v>
      </c>
      <c r="B292" s="15" t="n">
        <f aca="false">INT((A292-1)/12)+1</f>
        <v>25</v>
      </c>
      <c r="C292" s="15" t="n">
        <f aca="false">MIN(Inputs!$C$4+B292-1,99)</f>
        <v>98</v>
      </c>
      <c r="D292" s="55" t="n">
        <f aca="false">Inputs!$C$27</f>
        <v>0.04</v>
      </c>
      <c r="E292" s="15" t="n">
        <f aca="false">R291</f>
        <v>1</v>
      </c>
      <c r="F292" s="56" t="n">
        <f aca="false">Q291</f>
        <v>0</v>
      </c>
      <c r="G292" s="56" t="n">
        <f aca="false">IF(AND(MOD(A292-1,12)=0,B292&lt;=Inputs!$C$7,E292=0),Inputs!$C$6,0)</f>
        <v>0</v>
      </c>
      <c r="H292" s="56" t="n">
        <f aca="false">IF(B292=1,G292*Inputs!$C$9,0)</f>
        <v>0</v>
      </c>
      <c r="I292" s="56" t="n">
        <f aca="false">I291+G292</f>
        <v>120000</v>
      </c>
      <c r="J292" s="56" t="n">
        <f aca="false">(F292+G292+H292)*((1+D292)^(1/12)-1)</f>
        <v>0</v>
      </c>
      <c r="K292" s="56" t="n">
        <f aca="false">(F292+G292+H292+J292)*(Inputs!$C$14+IF(B292&lt;=10,Inputs!$C$12,Inputs!$C$13))/12</f>
        <v>0</v>
      </c>
      <c r="L292" s="56" t="n">
        <f aca="false">IF(OR(E292=1,A292&lt;=Inputs!$C$15),0,MAX(Inputs!$C$8*I292-(F292+G292+H292+J292-K292),0))</f>
        <v>0</v>
      </c>
      <c r="M292" s="56" t="n">
        <f aca="false">L292*INDEX(Rates!$B$2:$C$101,C292+1,IF(Inputs!$C$5="Male",1,2))/1000/12*Inputs!$C$16</f>
        <v>0</v>
      </c>
      <c r="N292" s="56" t="n">
        <f aca="false">IF($V$1=1,MAX(F292+G292+H292+J292-K292-M292,0)*Inputs!$C$22/12,0)</f>
        <v>0</v>
      </c>
      <c r="O292" s="56" t="n">
        <f aca="false">IF(AND(MOD(A292,12)=0,B292&gt;=Inputs!$C$18),MAX(F292+G292+H292+J292-K292-M292-N292,0)*Inputs!$C$17,0)</f>
        <v>0</v>
      </c>
      <c r="P292" s="56" t="n">
        <f aca="false">F292+G292+H292+J292-K292-M292-N292+O292</f>
        <v>0</v>
      </c>
      <c r="Q292" s="56" t="n">
        <f aca="false">IF(OR(E292=1,P292&lt;=0),0,P292)</f>
        <v>0</v>
      </c>
      <c r="R292" s="15" t="n">
        <f aca="false">IF(OR(E292=1,AND(P292&lt;=0,I292&gt;0)),1,0)</f>
        <v>1</v>
      </c>
      <c r="S292" s="15" t="n">
        <f aca="false">IF(L292&gt;0,1,0)</f>
        <v>0</v>
      </c>
    </row>
    <row r="293" customFormat="false" ht="15" hidden="false" customHeight="false" outlineLevel="0" collapsed="false">
      <c r="A293" s="15" t="n">
        <v>292</v>
      </c>
      <c r="B293" s="15" t="n">
        <f aca="false">INT((A293-1)/12)+1</f>
        <v>25</v>
      </c>
      <c r="C293" s="15" t="n">
        <f aca="false">MIN(Inputs!$C$4+B293-1,99)</f>
        <v>98</v>
      </c>
      <c r="D293" s="55" t="n">
        <f aca="false">Inputs!$C$27</f>
        <v>0.04</v>
      </c>
      <c r="E293" s="15" t="n">
        <f aca="false">R292</f>
        <v>1</v>
      </c>
      <c r="F293" s="56" t="n">
        <f aca="false">Q292</f>
        <v>0</v>
      </c>
      <c r="G293" s="56" t="n">
        <f aca="false">IF(AND(MOD(A293-1,12)=0,B293&lt;=Inputs!$C$7,E293=0),Inputs!$C$6,0)</f>
        <v>0</v>
      </c>
      <c r="H293" s="56" t="n">
        <f aca="false">IF(B293=1,G293*Inputs!$C$9,0)</f>
        <v>0</v>
      </c>
      <c r="I293" s="56" t="n">
        <f aca="false">I292+G293</f>
        <v>120000</v>
      </c>
      <c r="J293" s="56" t="n">
        <f aca="false">(F293+G293+H293)*((1+D293)^(1/12)-1)</f>
        <v>0</v>
      </c>
      <c r="K293" s="56" t="n">
        <f aca="false">(F293+G293+H293+J293)*(Inputs!$C$14+IF(B293&lt;=10,Inputs!$C$12,Inputs!$C$13))/12</f>
        <v>0</v>
      </c>
      <c r="L293" s="56" t="n">
        <f aca="false">IF(OR(E293=1,A293&lt;=Inputs!$C$15),0,MAX(Inputs!$C$8*I293-(F293+G293+H293+J293-K293),0))</f>
        <v>0</v>
      </c>
      <c r="M293" s="56" t="n">
        <f aca="false">L293*INDEX(Rates!$B$2:$C$101,C293+1,IF(Inputs!$C$5="Male",1,2))/1000/12*Inputs!$C$16</f>
        <v>0</v>
      </c>
      <c r="N293" s="56" t="n">
        <f aca="false">IF($V$1=1,MAX(F293+G293+H293+J293-K293-M293,0)*Inputs!$C$22/12,0)</f>
        <v>0</v>
      </c>
      <c r="O293" s="56" t="n">
        <f aca="false">IF(AND(MOD(A293,12)=0,B293&gt;=Inputs!$C$18),MAX(F293+G293+H293+J293-K293-M293-N293,0)*Inputs!$C$17,0)</f>
        <v>0</v>
      </c>
      <c r="P293" s="56" t="n">
        <f aca="false">F293+G293+H293+J293-K293-M293-N293+O293</f>
        <v>0</v>
      </c>
      <c r="Q293" s="56" t="n">
        <f aca="false">IF(OR(E293=1,P293&lt;=0),0,P293)</f>
        <v>0</v>
      </c>
      <c r="R293" s="15" t="n">
        <f aca="false">IF(OR(E293=1,AND(P293&lt;=0,I293&gt;0)),1,0)</f>
        <v>1</v>
      </c>
      <c r="S293" s="15" t="n">
        <f aca="false">IF(L293&gt;0,1,0)</f>
        <v>0</v>
      </c>
    </row>
    <row r="294" customFormat="false" ht="15" hidden="false" customHeight="false" outlineLevel="0" collapsed="false">
      <c r="A294" s="15" t="n">
        <v>293</v>
      </c>
      <c r="B294" s="15" t="n">
        <f aca="false">INT((A294-1)/12)+1</f>
        <v>25</v>
      </c>
      <c r="C294" s="15" t="n">
        <f aca="false">MIN(Inputs!$C$4+B294-1,99)</f>
        <v>98</v>
      </c>
      <c r="D294" s="55" t="n">
        <f aca="false">Inputs!$C$27</f>
        <v>0.04</v>
      </c>
      <c r="E294" s="15" t="n">
        <f aca="false">R293</f>
        <v>1</v>
      </c>
      <c r="F294" s="56" t="n">
        <f aca="false">Q293</f>
        <v>0</v>
      </c>
      <c r="G294" s="56" t="n">
        <f aca="false">IF(AND(MOD(A294-1,12)=0,B294&lt;=Inputs!$C$7,E294=0),Inputs!$C$6,0)</f>
        <v>0</v>
      </c>
      <c r="H294" s="56" t="n">
        <f aca="false">IF(B294=1,G294*Inputs!$C$9,0)</f>
        <v>0</v>
      </c>
      <c r="I294" s="56" t="n">
        <f aca="false">I293+G294</f>
        <v>120000</v>
      </c>
      <c r="J294" s="56" t="n">
        <f aca="false">(F294+G294+H294)*((1+D294)^(1/12)-1)</f>
        <v>0</v>
      </c>
      <c r="K294" s="56" t="n">
        <f aca="false">(F294+G294+H294+J294)*(Inputs!$C$14+IF(B294&lt;=10,Inputs!$C$12,Inputs!$C$13))/12</f>
        <v>0</v>
      </c>
      <c r="L294" s="56" t="n">
        <f aca="false">IF(OR(E294=1,A294&lt;=Inputs!$C$15),0,MAX(Inputs!$C$8*I294-(F294+G294+H294+J294-K294),0))</f>
        <v>0</v>
      </c>
      <c r="M294" s="56" t="n">
        <f aca="false">L294*INDEX(Rates!$B$2:$C$101,C294+1,IF(Inputs!$C$5="Male",1,2))/1000/12*Inputs!$C$16</f>
        <v>0</v>
      </c>
      <c r="N294" s="56" t="n">
        <f aca="false">IF($V$1=1,MAX(F294+G294+H294+J294-K294-M294,0)*Inputs!$C$22/12,0)</f>
        <v>0</v>
      </c>
      <c r="O294" s="56" t="n">
        <f aca="false">IF(AND(MOD(A294,12)=0,B294&gt;=Inputs!$C$18),MAX(F294+G294+H294+J294-K294-M294-N294,0)*Inputs!$C$17,0)</f>
        <v>0</v>
      </c>
      <c r="P294" s="56" t="n">
        <f aca="false">F294+G294+H294+J294-K294-M294-N294+O294</f>
        <v>0</v>
      </c>
      <c r="Q294" s="56" t="n">
        <f aca="false">IF(OR(E294=1,P294&lt;=0),0,P294)</f>
        <v>0</v>
      </c>
      <c r="R294" s="15" t="n">
        <f aca="false">IF(OR(E294=1,AND(P294&lt;=0,I294&gt;0)),1,0)</f>
        <v>1</v>
      </c>
      <c r="S294" s="15" t="n">
        <f aca="false">IF(L294&gt;0,1,0)</f>
        <v>0</v>
      </c>
    </row>
    <row r="295" customFormat="false" ht="15" hidden="false" customHeight="false" outlineLevel="0" collapsed="false">
      <c r="A295" s="15" t="n">
        <v>294</v>
      </c>
      <c r="B295" s="15" t="n">
        <f aca="false">INT((A295-1)/12)+1</f>
        <v>25</v>
      </c>
      <c r="C295" s="15" t="n">
        <f aca="false">MIN(Inputs!$C$4+B295-1,99)</f>
        <v>98</v>
      </c>
      <c r="D295" s="55" t="n">
        <f aca="false">Inputs!$C$27</f>
        <v>0.04</v>
      </c>
      <c r="E295" s="15" t="n">
        <f aca="false">R294</f>
        <v>1</v>
      </c>
      <c r="F295" s="56" t="n">
        <f aca="false">Q294</f>
        <v>0</v>
      </c>
      <c r="G295" s="56" t="n">
        <f aca="false">IF(AND(MOD(A295-1,12)=0,B295&lt;=Inputs!$C$7,E295=0),Inputs!$C$6,0)</f>
        <v>0</v>
      </c>
      <c r="H295" s="56" t="n">
        <f aca="false">IF(B295=1,G295*Inputs!$C$9,0)</f>
        <v>0</v>
      </c>
      <c r="I295" s="56" t="n">
        <f aca="false">I294+G295</f>
        <v>120000</v>
      </c>
      <c r="J295" s="56" t="n">
        <f aca="false">(F295+G295+H295)*((1+D295)^(1/12)-1)</f>
        <v>0</v>
      </c>
      <c r="K295" s="56" t="n">
        <f aca="false">(F295+G295+H295+J295)*(Inputs!$C$14+IF(B295&lt;=10,Inputs!$C$12,Inputs!$C$13))/12</f>
        <v>0</v>
      </c>
      <c r="L295" s="56" t="n">
        <f aca="false">IF(OR(E295=1,A295&lt;=Inputs!$C$15),0,MAX(Inputs!$C$8*I295-(F295+G295+H295+J295-K295),0))</f>
        <v>0</v>
      </c>
      <c r="M295" s="56" t="n">
        <f aca="false">L295*INDEX(Rates!$B$2:$C$101,C295+1,IF(Inputs!$C$5="Male",1,2))/1000/12*Inputs!$C$16</f>
        <v>0</v>
      </c>
      <c r="N295" s="56" t="n">
        <f aca="false">IF($V$1=1,MAX(F295+G295+H295+J295-K295-M295,0)*Inputs!$C$22/12,0)</f>
        <v>0</v>
      </c>
      <c r="O295" s="56" t="n">
        <f aca="false">IF(AND(MOD(A295,12)=0,B295&gt;=Inputs!$C$18),MAX(F295+G295+H295+J295-K295-M295-N295,0)*Inputs!$C$17,0)</f>
        <v>0</v>
      </c>
      <c r="P295" s="56" t="n">
        <f aca="false">F295+G295+H295+J295-K295-M295-N295+O295</f>
        <v>0</v>
      </c>
      <c r="Q295" s="56" t="n">
        <f aca="false">IF(OR(E295=1,P295&lt;=0),0,P295)</f>
        <v>0</v>
      </c>
      <c r="R295" s="15" t="n">
        <f aca="false">IF(OR(E295=1,AND(P295&lt;=0,I295&gt;0)),1,0)</f>
        <v>1</v>
      </c>
      <c r="S295" s="15" t="n">
        <f aca="false">IF(L295&gt;0,1,0)</f>
        <v>0</v>
      </c>
    </row>
    <row r="296" customFormat="false" ht="15" hidden="false" customHeight="false" outlineLevel="0" collapsed="false">
      <c r="A296" s="15" t="n">
        <v>295</v>
      </c>
      <c r="B296" s="15" t="n">
        <f aca="false">INT((A296-1)/12)+1</f>
        <v>25</v>
      </c>
      <c r="C296" s="15" t="n">
        <f aca="false">MIN(Inputs!$C$4+B296-1,99)</f>
        <v>98</v>
      </c>
      <c r="D296" s="55" t="n">
        <f aca="false">Inputs!$C$27</f>
        <v>0.04</v>
      </c>
      <c r="E296" s="15" t="n">
        <f aca="false">R295</f>
        <v>1</v>
      </c>
      <c r="F296" s="56" t="n">
        <f aca="false">Q295</f>
        <v>0</v>
      </c>
      <c r="G296" s="56" t="n">
        <f aca="false">IF(AND(MOD(A296-1,12)=0,B296&lt;=Inputs!$C$7,E296=0),Inputs!$C$6,0)</f>
        <v>0</v>
      </c>
      <c r="H296" s="56" t="n">
        <f aca="false">IF(B296=1,G296*Inputs!$C$9,0)</f>
        <v>0</v>
      </c>
      <c r="I296" s="56" t="n">
        <f aca="false">I295+G296</f>
        <v>120000</v>
      </c>
      <c r="J296" s="56" t="n">
        <f aca="false">(F296+G296+H296)*((1+D296)^(1/12)-1)</f>
        <v>0</v>
      </c>
      <c r="K296" s="56" t="n">
        <f aca="false">(F296+G296+H296+J296)*(Inputs!$C$14+IF(B296&lt;=10,Inputs!$C$12,Inputs!$C$13))/12</f>
        <v>0</v>
      </c>
      <c r="L296" s="56" t="n">
        <f aca="false">IF(OR(E296=1,A296&lt;=Inputs!$C$15),0,MAX(Inputs!$C$8*I296-(F296+G296+H296+J296-K296),0))</f>
        <v>0</v>
      </c>
      <c r="M296" s="56" t="n">
        <f aca="false">L296*INDEX(Rates!$B$2:$C$101,C296+1,IF(Inputs!$C$5="Male",1,2))/1000/12*Inputs!$C$16</f>
        <v>0</v>
      </c>
      <c r="N296" s="56" t="n">
        <f aca="false">IF($V$1=1,MAX(F296+G296+H296+J296-K296-M296,0)*Inputs!$C$22/12,0)</f>
        <v>0</v>
      </c>
      <c r="O296" s="56" t="n">
        <f aca="false">IF(AND(MOD(A296,12)=0,B296&gt;=Inputs!$C$18),MAX(F296+G296+H296+J296-K296-M296-N296,0)*Inputs!$C$17,0)</f>
        <v>0</v>
      </c>
      <c r="P296" s="56" t="n">
        <f aca="false">F296+G296+H296+J296-K296-M296-N296+O296</f>
        <v>0</v>
      </c>
      <c r="Q296" s="56" t="n">
        <f aca="false">IF(OR(E296=1,P296&lt;=0),0,P296)</f>
        <v>0</v>
      </c>
      <c r="R296" s="15" t="n">
        <f aca="false">IF(OR(E296=1,AND(P296&lt;=0,I296&gt;0)),1,0)</f>
        <v>1</v>
      </c>
      <c r="S296" s="15" t="n">
        <f aca="false">IF(L296&gt;0,1,0)</f>
        <v>0</v>
      </c>
    </row>
    <row r="297" customFormat="false" ht="15" hidden="false" customHeight="false" outlineLevel="0" collapsed="false">
      <c r="A297" s="15" t="n">
        <v>296</v>
      </c>
      <c r="B297" s="15" t="n">
        <f aca="false">INT((A297-1)/12)+1</f>
        <v>25</v>
      </c>
      <c r="C297" s="15" t="n">
        <f aca="false">MIN(Inputs!$C$4+B297-1,99)</f>
        <v>98</v>
      </c>
      <c r="D297" s="55" t="n">
        <f aca="false">Inputs!$C$27</f>
        <v>0.04</v>
      </c>
      <c r="E297" s="15" t="n">
        <f aca="false">R296</f>
        <v>1</v>
      </c>
      <c r="F297" s="56" t="n">
        <f aca="false">Q296</f>
        <v>0</v>
      </c>
      <c r="G297" s="56" t="n">
        <f aca="false">IF(AND(MOD(A297-1,12)=0,B297&lt;=Inputs!$C$7,E297=0),Inputs!$C$6,0)</f>
        <v>0</v>
      </c>
      <c r="H297" s="56" t="n">
        <f aca="false">IF(B297=1,G297*Inputs!$C$9,0)</f>
        <v>0</v>
      </c>
      <c r="I297" s="56" t="n">
        <f aca="false">I296+G297</f>
        <v>120000</v>
      </c>
      <c r="J297" s="56" t="n">
        <f aca="false">(F297+G297+H297)*((1+D297)^(1/12)-1)</f>
        <v>0</v>
      </c>
      <c r="K297" s="56" t="n">
        <f aca="false">(F297+G297+H297+J297)*(Inputs!$C$14+IF(B297&lt;=10,Inputs!$C$12,Inputs!$C$13))/12</f>
        <v>0</v>
      </c>
      <c r="L297" s="56" t="n">
        <f aca="false">IF(OR(E297=1,A297&lt;=Inputs!$C$15),0,MAX(Inputs!$C$8*I297-(F297+G297+H297+J297-K297),0))</f>
        <v>0</v>
      </c>
      <c r="M297" s="56" t="n">
        <f aca="false">L297*INDEX(Rates!$B$2:$C$101,C297+1,IF(Inputs!$C$5="Male",1,2))/1000/12*Inputs!$C$16</f>
        <v>0</v>
      </c>
      <c r="N297" s="56" t="n">
        <f aca="false">IF($V$1=1,MAX(F297+G297+H297+J297-K297-M297,0)*Inputs!$C$22/12,0)</f>
        <v>0</v>
      </c>
      <c r="O297" s="56" t="n">
        <f aca="false">IF(AND(MOD(A297,12)=0,B297&gt;=Inputs!$C$18),MAX(F297+G297+H297+J297-K297-M297-N297,0)*Inputs!$C$17,0)</f>
        <v>0</v>
      </c>
      <c r="P297" s="56" t="n">
        <f aca="false">F297+G297+H297+J297-K297-M297-N297+O297</f>
        <v>0</v>
      </c>
      <c r="Q297" s="56" t="n">
        <f aca="false">IF(OR(E297=1,P297&lt;=0),0,P297)</f>
        <v>0</v>
      </c>
      <c r="R297" s="15" t="n">
        <f aca="false">IF(OR(E297=1,AND(P297&lt;=0,I297&gt;0)),1,0)</f>
        <v>1</v>
      </c>
      <c r="S297" s="15" t="n">
        <f aca="false">IF(L297&gt;0,1,0)</f>
        <v>0</v>
      </c>
    </row>
    <row r="298" customFormat="false" ht="15" hidden="false" customHeight="false" outlineLevel="0" collapsed="false">
      <c r="A298" s="15" t="n">
        <v>297</v>
      </c>
      <c r="B298" s="15" t="n">
        <f aca="false">INT((A298-1)/12)+1</f>
        <v>25</v>
      </c>
      <c r="C298" s="15" t="n">
        <f aca="false">MIN(Inputs!$C$4+B298-1,99)</f>
        <v>98</v>
      </c>
      <c r="D298" s="55" t="n">
        <f aca="false">Inputs!$C$27</f>
        <v>0.04</v>
      </c>
      <c r="E298" s="15" t="n">
        <f aca="false">R297</f>
        <v>1</v>
      </c>
      <c r="F298" s="56" t="n">
        <f aca="false">Q297</f>
        <v>0</v>
      </c>
      <c r="G298" s="56" t="n">
        <f aca="false">IF(AND(MOD(A298-1,12)=0,B298&lt;=Inputs!$C$7,E298=0),Inputs!$C$6,0)</f>
        <v>0</v>
      </c>
      <c r="H298" s="56" t="n">
        <f aca="false">IF(B298=1,G298*Inputs!$C$9,0)</f>
        <v>0</v>
      </c>
      <c r="I298" s="56" t="n">
        <f aca="false">I297+G298</f>
        <v>120000</v>
      </c>
      <c r="J298" s="56" t="n">
        <f aca="false">(F298+G298+H298)*((1+D298)^(1/12)-1)</f>
        <v>0</v>
      </c>
      <c r="K298" s="56" t="n">
        <f aca="false">(F298+G298+H298+J298)*(Inputs!$C$14+IF(B298&lt;=10,Inputs!$C$12,Inputs!$C$13))/12</f>
        <v>0</v>
      </c>
      <c r="L298" s="56" t="n">
        <f aca="false">IF(OR(E298=1,A298&lt;=Inputs!$C$15),0,MAX(Inputs!$C$8*I298-(F298+G298+H298+J298-K298),0))</f>
        <v>0</v>
      </c>
      <c r="M298" s="56" t="n">
        <f aca="false">L298*INDEX(Rates!$B$2:$C$101,C298+1,IF(Inputs!$C$5="Male",1,2))/1000/12*Inputs!$C$16</f>
        <v>0</v>
      </c>
      <c r="N298" s="56" t="n">
        <f aca="false">IF($V$1=1,MAX(F298+G298+H298+J298-K298-M298,0)*Inputs!$C$22/12,0)</f>
        <v>0</v>
      </c>
      <c r="O298" s="56" t="n">
        <f aca="false">IF(AND(MOD(A298,12)=0,B298&gt;=Inputs!$C$18),MAX(F298+G298+H298+J298-K298-M298-N298,0)*Inputs!$C$17,0)</f>
        <v>0</v>
      </c>
      <c r="P298" s="56" t="n">
        <f aca="false">F298+G298+H298+J298-K298-M298-N298+O298</f>
        <v>0</v>
      </c>
      <c r="Q298" s="56" t="n">
        <f aca="false">IF(OR(E298=1,P298&lt;=0),0,P298)</f>
        <v>0</v>
      </c>
      <c r="R298" s="15" t="n">
        <f aca="false">IF(OR(E298=1,AND(P298&lt;=0,I298&gt;0)),1,0)</f>
        <v>1</v>
      </c>
      <c r="S298" s="15" t="n">
        <f aca="false">IF(L298&gt;0,1,0)</f>
        <v>0</v>
      </c>
    </row>
    <row r="299" customFormat="false" ht="15" hidden="false" customHeight="false" outlineLevel="0" collapsed="false">
      <c r="A299" s="15" t="n">
        <v>298</v>
      </c>
      <c r="B299" s="15" t="n">
        <f aca="false">INT((A299-1)/12)+1</f>
        <v>25</v>
      </c>
      <c r="C299" s="15" t="n">
        <f aca="false">MIN(Inputs!$C$4+B299-1,99)</f>
        <v>98</v>
      </c>
      <c r="D299" s="55" t="n">
        <f aca="false">Inputs!$C$27</f>
        <v>0.04</v>
      </c>
      <c r="E299" s="15" t="n">
        <f aca="false">R298</f>
        <v>1</v>
      </c>
      <c r="F299" s="56" t="n">
        <f aca="false">Q298</f>
        <v>0</v>
      </c>
      <c r="G299" s="56" t="n">
        <f aca="false">IF(AND(MOD(A299-1,12)=0,B299&lt;=Inputs!$C$7,E299=0),Inputs!$C$6,0)</f>
        <v>0</v>
      </c>
      <c r="H299" s="56" t="n">
        <f aca="false">IF(B299=1,G299*Inputs!$C$9,0)</f>
        <v>0</v>
      </c>
      <c r="I299" s="56" t="n">
        <f aca="false">I298+G299</f>
        <v>120000</v>
      </c>
      <c r="J299" s="56" t="n">
        <f aca="false">(F299+G299+H299)*((1+D299)^(1/12)-1)</f>
        <v>0</v>
      </c>
      <c r="K299" s="56" t="n">
        <f aca="false">(F299+G299+H299+J299)*(Inputs!$C$14+IF(B299&lt;=10,Inputs!$C$12,Inputs!$C$13))/12</f>
        <v>0</v>
      </c>
      <c r="L299" s="56" t="n">
        <f aca="false">IF(OR(E299=1,A299&lt;=Inputs!$C$15),0,MAX(Inputs!$C$8*I299-(F299+G299+H299+J299-K299),0))</f>
        <v>0</v>
      </c>
      <c r="M299" s="56" t="n">
        <f aca="false">L299*INDEX(Rates!$B$2:$C$101,C299+1,IF(Inputs!$C$5="Male",1,2))/1000/12*Inputs!$C$16</f>
        <v>0</v>
      </c>
      <c r="N299" s="56" t="n">
        <f aca="false">IF($V$1=1,MAX(F299+G299+H299+J299-K299-M299,0)*Inputs!$C$22/12,0)</f>
        <v>0</v>
      </c>
      <c r="O299" s="56" t="n">
        <f aca="false">IF(AND(MOD(A299,12)=0,B299&gt;=Inputs!$C$18),MAX(F299+G299+H299+J299-K299-M299-N299,0)*Inputs!$C$17,0)</f>
        <v>0</v>
      </c>
      <c r="P299" s="56" t="n">
        <f aca="false">F299+G299+H299+J299-K299-M299-N299+O299</f>
        <v>0</v>
      </c>
      <c r="Q299" s="56" t="n">
        <f aca="false">IF(OR(E299=1,P299&lt;=0),0,P299)</f>
        <v>0</v>
      </c>
      <c r="R299" s="15" t="n">
        <f aca="false">IF(OR(E299=1,AND(P299&lt;=0,I299&gt;0)),1,0)</f>
        <v>1</v>
      </c>
      <c r="S299" s="15" t="n">
        <f aca="false">IF(L299&gt;0,1,0)</f>
        <v>0</v>
      </c>
    </row>
    <row r="300" customFormat="false" ht="15" hidden="false" customHeight="false" outlineLevel="0" collapsed="false">
      <c r="A300" s="15" t="n">
        <v>299</v>
      </c>
      <c r="B300" s="15" t="n">
        <f aca="false">INT((A300-1)/12)+1</f>
        <v>25</v>
      </c>
      <c r="C300" s="15" t="n">
        <f aca="false">MIN(Inputs!$C$4+B300-1,99)</f>
        <v>98</v>
      </c>
      <c r="D300" s="55" t="n">
        <f aca="false">Inputs!$C$27</f>
        <v>0.04</v>
      </c>
      <c r="E300" s="15" t="n">
        <f aca="false">R299</f>
        <v>1</v>
      </c>
      <c r="F300" s="56" t="n">
        <f aca="false">Q299</f>
        <v>0</v>
      </c>
      <c r="G300" s="56" t="n">
        <f aca="false">IF(AND(MOD(A300-1,12)=0,B300&lt;=Inputs!$C$7,E300=0),Inputs!$C$6,0)</f>
        <v>0</v>
      </c>
      <c r="H300" s="56" t="n">
        <f aca="false">IF(B300=1,G300*Inputs!$C$9,0)</f>
        <v>0</v>
      </c>
      <c r="I300" s="56" t="n">
        <f aca="false">I299+G300</f>
        <v>120000</v>
      </c>
      <c r="J300" s="56" t="n">
        <f aca="false">(F300+G300+H300)*((1+D300)^(1/12)-1)</f>
        <v>0</v>
      </c>
      <c r="K300" s="56" t="n">
        <f aca="false">(F300+G300+H300+J300)*(Inputs!$C$14+IF(B300&lt;=10,Inputs!$C$12,Inputs!$C$13))/12</f>
        <v>0</v>
      </c>
      <c r="L300" s="56" t="n">
        <f aca="false">IF(OR(E300=1,A300&lt;=Inputs!$C$15),0,MAX(Inputs!$C$8*I300-(F300+G300+H300+J300-K300),0))</f>
        <v>0</v>
      </c>
      <c r="M300" s="56" t="n">
        <f aca="false">L300*INDEX(Rates!$B$2:$C$101,C300+1,IF(Inputs!$C$5="Male",1,2))/1000/12*Inputs!$C$16</f>
        <v>0</v>
      </c>
      <c r="N300" s="56" t="n">
        <f aca="false">IF($V$1=1,MAX(F300+G300+H300+J300-K300-M300,0)*Inputs!$C$22/12,0)</f>
        <v>0</v>
      </c>
      <c r="O300" s="56" t="n">
        <f aca="false">IF(AND(MOD(A300,12)=0,B300&gt;=Inputs!$C$18),MAX(F300+G300+H300+J300-K300-M300-N300,0)*Inputs!$C$17,0)</f>
        <v>0</v>
      </c>
      <c r="P300" s="56" t="n">
        <f aca="false">F300+G300+H300+J300-K300-M300-N300+O300</f>
        <v>0</v>
      </c>
      <c r="Q300" s="56" t="n">
        <f aca="false">IF(OR(E300=1,P300&lt;=0),0,P300)</f>
        <v>0</v>
      </c>
      <c r="R300" s="15" t="n">
        <f aca="false">IF(OR(E300=1,AND(P300&lt;=0,I300&gt;0)),1,0)</f>
        <v>1</v>
      </c>
      <c r="S300" s="15" t="n">
        <f aca="false">IF(L300&gt;0,1,0)</f>
        <v>0</v>
      </c>
    </row>
    <row r="301" customFormat="false" ht="15" hidden="false" customHeight="false" outlineLevel="0" collapsed="false">
      <c r="A301" s="15" t="n">
        <v>300</v>
      </c>
      <c r="B301" s="15" t="n">
        <f aca="false">INT((A301-1)/12)+1</f>
        <v>25</v>
      </c>
      <c r="C301" s="15" t="n">
        <f aca="false">MIN(Inputs!$C$4+B301-1,99)</f>
        <v>98</v>
      </c>
      <c r="D301" s="55" t="n">
        <f aca="false">Inputs!$C$27</f>
        <v>0.04</v>
      </c>
      <c r="E301" s="15" t="n">
        <f aca="false">R300</f>
        <v>1</v>
      </c>
      <c r="F301" s="56" t="n">
        <f aca="false">Q300</f>
        <v>0</v>
      </c>
      <c r="G301" s="56" t="n">
        <f aca="false">IF(AND(MOD(A301-1,12)=0,B301&lt;=Inputs!$C$7,E301=0),Inputs!$C$6,0)</f>
        <v>0</v>
      </c>
      <c r="H301" s="56" t="n">
        <f aca="false">IF(B301=1,G301*Inputs!$C$9,0)</f>
        <v>0</v>
      </c>
      <c r="I301" s="56" t="n">
        <f aca="false">I300+G301</f>
        <v>120000</v>
      </c>
      <c r="J301" s="56" t="n">
        <f aca="false">(F301+G301+H301)*((1+D301)^(1/12)-1)</f>
        <v>0</v>
      </c>
      <c r="K301" s="56" t="n">
        <f aca="false">(F301+G301+H301+J301)*(Inputs!$C$14+IF(B301&lt;=10,Inputs!$C$12,Inputs!$C$13))/12</f>
        <v>0</v>
      </c>
      <c r="L301" s="56" t="n">
        <f aca="false">IF(OR(E301=1,A301&lt;=Inputs!$C$15),0,MAX(Inputs!$C$8*I301-(F301+G301+H301+J301-K301),0))</f>
        <v>0</v>
      </c>
      <c r="M301" s="56" t="n">
        <f aca="false">L301*INDEX(Rates!$B$2:$C$101,C301+1,IF(Inputs!$C$5="Male",1,2))/1000/12*Inputs!$C$16</f>
        <v>0</v>
      </c>
      <c r="N301" s="56" t="n">
        <f aca="false">IF($V$1=1,MAX(F301+G301+H301+J301-K301-M301,0)*Inputs!$C$22/12,0)</f>
        <v>0</v>
      </c>
      <c r="O301" s="56" t="n">
        <f aca="false">IF(AND(MOD(A301,12)=0,B301&gt;=Inputs!$C$18),MAX(F301+G301+H301+J301-K301-M301-N301,0)*Inputs!$C$17,0)</f>
        <v>0</v>
      </c>
      <c r="P301" s="56" t="n">
        <f aca="false">F301+G301+H301+J301-K301-M301-N301+O301</f>
        <v>0</v>
      </c>
      <c r="Q301" s="56" t="n">
        <f aca="false">IF(OR(E301=1,P301&lt;=0),0,P301)</f>
        <v>0</v>
      </c>
      <c r="R301" s="15" t="n">
        <f aca="false">IF(OR(E301=1,AND(P301&lt;=0,I301&gt;0)),1,0)</f>
        <v>1</v>
      </c>
      <c r="S301" s="15" t="n">
        <f aca="false">IF(L301&gt;0,1,0)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9" min="1" style="0" width="14"/>
  </cols>
  <sheetData>
    <row r="1" customFormat="false" ht="23.85" hidden="false" customHeight="false" outlineLevel="0" collapsed="false">
      <c r="A1" s="52" t="s">
        <v>152</v>
      </c>
      <c r="B1" s="52" t="s">
        <v>77</v>
      </c>
      <c r="C1" s="52" t="s">
        <v>122</v>
      </c>
      <c r="D1" s="52" t="s">
        <v>153</v>
      </c>
      <c r="E1" s="52" t="s">
        <v>154</v>
      </c>
      <c r="F1" s="52" t="s">
        <v>155</v>
      </c>
      <c r="G1" s="52" t="s">
        <v>156</v>
      </c>
      <c r="H1" s="52" t="s">
        <v>157</v>
      </c>
      <c r="I1" s="52" t="s">
        <v>158</v>
      </c>
      <c r="J1" s="52" t="s">
        <v>159</v>
      </c>
      <c r="K1" s="52" t="s">
        <v>160</v>
      </c>
      <c r="L1" s="52" t="s">
        <v>161</v>
      </c>
      <c r="M1" s="52" t="s">
        <v>162</v>
      </c>
      <c r="N1" s="52" t="s">
        <v>163</v>
      </c>
      <c r="O1" s="52" t="s">
        <v>164</v>
      </c>
      <c r="P1" s="52" t="s">
        <v>165</v>
      </c>
      <c r="Q1" s="52" t="s">
        <v>166</v>
      </c>
      <c r="R1" s="52" t="s">
        <v>167</v>
      </c>
      <c r="S1" s="52" t="s">
        <v>168</v>
      </c>
      <c r="U1" s="53" t="s">
        <v>169</v>
      </c>
      <c r="V1" s="54" t="n">
        <v>0</v>
      </c>
    </row>
    <row r="2" customFormat="false" ht="15" hidden="false" customHeight="false" outlineLevel="0" collapsed="false">
      <c r="A2" s="15" t="n">
        <v>1</v>
      </c>
      <c r="B2" s="15" t="n">
        <f aca="false">INT((A2-1)/12)+1</f>
        <v>1</v>
      </c>
      <c r="C2" s="15" t="n">
        <f aca="false">MIN(Inputs!$C$4+B2-1,99)</f>
        <v>74</v>
      </c>
      <c r="D2" s="55" t="n">
        <f aca="false">Inputs!$C$28</f>
        <v>0.05</v>
      </c>
      <c r="E2" s="15" t="n">
        <v>0</v>
      </c>
      <c r="F2" s="56" t="n">
        <v>0</v>
      </c>
      <c r="G2" s="56" t="n">
        <f aca="false">IF(AND(MOD(A2-1,12)=0,B2&lt;=Inputs!$C$7,E2=0),Inputs!$C$6,0)</f>
        <v>24000</v>
      </c>
      <c r="H2" s="56" t="n">
        <f aca="false">IF(B2=1,G2*Inputs!$C$9,0)</f>
        <v>960</v>
      </c>
      <c r="I2" s="56" t="n">
        <f aca="false">G2</f>
        <v>24000</v>
      </c>
      <c r="J2" s="56" t="n">
        <f aca="false">(F2+G2+H2)*((1+D2)^(1/12)-1)</f>
        <v>101.690129639863</v>
      </c>
      <c r="K2" s="56" t="n">
        <f aca="false">(F2+G2+H2+J2)*(Inputs!$C$14+IF(B2&lt;=10,Inputs!$C$12,Inputs!$C$13))/12</f>
        <v>52.2118544367497</v>
      </c>
      <c r="L2" s="56" t="n">
        <f aca="false">IF(OR(E2=1,A2&lt;=Inputs!$C$15),0,MAX(Inputs!$C$8*I2-(F2+G2+H2+J2-K2),0))</f>
        <v>0</v>
      </c>
      <c r="M2" s="56" t="n">
        <f aca="false">L2*INDEX(Rates!$B$2:$C$101,C2+1,IF(Inputs!$C$5="Male",1,2))/1000/12*Inputs!$C$16</f>
        <v>0</v>
      </c>
      <c r="N2" s="56" t="n">
        <f aca="false">IF($V$1=1,MAX(F2+G2+H2+J2-K2-M2,0)*Inputs!$C$22/12,0)</f>
        <v>0</v>
      </c>
      <c r="O2" s="56" t="n">
        <f aca="false">IF(AND(MOD(A2,12)=0,B2&gt;=Inputs!$C$18),MAX(F2+G2+H2+J2-K2-M2-N2,0)*Inputs!$C$17,0)</f>
        <v>0</v>
      </c>
      <c r="P2" s="56" t="n">
        <f aca="false">F2+G2+H2+J2-K2-M2-N2+O2</f>
        <v>25009.4782752031</v>
      </c>
      <c r="Q2" s="56" t="n">
        <f aca="false">IF(OR(E2=1,P2&lt;=0),0,P2)</f>
        <v>25009.4782752031</v>
      </c>
      <c r="R2" s="15" t="n">
        <f aca="false">IF(OR(E2=1,AND(P2&lt;=0,I2&gt;0)),1,0)</f>
        <v>0</v>
      </c>
      <c r="S2" s="15" t="n">
        <f aca="false">IF(L2&gt;0,1,0)</f>
        <v>0</v>
      </c>
      <c r="U2" s="36" t="s">
        <v>180</v>
      </c>
    </row>
    <row r="3" customFormat="false" ht="15" hidden="false" customHeight="false" outlineLevel="0" collapsed="false">
      <c r="A3" s="15" t="n">
        <v>2</v>
      </c>
      <c r="B3" s="15" t="n">
        <f aca="false">INT((A3-1)/12)+1</f>
        <v>1</v>
      </c>
      <c r="C3" s="15" t="n">
        <f aca="false">MIN(Inputs!$C$4+B3-1,99)</f>
        <v>74</v>
      </c>
      <c r="D3" s="55" t="n">
        <f aca="false">Inputs!$C$28</f>
        <v>0.05</v>
      </c>
      <c r="E3" s="15" t="n">
        <f aca="false">R2</f>
        <v>0</v>
      </c>
      <c r="F3" s="56" t="n">
        <f aca="false">Q2</f>
        <v>25009.4782752031</v>
      </c>
      <c r="G3" s="56" t="n">
        <f aca="false">IF(AND(MOD(A3-1,12)=0,B3&lt;=Inputs!$C$7,E3=0),Inputs!$C$6,0)</f>
        <v>0</v>
      </c>
      <c r="H3" s="56" t="n">
        <f aca="false">IF(B3=1,G3*Inputs!$C$9,0)</f>
        <v>0</v>
      </c>
      <c r="I3" s="56" t="n">
        <f aca="false">I2+G3</f>
        <v>24000</v>
      </c>
      <c r="J3" s="56" t="n">
        <f aca="false">(F3+G3+H3)*((1+D3)^(1/12)-1)</f>
        <v>101.891710257642</v>
      </c>
      <c r="K3" s="56" t="n">
        <f aca="false">(F3+G3+H3+J3)*(Inputs!$C$14+IF(B3&lt;=10,Inputs!$C$12,Inputs!$C$13))/12</f>
        <v>52.3153541363766</v>
      </c>
      <c r="L3" s="56" t="n">
        <f aca="false">IF(OR(E3=1,A3&lt;=Inputs!$C$15),0,MAX(Inputs!$C$8*I3-(F3+G3+H3+J3-K3),0))</f>
        <v>0</v>
      </c>
      <c r="M3" s="56" t="n">
        <f aca="false">L3*INDEX(Rates!$B$2:$C$101,C3+1,IF(Inputs!$C$5="Male",1,2))/1000/12*Inputs!$C$16</f>
        <v>0</v>
      </c>
      <c r="N3" s="56" t="n">
        <f aca="false">IF($V$1=1,MAX(F3+G3+H3+J3-K3-M3,0)*Inputs!$C$22/12,0)</f>
        <v>0</v>
      </c>
      <c r="O3" s="56" t="n">
        <f aca="false">IF(AND(MOD(A3,12)=0,B3&gt;=Inputs!$C$18),MAX(F3+G3+H3+J3-K3-M3-N3,0)*Inputs!$C$17,0)</f>
        <v>0</v>
      </c>
      <c r="P3" s="56" t="n">
        <f aca="false">F3+G3+H3+J3-K3-M3-N3+O3</f>
        <v>25059.0546313244</v>
      </c>
      <c r="Q3" s="56" t="n">
        <f aca="false">IF(OR(E3=1,P3&lt;=0),0,P3)</f>
        <v>25059.0546313244</v>
      </c>
      <c r="R3" s="15" t="n">
        <f aca="false">IF(OR(E3=1,AND(P3&lt;=0,I3&gt;0)),1,0)</f>
        <v>0</v>
      </c>
      <c r="S3" s="15" t="n">
        <f aca="false">IF(L3&gt;0,1,0)</f>
        <v>0</v>
      </c>
    </row>
    <row r="4" customFormat="false" ht="15" hidden="false" customHeight="false" outlineLevel="0" collapsed="false">
      <c r="A4" s="15" t="n">
        <v>3</v>
      </c>
      <c r="B4" s="15" t="n">
        <f aca="false">INT((A4-1)/12)+1</f>
        <v>1</v>
      </c>
      <c r="C4" s="15" t="n">
        <f aca="false">MIN(Inputs!$C$4+B4-1,99)</f>
        <v>74</v>
      </c>
      <c r="D4" s="55" t="n">
        <f aca="false">Inputs!$C$28</f>
        <v>0.05</v>
      </c>
      <c r="E4" s="15" t="n">
        <f aca="false">R3</f>
        <v>0</v>
      </c>
      <c r="F4" s="56" t="n">
        <f aca="false">Q3</f>
        <v>25059.0546313244</v>
      </c>
      <c r="G4" s="56" t="n">
        <f aca="false">IF(AND(MOD(A4-1,12)=0,B4&lt;=Inputs!$C$7,E4=0),Inputs!$C$6,0)</f>
        <v>0</v>
      </c>
      <c r="H4" s="56" t="n">
        <f aca="false">IF(B4=1,G4*Inputs!$C$9,0)</f>
        <v>0</v>
      </c>
      <c r="I4" s="56" t="n">
        <f aca="false">I3+G4</f>
        <v>24000</v>
      </c>
      <c r="J4" s="56" t="n">
        <f aca="false">(F4+G4+H4)*((1+D4)^(1/12)-1)</f>
        <v>102.093690469222</v>
      </c>
      <c r="K4" s="56" t="n">
        <f aca="false">(F4+G4+H4+J4)*(Inputs!$C$14+IF(B4&lt;=10,Inputs!$C$12,Inputs!$C$13))/12</f>
        <v>52.4190590037367</v>
      </c>
      <c r="L4" s="56" t="n">
        <f aca="false">IF(OR(E4=1,A4&lt;=Inputs!$C$15),0,MAX(Inputs!$C$8*I4-(F4+G4+H4+J4-K4),0))</f>
        <v>0</v>
      </c>
      <c r="M4" s="56" t="n">
        <f aca="false">L4*INDEX(Rates!$B$2:$C$101,C4+1,IF(Inputs!$C$5="Male",1,2))/1000/12*Inputs!$C$16</f>
        <v>0</v>
      </c>
      <c r="N4" s="56" t="n">
        <f aca="false">IF($V$1=1,MAX(F4+G4+H4+J4-K4-M4,0)*Inputs!$C$22/12,0)</f>
        <v>0</v>
      </c>
      <c r="O4" s="56" t="n">
        <f aca="false">IF(AND(MOD(A4,12)=0,B4&gt;=Inputs!$C$18),MAX(F4+G4+H4+J4-K4-M4-N4,0)*Inputs!$C$17,0)</f>
        <v>0</v>
      </c>
      <c r="P4" s="56" t="n">
        <f aca="false">F4+G4+H4+J4-K4-M4-N4+O4</f>
        <v>25108.7292627899</v>
      </c>
      <c r="Q4" s="56" t="n">
        <f aca="false">IF(OR(E4=1,P4&lt;=0),0,P4)</f>
        <v>25108.7292627899</v>
      </c>
      <c r="R4" s="15" t="n">
        <f aca="false">IF(OR(E4=1,AND(P4&lt;=0,I4&gt;0)),1,0)</f>
        <v>0</v>
      </c>
      <c r="S4" s="15" t="n">
        <f aca="false">IF(L4&gt;0,1,0)</f>
        <v>0</v>
      </c>
    </row>
    <row r="5" customFormat="false" ht="15" hidden="false" customHeight="false" outlineLevel="0" collapsed="false">
      <c r="A5" s="15" t="n">
        <v>4</v>
      </c>
      <c r="B5" s="15" t="n">
        <f aca="false">INT((A5-1)/12)+1</f>
        <v>1</v>
      </c>
      <c r="C5" s="15" t="n">
        <f aca="false">MIN(Inputs!$C$4+B5-1,99)</f>
        <v>74</v>
      </c>
      <c r="D5" s="55" t="n">
        <f aca="false">Inputs!$C$28</f>
        <v>0.05</v>
      </c>
      <c r="E5" s="15" t="n">
        <f aca="false">R4</f>
        <v>0</v>
      </c>
      <c r="F5" s="56" t="n">
        <f aca="false">Q4</f>
        <v>25108.7292627899</v>
      </c>
      <c r="G5" s="56" t="n">
        <f aca="false">IF(AND(MOD(A5-1,12)=0,B5&lt;=Inputs!$C$7,E5=0),Inputs!$C$6,0)</f>
        <v>0</v>
      </c>
      <c r="H5" s="56" t="n">
        <f aca="false">IF(B5=1,G5*Inputs!$C$9,0)</f>
        <v>0</v>
      </c>
      <c r="I5" s="56" t="n">
        <f aca="false">I4+G5</f>
        <v>24000</v>
      </c>
      <c r="J5" s="56" t="n">
        <f aca="false">(F5+G5+H5)*((1+D5)^(1/12)-1)</f>
        <v>102.29607106672</v>
      </c>
      <c r="K5" s="56" t="n">
        <f aca="false">(F5+G5+H5+J5)*(Inputs!$C$14+IF(B5&lt;=10,Inputs!$C$12,Inputs!$C$13))/12</f>
        <v>52.5229694455346</v>
      </c>
      <c r="L5" s="56" t="n">
        <f aca="false">IF(OR(E5=1,A5&lt;=Inputs!$C$15),0,MAX(Inputs!$C$8*I5-(F5+G5+H5+J5-K5),0))</f>
        <v>0</v>
      </c>
      <c r="M5" s="56" t="n">
        <f aca="false">L5*INDEX(Rates!$B$2:$C$101,C5+1,IF(Inputs!$C$5="Male",1,2))/1000/12*Inputs!$C$16</f>
        <v>0</v>
      </c>
      <c r="N5" s="56" t="n">
        <f aca="false">IF($V$1=1,MAX(F5+G5+H5+J5-K5-M5,0)*Inputs!$C$22/12,0)</f>
        <v>0</v>
      </c>
      <c r="O5" s="56" t="n">
        <f aca="false">IF(AND(MOD(A5,12)=0,B5&gt;=Inputs!$C$18),MAX(F5+G5+H5+J5-K5-M5-N5,0)*Inputs!$C$17,0)</f>
        <v>0</v>
      </c>
      <c r="P5" s="56" t="n">
        <f aca="false">F5+G5+H5+J5-K5-M5-N5+O5</f>
        <v>25158.5023644111</v>
      </c>
      <c r="Q5" s="56" t="n">
        <f aca="false">IF(OR(E5=1,P5&lt;=0),0,P5)</f>
        <v>25158.5023644111</v>
      </c>
      <c r="R5" s="15" t="n">
        <f aca="false">IF(OR(E5=1,AND(P5&lt;=0,I5&gt;0)),1,0)</f>
        <v>0</v>
      </c>
      <c r="S5" s="15" t="n">
        <f aca="false">IF(L5&gt;0,1,0)</f>
        <v>0</v>
      </c>
    </row>
    <row r="6" customFormat="false" ht="15" hidden="false" customHeight="false" outlineLevel="0" collapsed="false">
      <c r="A6" s="15" t="n">
        <v>5</v>
      </c>
      <c r="B6" s="15" t="n">
        <f aca="false">INT((A6-1)/12)+1</f>
        <v>1</v>
      </c>
      <c r="C6" s="15" t="n">
        <f aca="false">MIN(Inputs!$C$4+B6-1,99)</f>
        <v>74</v>
      </c>
      <c r="D6" s="55" t="n">
        <f aca="false">Inputs!$C$28</f>
        <v>0.05</v>
      </c>
      <c r="E6" s="15" t="n">
        <f aca="false">R5</f>
        <v>0</v>
      </c>
      <c r="F6" s="56" t="n">
        <f aca="false">Q5</f>
        <v>25158.5023644111</v>
      </c>
      <c r="G6" s="56" t="n">
        <f aca="false">IF(AND(MOD(A6-1,12)=0,B6&lt;=Inputs!$C$7,E6=0),Inputs!$C$6,0)</f>
        <v>0</v>
      </c>
      <c r="H6" s="56" t="n">
        <f aca="false">IF(B6=1,G6*Inputs!$C$9,0)</f>
        <v>0</v>
      </c>
      <c r="I6" s="56" t="n">
        <f aca="false">I5+G6</f>
        <v>24000</v>
      </c>
      <c r="J6" s="56" t="n">
        <f aca="false">(F6+G6+H6)*((1+D6)^(1/12)-1)</f>
        <v>102.49885284382</v>
      </c>
      <c r="K6" s="56" t="n">
        <f aca="false">(F6+G6+H6+J6)*(Inputs!$C$14+IF(B6&lt;=10,Inputs!$C$12,Inputs!$C$13))/12</f>
        <v>52.627085869281</v>
      </c>
      <c r="L6" s="56" t="n">
        <f aca="false">IF(OR(E6=1,A6&lt;=Inputs!$C$15),0,MAX(Inputs!$C$8*I6-(F6+G6+H6+J6-K6),0))</f>
        <v>0</v>
      </c>
      <c r="M6" s="56" t="n">
        <f aca="false">L6*INDEX(Rates!$B$2:$C$101,C6+1,IF(Inputs!$C$5="Male",1,2))/1000/12*Inputs!$C$16</f>
        <v>0</v>
      </c>
      <c r="N6" s="56" t="n">
        <f aca="false">IF($V$1=1,MAX(F6+G6+H6+J6-K6-M6,0)*Inputs!$C$22/12,0)</f>
        <v>0</v>
      </c>
      <c r="O6" s="56" t="n">
        <f aca="false">IF(AND(MOD(A6,12)=0,B6&gt;=Inputs!$C$18),MAX(F6+G6+H6+J6-K6-M6-N6,0)*Inputs!$C$17,0)</f>
        <v>0</v>
      </c>
      <c r="P6" s="56" t="n">
        <f aca="false">F6+G6+H6+J6-K6-M6-N6+O6</f>
        <v>25208.3741313856</v>
      </c>
      <c r="Q6" s="56" t="n">
        <f aca="false">IF(OR(E6=1,P6&lt;=0),0,P6)</f>
        <v>25208.3741313856</v>
      </c>
      <c r="R6" s="15" t="n">
        <f aca="false">IF(OR(E6=1,AND(P6&lt;=0,I6&gt;0)),1,0)</f>
        <v>0</v>
      </c>
      <c r="S6" s="15" t="n">
        <f aca="false">IF(L6&gt;0,1,0)</f>
        <v>0</v>
      </c>
    </row>
    <row r="7" customFormat="false" ht="15" hidden="false" customHeight="false" outlineLevel="0" collapsed="false">
      <c r="A7" s="15" t="n">
        <v>6</v>
      </c>
      <c r="B7" s="15" t="n">
        <f aca="false">INT((A7-1)/12)+1</f>
        <v>1</v>
      </c>
      <c r="C7" s="15" t="n">
        <f aca="false">MIN(Inputs!$C$4+B7-1,99)</f>
        <v>74</v>
      </c>
      <c r="D7" s="55" t="n">
        <f aca="false">Inputs!$C$28</f>
        <v>0.05</v>
      </c>
      <c r="E7" s="15" t="n">
        <f aca="false">R6</f>
        <v>0</v>
      </c>
      <c r="F7" s="56" t="n">
        <f aca="false">Q6</f>
        <v>25208.3741313856</v>
      </c>
      <c r="G7" s="56" t="n">
        <f aca="false">IF(AND(MOD(A7-1,12)=0,B7&lt;=Inputs!$C$7,E7=0),Inputs!$C$6,0)</f>
        <v>0</v>
      </c>
      <c r="H7" s="56" t="n">
        <f aca="false">IF(B7=1,G7*Inputs!$C$9,0)</f>
        <v>0</v>
      </c>
      <c r="I7" s="56" t="n">
        <f aca="false">I6+G7</f>
        <v>24000</v>
      </c>
      <c r="J7" s="56" t="n">
        <f aca="false">(F7+G7+H7)*((1+D7)^(1/12)-1)</f>
        <v>102.702036595784</v>
      </c>
      <c r="K7" s="56" t="n">
        <f aca="false">(F7+G7+H7+J7)*(Inputs!$C$14+IF(B7&lt;=10,Inputs!$C$12,Inputs!$C$13))/12</f>
        <v>52.7314086832945</v>
      </c>
      <c r="L7" s="56" t="n">
        <f aca="false">IF(OR(E7=1,A7&lt;=Inputs!$C$15),0,MAX(Inputs!$C$8*I7-(F7+G7+H7+J7-K7),0))</f>
        <v>0</v>
      </c>
      <c r="M7" s="56" t="n">
        <f aca="false">L7*INDEX(Rates!$B$2:$C$101,C7+1,IF(Inputs!$C$5="Male",1,2))/1000/12*Inputs!$C$16</f>
        <v>0</v>
      </c>
      <c r="N7" s="56" t="n">
        <f aca="false">IF($V$1=1,MAX(F7+G7+H7+J7-K7-M7,0)*Inputs!$C$22/12,0)</f>
        <v>0</v>
      </c>
      <c r="O7" s="56" t="n">
        <f aca="false">IF(AND(MOD(A7,12)=0,B7&gt;=Inputs!$C$18),MAX(F7+G7+H7+J7-K7-M7-N7,0)*Inputs!$C$17,0)</f>
        <v>0</v>
      </c>
      <c r="P7" s="56" t="n">
        <f aca="false">F7+G7+H7+J7-K7-M7-N7+O7</f>
        <v>25258.3447592981</v>
      </c>
      <c r="Q7" s="56" t="n">
        <f aca="false">IF(OR(E7=1,P7&lt;=0),0,P7)</f>
        <v>25258.3447592981</v>
      </c>
      <c r="R7" s="15" t="n">
        <f aca="false">IF(OR(E7=1,AND(P7&lt;=0,I7&gt;0)),1,0)</f>
        <v>0</v>
      </c>
      <c r="S7" s="15" t="n">
        <f aca="false">IF(L7&gt;0,1,0)</f>
        <v>0</v>
      </c>
    </row>
    <row r="8" customFormat="false" ht="15" hidden="false" customHeight="false" outlineLevel="0" collapsed="false">
      <c r="A8" s="15" t="n">
        <v>7</v>
      </c>
      <c r="B8" s="15" t="n">
        <f aca="false">INT((A8-1)/12)+1</f>
        <v>1</v>
      </c>
      <c r="C8" s="15" t="n">
        <f aca="false">MIN(Inputs!$C$4+B8-1,99)</f>
        <v>74</v>
      </c>
      <c r="D8" s="55" t="n">
        <f aca="false">Inputs!$C$28</f>
        <v>0.05</v>
      </c>
      <c r="E8" s="15" t="n">
        <f aca="false">R7</f>
        <v>0</v>
      </c>
      <c r="F8" s="56" t="n">
        <f aca="false">Q7</f>
        <v>25258.3447592981</v>
      </c>
      <c r="G8" s="56" t="n">
        <f aca="false">IF(AND(MOD(A8-1,12)=0,B8&lt;=Inputs!$C$7,E8=0),Inputs!$C$6,0)</f>
        <v>0</v>
      </c>
      <c r="H8" s="56" t="n">
        <f aca="false">IF(B8=1,G8*Inputs!$C$9,0)</f>
        <v>0</v>
      </c>
      <c r="I8" s="56" t="n">
        <f aca="false">I7+G8</f>
        <v>24000</v>
      </c>
      <c r="J8" s="56" t="n">
        <f aca="false">(F8+G8+H8)*((1+D8)^(1/12)-1)</f>
        <v>102.905623119446</v>
      </c>
      <c r="K8" s="56" t="n">
        <f aca="false">(F8+G8+H8+J8)*(Inputs!$C$14+IF(B8&lt;=10,Inputs!$C$12,Inputs!$C$13))/12</f>
        <v>52.8359382967032</v>
      </c>
      <c r="L8" s="56" t="n">
        <f aca="false">IF(OR(E8=1,A8&lt;=Inputs!$C$15),0,MAX(Inputs!$C$8*I8-(F8+G8+H8+J8-K8),0))</f>
        <v>0</v>
      </c>
      <c r="M8" s="56" t="n">
        <f aca="false">L8*INDEX(Rates!$B$2:$C$101,C8+1,IF(Inputs!$C$5="Male",1,2))/1000/12*Inputs!$C$16</f>
        <v>0</v>
      </c>
      <c r="N8" s="56" t="n">
        <f aca="false">IF($V$1=1,MAX(F8+G8+H8+J8-K8-M8,0)*Inputs!$C$22/12,0)</f>
        <v>0</v>
      </c>
      <c r="O8" s="56" t="n">
        <f aca="false">IF(AND(MOD(A8,12)=0,B8&gt;=Inputs!$C$18),MAX(F8+G8+H8+J8-K8-M8-N8,0)*Inputs!$C$17,0)</f>
        <v>0</v>
      </c>
      <c r="P8" s="56" t="n">
        <f aca="false">F8+G8+H8+J8-K8-M8-N8+O8</f>
        <v>25308.4144441208</v>
      </c>
      <c r="Q8" s="56" t="n">
        <f aca="false">IF(OR(E8=1,P8&lt;=0),0,P8)</f>
        <v>25308.4144441208</v>
      </c>
      <c r="R8" s="15" t="n">
        <f aca="false">IF(OR(E8=1,AND(P8&lt;=0,I8&gt;0)),1,0)</f>
        <v>0</v>
      </c>
      <c r="S8" s="15" t="n">
        <f aca="false">IF(L8&gt;0,1,0)</f>
        <v>0</v>
      </c>
    </row>
    <row r="9" customFormat="false" ht="15" hidden="false" customHeight="false" outlineLevel="0" collapsed="false">
      <c r="A9" s="15" t="n">
        <v>8</v>
      </c>
      <c r="B9" s="15" t="n">
        <f aca="false">INT((A9-1)/12)+1</f>
        <v>1</v>
      </c>
      <c r="C9" s="15" t="n">
        <f aca="false">MIN(Inputs!$C$4+B9-1,99)</f>
        <v>74</v>
      </c>
      <c r="D9" s="55" t="n">
        <f aca="false">Inputs!$C$28</f>
        <v>0.05</v>
      </c>
      <c r="E9" s="15" t="n">
        <f aca="false">R8</f>
        <v>0</v>
      </c>
      <c r="F9" s="56" t="n">
        <f aca="false">Q8</f>
        <v>25308.4144441208</v>
      </c>
      <c r="G9" s="56" t="n">
        <f aca="false">IF(AND(MOD(A9-1,12)=0,B9&lt;=Inputs!$C$7,E9=0),Inputs!$C$6,0)</f>
        <v>0</v>
      </c>
      <c r="H9" s="56" t="n">
        <f aca="false">IF(B9=1,G9*Inputs!$C$9,0)</f>
        <v>0</v>
      </c>
      <c r="I9" s="56" t="n">
        <f aca="false">I8+G9</f>
        <v>24000</v>
      </c>
      <c r="J9" s="56" t="n">
        <f aca="false">(F9+G9+H9)*((1+D9)^(1/12)-1)</f>
        <v>103.109613213222</v>
      </c>
      <c r="K9" s="56" t="n">
        <f aca="false">(F9+G9+H9+J9)*(Inputs!$C$14+IF(B9&lt;=10,Inputs!$C$12,Inputs!$C$13))/12</f>
        <v>52.9406751194459</v>
      </c>
      <c r="L9" s="56" t="n">
        <f aca="false">IF(OR(E9=1,A9&lt;=Inputs!$C$15),0,MAX(Inputs!$C$8*I9-(F9+G9+H9+J9-K9),0))</f>
        <v>0</v>
      </c>
      <c r="M9" s="56" t="n">
        <f aca="false">L9*INDEX(Rates!$B$2:$C$101,C9+1,IF(Inputs!$C$5="Male",1,2))/1000/12*Inputs!$C$16</f>
        <v>0</v>
      </c>
      <c r="N9" s="56" t="n">
        <f aca="false">IF($V$1=1,MAX(F9+G9+H9+J9-K9-M9,0)*Inputs!$C$22/12,0)</f>
        <v>0</v>
      </c>
      <c r="O9" s="56" t="n">
        <f aca="false">IF(AND(MOD(A9,12)=0,B9&gt;=Inputs!$C$18),MAX(F9+G9+H9+J9-K9-M9-N9,0)*Inputs!$C$17,0)</f>
        <v>0</v>
      </c>
      <c r="P9" s="56" t="n">
        <f aca="false">F9+G9+H9+J9-K9-M9-N9+O9</f>
        <v>25358.5833822146</v>
      </c>
      <c r="Q9" s="56" t="n">
        <f aca="false">IF(OR(E9=1,P9&lt;=0),0,P9)</f>
        <v>25358.5833822146</v>
      </c>
      <c r="R9" s="15" t="n">
        <f aca="false">IF(OR(E9=1,AND(P9&lt;=0,I9&gt;0)),1,0)</f>
        <v>0</v>
      </c>
      <c r="S9" s="15" t="n">
        <f aca="false">IF(L9&gt;0,1,0)</f>
        <v>0</v>
      </c>
    </row>
    <row r="10" customFormat="false" ht="15" hidden="false" customHeight="false" outlineLevel="0" collapsed="false">
      <c r="A10" s="15" t="n">
        <v>9</v>
      </c>
      <c r="B10" s="15" t="n">
        <f aca="false">INT((A10-1)/12)+1</f>
        <v>1</v>
      </c>
      <c r="C10" s="15" t="n">
        <f aca="false">MIN(Inputs!$C$4+B10-1,99)</f>
        <v>74</v>
      </c>
      <c r="D10" s="55" t="n">
        <f aca="false">Inputs!$C$28</f>
        <v>0.05</v>
      </c>
      <c r="E10" s="15" t="n">
        <f aca="false">R9</f>
        <v>0</v>
      </c>
      <c r="F10" s="56" t="n">
        <f aca="false">Q9</f>
        <v>25358.5833822146</v>
      </c>
      <c r="G10" s="56" t="n">
        <f aca="false">IF(AND(MOD(A10-1,12)=0,B10&lt;=Inputs!$C$7,E10=0),Inputs!$C$6,0)</f>
        <v>0</v>
      </c>
      <c r="H10" s="56" t="n">
        <f aca="false">IF(B10=1,G10*Inputs!$C$9,0)</f>
        <v>0</v>
      </c>
      <c r="I10" s="56" t="n">
        <f aca="false">I9+G10</f>
        <v>24000</v>
      </c>
      <c r="J10" s="56" t="n">
        <f aca="false">(F10+G10+H10)*((1+D10)^(1/12)-1)</f>
        <v>103.31400767711</v>
      </c>
      <c r="K10" s="56" t="n">
        <f aca="false">(F10+G10+H10+J10)*(Inputs!$C$14+IF(B10&lt;=10,Inputs!$C$12,Inputs!$C$13))/12</f>
        <v>53.0456195622744</v>
      </c>
      <c r="L10" s="56" t="n">
        <f aca="false">IF(OR(E10=1,A10&lt;=Inputs!$C$15),0,MAX(Inputs!$C$8*I10-(F10+G10+H10+J10-K10),0))</f>
        <v>0</v>
      </c>
      <c r="M10" s="56" t="n">
        <f aca="false">L10*INDEX(Rates!$B$2:$C$101,C10+1,IF(Inputs!$C$5="Male",1,2))/1000/12*Inputs!$C$16</f>
        <v>0</v>
      </c>
      <c r="N10" s="56" t="n">
        <f aca="false">IF($V$1=1,MAX(F10+G10+H10+J10-K10-M10,0)*Inputs!$C$22/12,0)</f>
        <v>0</v>
      </c>
      <c r="O10" s="56" t="n">
        <f aca="false">IF(AND(MOD(A10,12)=0,B10&gt;=Inputs!$C$18),MAX(F10+G10+H10+J10-K10-M10-N10,0)*Inputs!$C$17,0)</f>
        <v>0</v>
      </c>
      <c r="P10" s="56" t="n">
        <f aca="false">F10+G10+H10+J10-K10-M10-N10+O10</f>
        <v>25408.8517703294</v>
      </c>
      <c r="Q10" s="56" t="n">
        <f aca="false">IF(OR(E10=1,P10&lt;=0),0,P10)</f>
        <v>25408.8517703294</v>
      </c>
      <c r="R10" s="15" t="n">
        <f aca="false">IF(OR(E10=1,AND(P10&lt;=0,I10&gt;0)),1,0)</f>
        <v>0</v>
      </c>
      <c r="S10" s="15" t="n">
        <f aca="false">IF(L10&gt;0,1,0)</f>
        <v>0</v>
      </c>
    </row>
    <row r="11" customFormat="false" ht="15" hidden="false" customHeight="false" outlineLevel="0" collapsed="false">
      <c r="A11" s="15" t="n">
        <v>10</v>
      </c>
      <c r="B11" s="15" t="n">
        <f aca="false">INT((A11-1)/12)+1</f>
        <v>1</v>
      </c>
      <c r="C11" s="15" t="n">
        <f aca="false">MIN(Inputs!$C$4+B11-1,99)</f>
        <v>74</v>
      </c>
      <c r="D11" s="55" t="n">
        <f aca="false">Inputs!$C$28</f>
        <v>0.05</v>
      </c>
      <c r="E11" s="15" t="n">
        <f aca="false">R10</f>
        <v>0</v>
      </c>
      <c r="F11" s="56" t="n">
        <f aca="false">Q10</f>
        <v>25408.8517703294</v>
      </c>
      <c r="G11" s="56" t="n">
        <f aca="false">IF(AND(MOD(A11-1,12)=0,B11&lt;=Inputs!$C$7,E11=0),Inputs!$C$6,0)</f>
        <v>0</v>
      </c>
      <c r="H11" s="56" t="n">
        <f aca="false">IF(B11=1,G11*Inputs!$C$9,0)</f>
        <v>0</v>
      </c>
      <c r="I11" s="56" t="n">
        <f aca="false">I10+G11</f>
        <v>24000</v>
      </c>
      <c r="J11" s="56" t="n">
        <f aca="false">(F11+G11+H11)*((1+D11)^(1/12)-1)</f>
        <v>103.518807312695</v>
      </c>
      <c r="K11" s="56" t="n">
        <f aca="false">(F11+G11+H11+J11)*(Inputs!$C$14+IF(B11&lt;=10,Inputs!$C$12,Inputs!$C$13))/12</f>
        <v>53.1507720367544</v>
      </c>
      <c r="L11" s="56" t="n">
        <f aca="false">IF(OR(E11=1,A11&lt;=Inputs!$C$15),0,MAX(Inputs!$C$8*I11-(F11+G11+H11+J11-K11),0))</f>
        <v>0</v>
      </c>
      <c r="M11" s="56" t="n">
        <f aca="false">L11*INDEX(Rates!$B$2:$C$101,C11+1,IF(Inputs!$C$5="Male",1,2))/1000/12*Inputs!$C$16</f>
        <v>0</v>
      </c>
      <c r="N11" s="56" t="n">
        <f aca="false">IF($V$1=1,MAX(F11+G11+H11+J11-K11-M11,0)*Inputs!$C$22/12,0)</f>
        <v>0</v>
      </c>
      <c r="O11" s="56" t="n">
        <f aca="false">IF(AND(MOD(A11,12)=0,B11&gt;=Inputs!$C$18),MAX(F11+G11+H11+J11-K11-M11-N11,0)*Inputs!$C$17,0)</f>
        <v>0</v>
      </c>
      <c r="P11" s="56" t="n">
        <f aca="false">F11+G11+H11+J11-K11-M11-N11+O11</f>
        <v>25459.2198056054</v>
      </c>
      <c r="Q11" s="56" t="n">
        <f aca="false">IF(OR(E11=1,P11&lt;=0),0,P11)</f>
        <v>25459.2198056054</v>
      </c>
      <c r="R11" s="15" t="n">
        <f aca="false">IF(OR(E11=1,AND(P11&lt;=0,I11&gt;0)),1,0)</f>
        <v>0</v>
      </c>
      <c r="S11" s="15" t="n">
        <f aca="false">IF(L11&gt;0,1,0)</f>
        <v>0</v>
      </c>
    </row>
    <row r="12" customFormat="false" ht="15" hidden="false" customHeight="false" outlineLevel="0" collapsed="false">
      <c r="A12" s="15" t="n">
        <v>11</v>
      </c>
      <c r="B12" s="15" t="n">
        <f aca="false">INT((A12-1)/12)+1</f>
        <v>1</v>
      </c>
      <c r="C12" s="15" t="n">
        <f aca="false">MIN(Inputs!$C$4+B12-1,99)</f>
        <v>74</v>
      </c>
      <c r="D12" s="55" t="n">
        <f aca="false">Inputs!$C$28</f>
        <v>0.05</v>
      </c>
      <c r="E12" s="15" t="n">
        <f aca="false">R11</f>
        <v>0</v>
      </c>
      <c r="F12" s="56" t="n">
        <f aca="false">Q11</f>
        <v>25459.2198056054</v>
      </c>
      <c r="G12" s="56" t="n">
        <f aca="false">IF(AND(MOD(A12-1,12)=0,B12&lt;=Inputs!$C$7,E12=0),Inputs!$C$6,0)</f>
        <v>0</v>
      </c>
      <c r="H12" s="56" t="n">
        <f aca="false">IF(B12=1,G12*Inputs!$C$9,0)</f>
        <v>0</v>
      </c>
      <c r="I12" s="56" t="n">
        <f aca="false">I11+G12</f>
        <v>24000</v>
      </c>
      <c r="J12" s="56" t="n">
        <f aca="false">(F12+G12+H12)*((1+D12)^(1/12)-1)</f>
        <v>103.724012923148</v>
      </c>
      <c r="K12" s="56" t="n">
        <f aca="false">(F12+G12+H12+J12)*(Inputs!$C$14+IF(B12&lt;=10,Inputs!$C$12,Inputs!$C$13))/12</f>
        <v>53.2561329552677</v>
      </c>
      <c r="L12" s="56" t="n">
        <f aca="false">IF(OR(E12=1,A12&lt;=Inputs!$C$15),0,MAX(Inputs!$C$8*I12-(F12+G12+H12+J12-K12),0))</f>
        <v>0</v>
      </c>
      <c r="M12" s="56" t="n">
        <f aca="false">L12*INDEX(Rates!$B$2:$C$101,C12+1,IF(Inputs!$C$5="Male",1,2))/1000/12*Inputs!$C$16</f>
        <v>0</v>
      </c>
      <c r="N12" s="56" t="n">
        <f aca="false">IF($V$1=1,MAX(F12+G12+H12+J12-K12-M12,0)*Inputs!$C$22/12,0)</f>
        <v>0</v>
      </c>
      <c r="O12" s="56" t="n">
        <f aca="false">IF(AND(MOD(A12,12)=0,B12&gt;=Inputs!$C$18),MAX(F12+G12+H12+J12-K12-M12-N12,0)*Inputs!$C$17,0)</f>
        <v>0</v>
      </c>
      <c r="P12" s="56" t="n">
        <f aca="false">F12+G12+H12+J12-K12-M12-N12+O12</f>
        <v>25509.6876855732</v>
      </c>
      <c r="Q12" s="56" t="n">
        <f aca="false">IF(OR(E12=1,P12&lt;=0),0,P12)</f>
        <v>25509.6876855732</v>
      </c>
      <c r="R12" s="15" t="n">
        <f aca="false">IF(OR(E12=1,AND(P12&lt;=0,I12&gt;0)),1,0)</f>
        <v>0</v>
      </c>
      <c r="S12" s="15" t="n">
        <f aca="false">IF(L12&gt;0,1,0)</f>
        <v>0</v>
      </c>
    </row>
    <row r="13" customFormat="false" ht="15" hidden="false" customHeight="false" outlineLevel="0" collapsed="false">
      <c r="A13" s="15" t="n">
        <v>12</v>
      </c>
      <c r="B13" s="15" t="n">
        <f aca="false">INT((A13-1)/12)+1</f>
        <v>1</v>
      </c>
      <c r="C13" s="15" t="n">
        <f aca="false">MIN(Inputs!$C$4+B13-1,99)</f>
        <v>74</v>
      </c>
      <c r="D13" s="55" t="n">
        <f aca="false">Inputs!$C$28</f>
        <v>0.05</v>
      </c>
      <c r="E13" s="15" t="n">
        <f aca="false">R12</f>
        <v>0</v>
      </c>
      <c r="F13" s="56" t="n">
        <f aca="false">Q12</f>
        <v>25509.6876855732</v>
      </c>
      <c r="G13" s="56" t="n">
        <f aca="false">IF(AND(MOD(A13-1,12)=0,B13&lt;=Inputs!$C$7,E13=0),Inputs!$C$6,0)</f>
        <v>0</v>
      </c>
      <c r="H13" s="56" t="n">
        <f aca="false">IF(B13=1,G13*Inputs!$C$9,0)</f>
        <v>0</v>
      </c>
      <c r="I13" s="56" t="n">
        <f aca="false">I12+G13</f>
        <v>24000</v>
      </c>
      <c r="J13" s="56" t="n">
        <f aca="false">(F13+G13+H13)*((1+D13)^(1/12)-1)</f>
        <v>103.929625313235</v>
      </c>
      <c r="K13" s="56" t="n">
        <f aca="false">(F13+G13+H13+J13)*(Inputs!$C$14+IF(B13&lt;=10,Inputs!$C$12,Inputs!$C$13))/12</f>
        <v>53.3617027310135</v>
      </c>
      <c r="L13" s="56" t="n">
        <f aca="false">IF(OR(E13=1,A13&lt;=Inputs!$C$15),0,MAX(Inputs!$C$8*I13-(F13+G13+H13+J13-K13),0))</f>
        <v>0</v>
      </c>
      <c r="M13" s="56" t="n">
        <f aca="false">L13*INDEX(Rates!$B$2:$C$101,C13+1,IF(Inputs!$C$5="Male",1,2))/1000/12*Inputs!$C$16</f>
        <v>0</v>
      </c>
      <c r="N13" s="56" t="n">
        <f aca="false">IF($V$1=1,MAX(F13+G13+H13+J13-K13-M13,0)*Inputs!$C$22/12,0)</f>
        <v>0</v>
      </c>
      <c r="O13" s="56" t="n">
        <f aca="false">IF(AND(MOD(A13,12)=0,B13&gt;=Inputs!$C$18),MAX(F13+G13+H13+J13-K13-M13-N13,0)*Inputs!$C$17,0)</f>
        <v>0</v>
      </c>
      <c r="P13" s="56" t="n">
        <f aca="false">F13+G13+H13+J13-K13-M13-N13+O13</f>
        <v>25560.2556081555</v>
      </c>
      <c r="Q13" s="56" t="n">
        <f aca="false">IF(OR(E13=1,P13&lt;=0),0,P13)</f>
        <v>25560.2556081555</v>
      </c>
      <c r="R13" s="15" t="n">
        <f aca="false">IF(OR(E13=1,AND(P13&lt;=0,I13&gt;0)),1,0)</f>
        <v>0</v>
      </c>
      <c r="S13" s="15" t="n">
        <f aca="false">IF(L13&gt;0,1,0)</f>
        <v>0</v>
      </c>
    </row>
    <row r="14" customFormat="false" ht="15" hidden="false" customHeight="false" outlineLevel="0" collapsed="false">
      <c r="A14" s="15" t="n">
        <v>13</v>
      </c>
      <c r="B14" s="15" t="n">
        <f aca="false">INT((A14-1)/12)+1</f>
        <v>2</v>
      </c>
      <c r="C14" s="15" t="n">
        <f aca="false">MIN(Inputs!$C$4+B14-1,99)</f>
        <v>75</v>
      </c>
      <c r="D14" s="55" t="n">
        <f aca="false">Inputs!$C$28</f>
        <v>0.05</v>
      </c>
      <c r="E14" s="15" t="n">
        <f aca="false">R13</f>
        <v>0</v>
      </c>
      <c r="F14" s="56" t="n">
        <f aca="false">Q13</f>
        <v>25560.2556081555</v>
      </c>
      <c r="G14" s="56" t="n">
        <f aca="false">IF(AND(MOD(A14-1,12)=0,B14&lt;=Inputs!$C$7,E14=0),Inputs!$C$6,0)</f>
        <v>24000</v>
      </c>
      <c r="H14" s="56" t="n">
        <f aca="false">IF(B14=1,G14*Inputs!$C$9,0)</f>
        <v>0</v>
      </c>
      <c r="I14" s="56" t="n">
        <f aca="false">I13+G14</f>
        <v>48000</v>
      </c>
      <c r="J14" s="56" t="n">
        <f aca="false">(F14+G14+H14)*((1+D14)^(1/12)-1)</f>
        <v>201.914616096878</v>
      </c>
      <c r="K14" s="56" t="n">
        <f aca="false">(F14+G14+H14+J14)*(Inputs!$C$14+IF(B14&lt;=10,Inputs!$C$12,Inputs!$C$13))/12</f>
        <v>103.671187967192</v>
      </c>
      <c r="L14" s="56" t="n">
        <f aca="false">IF(OR(E14=1,A14&lt;=Inputs!$C$15),0,MAX(Inputs!$C$8*I14-(F14+G14+H14+J14-K14),0))</f>
        <v>0</v>
      </c>
      <c r="M14" s="56" t="n">
        <f aca="false">L14*INDEX(Rates!$B$2:$C$101,C14+1,IF(Inputs!$C$5="Male",1,2))/1000/12*Inputs!$C$16</f>
        <v>0</v>
      </c>
      <c r="N14" s="56" t="n">
        <f aca="false">IF($V$1=1,MAX(F14+G14+H14+J14-K14-M14,0)*Inputs!$C$22/12,0)</f>
        <v>0</v>
      </c>
      <c r="O14" s="56" t="n">
        <f aca="false">IF(AND(MOD(A14,12)=0,B14&gt;=Inputs!$C$18),MAX(F14+G14+H14+J14-K14-M14-N14,0)*Inputs!$C$17,0)</f>
        <v>0</v>
      </c>
      <c r="P14" s="56" t="n">
        <f aca="false">F14+G14+H14+J14-K14-M14-N14+O14</f>
        <v>49658.4990362852</v>
      </c>
      <c r="Q14" s="56" t="n">
        <f aca="false">IF(OR(E14=1,P14&lt;=0),0,P14)</f>
        <v>49658.4990362852</v>
      </c>
      <c r="R14" s="15" t="n">
        <f aca="false">IF(OR(E14=1,AND(P14&lt;=0,I14&gt;0)),1,0)</f>
        <v>0</v>
      </c>
      <c r="S14" s="15" t="n">
        <f aca="false">IF(L14&gt;0,1,0)</f>
        <v>0</v>
      </c>
    </row>
    <row r="15" customFormat="false" ht="15" hidden="false" customHeight="false" outlineLevel="0" collapsed="false">
      <c r="A15" s="15" t="n">
        <v>14</v>
      </c>
      <c r="B15" s="15" t="n">
        <f aca="false">INT((A15-1)/12)+1</f>
        <v>2</v>
      </c>
      <c r="C15" s="15" t="n">
        <f aca="false">MIN(Inputs!$C$4+B15-1,99)</f>
        <v>75</v>
      </c>
      <c r="D15" s="55" t="n">
        <f aca="false">Inputs!$C$28</f>
        <v>0.05</v>
      </c>
      <c r="E15" s="15" t="n">
        <f aca="false">R14</f>
        <v>0</v>
      </c>
      <c r="F15" s="56" t="n">
        <f aca="false">Q14</f>
        <v>49658.4990362852</v>
      </c>
      <c r="G15" s="56" t="n">
        <f aca="false">IF(AND(MOD(A15-1,12)=0,B15&lt;=Inputs!$C$7,E15=0),Inputs!$C$6,0)</f>
        <v>0</v>
      </c>
      <c r="H15" s="56" t="n">
        <f aca="false">IF(B15=1,G15*Inputs!$C$9,0)</f>
        <v>0</v>
      </c>
      <c r="I15" s="56" t="n">
        <f aca="false">I14+G15</f>
        <v>48000</v>
      </c>
      <c r="J15" s="56" t="n">
        <f aca="false">(F15+G15+H15)*((1+D15)^(1/12)-1)</f>
        <v>202.314871984008</v>
      </c>
      <c r="K15" s="56" t="n">
        <f aca="false">(F15+G15+H15+J15)*(Inputs!$C$14+IF(B15&lt;=10,Inputs!$C$12,Inputs!$C$13))/12</f>
        <v>103.876695642227</v>
      </c>
      <c r="L15" s="56" t="n">
        <f aca="false">IF(OR(E15=1,A15&lt;=Inputs!$C$15),0,MAX(Inputs!$C$8*I15-(F15+G15+H15+J15-K15),0))</f>
        <v>0</v>
      </c>
      <c r="M15" s="56" t="n">
        <f aca="false">L15*INDEX(Rates!$B$2:$C$101,C15+1,IF(Inputs!$C$5="Male",1,2))/1000/12*Inputs!$C$16</f>
        <v>0</v>
      </c>
      <c r="N15" s="56" t="n">
        <f aca="false">IF($V$1=1,MAX(F15+G15+H15+J15-K15-M15,0)*Inputs!$C$22/12,0)</f>
        <v>0</v>
      </c>
      <c r="O15" s="56" t="n">
        <f aca="false">IF(AND(MOD(A15,12)=0,B15&gt;=Inputs!$C$18),MAX(F15+G15+H15+J15-K15-M15-N15,0)*Inputs!$C$17,0)</f>
        <v>0</v>
      </c>
      <c r="P15" s="56" t="n">
        <f aca="false">F15+G15+H15+J15-K15-M15-N15+O15</f>
        <v>49756.9372126269</v>
      </c>
      <c r="Q15" s="56" t="n">
        <f aca="false">IF(OR(E15=1,P15&lt;=0),0,P15)</f>
        <v>49756.9372126269</v>
      </c>
      <c r="R15" s="15" t="n">
        <f aca="false">IF(OR(E15=1,AND(P15&lt;=0,I15&gt;0)),1,0)</f>
        <v>0</v>
      </c>
      <c r="S15" s="15" t="n">
        <f aca="false">IF(L15&gt;0,1,0)</f>
        <v>0</v>
      </c>
    </row>
    <row r="16" customFormat="false" ht="15" hidden="false" customHeight="false" outlineLevel="0" collapsed="false">
      <c r="A16" s="15" t="n">
        <v>15</v>
      </c>
      <c r="B16" s="15" t="n">
        <f aca="false">INT((A16-1)/12)+1</f>
        <v>2</v>
      </c>
      <c r="C16" s="15" t="n">
        <f aca="false">MIN(Inputs!$C$4+B16-1,99)</f>
        <v>75</v>
      </c>
      <c r="D16" s="55" t="n">
        <f aca="false">Inputs!$C$28</f>
        <v>0.05</v>
      </c>
      <c r="E16" s="15" t="n">
        <f aca="false">R15</f>
        <v>0</v>
      </c>
      <c r="F16" s="56" t="n">
        <f aca="false">Q15</f>
        <v>49756.9372126269</v>
      </c>
      <c r="G16" s="56" t="n">
        <f aca="false">IF(AND(MOD(A16-1,12)=0,B16&lt;=Inputs!$C$7,E16=0),Inputs!$C$6,0)</f>
        <v>0</v>
      </c>
      <c r="H16" s="56" t="n">
        <f aca="false">IF(B16=1,G16*Inputs!$C$9,0)</f>
        <v>0</v>
      </c>
      <c r="I16" s="56" t="n">
        <f aca="false">I15+G16</f>
        <v>48000</v>
      </c>
      <c r="J16" s="56" t="n">
        <f aca="false">(F16+G16+H16)*((1+D16)^(1/12)-1)</f>
        <v>202.715921299461</v>
      </c>
      <c r="K16" s="56" t="n">
        <f aca="false">(F16+G16+H16+J16)*(Inputs!$C$14+IF(B16&lt;=10,Inputs!$C$12,Inputs!$C$13))/12</f>
        <v>104.08261069568</v>
      </c>
      <c r="L16" s="56" t="n">
        <f aca="false">IF(OR(E16=1,A16&lt;=Inputs!$C$15),0,MAX(Inputs!$C$8*I16-(F16+G16+H16+J16-K16),0))</f>
        <v>0</v>
      </c>
      <c r="M16" s="56" t="n">
        <f aca="false">L16*INDEX(Rates!$B$2:$C$101,C16+1,IF(Inputs!$C$5="Male",1,2))/1000/12*Inputs!$C$16</f>
        <v>0</v>
      </c>
      <c r="N16" s="56" t="n">
        <f aca="false">IF($V$1=1,MAX(F16+G16+H16+J16-K16-M16,0)*Inputs!$C$22/12,0)</f>
        <v>0</v>
      </c>
      <c r="O16" s="56" t="n">
        <f aca="false">IF(AND(MOD(A16,12)=0,B16&gt;=Inputs!$C$18),MAX(F16+G16+H16+J16-K16-M16-N16,0)*Inputs!$C$17,0)</f>
        <v>0</v>
      </c>
      <c r="P16" s="56" t="n">
        <f aca="false">F16+G16+H16+J16-K16-M16-N16+O16</f>
        <v>49855.5705232307</v>
      </c>
      <c r="Q16" s="56" t="n">
        <f aca="false">IF(OR(E16=1,P16&lt;=0),0,P16)</f>
        <v>49855.5705232307</v>
      </c>
      <c r="R16" s="15" t="n">
        <f aca="false">IF(OR(E16=1,AND(P16&lt;=0,I16&gt;0)),1,0)</f>
        <v>0</v>
      </c>
      <c r="S16" s="15" t="n">
        <f aca="false">IF(L16&gt;0,1,0)</f>
        <v>0</v>
      </c>
    </row>
    <row r="17" customFormat="false" ht="15" hidden="false" customHeight="false" outlineLevel="0" collapsed="false">
      <c r="A17" s="15" t="n">
        <v>16</v>
      </c>
      <c r="B17" s="15" t="n">
        <f aca="false">INT((A17-1)/12)+1</f>
        <v>2</v>
      </c>
      <c r="C17" s="15" t="n">
        <f aca="false">MIN(Inputs!$C$4+B17-1,99)</f>
        <v>75</v>
      </c>
      <c r="D17" s="55" t="n">
        <f aca="false">Inputs!$C$28</f>
        <v>0.05</v>
      </c>
      <c r="E17" s="15" t="n">
        <f aca="false">R16</f>
        <v>0</v>
      </c>
      <c r="F17" s="56" t="n">
        <f aca="false">Q16</f>
        <v>49855.5705232307</v>
      </c>
      <c r="G17" s="56" t="n">
        <f aca="false">IF(AND(MOD(A17-1,12)=0,B17&lt;=Inputs!$C$7,E17=0),Inputs!$C$6,0)</f>
        <v>0</v>
      </c>
      <c r="H17" s="56" t="n">
        <f aca="false">IF(B17=1,G17*Inputs!$C$9,0)</f>
        <v>0</v>
      </c>
      <c r="I17" s="56" t="n">
        <f aca="false">I16+G17</f>
        <v>48000</v>
      </c>
      <c r="J17" s="56" t="n">
        <f aca="false">(F17+G17+H17)*((1+D17)^(1/12)-1)</f>
        <v>203.117765616052</v>
      </c>
      <c r="K17" s="56" t="n">
        <f aca="false">(F17+G17+H17+J17)*(Inputs!$C$14+IF(B17&lt;=10,Inputs!$C$12,Inputs!$C$13))/12</f>
        <v>104.288933935097</v>
      </c>
      <c r="L17" s="56" t="n">
        <f aca="false">IF(OR(E17=1,A17&lt;=Inputs!$C$15),0,MAX(Inputs!$C$8*I17-(F17+G17+H17+J17-K17),0))</f>
        <v>0</v>
      </c>
      <c r="M17" s="56" t="n">
        <f aca="false">L17*INDEX(Rates!$B$2:$C$101,C17+1,IF(Inputs!$C$5="Male",1,2))/1000/12*Inputs!$C$16</f>
        <v>0</v>
      </c>
      <c r="N17" s="56" t="n">
        <f aca="false">IF($V$1=1,MAX(F17+G17+H17+J17-K17-M17,0)*Inputs!$C$22/12,0)</f>
        <v>0</v>
      </c>
      <c r="O17" s="56" t="n">
        <f aca="false">IF(AND(MOD(A17,12)=0,B17&gt;=Inputs!$C$18),MAX(F17+G17+H17+J17-K17-M17-N17,0)*Inputs!$C$17,0)</f>
        <v>0</v>
      </c>
      <c r="P17" s="56" t="n">
        <f aca="false">F17+G17+H17+J17-K17-M17-N17+O17</f>
        <v>49954.3993549117</v>
      </c>
      <c r="Q17" s="56" t="n">
        <f aca="false">IF(OR(E17=1,P17&lt;=0),0,P17)</f>
        <v>49954.3993549117</v>
      </c>
      <c r="R17" s="15" t="n">
        <f aca="false">IF(OR(E17=1,AND(P17&lt;=0,I17&gt;0)),1,0)</f>
        <v>0</v>
      </c>
      <c r="S17" s="15" t="n">
        <f aca="false">IF(L17&gt;0,1,0)</f>
        <v>0</v>
      </c>
    </row>
    <row r="18" customFormat="false" ht="15" hidden="false" customHeight="false" outlineLevel="0" collapsed="false">
      <c r="A18" s="15" t="n">
        <v>17</v>
      </c>
      <c r="B18" s="15" t="n">
        <f aca="false">INT((A18-1)/12)+1</f>
        <v>2</v>
      </c>
      <c r="C18" s="15" t="n">
        <f aca="false">MIN(Inputs!$C$4+B18-1,99)</f>
        <v>75</v>
      </c>
      <c r="D18" s="55" t="n">
        <f aca="false">Inputs!$C$28</f>
        <v>0.05</v>
      </c>
      <c r="E18" s="15" t="n">
        <f aca="false">R17</f>
        <v>0</v>
      </c>
      <c r="F18" s="56" t="n">
        <f aca="false">Q17</f>
        <v>49954.3993549117</v>
      </c>
      <c r="G18" s="56" t="n">
        <f aca="false">IF(AND(MOD(A18-1,12)=0,B18&lt;=Inputs!$C$7,E18=0),Inputs!$C$6,0)</f>
        <v>0</v>
      </c>
      <c r="H18" s="56" t="n">
        <f aca="false">IF(B18=1,G18*Inputs!$C$9,0)</f>
        <v>0</v>
      </c>
      <c r="I18" s="56" t="n">
        <f aca="false">I17+G18</f>
        <v>48000</v>
      </c>
      <c r="J18" s="56" t="n">
        <f aca="false">(F18+G18+H18)*((1+D18)^(1/12)-1)</f>
        <v>203.520406509714</v>
      </c>
      <c r="K18" s="56" t="n">
        <f aca="false">(F18+G18+H18+J18)*(Inputs!$C$14+IF(B18&lt;=10,Inputs!$C$12,Inputs!$C$13))/12</f>
        <v>104.495666169628</v>
      </c>
      <c r="L18" s="56" t="n">
        <f aca="false">IF(OR(E18=1,A18&lt;=Inputs!$C$15),0,MAX(Inputs!$C$8*I18-(F18+G18+H18+J18-K18),0))</f>
        <v>0</v>
      </c>
      <c r="M18" s="56" t="n">
        <f aca="false">L18*INDEX(Rates!$B$2:$C$101,C18+1,IF(Inputs!$C$5="Male",1,2))/1000/12*Inputs!$C$16</f>
        <v>0</v>
      </c>
      <c r="N18" s="56" t="n">
        <f aca="false">IF($V$1=1,MAX(F18+G18+H18+J18-K18-M18,0)*Inputs!$C$22/12,0)</f>
        <v>0</v>
      </c>
      <c r="O18" s="56" t="n">
        <f aca="false">IF(AND(MOD(A18,12)=0,B18&gt;=Inputs!$C$18),MAX(F18+G18+H18+J18-K18-M18-N18,0)*Inputs!$C$17,0)</f>
        <v>0</v>
      </c>
      <c r="P18" s="56" t="n">
        <f aca="false">F18+G18+H18+J18-K18-M18-N18+O18</f>
        <v>50053.4240952518</v>
      </c>
      <c r="Q18" s="56" t="n">
        <f aca="false">IF(OR(E18=1,P18&lt;=0),0,P18)</f>
        <v>50053.4240952518</v>
      </c>
      <c r="R18" s="15" t="n">
        <f aca="false">IF(OR(E18=1,AND(P18&lt;=0,I18&gt;0)),1,0)</f>
        <v>0</v>
      </c>
      <c r="S18" s="15" t="n">
        <f aca="false">IF(L18&gt;0,1,0)</f>
        <v>0</v>
      </c>
    </row>
    <row r="19" customFormat="false" ht="15" hidden="false" customHeight="false" outlineLevel="0" collapsed="false">
      <c r="A19" s="15" t="n">
        <v>18</v>
      </c>
      <c r="B19" s="15" t="n">
        <f aca="false">INT((A19-1)/12)+1</f>
        <v>2</v>
      </c>
      <c r="C19" s="15" t="n">
        <f aca="false">MIN(Inputs!$C$4+B19-1,99)</f>
        <v>75</v>
      </c>
      <c r="D19" s="55" t="n">
        <f aca="false">Inputs!$C$28</f>
        <v>0.05</v>
      </c>
      <c r="E19" s="15" t="n">
        <f aca="false">R18</f>
        <v>0</v>
      </c>
      <c r="F19" s="56" t="n">
        <f aca="false">Q18</f>
        <v>50053.4240952518</v>
      </c>
      <c r="G19" s="56" t="n">
        <f aca="false">IF(AND(MOD(A19-1,12)=0,B19&lt;=Inputs!$C$7,E19=0),Inputs!$C$6,0)</f>
        <v>0</v>
      </c>
      <c r="H19" s="56" t="n">
        <f aca="false">IF(B19=1,G19*Inputs!$C$9,0)</f>
        <v>0</v>
      </c>
      <c r="I19" s="56" t="n">
        <f aca="false">I18+G19</f>
        <v>48000</v>
      </c>
      <c r="J19" s="56" t="n">
        <f aca="false">(F19+G19+H19)*((1+D19)^(1/12)-1)</f>
        <v>203.923845559503</v>
      </c>
      <c r="K19" s="56" t="n">
        <f aca="false">(F19+G19+H19+J19)*(Inputs!$C$14+IF(B19&lt;=10,Inputs!$C$12,Inputs!$C$13))/12</f>
        <v>104.702808210023</v>
      </c>
      <c r="L19" s="56" t="n">
        <f aca="false">IF(OR(E19=1,A19&lt;=Inputs!$C$15),0,MAX(Inputs!$C$8*I19-(F19+G19+H19+J19-K19),0))</f>
        <v>0</v>
      </c>
      <c r="M19" s="56" t="n">
        <f aca="false">L19*INDEX(Rates!$B$2:$C$101,C19+1,IF(Inputs!$C$5="Male",1,2))/1000/12*Inputs!$C$16</f>
        <v>0</v>
      </c>
      <c r="N19" s="56" t="n">
        <f aca="false">IF($V$1=1,MAX(F19+G19+H19+J19-K19-M19,0)*Inputs!$C$22/12,0)</f>
        <v>0</v>
      </c>
      <c r="O19" s="56" t="n">
        <f aca="false">IF(AND(MOD(A19,12)=0,B19&gt;=Inputs!$C$18),MAX(F19+G19+H19+J19-K19-M19-N19,0)*Inputs!$C$17,0)</f>
        <v>0</v>
      </c>
      <c r="P19" s="56" t="n">
        <f aca="false">F19+G19+H19+J19-K19-M19-N19+O19</f>
        <v>50152.6451326012</v>
      </c>
      <c r="Q19" s="56" t="n">
        <f aca="false">IF(OR(E19=1,P19&lt;=0),0,P19)</f>
        <v>50152.6451326012</v>
      </c>
      <c r="R19" s="15" t="n">
        <f aca="false">IF(OR(E19=1,AND(P19&lt;=0,I19&gt;0)),1,0)</f>
        <v>0</v>
      </c>
      <c r="S19" s="15" t="n">
        <f aca="false">IF(L19&gt;0,1,0)</f>
        <v>0</v>
      </c>
    </row>
    <row r="20" customFormat="false" ht="15" hidden="false" customHeight="false" outlineLevel="0" collapsed="false">
      <c r="A20" s="15" t="n">
        <v>19</v>
      </c>
      <c r="B20" s="15" t="n">
        <f aca="false">INT((A20-1)/12)+1</f>
        <v>2</v>
      </c>
      <c r="C20" s="15" t="n">
        <f aca="false">MIN(Inputs!$C$4+B20-1,99)</f>
        <v>75</v>
      </c>
      <c r="D20" s="55" t="n">
        <f aca="false">Inputs!$C$28</f>
        <v>0.05</v>
      </c>
      <c r="E20" s="15" t="n">
        <f aca="false">R19</f>
        <v>0</v>
      </c>
      <c r="F20" s="56" t="n">
        <f aca="false">Q19</f>
        <v>50152.6451326012</v>
      </c>
      <c r="G20" s="56" t="n">
        <f aca="false">IF(AND(MOD(A20-1,12)=0,B20&lt;=Inputs!$C$7,E20=0),Inputs!$C$6,0)</f>
        <v>0</v>
      </c>
      <c r="H20" s="56" t="n">
        <f aca="false">IF(B20=1,G20*Inputs!$C$9,0)</f>
        <v>0</v>
      </c>
      <c r="I20" s="56" t="n">
        <f aca="false">I19+G20</f>
        <v>48000</v>
      </c>
      <c r="J20" s="56" t="n">
        <f aca="false">(F20+G20+H20)*((1+D20)^(1/12)-1)</f>
        <v>204.328084347607</v>
      </c>
      <c r="K20" s="56" t="n">
        <f aca="false">(F20+G20+H20+J20)*(Inputs!$C$14+IF(B20&lt;=10,Inputs!$C$12,Inputs!$C$13))/12</f>
        <v>104.910360868643</v>
      </c>
      <c r="L20" s="56" t="n">
        <f aca="false">IF(OR(E20=1,A20&lt;=Inputs!$C$15),0,MAX(Inputs!$C$8*I20-(F20+G20+H20+J20-K20),0))</f>
        <v>0</v>
      </c>
      <c r="M20" s="56" t="n">
        <f aca="false">L20*INDEX(Rates!$B$2:$C$101,C20+1,IF(Inputs!$C$5="Male",1,2))/1000/12*Inputs!$C$16</f>
        <v>0</v>
      </c>
      <c r="N20" s="56" t="n">
        <f aca="false">IF($V$1=1,MAX(F20+G20+H20+J20-K20-M20,0)*Inputs!$C$22/12,0)</f>
        <v>0</v>
      </c>
      <c r="O20" s="56" t="n">
        <f aca="false">IF(AND(MOD(A20,12)=0,B20&gt;=Inputs!$C$18),MAX(F20+G20+H20+J20-K20-M20-N20,0)*Inputs!$C$17,0)</f>
        <v>0</v>
      </c>
      <c r="P20" s="56" t="n">
        <f aca="false">F20+G20+H20+J20-K20-M20-N20+O20</f>
        <v>50252.0628560802</v>
      </c>
      <c r="Q20" s="56" t="n">
        <f aca="false">IF(OR(E20=1,P20&lt;=0),0,P20)</f>
        <v>50252.0628560802</v>
      </c>
      <c r="R20" s="15" t="n">
        <f aca="false">IF(OR(E20=1,AND(P20&lt;=0,I20&gt;0)),1,0)</f>
        <v>0</v>
      </c>
      <c r="S20" s="15" t="n">
        <f aca="false">IF(L20&gt;0,1,0)</f>
        <v>0</v>
      </c>
    </row>
    <row r="21" customFormat="false" ht="15" hidden="false" customHeight="false" outlineLevel="0" collapsed="false">
      <c r="A21" s="15" t="n">
        <v>20</v>
      </c>
      <c r="B21" s="15" t="n">
        <f aca="false">INT((A21-1)/12)+1</f>
        <v>2</v>
      </c>
      <c r="C21" s="15" t="n">
        <f aca="false">MIN(Inputs!$C$4+B21-1,99)</f>
        <v>75</v>
      </c>
      <c r="D21" s="55" t="n">
        <f aca="false">Inputs!$C$28</f>
        <v>0.05</v>
      </c>
      <c r="E21" s="15" t="n">
        <f aca="false">R20</f>
        <v>0</v>
      </c>
      <c r="F21" s="56" t="n">
        <f aca="false">Q20</f>
        <v>50252.0628560802</v>
      </c>
      <c r="G21" s="56" t="n">
        <f aca="false">IF(AND(MOD(A21-1,12)=0,B21&lt;=Inputs!$C$7,E21=0),Inputs!$C$6,0)</f>
        <v>0</v>
      </c>
      <c r="H21" s="56" t="n">
        <f aca="false">IF(B21=1,G21*Inputs!$C$9,0)</f>
        <v>0</v>
      </c>
      <c r="I21" s="56" t="n">
        <f aca="false">I20+G21</f>
        <v>48000</v>
      </c>
      <c r="J21" s="56" t="n">
        <f aca="false">(F21+G21+H21)*((1+D21)^(1/12)-1)</f>
        <v>204.733124459348</v>
      </c>
      <c r="K21" s="56" t="n">
        <f aca="false">(F21+G21+H21+J21)*(Inputs!$C$14+IF(B21&lt;=10,Inputs!$C$12,Inputs!$C$13))/12</f>
        <v>105.118324959457</v>
      </c>
      <c r="L21" s="56" t="n">
        <f aca="false">IF(OR(E21=1,A21&lt;=Inputs!$C$15),0,MAX(Inputs!$C$8*I21-(F21+G21+H21+J21-K21),0))</f>
        <v>0</v>
      </c>
      <c r="M21" s="56" t="n">
        <f aca="false">L21*INDEX(Rates!$B$2:$C$101,C21+1,IF(Inputs!$C$5="Male",1,2))/1000/12*Inputs!$C$16</f>
        <v>0</v>
      </c>
      <c r="N21" s="56" t="n">
        <f aca="false">IF($V$1=1,MAX(F21+G21+H21+J21-K21-M21,0)*Inputs!$C$22/12,0)</f>
        <v>0</v>
      </c>
      <c r="O21" s="56" t="n">
        <f aca="false">IF(AND(MOD(A21,12)=0,B21&gt;=Inputs!$C$18),MAX(F21+G21+H21+J21-K21-M21-N21,0)*Inputs!$C$17,0)</f>
        <v>0</v>
      </c>
      <c r="P21" s="56" t="n">
        <f aca="false">F21+G21+H21+J21-K21-M21-N21+O21</f>
        <v>50351.6776555801</v>
      </c>
      <c r="Q21" s="56" t="n">
        <f aca="false">IF(OR(E21=1,P21&lt;=0),0,P21)</f>
        <v>50351.6776555801</v>
      </c>
      <c r="R21" s="15" t="n">
        <f aca="false">IF(OR(E21=1,AND(P21&lt;=0,I21&gt;0)),1,0)</f>
        <v>0</v>
      </c>
      <c r="S21" s="15" t="n">
        <f aca="false">IF(L21&gt;0,1,0)</f>
        <v>0</v>
      </c>
    </row>
    <row r="22" customFormat="false" ht="15" hidden="false" customHeight="false" outlineLevel="0" collapsed="false">
      <c r="A22" s="15" t="n">
        <v>21</v>
      </c>
      <c r="B22" s="15" t="n">
        <f aca="false">INT((A22-1)/12)+1</f>
        <v>2</v>
      </c>
      <c r="C22" s="15" t="n">
        <f aca="false">MIN(Inputs!$C$4+B22-1,99)</f>
        <v>75</v>
      </c>
      <c r="D22" s="55" t="n">
        <f aca="false">Inputs!$C$28</f>
        <v>0.05</v>
      </c>
      <c r="E22" s="15" t="n">
        <f aca="false">R21</f>
        <v>0</v>
      </c>
      <c r="F22" s="56" t="n">
        <f aca="false">Q21</f>
        <v>50351.6776555801</v>
      </c>
      <c r="G22" s="56" t="n">
        <f aca="false">IF(AND(MOD(A22-1,12)=0,B22&lt;=Inputs!$C$7,E22=0),Inputs!$C$6,0)</f>
        <v>0</v>
      </c>
      <c r="H22" s="56" t="n">
        <f aca="false">IF(B22=1,G22*Inputs!$C$9,0)</f>
        <v>0</v>
      </c>
      <c r="I22" s="56" t="n">
        <f aca="false">I21+G22</f>
        <v>48000</v>
      </c>
      <c r="J22" s="56" t="n">
        <f aca="false">(F22+G22+H22)*((1+D22)^(1/12)-1)</f>
        <v>205.138967483194</v>
      </c>
      <c r="K22" s="56" t="n">
        <f aca="false">(F22+G22+H22+J22)*(Inputs!$C$14+IF(B22&lt;=10,Inputs!$C$12,Inputs!$C$13))/12</f>
        <v>105.326701298049</v>
      </c>
      <c r="L22" s="56" t="n">
        <f aca="false">IF(OR(E22=1,A22&lt;=Inputs!$C$15),0,MAX(Inputs!$C$8*I22-(F22+G22+H22+J22-K22),0))</f>
        <v>0</v>
      </c>
      <c r="M22" s="56" t="n">
        <f aca="false">L22*INDEX(Rates!$B$2:$C$101,C22+1,IF(Inputs!$C$5="Male",1,2))/1000/12*Inputs!$C$16</f>
        <v>0</v>
      </c>
      <c r="N22" s="56" t="n">
        <f aca="false">IF($V$1=1,MAX(F22+G22+H22+J22-K22-M22,0)*Inputs!$C$22/12,0)</f>
        <v>0</v>
      </c>
      <c r="O22" s="56" t="n">
        <f aca="false">IF(AND(MOD(A22,12)=0,B22&gt;=Inputs!$C$18),MAX(F22+G22+H22+J22-K22-M22-N22,0)*Inputs!$C$17,0)</f>
        <v>0</v>
      </c>
      <c r="P22" s="56" t="n">
        <f aca="false">F22+G22+H22+J22-K22-M22-N22+O22</f>
        <v>50451.4899217653</v>
      </c>
      <c r="Q22" s="56" t="n">
        <f aca="false">IF(OR(E22=1,P22&lt;=0),0,P22)</f>
        <v>50451.4899217653</v>
      </c>
      <c r="R22" s="15" t="n">
        <f aca="false">IF(OR(E22=1,AND(P22&lt;=0,I22&gt;0)),1,0)</f>
        <v>0</v>
      </c>
      <c r="S22" s="15" t="n">
        <f aca="false">IF(L22&gt;0,1,0)</f>
        <v>0</v>
      </c>
    </row>
    <row r="23" customFormat="false" ht="15" hidden="false" customHeight="false" outlineLevel="0" collapsed="false">
      <c r="A23" s="15" t="n">
        <v>22</v>
      </c>
      <c r="B23" s="15" t="n">
        <f aca="false">INT((A23-1)/12)+1</f>
        <v>2</v>
      </c>
      <c r="C23" s="15" t="n">
        <f aca="false">MIN(Inputs!$C$4+B23-1,99)</f>
        <v>75</v>
      </c>
      <c r="D23" s="55" t="n">
        <f aca="false">Inputs!$C$28</f>
        <v>0.05</v>
      </c>
      <c r="E23" s="15" t="n">
        <f aca="false">R22</f>
        <v>0</v>
      </c>
      <c r="F23" s="56" t="n">
        <f aca="false">Q22</f>
        <v>50451.4899217653</v>
      </c>
      <c r="G23" s="56" t="n">
        <f aca="false">IF(AND(MOD(A23-1,12)=0,B23&lt;=Inputs!$C$7,E23=0),Inputs!$C$6,0)</f>
        <v>0</v>
      </c>
      <c r="H23" s="56" t="n">
        <f aca="false">IF(B23=1,G23*Inputs!$C$9,0)</f>
        <v>0</v>
      </c>
      <c r="I23" s="56" t="n">
        <f aca="false">I22+G23</f>
        <v>48000</v>
      </c>
      <c r="J23" s="56" t="n">
        <f aca="false">(F23+G23+H23)*((1+D23)^(1/12)-1)</f>
        <v>205.545615010759</v>
      </c>
      <c r="K23" s="56" t="n">
        <f aca="false">(F23+G23+H23+J23)*(Inputs!$C$14+IF(B23&lt;=10,Inputs!$C$12,Inputs!$C$13))/12</f>
        <v>105.535490701617</v>
      </c>
      <c r="L23" s="56" t="n">
        <f aca="false">IF(OR(E23=1,A23&lt;=Inputs!$C$15),0,MAX(Inputs!$C$8*I23-(F23+G23+H23+J23-K23),0))</f>
        <v>0</v>
      </c>
      <c r="M23" s="56" t="n">
        <f aca="false">L23*INDEX(Rates!$B$2:$C$101,C23+1,IF(Inputs!$C$5="Male",1,2))/1000/12*Inputs!$C$16</f>
        <v>0</v>
      </c>
      <c r="N23" s="56" t="n">
        <f aca="false">IF($V$1=1,MAX(F23+G23+H23+J23-K23-M23,0)*Inputs!$C$22/12,0)</f>
        <v>0</v>
      </c>
      <c r="O23" s="56" t="n">
        <f aca="false">IF(AND(MOD(A23,12)=0,B23&gt;=Inputs!$C$18),MAX(F23+G23+H23+J23-K23-M23-N23,0)*Inputs!$C$17,0)</f>
        <v>0</v>
      </c>
      <c r="P23" s="56" t="n">
        <f aca="false">F23+G23+H23+J23-K23-M23-N23+O23</f>
        <v>50551.5000460744</v>
      </c>
      <c r="Q23" s="56" t="n">
        <f aca="false">IF(OR(E23=1,P23&lt;=0),0,P23)</f>
        <v>50551.5000460744</v>
      </c>
      <c r="R23" s="15" t="n">
        <f aca="false">IF(OR(E23=1,AND(P23&lt;=0,I23&gt;0)),1,0)</f>
        <v>0</v>
      </c>
      <c r="S23" s="15" t="n">
        <f aca="false">IF(L23&gt;0,1,0)</f>
        <v>0</v>
      </c>
    </row>
    <row r="24" customFormat="false" ht="15" hidden="false" customHeight="false" outlineLevel="0" collapsed="false">
      <c r="A24" s="15" t="n">
        <v>23</v>
      </c>
      <c r="B24" s="15" t="n">
        <f aca="false">INT((A24-1)/12)+1</f>
        <v>2</v>
      </c>
      <c r="C24" s="15" t="n">
        <f aca="false">MIN(Inputs!$C$4+B24-1,99)</f>
        <v>75</v>
      </c>
      <c r="D24" s="55" t="n">
        <f aca="false">Inputs!$C$28</f>
        <v>0.05</v>
      </c>
      <c r="E24" s="15" t="n">
        <f aca="false">R23</f>
        <v>0</v>
      </c>
      <c r="F24" s="56" t="n">
        <f aca="false">Q23</f>
        <v>50551.5000460744</v>
      </c>
      <c r="G24" s="56" t="n">
        <f aca="false">IF(AND(MOD(A24-1,12)=0,B24&lt;=Inputs!$C$7,E24=0),Inputs!$C$6,0)</f>
        <v>0</v>
      </c>
      <c r="H24" s="56" t="n">
        <f aca="false">IF(B24=1,G24*Inputs!$C$9,0)</f>
        <v>0</v>
      </c>
      <c r="I24" s="56" t="n">
        <f aca="false">I23+G24</f>
        <v>48000</v>
      </c>
      <c r="J24" s="56" t="n">
        <f aca="false">(F24+G24+H24)*((1+D24)^(1/12)-1)</f>
        <v>205.953068636813</v>
      </c>
      <c r="K24" s="56" t="n">
        <f aca="false">(F24+G24+H24+J24)*(Inputs!$C$14+IF(B24&lt;=10,Inputs!$C$12,Inputs!$C$13))/12</f>
        <v>105.744693988982</v>
      </c>
      <c r="L24" s="56" t="n">
        <f aca="false">IF(OR(E24=1,A24&lt;=Inputs!$C$15),0,MAX(Inputs!$C$8*I24-(F24+G24+H24+J24-K24),0))</f>
        <v>0</v>
      </c>
      <c r="M24" s="56" t="n">
        <f aca="false">L24*INDEX(Rates!$B$2:$C$101,C24+1,IF(Inputs!$C$5="Male",1,2))/1000/12*Inputs!$C$16</f>
        <v>0</v>
      </c>
      <c r="N24" s="56" t="n">
        <f aca="false">IF($V$1=1,MAX(F24+G24+H24+J24-K24-M24,0)*Inputs!$C$22/12,0)</f>
        <v>0</v>
      </c>
      <c r="O24" s="56" t="n">
        <f aca="false">IF(AND(MOD(A24,12)=0,B24&gt;=Inputs!$C$18),MAX(F24+G24+H24+J24-K24-M24-N24,0)*Inputs!$C$17,0)</f>
        <v>0</v>
      </c>
      <c r="P24" s="56" t="n">
        <f aca="false">F24+G24+H24+J24-K24-M24-N24+O24</f>
        <v>50651.7084207222</v>
      </c>
      <c r="Q24" s="56" t="n">
        <f aca="false">IF(OR(E24=1,P24&lt;=0),0,P24)</f>
        <v>50651.7084207222</v>
      </c>
      <c r="R24" s="15" t="n">
        <f aca="false">IF(OR(E24=1,AND(P24&lt;=0,I24&gt;0)),1,0)</f>
        <v>0</v>
      </c>
      <c r="S24" s="15" t="n">
        <f aca="false">IF(L24&gt;0,1,0)</f>
        <v>0</v>
      </c>
    </row>
    <row r="25" customFormat="false" ht="15" hidden="false" customHeight="false" outlineLevel="0" collapsed="false">
      <c r="A25" s="15" t="n">
        <v>24</v>
      </c>
      <c r="B25" s="15" t="n">
        <f aca="false">INT((A25-1)/12)+1</f>
        <v>2</v>
      </c>
      <c r="C25" s="15" t="n">
        <f aca="false">MIN(Inputs!$C$4+B25-1,99)</f>
        <v>75</v>
      </c>
      <c r="D25" s="55" t="n">
        <f aca="false">Inputs!$C$28</f>
        <v>0.05</v>
      </c>
      <c r="E25" s="15" t="n">
        <f aca="false">R24</f>
        <v>0</v>
      </c>
      <c r="F25" s="56" t="n">
        <f aca="false">Q24</f>
        <v>50651.7084207222</v>
      </c>
      <c r="G25" s="56" t="n">
        <f aca="false">IF(AND(MOD(A25-1,12)=0,B25&lt;=Inputs!$C$7,E25=0),Inputs!$C$6,0)</f>
        <v>0</v>
      </c>
      <c r="H25" s="56" t="n">
        <f aca="false">IF(B25=1,G25*Inputs!$C$9,0)</f>
        <v>0</v>
      </c>
      <c r="I25" s="56" t="n">
        <f aca="false">I24+G25</f>
        <v>48000</v>
      </c>
      <c r="J25" s="56" t="n">
        <f aca="false">(F25+G25+H25)*((1+D25)^(1/12)-1)</f>
        <v>206.361329959286</v>
      </c>
      <c r="K25" s="56" t="n">
        <f aca="false">(F25+G25+H25+J25)*(Inputs!$C$14+IF(B25&lt;=10,Inputs!$C$12,Inputs!$C$13))/12</f>
        <v>105.954311980586</v>
      </c>
      <c r="L25" s="56" t="n">
        <f aca="false">IF(OR(E25=1,A25&lt;=Inputs!$C$15),0,MAX(Inputs!$C$8*I25-(F25+G25+H25+J25-K25),0))</f>
        <v>0</v>
      </c>
      <c r="M25" s="56" t="n">
        <f aca="false">L25*INDEX(Rates!$B$2:$C$101,C25+1,IF(Inputs!$C$5="Male",1,2))/1000/12*Inputs!$C$16</f>
        <v>0</v>
      </c>
      <c r="N25" s="56" t="n">
        <f aca="false">IF($V$1=1,MAX(F25+G25+H25+J25-K25-M25,0)*Inputs!$C$22/12,0)</f>
        <v>0</v>
      </c>
      <c r="O25" s="56" t="n">
        <f aca="false">IF(AND(MOD(A25,12)=0,B25&gt;=Inputs!$C$18),MAX(F25+G25+H25+J25-K25-M25-N25,0)*Inputs!$C$17,0)</f>
        <v>0</v>
      </c>
      <c r="P25" s="56" t="n">
        <f aca="false">F25+G25+H25+J25-K25-M25-N25+O25</f>
        <v>50752.1154387009</v>
      </c>
      <c r="Q25" s="56" t="n">
        <f aca="false">IF(OR(E25=1,P25&lt;=0),0,P25)</f>
        <v>50752.1154387009</v>
      </c>
      <c r="R25" s="15" t="n">
        <f aca="false">IF(OR(E25=1,AND(P25&lt;=0,I25&gt;0)),1,0)</f>
        <v>0</v>
      </c>
      <c r="S25" s="15" t="n">
        <f aca="false">IF(L25&gt;0,1,0)</f>
        <v>0</v>
      </c>
    </row>
    <row r="26" customFormat="false" ht="15" hidden="false" customHeight="false" outlineLevel="0" collapsed="false">
      <c r="A26" s="15" t="n">
        <v>25</v>
      </c>
      <c r="B26" s="15" t="n">
        <f aca="false">INT((A26-1)/12)+1</f>
        <v>3</v>
      </c>
      <c r="C26" s="15" t="n">
        <f aca="false">MIN(Inputs!$C$4+B26-1,99)</f>
        <v>76</v>
      </c>
      <c r="D26" s="55" t="n">
        <f aca="false">Inputs!$C$28</f>
        <v>0.05</v>
      </c>
      <c r="E26" s="15" t="n">
        <f aca="false">R25</f>
        <v>0</v>
      </c>
      <c r="F26" s="56" t="n">
        <f aca="false">Q25</f>
        <v>50752.1154387009</v>
      </c>
      <c r="G26" s="56" t="n">
        <f aca="false">IF(AND(MOD(A26-1,12)=0,B26&lt;=Inputs!$C$7,E26=0),Inputs!$C$6,0)</f>
        <v>24000</v>
      </c>
      <c r="H26" s="56" t="n">
        <f aca="false">IF(B26=1,G26*Inputs!$C$9,0)</f>
        <v>0</v>
      </c>
      <c r="I26" s="56" t="n">
        <f aca="false">I25+G26</f>
        <v>72000</v>
      </c>
      <c r="J26" s="56" t="n">
        <f aca="false">(F26+G26+H26)*((1+D26)^(1/12)-1)</f>
        <v>304.549371386839</v>
      </c>
      <c r="K26" s="56" t="n">
        <f aca="false">(F26+G26+H26+J26)*(Inputs!$C$14+IF(B26&lt;=10,Inputs!$C$12,Inputs!$C$13))/12</f>
        <v>156.368051687683</v>
      </c>
      <c r="L26" s="56" t="n">
        <f aca="false">IF(OR(E26=1,A26&lt;=Inputs!$C$15),0,MAX(Inputs!$C$8*I26-(F26+G26+H26+J26-K26),0))</f>
        <v>0</v>
      </c>
      <c r="M26" s="56" t="n">
        <f aca="false">L26*INDEX(Rates!$B$2:$C$101,C26+1,IF(Inputs!$C$5="Male",1,2))/1000/12*Inputs!$C$16</f>
        <v>0</v>
      </c>
      <c r="N26" s="56" t="n">
        <f aca="false">IF($V$1=1,MAX(F26+G26+H26+J26-K26-M26,0)*Inputs!$C$22/12,0)</f>
        <v>0</v>
      </c>
      <c r="O26" s="56" t="n">
        <f aca="false">IF(AND(MOD(A26,12)=0,B26&gt;=Inputs!$C$18),MAX(F26+G26+H26+J26-K26-M26-N26,0)*Inputs!$C$17,0)</f>
        <v>0</v>
      </c>
      <c r="P26" s="56" t="n">
        <f aca="false">F26+G26+H26+J26-K26-M26-N26+O26</f>
        <v>74900.2967584001</v>
      </c>
      <c r="Q26" s="56" t="n">
        <f aca="false">IF(OR(E26=1,P26&lt;=0),0,P26)</f>
        <v>74900.2967584001</v>
      </c>
      <c r="R26" s="15" t="n">
        <f aca="false">IF(OR(E26=1,AND(P26&lt;=0,I26&gt;0)),1,0)</f>
        <v>0</v>
      </c>
      <c r="S26" s="15" t="n">
        <f aca="false">IF(L26&gt;0,1,0)</f>
        <v>0</v>
      </c>
    </row>
    <row r="27" customFormat="false" ht="15" hidden="false" customHeight="false" outlineLevel="0" collapsed="false">
      <c r="A27" s="15" t="n">
        <v>26</v>
      </c>
      <c r="B27" s="15" t="n">
        <f aca="false">INT((A27-1)/12)+1</f>
        <v>3</v>
      </c>
      <c r="C27" s="15" t="n">
        <f aca="false">MIN(Inputs!$C$4+B27-1,99)</f>
        <v>76</v>
      </c>
      <c r="D27" s="55" t="n">
        <f aca="false">Inputs!$C$28</f>
        <v>0.05</v>
      </c>
      <c r="E27" s="15" t="n">
        <f aca="false">R26</f>
        <v>0</v>
      </c>
      <c r="F27" s="56" t="n">
        <f aca="false">Q26</f>
        <v>74900.2967584001</v>
      </c>
      <c r="G27" s="56" t="n">
        <f aca="false">IF(AND(MOD(A27-1,12)=0,B27&lt;=Inputs!$C$7,E27=0),Inputs!$C$6,0)</f>
        <v>0</v>
      </c>
      <c r="H27" s="56" t="n">
        <f aca="false">IF(B27=1,G27*Inputs!$C$9,0)</f>
        <v>0</v>
      </c>
      <c r="I27" s="56" t="n">
        <f aca="false">I26+G27</f>
        <v>72000</v>
      </c>
      <c r="J27" s="56" t="n">
        <f aca="false">(F27+G27+H27)*((1+D27)^(1/12)-1)</f>
        <v>305.153080425717</v>
      </c>
      <c r="K27" s="56" t="n">
        <f aca="false">(F27+G27+H27+J27)*(Inputs!$C$14+IF(B27&lt;=10,Inputs!$C$12,Inputs!$C$13))/12</f>
        <v>156.678020497554</v>
      </c>
      <c r="L27" s="56" t="n">
        <f aca="false">IF(OR(E27=1,A27&lt;=Inputs!$C$15),0,MAX(Inputs!$C$8*I27-(F27+G27+H27+J27-K27),0))</f>
        <v>0</v>
      </c>
      <c r="M27" s="56" t="n">
        <f aca="false">L27*INDEX(Rates!$B$2:$C$101,C27+1,IF(Inputs!$C$5="Male",1,2))/1000/12*Inputs!$C$16</f>
        <v>0</v>
      </c>
      <c r="N27" s="56" t="n">
        <f aca="false">IF($V$1=1,MAX(F27+G27+H27+J27-K27-M27,0)*Inputs!$C$22/12,0)</f>
        <v>0</v>
      </c>
      <c r="O27" s="56" t="n">
        <f aca="false">IF(AND(MOD(A27,12)=0,B27&gt;=Inputs!$C$18),MAX(F27+G27+H27+J27-K27-M27-N27,0)*Inputs!$C$17,0)</f>
        <v>0</v>
      </c>
      <c r="P27" s="56" t="n">
        <f aca="false">F27+G27+H27+J27-K27-M27-N27+O27</f>
        <v>75048.7718183282</v>
      </c>
      <c r="Q27" s="56" t="n">
        <f aca="false">IF(OR(E27=1,P27&lt;=0),0,P27)</f>
        <v>75048.7718183282</v>
      </c>
      <c r="R27" s="15" t="n">
        <f aca="false">IF(OR(E27=1,AND(P27&lt;=0,I27&gt;0)),1,0)</f>
        <v>0</v>
      </c>
      <c r="S27" s="15" t="n">
        <f aca="false">IF(L27&gt;0,1,0)</f>
        <v>0</v>
      </c>
    </row>
    <row r="28" customFormat="false" ht="15" hidden="false" customHeight="false" outlineLevel="0" collapsed="false">
      <c r="A28" s="15" t="n">
        <v>27</v>
      </c>
      <c r="B28" s="15" t="n">
        <f aca="false">INT((A28-1)/12)+1</f>
        <v>3</v>
      </c>
      <c r="C28" s="15" t="n">
        <f aca="false">MIN(Inputs!$C$4+B28-1,99)</f>
        <v>76</v>
      </c>
      <c r="D28" s="55" t="n">
        <f aca="false">Inputs!$C$28</f>
        <v>0.05</v>
      </c>
      <c r="E28" s="15" t="n">
        <f aca="false">R27</f>
        <v>0</v>
      </c>
      <c r="F28" s="56" t="n">
        <f aca="false">Q27</f>
        <v>75048.7718183282</v>
      </c>
      <c r="G28" s="56" t="n">
        <f aca="false">IF(AND(MOD(A28-1,12)=0,B28&lt;=Inputs!$C$7,E28=0),Inputs!$C$6,0)</f>
        <v>0</v>
      </c>
      <c r="H28" s="56" t="n">
        <f aca="false">IF(B28=1,G28*Inputs!$C$9,0)</f>
        <v>0</v>
      </c>
      <c r="I28" s="56" t="n">
        <f aca="false">I27+G28</f>
        <v>72000</v>
      </c>
      <c r="J28" s="56" t="n">
        <f aca="false">(F28+G28+H28)*((1+D28)^(1/12)-1)</f>
        <v>305.757986198649</v>
      </c>
      <c r="K28" s="56" t="n">
        <f aca="false">(F28+G28+H28+J28)*(Inputs!$C$14+IF(B28&lt;=10,Inputs!$C$12,Inputs!$C$13))/12</f>
        <v>156.988603759431</v>
      </c>
      <c r="L28" s="56" t="n">
        <f aca="false">IF(OR(E28=1,A28&lt;=Inputs!$C$15),0,MAX(Inputs!$C$8*I28-(F28+G28+H28+J28-K28),0))</f>
        <v>0</v>
      </c>
      <c r="M28" s="56" t="n">
        <f aca="false">L28*INDEX(Rates!$B$2:$C$101,C28+1,IF(Inputs!$C$5="Male",1,2))/1000/12*Inputs!$C$16</f>
        <v>0</v>
      </c>
      <c r="N28" s="56" t="n">
        <f aca="false">IF($V$1=1,MAX(F28+G28+H28+J28-K28-M28,0)*Inputs!$C$22/12,0)</f>
        <v>0</v>
      </c>
      <c r="O28" s="56" t="n">
        <f aca="false">IF(AND(MOD(A28,12)=0,B28&gt;=Inputs!$C$18),MAX(F28+G28+H28+J28-K28-M28-N28,0)*Inputs!$C$17,0)</f>
        <v>0</v>
      </c>
      <c r="P28" s="56" t="n">
        <f aca="false">F28+G28+H28+J28-K28-M28-N28+O28</f>
        <v>75197.5412007675</v>
      </c>
      <c r="Q28" s="56" t="n">
        <f aca="false">IF(OR(E28=1,P28&lt;=0),0,P28)</f>
        <v>75197.5412007675</v>
      </c>
      <c r="R28" s="15" t="n">
        <f aca="false">IF(OR(E28=1,AND(P28&lt;=0,I28&gt;0)),1,0)</f>
        <v>0</v>
      </c>
      <c r="S28" s="15" t="n">
        <f aca="false">IF(L28&gt;0,1,0)</f>
        <v>0</v>
      </c>
    </row>
    <row r="29" customFormat="false" ht="15" hidden="false" customHeight="false" outlineLevel="0" collapsed="false">
      <c r="A29" s="15" t="n">
        <v>28</v>
      </c>
      <c r="B29" s="15" t="n">
        <f aca="false">INT((A29-1)/12)+1</f>
        <v>3</v>
      </c>
      <c r="C29" s="15" t="n">
        <f aca="false">MIN(Inputs!$C$4+B29-1,99)</f>
        <v>76</v>
      </c>
      <c r="D29" s="55" t="n">
        <f aca="false">Inputs!$C$28</f>
        <v>0.05</v>
      </c>
      <c r="E29" s="15" t="n">
        <f aca="false">R28</f>
        <v>0</v>
      </c>
      <c r="F29" s="56" t="n">
        <f aca="false">Q28</f>
        <v>75197.5412007675</v>
      </c>
      <c r="G29" s="56" t="n">
        <f aca="false">IF(AND(MOD(A29-1,12)=0,B29&lt;=Inputs!$C$7,E29=0),Inputs!$C$6,0)</f>
        <v>0</v>
      </c>
      <c r="H29" s="56" t="n">
        <f aca="false">IF(B29=1,G29*Inputs!$C$9,0)</f>
        <v>0</v>
      </c>
      <c r="I29" s="56" t="n">
        <f aca="false">I28+G29</f>
        <v>72000</v>
      </c>
      <c r="J29" s="56" t="n">
        <f aca="false">(F29+G29+H29)*((1+D29)^(1/12)-1)</f>
        <v>306.364091077924</v>
      </c>
      <c r="K29" s="56" t="n">
        <f aca="false">(F29+G29+H29+J29)*(Inputs!$C$14+IF(B29&lt;=10,Inputs!$C$12,Inputs!$C$13))/12</f>
        <v>157.299802691345</v>
      </c>
      <c r="L29" s="56" t="n">
        <f aca="false">IF(OR(E29=1,A29&lt;=Inputs!$C$15),0,MAX(Inputs!$C$8*I29-(F29+G29+H29+J29-K29),0))</f>
        <v>0</v>
      </c>
      <c r="M29" s="56" t="n">
        <f aca="false">L29*INDEX(Rates!$B$2:$C$101,C29+1,IF(Inputs!$C$5="Male",1,2))/1000/12*Inputs!$C$16</f>
        <v>0</v>
      </c>
      <c r="N29" s="56" t="n">
        <f aca="false">IF($V$1=1,MAX(F29+G29+H29+J29-K29-M29,0)*Inputs!$C$22/12,0)</f>
        <v>0</v>
      </c>
      <c r="O29" s="56" t="n">
        <f aca="false">IF(AND(MOD(A29,12)=0,B29&gt;=Inputs!$C$18),MAX(F29+G29+H29+J29-K29-M29-N29,0)*Inputs!$C$17,0)</f>
        <v>0</v>
      </c>
      <c r="P29" s="56" t="n">
        <f aca="false">F29+G29+H29+J29-K29-M29-N29+O29</f>
        <v>75346.605489154</v>
      </c>
      <c r="Q29" s="56" t="n">
        <f aca="false">IF(OR(E29=1,P29&lt;=0),0,P29)</f>
        <v>75346.605489154</v>
      </c>
      <c r="R29" s="15" t="n">
        <f aca="false">IF(OR(E29=1,AND(P29&lt;=0,I29&gt;0)),1,0)</f>
        <v>0</v>
      </c>
      <c r="S29" s="15" t="n">
        <f aca="false">IF(L29&gt;0,1,0)</f>
        <v>0</v>
      </c>
    </row>
    <row r="30" customFormat="false" ht="15" hidden="false" customHeight="false" outlineLevel="0" collapsed="false">
      <c r="A30" s="15" t="n">
        <v>29</v>
      </c>
      <c r="B30" s="15" t="n">
        <f aca="false">INT((A30-1)/12)+1</f>
        <v>3</v>
      </c>
      <c r="C30" s="15" t="n">
        <f aca="false">MIN(Inputs!$C$4+B30-1,99)</f>
        <v>76</v>
      </c>
      <c r="D30" s="55" t="n">
        <f aca="false">Inputs!$C$28</f>
        <v>0.05</v>
      </c>
      <c r="E30" s="15" t="n">
        <f aca="false">R29</f>
        <v>0</v>
      </c>
      <c r="F30" s="56" t="n">
        <f aca="false">Q29</f>
        <v>75346.605489154</v>
      </c>
      <c r="G30" s="56" t="n">
        <f aca="false">IF(AND(MOD(A30-1,12)=0,B30&lt;=Inputs!$C$7,E30=0),Inputs!$C$6,0)</f>
        <v>0</v>
      </c>
      <c r="H30" s="56" t="n">
        <f aca="false">IF(B30=1,G30*Inputs!$C$9,0)</f>
        <v>0</v>
      </c>
      <c r="I30" s="56" t="n">
        <f aca="false">I29+G30</f>
        <v>72000</v>
      </c>
      <c r="J30" s="56" t="n">
        <f aca="false">(F30+G30+H30)*((1+D30)^(1/12)-1)</f>
        <v>306.971397440532</v>
      </c>
      <c r="K30" s="56" t="n">
        <f aca="false">(F30+G30+H30+J30)*(Inputs!$C$14+IF(B30&lt;=10,Inputs!$C$12,Inputs!$C$13))/12</f>
        <v>157.611618513739</v>
      </c>
      <c r="L30" s="56" t="n">
        <f aca="false">IF(OR(E30=1,A30&lt;=Inputs!$C$15),0,MAX(Inputs!$C$8*I30-(F30+G30+H30+J30-K30),0))</f>
        <v>0</v>
      </c>
      <c r="M30" s="56" t="n">
        <f aca="false">L30*INDEX(Rates!$B$2:$C$101,C30+1,IF(Inputs!$C$5="Male",1,2))/1000/12*Inputs!$C$16</f>
        <v>0</v>
      </c>
      <c r="N30" s="56" t="n">
        <f aca="false">IF($V$1=1,MAX(F30+G30+H30+J30-K30-M30,0)*Inputs!$C$22/12,0)</f>
        <v>0</v>
      </c>
      <c r="O30" s="56" t="n">
        <f aca="false">IF(AND(MOD(A30,12)=0,B30&gt;=Inputs!$C$18),MAX(F30+G30+H30+J30-K30-M30-N30,0)*Inputs!$C$17,0)</f>
        <v>0</v>
      </c>
      <c r="P30" s="56" t="n">
        <f aca="false">F30+G30+H30+J30-K30-M30-N30+O30</f>
        <v>75495.9652680808</v>
      </c>
      <c r="Q30" s="56" t="n">
        <f aca="false">IF(OR(E30=1,P30&lt;=0),0,P30)</f>
        <v>75495.9652680808</v>
      </c>
      <c r="R30" s="15" t="n">
        <f aca="false">IF(OR(E30=1,AND(P30&lt;=0,I30&gt;0)),1,0)</f>
        <v>0</v>
      </c>
      <c r="S30" s="15" t="n">
        <f aca="false">IF(L30&gt;0,1,0)</f>
        <v>0</v>
      </c>
    </row>
    <row r="31" customFormat="false" ht="15" hidden="false" customHeight="false" outlineLevel="0" collapsed="false">
      <c r="A31" s="15" t="n">
        <v>30</v>
      </c>
      <c r="B31" s="15" t="n">
        <f aca="false">INT((A31-1)/12)+1</f>
        <v>3</v>
      </c>
      <c r="C31" s="15" t="n">
        <f aca="false">MIN(Inputs!$C$4+B31-1,99)</f>
        <v>76</v>
      </c>
      <c r="D31" s="55" t="n">
        <f aca="false">Inputs!$C$28</f>
        <v>0.05</v>
      </c>
      <c r="E31" s="15" t="n">
        <f aca="false">R30</f>
        <v>0</v>
      </c>
      <c r="F31" s="56" t="n">
        <f aca="false">Q30</f>
        <v>75495.9652680808</v>
      </c>
      <c r="G31" s="56" t="n">
        <f aca="false">IF(AND(MOD(A31-1,12)=0,B31&lt;=Inputs!$C$7,E31=0),Inputs!$C$6,0)</f>
        <v>0</v>
      </c>
      <c r="H31" s="56" t="n">
        <f aca="false">IF(B31=1,G31*Inputs!$C$9,0)</f>
        <v>0</v>
      </c>
      <c r="I31" s="56" t="n">
        <f aca="false">I30+G31</f>
        <v>72000</v>
      </c>
      <c r="J31" s="56" t="n">
        <f aca="false">(F31+G31+H31)*((1+D31)^(1/12)-1)</f>
        <v>307.579907668178</v>
      </c>
      <c r="K31" s="56" t="n">
        <f aca="false">(F31+G31+H31+J31)*(Inputs!$C$14+IF(B31&lt;=10,Inputs!$C$12,Inputs!$C$13))/12</f>
        <v>157.924052449477</v>
      </c>
      <c r="L31" s="56" t="n">
        <f aca="false">IF(OR(E31=1,A31&lt;=Inputs!$C$15),0,MAX(Inputs!$C$8*I31-(F31+G31+H31+J31-K31),0))</f>
        <v>0</v>
      </c>
      <c r="M31" s="56" t="n">
        <f aca="false">L31*INDEX(Rates!$B$2:$C$101,C31+1,IF(Inputs!$C$5="Male",1,2))/1000/12*Inputs!$C$16</f>
        <v>0</v>
      </c>
      <c r="N31" s="56" t="n">
        <f aca="false">IF($V$1=1,MAX(F31+G31+H31+J31-K31-M31,0)*Inputs!$C$22/12,0)</f>
        <v>0</v>
      </c>
      <c r="O31" s="56" t="n">
        <f aca="false">IF(AND(MOD(A31,12)=0,B31&gt;=Inputs!$C$18),MAX(F31+G31+H31+J31-K31-M31-N31,0)*Inputs!$C$17,0)</f>
        <v>0</v>
      </c>
      <c r="P31" s="56" t="n">
        <f aca="false">F31+G31+H31+J31-K31-M31-N31+O31</f>
        <v>75645.6211232995</v>
      </c>
      <c r="Q31" s="56" t="n">
        <f aca="false">IF(OR(E31=1,P31&lt;=0),0,P31)</f>
        <v>75645.6211232995</v>
      </c>
      <c r="R31" s="15" t="n">
        <f aca="false">IF(OR(E31=1,AND(P31&lt;=0,I31&gt;0)),1,0)</f>
        <v>0</v>
      </c>
      <c r="S31" s="15" t="n">
        <f aca="false">IF(L31&gt;0,1,0)</f>
        <v>0</v>
      </c>
    </row>
    <row r="32" customFormat="false" ht="15" hidden="false" customHeight="false" outlineLevel="0" collapsed="false">
      <c r="A32" s="15" t="n">
        <v>31</v>
      </c>
      <c r="B32" s="15" t="n">
        <f aca="false">INT((A32-1)/12)+1</f>
        <v>3</v>
      </c>
      <c r="C32" s="15" t="n">
        <f aca="false">MIN(Inputs!$C$4+B32-1,99)</f>
        <v>76</v>
      </c>
      <c r="D32" s="55" t="n">
        <f aca="false">Inputs!$C$28</f>
        <v>0.05</v>
      </c>
      <c r="E32" s="15" t="n">
        <f aca="false">R31</f>
        <v>0</v>
      </c>
      <c r="F32" s="56" t="n">
        <f aca="false">Q31</f>
        <v>75645.6211232995</v>
      </c>
      <c r="G32" s="56" t="n">
        <f aca="false">IF(AND(MOD(A32-1,12)=0,B32&lt;=Inputs!$C$7,E32=0),Inputs!$C$6,0)</f>
        <v>0</v>
      </c>
      <c r="H32" s="56" t="n">
        <f aca="false">IF(B32=1,G32*Inputs!$C$9,0)</f>
        <v>0</v>
      </c>
      <c r="I32" s="56" t="n">
        <f aca="false">I31+G32</f>
        <v>72000</v>
      </c>
      <c r="J32" s="56" t="n">
        <f aca="false">(F32+G32+H32)*((1+D32)^(1/12)-1)</f>
        <v>308.189624147287</v>
      </c>
      <c r="K32" s="56" t="n">
        <f aca="false">(F32+G32+H32+J32)*(Inputs!$C$14+IF(B32&lt;=10,Inputs!$C$12,Inputs!$C$13))/12</f>
        <v>158.237105723848</v>
      </c>
      <c r="L32" s="56" t="n">
        <f aca="false">IF(OR(E32=1,A32&lt;=Inputs!$C$15),0,MAX(Inputs!$C$8*I32-(F32+G32+H32+J32-K32),0))</f>
        <v>0</v>
      </c>
      <c r="M32" s="56" t="n">
        <f aca="false">L32*INDEX(Rates!$B$2:$C$101,C32+1,IF(Inputs!$C$5="Male",1,2))/1000/12*Inputs!$C$16</f>
        <v>0</v>
      </c>
      <c r="N32" s="56" t="n">
        <f aca="false">IF($V$1=1,MAX(F32+G32+H32+J32-K32-M32,0)*Inputs!$C$22/12,0)</f>
        <v>0</v>
      </c>
      <c r="O32" s="56" t="n">
        <f aca="false">IF(AND(MOD(A32,12)=0,B32&gt;=Inputs!$C$18),MAX(F32+G32+H32+J32-K32-M32-N32,0)*Inputs!$C$17,0)</f>
        <v>0</v>
      </c>
      <c r="P32" s="56" t="n">
        <f aca="false">F32+G32+H32+J32-K32-M32-N32+O32</f>
        <v>75795.573641723</v>
      </c>
      <c r="Q32" s="56" t="n">
        <f aca="false">IF(OR(E32=1,P32&lt;=0),0,P32)</f>
        <v>75795.573641723</v>
      </c>
      <c r="R32" s="15" t="n">
        <f aca="false">IF(OR(E32=1,AND(P32&lt;=0,I32&gt;0)),1,0)</f>
        <v>0</v>
      </c>
      <c r="S32" s="15" t="n">
        <f aca="false">IF(L32&gt;0,1,0)</f>
        <v>0</v>
      </c>
    </row>
    <row r="33" customFormat="false" ht="15" hidden="false" customHeight="false" outlineLevel="0" collapsed="false">
      <c r="A33" s="15" t="n">
        <v>32</v>
      </c>
      <c r="B33" s="15" t="n">
        <f aca="false">INT((A33-1)/12)+1</f>
        <v>3</v>
      </c>
      <c r="C33" s="15" t="n">
        <f aca="false">MIN(Inputs!$C$4+B33-1,99)</f>
        <v>76</v>
      </c>
      <c r="D33" s="55" t="n">
        <f aca="false">Inputs!$C$28</f>
        <v>0.05</v>
      </c>
      <c r="E33" s="15" t="n">
        <f aca="false">R32</f>
        <v>0</v>
      </c>
      <c r="F33" s="56" t="n">
        <f aca="false">Q32</f>
        <v>75795.573641723</v>
      </c>
      <c r="G33" s="56" t="n">
        <f aca="false">IF(AND(MOD(A33-1,12)=0,B33&lt;=Inputs!$C$7,E33=0),Inputs!$C$6,0)</f>
        <v>0</v>
      </c>
      <c r="H33" s="56" t="n">
        <f aca="false">IF(B33=1,G33*Inputs!$C$9,0)</f>
        <v>0</v>
      </c>
      <c r="I33" s="56" t="n">
        <f aca="false">I32+G33</f>
        <v>72000</v>
      </c>
      <c r="J33" s="56" t="n">
        <f aca="false">(F33+G33+H33)*((1+D33)^(1/12)-1)</f>
        <v>308.800549269014</v>
      </c>
      <c r="K33" s="56" t="n">
        <f aca="false">(F33+G33+H33+J33)*(Inputs!$C$14+IF(B33&lt;=10,Inputs!$C$12,Inputs!$C$13))/12</f>
        <v>158.550779564567</v>
      </c>
      <c r="L33" s="56" t="n">
        <f aca="false">IF(OR(E33=1,A33&lt;=Inputs!$C$15),0,MAX(Inputs!$C$8*I33-(F33+G33+H33+J33-K33),0))</f>
        <v>0</v>
      </c>
      <c r="M33" s="56" t="n">
        <f aca="false">L33*INDEX(Rates!$B$2:$C$101,C33+1,IF(Inputs!$C$5="Male",1,2))/1000/12*Inputs!$C$16</f>
        <v>0</v>
      </c>
      <c r="N33" s="56" t="n">
        <f aca="false">IF($V$1=1,MAX(F33+G33+H33+J33-K33-M33,0)*Inputs!$C$22/12,0)</f>
        <v>0</v>
      </c>
      <c r="O33" s="56" t="n">
        <f aca="false">IF(AND(MOD(A33,12)=0,B33&gt;=Inputs!$C$18),MAX(F33+G33+H33+J33-K33-M33-N33,0)*Inputs!$C$17,0)</f>
        <v>0</v>
      </c>
      <c r="P33" s="56" t="n">
        <f aca="false">F33+G33+H33+J33-K33-M33-N33+O33</f>
        <v>75945.8234114274</v>
      </c>
      <c r="Q33" s="56" t="n">
        <f aca="false">IF(OR(E33=1,P33&lt;=0),0,P33)</f>
        <v>75945.8234114274</v>
      </c>
      <c r="R33" s="15" t="n">
        <f aca="false">IF(OR(E33=1,AND(P33&lt;=0,I33&gt;0)),1,0)</f>
        <v>0</v>
      </c>
      <c r="S33" s="15" t="n">
        <f aca="false">IF(L33&gt;0,1,0)</f>
        <v>0</v>
      </c>
    </row>
    <row r="34" customFormat="false" ht="15" hidden="false" customHeight="false" outlineLevel="0" collapsed="false">
      <c r="A34" s="15" t="n">
        <v>33</v>
      </c>
      <c r="B34" s="15" t="n">
        <f aca="false">INT((A34-1)/12)+1</f>
        <v>3</v>
      </c>
      <c r="C34" s="15" t="n">
        <f aca="false">MIN(Inputs!$C$4+B34-1,99)</f>
        <v>76</v>
      </c>
      <c r="D34" s="55" t="n">
        <f aca="false">Inputs!$C$28</f>
        <v>0.05</v>
      </c>
      <c r="E34" s="15" t="n">
        <f aca="false">R33</f>
        <v>0</v>
      </c>
      <c r="F34" s="56" t="n">
        <f aca="false">Q33</f>
        <v>75945.8234114274</v>
      </c>
      <c r="G34" s="56" t="n">
        <f aca="false">IF(AND(MOD(A34-1,12)=0,B34&lt;=Inputs!$C$7,E34=0),Inputs!$C$6,0)</f>
        <v>0</v>
      </c>
      <c r="H34" s="56" t="n">
        <f aca="false">IF(B34=1,G34*Inputs!$C$9,0)</f>
        <v>0</v>
      </c>
      <c r="I34" s="56" t="n">
        <f aca="false">I33+G34</f>
        <v>72000</v>
      </c>
      <c r="J34" s="56" t="n">
        <f aca="false">(F34+G34+H34)*((1+D34)^(1/12)-1)</f>
        <v>309.412685429254</v>
      </c>
      <c r="K34" s="56" t="n">
        <f aca="false">(F34+G34+H34+J34)*(Inputs!$C$14+IF(B34&lt;=10,Inputs!$C$12,Inputs!$C$13))/12</f>
        <v>158.865075201785</v>
      </c>
      <c r="L34" s="56" t="n">
        <f aca="false">IF(OR(E34=1,A34&lt;=Inputs!$C$15),0,MAX(Inputs!$C$8*I34-(F34+G34+H34+J34-K34),0))</f>
        <v>0</v>
      </c>
      <c r="M34" s="56" t="n">
        <f aca="false">L34*INDEX(Rates!$B$2:$C$101,C34+1,IF(Inputs!$C$5="Male",1,2))/1000/12*Inputs!$C$16</f>
        <v>0</v>
      </c>
      <c r="N34" s="56" t="n">
        <f aca="false">IF($V$1=1,MAX(F34+G34+H34+J34-K34-M34,0)*Inputs!$C$22/12,0)</f>
        <v>0</v>
      </c>
      <c r="O34" s="56" t="n">
        <f aca="false">IF(AND(MOD(A34,12)=0,B34&gt;=Inputs!$C$18),MAX(F34+G34+H34+J34-K34-M34-N34,0)*Inputs!$C$17,0)</f>
        <v>0</v>
      </c>
      <c r="P34" s="56" t="n">
        <f aca="false">F34+G34+H34+J34-K34-M34-N34+O34</f>
        <v>76096.3710216549</v>
      </c>
      <c r="Q34" s="56" t="n">
        <f aca="false">IF(OR(E34=1,P34&lt;=0),0,P34)</f>
        <v>76096.3710216549</v>
      </c>
      <c r="R34" s="15" t="n">
        <f aca="false">IF(OR(E34=1,AND(P34&lt;=0,I34&gt;0)),1,0)</f>
        <v>0</v>
      </c>
      <c r="S34" s="15" t="n">
        <f aca="false">IF(L34&gt;0,1,0)</f>
        <v>0</v>
      </c>
    </row>
    <row r="35" customFormat="false" ht="15" hidden="false" customHeight="false" outlineLevel="0" collapsed="false">
      <c r="A35" s="15" t="n">
        <v>34</v>
      </c>
      <c r="B35" s="15" t="n">
        <f aca="false">INT((A35-1)/12)+1</f>
        <v>3</v>
      </c>
      <c r="C35" s="15" t="n">
        <f aca="false">MIN(Inputs!$C$4+B35-1,99)</f>
        <v>76</v>
      </c>
      <c r="D35" s="55" t="n">
        <f aca="false">Inputs!$C$28</f>
        <v>0.05</v>
      </c>
      <c r="E35" s="15" t="n">
        <f aca="false">R34</f>
        <v>0</v>
      </c>
      <c r="F35" s="56" t="n">
        <f aca="false">Q34</f>
        <v>76096.3710216549</v>
      </c>
      <c r="G35" s="56" t="n">
        <f aca="false">IF(AND(MOD(A35-1,12)=0,B35&lt;=Inputs!$C$7,E35=0),Inputs!$C$6,0)</f>
        <v>0</v>
      </c>
      <c r="H35" s="56" t="n">
        <f aca="false">IF(B35=1,G35*Inputs!$C$9,0)</f>
        <v>0</v>
      </c>
      <c r="I35" s="56" t="n">
        <f aca="false">I34+G35</f>
        <v>72000</v>
      </c>
      <c r="J35" s="56" t="n">
        <f aca="false">(F35+G35+H35)*((1+D35)^(1/12)-1)</f>
        <v>310.026035028654</v>
      </c>
      <c r="K35" s="56" t="n">
        <f aca="false">(F35+G35+H35+J35)*(Inputs!$C$14+IF(B35&lt;=10,Inputs!$C$12,Inputs!$C$13))/12</f>
        <v>159.179993868091</v>
      </c>
      <c r="L35" s="56" t="n">
        <f aca="false">IF(OR(E35=1,A35&lt;=Inputs!$C$15),0,MAX(Inputs!$C$8*I35-(F35+G35+H35+J35-K35),0))</f>
        <v>0</v>
      </c>
      <c r="M35" s="56" t="n">
        <f aca="false">L35*INDEX(Rates!$B$2:$C$101,C35+1,IF(Inputs!$C$5="Male",1,2))/1000/12*Inputs!$C$16</f>
        <v>0</v>
      </c>
      <c r="N35" s="56" t="n">
        <f aca="false">IF($V$1=1,MAX(F35+G35+H35+J35-K35-M35,0)*Inputs!$C$22/12,0)</f>
        <v>0</v>
      </c>
      <c r="O35" s="56" t="n">
        <f aca="false">IF(AND(MOD(A35,12)=0,B35&gt;=Inputs!$C$18),MAX(F35+G35+H35+J35-K35-M35-N35,0)*Inputs!$C$17,0)</f>
        <v>0</v>
      </c>
      <c r="P35" s="56" t="n">
        <f aca="false">F35+G35+H35+J35-K35-M35-N35+O35</f>
        <v>76247.2170628154</v>
      </c>
      <c r="Q35" s="56" t="n">
        <f aca="false">IF(OR(E35=1,P35&lt;=0),0,P35)</f>
        <v>76247.2170628154</v>
      </c>
      <c r="R35" s="15" t="n">
        <f aca="false">IF(OR(E35=1,AND(P35&lt;=0,I35&gt;0)),1,0)</f>
        <v>0</v>
      </c>
      <c r="S35" s="15" t="n">
        <f aca="false">IF(L35&gt;0,1,0)</f>
        <v>0</v>
      </c>
    </row>
    <row r="36" customFormat="false" ht="15" hidden="false" customHeight="false" outlineLevel="0" collapsed="false">
      <c r="A36" s="15" t="n">
        <v>35</v>
      </c>
      <c r="B36" s="15" t="n">
        <f aca="false">INT((A36-1)/12)+1</f>
        <v>3</v>
      </c>
      <c r="C36" s="15" t="n">
        <f aca="false">MIN(Inputs!$C$4+B36-1,99)</f>
        <v>76</v>
      </c>
      <c r="D36" s="55" t="n">
        <f aca="false">Inputs!$C$28</f>
        <v>0.05</v>
      </c>
      <c r="E36" s="15" t="n">
        <f aca="false">R35</f>
        <v>0</v>
      </c>
      <c r="F36" s="56" t="n">
        <f aca="false">Q35</f>
        <v>76247.2170628154</v>
      </c>
      <c r="G36" s="56" t="n">
        <f aca="false">IF(AND(MOD(A36-1,12)=0,B36&lt;=Inputs!$C$7,E36=0),Inputs!$C$6,0)</f>
        <v>0</v>
      </c>
      <c r="H36" s="56" t="n">
        <f aca="false">IF(B36=1,G36*Inputs!$C$9,0)</f>
        <v>0</v>
      </c>
      <c r="I36" s="56" t="n">
        <f aca="false">I35+G36</f>
        <v>72000</v>
      </c>
      <c r="J36" s="56" t="n">
        <f aca="false">(F36+G36+H36)*((1+D36)^(1/12)-1)</f>
        <v>310.640600472615</v>
      </c>
      <c r="K36" s="56" t="n">
        <f aca="false">(F36+G36+H36+J36)*(Inputs!$C$14+IF(B36&lt;=10,Inputs!$C$12,Inputs!$C$13))/12</f>
        <v>159.495536798517</v>
      </c>
      <c r="L36" s="56" t="n">
        <f aca="false">IF(OR(E36=1,A36&lt;=Inputs!$C$15),0,MAX(Inputs!$C$8*I36-(F36+G36+H36+J36-K36),0))</f>
        <v>0</v>
      </c>
      <c r="M36" s="56" t="n">
        <f aca="false">L36*INDEX(Rates!$B$2:$C$101,C36+1,IF(Inputs!$C$5="Male",1,2))/1000/12*Inputs!$C$16</f>
        <v>0</v>
      </c>
      <c r="N36" s="56" t="n">
        <f aca="false">IF($V$1=1,MAX(F36+G36+H36+J36-K36-M36,0)*Inputs!$C$22/12,0)</f>
        <v>0</v>
      </c>
      <c r="O36" s="56" t="n">
        <f aca="false">IF(AND(MOD(A36,12)=0,B36&gt;=Inputs!$C$18),MAX(F36+G36+H36+J36-K36-M36-N36,0)*Inputs!$C$17,0)</f>
        <v>0</v>
      </c>
      <c r="P36" s="56" t="n">
        <f aca="false">F36+G36+H36+J36-K36-M36-N36+O36</f>
        <v>76398.3621264895</v>
      </c>
      <c r="Q36" s="56" t="n">
        <f aca="false">IF(OR(E36=1,P36&lt;=0),0,P36)</f>
        <v>76398.3621264895</v>
      </c>
      <c r="R36" s="15" t="n">
        <f aca="false">IF(OR(E36=1,AND(P36&lt;=0,I36&gt;0)),1,0)</f>
        <v>0</v>
      </c>
      <c r="S36" s="15" t="n">
        <f aca="false">IF(L36&gt;0,1,0)</f>
        <v>0</v>
      </c>
    </row>
    <row r="37" customFormat="false" ht="15" hidden="false" customHeight="false" outlineLevel="0" collapsed="false">
      <c r="A37" s="15" t="n">
        <v>36</v>
      </c>
      <c r="B37" s="15" t="n">
        <f aca="false">INT((A37-1)/12)+1</f>
        <v>3</v>
      </c>
      <c r="C37" s="15" t="n">
        <f aca="false">MIN(Inputs!$C$4+B37-1,99)</f>
        <v>76</v>
      </c>
      <c r="D37" s="55" t="n">
        <f aca="false">Inputs!$C$28</f>
        <v>0.05</v>
      </c>
      <c r="E37" s="15" t="n">
        <f aca="false">R36</f>
        <v>0</v>
      </c>
      <c r="F37" s="56" t="n">
        <f aca="false">Q36</f>
        <v>76398.3621264895</v>
      </c>
      <c r="G37" s="56" t="n">
        <f aca="false">IF(AND(MOD(A37-1,12)=0,B37&lt;=Inputs!$C$7,E37=0),Inputs!$C$6,0)</f>
        <v>0</v>
      </c>
      <c r="H37" s="56" t="n">
        <f aca="false">IF(B37=1,G37*Inputs!$C$9,0)</f>
        <v>0</v>
      </c>
      <c r="I37" s="56" t="n">
        <f aca="false">I36+G37</f>
        <v>72000</v>
      </c>
      <c r="J37" s="56" t="n">
        <f aca="false">(F37+G37+H37)*((1+D37)^(1/12)-1)</f>
        <v>311.256384171311</v>
      </c>
      <c r="K37" s="56" t="n">
        <f aca="false">(F37+G37+H37+J37)*(Inputs!$C$14+IF(B37&lt;=10,Inputs!$C$12,Inputs!$C$13))/12</f>
        <v>159.811705230543</v>
      </c>
      <c r="L37" s="56" t="n">
        <f aca="false">IF(OR(E37=1,A37&lt;=Inputs!$C$15),0,MAX(Inputs!$C$8*I37-(F37+G37+H37+J37-K37),0))</f>
        <v>0</v>
      </c>
      <c r="M37" s="56" t="n">
        <f aca="false">L37*INDEX(Rates!$B$2:$C$101,C37+1,IF(Inputs!$C$5="Male",1,2))/1000/12*Inputs!$C$16</f>
        <v>0</v>
      </c>
      <c r="N37" s="56" t="n">
        <f aca="false">IF($V$1=1,MAX(F37+G37+H37+J37-K37-M37,0)*Inputs!$C$22/12,0)</f>
        <v>0</v>
      </c>
      <c r="O37" s="56" t="n">
        <f aca="false">IF(AND(MOD(A37,12)=0,B37&gt;=Inputs!$C$18),MAX(F37+G37+H37+J37-K37-M37-N37,0)*Inputs!$C$17,0)</f>
        <v>0</v>
      </c>
      <c r="P37" s="56" t="n">
        <f aca="false">F37+G37+H37+J37-K37-M37-N37+O37</f>
        <v>76549.8068054303</v>
      </c>
      <c r="Q37" s="56" t="n">
        <f aca="false">IF(OR(E37=1,P37&lt;=0),0,P37)</f>
        <v>76549.8068054303</v>
      </c>
      <c r="R37" s="15" t="n">
        <f aca="false">IF(OR(E37=1,AND(P37&lt;=0,I37&gt;0)),1,0)</f>
        <v>0</v>
      </c>
      <c r="S37" s="15" t="n">
        <f aca="false">IF(L37&gt;0,1,0)</f>
        <v>0</v>
      </c>
    </row>
    <row r="38" customFormat="false" ht="15" hidden="false" customHeight="false" outlineLevel="0" collapsed="false">
      <c r="A38" s="15" t="n">
        <v>37</v>
      </c>
      <c r="B38" s="15" t="n">
        <f aca="false">INT((A38-1)/12)+1</f>
        <v>4</v>
      </c>
      <c r="C38" s="15" t="n">
        <f aca="false">MIN(Inputs!$C$4+B38-1,99)</f>
        <v>77</v>
      </c>
      <c r="D38" s="55" t="n">
        <f aca="false">Inputs!$C$28</f>
        <v>0.05</v>
      </c>
      <c r="E38" s="15" t="n">
        <f aca="false">R37</f>
        <v>0</v>
      </c>
      <c r="F38" s="56" t="n">
        <f aca="false">Q37</f>
        <v>76549.8068054303</v>
      </c>
      <c r="G38" s="56" t="n">
        <f aca="false">IF(AND(MOD(A38-1,12)=0,B38&lt;=Inputs!$C$7,E38=0),Inputs!$C$6,0)</f>
        <v>24000</v>
      </c>
      <c r="H38" s="56" t="n">
        <f aca="false">IF(B38=1,G38*Inputs!$C$9,0)</f>
        <v>0</v>
      </c>
      <c r="I38" s="56" t="n">
        <f aca="false">I37+G38</f>
        <v>96000</v>
      </c>
      <c r="J38" s="56" t="n">
        <f aca="false">(F38+G38+H38)*((1+D38)^(1/12)-1)</f>
        <v>409.652359347251</v>
      </c>
      <c r="K38" s="56" t="n">
        <f aca="false">(F38+G38+H38+J38)*(Inputs!$C$14+IF(B38&lt;=10,Inputs!$C$12,Inputs!$C$13))/12</f>
        <v>210.332206593287</v>
      </c>
      <c r="L38" s="56" t="n">
        <f aca="false">IF(OR(E38=1,A38&lt;=Inputs!$C$15),0,MAX(Inputs!$C$8*I38-(F38+G38+H38+J38-K38),0))</f>
        <v>0</v>
      </c>
      <c r="M38" s="56" t="n">
        <f aca="false">L38*INDEX(Rates!$B$2:$C$101,C38+1,IF(Inputs!$C$5="Male",1,2))/1000/12*Inputs!$C$16</f>
        <v>0</v>
      </c>
      <c r="N38" s="56" t="n">
        <f aca="false">IF($V$1=1,MAX(F38+G38+H38+J38-K38-M38,0)*Inputs!$C$22/12,0)</f>
        <v>0</v>
      </c>
      <c r="O38" s="56" t="n">
        <f aca="false">IF(AND(MOD(A38,12)=0,B38&gt;=Inputs!$C$18),MAX(F38+G38+H38+J38-K38-M38-N38,0)*Inputs!$C$17,0)</f>
        <v>0</v>
      </c>
      <c r="P38" s="56" t="n">
        <f aca="false">F38+G38+H38+J38-K38-M38-N38+O38</f>
        <v>100749.126958184</v>
      </c>
      <c r="Q38" s="56" t="n">
        <f aca="false">IF(OR(E38=1,P38&lt;=0),0,P38)</f>
        <v>100749.126958184</v>
      </c>
      <c r="R38" s="15" t="n">
        <f aca="false">IF(OR(E38=1,AND(P38&lt;=0,I38&gt;0)),1,0)</f>
        <v>0</v>
      </c>
      <c r="S38" s="15" t="n">
        <f aca="false">IF(L38&gt;0,1,0)</f>
        <v>0</v>
      </c>
    </row>
    <row r="39" customFormat="false" ht="15" hidden="false" customHeight="false" outlineLevel="0" collapsed="false">
      <c r="A39" s="15" t="n">
        <v>38</v>
      </c>
      <c r="B39" s="15" t="n">
        <f aca="false">INT((A39-1)/12)+1</f>
        <v>4</v>
      </c>
      <c r="C39" s="15" t="n">
        <f aca="false">MIN(Inputs!$C$4+B39-1,99)</f>
        <v>77</v>
      </c>
      <c r="D39" s="55" t="n">
        <f aca="false">Inputs!$C$28</f>
        <v>0.05</v>
      </c>
      <c r="E39" s="15" t="n">
        <f aca="false">R38</f>
        <v>0</v>
      </c>
      <c r="F39" s="56" t="n">
        <f aca="false">Q38</f>
        <v>100749.126958184</v>
      </c>
      <c r="G39" s="56" t="n">
        <f aca="false">IF(AND(MOD(A39-1,12)=0,B39&lt;=Inputs!$C$7,E39=0),Inputs!$C$6,0)</f>
        <v>0</v>
      </c>
      <c r="H39" s="56" t="n">
        <f aca="false">IF(B39=1,G39*Inputs!$C$9,0)</f>
        <v>0</v>
      </c>
      <c r="I39" s="56" t="n">
        <f aca="false">I38+G39</f>
        <v>96000</v>
      </c>
      <c r="J39" s="56" t="n">
        <f aca="false">(F39+G39+H39)*((1+D39)^(1/12)-1)</f>
        <v>410.464414322146</v>
      </c>
      <c r="K39" s="56" t="n">
        <f aca="false">(F39+G39+H39+J39)*(Inputs!$C$14+IF(B39&lt;=10,Inputs!$C$12,Inputs!$C$13))/12</f>
        <v>210.749148692722</v>
      </c>
      <c r="L39" s="56" t="n">
        <f aca="false">IF(OR(E39=1,A39&lt;=Inputs!$C$15),0,MAX(Inputs!$C$8*I39-(F39+G39+H39+J39-K39),0))</f>
        <v>0</v>
      </c>
      <c r="M39" s="56" t="n">
        <f aca="false">L39*INDEX(Rates!$B$2:$C$101,C39+1,IF(Inputs!$C$5="Male",1,2))/1000/12*Inputs!$C$16</f>
        <v>0</v>
      </c>
      <c r="N39" s="56" t="n">
        <f aca="false">IF($V$1=1,MAX(F39+G39+H39+J39-K39-M39,0)*Inputs!$C$22/12,0)</f>
        <v>0</v>
      </c>
      <c r="O39" s="56" t="n">
        <f aca="false">IF(AND(MOD(A39,12)=0,B39&gt;=Inputs!$C$18),MAX(F39+G39+H39+J39-K39-M39-N39,0)*Inputs!$C$17,0)</f>
        <v>0</v>
      </c>
      <c r="P39" s="56" t="n">
        <f aca="false">F39+G39+H39+J39-K39-M39-N39+O39</f>
        <v>100948.842223814</v>
      </c>
      <c r="Q39" s="56" t="n">
        <f aca="false">IF(OR(E39=1,P39&lt;=0),0,P39)</f>
        <v>100948.842223814</v>
      </c>
      <c r="R39" s="15" t="n">
        <f aca="false">IF(OR(E39=1,AND(P39&lt;=0,I39&gt;0)),1,0)</f>
        <v>0</v>
      </c>
      <c r="S39" s="15" t="n">
        <f aca="false">IF(L39&gt;0,1,0)</f>
        <v>0</v>
      </c>
    </row>
    <row r="40" customFormat="false" ht="15" hidden="false" customHeight="false" outlineLevel="0" collapsed="false">
      <c r="A40" s="15" t="n">
        <v>39</v>
      </c>
      <c r="B40" s="15" t="n">
        <f aca="false">INT((A40-1)/12)+1</f>
        <v>4</v>
      </c>
      <c r="C40" s="15" t="n">
        <f aca="false">MIN(Inputs!$C$4+B40-1,99)</f>
        <v>77</v>
      </c>
      <c r="D40" s="55" t="n">
        <f aca="false">Inputs!$C$28</f>
        <v>0.05</v>
      </c>
      <c r="E40" s="15" t="n">
        <f aca="false">R39</f>
        <v>0</v>
      </c>
      <c r="F40" s="56" t="n">
        <f aca="false">Q39</f>
        <v>100948.842223814</v>
      </c>
      <c r="G40" s="56" t="n">
        <f aca="false">IF(AND(MOD(A40-1,12)=0,B40&lt;=Inputs!$C$7,E40=0),Inputs!$C$6,0)</f>
        <v>0</v>
      </c>
      <c r="H40" s="56" t="n">
        <f aca="false">IF(B40=1,G40*Inputs!$C$9,0)</f>
        <v>0</v>
      </c>
      <c r="I40" s="56" t="n">
        <f aca="false">I39+G40</f>
        <v>96000</v>
      </c>
      <c r="J40" s="56" t="n">
        <f aca="false">(F40+G40+H40)*((1+D40)^(1/12)-1)</f>
        <v>411.278079035805</v>
      </c>
      <c r="K40" s="56" t="n">
        <f aca="false">(F40+G40+H40+J40)*(Inputs!$C$14+IF(B40&lt;=10,Inputs!$C$12,Inputs!$C$13))/12</f>
        <v>211.166917297603</v>
      </c>
      <c r="L40" s="56" t="n">
        <f aca="false">IF(OR(E40=1,A40&lt;=Inputs!$C$15),0,MAX(Inputs!$C$8*I40-(F40+G40+H40+J40-K40),0))</f>
        <v>0</v>
      </c>
      <c r="M40" s="56" t="n">
        <f aca="false">L40*INDEX(Rates!$B$2:$C$101,C40+1,IF(Inputs!$C$5="Male",1,2))/1000/12*Inputs!$C$16</f>
        <v>0</v>
      </c>
      <c r="N40" s="56" t="n">
        <f aca="false">IF($V$1=1,MAX(F40+G40+H40+J40-K40-M40,0)*Inputs!$C$22/12,0)</f>
        <v>0</v>
      </c>
      <c r="O40" s="56" t="n">
        <f aca="false">IF(AND(MOD(A40,12)=0,B40&gt;=Inputs!$C$18),MAX(F40+G40+H40+J40-K40-M40-N40,0)*Inputs!$C$17,0)</f>
        <v>0</v>
      </c>
      <c r="P40" s="56" t="n">
        <f aca="false">F40+G40+H40+J40-K40-M40-N40+O40</f>
        <v>101148.953385552</v>
      </c>
      <c r="Q40" s="56" t="n">
        <f aca="false">IF(OR(E40=1,P40&lt;=0),0,P40)</f>
        <v>101148.953385552</v>
      </c>
      <c r="R40" s="15" t="n">
        <f aca="false">IF(OR(E40=1,AND(P40&lt;=0,I40&gt;0)),1,0)</f>
        <v>0</v>
      </c>
      <c r="S40" s="15" t="n">
        <f aca="false">IF(L40&gt;0,1,0)</f>
        <v>0</v>
      </c>
    </row>
    <row r="41" customFormat="false" ht="15" hidden="false" customHeight="false" outlineLevel="0" collapsed="false">
      <c r="A41" s="15" t="n">
        <v>40</v>
      </c>
      <c r="B41" s="15" t="n">
        <f aca="false">INT((A41-1)/12)+1</f>
        <v>4</v>
      </c>
      <c r="C41" s="15" t="n">
        <f aca="false">MIN(Inputs!$C$4+B41-1,99)</f>
        <v>77</v>
      </c>
      <c r="D41" s="55" t="n">
        <f aca="false">Inputs!$C$28</f>
        <v>0.05</v>
      </c>
      <c r="E41" s="15" t="n">
        <f aca="false">R40</f>
        <v>0</v>
      </c>
      <c r="F41" s="56" t="n">
        <f aca="false">Q40</f>
        <v>101148.953385552</v>
      </c>
      <c r="G41" s="56" t="n">
        <f aca="false">IF(AND(MOD(A41-1,12)=0,B41&lt;=Inputs!$C$7,E41=0),Inputs!$C$6,0)</f>
        <v>0</v>
      </c>
      <c r="H41" s="56" t="n">
        <f aca="false">IF(B41=1,G41*Inputs!$C$9,0)</f>
        <v>0</v>
      </c>
      <c r="I41" s="56" t="n">
        <f aca="false">I40+G41</f>
        <v>96000</v>
      </c>
      <c r="J41" s="56" t="n">
        <f aca="false">(F41+G41+H41)*((1+D41)^(1/12)-1)</f>
        <v>412.093356679216</v>
      </c>
      <c r="K41" s="56" t="n">
        <f aca="false">(F41+G41+H41+J41)*(Inputs!$C$14+IF(B41&lt;=10,Inputs!$C$12,Inputs!$C$13))/12</f>
        <v>211.585514046315</v>
      </c>
      <c r="L41" s="56" t="n">
        <f aca="false">IF(OR(E41=1,A41&lt;=Inputs!$C$15),0,MAX(Inputs!$C$8*I41-(F41+G41+H41+J41-K41),0))</f>
        <v>0</v>
      </c>
      <c r="M41" s="56" t="n">
        <f aca="false">L41*INDEX(Rates!$B$2:$C$101,C41+1,IF(Inputs!$C$5="Male",1,2))/1000/12*Inputs!$C$16</f>
        <v>0</v>
      </c>
      <c r="N41" s="56" t="n">
        <f aca="false">IF($V$1=1,MAX(F41+G41+H41+J41-K41-M41,0)*Inputs!$C$22/12,0)</f>
        <v>0</v>
      </c>
      <c r="O41" s="56" t="n">
        <f aca="false">IF(AND(MOD(A41,12)=0,B41&gt;=Inputs!$C$18),MAX(F41+G41+H41+J41-K41-M41-N41,0)*Inputs!$C$17,0)</f>
        <v>0</v>
      </c>
      <c r="P41" s="56" t="n">
        <f aca="false">F41+G41+H41+J41-K41-M41-N41+O41</f>
        <v>101349.461228185</v>
      </c>
      <c r="Q41" s="56" t="n">
        <f aca="false">IF(OR(E41=1,P41&lt;=0),0,P41)</f>
        <v>101349.461228185</v>
      </c>
      <c r="R41" s="15" t="n">
        <f aca="false">IF(OR(E41=1,AND(P41&lt;=0,I41&gt;0)),1,0)</f>
        <v>0</v>
      </c>
      <c r="S41" s="15" t="n">
        <f aca="false">IF(L41&gt;0,1,0)</f>
        <v>0</v>
      </c>
    </row>
    <row r="42" customFormat="false" ht="15" hidden="false" customHeight="false" outlineLevel="0" collapsed="false">
      <c r="A42" s="15" t="n">
        <v>41</v>
      </c>
      <c r="B42" s="15" t="n">
        <f aca="false">INT((A42-1)/12)+1</f>
        <v>4</v>
      </c>
      <c r="C42" s="15" t="n">
        <f aca="false">MIN(Inputs!$C$4+B42-1,99)</f>
        <v>77</v>
      </c>
      <c r="D42" s="55" t="n">
        <f aca="false">Inputs!$C$28</f>
        <v>0.05</v>
      </c>
      <c r="E42" s="15" t="n">
        <f aca="false">R41</f>
        <v>0</v>
      </c>
      <c r="F42" s="56" t="n">
        <f aca="false">Q41</f>
        <v>101349.461228185</v>
      </c>
      <c r="G42" s="56" t="n">
        <f aca="false">IF(AND(MOD(A42-1,12)=0,B42&lt;=Inputs!$C$7,E42=0),Inputs!$C$6,0)</f>
        <v>0</v>
      </c>
      <c r="H42" s="56" t="n">
        <f aca="false">IF(B42=1,G42*Inputs!$C$9,0)</f>
        <v>0</v>
      </c>
      <c r="I42" s="56" t="n">
        <f aca="false">I41+G42</f>
        <v>96000</v>
      </c>
      <c r="J42" s="56" t="n">
        <f aca="false">(F42+G42+H42)*((1+D42)^(1/12)-1)</f>
        <v>412.910250449694</v>
      </c>
      <c r="K42" s="56" t="n">
        <f aca="false">(F42+G42+H42+J42)*(Inputs!$C$14+IF(B42&lt;=10,Inputs!$C$12,Inputs!$C$13))/12</f>
        <v>212.004940580489</v>
      </c>
      <c r="L42" s="56" t="n">
        <f aca="false">IF(OR(E42=1,A42&lt;=Inputs!$C$15),0,MAX(Inputs!$C$8*I42-(F42+G42+H42+J42-K42),0))</f>
        <v>0</v>
      </c>
      <c r="M42" s="56" t="n">
        <f aca="false">L42*INDEX(Rates!$B$2:$C$101,C42+1,IF(Inputs!$C$5="Male",1,2))/1000/12*Inputs!$C$16</f>
        <v>0</v>
      </c>
      <c r="N42" s="56" t="n">
        <f aca="false">IF($V$1=1,MAX(F42+G42+H42+J42-K42-M42,0)*Inputs!$C$22/12,0)</f>
        <v>0</v>
      </c>
      <c r="O42" s="56" t="n">
        <f aca="false">IF(AND(MOD(A42,12)=0,B42&gt;=Inputs!$C$18),MAX(F42+G42+H42+J42-K42-M42-N42,0)*Inputs!$C$17,0)</f>
        <v>0</v>
      </c>
      <c r="P42" s="56" t="n">
        <f aca="false">F42+G42+H42+J42-K42-M42-N42+O42</f>
        <v>101550.366538054</v>
      </c>
      <c r="Q42" s="56" t="n">
        <f aca="false">IF(OR(E42=1,P42&lt;=0),0,P42)</f>
        <v>101550.366538054</v>
      </c>
      <c r="R42" s="15" t="n">
        <f aca="false">IF(OR(E42=1,AND(P42&lt;=0,I42&gt;0)),1,0)</f>
        <v>0</v>
      </c>
      <c r="S42" s="15" t="n">
        <f aca="false">IF(L42&gt;0,1,0)</f>
        <v>0</v>
      </c>
    </row>
    <row r="43" customFormat="false" ht="15" hidden="false" customHeight="false" outlineLevel="0" collapsed="false">
      <c r="A43" s="15" t="n">
        <v>42</v>
      </c>
      <c r="B43" s="15" t="n">
        <f aca="false">INT((A43-1)/12)+1</f>
        <v>4</v>
      </c>
      <c r="C43" s="15" t="n">
        <f aca="false">MIN(Inputs!$C$4+B43-1,99)</f>
        <v>77</v>
      </c>
      <c r="D43" s="55" t="n">
        <f aca="false">Inputs!$C$28</f>
        <v>0.05</v>
      </c>
      <c r="E43" s="15" t="n">
        <f aca="false">R42</f>
        <v>0</v>
      </c>
      <c r="F43" s="56" t="n">
        <f aca="false">Q42</f>
        <v>101550.366538054</v>
      </c>
      <c r="G43" s="56" t="n">
        <f aca="false">IF(AND(MOD(A43-1,12)=0,B43&lt;=Inputs!$C$7,E43=0),Inputs!$C$6,0)</f>
        <v>0</v>
      </c>
      <c r="H43" s="56" t="n">
        <f aca="false">IF(B43=1,G43*Inputs!$C$9,0)</f>
        <v>0</v>
      </c>
      <c r="I43" s="56" t="n">
        <f aca="false">I42+G43</f>
        <v>96000</v>
      </c>
      <c r="J43" s="56" t="n">
        <f aca="false">(F43+G43+H43)*((1+D43)^(1/12)-1)</f>
        <v>413.728763550894</v>
      </c>
      <c r="K43" s="56" t="n">
        <f aca="false">(F43+G43+H43+J43)*(Inputs!$C$14+IF(B43&lt;=10,Inputs!$C$12,Inputs!$C$13))/12</f>
        <v>212.42519854501</v>
      </c>
      <c r="L43" s="56" t="n">
        <f aca="false">IF(OR(E43=1,A43&lt;=Inputs!$C$15),0,MAX(Inputs!$C$8*I43-(F43+G43+H43+J43-K43),0))</f>
        <v>0</v>
      </c>
      <c r="M43" s="56" t="n">
        <f aca="false">L43*INDEX(Rates!$B$2:$C$101,C43+1,IF(Inputs!$C$5="Male",1,2))/1000/12*Inputs!$C$16</f>
        <v>0</v>
      </c>
      <c r="N43" s="56" t="n">
        <f aca="false">IF($V$1=1,MAX(F43+G43+H43+J43-K43-M43,0)*Inputs!$C$22/12,0)</f>
        <v>0</v>
      </c>
      <c r="O43" s="56" t="n">
        <f aca="false">IF(AND(MOD(A43,12)=0,B43&gt;=Inputs!$C$18),MAX(F43+G43+H43+J43-K43-M43-N43,0)*Inputs!$C$17,0)</f>
        <v>0</v>
      </c>
      <c r="P43" s="56" t="n">
        <f aca="false">F43+G43+H43+J43-K43-M43-N43+O43</f>
        <v>101751.67010306</v>
      </c>
      <c r="Q43" s="56" t="n">
        <f aca="false">IF(OR(E43=1,P43&lt;=0),0,P43)</f>
        <v>101751.67010306</v>
      </c>
      <c r="R43" s="15" t="n">
        <f aca="false">IF(OR(E43=1,AND(P43&lt;=0,I43&gt;0)),1,0)</f>
        <v>0</v>
      </c>
      <c r="S43" s="15" t="n">
        <f aca="false">IF(L43&gt;0,1,0)</f>
        <v>0</v>
      </c>
    </row>
    <row r="44" customFormat="false" ht="15" hidden="false" customHeight="false" outlineLevel="0" collapsed="false">
      <c r="A44" s="15" t="n">
        <v>43</v>
      </c>
      <c r="B44" s="15" t="n">
        <f aca="false">INT((A44-1)/12)+1</f>
        <v>4</v>
      </c>
      <c r="C44" s="15" t="n">
        <f aca="false">MIN(Inputs!$C$4+B44-1,99)</f>
        <v>77</v>
      </c>
      <c r="D44" s="55" t="n">
        <f aca="false">Inputs!$C$28</f>
        <v>0.05</v>
      </c>
      <c r="E44" s="15" t="n">
        <f aca="false">R43</f>
        <v>0</v>
      </c>
      <c r="F44" s="56" t="n">
        <f aca="false">Q43</f>
        <v>101751.67010306</v>
      </c>
      <c r="G44" s="56" t="n">
        <f aca="false">IF(AND(MOD(A44-1,12)=0,B44&lt;=Inputs!$C$7,E44=0),Inputs!$C$6,0)</f>
        <v>0</v>
      </c>
      <c r="H44" s="56" t="n">
        <f aca="false">IF(B44=1,G44*Inputs!$C$9,0)</f>
        <v>0</v>
      </c>
      <c r="I44" s="56" t="n">
        <f aca="false">I43+G44</f>
        <v>96000</v>
      </c>
      <c r="J44" s="56" t="n">
        <f aca="false">(F44+G44+H44)*((1+D44)^(1/12)-1)</f>
        <v>414.548899192818</v>
      </c>
      <c r="K44" s="56" t="n">
        <f aca="false">(F44+G44+H44+J44)*(Inputs!$C$14+IF(B44&lt;=10,Inputs!$C$12,Inputs!$C$13))/12</f>
        <v>212.846289588027</v>
      </c>
      <c r="L44" s="56" t="n">
        <f aca="false">IF(OR(E44=1,A44&lt;=Inputs!$C$15),0,MAX(Inputs!$C$8*I44-(F44+G44+H44+J44-K44),0))</f>
        <v>0</v>
      </c>
      <c r="M44" s="56" t="n">
        <f aca="false">L44*INDEX(Rates!$B$2:$C$101,C44+1,IF(Inputs!$C$5="Male",1,2))/1000/12*Inputs!$C$16</f>
        <v>0</v>
      </c>
      <c r="N44" s="56" t="n">
        <f aca="false">IF($V$1=1,MAX(F44+G44+H44+J44-K44-M44,0)*Inputs!$C$22/12,0)</f>
        <v>0</v>
      </c>
      <c r="O44" s="56" t="n">
        <f aca="false">IF(AND(MOD(A44,12)=0,B44&gt;=Inputs!$C$18),MAX(F44+G44+H44+J44-K44-M44-N44,0)*Inputs!$C$17,0)</f>
        <v>0</v>
      </c>
      <c r="P44" s="56" t="n">
        <f aca="false">F44+G44+H44+J44-K44-M44-N44+O44</f>
        <v>101953.372712665</v>
      </c>
      <c r="Q44" s="56" t="n">
        <f aca="false">IF(OR(E44=1,P44&lt;=0),0,P44)</f>
        <v>101953.372712665</v>
      </c>
      <c r="R44" s="15" t="n">
        <f aca="false">IF(OR(E44=1,AND(P44&lt;=0,I44&gt;0)),1,0)</f>
        <v>0</v>
      </c>
      <c r="S44" s="15" t="n">
        <f aca="false">IF(L44&gt;0,1,0)</f>
        <v>0</v>
      </c>
    </row>
    <row r="45" customFormat="false" ht="15" hidden="false" customHeight="false" outlineLevel="0" collapsed="false">
      <c r="A45" s="15" t="n">
        <v>44</v>
      </c>
      <c r="B45" s="15" t="n">
        <f aca="false">INT((A45-1)/12)+1</f>
        <v>4</v>
      </c>
      <c r="C45" s="15" t="n">
        <f aca="false">MIN(Inputs!$C$4+B45-1,99)</f>
        <v>77</v>
      </c>
      <c r="D45" s="55" t="n">
        <f aca="false">Inputs!$C$28</f>
        <v>0.05</v>
      </c>
      <c r="E45" s="15" t="n">
        <f aca="false">R44</f>
        <v>0</v>
      </c>
      <c r="F45" s="56" t="n">
        <f aca="false">Q44</f>
        <v>101953.372712665</v>
      </c>
      <c r="G45" s="56" t="n">
        <f aca="false">IF(AND(MOD(A45-1,12)=0,B45&lt;=Inputs!$C$7,E45=0),Inputs!$C$6,0)</f>
        <v>0</v>
      </c>
      <c r="H45" s="56" t="n">
        <f aca="false">IF(B45=1,G45*Inputs!$C$9,0)</f>
        <v>0</v>
      </c>
      <c r="I45" s="56" t="n">
        <f aca="false">I44+G45</f>
        <v>96000</v>
      </c>
      <c r="J45" s="56" t="n">
        <f aca="false">(F45+G45+H45)*((1+D45)^(1/12)-1)</f>
        <v>415.370660591832</v>
      </c>
      <c r="K45" s="56" t="n">
        <f aca="false">(F45+G45+H45+J45)*(Inputs!$C$14+IF(B45&lt;=10,Inputs!$C$12,Inputs!$C$13))/12</f>
        <v>213.268215360951</v>
      </c>
      <c r="L45" s="56" t="n">
        <f aca="false">IF(OR(E45=1,A45&lt;=Inputs!$C$15),0,MAX(Inputs!$C$8*I45-(F45+G45+H45+J45-K45),0))</f>
        <v>0</v>
      </c>
      <c r="M45" s="56" t="n">
        <f aca="false">L45*INDEX(Rates!$B$2:$C$101,C45+1,IF(Inputs!$C$5="Male",1,2))/1000/12*Inputs!$C$16</f>
        <v>0</v>
      </c>
      <c r="N45" s="56" t="n">
        <f aca="false">IF($V$1=1,MAX(F45+G45+H45+J45-K45-M45,0)*Inputs!$C$22/12,0)</f>
        <v>0</v>
      </c>
      <c r="O45" s="56" t="n">
        <f aca="false">IF(AND(MOD(A45,12)=0,B45&gt;=Inputs!$C$18),MAX(F45+G45+H45+J45-K45-M45-N45,0)*Inputs!$C$17,0)</f>
        <v>0</v>
      </c>
      <c r="P45" s="56" t="n">
        <f aca="false">F45+G45+H45+J45-K45-M45-N45+O45</f>
        <v>102155.475157896</v>
      </c>
      <c r="Q45" s="56" t="n">
        <f aca="false">IF(OR(E45=1,P45&lt;=0),0,P45)</f>
        <v>102155.475157896</v>
      </c>
      <c r="R45" s="15" t="n">
        <f aca="false">IF(OR(E45=1,AND(P45&lt;=0,I45&gt;0)),1,0)</f>
        <v>0</v>
      </c>
      <c r="S45" s="15" t="n">
        <f aca="false">IF(L45&gt;0,1,0)</f>
        <v>0</v>
      </c>
    </row>
    <row r="46" customFormat="false" ht="15" hidden="false" customHeight="false" outlineLevel="0" collapsed="false">
      <c r="A46" s="15" t="n">
        <v>45</v>
      </c>
      <c r="B46" s="15" t="n">
        <f aca="false">INT((A46-1)/12)+1</f>
        <v>4</v>
      </c>
      <c r="C46" s="15" t="n">
        <f aca="false">MIN(Inputs!$C$4+B46-1,99)</f>
        <v>77</v>
      </c>
      <c r="D46" s="55" t="n">
        <f aca="false">Inputs!$C$28</f>
        <v>0.05</v>
      </c>
      <c r="E46" s="15" t="n">
        <f aca="false">R45</f>
        <v>0</v>
      </c>
      <c r="F46" s="56" t="n">
        <f aca="false">Q45</f>
        <v>102155.475157896</v>
      </c>
      <c r="G46" s="56" t="n">
        <f aca="false">IF(AND(MOD(A46-1,12)=0,B46&lt;=Inputs!$C$7,E46=0),Inputs!$C$6,0)</f>
        <v>0</v>
      </c>
      <c r="H46" s="56" t="n">
        <f aca="false">IF(B46=1,G46*Inputs!$C$9,0)</f>
        <v>0</v>
      </c>
      <c r="I46" s="56" t="n">
        <f aca="false">I45+G46</f>
        <v>96000</v>
      </c>
      <c r="J46" s="56" t="n">
        <f aca="false">(F46+G46+H46)*((1+D46)^(1/12)-1)</f>
        <v>416.194050970681</v>
      </c>
      <c r="K46" s="56" t="n">
        <f aca="false">(F46+G46+H46+J46)*(Inputs!$C$14+IF(B46&lt;=10,Inputs!$C$12,Inputs!$C$13))/12</f>
        <v>213.690977518471</v>
      </c>
      <c r="L46" s="56" t="n">
        <f aca="false">IF(OR(E46=1,A46&lt;=Inputs!$C$15),0,MAX(Inputs!$C$8*I46-(F46+G46+H46+J46-K46),0))</f>
        <v>0</v>
      </c>
      <c r="M46" s="56" t="n">
        <f aca="false">L46*INDEX(Rates!$B$2:$C$101,C46+1,IF(Inputs!$C$5="Male",1,2))/1000/12*Inputs!$C$16</f>
        <v>0</v>
      </c>
      <c r="N46" s="56" t="n">
        <f aca="false">IF($V$1=1,MAX(F46+G46+H46+J46-K46-M46,0)*Inputs!$C$22/12,0)</f>
        <v>0</v>
      </c>
      <c r="O46" s="56" t="n">
        <f aca="false">IF(AND(MOD(A46,12)=0,B46&gt;=Inputs!$C$18),MAX(F46+G46+H46+J46-K46-M46-N46,0)*Inputs!$C$17,0)</f>
        <v>0</v>
      </c>
      <c r="P46" s="56" t="n">
        <f aca="false">F46+G46+H46+J46-K46-M46-N46+O46</f>
        <v>102357.978231348</v>
      </c>
      <c r="Q46" s="56" t="n">
        <f aca="false">IF(OR(E46=1,P46&lt;=0),0,P46)</f>
        <v>102357.978231348</v>
      </c>
      <c r="R46" s="15" t="n">
        <f aca="false">IF(OR(E46=1,AND(P46&lt;=0,I46&gt;0)),1,0)</f>
        <v>0</v>
      </c>
      <c r="S46" s="15" t="n">
        <f aca="false">IF(L46&gt;0,1,0)</f>
        <v>0</v>
      </c>
    </row>
    <row r="47" customFormat="false" ht="15" hidden="false" customHeight="false" outlineLevel="0" collapsed="false">
      <c r="A47" s="15" t="n">
        <v>46</v>
      </c>
      <c r="B47" s="15" t="n">
        <f aca="false">INT((A47-1)/12)+1</f>
        <v>4</v>
      </c>
      <c r="C47" s="15" t="n">
        <f aca="false">MIN(Inputs!$C$4+B47-1,99)</f>
        <v>77</v>
      </c>
      <c r="D47" s="55" t="n">
        <f aca="false">Inputs!$C$28</f>
        <v>0.05</v>
      </c>
      <c r="E47" s="15" t="n">
        <f aca="false">R46</f>
        <v>0</v>
      </c>
      <c r="F47" s="56" t="n">
        <f aca="false">Q46</f>
        <v>102357.978231348</v>
      </c>
      <c r="G47" s="56" t="n">
        <f aca="false">IF(AND(MOD(A47-1,12)=0,B47&lt;=Inputs!$C$7,E47=0),Inputs!$C$6,0)</f>
        <v>0</v>
      </c>
      <c r="H47" s="56" t="n">
        <f aca="false">IF(B47=1,G47*Inputs!$C$9,0)</f>
        <v>0</v>
      </c>
      <c r="I47" s="56" t="n">
        <f aca="false">I46+G47</f>
        <v>96000</v>
      </c>
      <c r="J47" s="56" t="n">
        <f aca="false">(F47+G47+H47)*((1+D47)^(1/12)-1)</f>
        <v>417.019073558495</v>
      </c>
      <c r="K47" s="56" t="n">
        <f aca="false">(F47+G47+H47+J47)*(Inputs!$C$14+IF(B47&lt;=10,Inputs!$C$12,Inputs!$C$13))/12</f>
        <v>214.114577718555</v>
      </c>
      <c r="L47" s="56" t="n">
        <f aca="false">IF(OR(E47=1,A47&lt;=Inputs!$C$15),0,MAX(Inputs!$C$8*I47-(F47+G47+H47+J47-K47),0))</f>
        <v>0</v>
      </c>
      <c r="M47" s="56" t="n">
        <f aca="false">L47*INDEX(Rates!$B$2:$C$101,C47+1,IF(Inputs!$C$5="Male",1,2))/1000/12*Inputs!$C$16</f>
        <v>0</v>
      </c>
      <c r="N47" s="56" t="n">
        <f aca="false">IF($V$1=1,MAX(F47+G47+H47+J47-K47-M47,0)*Inputs!$C$22/12,0)</f>
        <v>0</v>
      </c>
      <c r="O47" s="56" t="n">
        <f aca="false">IF(AND(MOD(A47,12)=0,B47&gt;=Inputs!$C$18),MAX(F47+G47+H47+J47-K47-M47-N47,0)*Inputs!$C$17,0)</f>
        <v>0</v>
      </c>
      <c r="P47" s="56" t="n">
        <f aca="false">F47+G47+H47+J47-K47-M47-N47+O47</f>
        <v>102560.882727188</v>
      </c>
      <c r="Q47" s="56" t="n">
        <f aca="false">IF(OR(E47=1,P47&lt;=0),0,P47)</f>
        <v>102560.882727188</v>
      </c>
      <c r="R47" s="15" t="n">
        <f aca="false">IF(OR(E47=1,AND(P47&lt;=0,I47&gt;0)),1,0)</f>
        <v>0</v>
      </c>
      <c r="S47" s="15" t="n">
        <f aca="false">IF(L47&gt;0,1,0)</f>
        <v>0</v>
      </c>
    </row>
    <row r="48" customFormat="false" ht="15" hidden="false" customHeight="false" outlineLevel="0" collapsed="false">
      <c r="A48" s="15" t="n">
        <v>47</v>
      </c>
      <c r="B48" s="15" t="n">
        <f aca="false">INT((A48-1)/12)+1</f>
        <v>4</v>
      </c>
      <c r="C48" s="15" t="n">
        <f aca="false">MIN(Inputs!$C$4+B48-1,99)</f>
        <v>77</v>
      </c>
      <c r="D48" s="55" t="n">
        <f aca="false">Inputs!$C$28</f>
        <v>0.05</v>
      </c>
      <c r="E48" s="15" t="n">
        <f aca="false">R47</f>
        <v>0</v>
      </c>
      <c r="F48" s="56" t="n">
        <f aca="false">Q47</f>
        <v>102560.882727188</v>
      </c>
      <c r="G48" s="56" t="n">
        <f aca="false">IF(AND(MOD(A48-1,12)=0,B48&lt;=Inputs!$C$7,E48=0),Inputs!$C$6,0)</f>
        <v>0</v>
      </c>
      <c r="H48" s="56" t="n">
        <f aca="false">IF(B48=1,G48*Inputs!$C$9,0)</f>
        <v>0</v>
      </c>
      <c r="I48" s="56" t="n">
        <f aca="false">I47+G48</f>
        <v>96000</v>
      </c>
      <c r="J48" s="56" t="n">
        <f aca="false">(F48+G48+H48)*((1+D48)^(1/12)-1)</f>
        <v>417.845731590805</v>
      </c>
      <c r="K48" s="56" t="n">
        <f aca="false">(F48+G48+H48+J48)*(Inputs!$C$14+IF(B48&lt;=10,Inputs!$C$12,Inputs!$C$13))/12</f>
        <v>214.539017622455</v>
      </c>
      <c r="L48" s="56" t="n">
        <f aca="false">IF(OR(E48=1,A48&lt;=Inputs!$C$15),0,MAX(Inputs!$C$8*I48-(F48+G48+H48+J48-K48),0))</f>
        <v>0</v>
      </c>
      <c r="M48" s="56" t="n">
        <f aca="false">L48*INDEX(Rates!$B$2:$C$101,C48+1,IF(Inputs!$C$5="Male",1,2))/1000/12*Inputs!$C$16</f>
        <v>0</v>
      </c>
      <c r="N48" s="56" t="n">
        <f aca="false">IF($V$1=1,MAX(F48+G48+H48+J48-K48-M48,0)*Inputs!$C$22/12,0)</f>
        <v>0</v>
      </c>
      <c r="O48" s="56" t="n">
        <f aca="false">IF(AND(MOD(A48,12)=0,B48&gt;=Inputs!$C$18),MAX(F48+G48+H48+J48-K48-M48-N48,0)*Inputs!$C$17,0)</f>
        <v>0</v>
      </c>
      <c r="P48" s="56" t="n">
        <f aca="false">F48+G48+H48+J48-K48-M48-N48+O48</f>
        <v>102764.189441156</v>
      </c>
      <c r="Q48" s="56" t="n">
        <f aca="false">IF(OR(E48=1,P48&lt;=0),0,P48)</f>
        <v>102764.189441156</v>
      </c>
      <c r="R48" s="15" t="n">
        <f aca="false">IF(OR(E48=1,AND(P48&lt;=0,I48&gt;0)),1,0)</f>
        <v>0</v>
      </c>
      <c r="S48" s="15" t="n">
        <f aca="false">IF(L48&gt;0,1,0)</f>
        <v>0</v>
      </c>
    </row>
    <row r="49" customFormat="false" ht="15" hidden="false" customHeight="false" outlineLevel="0" collapsed="false">
      <c r="A49" s="15" t="n">
        <v>48</v>
      </c>
      <c r="B49" s="15" t="n">
        <f aca="false">INT((A49-1)/12)+1</f>
        <v>4</v>
      </c>
      <c r="C49" s="15" t="n">
        <f aca="false">MIN(Inputs!$C$4+B49-1,99)</f>
        <v>77</v>
      </c>
      <c r="D49" s="55" t="n">
        <f aca="false">Inputs!$C$28</f>
        <v>0.05</v>
      </c>
      <c r="E49" s="15" t="n">
        <f aca="false">R48</f>
        <v>0</v>
      </c>
      <c r="F49" s="56" t="n">
        <f aca="false">Q48</f>
        <v>102764.189441156</v>
      </c>
      <c r="G49" s="56" t="n">
        <f aca="false">IF(AND(MOD(A49-1,12)=0,B49&lt;=Inputs!$C$7,E49=0),Inputs!$C$6,0)</f>
        <v>0</v>
      </c>
      <c r="H49" s="56" t="n">
        <f aca="false">IF(B49=1,G49*Inputs!$C$9,0)</f>
        <v>0</v>
      </c>
      <c r="I49" s="56" t="n">
        <f aca="false">I48+G49</f>
        <v>96000</v>
      </c>
      <c r="J49" s="56" t="n">
        <f aca="false">(F49+G49+H49)*((1+D49)^(1/12)-1)</f>
        <v>418.674028309559</v>
      </c>
      <c r="K49" s="56" t="n">
        <f aca="false">(F49+G49+H49+J49)*(Inputs!$C$14+IF(B49&lt;=10,Inputs!$C$12,Inputs!$C$13))/12</f>
        <v>214.96429889472</v>
      </c>
      <c r="L49" s="56" t="n">
        <f aca="false">IF(OR(E49=1,A49&lt;=Inputs!$C$15),0,MAX(Inputs!$C$8*I49-(F49+G49+H49+J49-K49),0))</f>
        <v>0</v>
      </c>
      <c r="M49" s="56" t="n">
        <f aca="false">L49*INDEX(Rates!$B$2:$C$101,C49+1,IF(Inputs!$C$5="Male",1,2))/1000/12*Inputs!$C$16</f>
        <v>0</v>
      </c>
      <c r="N49" s="56" t="n">
        <f aca="false">IF($V$1=1,MAX(F49+G49+H49+J49-K49-M49,0)*Inputs!$C$22/12,0)</f>
        <v>0</v>
      </c>
      <c r="O49" s="56" t="n">
        <f aca="false">IF(AND(MOD(A49,12)=0,B49&gt;=Inputs!$C$18),MAX(F49+G49+H49+J49-K49-M49-N49,0)*Inputs!$C$17,0)</f>
        <v>0</v>
      </c>
      <c r="P49" s="56" t="n">
        <f aca="false">F49+G49+H49+J49-K49-M49-N49+O49</f>
        <v>102967.899170571</v>
      </c>
      <c r="Q49" s="56" t="n">
        <f aca="false">IF(OR(E49=1,P49&lt;=0),0,P49)</f>
        <v>102967.899170571</v>
      </c>
      <c r="R49" s="15" t="n">
        <f aca="false">IF(OR(E49=1,AND(P49&lt;=0,I49&gt;0)),1,0)</f>
        <v>0</v>
      </c>
      <c r="S49" s="15" t="n">
        <f aca="false">IF(L49&gt;0,1,0)</f>
        <v>0</v>
      </c>
    </row>
    <row r="50" customFormat="false" ht="15" hidden="false" customHeight="false" outlineLevel="0" collapsed="false">
      <c r="A50" s="15" t="n">
        <v>49</v>
      </c>
      <c r="B50" s="15" t="n">
        <f aca="false">INT((A50-1)/12)+1</f>
        <v>5</v>
      </c>
      <c r="C50" s="15" t="n">
        <f aca="false">MIN(Inputs!$C$4+B50-1,99)</f>
        <v>78</v>
      </c>
      <c r="D50" s="55" t="n">
        <f aca="false">Inputs!$C$28</f>
        <v>0.05</v>
      </c>
      <c r="E50" s="15" t="n">
        <f aca="false">R49</f>
        <v>0</v>
      </c>
      <c r="F50" s="56" t="n">
        <f aca="false">Q49</f>
        <v>102967.899170571</v>
      </c>
      <c r="G50" s="56" t="n">
        <f aca="false">IF(AND(MOD(A50-1,12)=0,B50&lt;=Inputs!$C$7,E50=0),Inputs!$C$6,0)</f>
        <v>24000</v>
      </c>
      <c r="H50" s="56" t="n">
        <f aca="false">IF(B50=1,G50*Inputs!$C$9,0)</f>
        <v>0</v>
      </c>
      <c r="I50" s="56" t="n">
        <f aca="false">I49+G50</f>
        <v>120000</v>
      </c>
      <c r="J50" s="56" t="n">
        <f aca="false">(F50+G50+H50)*((1+D50)^(1/12)-1)</f>
        <v>517.282937770689</v>
      </c>
      <c r="K50" s="56" t="n">
        <f aca="false">(F50+G50+H50+J50)*(Inputs!$C$14+IF(B50&lt;=10,Inputs!$C$12,Inputs!$C$13))/12</f>
        <v>265.594129392378</v>
      </c>
      <c r="L50" s="56" t="n">
        <f aca="false">IF(OR(E50=1,A50&lt;=Inputs!$C$15),0,MAX(Inputs!$C$8*I50-(F50+G50+H50+J50-K50),0))</f>
        <v>0</v>
      </c>
      <c r="M50" s="56" t="n">
        <f aca="false">L50*INDEX(Rates!$B$2:$C$101,C50+1,IF(Inputs!$C$5="Male",1,2))/1000/12*Inputs!$C$16</f>
        <v>0</v>
      </c>
      <c r="N50" s="56" t="n">
        <f aca="false">IF($V$1=1,MAX(F50+G50+H50+J50-K50-M50,0)*Inputs!$C$22/12,0)</f>
        <v>0</v>
      </c>
      <c r="O50" s="56" t="n">
        <f aca="false">IF(AND(MOD(A50,12)=0,B50&gt;=Inputs!$C$18),MAX(F50+G50+H50+J50-K50-M50-N50,0)*Inputs!$C$17,0)</f>
        <v>0</v>
      </c>
      <c r="P50" s="56" t="n">
        <f aca="false">F50+G50+H50+J50-K50-M50-N50+O50</f>
        <v>127219.587978949</v>
      </c>
      <c r="Q50" s="56" t="n">
        <f aca="false">IF(OR(E50=1,P50&lt;=0),0,P50)</f>
        <v>127219.587978949</v>
      </c>
      <c r="R50" s="15" t="n">
        <f aca="false">IF(OR(E50=1,AND(P50&lt;=0,I50&gt;0)),1,0)</f>
        <v>0</v>
      </c>
      <c r="S50" s="15" t="n">
        <f aca="false">IF(L50&gt;0,1,0)</f>
        <v>0</v>
      </c>
    </row>
    <row r="51" customFormat="false" ht="15" hidden="false" customHeight="false" outlineLevel="0" collapsed="false">
      <c r="A51" s="15" t="n">
        <v>50</v>
      </c>
      <c r="B51" s="15" t="n">
        <f aca="false">INT((A51-1)/12)+1</f>
        <v>5</v>
      </c>
      <c r="C51" s="15" t="n">
        <f aca="false">MIN(Inputs!$C$4+B51-1,99)</f>
        <v>78</v>
      </c>
      <c r="D51" s="55" t="n">
        <f aca="false">Inputs!$C$28</f>
        <v>0.05</v>
      </c>
      <c r="E51" s="15" t="n">
        <f aca="false">R50</f>
        <v>0</v>
      </c>
      <c r="F51" s="56" t="n">
        <f aca="false">Q50</f>
        <v>127219.587978949</v>
      </c>
      <c r="G51" s="56" t="n">
        <f aca="false">IF(AND(MOD(A51-1,12)=0,B51&lt;=Inputs!$C$7,E51=0),Inputs!$C$6,0)</f>
        <v>0</v>
      </c>
      <c r="H51" s="56" t="n">
        <f aca="false">IF(B51=1,G51*Inputs!$C$9,0)</f>
        <v>0</v>
      </c>
      <c r="I51" s="56" t="n">
        <f aca="false">I50+G51</f>
        <v>120000</v>
      </c>
      <c r="J51" s="56" t="n">
        <f aca="false">(F51+G51+H51)*((1+D51)^(1/12)-1)</f>
        <v>518.308349130981</v>
      </c>
      <c r="K51" s="56" t="n">
        <f aca="false">(F51+G51+H51+J51)*(Inputs!$C$14+IF(B51&lt;=10,Inputs!$C$12,Inputs!$C$13))/12</f>
        <v>266.120617350167</v>
      </c>
      <c r="L51" s="56" t="n">
        <f aca="false">IF(OR(E51=1,A51&lt;=Inputs!$C$15),0,MAX(Inputs!$C$8*I51-(F51+G51+H51+J51-K51),0))</f>
        <v>0</v>
      </c>
      <c r="M51" s="56" t="n">
        <f aca="false">L51*INDEX(Rates!$B$2:$C$101,C51+1,IF(Inputs!$C$5="Male",1,2))/1000/12*Inputs!$C$16</f>
        <v>0</v>
      </c>
      <c r="N51" s="56" t="n">
        <f aca="false">IF($V$1=1,MAX(F51+G51+H51+J51-K51-M51,0)*Inputs!$C$22/12,0)</f>
        <v>0</v>
      </c>
      <c r="O51" s="56" t="n">
        <f aca="false">IF(AND(MOD(A51,12)=0,B51&gt;=Inputs!$C$18),MAX(F51+G51+H51+J51-K51-M51-N51,0)*Inputs!$C$17,0)</f>
        <v>0</v>
      </c>
      <c r="P51" s="56" t="n">
        <f aca="false">F51+G51+H51+J51-K51-M51-N51+O51</f>
        <v>127471.77571073</v>
      </c>
      <c r="Q51" s="56" t="n">
        <f aca="false">IF(OR(E51=1,P51&lt;=0),0,P51)</f>
        <v>127471.77571073</v>
      </c>
      <c r="R51" s="15" t="n">
        <f aca="false">IF(OR(E51=1,AND(P51&lt;=0,I51&gt;0)),1,0)</f>
        <v>0</v>
      </c>
      <c r="S51" s="15" t="n">
        <f aca="false">IF(L51&gt;0,1,0)</f>
        <v>0</v>
      </c>
    </row>
    <row r="52" customFormat="false" ht="15" hidden="false" customHeight="false" outlineLevel="0" collapsed="false">
      <c r="A52" s="15" t="n">
        <v>51</v>
      </c>
      <c r="B52" s="15" t="n">
        <f aca="false">INT((A52-1)/12)+1</f>
        <v>5</v>
      </c>
      <c r="C52" s="15" t="n">
        <f aca="false">MIN(Inputs!$C$4+B52-1,99)</f>
        <v>78</v>
      </c>
      <c r="D52" s="55" t="n">
        <f aca="false">Inputs!$C$28</f>
        <v>0.05</v>
      </c>
      <c r="E52" s="15" t="n">
        <f aca="false">R51</f>
        <v>0</v>
      </c>
      <c r="F52" s="56" t="n">
        <f aca="false">Q51</f>
        <v>127471.77571073</v>
      </c>
      <c r="G52" s="56" t="n">
        <f aca="false">IF(AND(MOD(A52-1,12)=0,B52&lt;=Inputs!$C$7,E52=0),Inputs!$C$6,0)</f>
        <v>0</v>
      </c>
      <c r="H52" s="56" t="n">
        <f aca="false">IF(B52=1,G52*Inputs!$C$9,0)</f>
        <v>0</v>
      </c>
      <c r="I52" s="56" t="n">
        <f aca="false">I51+G52</f>
        <v>120000</v>
      </c>
      <c r="J52" s="56" t="n">
        <f aca="false">(F52+G52+H52)*((1+D52)^(1/12)-1)</f>
        <v>519.335793166974</v>
      </c>
      <c r="K52" s="56" t="n">
        <f aca="false">(F52+G52+H52+J52)*(Inputs!$C$14+IF(B52&lt;=10,Inputs!$C$12,Inputs!$C$13))/12</f>
        <v>266.648148966452</v>
      </c>
      <c r="L52" s="56" t="n">
        <f aca="false">IF(OR(E52=1,A52&lt;=Inputs!$C$15),0,MAX(Inputs!$C$8*I52-(F52+G52+H52+J52-K52),0))</f>
        <v>0</v>
      </c>
      <c r="M52" s="56" t="n">
        <f aca="false">L52*INDEX(Rates!$B$2:$C$101,C52+1,IF(Inputs!$C$5="Male",1,2))/1000/12*Inputs!$C$16</f>
        <v>0</v>
      </c>
      <c r="N52" s="56" t="n">
        <f aca="false">IF($V$1=1,MAX(F52+G52+H52+J52-K52-M52,0)*Inputs!$C$22/12,0)</f>
        <v>0</v>
      </c>
      <c r="O52" s="56" t="n">
        <f aca="false">IF(AND(MOD(A52,12)=0,B52&gt;=Inputs!$C$18),MAX(F52+G52+H52+J52-K52-M52-N52,0)*Inputs!$C$17,0)</f>
        <v>0</v>
      </c>
      <c r="P52" s="56" t="n">
        <f aca="false">F52+G52+H52+J52-K52-M52-N52+O52</f>
        <v>127724.463354931</v>
      </c>
      <c r="Q52" s="56" t="n">
        <f aca="false">IF(OR(E52=1,P52&lt;=0),0,P52)</f>
        <v>127724.463354931</v>
      </c>
      <c r="R52" s="15" t="n">
        <f aca="false">IF(OR(E52=1,AND(P52&lt;=0,I52&gt;0)),1,0)</f>
        <v>0</v>
      </c>
      <c r="S52" s="15" t="n">
        <f aca="false">IF(L52&gt;0,1,0)</f>
        <v>0</v>
      </c>
    </row>
    <row r="53" customFormat="false" ht="15" hidden="false" customHeight="false" outlineLevel="0" collapsed="false">
      <c r="A53" s="15" t="n">
        <v>52</v>
      </c>
      <c r="B53" s="15" t="n">
        <f aca="false">INT((A53-1)/12)+1</f>
        <v>5</v>
      </c>
      <c r="C53" s="15" t="n">
        <f aca="false">MIN(Inputs!$C$4+B53-1,99)</f>
        <v>78</v>
      </c>
      <c r="D53" s="55" t="n">
        <f aca="false">Inputs!$C$28</f>
        <v>0.05</v>
      </c>
      <c r="E53" s="15" t="n">
        <f aca="false">R52</f>
        <v>0</v>
      </c>
      <c r="F53" s="56" t="n">
        <f aca="false">Q52</f>
        <v>127724.463354931</v>
      </c>
      <c r="G53" s="56" t="n">
        <f aca="false">IF(AND(MOD(A53-1,12)=0,B53&lt;=Inputs!$C$7,E53=0),Inputs!$C$6,0)</f>
        <v>0</v>
      </c>
      <c r="H53" s="56" t="n">
        <f aca="false">IF(B53=1,G53*Inputs!$C$9,0)</f>
        <v>0</v>
      </c>
      <c r="I53" s="56" t="n">
        <f aca="false">I52+G53</f>
        <v>120000</v>
      </c>
      <c r="J53" s="56" t="n">
        <f aca="false">(F53+G53+H53)*((1+D53)^(1/12)-1)</f>
        <v>520.365273908045</v>
      </c>
      <c r="K53" s="56" t="n">
        <f aca="false">(F53+G53+H53+J53)*(Inputs!$C$14+IF(B53&lt;=10,Inputs!$C$12,Inputs!$C$13))/12</f>
        <v>267.17672631008</v>
      </c>
      <c r="L53" s="56" t="n">
        <f aca="false">IF(OR(E53=1,A53&lt;=Inputs!$C$15),0,MAX(Inputs!$C$8*I53-(F53+G53+H53+J53-K53),0))</f>
        <v>0</v>
      </c>
      <c r="M53" s="56" t="n">
        <f aca="false">L53*INDEX(Rates!$B$2:$C$101,C53+1,IF(Inputs!$C$5="Male",1,2))/1000/12*Inputs!$C$16</f>
        <v>0</v>
      </c>
      <c r="N53" s="56" t="n">
        <f aca="false">IF($V$1=1,MAX(F53+G53+H53+J53-K53-M53,0)*Inputs!$C$22/12,0)</f>
        <v>0</v>
      </c>
      <c r="O53" s="56" t="n">
        <f aca="false">IF(AND(MOD(A53,12)=0,B53&gt;=Inputs!$C$18),MAX(F53+G53+H53+J53-K53-M53-N53,0)*Inputs!$C$17,0)</f>
        <v>0</v>
      </c>
      <c r="P53" s="56" t="n">
        <f aca="false">F53+G53+H53+J53-K53-M53-N53+O53</f>
        <v>127977.651902529</v>
      </c>
      <c r="Q53" s="56" t="n">
        <f aca="false">IF(OR(E53=1,P53&lt;=0),0,P53)</f>
        <v>127977.651902529</v>
      </c>
      <c r="R53" s="15" t="n">
        <f aca="false">IF(OR(E53=1,AND(P53&lt;=0,I53&gt;0)),1,0)</f>
        <v>0</v>
      </c>
      <c r="S53" s="15" t="n">
        <f aca="false">IF(L53&gt;0,1,0)</f>
        <v>0</v>
      </c>
    </row>
    <row r="54" customFormat="false" ht="15" hidden="false" customHeight="false" outlineLevel="0" collapsed="false">
      <c r="A54" s="15" t="n">
        <v>53</v>
      </c>
      <c r="B54" s="15" t="n">
        <f aca="false">INT((A54-1)/12)+1</f>
        <v>5</v>
      </c>
      <c r="C54" s="15" t="n">
        <f aca="false">MIN(Inputs!$C$4+B54-1,99)</f>
        <v>78</v>
      </c>
      <c r="D54" s="55" t="n">
        <f aca="false">Inputs!$C$28</f>
        <v>0.05</v>
      </c>
      <c r="E54" s="15" t="n">
        <f aca="false">R53</f>
        <v>0</v>
      </c>
      <c r="F54" s="56" t="n">
        <f aca="false">Q53</f>
        <v>127977.651902529</v>
      </c>
      <c r="G54" s="56" t="n">
        <f aca="false">IF(AND(MOD(A54-1,12)=0,B54&lt;=Inputs!$C$7,E54=0),Inputs!$C$6,0)</f>
        <v>0</v>
      </c>
      <c r="H54" s="56" t="n">
        <f aca="false">IF(B54=1,G54*Inputs!$C$9,0)</f>
        <v>0</v>
      </c>
      <c r="I54" s="56" t="n">
        <f aca="false">I53+G54</f>
        <v>120000</v>
      </c>
      <c r="J54" s="56" t="n">
        <f aca="false">(F54+G54+H54)*((1+D54)^(1/12)-1)</f>
        <v>521.396795391561</v>
      </c>
      <c r="K54" s="56" t="n">
        <f aca="false">(F54+G54+H54+J54)*(Inputs!$C$14+IF(B54&lt;=10,Inputs!$C$12,Inputs!$C$13))/12</f>
        <v>267.706351454</v>
      </c>
      <c r="L54" s="56" t="n">
        <f aca="false">IF(OR(E54=1,A54&lt;=Inputs!$C$15),0,MAX(Inputs!$C$8*I54-(F54+G54+H54+J54-K54),0))</f>
        <v>0</v>
      </c>
      <c r="M54" s="56" t="n">
        <f aca="false">L54*INDEX(Rates!$B$2:$C$101,C54+1,IF(Inputs!$C$5="Male",1,2))/1000/12*Inputs!$C$16</f>
        <v>0</v>
      </c>
      <c r="N54" s="56" t="n">
        <f aca="false">IF($V$1=1,MAX(F54+G54+H54+J54-K54-M54,0)*Inputs!$C$22/12,0)</f>
        <v>0</v>
      </c>
      <c r="O54" s="56" t="n">
        <f aca="false">IF(AND(MOD(A54,12)=0,B54&gt;=Inputs!$C$18),MAX(F54+G54+H54+J54-K54-M54-N54,0)*Inputs!$C$17,0)</f>
        <v>0</v>
      </c>
      <c r="P54" s="56" t="n">
        <f aca="false">F54+G54+H54+J54-K54-M54-N54+O54</f>
        <v>128231.342346466</v>
      </c>
      <c r="Q54" s="56" t="n">
        <f aca="false">IF(OR(E54=1,P54&lt;=0),0,P54)</f>
        <v>128231.342346466</v>
      </c>
      <c r="R54" s="15" t="n">
        <f aca="false">IF(OR(E54=1,AND(P54&lt;=0,I54&gt;0)),1,0)</f>
        <v>0</v>
      </c>
      <c r="S54" s="15" t="n">
        <f aca="false">IF(L54&gt;0,1,0)</f>
        <v>0</v>
      </c>
    </row>
    <row r="55" customFormat="false" ht="15" hidden="false" customHeight="false" outlineLevel="0" collapsed="false">
      <c r="A55" s="15" t="n">
        <v>54</v>
      </c>
      <c r="B55" s="15" t="n">
        <f aca="false">INT((A55-1)/12)+1</f>
        <v>5</v>
      </c>
      <c r="C55" s="15" t="n">
        <f aca="false">MIN(Inputs!$C$4+B55-1,99)</f>
        <v>78</v>
      </c>
      <c r="D55" s="55" t="n">
        <f aca="false">Inputs!$C$28</f>
        <v>0.05</v>
      </c>
      <c r="E55" s="15" t="n">
        <f aca="false">R54</f>
        <v>0</v>
      </c>
      <c r="F55" s="56" t="n">
        <f aca="false">Q54</f>
        <v>128231.342346466</v>
      </c>
      <c r="G55" s="56" t="n">
        <f aca="false">IF(AND(MOD(A55-1,12)=0,B55&lt;=Inputs!$C$7,E55=0),Inputs!$C$6,0)</f>
        <v>0</v>
      </c>
      <c r="H55" s="56" t="n">
        <f aca="false">IF(B55=1,G55*Inputs!$C$9,0)</f>
        <v>0</v>
      </c>
      <c r="I55" s="56" t="n">
        <f aca="false">I54+G55</f>
        <v>120000</v>
      </c>
      <c r="J55" s="56" t="n">
        <f aca="false">(F55+G55+H55)*((1+D55)^(1/12)-1)</f>
        <v>522.430361662892</v>
      </c>
      <c r="K55" s="56" t="n">
        <f aca="false">(F55+G55+H55+J55)*(Inputs!$C$14+IF(B55&lt;=10,Inputs!$C$12,Inputs!$C$13))/12</f>
        <v>268.237026475269</v>
      </c>
      <c r="L55" s="56" t="n">
        <f aca="false">IF(OR(E55=1,A55&lt;=Inputs!$C$15),0,MAX(Inputs!$C$8*I55-(F55+G55+H55+J55-K55),0))</f>
        <v>0</v>
      </c>
      <c r="M55" s="56" t="n">
        <f aca="false">L55*INDEX(Rates!$B$2:$C$101,C55+1,IF(Inputs!$C$5="Male",1,2))/1000/12*Inputs!$C$16</f>
        <v>0</v>
      </c>
      <c r="N55" s="56" t="n">
        <f aca="false">IF($V$1=1,MAX(F55+G55+H55+J55-K55-M55,0)*Inputs!$C$22/12,0)</f>
        <v>0</v>
      </c>
      <c r="O55" s="56" t="n">
        <f aca="false">IF(AND(MOD(A55,12)=0,B55&gt;=Inputs!$C$18),MAX(F55+G55+H55+J55-K55-M55-N55,0)*Inputs!$C$17,0)</f>
        <v>0</v>
      </c>
      <c r="P55" s="56" t="n">
        <f aca="false">F55+G55+H55+J55-K55-M55-N55+O55</f>
        <v>128485.535681654</v>
      </c>
      <c r="Q55" s="56" t="n">
        <f aca="false">IF(OR(E55=1,P55&lt;=0),0,P55)</f>
        <v>128485.535681654</v>
      </c>
      <c r="R55" s="15" t="n">
        <f aca="false">IF(OR(E55=1,AND(P55&lt;=0,I55&gt;0)),1,0)</f>
        <v>0</v>
      </c>
      <c r="S55" s="15" t="n">
        <f aca="false">IF(L55&gt;0,1,0)</f>
        <v>0</v>
      </c>
    </row>
    <row r="56" customFormat="false" ht="15" hidden="false" customHeight="false" outlineLevel="0" collapsed="false">
      <c r="A56" s="15" t="n">
        <v>55</v>
      </c>
      <c r="B56" s="15" t="n">
        <f aca="false">INT((A56-1)/12)+1</f>
        <v>5</v>
      </c>
      <c r="C56" s="15" t="n">
        <f aca="false">MIN(Inputs!$C$4+B56-1,99)</f>
        <v>78</v>
      </c>
      <c r="D56" s="55" t="n">
        <f aca="false">Inputs!$C$28</f>
        <v>0.05</v>
      </c>
      <c r="E56" s="15" t="n">
        <f aca="false">R55</f>
        <v>0</v>
      </c>
      <c r="F56" s="56" t="n">
        <f aca="false">Q55</f>
        <v>128485.535681654</v>
      </c>
      <c r="G56" s="56" t="n">
        <f aca="false">IF(AND(MOD(A56-1,12)=0,B56&lt;=Inputs!$C$7,E56=0),Inputs!$C$6,0)</f>
        <v>0</v>
      </c>
      <c r="H56" s="56" t="n">
        <f aca="false">IF(B56=1,G56*Inputs!$C$9,0)</f>
        <v>0</v>
      </c>
      <c r="I56" s="56" t="n">
        <f aca="false">I55+G56</f>
        <v>120000</v>
      </c>
      <c r="J56" s="56" t="n">
        <f aca="false">(F56+G56+H56)*((1+D56)^(1/12)-1)</f>
        <v>523.465976775425</v>
      </c>
      <c r="K56" s="56" t="n">
        <f aca="false">(F56+G56+H56+J56)*(Inputs!$C$14+IF(B56&lt;=10,Inputs!$C$12,Inputs!$C$13))/12</f>
        <v>268.768753455061</v>
      </c>
      <c r="L56" s="56" t="n">
        <f aca="false">IF(OR(E56=1,A56&lt;=Inputs!$C$15),0,MAX(Inputs!$C$8*I56-(F56+G56+H56+J56-K56),0))</f>
        <v>0</v>
      </c>
      <c r="M56" s="56" t="n">
        <f aca="false">L56*INDEX(Rates!$B$2:$C$101,C56+1,IF(Inputs!$C$5="Male",1,2))/1000/12*Inputs!$C$16</f>
        <v>0</v>
      </c>
      <c r="N56" s="56" t="n">
        <f aca="false">IF($V$1=1,MAX(F56+G56+H56+J56-K56-M56,0)*Inputs!$C$22/12,0)</f>
        <v>0</v>
      </c>
      <c r="O56" s="56" t="n">
        <f aca="false">IF(AND(MOD(A56,12)=0,B56&gt;=Inputs!$C$18),MAX(F56+G56+H56+J56-K56-M56-N56,0)*Inputs!$C$17,0)</f>
        <v>0</v>
      </c>
      <c r="P56" s="56" t="n">
        <f aca="false">F56+G56+H56+J56-K56-M56-N56+O56</f>
        <v>128740.232904974</v>
      </c>
      <c r="Q56" s="56" t="n">
        <f aca="false">IF(OR(E56=1,P56&lt;=0),0,P56)</f>
        <v>128740.232904974</v>
      </c>
      <c r="R56" s="15" t="n">
        <f aca="false">IF(OR(E56=1,AND(P56&lt;=0,I56&gt;0)),1,0)</f>
        <v>0</v>
      </c>
      <c r="S56" s="15" t="n">
        <f aca="false">IF(L56&gt;0,1,0)</f>
        <v>0</v>
      </c>
    </row>
    <row r="57" customFormat="false" ht="15" hidden="false" customHeight="false" outlineLevel="0" collapsed="false">
      <c r="A57" s="15" t="n">
        <v>56</v>
      </c>
      <c r="B57" s="15" t="n">
        <f aca="false">INT((A57-1)/12)+1</f>
        <v>5</v>
      </c>
      <c r="C57" s="15" t="n">
        <f aca="false">MIN(Inputs!$C$4+B57-1,99)</f>
        <v>78</v>
      </c>
      <c r="D57" s="55" t="n">
        <f aca="false">Inputs!$C$28</f>
        <v>0.05</v>
      </c>
      <c r="E57" s="15" t="n">
        <f aca="false">R56</f>
        <v>0</v>
      </c>
      <c r="F57" s="56" t="n">
        <f aca="false">Q56</f>
        <v>128740.232904974</v>
      </c>
      <c r="G57" s="56" t="n">
        <f aca="false">IF(AND(MOD(A57-1,12)=0,B57&lt;=Inputs!$C$7,E57=0),Inputs!$C$6,0)</f>
        <v>0</v>
      </c>
      <c r="H57" s="56" t="n">
        <f aca="false">IF(B57=1,G57*Inputs!$C$9,0)</f>
        <v>0</v>
      </c>
      <c r="I57" s="56" t="n">
        <f aca="false">I56+G57</f>
        <v>120000</v>
      </c>
      <c r="J57" s="56" t="n">
        <f aca="false">(F57+G57+H57)*((1+D57)^(1/12)-1)</f>
        <v>524.503644790583</v>
      </c>
      <c r="K57" s="56" t="n">
        <f aca="false">(F57+G57+H57+J57)*(Inputs!$C$14+IF(B57&lt;=10,Inputs!$C$12,Inputs!$C$13))/12</f>
        <v>269.301534478676</v>
      </c>
      <c r="L57" s="56" t="n">
        <f aca="false">IF(OR(E57=1,A57&lt;=Inputs!$C$15),0,MAX(Inputs!$C$8*I57-(F57+G57+H57+J57-K57),0))</f>
        <v>0</v>
      </c>
      <c r="M57" s="56" t="n">
        <f aca="false">L57*INDEX(Rates!$B$2:$C$101,C57+1,IF(Inputs!$C$5="Male",1,2))/1000/12*Inputs!$C$16</f>
        <v>0</v>
      </c>
      <c r="N57" s="56" t="n">
        <f aca="false">IF($V$1=1,MAX(F57+G57+H57+J57-K57-M57,0)*Inputs!$C$22/12,0)</f>
        <v>0</v>
      </c>
      <c r="O57" s="56" t="n">
        <f aca="false">IF(AND(MOD(A57,12)=0,B57&gt;=Inputs!$C$18),MAX(F57+G57+H57+J57-K57-M57-N57,0)*Inputs!$C$17,0)</f>
        <v>0</v>
      </c>
      <c r="P57" s="56" t="n">
        <f aca="false">F57+G57+H57+J57-K57-M57-N57+O57</f>
        <v>128995.435015286</v>
      </c>
      <c r="Q57" s="56" t="n">
        <f aca="false">IF(OR(E57=1,P57&lt;=0),0,P57)</f>
        <v>128995.435015286</v>
      </c>
      <c r="R57" s="15" t="n">
        <f aca="false">IF(OR(E57=1,AND(P57&lt;=0,I57&gt;0)),1,0)</f>
        <v>0</v>
      </c>
      <c r="S57" s="15" t="n">
        <f aca="false">IF(L57&gt;0,1,0)</f>
        <v>0</v>
      </c>
    </row>
    <row r="58" customFormat="false" ht="15" hidden="false" customHeight="false" outlineLevel="0" collapsed="false">
      <c r="A58" s="15" t="n">
        <v>57</v>
      </c>
      <c r="B58" s="15" t="n">
        <f aca="false">INT((A58-1)/12)+1</f>
        <v>5</v>
      </c>
      <c r="C58" s="15" t="n">
        <f aca="false">MIN(Inputs!$C$4+B58-1,99)</f>
        <v>78</v>
      </c>
      <c r="D58" s="55" t="n">
        <f aca="false">Inputs!$C$28</f>
        <v>0.05</v>
      </c>
      <c r="E58" s="15" t="n">
        <f aca="false">R57</f>
        <v>0</v>
      </c>
      <c r="F58" s="56" t="n">
        <f aca="false">Q57</f>
        <v>128995.435015286</v>
      </c>
      <c r="G58" s="56" t="n">
        <f aca="false">IF(AND(MOD(A58-1,12)=0,B58&lt;=Inputs!$C$7,E58=0),Inputs!$C$6,0)</f>
        <v>0</v>
      </c>
      <c r="H58" s="56" t="n">
        <f aca="false">IF(B58=1,G58*Inputs!$C$9,0)</f>
        <v>0</v>
      </c>
      <c r="I58" s="56" t="n">
        <f aca="false">I57+G58</f>
        <v>120000</v>
      </c>
      <c r="J58" s="56" t="n">
        <f aca="false">(F58+G58+H58)*((1+D58)^(1/12)-1)</f>
        <v>525.543369777842</v>
      </c>
      <c r="K58" s="56" t="n">
        <f aca="false">(F58+G58+H58+J58)*(Inputs!$C$14+IF(B58&lt;=10,Inputs!$C$12,Inputs!$C$13))/12</f>
        <v>269.83537163555</v>
      </c>
      <c r="L58" s="56" t="n">
        <f aca="false">IF(OR(E58=1,A58&lt;=Inputs!$C$15),0,MAX(Inputs!$C$8*I58-(F58+G58+H58+J58-K58),0))</f>
        <v>0</v>
      </c>
      <c r="M58" s="56" t="n">
        <f aca="false">L58*INDEX(Rates!$B$2:$C$101,C58+1,IF(Inputs!$C$5="Male",1,2))/1000/12*Inputs!$C$16</f>
        <v>0</v>
      </c>
      <c r="N58" s="56" t="n">
        <f aca="false">IF($V$1=1,MAX(F58+G58+H58+J58-K58-M58,0)*Inputs!$C$22/12,0)</f>
        <v>0</v>
      </c>
      <c r="O58" s="56" t="n">
        <f aca="false">IF(AND(MOD(A58,12)=0,B58&gt;=Inputs!$C$18),MAX(F58+G58+H58+J58-K58-M58-N58,0)*Inputs!$C$17,0)</f>
        <v>0</v>
      </c>
      <c r="P58" s="56" t="n">
        <f aca="false">F58+G58+H58+J58-K58-M58-N58+O58</f>
        <v>129251.143013428</v>
      </c>
      <c r="Q58" s="56" t="n">
        <f aca="false">IF(OR(E58=1,P58&lt;=0),0,P58)</f>
        <v>129251.143013428</v>
      </c>
      <c r="R58" s="15" t="n">
        <f aca="false">IF(OR(E58=1,AND(P58&lt;=0,I58&gt;0)),1,0)</f>
        <v>0</v>
      </c>
      <c r="S58" s="15" t="n">
        <f aca="false">IF(L58&gt;0,1,0)</f>
        <v>0</v>
      </c>
    </row>
    <row r="59" customFormat="false" ht="15" hidden="false" customHeight="false" outlineLevel="0" collapsed="false">
      <c r="A59" s="15" t="n">
        <v>58</v>
      </c>
      <c r="B59" s="15" t="n">
        <f aca="false">INT((A59-1)/12)+1</f>
        <v>5</v>
      </c>
      <c r="C59" s="15" t="n">
        <f aca="false">MIN(Inputs!$C$4+B59-1,99)</f>
        <v>78</v>
      </c>
      <c r="D59" s="55" t="n">
        <f aca="false">Inputs!$C$28</f>
        <v>0.05</v>
      </c>
      <c r="E59" s="15" t="n">
        <f aca="false">R58</f>
        <v>0</v>
      </c>
      <c r="F59" s="56" t="n">
        <f aca="false">Q58</f>
        <v>129251.143013428</v>
      </c>
      <c r="G59" s="56" t="n">
        <f aca="false">IF(AND(MOD(A59-1,12)=0,B59&lt;=Inputs!$C$7,E59=0),Inputs!$C$6,0)</f>
        <v>0</v>
      </c>
      <c r="H59" s="56" t="n">
        <f aca="false">IF(B59=1,G59*Inputs!$C$9,0)</f>
        <v>0</v>
      </c>
      <c r="I59" s="56" t="n">
        <f aca="false">I58+G59</f>
        <v>120000</v>
      </c>
      <c r="J59" s="56" t="n">
        <f aca="false">(F59+G59+H59)*((1+D59)^(1/12)-1)</f>
        <v>526.585155814743</v>
      </c>
      <c r="K59" s="56" t="n">
        <f aca="false">(F59+G59+H59+J59)*(Inputs!$C$14+IF(B59&lt;=10,Inputs!$C$12,Inputs!$C$13))/12</f>
        <v>270.370267019256</v>
      </c>
      <c r="L59" s="56" t="n">
        <f aca="false">IF(OR(E59=1,A59&lt;=Inputs!$C$15),0,MAX(Inputs!$C$8*I59-(F59+G59+H59+J59-K59),0))</f>
        <v>0</v>
      </c>
      <c r="M59" s="56" t="n">
        <f aca="false">L59*INDEX(Rates!$B$2:$C$101,C59+1,IF(Inputs!$C$5="Male",1,2))/1000/12*Inputs!$C$16</f>
        <v>0</v>
      </c>
      <c r="N59" s="56" t="n">
        <f aca="false">IF($V$1=1,MAX(F59+G59+H59+J59-K59-M59,0)*Inputs!$C$22/12,0)</f>
        <v>0</v>
      </c>
      <c r="O59" s="56" t="n">
        <f aca="false">IF(AND(MOD(A59,12)=0,B59&gt;=Inputs!$C$18),MAX(F59+G59+H59+J59-K59-M59-N59,0)*Inputs!$C$17,0)</f>
        <v>0</v>
      </c>
      <c r="P59" s="56" t="n">
        <f aca="false">F59+G59+H59+J59-K59-M59-N59+O59</f>
        <v>129507.357902224</v>
      </c>
      <c r="Q59" s="56" t="n">
        <f aca="false">IF(OR(E59=1,P59&lt;=0),0,P59)</f>
        <v>129507.357902224</v>
      </c>
      <c r="R59" s="15" t="n">
        <f aca="false">IF(OR(E59=1,AND(P59&lt;=0,I59&gt;0)),1,0)</f>
        <v>0</v>
      </c>
      <c r="S59" s="15" t="n">
        <f aca="false">IF(L59&gt;0,1,0)</f>
        <v>0</v>
      </c>
    </row>
    <row r="60" customFormat="false" ht="15" hidden="false" customHeight="false" outlineLevel="0" collapsed="false">
      <c r="A60" s="15" t="n">
        <v>59</v>
      </c>
      <c r="B60" s="15" t="n">
        <f aca="false">INT((A60-1)/12)+1</f>
        <v>5</v>
      </c>
      <c r="C60" s="15" t="n">
        <f aca="false">MIN(Inputs!$C$4+B60-1,99)</f>
        <v>78</v>
      </c>
      <c r="D60" s="55" t="n">
        <f aca="false">Inputs!$C$28</f>
        <v>0.05</v>
      </c>
      <c r="E60" s="15" t="n">
        <f aca="false">R59</f>
        <v>0</v>
      </c>
      <c r="F60" s="56" t="n">
        <f aca="false">Q59</f>
        <v>129507.357902224</v>
      </c>
      <c r="G60" s="56" t="n">
        <f aca="false">IF(AND(MOD(A60-1,12)=0,B60&lt;=Inputs!$C$7,E60=0),Inputs!$C$6,0)</f>
        <v>0</v>
      </c>
      <c r="H60" s="56" t="n">
        <f aca="false">IF(B60=1,G60*Inputs!$C$9,0)</f>
        <v>0</v>
      </c>
      <c r="I60" s="56" t="n">
        <f aca="false">I59+G60</f>
        <v>120000</v>
      </c>
      <c r="J60" s="56" t="n">
        <f aca="false">(F60+G60+H60)*((1+D60)^(1/12)-1)</f>
        <v>527.629006986909</v>
      </c>
      <c r="K60" s="56" t="n">
        <f aca="false">(F60+G60+H60+J60)*(Inputs!$C$14+IF(B60&lt;=10,Inputs!$C$12,Inputs!$C$13))/12</f>
        <v>270.906222727522</v>
      </c>
      <c r="L60" s="56" t="n">
        <f aca="false">IF(OR(E60=1,A60&lt;=Inputs!$C$15),0,MAX(Inputs!$C$8*I60-(F60+G60+H60+J60-K60),0))</f>
        <v>0</v>
      </c>
      <c r="M60" s="56" t="n">
        <f aca="false">L60*INDEX(Rates!$B$2:$C$101,C60+1,IF(Inputs!$C$5="Male",1,2))/1000/12*Inputs!$C$16</f>
        <v>0</v>
      </c>
      <c r="N60" s="56" t="n">
        <f aca="false">IF($V$1=1,MAX(F60+G60+H60+J60-K60-M60,0)*Inputs!$C$22/12,0)</f>
        <v>0</v>
      </c>
      <c r="O60" s="56" t="n">
        <f aca="false">IF(AND(MOD(A60,12)=0,B60&gt;=Inputs!$C$18),MAX(F60+G60+H60+J60-K60-M60-N60,0)*Inputs!$C$17,0)</f>
        <v>0</v>
      </c>
      <c r="P60" s="56" t="n">
        <f aca="false">F60+G60+H60+J60-K60-M60-N60+O60</f>
        <v>129764.080686483</v>
      </c>
      <c r="Q60" s="56" t="n">
        <f aca="false">IF(OR(E60=1,P60&lt;=0),0,P60)</f>
        <v>129764.080686483</v>
      </c>
      <c r="R60" s="15" t="n">
        <f aca="false">IF(OR(E60=1,AND(P60&lt;=0,I60&gt;0)),1,0)</f>
        <v>0</v>
      </c>
      <c r="S60" s="15" t="n">
        <f aca="false">IF(L60&gt;0,1,0)</f>
        <v>0</v>
      </c>
    </row>
    <row r="61" customFormat="false" ht="15" hidden="false" customHeight="false" outlineLevel="0" collapsed="false">
      <c r="A61" s="15" t="n">
        <v>60</v>
      </c>
      <c r="B61" s="15" t="n">
        <f aca="false">INT((A61-1)/12)+1</f>
        <v>5</v>
      </c>
      <c r="C61" s="15" t="n">
        <f aca="false">MIN(Inputs!$C$4+B61-1,99)</f>
        <v>78</v>
      </c>
      <c r="D61" s="55" t="n">
        <f aca="false">Inputs!$C$28</f>
        <v>0.05</v>
      </c>
      <c r="E61" s="15" t="n">
        <f aca="false">R60</f>
        <v>0</v>
      </c>
      <c r="F61" s="56" t="n">
        <f aca="false">Q60</f>
        <v>129764.080686483</v>
      </c>
      <c r="G61" s="56" t="n">
        <f aca="false">IF(AND(MOD(A61-1,12)=0,B61&lt;=Inputs!$C$7,E61=0),Inputs!$C$6,0)</f>
        <v>0</v>
      </c>
      <c r="H61" s="56" t="n">
        <f aca="false">IF(B61=1,G61*Inputs!$C$9,0)</f>
        <v>0</v>
      </c>
      <c r="I61" s="56" t="n">
        <f aca="false">I60+G61</f>
        <v>120000</v>
      </c>
      <c r="J61" s="56" t="n">
        <f aca="false">(F61+G61+H61)*((1+D61)^(1/12)-1)</f>
        <v>528.674927388065</v>
      </c>
      <c r="K61" s="56" t="n">
        <f aca="false">(F61+G61+H61+J61)*(Inputs!$C$14+IF(B61&lt;=10,Inputs!$C$12,Inputs!$C$13))/12</f>
        <v>271.443240862232</v>
      </c>
      <c r="L61" s="56" t="n">
        <f aca="false">IF(OR(E61=1,A61&lt;=Inputs!$C$15),0,MAX(Inputs!$C$8*I61-(F61+G61+H61+J61-K61),0))</f>
        <v>0</v>
      </c>
      <c r="M61" s="56" t="n">
        <f aca="false">L61*INDEX(Rates!$B$2:$C$101,C61+1,IF(Inputs!$C$5="Male",1,2))/1000/12*Inputs!$C$16</f>
        <v>0</v>
      </c>
      <c r="N61" s="56" t="n">
        <f aca="false">IF($V$1=1,MAX(F61+G61+H61+J61-K61-M61,0)*Inputs!$C$22/12,0)</f>
        <v>0</v>
      </c>
      <c r="O61" s="56" t="n">
        <f aca="false">IF(AND(MOD(A61,12)=0,B61&gt;=Inputs!$C$18),MAX(F61+G61+H61+J61-K61-M61-N61,0)*Inputs!$C$17,0)</f>
        <v>0</v>
      </c>
      <c r="P61" s="56" t="n">
        <f aca="false">F61+G61+H61+J61-K61-M61-N61+O61</f>
        <v>130021.312373009</v>
      </c>
      <c r="Q61" s="56" t="n">
        <f aca="false">IF(OR(E61=1,P61&lt;=0),0,P61)</f>
        <v>130021.312373009</v>
      </c>
      <c r="R61" s="15" t="n">
        <f aca="false">IF(OR(E61=1,AND(P61&lt;=0,I61&gt;0)),1,0)</f>
        <v>0</v>
      </c>
      <c r="S61" s="15" t="n">
        <f aca="false">IF(L61&gt;0,1,0)</f>
        <v>0</v>
      </c>
    </row>
    <row r="62" customFormat="false" ht="15" hidden="false" customHeight="false" outlineLevel="0" collapsed="false">
      <c r="A62" s="15" t="n">
        <v>61</v>
      </c>
      <c r="B62" s="15" t="n">
        <f aca="false">INT((A62-1)/12)+1</f>
        <v>6</v>
      </c>
      <c r="C62" s="15" t="n">
        <f aca="false">MIN(Inputs!$C$4+B62-1,99)</f>
        <v>79</v>
      </c>
      <c r="D62" s="55" t="n">
        <f aca="false">Inputs!$C$28</f>
        <v>0.05</v>
      </c>
      <c r="E62" s="15" t="n">
        <f aca="false">R61</f>
        <v>0</v>
      </c>
      <c r="F62" s="56" t="n">
        <f aca="false">Q61</f>
        <v>130021.312373009</v>
      </c>
      <c r="G62" s="56" t="n">
        <f aca="false">IF(AND(MOD(A62-1,12)=0,B62&lt;=Inputs!$C$7,E62=0),Inputs!$C$6,0)</f>
        <v>0</v>
      </c>
      <c r="H62" s="56" t="n">
        <f aca="false">IF(B62=1,G62*Inputs!$C$9,0)</f>
        <v>0</v>
      </c>
      <c r="I62" s="56" t="n">
        <f aca="false">I61+G62</f>
        <v>120000</v>
      </c>
      <c r="J62" s="56" t="n">
        <f aca="false">(F62+G62+H62)*((1+D62)^(1/12)-1)</f>
        <v>529.722921120048</v>
      </c>
      <c r="K62" s="56" t="n">
        <f aca="false">(F62+G62+H62+J62)*(Inputs!$C$14+IF(B62&lt;=10,Inputs!$C$12,Inputs!$C$13))/12</f>
        <v>271.981323529435</v>
      </c>
      <c r="L62" s="56" t="n">
        <f aca="false">IF(OR(E62=1,A62&lt;=Inputs!$C$15),0,MAX(Inputs!$C$8*I62-(F62+G62+H62+J62-K62),0))</f>
        <v>0</v>
      </c>
      <c r="M62" s="56" t="n">
        <f aca="false">L62*INDEX(Rates!$B$2:$C$101,C62+1,IF(Inputs!$C$5="Male",1,2))/1000/12*Inputs!$C$16</f>
        <v>0</v>
      </c>
      <c r="N62" s="56" t="n">
        <f aca="false">IF($V$1=1,MAX(F62+G62+H62+J62-K62-M62,0)*Inputs!$C$22/12,0)</f>
        <v>0</v>
      </c>
      <c r="O62" s="56" t="n">
        <f aca="false">IF(AND(MOD(A62,12)=0,B62&gt;=Inputs!$C$18),MAX(F62+G62+H62+J62-K62-M62-N62,0)*Inputs!$C$17,0)</f>
        <v>0</v>
      </c>
      <c r="P62" s="56" t="n">
        <f aca="false">F62+G62+H62+J62-K62-M62-N62+O62</f>
        <v>130279.0539706</v>
      </c>
      <c r="Q62" s="56" t="n">
        <f aca="false">IF(OR(E62=1,P62&lt;=0),0,P62)</f>
        <v>130279.0539706</v>
      </c>
      <c r="R62" s="15" t="n">
        <f aca="false">IF(OR(E62=1,AND(P62&lt;=0,I62&gt;0)),1,0)</f>
        <v>0</v>
      </c>
      <c r="S62" s="15" t="n">
        <f aca="false">IF(L62&gt;0,1,0)</f>
        <v>0</v>
      </c>
    </row>
    <row r="63" customFormat="false" ht="15" hidden="false" customHeight="false" outlineLevel="0" collapsed="false">
      <c r="A63" s="15" t="n">
        <v>62</v>
      </c>
      <c r="B63" s="15" t="n">
        <f aca="false">INT((A63-1)/12)+1</f>
        <v>6</v>
      </c>
      <c r="C63" s="15" t="n">
        <f aca="false">MIN(Inputs!$C$4+B63-1,99)</f>
        <v>79</v>
      </c>
      <c r="D63" s="55" t="n">
        <f aca="false">Inputs!$C$28</f>
        <v>0.05</v>
      </c>
      <c r="E63" s="15" t="n">
        <f aca="false">R62</f>
        <v>0</v>
      </c>
      <c r="F63" s="56" t="n">
        <f aca="false">Q62</f>
        <v>130279.0539706</v>
      </c>
      <c r="G63" s="56" t="n">
        <f aca="false">IF(AND(MOD(A63-1,12)=0,B63&lt;=Inputs!$C$7,E63=0),Inputs!$C$6,0)</f>
        <v>0</v>
      </c>
      <c r="H63" s="56" t="n">
        <f aca="false">IF(B63=1,G63*Inputs!$C$9,0)</f>
        <v>0</v>
      </c>
      <c r="I63" s="56" t="n">
        <f aca="false">I62+G63</f>
        <v>120000</v>
      </c>
      <c r="J63" s="56" t="n">
        <f aca="false">(F63+G63+H63)*((1+D63)^(1/12)-1)</f>
        <v>530.772992292827</v>
      </c>
      <c r="K63" s="56" t="n">
        <f aca="false">(F63+G63+H63+J63)*(Inputs!$C$14+IF(B63&lt;=10,Inputs!$C$12,Inputs!$C$13))/12</f>
        <v>272.520472839359</v>
      </c>
      <c r="L63" s="56" t="n">
        <f aca="false">IF(OR(E63=1,A63&lt;=Inputs!$C$15),0,MAX(Inputs!$C$8*I63-(F63+G63+H63+J63-K63),0))</f>
        <v>0</v>
      </c>
      <c r="M63" s="56" t="n">
        <f aca="false">L63*INDEX(Rates!$B$2:$C$101,C63+1,IF(Inputs!$C$5="Male",1,2))/1000/12*Inputs!$C$16</f>
        <v>0</v>
      </c>
      <c r="N63" s="56" t="n">
        <f aca="false">IF($V$1=1,MAX(F63+G63+H63+J63-K63-M63,0)*Inputs!$C$22/12,0)</f>
        <v>0</v>
      </c>
      <c r="O63" s="56" t="n">
        <f aca="false">IF(AND(MOD(A63,12)=0,B63&gt;=Inputs!$C$18),MAX(F63+G63+H63+J63-K63-M63-N63,0)*Inputs!$C$17,0)</f>
        <v>0</v>
      </c>
      <c r="P63" s="56" t="n">
        <f aca="false">F63+G63+H63+J63-K63-M63-N63+O63</f>
        <v>130537.306490053</v>
      </c>
      <c r="Q63" s="56" t="n">
        <f aca="false">IF(OR(E63=1,P63&lt;=0),0,P63)</f>
        <v>130537.306490053</v>
      </c>
      <c r="R63" s="15" t="n">
        <f aca="false">IF(OR(E63=1,AND(P63&lt;=0,I63&gt;0)),1,0)</f>
        <v>0</v>
      </c>
      <c r="S63" s="15" t="n">
        <f aca="false">IF(L63&gt;0,1,0)</f>
        <v>0</v>
      </c>
    </row>
    <row r="64" customFormat="false" ht="15" hidden="false" customHeight="false" outlineLevel="0" collapsed="false">
      <c r="A64" s="15" t="n">
        <v>63</v>
      </c>
      <c r="B64" s="15" t="n">
        <f aca="false">INT((A64-1)/12)+1</f>
        <v>6</v>
      </c>
      <c r="C64" s="15" t="n">
        <f aca="false">MIN(Inputs!$C$4+B64-1,99)</f>
        <v>79</v>
      </c>
      <c r="D64" s="55" t="n">
        <f aca="false">Inputs!$C$28</f>
        <v>0.05</v>
      </c>
      <c r="E64" s="15" t="n">
        <f aca="false">R63</f>
        <v>0</v>
      </c>
      <c r="F64" s="56" t="n">
        <f aca="false">Q63</f>
        <v>130537.306490053</v>
      </c>
      <c r="G64" s="56" t="n">
        <f aca="false">IF(AND(MOD(A64-1,12)=0,B64&lt;=Inputs!$C$7,E64=0),Inputs!$C$6,0)</f>
        <v>0</v>
      </c>
      <c r="H64" s="56" t="n">
        <f aca="false">IF(B64=1,G64*Inputs!$C$9,0)</f>
        <v>0</v>
      </c>
      <c r="I64" s="56" t="n">
        <f aca="false">I63+G64</f>
        <v>120000</v>
      </c>
      <c r="J64" s="56" t="n">
        <f aca="false">(F64+G64+H64)*((1+D64)^(1/12)-1)</f>
        <v>531.82514502452</v>
      </c>
      <c r="K64" s="56" t="n">
        <f aca="false">(F64+G64+H64+J64)*(Inputs!$C$14+IF(B64&lt;=10,Inputs!$C$12,Inputs!$C$13))/12</f>
        <v>273.060690906412</v>
      </c>
      <c r="L64" s="56" t="n">
        <f aca="false">IF(OR(E64=1,A64&lt;=Inputs!$C$15),0,MAX(Inputs!$C$8*I64-(F64+G64+H64+J64-K64),0))</f>
        <v>0</v>
      </c>
      <c r="M64" s="56" t="n">
        <f aca="false">L64*INDEX(Rates!$B$2:$C$101,C64+1,IF(Inputs!$C$5="Male",1,2))/1000/12*Inputs!$C$16</f>
        <v>0</v>
      </c>
      <c r="N64" s="56" t="n">
        <f aca="false">IF($V$1=1,MAX(F64+G64+H64+J64-K64-M64,0)*Inputs!$C$22/12,0)</f>
        <v>0</v>
      </c>
      <c r="O64" s="56" t="n">
        <f aca="false">IF(AND(MOD(A64,12)=0,B64&gt;=Inputs!$C$18),MAX(F64+G64+H64+J64-K64-M64-N64,0)*Inputs!$C$17,0)</f>
        <v>0</v>
      </c>
      <c r="P64" s="56" t="n">
        <f aca="false">F64+G64+H64+J64-K64-M64-N64+O64</f>
        <v>130796.070944171</v>
      </c>
      <c r="Q64" s="56" t="n">
        <f aca="false">IF(OR(E64=1,P64&lt;=0),0,P64)</f>
        <v>130796.070944171</v>
      </c>
      <c r="R64" s="15" t="n">
        <f aca="false">IF(OR(E64=1,AND(P64&lt;=0,I64&gt;0)),1,0)</f>
        <v>0</v>
      </c>
      <c r="S64" s="15" t="n">
        <f aca="false">IF(L64&gt;0,1,0)</f>
        <v>0</v>
      </c>
    </row>
    <row r="65" customFormat="false" ht="15" hidden="false" customHeight="false" outlineLevel="0" collapsed="false">
      <c r="A65" s="15" t="n">
        <v>64</v>
      </c>
      <c r="B65" s="15" t="n">
        <f aca="false">INT((A65-1)/12)+1</f>
        <v>6</v>
      </c>
      <c r="C65" s="15" t="n">
        <f aca="false">MIN(Inputs!$C$4+B65-1,99)</f>
        <v>79</v>
      </c>
      <c r="D65" s="55" t="n">
        <f aca="false">Inputs!$C$28</f>
        <v>0.05</v>
      </c>
      <c r="E65" s="15" t="n">
        <f aca="false">R64</f>
        <v>0</v>
      </c>
      <c r="F65" s="56" t="n">
        <f aca="false">Q64</f>
        <v>130796.070944171</v>
      </c>
      <c r="G65" s="56" t="n">
        <f aca="false">IF(AND(MOD(A65-1,12)=0,B65&lt;=Inputs!$C$7,E65=0),Inputs!$C$6,0)</f>
        <v>0</v>
      </c>
      <c r="H65" s="56" t="n">
        <f aca="false">IF(B65=1,G65*Inputs!$C$9,0)</f>
        <v>0</v>
      </c>
      <c r="I65" s="56" t="n">
        <f aca="false">I64+G65</f>
        <v>120000</v>
      </c>
      <c r="J65" s="56" t="n">
        <f aca="false">(F65+G65+H65)*((1+D65)^(1/12)-1)</f>
        <v>532.879383441405</v>
      </c>
      <c r="K65" s="56" t="n">
        <f aca="false">(F65+G65+H65+J65)*(Inputs!$C$14+IF(B65&lt;=10,Inputs!$C$12,Inputs!$C$13))/12</f>
        <v>273.601979849193</v>
      </c>
      <c r="L65" s="56" t="n">
        <f aca="false">IF(OR(E65=1,A65&lt;=Inputs!$C$15),0,MAX(Inputs!$C$8*I65-(F65+G65+H65+J65-K65),0))</f>
        <v>0</v>
      </c>
      <c r="M65" s="56" t="n">
        <f aca="false">L65*INDEX(Rates!$B$2:$C$101,C65+1,IF(Inputs!$C$5="Male",1,2))/1000/12*Inputs!$C$16</f>
        <v>0</v>
      </c>
      <c r="N65" s="56" t="n">
        <f aca="false">IF($V$1=1,MAX(F65+G65+H65+J65-K65-M65,0)*Inputs!$C$22/12,0)</f>
        <v>0</v>
      </c>
      <c r="O65" s="56" t="n">
        <f aca="false">IF(AND(MOD(A65,12)=0,B65&gt;=Inputs!$C$18),MAX(F65+G65+H65+J65-K65-M65-N65,0)*Inputs!$C$17,0)</f>
        <v>0</v>
      </c>
      <c r="P65" s="56" t="n">
        <f aca="false">F65+G65+H65+J65-K65-M65-N65+O65</f>
        <v>131055.348347763</v>
      </c>
      <c r="Q65" s="56" t="n">
        <f aca="false">IF(OR(E65=1,P65&lt;=0),0,P65)</f>
        <v>131055.348347763</v>
      </c>
      <c r="R65" s="15" t="n">
        <f aca="false">IF(OR(E65=1,AND(P65&lt;=0,I65&gt;0)),1,0)</f>
        <v>0</v>
      </c>
      <c r="S65" s="15" t="n">
        <f aca="false">IF(L65&gt;0,1,0)</f>
        <v>0</v>
      </c>
    </row>
    <row r="66" customFormat="false" ht="15" hidden="false" customHeight="false" outlineLevel="0" collapsed="false">
      <c r="A66" s="15" t="n">
        <v>65</v>
      </c>
      <c r="B66" s="15" t="n">
        <f aca="false">INT((A66-1)/12)+1</f>
        <v>6</v>
      </c>
      <c r="C66" s="15" t="n">
        <f aca="false">MIN(Inputs!$C$4+B66-1,99)</f>
        <v>79</v>
      </c>
      <c r="D66" s="55" t="n">
        <f aca="false">Inputs!$C$28</f>
        <v>0.05</v>
      </c>
      <c r="E66" s="15" t="n">
        <f aca="false">R65</f>
        <v>0</v>
      </c>
      <c r="F66" s="56" t="n">
        <f aca="false">Q65</f>
        <v>131055.348347763</v>
      </c>
      <c r="G66" s="56" t="n">
        <f aca="false">IF(AND(MOD(A66-1,12)=0,B66&lt;=Inputs!$C$7,E66=0),Inputs!$C$6,0)</f>
        <v>0</v>
      </c>
      <c r="H66" s="56" t="n">
        <f aca="false">IF(B66=1,G66*Inputs!$C$9,0)</f>
        <v>0</v>
      </c>
      <c r="I66" s="56" t="n">
        <f aca="false">I65+G66</f>
        <v>120000</v>
      </c>
      <c r="J66" s="56" t="n">
        <f aca="false">(F66+G66+H66)*((1+D66)^(1/12)-1)</f>
        <v>533.935711677943</v>
      </c>
      <c r="K66" s="56" t="n">
        <f aca="false">(F66+G66+H66+J66)*(Inputs!$C$14+IF(B66&lt;=10,Inputs!$C$12,Inputs!$C$13))/12</f>
        <v>274.144341790503</v>
      </c>
      <c r="L66" s="56" t="n">
        <f aca="false">IF(OR(E66=1,A66&lt;=Inputs!$C$15),0,MAX(Inputs!$C$8*I66-(F66+G66+H66+J66-K66),0))</f>
        <v>0</v>
      </c>
      <c r="M66" s="56" t="n">
        <f aca="false">L66*INDEX(Rates!$B$2:$C$101,C66+1,IF(Inputs!$C$5="Male",1,2))/1000/12*Inputs!$C$16</f>
        <v>0</v>
      </c>
      <c r="N66" s="56" t="n">
        <f aca="false">IF($V$1=1,MAX(F66+G66+H66+J66-K66-M66,0)*Inputs!$C$22/12,0)</f>
        <v>0</v>
      </c>
      <c r="O66" s="56" t="n">
        <f aca="false">IF(AND(MOD(A66,12)=0,B66&gt;=Inputs!$C$18),MAX(F66+G66+H66+J66-K66-M66-N66,0)*Inputs!$C$17,0)</f>
        <v>0</v>
      </c>
      <c r="P66" s="56" t="n">
        <f aca="false">F66+G66+H66+J66-K66-M66-N66+O66</f>
        <v>131315.139717651</v>
      </c>
      <c r="Q66" s="56" t="n">
        <f aca="false">IF(OR(E66=1,P66&lt;=0),0,P66)</f>
        <v>131315.139717651</v>
      </c>
      <c r="R66" s="15" t="n">
        <f aca="false">IF(OR(E66=1,AND(P66&lt;=0,I66&gt;0)),1,0)</f>
        <v>0</v>
      </c>
      <c r="S66" s="15" t="n">
        <f aca="false">IF(L66&gt;0,1,0)</f>
        <v>0</v>
      </c>
    </row>
    <row r="67" customFormat="false" ht="15" hidden="false" customHeight="false" outlineLevel="0" collapsed="false">
      <c r="A67" s="15" t="n">
        <v>66</v>
      </c>
      <c r="B67" s="15" t="n">
        <f aca="false">INT((A67-1)/12)+1</f>
        <v>6</v>
      </c>
      <c r="C67" s="15" t="n">
        <f aca="false">MIN(Inputs!$C$4+B67-1,99)</f>
        <v>79</v>
      </c>
      <c r="D67" s="55" t="n">
        <f aca="false">Inputs!$C$28</f>
        <v>0.05</v>
      </c>
      <c r="E67" s="15" t="n">
        <f aca="false">R66</f>
        <v>0</v>
      </c>
      <c r="F67" s="56" t="n">
        <f aca="false">Q66</f>
        <v>131315.139717651</v>
      </c>
      <c r="G67" s="56" t="n">
        <f aca="false">IF(AND(MOD(A67-1,12)=0,B67&lt;=Inputs!$C$7,E67=0),Inputs!$C$6,0)</f>
        <v>0</v>
      </c>
      <c r="H67" s="56" t="n">
        <f aca="false">IF(B67=1,G67*Inputs!$C$9,0)</f>
        <v>0</v>
      </c>
      <c r="I67" s="56" t="n">
        <f aca="false">I66+G67</f>
        <v>120000</v>
      </c>
      <c r="J67" s="56" t="n">
        <f aca="false">(F67+G67+H67)*((1+D67)^(1/12)-1)</f>
        <v>534.994133876788</v>
      </c>
      <c r="K67" s="56" t="n">
        <f aca="false">(F67+G67+H67+J67)*(Inputs!$C$14+IF(B67&lt;=10,Inputs!$C$12,Inputs!$C$13))/12</f>
        <v>274.687778857349</v>
      </c>
      <c r="L67" s="56" t="n">
        <f aca="false">IF(OR(E67=1,A67&lt;=Inputs!$C$15),0,MAX(Inputs!$C$8*I67-(F67+G67+H67+J67-K67),0))</f>
        <v>0</v>
      </c>
      <c r="M67" s="56" t="n">
        <f aca="false">L67*INDEX(Rates!$B$2:$C$101,C67+1,IF(Inputs!$C$5="Male",1,2))/1000/12*Inputs!$C$16</f>
        <v>0</v>
      </c>
      <c r="N67" s="56" t="n">
        <f aca="false">IF($V$1=1,MAX(F67+G67+H67+J67-K67-M67,0)*Inputs!$C$22/12,0)</f>
        <v>0</v>
      </c>
      <c r="O67" s="56" t="n">
        <f aca="false">IF(AND(MOD(A67,12)=0,B67&gt;=Inputs!$C$18),MAX(F67+G67+H67+J67-K67-M67-N67,0)*Inputs!$C$17,0)</f>
        <v>0</v>
      </c>
      <c r="P67" s="56" t="n">
        <f aca="false">F67+G67+H67+J67-K67-M67-N67+O67</f>
        <v>131575.44607267</v>
      </c>
      <c r="Q67" s="56" t="n">
        <f aca="false">IF(OR(E67=1,P67&lt;=0),0,P67)</f>
        <v>131575.44607267</v>
      </c>
      <c r="R67" s="15" t="n">
        <f aca="false">IF(OR(E67=1,AND(P67&lt;=0,I67&gt;0)),1,0)</f>
        <v>0</v>
      </c>
      <c r="S67" s="15" t="n">
        <f aca="false">IF(L67&gt;0,1,0)</f>
        <v>0</v>
      </c>
    </row>
    <row r="68" customFormat="false" ht="15" hidden="false" customHeight="false" outlineLevel="0" collapsed="false">
      <c r="A68" s="15" t="n">
        <v>67</v>
      </c>
      <c r="B68" s="15" t="n">
        <f aca="false">INT((A68-1)/12)+1</f>
        <v>6</v>
      </c>
      <c r="C68" s="15" t="n">
        <f aca="false">MIN(Inputs!$C$4+B68-1,99)</f>
        <v>79</v>
      </c>
      <c r="D68" s="55" t="n">
        <f aca="false">Inputs!$C$28</f>
        <v>0.05</v>
      </c>
      <c r="E68" s="15" t="n">
        <f aca="false">R67</f>
        <v>0</v>
      </c>
      <c r="F68" s="56" t="n">
        <f aca="false">Q67</f>
        <v>131575.44607267</v>
      </c>
      <c r="G68" s="56" t="n">
        <f aca="false">IF(AND(MOD(A68-1,12)=0,B68&lt;=Inputs!$C$7,E68=0),Inputs!$C$6,0)</f>
        <v>0</v>
      </c>
      <c r="H68" s="56" t="n">
        <f aca="false">IF(B68=1,G68*Inputs!$C$9,0)</f>
        <v>0</v>
      </c>
      <c r="I68" s="56" t="n">
        <f aca="false">I67+G68</f>
        <v>120000</v>
      </c>
      <c r="J68" s="56" t="n">
        <f aca="false">(F68+G68+H68)*((1+D68)^(1/12)-1)</f>
        <v>536.054654188807</v>
      </c>
      <c r="K68" s="56" t="n">
        <f aca="false">(F68+G68+H68+J68)*(Inputs!$C$14+IF(B68&lt;=10,Inputs!$C$12,Inputs!$C$13))/12</f>
        <v>275.232293180956</v>
      </c>
      <c r="L68" s="56" t="n">
        <f aca="false">IF(OR(E68=1,A68&lt;=Inputs!$C$15),0,MAX(Inputs!$C$8*I68-(F68+G68+H68+J68-K68),0))</f>
        <v>0</v>
      </c>
      <c r="M68" s="56" t="n">
        <f aca="false">L68*INDEX(Rates!$B$2:$C$101,C68+1,IF(Inputs!$C$5="Male",1,2))/1000/12*Inputs!$C$16</f>
        <v>0</v>
      </c>
      <c r="N68" s="56" t="n">
        <f aca="false">IF($V$1=1,MAX(F68+G68+H68+J68-K68-M68,0)*Inputs!$C$22/12,0)</f>
        <v>0</v>
      </c>
      <c r="O68" s="56" t="n">
        <f aca="false">IF(AND(MOD(A68,12)=0,B68&gt;=Inputs!$C$18),MAX(F68+G68+H68+J68-K68-M68-N68,0)*Inputs!$C$17,0)</f>
        <v>0</v>
      </c>
      <c r="P68" s="56" t="n">
        <f aca="false">F68+G68+H68+J68-K68-M68-N68+O68</f>
        <v>131836.268433678</v>
      </c>
      <c r="Q68" s="56" t="n">
        <f aca="false">IF(OR(E68=1,P68&lt;=0),0,P68)</f>
        <v>131836.268433678</v>
      </c>
      <c r="R68" s="15" t="n">
        <f aca="false">IF(OR(E68=1,AND(P68&lt;=0,I68&gt;0)),1,0)</f>
        <v>0</v>
      </c>
      <c r="S68" s="15" t="n">
        <f aca="false">IF(L68&gt;0,1,0)</f>
        <v>0</v>
      </c>
    </row>
    <row r="69" customFormat="false" ht="15" hidden="false" customHeight="false" outlineLevel="0" collapsed="false">
      <c r="A69" s="15" t="n">
        <v>68</v>
      </c>
      <c r="B69" s="15" t="n">
        <f aca="false">INT((A69-1)/12)+1</f>
        <v>6</v>
      </c>
      <c r="C69" s="15" t="n">
        <f aca="false">MIN(Inputs!$C$4+B69-1,99)</f>
        <v>79</v>
      </c>
      <c r="D69" s="55" t="n">
        <f aca="false">Inputs!$C$28</f>
        <v>0.05</v>
      </c>
      <c r="E69" s="15" t="n">
        <f aca="false">R68</f>
        <v>0</v>
      </c>
      <c r="F69" s="56" t="n">
        <f aca="false">Q68</f>
        <v>131836.268433678</v>
      </c>
      <c r="G69" s="56" t="n">
        <f aca="false">IF(AND(MOD(A69-1,12)=0,B69&lt;=Inputs!$C$7,E69=0),Inputs!$C$6,0)</f>
        <v>0</v>
      </c>
      <c r="H69" s="56" t="n">
        <f aca="false">IF(B69=1,G69*Inputs!$C$9,0)</f>
        <v>0</v>
      </c>
      <c r="I69" s="56" t="n">
        <f aca="false">I68+G69</f>
        <v>120000</v>
      </c>
      <c r="J69" s="56" t="n">
        <f aca="false">(F69+G69+H69)*((1+D69)^(1/12)-1)</f>
        <v>537.117276773096</v>
      </c>
      <c r="K69" s="56" t="n">
        <f aca="false">(F69+G69+H69+J69)*(Inputs!$C$14+IF(B69&lt;=10,Inputs!$C$12,Inputs!$C$13))/12</f>
        <v>275.777886896773</v>
      </c>
      <c r="L69" s="56" t="n">
        <f aca="false">IF(OR(E69=1,A69&lt;=Inputs!$C$15),0,MAX(Inputs!$C$8*I69-(F69+G69+H69+J69-K69),0))</f>
        <v>0</v>
      </c>
      <c r="M69" s="56" t="n">
        <f aca="false">L69*INDEX(Rates!$B$2:$C$101,C69+1,IF(Inputs!$C$5="Male",1,2))/1000/12*Inputs!$C$16</f>
        <v>0</v>
      </c>
      <c r="N69" s="56" t="n">
        <f aca="false">IF($V$1=1,MAX(F69+G69+H69+J69-K69-M69,0)*Inputs!$C$22/12,0)</f>
        <v>0</v>
      </c>
      <c r="O69" s="56" t="n">
        <f aca="false">IF(AND(MOD(A69,12)=0,B69&gt;=Inputs!$C$18),MAX(F69+G69+H69+J69-K69-M69-N69,0)*Inputs!$C$17,0)</f>
        <v>0</v>
      </c>
      <c r="P69" s="56" t="n">
        <f aca="false">F69+G69+H69+J69-K69-M69-N69+O69</f>
        <v>132097.607823554</v>
      </c>
      <c r="Q69" s="56" t="n">
        <f aca="false">IF(OR(E69=1,P69&lt;=0),0,P69)</f>
        <v>132097.607823554</v>
      </c>
      <c r="R69" s="15" t="n">
        <f aca="false">IF(OR(E69=1,AND(P69&lt;=0,I69&gt;0)),1,0)</f>
        <v>0</v>
      </c>
      <c r="S69" s="15" t="n">
        <f aca="false">IF(L69&gt;0,1,0)</f>
        <v>0</v>
      </c>
    </row>
    <row r="70" customFormat="false" ht="15" hidden="false" customHeight="false" outlineLevel="0" collapsed="false">
      <c r="A70" s="15" t="n">
        <v>69</v>
      </c>
      <c r="B70" s="15" t="n">
        <f aca="false">INT((A70-1)/12)+1</f>
        <v>6</v>
      </c>
      <c r="C70" s="15" t="n">
        <f aca="false">MIN(Inputs!$C$4+B70-1,99)</f>
        <v>79</v>
      </c>
      <c r="D70" s="55" t="n">
        <f aca="false">Inputs!$C$28</f>
        <v>0.05</v>
      </c>
      <c r="E70" s="15" t="n">
        <f aca="false">R69</f>
        <v>0</v>
      </c>
      <c r="F70" s="56" t="n">
        <f aca="false">Q69</f>
        <v>132097.607823554</v>
      </c>
      <c r="G70" s="56" t="n">
        <f aca="false">IF(AND(MOD(A70-1,12)=0,B70&lt;=Inputs!$C$7,E70=0),Inputs!$C$6,0)</f>
        <v>0</v>
      </c>
      <c r="H70" s="56" t="n">
        <f aca="false">IF(B70=1,G70*Inputs!$C$9,0)</f>
        <v>0</v>
      </c>
      <c r="I70" s="56" t="n">
        <f aca="false">I69+G70</f>
        <v>120000</v>
      </c>
      <c r="J70" s="56" t="n">
        <f aca="false">(F70+G70+H70)*((1+D70)^(1/12)-1)</f>
        <v>538.182005796996</v>
      </c>
      <c r="K70" s="56" t="n">
        <f aca="false">(F70+G70+H70+J70)*(Inputs!$C$14+IF(B70&lt;=10,Inputs!$C$12,Inputs!$C$13))/12</f>
        <v>276.324562144482</v>
      </c>
      <c r="L70" s="56" t="n">
        <f aca="false">IF(OR(E70=1,A70&lt;=Inputs!$C$15),0,MAX(Inputs!$C$8*I70-(F70+G70+H70+J70-K70),0))</f>
        <v>0</v>
      </c>
      <c r="M70" s="56" t="n">
        <f aca="false">L70*INDEX(Rates!$B$2:$C$101,C70+1,IF(Inputs!$C$5="Male",1,2))/1000/12*Inputs!$C$16</f>
        <v>0</v>
      </c>
      <c r="N70" s="56" t="n">
        <f aca="false">IF($V$1=1,MAX(F70+G70+H70+J70-K70-M70,0)*Inputs!$C$22/12,0)</f>
        <v>0</v>
      </c>
      <c r="O70" s="56" t="n">
        <f aca="false">IF(AND(MOD(A70,12)=0,B70&gt;=Inputs!$C$18),MAX(F70+G70+H70+J70-K70-M70-N70,0)*Inputs!$C$17,0)</f>
        <v>0</v>
      </c>
      <c r="P70" s="56" t="n">
        <f aca="false">F70+G70+H70+J70-K70-M70-N70+O70</f>
        <v>132359.465267207</v>
      </c>
      <c r="Q70" s="56" t="n">
        <f aca="false">IF(OR(E70=1,P70&lt;=0),0,P70)</f>
        <v>132359.465267207</v>
      </c>
      <c r="R70" s="15" t="n">
        <f aca="false">IF(OR(E70=1,AND(P70&lt;=0,I70&gt;0)),1,0)</f>
        <v>0</v>
      </c>
      <c r="S70" s="15" t="n">
        <f aca="false">IF(L70&gt;0,1,0)</f>
        <v>0</v>
      </c>
    </row>
    <row r="71" customFormat="false" ht="15" hidden="false" customHeight="false" outlineLevel="0" collapsed="false">
      <c r="A71" s="15" t="n">
        <v>70</v>
      </c>
      <c r="B71" s="15" t="n">
        <f aca="false">INT((A71-1)/12)+1</f>
        <v>6</v>
      </c>
      <c r="C71" s="15" t="n">
        <f aca="false">MIN(Inputs!$C$4+B71-1,99)</f>
        <v>79</v>
      </c>
      <c r="D71" s="55" t="n">
        <f aca="false">Inputs!$C$28</f>
        <v>0.05</v>
      </c>
      <c r="E71" s="15" t="n">
        <f aca="false">R70</f>
        <v>0</v>
      </c>
      <c r="F71" s="56" t="n">
        <f aca="false">Q70</f>
        <v>132359.465267207</v>
      </c>
      <c r="G71" s="56" t="n">
        <f aca="false">IF(AND(MOD(A71-1,12)=0,B71&lt;=Inputs!$C$7,E71=0),Inputs!$C$6,0)</f>
        <v>0</v>
      </c>
      <c r="H71" s="56" t="n">
        <f aca="false">IF(B71=1,G71*Inputs!$C$9,0)</f>
        <v>0</v>
      </c>
      <c r="I71" s="56" t="n">
        <f aca="false">I70+G71</f>
        <v>120000</v>
      </c>
      <c r="J71" s="56" t="n">
        <f aca="false">(F71+G71+H71)*((1+D71)^(1/12)-1)</f>
        <v>539.248845436106</v>
      </c>
      <c r="K71" s="56" t="n">
        <f aca="false">(F71+G71+H71+J71)*(Inputs!$C$14+IF(B71&lt;=10,Inputs!$C$12,Inputs!$C$13))/12</f>
        <v>276.872321068006</v>
      </c>
      <c r="L71" s="56" t="n">
        <f aca="false">IF(OR(E71=1,A71&lt;=Inputs!$C$15),0,MAX(Inputs!$C$8*I71-(F71+G71+H71+J71-K71),0))</f>
        <v>0</v>
      </c>
      <c r="M71" s="56" t="n">
        <f aca="false">L71*INDEX(Rates!$B$2:$C$101,C71+1,IF(Inputs!$C$5="Male",1,2))/1000/12*Inputs!$C$16</f>
        <v>0</v>
      </c>
      <c r="N71" s="56" t="n">
        <f aca="false">IF($V$1=1,MAX(F71+G71+H71+J71-K71-M71,0)*Inputs!$C$22/12,0)</f>
        <v>0</v>
      </c>
      <c r="O71" s="56" t="n">
        <f aca="false">IF(AND(MOD(A71,12)=0,B71&gt;=Inputs!$C$18),MAX(F71+G71+H71+J71-K71-M71-N71,0)*Inputs!$C$17,0)</f>
        <v>0</v>
      </c>
      <c r="P71" s="56" t="n">
        <f aca="false">F71+G71+H71+J71-K71-M71-N71+O71</f>
        <v>132621.841791575</v>
      </c>
      <c r="Q71" s="56" t="n">
        <f aca="false">IF(OR(E71=1,P71&lt;=0),0,P71)</f>
        <v>132621.841791575</v>
      </c>
      <c r="R71" s="15" t="n">
        <f aca="false">IF(OR(E71=1,AND(P71&lt;=0,I71&gt;0)),1,0)</f>
        <v>0</v>
      </c>
      <c r="S71" s="15" t="n">
        <f aca="false">IF(L71&gt;0,1,0)</f>
        <v>0</v>
      </c>
    </row>
    <row r="72" customFormat="false" ht="15" hidden="false" customHeight="false" outlineLevel="0" collapsed="false">
      <c r="A72" s="15" t="n">
        <v>71</v>
      </c>
      <c r="B72" s="15" t="n">
        <f aca="false">INT((A72-1)/12)+1</f>
        <v>6</v>
      </c>
      <c r="C72" s="15" t="n">
        <f aca="false">MIN(Inputs!$C$4+B72-1,99)</f>
        <v>79</v>
      </c>
      <c r="D72" s="55" t="n">
        <f aca="false">Inputs!$C$28</f>
        <v>0.05</v>
      </c>
      <c r="E72" s="15" t="n">
        <f aca="false">R71</f>
        <v>0</v>
      </c>
      <c r="F72" s="56" t="n">
        <f aca="false">Q71</f>
        <v>132621.841791575</v>
      </c>
      <c r="G72" s="56" t="n">
        <f aca="false">IF(AND(MOD(A72-1,12)=0,B72&lt;=Inputs!$C$7,E72=0),Inputs!$C$6,0)</f>
        <v>0</v>
      </c>
      <c r="H72" s="56" t="n">
        <f aca="false">IF(B72=1,G72*Inputs!$C$9,0)</f>
        <v>0</v>
      </c>
      <c r="I72" s="56" t="n">
        <f aca="false">I71+G72</f>
        <v>120000</v>
      </c>
      <c r="J72" s="56" t="n">
        <f aca="false">(F72+G72+H72)*((1+D72)^(1/12)-1)</f>
        <v>540.317799874305</v>
      </c>
      <c r="K72" s="56" t="n">
        <f aca="false">(F72+G72+H72+J72)*(Inputs!$C$14+IF(B72&lt;=10,Inputs!$C$12,Inputs!$C$13))/12</f>
        <v>277.421165815519</v>
      </c>
      <c r="L72" s="56" t="n">
        <f aca="false">IF(OR(E72=1,A72&lt;=Inputs!$C$15),0,MAX(Inputs!$C$8*I72-(F72+G72+H72+J72-K72),0))</f>
        <v>0</v>
      </c>
      <c r="M72" s="56" t="n">
        <f aca="false">L72*INDEX(Rates!$B$2:$C$101,C72+1,IF(Inputs!$C$5="Male",1,2))/1000/12*Inputs!$C$16</f>
        <v>0</v>
      </c>
      <c r="N72" s="56" t="n">
        <f aca="false">IF($V$1=1,MAX(F72+G72+H72+J72-K72-M72,0)*Inputs!$C$22/12,0)</f>
        <v>0</v>
      </c>
      <c r="O72" s="56" t="n">
        <f aca="false">IF(AND(MOD(A72,12)=0,B72&gt;=Inputs!$C$18),MAX(F72+G72+H72+J72-K72-M72-N72,0)*Inputs!$C$17,0)</f>
        <v>0</v>
      </c>
      <c r="P72" s="56" t="n">
        <f aca="false">F72+G72+H72+J72-K72-M72-N72+O72</f>
        <v>132884.738425634</v>
      </c>
      <c r="Q72" s="56" t="n">
        <f aca="false">IF(OR(E72=1,P72&lt;=0),0,P72)</f>
        <v>132884.738425634</v>
      </c>
      <c r="R72" s="15" t="n">
        <f aca="false">IF(OR(E72=1,AND(P72&lt;=0,I72&gt;0)),1,0)</f>
        <v>0</v>
      </c>
      <c r="S72" s="15" t="n">
        <f aca="false">IF(L72&gt;0,1,0)</f>
        <v>0</v>
      </c>
    </row>
    <row r="73" customFormat="false" ht="15" hidden="false" customHeight="false" outlineLevel="0" collapsed="false">
      <c r="A73" s="15" t="n">
        <v>72</v>
      </c>
      <c r="B73" s="15" t="n">
        <f aca="false">INT((A73-1)/12)+1</f>
        <v>6</v>
      </c>
      <c r="C73" s="15" t="n">
        <f aca="false">MIN(Inputs!$C$4+B73-1,99)</f>
        <v>79</v>
      </c>
      <c r="D73" s="55" t="n">
        <f aca="false">Inputs!$C$28</f>
        <v>0.05</v>
      </c>
      <c r="E73" s="15" t="n">
        <f aca="false">R72</f>
        <v>0</v>
      </c>
      <c r="F73" s="56" t="n">
        <f aca="false">Q72</f>
        <v>132884.738425634</v>
      </c>
      <c r="G73" s="56" t="n">
        <f aca="false">IF(AND(MOD(A73-1,12)=0,B73&lt;=Inputs!$C$7,E73=0),Inputs!$C$6,0)</f>
        <v>0</v>
      </c>
      <c r="H73" s="56" t="n">
        <f aca="false">IF(B73=1,G73*Inputs!$C$9,0)</f>
        <v>0</v>
      </c>
      <c r="I73" s="56" t="n">
        <f aca="false">I72+G73</f>
        <v>120000</v>
      </c>
      <c r="J73" s="56" t="n">
        <f aca="false">(F73+G73+H73)*((1+D73)^(1/12)-1)</f>
        <v>541.388873303765</v>
      </c>
      <c r="K73" s="56" t="n">
        <f aca="false">(F73+G73+H73+J73)*(Inputs!$C$14+IF(B73&lt;=10,Inputs!$C$12,Inputs!$C$13))/12</f>
        <v>277.971098539453</v>
      </c>
      <c r="L73" s="56" t="n">
        <f aca="false">IF(OR(E73=1,A73&lt;=Inputs!$C$15),0,MAX(Inputs!$C$8*I73-(F73+G73+H73+J73-K73),0))</f>
        <v>0</v>
      </c>
      <c r="M73" s="56" t="n">
        <f aca="false">L73*INDEX(Rates!$B$2:$C$101,C73+1,IF(Inputs!$C$5="Male",1,2))/1000/12*Inputs!$C$16</f>
        <v>0</v>
      </c>
      <c r="N73" s="56" t="n">
        <f aca="false">IF($V$1=1,MAX(F73+G73+H73+J73-K73-M73,0)*Inputs!$C$22/12,0)</f>
        <v>0</v>
      </c>
      <c r="O73" s="56" t="n">
        <f aca="false">IF(AND(MOD(A73,12)=0,B73&gt;=Inputs!$C$18),MAX(F73+G73+H73+J73-K73-M73-N73,0)*Inputs!$C$17,0)</f>
        <v>0</v>
      </c>
      <c r="P73" s="56" t="n">
        <f aca="false">F73+G73+H73+J73-K73-M73-N73+O73</f>
        <v>133148.156200398</v>
      </c>
      <c r="Q73" s="56" t="n">
        <f aca="false">IF(OR(E73=1,P73&lt;=0),0,P73)</f>
        <v>133148.156200398</v>
      </c>
      <c r="R73" s="15" t="n">
        <f aca="false">IF(OR(E73=1,AND(P73&lt;=0,I73&gt;0)),1,0)</f>
        <v>0</v>
      </c>
      <c r="S73" s="15" t="n">
        <f aca="false">IF(L73&gt;0,1,0)</f>
        <v>0</v>
      </c>
    </row>
    <row r="74" customFormat="false" ht="15" hidden="false" customHeight="false" outlineLevel="0" collapsed="false">
      <c r="A74" s="15" t="n">
        <v>73</v>
      </c>
      <c r="B74" s="15" t="n">
        <f aca="false">INT((A74-1)/12)+1</f>
        <v>7</v>
      </c>
      <c r="C74" s="15" t="n">
        <f aca="false">MIN(Inputs!$C$4+B74-1,99)</f>
        <v>80</v>
      </c>
      <c r="D74" s="55" t="n">
        <f aca="false">Inputs!$C$28</f>
        <v>0.05</v>
      </c>
      <c r="E74" s="15" t="n">
        <f aca="false">R73</f>
        <v>0</v>
      </c>
      <c r="F74" s="56" t="n">
        <f aca="false">Q73</f>
        <v>133148.156200398</v>
      </c>
      <c r="G74" s="56" t="n">
        <f aca="false">IF(AND(MOD(A74-1,12)=0,B74&lt;=Inputs!$C$7,E74=0),Inputs!$C$6,0)</f>
        <v>0</v>
      </c>
      <c r="H74" s="56" t="n">
        <f aca="false">IF(B74=1,G74*Inputs!$C$9,0)</f>
        <v>0</v>
      </c>
      <c r="I74" s="56" t="n">
        <f aca="false">I73+G74</f>
        <v>120000</v>
      </c>
      <c r="J74" s="56" t="n">
        <f aca="false">(F74+G74+H74)*((1+D74)^(1/12)-1)</f>
        <v>542.462069924968</v>
      </c>
      <c r="K74" s="56" t="n">
        <f aca="false">(F74+G74+H74+J74)*(Inputs!$C$14+IF(B74&lt;=10,Inputs!$C$12,Inputs!$C$13))/12</f>
        <v>278.522121396506</v>
      </c>
      <c r="L74" s="56" t="n">
        <f aca="false">IF(OR(E74=1,A74&lt;=Inputs!$C$15),0,MAX(Inputs!$C$8*I74-(F74+G74+H74+J74-K74),0))</f>
        <v>0</v>
      </c>
      <c r="M74" s="56" t="n">
        <f aca="false">L74*INDEX(Rates!$B$2:$C$101,C74+1,IF(Inputs!$C$5="Male",1,2))/1000/12*Inputs!$C$16</f>
        <v>0</v>
      </c>
      <c r="N74" s="56" t="n">
        <f aca="false">IF($V$1=1,MAX(F74+G74+H74+J74-K74-M74,0)*Inputs!$C$22/12,0)</f>
        <v>0</v>
      </c>
      <c r="O74" s="56" t="n">
        <f aca="false">IF(AND(MOD(A74,12)=0,B74&gt;=Inputs!$C$18),MAX(F74+G74+H74+J74-K74-M74-N74,0)*Inputs!$C$17,0)</f>
        <v>0</v>
      </c>
      <c r="P74" s="56" t="n">
        <f aca="false">F74+G74+H74+J74-K74-M74-N74+O74</f>
        <v>133412.096148927</v>
      </c>
      <c r="Q74" s="56" t="n">
        <f aca="false">IF(OR(E74=1,P74&lt;=0),0,P74)</f>
        <v>133412.096148927</v>
      </c>
      <c r="R74" s="15" t="n">
        <f aca="false">IF(OR(E74=1,AND(P74&lt;=0,I74&gt;0)),1,0)</f>
        <v>0</v>
      </c>
      <c r="S74" s="15" t="n">
        <f aca="false">IF(L74&gt;0,1,0)</f>
        <v>0</v>
      </c>
    </row>
    <row r="75" customFormat="false" ht="15" hidden="false" customHeight="false" outlineLevel="0" collapsed="false">
      <c r="A75" s="15" t="n">
        <v>74</v>
      </c>
      <c r="B75" s="15" t="n">
        <f aca="false">INT((A75-1)/12)+1</f>
        <v>7</v>
      </c>
      <c r="C75" s="15" t="n">
        <f aca="false">MIN(Inputs!$C$4+B75-1,99)</f>
        <v>80</v>
      </c>
      <c r="D75" s="55" t="n">
        <f aca="false">Inputs!$C$28</f>
        <v>0.05</v>
      </c>
      <c r="E75" s="15" t="n">
        <f aca="false">R74</f>
        <v>0</v>
      </c>
      <c r="F75" s="56" t="n">
        <f aca="false">Q74</f>
        <v>133412.096148927</v>
      </c>
      <c r="G75" s="56" t="n">
        <f aca="false">IF(AND(MOD(A75-1,12)=0,B75&lt;=Inputs!$C$7,E75=0),Inputs!$C$6,0)</f>
        <v>0</v>
      </c>
      <c r="H75" s="56" t="n">
        <f aca="false">IF(B75=1,G75*Inputs!$C$9,0)</f>
        <v>0</v>
      </c>
      <c r="I75" s="56" t="n">
        <f aca="false">I74+G75</f>
        <v>120000</v>
      </c>
      <c r="J75" s="56" t="n">
        <f aca="false">(F75+G75+H75)*((1+D75)^(1/12)-1)</f>
        <v>543.537393946723</v>
      </c>
      <c r="K75" s="56" t="n">
        <f aca="false">(F75+G75+H75+J75)*(Inputs!$C$14+IF(B75&lt;=10,Inputs!$C$12,Inputs!$C$13))/12</f>
        <v>279.074236547653</v>
      </c>
      <c r="L75" s="56" t="n">
        <f aca="false">IF(OR(E75=1,A75&lt;=Inputs!$C$15),0,MAX(Inputs!$C$8*I75-(F75+G75+H75+J75-K75),0))</f>
        <v>0</v>
      </c>
      <c r="M75" s="56" t="n">
        <f aca="false">L75*INDEX(Rates!$B$2:$C$101,C75+1,IF(Inputs!$C$5="Male",1,2))/1000/12*Inputs!$C$16</f>
        <v>0</v>
      </c>
      <c r="N75" s="56" t="n">
        <f aca="false">IF($V$1=1,MAX(F75+G75+H75+J75-K75-M75,0)*Inputs!$C$22/12,0)</f>
        <v>0</v>
      </c>
      <c r="O75" s="56" t="n">
        <f aca="false">IF(AND(MOD(A75,12)=0,B75&gt;=Inputs!$C$18),MAX(F75+G75+H75+J75-K75-M75-N75,0)*Inputs!$C$17,0)</f>
        <v>0</v>
      </c>
      <c r="P75" s="56" t="n">
        <f aca="false">F75+G75+H75+J75-K75-M75-N75+O75</f>
        <v>133676.559306326</v>
      </c>
      <c r="Q75" s="56" t="n">
        <f aca="false">IF(OR(E75=1,P75&lt;=0),0,P75)</f>
        <v>133676.559306326</v>
      </c>
      <c r="R75" s="15" t="n">
        <f aca="false">IF(OR(E75=1,AND(P75&lt;=0,I75&gt;0)),1,0)</f>
        <v>0</v>
      </c>
      <c r="S75" s="15" t="n">
        <f aca="false">IF(L75&gt;0,1,0)</f>
        <v>0</v>
      </c>
    </row>
    <row r="76" customFormat="false" ht="15" hidden="false" customHeight="false" outlineLevel="0" collapsed="false">
      <c r="A76" s="15" t="n">
        <v>75</v>
      </c>
      <c r="B76" s="15" t="n">
        <f aca="false">INT((A76-1)/12)+1</f>
        <v>7</v>
      </c>
      <c r="C76" s="15" t="n">
        <f aca="false">MIN(Inputs!$C$4+B76-1,99)</f>
        <v>80</v>
      </c>
      <c r="D76" s="55" t="n">
        <f aca="false">Inputs!$C$28</f>
        <v>0.05</v>
      </c>
      <c r="E76" s="15" t="n">
        <f aca="false">R75</f>
        <v>0</v>
      </c>
      <c r="F76" s="56" t="n">
        <f aca="false">Q75</f>
        <v>133676.559306326</v>
      </c>
      <c r="G76" s="56" t="n">
        <f aca="false">IF(AND(MOD(A76-1,12)=0,B76&lt;=Inputs!$C$7,E76=0),Inputs!$C$6,0)</f>
        <v>0</v>
      </c>
      <c r="H76" s="56" t="n">
        <f aca="false">IF(B76=1,G76*Inputs!$C$9,0)</f>
        <v>0</v>
      </c>
      <c r="I76" s="56" t="n">
        <f aca="false">I75+G76</f>
        <v>120000</v>
      </c>
      <c r="J76" s="56" t="n">
        <f aca="false">(F76+G76+H76)*((1+D76)^(1/12)-1)</f>
        <v>544.614849586181</v>
      </c>
      <c r="K76" s="56" t="n">
        <f aca="false">(F76+G76+H76+J76)*(Inputs!$C$14+IF(B76&lt;=10,Inputs!$C$12,Inputs!$C$13))/12</f>
        <v>279.62744615815</v>
      </c>
      <c r="L76" s="56" t="n">
        <f aca="false">IF(OR(E76=1,A76&lt;=Inputs!$C$15),0,MAX(Inputs!$C$8*I76-(F76+G76+H76+J76-K76),0))</f>
        <v>0</v>
      </c>
      <c r="M76" s="56" t="n">
        <f aca="false">L76*INDEX(Rates!$B$2:$C$101,C76+1,IF(Inputs!$C$5="Male",1,2))/1000/12*Inputs!$C$16</f>
        <v>0</v>
      </c>
      <c r="N76" s="56" t="n">
        <f aca="false">IF($V$1=1,MAX(F76+G76+H76+J76-K76-M76,0)*Inputs!$C$22/12,0)</f>
        <v>0</v>
      </c>
      <c r="O76" s="56" t="n">
        <f aca="false">IF(AND(MOD(A76,12)=0,B76&gt;=Inputs!$C$18),MAX(F76+G76+H76+J76-K76-M76-N76,0)*Inputs!$C$17,0)</f>
        <v>0</v>
      </c>
      <c r="P76" s="56" t="n">
        <f aca="false">F76+G76+H76+J76-K76-M76-N76+O76</f>
        <v>133941.546709754</v>
      </c>
      <c r="Q76" s="56" t="n">
        <f aca="false">IF(OR(E76=1,P76&lt;=0),0,P76)</f>
        <v>133941.546709754</v>
      </c>
      <c r="R76" s="15" t="n">
        <f aca="false">IF(OR(E76=1,AND(P76&lt;=0,I76&gt;0)),1,0)</f>
        <v>0</v>
      </c>
      <c r="S76" s="15" t="n">
        <f aca="false">IF(L76&gt;0,1,0)</f>
        <v>0</v>
      </c>
    </row>
    <row r="77" customFormat="false" ht="15" hidden="false" customHeight="false" outlineLevel="0" collapsed="false">
      <c r="A77" s="15" t="n">
        <v>76</v>
      </c>
      <c r="B77" s="15" t="n">
        <f aca="false">INT((A77-1)/12)+1</f>
        <v>7</v>
      </c>
      <c r="C77" s="15" t="n">
        <f aca="false">MIN(Inputs!$C$4+B77-1,99)</f>
        <v>80</v>
      </c>
      <c r="D77" s="55" t="n">
        <f aca="false">Inputs!$C$28</f>
        <v>0.05</v>
      </c>
      <c r="E77" s="15" t="n">
        <f aca="false">R76</f>
        <v>0</v>
      </c>
      <c r="F77" s="56" t="n">
        <f aca="false">Q76</f>
        <v>133941.546709754</v>
      </c>
      <c r="G77" s="56" t="n">
        <f aca="false">IF(AND(MOD(A77-1,12)=0,B77&lt;=Inputs!$C$7,E77=0),Inputs!$C$6,0)</f>
        <v>0</v>
      </c>
      <c r="H77" s="56" t="n">
        <f aca="false">IF(B77=1,G77*Inputs!$C$9,0)</f>
        <v>0</v>
      </c>
      <c r="I77" s="56" t="n">
        <f aca="false">I76+G77</f>
        <v>120000</v>
      </c>
      <c r="J77" s="56" t="n">
        <f aca="false">(F77+G77+H77)*((1+D77)^(1/12)-1)</f>
        <v>545.694441068854</v>
      </c>
      <c r="K77" s="56" t="n">
        <f aca="false">(F77+G77+H77+J77)*(Inputs!$C$14+IF(B77&lt;=10,Inputs!$C$12,Inputs!$C$13))/12</f>
        <v>280.181752397547</v>
      </c>
      <c r="L77" s="56" t="n">
        <f aca="false">IF(OR(E77=1,A77&lt;=Inputs!$C$15),0,MAX(Inputs!$C$8*I77-(F77+G77+H77+J77-K77),0))</f>
        <v>0</v>
      </c>
      <c r="M77" s="56" t="n">
        <f aca="false">L77*INDEX(Rates!$B$2:$C$101,C77+1,IF(Inputs!$C$5="Male",1,2))/1000/12*Inputs!$C$16</f>
        <v>0</v>
      </c>
      <c r="N77" s="56" t="n">
        <f aca="false">IF($V$1=1,MAX(F77+G77+H77+J77-K77-M77,0)*Inputs!$C$22/12,0)</f>
        <v>0</v>
      </c>
      <c r="O77" s="56" t="n">
        <f aca="false">IF(AND(MOD(A77,12)=0,B77&gt;=Inputs!$C$18),MAX(F77+G77+H77+J77-K77-M77-N77,0)*Inputs!$C$17,0)</f>
        <v>0</v>
      </c>
      <c r="P77" s="56" t="n">
        <f aca="false">F77+G77+H77+J77-K77-M77-N77+O77</f>
        <v>134207.059398425</v>
      </c>
      <c r="Q77" s="56" t="n">
        <f aca="false">IF(OR(E77=1,P77&lt;=0),0,P77)</f>
        <v>134207.059398425</v>
      </c>
      <c r="R77" s="15" t="n">
        <f aca="false">IF(OR(E77=1,AND(P77&lt;=0,I77&gt;0)),1,0)</f>
        <v>0</v>
      </c>
      <c r="S77" s="15" t="n">
        <f aca="false">IF(L77&gt;0,1,0)</f>
        <v>0</v>
      </c>
    </row>
    <row r="78" customFormat="false" ht="15" hidden="false" customHeight="false" outlineLevel="0" collapsed="false">
      <c r="A78" s="15" t="n">
        <v>77</v>
      </c>
      <c r="B78" s="15" t="n">
        <f aca="false">INT((A78-1)/12)+1</f>
        <v>7</v>
      </c>
      <c r="C78" s="15" t="n">
        <f aca="false">MIN(Inputs!$C$4+B78-1,99)</f>
        <v>80</v>
      </c>
      <c r="D78" s="55" t="n">
        <f aca="false">Inputs!$C$28</f>
        <v>0.05</v>
      </c>
      <c r="E78" s="15" t="n">
        <f aca="false">R77</f>
        <v>0</v>
      </c>
      <c r="F78" s="56" t="n">
        <f aca="false">Q77</f>
        <v>134207.059398425</v>
      </c>
      <c r="G78" s="56" t="n">
        <f aca="false">IF(AND(MOD(A78-1,12)=0,B78&lt;=Inputs!$C$7,E78=0),Inputs!$C$6,0)</f>
        <v>0</v>
      </c>
      <c r="H78" s="56" t="n">
        <f aca="false">IF(B78=1,G78*Inputs!$C$9,0)</f>
        <v>0</v>
      </c>
      <c r="I78" s="56" t="n">
        <f aca="false">I77+G78</f>
        <v>120000</v>
      </c>
      <c r="J78" s="56" t="n">
        <f aca="false">(F78+G78+H78)*((1+D78)^(1/12)-1)</f>
        <v>546.77617262863</v>
      </c>
      <c r="K78" s="56" t="n">
        <f aca="false">(F78+G78+H78+J78)*(Inputs!$C$14+IF(B78&lt;=10,Inputs!$C$12,Inputs!$C$13))/12</f>
        <v>280.737157439695</v>
      </c>
      <c r="L78" s="56" t="n">
        <f aca="false">IF(OR(E78=1,A78&lt;=Inputs!$C$15),0,MAX(Inputs!$C$8*I78-(F78+G78+H78+J78-K78),0))</f>
        <v>0</v>
      </c>
      <c r="M78" s="56" t="n">
        <f aca="false">L78*INDEX(Rates!$B$2:$C$101,C78+1,IF(Inputs!$C$5="Male",1,2))/1000/12*Inputs!$C$16</f>
        <v>0</v>
      </c>
      <c r="N78" s="56" t="n">
        <f aca="false">IF($V$1=1,MAX(F78+G78+H78+J78-K78-M78,0)*Inputs!$C$22/12,0)</f>
        <v>0</v>
      </c>
      <c r="O78" s="56" t="n">
        <f aca="false">IF(AND(MOD(A78,12)=0,B78&gt;=Inputs!$C$18),MAX(F78+G78+H78+J78-K78-M78-N78,0)*Inputs!$C$17,0)</f>
        <v>0</v>
      </c>
      <c r="P78" s="56" t="n">
        <f aca="false">F78+G78+H78+J78-K78-M78-N78+O78</f>
        <v>134473.098413614</v>
      </c>
      <c r="Q78" s="56" t="n">
        <f aca="false">IF(OR(E78=1,P78&lt;=0),0,P78)</f>
        <v>134473.098413614</v>
      </c>
      <c r="R78" s="15" t="n">
        <f aca="false">IF(OR(E78=1,AND(P78&lt;=0,I78&gt;0)),1,0)</f>
        <v>0</v>
      </c>
      <c r="S78" s="15" t="n">
        <f aca="false">IF(L78&gt;0,1,0)</f>
        <v>0</v>
      </c>
    </row>
    <row r="79" customFormat="false" ht="15" hidden="false" customHeight="false" outlineLevel="0" collapsed="false">
      <c r="A79" s="15" t="n">
        <v>78</v>
      </c>
      <c r="B79" s="15" t="n">
        <f aca="false">INT((A79-1)/12)+1</f>
        <v>7</v>
      </c>
      <c r="C79" s="15" t="n">
        <f aca="false">MIN(Inputs!$C$4+B79-1,99)</f>
        <v>80</v>
      </c>
      <c r="D79" s="55" t="n">
        <f aca="false">Inputs!$C$28</f>
        <v>0.05</v>
      </c>
      <c r="E79" s="15" t="n">
        <f aca="false">R78</f>
        <v>0</v>
      </c>
      <c r="F79" s="56" t="n">
        <f aca="false">Q78</f>
        <v>134473.098413614</v>
      </c>
      <c r="G79" s="56" t="n">
        <f aca="false">IF(AND(MOD(A79-1,12)=0,B79&lt;=Inputs!$C$7,E79=0),Inputs!$C$6,0)</f>
        <v>0</v>
      </c>
      <c r="H79" s="56" t="n">
        <f aca="false">IF(B79=1,G79*Inputs!$C$9,0)</f>
        <v>0</v>
      </c>
      <c r="I79" s="56" t="n">
        <f aca="false">I78+G79</f>
        <v>120000</v>
      </c>
      <c r="J79" s="56" t="n">
        <f aca="false">(F79+G79+H79)*((1+D79)^(1/12)-1)</f>
        <v>547.86004850779</v>
      </c>
      <c r="K79" s="56" t="n">
        <f aca="false">(F79+G79+H79+J79)*(Inputs!$C$14+IF(B79&lt;=10,Inputs!$C$12,Inputs!$C$13))/12</f>
        <v>281.293663462754</v>
      </c>
      <c r="L79" s="56" t="n">
        <f aca="false">IF(OR(E79=1,A79&lt;=Inputs!$C$15),0,MAX(Inputs!$C$8*I79-(F79+G79+H79+J79-K79),0))</f>
        <v>0</v>
      </c>
      <c r="M79" s="56" t="n">
        <f aca="false">L79*INDEX(Rates!$B$2:$C$101,C79+1,IF(Inputs!$C$5="Male",1,2))/1000/12*Inputs!$C$16</f>
        <v>0</v>
      </c>
      <c r="N79" s="56" t="n">
        <f aca="false">IF($V$1=1,MAX(F79+G79+H79+J79-K79-M79,0)*Inputs!$C$22/12,0)</f>
        <v>0</v>
      </c>
      <c r="O79" s="56" t="n">
        <f aca="false">IF(AND(MOD(A79,12)=0,B79&gt;=Inputs!$C$18),MAX(F79+G79+H79+J79-K79-M79-N79,0)*Inputs!$C$17,0)</f>
        <v>0</v>
      </c>
      <c r="P79" s="56" t="n">
        <f aca="false">F79+G79+H79+J79-K79-M79-N79+O79</f>
        <v>134739.664798659</v>
      </c>
      <c r="Q79" s="56" t="n">
        <f aca="false">IF(OR(E79=1,P79&lt;=0),0,P79)</f>
        <v>134739.664798659</v>
      </c>
      <c r="R79" s="15" t="n">
        <f aca="false">IF(OR(E79=1,AND(P79&lt;=0,I79&gt;0)),1,0)</f>
        <v>0</v>
      </c>
      <c r="S79" s="15" t="n">
        <f aca="false">IF(L79&gt;0,1,0)</f>
        <v>0</v>
      </c>
    </row>
    <row r="80" customFormat="false" ht="15" hidden="false" customHeight="false" outlineLevel="0" collapsed="false">
      <c r="A80" s="15" t="n">
        <v>79</v>
      </c>
      <c r="B80" s="15" t="n">
        <f aca="false">INT((A80-1)/12)+1</f>
        <v>7</v>
      </c>
      <c r="C80" s="15" t="n">
        <f aca="false">MIN(Inputs!$C$4+B80-1,99)</f>
        <v>80</v>
      </c>
      <c r="D80" s="55" t="n">
        <f aca="false">Inputs!$C$28</f>
        <v>0.05</v>
      </c>
      <c r="E80" s="15" t="n">
        <f aca="false">R79</f>
        <v>0</v>
      </c>
      <c r="F80" s="56" t="n">
        <f aca="false">Q79</f>
        <v>134739.664798659</v>
      </c>
      <c r="G80" s="56" t="n">
        <f aca="false">IF(AND(MOD(A80-1,12)=0,B80&lt;=Inputs!$C$7,E80=0),Inputs!$C$6,0)</f>
        <v>0</v>
      </c>
      <c r="H80" s="56" t="n">
        <f aca="false">IF(B80=1,G80*Inputs!$C$9,0)</f>
        <v>0</v>
      </c>
      <c r="I80" s="56" t="n">
        <f aca="false">I79+G80</f>
        <v>120000</v>
      </c>
      <c r="J80" s="56" t="n">
        <f aca="false">(F80+G80+H80)*((1+D80)^(1/12)-1)</f>
        <v>548.946072957023</v>
      </c>
      <c r="K80" s="56" t="n">
        <f aca="false">(F80+G80+H80+J80)*(Inputs!$C$14+IF(B80&lt;=10,Inputs!$C$12,Inputs!$C$13))/12</f>
        <v>281.8512726492</v>
      </c>
      <c r="L80" s="56" t="n">
        <f aca="false">IF(OR(E80=1,A80&lt;=Inputs!$C$15),0,MAX(Inputs!$C$8*I80-(F80+G80+H80+J80-K80),0))</f>
        <v>0</v>
      </c>
      <c r="M80" s="56" t="n">
        <f aca="false">L80*INDEX(Rates!$B$2:$C$101,C80+1,IF(Inputs!$C$5="Male",1,2))/1000/12*Inputs!$C$16</f>
        <v>0</v>
      </c>
      <c r="N80" s="56" t="n">
        <f aca="false">IF($V$1=1,MAX(F80+G80+H80+J80-K80-M80,0)*Inputs!$C$22/12,0)</f>
        <v>0</v>
      </c>
      <c r="O80" s="56" t="n">
        <f aca="false">IF(AND(MOD(A80,12)=0,B80&gt;=Inputs!$C$18),MAX(F80+G80+H80+J80-K80-M80-N80,0)*Inputs!$C$17,0)</f>
        <v>0</v>
      </c>
      <c r="P80" s="56" t="n">
        <f aca="false">F80+G80+H80+J80-K80-M80-N80+O80</f>
        <v>135006.759598967</v>
      </c>
      <c r="Q80" s="56" t="n">
        <f aca="false">IF(OR(E80=1,P80&lt;=0),0,P80)</f>
        <v>135006.759598967</v>
      </c>
      <c r="R80" s="15" t="n">
        <f aca="false">IF(OR(E80=1,AND(P80&lt;=0,I80&gt;0)),1,0)</f>
        <v>0</v>
      </c>
      <c r="S80" s="15" t="n">
        <f aca="false">IF(L80&gt;0,1,0)</f>
        <v>0</v>
      </c>
    </row>
    <row r="81" customFormat="false" ht="15" hidden="false" customHeight="false" outlineLevel="0" collapsed="false">
      <c r="A81" s="15" t="n">
        <v>80</v>
      </c>
      <c r="B81" s="15" t="n">
        <f aca="false">INT((A81-1)/12)+1</f>
        <v>7</v>
      </c>
      <c r="C81" s="15" t="n">
        <f aca="false">MIN(Inputs!$C$4+B81-1,99)</f>
        <v>80</v>
      </c>
      <c r="D81" s="55" t="n">
        <f aca="false">Inputs!$C$28</f>
        <v>0.05</v>
      </c>
      <c r="E81" s="15" t="n">
        <f aca="false">R80</f>
        <v>0</v>
      </c>
      <c r="F81" s="56" t="n">
        <f aca="false">Q80</f>
        <v>135006.759598967</v>
      </c>
      <c r="G81" s="56" t="n">
        <f aca="false">IF(AND(MOD(A81-1,12)=0,B81&lt;=Inputs!$C$7,E81=0),Inputs!$C$6,0)</f>
        <v>0</v>
      </c>
      <c r="H81" s="56" t="n">
        <f aca="false">IF(B81=1,G81*Inputs!$C$9,0)</f>
        <v>0</v>
      </c>
      <c r="I81" s="56" t="n">
        <f aca="false">I80+G81</f>
        <v>120000</v>
      </c>
      <c r="J81" s="56" t="n">
        <f aca="false">(F81+G81+H81)*((1+D81)^(1/12)-1)</f>
        <v>550.034250235446</v>
      </c>
      <c r="K81" s="56" t="n">
        <f aca="false">(F81+G81+H81+J81)*(Inputs!$C$14+IF(B81&lt;=10,Inputs!$C$12,Inputs!$C$13))/12</f>
        <v>282.409987185838</v>
      </c>
      <c r="L81" s="56" t="n">
        <f aca="false">IF(OR(E81=1,A81&lt;=Inputs!$C$15),0,MAX(Inputs!$C$8*I81-(F81+G81+H81+J81-K81),0))</f>
        <v>0</v>
      </c>
      <c r="M81" s="56" t="n">
        <f aca="false">L81*INDEX(Rates!$B$2:$C$101,C81+1,IF(Inputs!$C$5="Male",1,2))/1000/12*Inputs!$C$16</f>
        <v>0</v>
      </c>
      <c r="N81" s="56" t="n">
        <f aca="false">IF($V$1=1,MAX(F81+G81+H81+J81-K81-M81,0)*Inputs!$C$22/12,0)</f>
        <v>0</v>
      </c>
      <c r="O81" s="56" t="n">
        <f aca="false">IF(AND(MOD(A81,12)=0,B81&gt;=Inputs!$C$18),MAX(F81+G81+H81+J81-K81-M81-N81,0)*Inputs!$C$17,0)</f>
        <v>0</v>
      </c>
      <c r="P81" s="56" t="n">
        <f aca="false">F81+G81+H81+J81-K81-M81-N81+O81</f>
        <v>135274.383862016</v>
      </c>
      <c r="Q81" s="56" t="n">
        <f aca="false">IF(OR(E81=1,P81&lt;=0),0,P81)</f>
        <v>135274.383862016</v>
      </c>
      <c r="R81" s="15" t="n">
        <f aca="false">IF(OR(E81=1,AND(P81&lt;=0,I81&gt;0)),1,0)</f>
        <v>0</v>
      </c>
      <c r="S81" s="15" t="n">
        <f aca="false">IF(L81&gt;0,1,0)</f>
        <v>0</v>
      </c>
    </row>
    <row r="82" customFormat="false" ht="15" hidden="false" customHeight="false" outlineLevel="0" collapsed="false">
      <c r="A82" s="15" t="n">
        <v>81</v>
      </c>
      <c r="B82" s="15" t="n">
        <f aca="false">INT((A82-1)/12)+1</f>
        <v>7</v>
      </c>
      <c r="C82" s="15" t="n">
        <f aca="false">MIN(Inputs!$C$4+B82-1,99)</f>
        <v>80</v>
      </c>
      <c r="D82" s="55" t="n">
        <f aca="false">Inputs!$C$28</f>
        <v>0.05</v>
      </c>
      <c r="E82" s="15" t="n">
        <f aca="false">R81</f>
        <v>0</v>
      </c>
      <c r="F82" s="56" t="n">
        <f aca="false">Q81</f>
        <v>135274.383862016</v>
      </c>
      <c r="G82" s="56" t="n">
        <f aca="false">IF(AND(MOD(A82-1,12)=0,B82&lt;=Inputs!$C$7,E82=0),Inputs!$C$6,0)</f>
        <v>0</v>
      </c>
      <c r="H82" s="56" t="n">
        <f aca="false">IF(B82=1,G82*Inputs!$C$9,0)</f>
        <v>0</v>
      </c>
      <c r="I82" s="56" t="n">
        <f aca="false">I81+G82</f>
        <v>120000</v>
      </c>
      <c r="J82" s="56" t="n">
        <f aca="false">(F82+G82+H82)*((1+D82)^(1/12)-1)</f>
        <v>551.124584610618</v>
      </c>
      <c r="K82" s="56" t="n">
        <f aca="false">(F82+G82+H82+J82)*(Inputs!$C$14+IF(B82&lt;=10,Inputs!$C$12,Inputs!$C$13))/12</f>
        <v>282.969809263806</v>
      </c>
      <c r="L82" s="56" t="n">
        <f aca="false">IF(OR(E82=1,A82&lt;=Inputs!$C$15),0,MAX(Inputs!$C$8*I82-(F82+G82+H82+J82-K82),0))</f>
        <v>0</v>
      </c>
      <c r="M82" s="56" t="n">
        <f aca="false">L82*INDEX(Rates!$B$2:$C$101,C82+1,IF(Inputs!$C$5="Male",1,2))/1000/12*Inputs!$C$16</f>
        <v>0</v>
      </c>
      <c r="N82" s="56" t="n">
        <f aca="false">IF($V$1=1,MAX(F82+G82+H82+J82-K82-M82,0)*Inputs!$C$22/12,0)</f>
        <v>0</v>
      </c>
      <c r="O82" s="56" t="n">
        <f aca="false">IF(AND(MOD(A82,12)=0,B82&gt;=Inputs!$C$18),MAX(F82+G82+H82+J82-K82-M82-N82,0)*Inputs!$C$17,0)</f>
        <v>0</v>
      </c>
      <c r="P82" s="56" t="n">
        <f aca="false">F82+G82+H82+J82-K82-M82-N82+O82</f>
        <v>135542.538637363</v>
      </c>
      <c r="Q82" s="56" t="n">
        <f aca="false">IF(OR(E82=1,P82&lt;=0),0,P82)</f>
        <v>135542.538637363</v>
      </c>
      <c r="R82" s="15" t="n">
        <f aca="false">IF(OR(E82=1,AND(P82&lt;=0,I82&gt;0)),1,0)</f>
        <v>0</v>
      </c>
      <c r="S82" s="15" t="n">
        <f aca="false">IF(L82&gt;0,1,0)</f>
        <v>0</v>
      </c>
    </row>
    <row r="83" customFormat="false" ht="15" hidden="false" customHeight="false" outlineLevel="0" collapsed="false">
      <c r="A83" s="15" t="n">
        <v>82</v>
      </c>
      <c r="B83" s="15" t="n">
        <f aca="false">INT((A83-1)/12)+1</f>
        <v>7</v>
      </c>
      <c r="C83" s="15" t="n">
        <f aca="false">MIN(Inputs!$C$4+B83-1,99)</f>
        <v>80</v>
      </c>
      <c r="D83" s="55" t="n">
        <f aca="false">Inputs!$C$28</f>
        <v>0.05</v>
      </c>
      <c r="E83" s="15" t="n">
        <f aca="false">R82</f>
        <v>0</v>
      </c>
      <c r="F83" s="56" t="n">
        <f aca="false">Q82</f>
        <v>135542.538637363</v>
      </c>
      <c r="G83" s="56" t="n">
        <f aca="false">IF(AND(MOD(A83-1,12)=0,B83&lt;=Inputs!$C$7,E83=0),Inputs!$C$6,0)</f>
        <v>0</v>
      </c>
      <c r="H83" s="56" t="n">
        <f aca="false">IF(B83=1,G83*Inputs!$C$9,0)</f>
        <v>0</v>
      </c>
      <c r="I83" s="56" t="n">
        <f aca="false">I82+G83</f>
        <v>120000</v>
      </c>
      <c r="J83" s="56" t="n">
        <f aca="false">(F83+G83+H83)*((1+D83)^(1/12)-1)</f>
        <v>552.217080358557</v>
      </c>
      <c r="K83" s="56" t="n">
        <f aca="false">(F83+G83+H83+J83)*(Inputs!$C$14+IF(B83&lt;=10,Inputs!$C$12,Inputs!$C$13))/12</f>
        <v>283.530741078587</v>
      </c>
      <c r="L83" s="56" t="n">
        <f aca="false">IF(OR(E83=1,A83&lt;=Inputs!$C$15),0,MAX(Inputs!$C$8*I83-(F83+G83+H83+J83-K83),0))</f>
        <v>0</v>
      </c>
      <c r="M83" s="56" t="n">
        <f aca="false">L83*INDEX(Rates!$B$2:$C$101,C83+1,IF(Inputs!$C$5="Male",1,2))/1000/12*Inputs!$C$16</f>
        <v>0</v>
      </c>
      <c r="N83" s="56" t="n">
        <f aca="false">IF($V$1=1,MAX(F83+G83+H83+J83-K83-M83,0)*Inputs!$C$22/12,0)</f>
        <v>0</v>
      </c>
      <c r="O83" s="56" t="n">
        <f aca="false">IF(AND(MOD(A83,12)=0,B83&gt;=Inputs!$C$18),MAX(F83+G83+H83+J83-K83-M83-N83,0)*Inputs!$C$17,0)</f>
        <v>0</v>
      </c>
      <c r="P83" s="56" t="n">
        <f aca="false">F83+G83+H83+J83-K83-M83-N83+O83</f>
        <v>135811.224976643</v>
      </c>
      <c r="Q83" s="56" t="n">
        <f aca="false">IF(OR(E83=1,P83&lt;=0),0,P83)</f>
        <v>135811.224976643</v>
      </c>
      <c r="R83" s="15" t="n">
        <f aca="false">IF(OR(E83=1,AND(P83&lt;=0,I83&gt;0)),1,0)</f>
        <v>0</v>
      </c>
      <c r="S83" s="15" t="n">
        <f aca="false">IF(L83&gt;0,1,0)</f>
        <v>0</v>
      </c>
    </row>
    <row r="84" customFormat="false" ht="15" hidden="false" customHeight="false" outlineLevel="0" collapsed="false">
      <c r="A84" s="15" t="n">
        <v>83</v>
      </c>
      <c r="B84" s="15" t="n">
        <f aca="false">INT((A84-1)/12)+1</f>
        <v>7</v>
      </c>
      <c r="C84" s="15" t="n">
        <f aca="false">MIN(Inputs!$C$4+B84-1,99)</f>
        <v>80</v>
      </c>
      <c r="D84" s="55" t="n">
        <f aca="false">Inputs!$C$28</f>
        <v>0.05</v>
      </c>
      <c r="E84" s="15" t="n">
        <f aca="false">R83</f>
        <v>0</v>
      </c>
      <c r="F84" s="56" t="n">
        <f aca="false">Q83</f>
        <v>135811.224976643</v>
      </c>
      <c r="G84" s="56" t="n">
        <f aca="false">IF(AND(MOD(A84-1,12)=0,B84&lt;=Inputs!$C$7,E84=0),Inputs!$C$6,0)</f>
        <v>0</v>
      </c>
      <c r="H84" s="56" t="n">
        <f aca="false">IF(B84=1,G84*Inputs!$C$9,0)</f>
        <v>0</v>
      </c>
      <c r="I84" s="56" t="n">
        <f aca="false">I83+G84</f>
        <v>120000</v>
      </c>
      <c r="J84" s="56" t="n">
        <f aca="false">(F84+G84+H84)*((1+D84)^(1/12)-1)</f>
        <v>553.311741763759</v>
      </c>
      <c r="K84" s="56" t="n">
        <f aca="false">(F84+G84+H84+J84)*(Inputs!$C$14+IF(B84&lt;=10,Inputs!$C$12,Inputs!$C$13))/12</f>
        <v>284.092784830014</v>
      </c>
      <c r="L84" s="56" t="n">
        <f aca="false">IF(OR(E84=1,A84&lt;=Inputs!$C$15),0,MAX(Inputs!$C$8*I84-(F84+G84+H84+J84-K84),0))</f>
        <v>0</v>
      </c>
      <c r="M84" s="56" t="n">
        <f aca="false">L84*INDEX(Rates!$B$2:$C$101,C84+1,IF(Inputs!$C$5="Male",1,2))/1000/12*Inputs!$C$16</f>
        <v>0</v>
      </c>
      <c r="N84" s="56" t="n">
        <f aca="false">IF($V$1=1,MAX(F84+G84+H84+J84-K84-M84,0)*Inputs!$C$22/12,0)</f>
        <v>0</v>
      </c>
      <c r="O84" s="56" t="n">
        <f aca="false">IF(AND(MOD(A84,12)=0,B84&gt;=Inputs!$C$18),MAX(F84+G84+H84+J84-K84-M84-N84,0)*Inputs!$C$17,0)</f>
        <v>0</v>
      </c>
      <c r="P84" s="56" t="n">
        <f aca="false">F84+G84+H84+J84-K84-M84-N84+O84</f>
        <v>136080.443933577</v>
      </c>
      <c r="Q84" s="56" t="n">
        <f aca="false">IF(OR(E84=1,P84&lt;=0),0,P84)</f>
        <v>136080.443933577</v>
      </c>
      <c r="R84" s="15" t="n">
        <f aca="false">IF(OR(E84=1,AND(P84&lt;=0,I84&gt;0)),1,0)</f>
        <v>0</v>
      </c>
      <c r="S84" s="15" t="n">
        <f aca="false">IF(L84&gt;0,1,0)</f>
        <v>0</v>
      </c>
    </row>
    <row r="85" customFormat="false" ht="15" hidden="false" customHeight="false" outlineLevel="0" collapsed="false">
      <c r="A85" s="15" t="n">
        <v>84</v>
      </c>
      <c r="B85" s="15" t="n">
        <f aca="false">INT((A85-1)/12)+1</f>
        <v>7</v>
      </c>
      <c r="C85" s="15" t="n">
        <f aca="false">MIN(Inputs!$C$4+B85-1,99)</f>
        <v>80</v>
      </c>
      <c r="D85" s="55" t="n">
        <f aca="false">Inputs!$C$28</f>
        <v>0.05</v>
      </c>
      <c r="E85" s="15" t="n">
        <f aca="false">R84</f>
        <v>0</v>
      </c>
      <c r="F85" s="56" t="n">
        <f aca="false">Q84</f>
        <v>136080.443933577</v>
      </c>
      <c r="G85" s="56" t="n">
        <f aca="false">IF(AND(MOD(A85-1,12)=0,B85&lt;=Inputs!$C$7,E85=0),Inputs!$C$6,0)</f>
        <v>0</v>
      </c>
      <c r="H85" s="56" t="n">
        <f aca="false">IF(B85=1,G85*Inputs!$C$9,0)</f>
        <v>0</v>
      </c>
      <c r="I85" s="56" t="n">
        <f aca="false">I84+G85</f>
        <v>120000</v>
      </c>
      <c r="J85" s="56" t="n">
        <f aca="false">(F85+G85+H85)*((1+D85)^(1/12)-1)</f>
        <v>554.408573119212</v>
      </c>
      <c r="K85" s="56" t="n">
        <f aca="false">(F85+G85+H85+J85)*(Inputs!$C$14+IF(B85&lt;=10,Inputs!$C$12,Inputs!$C$13))/12</f>
        <v>284.655942722284</v>
      </c>
      <c r="L85" s="56" t="n">
        <f aca="false">IF(OR(E85=1,A85&lt;=Inputs!$C$15),0,MAX(Inputs!$C$8*I85-(F85+G85+H85+J85-K85),0))</f>
        <v>0</v>
      </c>
      <c r="M85" s="56" t="n">
        <f aca="false">L85*INDEX(Rates!$B$2:$C$101,C85+1,IF(Inputs!$C$5="Male",1,2))/1000/12*Inputs!$C$16</f>
        <v>0</v>
      </c>
      <c r="N85" s="56" t="n">
        <f aca="false">IF($V$1=1,MAX(F85+G85+H85+J85-K85-M85,0)*Inputs!$C$22/12,0)</f>
        <v>0</v>
      </c>
      <c r="O85" s="56" t="n">
        <f aca="false">IF(AND(MOD(A85,12)=0,B85&gt;=Inputs!$C$18),MAX(F85+G85+H85+J85-K85-M85-N85,0)*Inputs!$C$17,0)</f>
        <v>0</v>
      </c>
      <c r="P85" s="56" t="n">
        <f aca="false">F85+G85+H85+J85-K85-M85-N85+O85</f>
        <v>136350.196563974</v>
      </c>
      <c r="Q85" s="56" t="n">
        <f aca="false">IF(OR(E85=1,P85&lt;=0),0,P85)</f>
        <v>136350.196563974</v>
      </c>
      <c r="R85" s="15" t="n">
        <f aca="false">IF(OR(E85=1,AND(P85&lt;=0,I85&gt;0)),1,0)</f>
        <v>0</v>
      </c>
      <c r="S85" s="15" t="n">
        <f aca="false">IF(L85&gt;0,1,0)</f>
        <v>0</v>
      </c>
    </row>
    <row r="86" customFormat="false" ht="15" hidden="false" customHeight="false" outlineLevel="0" collapsed="false">
      <c r="A86" s="15" t="n">
        <v>85</v>
      </c>
      <c r="B86" s="15" t="n">
        <f aca="false">INT((A86-1)/12)+1</f>
        <v>8</v>
      </c>
      <c r="C86" s="15" t="n">
        <f aca="false">MIN(Inputs!$C$4+B86-1,99)</f>
        <v>81</v>
      </c>
      <c r="D86" s="55" t="n">
        <f aca="false">Inputs!$C$28</f>
        <v>0.05</v>
      </c>
      <c r="E86" s="15" t="n">
        <f aca="false">R85</f>
        <v>0</v>
      </c>
      <c r="F86" s="56" t="n">
        <f aca="false">Q85</f>
        <v>136350.196563974</v>
      </c>
      <c r="G86" s="56" t="n">
        <f aca="false">IF(AND(MOD(A86-1,12)=0,B86&lt;=Inputs!$C$7,E86=0),Inputs!$C$6,0)</f>
        <v>0</v>
      </c>
      <c r="H86" s="56" t="n">
        <f aca="false">IF(B86=1,G86*Inputs!$C$9,0)</f>
        <v>0</v>
      </c>
      <c r="I86" s="56" t="n">
        <f aca="false">I85+G86</f>
        <v>120000</v>
      </c>
      <c r="J86" s="56" t="n">
        <f aca="false">(F86+G86+H86)*((1+D86)^(1/12)-1)</f>
        <v>555.507578726414</v>
      </c>
      <c r="K86" s="56" t="n">
        <f aca="false">(F86+G86+H86+J86)*(Inputs!$C$14+IF(B86&lt;=10,Inputs!$C$12,Inputs!$C$13))/12</f>
        <v>285.220216963959</v>
      </c>
      <c r="L86" s="56" t="n">
        <f aca="false">IF(OR(E86=1,A86&lt;=Inputs!$C$15),0,MAX(Inputs!$C$8*I86-(F86+G86+H86+J86-K86),0))</f>
        <v>0</v>
      </c>
      <c r="M86" s="56" t="n">
        <f aca="false">L86*INDEX(Rates!$B$2:$C$101,C86+1,IF(Inputs!$C$5="Male",1,2))/1000/12*Inputs!$C$16</f>
        <v>0</v>
      </c>
      <c r="N86" s="56" t="n">
        <f aca="false">IF($V$1=1,MAX(F86+G86+H86+J86-K86-M86,0)*Inputs!$C$22/12,0)</f>
        <v>0</v>
      </c>
      <c r="O86" s="56" t="n">
        <f aca="false">IF(AND(MOD(A86,12)=0,B86&gt;=Inputs!$C$18),MAX(F86+G86+H86+J86-K86-M86-N86,0)*Inputs!$C$17,0)</f>
        <v>0</v>
      </c>
      <c r="P86" s="56" t="n">
        <f aca="false">F86+G86+H86+J86-K86-M86-N86+O86</f>
        <v>136620.483925736</v>
      </c>
      <c r="Q86" s="56" t="n">
        <f aca="false">IF(OR(E86=1,P86&lt;=0),0,P86)</f>
        <v>136620.483925736</v>
      </c>
      <c r="R86" s="15" t="n">
        <f aca="false">IF(OR(E86=1,AND(P86&lt;=0,I86&gt;0)),1,0)</f>
        <v>0</v>
      </c>
      <c r="S86" s="15" t="n">
        <f aca="false">IF(L86&gt;0,1,0)</f>
        <v>0</v>
      </c>
    </row>
    <row r="87" customFormat="false" ht="15" hidden="false" customHeight="false" outlineLevel="0" collapsed="false">
      <c r="A87" s="15" t="n">
        <v>86</v>
      </c>
      <c r="B87" s="15" t="n">
        <f aca="false">INT((A87-1)/12)+1</f>
        <v>8</v>
      </c>
      <c r="C87" s="15" t="n">
        <f aca="false">MIN(Inputs!$C$4+B87-1,99)</f>
        <v>81</v>
      </c>
      <c r="D87" s="55" t="n">
        <f aca="false">Inputs!$C$28</f>
        <v>0.05</v>
      </c>
      <c r="E87" s="15" t="n">
        <f aca="false">R86</f>
        <v>0</v>
      </c>
      <c r="F87" s="56" t="n">
        <f aca="false">Q86</f>
        <v>136620.483925736</v>
      </c>
      <c r="G87" s="56" t="n">
        <f aca="false">IF(AND(MOD(A87-1,12)=0,B87&lt;=Inputs!$C$7,E87=0),Inputs!$C$6,0)</f>
        <v>0</v>
      </c>
      <c r="H87" s="56" t="n">
        <f aca="false">IF(B87=1,G87*Inputs!$C$9,0)</f>
        <v>0</v>
      </c>
      <c r="I87" s="56" t="n">
        <f aca="false">I86+G87</f>
        <v>120000</v>
      </c>
      <c r="J87" s="56" t="n">
        <f aca="false">(F87+G87+H87)*((1+D87)^(1/12)-1)</f>
        <v>556.60876289539</v>
      </c>
      <c r="K87" s="56" t="n">
        <f aca="false">(F87+G87+H87+J87)*(Inputs!$C$14+IF(B87&lt;=10,Inputs!$C$12,Inputs!$C$13))/12</f>
        <v>285.785609767983</v>
      </c>
      <c r="L87" s="56" t="n">
        <f aca="false">IF(OR(E87=1,A87&lt;=Inputs!$C$15),0,MAX(Inputs!$C$8*I87-(F87+G87+H87+J87-K87),0))</f>
        <v>0</v>
      </c>
      <c r="M87" s="56" t="n">
        <f aca="false">L87*INDEX(Rates!$B$2:$C$101,C87+1,IF(Inputs!$C$5="Male",1,2))/1000/12*Inputs!$C$16</f>
        <v>0</v>
      </c>
      <c r="N87" s="56" t="n">
        <f aca="false">IF($V$1=1,MAX(F87+G87+H87+J87-K87-M87,0)*Inputs!$C$22/12,0)</f>
        <v>0</v>
      </c>
      <c r="O87" s="56" t="n">
        <f aca="false">IF(AND(MOD(A87,12)=0,B87&gt;=Inputs!$C$18),MAX(F87+G87+H87+J87-K87-M87-N87,0)*Inputs!$C$17,0)</f>
        <v>0</v>
      </c>
      <c r="P87" s="56" t="n">
        <f aca="false">F87+G87+H87+J87-K87-M87-N87+O87</f>
        <v>136891.307078864</v>
      </c>
      <c r="Q87" s="56" t="n">
        <f aca="false">IF(OR(E87=1,P87&lt;=0),0,P87)</f>
        <v>136891.307078864</v>
      </c>
      <c r="R87" s="15" t="n">
        <f aca="false">IF(OR(E87=1,AND(P87&lt;=0,I87&gt;0)),1,0)</f>
        <v>0</v>
      </c>
      <c r="S87" s="15" t="n">
        <f aca="false">IF(L87&gt;0,1,0)</f>
        <v>0</v>
      </c>
    </row>
    <row r="88" customFormat="false" ht="15" hidden="false" customHeight="false" outlineLevel="0" collapsed="false">
      <c r="A88" s="15" t="n">
        <v>87</v>
      </c>
      <c r="B88" s="15" t="n">
        <f aca="false">INT((A88-1)/12)+1</f>
        <v>8</v>
      </c>
      <c r="C88" s="15" t="n">
        <f aca="false">MIN(Inputs!$C$4+B88-1,99)</f>
        <v>81</v>
      </c>
      <c r="D88" s="55" t="n">
        <f aca="false">Inputs!$C$28</f>
        <v>0.05</v>
      </c>
      <c r="E88" s="15" t="n">
        <f aca="false">R87</f>
        <v>0</v>
      </c>
      <c r="F88" s="56" t="n">
        <f aca="false">Q87</f>
        <v>136891.307078864</v>
      </c>
      <c r="G88" s="56" t="n">
        <f aca="false">IF(AND(MOD(A88-1,12)=0,B88&lt;=Inputs!$C$7,E88=0),Inputs!$C$6,0)</f>
        <v>0</v>
      </c>
      <c r="H88" s="56" t="n">
        <f aca="false">IF(B88=1,G88*Inputs!$C$9,0)</f>
        <v>0</v>
      </c>
      <c r="I88" s="56" t="n">
        <f aca="false">I87+G88</f>
        <v>120000</v>
      </c>
      <c r="J88" s="56" t="n">
        <f aca="false">(F88+G88+H88)*((1+D88)^(1/12)-1)</f>
        <v>557.712129944709</v>
      </c>
      <c r="K88" s="56" t="n">
        <f aca="false">(F88+G88+H88+J88)*(Inputs!$C$14+IF(B88&lt;=10,Inputs!$C$12,Inputs!$C$13))/12</f>
        <v>286.352123351684</v>
      </c>
      <c r="L88" s="56" t="n">
        <f aca="false">IF(OR(E88=1,A88&lt;=Inputs!$C$15),0,MAX(Inputs!$C$8*I88-(F88+G88+H88+J88-K88),0))</f>
        <v>0</v>
      </c>
      <c r="M88" s="56" t="n">
        <f aca="false">L88*INDEX(Rates!$B$2:$C$101,C88+1,IF(Inputs!$C$5="Male",1,2))/1000/12*Inputs!$C$16</f>
        <v>0</v>
      </c>
      <c r="N88" s="56" t="n">
        <f aca="false">IF($V$1=1,MAX(F88+G88+H88+J88-K88-M88,0)*Inputs!$C$22/12,0)</f>
        <v>0</v>
      </c>
      <c r="O88" s="56" t="n">
        <f aca="false">IF(AND(MOD(A88,12)=0,B88&gt;=Inputs!$C$18),MAX(F88+G88+H88+J88-K88-M88-N88,0)*Inputs!$C$17,0)</f>
        <v>0</v>
      </c>
      <c r="P88" s="56" t="n">
        <f aca="false">F88+G88+H88+J88-K88-M88-N88+O88</f>
        <v>137162.667085457</v>
      </c>
      <c r="Q88" s="56" t="n">
        <f aca="false">IF(OR(E88=1,P88&lt;=0),0,P88)</f>
        <v>137162.667085457</v>
      </c>
      <c r="R88" s="15" t="n">
        <f aca="false">IF(OR(E88=1,AND(P88&lt;=0,I88&gt;0)),1,0)</f>
        <v>0</v>
      </c>
      <c r="S88" s="15" t="n">
        <f aca="false">IF(L88&gt;0,1,0)</f>
        <v>0</v>
      </c>
    </row>
    <row r="89" customFormat="false" ht="15" hidden="false" customHeight="false" outlineLevel="0" collapsed="false">
      <c r="A89" s="15" t="n">
        <v>88</v>
      </c>
      <c r="B89" s="15" t="n">
        <f aca="false">INT((A89-1)/12)+1</f>
        <v>8</v>
      </c>
      <c r="C89" s="15" t="n">
        <f aca="false">MIN(Inputs!$C$4+B89-1,99)</f>
        <v>81</v>
      </c>
      <c r="D89" s="55" t="n">
        <f aca="false">Inputs!$C$28</f>
        <v>0.05</v>
      </c>
      <c r="E89" s="15" t="n">
        <f aca="false">R88</f>
        <v>0</v>
      </c>
      <c r="F89" s="56" t="n">
        <f aca="false">Q88</f>
        <v>137162.667085457</v>
      </c>
      <c r="G89" s="56" t="n">
        <f aca="false">IF(AND(MOD(A89-1,12)=0,B89&lt;=Inputs!$C$7,E89=0),Inputs!$C$6,0)</f>
        <v>0</v>
      </c>
      <c r="H89" s="56" t="n">
        <f aca="false">IF(B89=1,G89*Inputs!$C$9,0)</f>
        <v>0</v>
      </c>
      <c r="I89" s="56" t="n">
        <f aca="false">I88+G89</f>
        <v>120000</v>
      </c>
      <c r="J89" s="56" t="n">
        <f aca="false">(F89+G89+H89)*((1+D89)^(1/12)-1)</f>
        <v>558.8176842015</v>
      </c>
      <c r="K89" s="56" t="n">
        <f aca="false">(F89+G89+H89+J89)*(Inputs!$C$14+IF(B89&lt;=10,Inputs!$C$12,Inputs!$C$13))/12</f>
        <v>286.919759936788</v>
      </c>
      <c r="L89" s="56" t="n">
        <f aca="false">IF(OR(E89=1,A89&lt;=Inputs!$C$15),0,MAX(Inputs!$C$8*I89-(F89+G89+H89+J89-K89),0))</f>
        <v>0</v>
      </c>
      <c r="M89" s="56" t="n">
        <f aca="false">L89*INDEX(Rates!$B$2:$C$101,C89+1,IF(Inputs!$C$5="Male",1,2))/1000/12*Inputs!$C$16</f>
        <v>0</v>
      </c>
      <c r="N89" s="56" t="n">
        <f aca="false">IF($V$1=1,MAX(F89+G89+H89+J89-K89-M89,0)*Inputs!$C$22/12,0)</f>
        <v>0</v>
      </c>
      <c r="O89" s="56" t="n">
        <f aca="false">IF(AND(MOD(A89,12)=0,B89&gt;=Inputs!$C$18),MAX(F89+G89+H89+J89-K89-M89-N89,0)*Inputs!$C$17,0)</f>
        <v>0</v>
      </c>
      <c r="P89" s="56" t="n">
        <f aca="false">F89+G89+H89+J89-K89-M89-N89+O89</f>
        <v>137434.565009721</v>
      </c>
      <c r="Q89" s="56" t="n">
        <f aca="false">IF(OR(E89=1,P89&lt;=0),0,P89)</f>
        <v>137434.565009721</v>
      </c>
      <c r="R89" s="15" t="n">
        <f aca="false">IF(OR(E89=1,AND(P89&lt;=0,I89&gt;0)),1,0)</f>
        <v>0</v>
      </c>
      <c r="S89" s="15" t="n">
        <f aca="false">IF(L89&gt;0,1,0)</f>
        <v>0</v>
      </c>
    </row>
    <row r="90" customFormat="false" ht="15" hidden="false" customHeight="false" outlineLevel="0" collapsed="false">
      <c r="A90" s="15" t="n">
        <v>89</v>
      </c>
      <c r="B90" s="15" t="n">
        <f aca="false">INT((A90-1)/12)+1</f>
        <v>8</v>
      </c>
      <c r="C90" s="15" t="n">
        <f aca="false">MIN(Inputs!$C$4+B90-1,99)</f>
        <v>81</v>
      </c>
      <c r="D90" s="55" t="n">
        <f aca="false">Inputs!$C$28</f>
        <v>0.05</v>
      </c>
      <c r="E90" s="15" t="n">
        <f aca="false">R89</f>
        <v>0</v>
      </c>
      <c r="F90" s="56" t="n">
        <f aca="false">Q89</f>
        <v>137434.565009721</v>
      </c>
      <c r="G90" s="56" t="n">
        <f aca="false">IF(AND(MOD(A90-1,12)=0,B90&lt;=Inputs!$C$7,E90=0),Inputs!$C$6,0)</f>
        <v>0</v>
      </c>
      <c r="H90" s="56" t="n">
        <f aca="false">IF(B90=1,G90*Inputs!$C$9,0)</f>
        <v>0</v>
      </c>
      <c r="I90" s="56" t="n">
        <f aca="false">I89+G90</f>
        <v>120000</v>
      </c>
      <c r="J90" s="56" t="n">
        <f aca="false">(F90+G90+H90)*((1+D90)^(1/12)-1)</f>
        <v>559.925430001472</v>
      </c>
      <c r="K90" s="56" t="n">
        <f aca="false">(F90+G90+H90+J90)*(Inputs!$C$14+IF(B90&lt;=10,Inputs!$C$12,Inputs!$C$13))/12</f>
        <v>287.488521749423</v>
      </c>
      <c r="L90" s="56" t="n">
        <f aca="false">IF(OR(E90=1,A90&lt;=Inputs!$C$15),0,MAX(Inputs!$C$8*I90-(F90+G90+H90+J90-K90),0))</f>
        <v>0</v>
      </c>
      <c r="M90" s="56" t="n">
        <f aca="false">L90*INDEX(Rates!$B$2:$C$101,C90+1,IF(Inputs!$C$5="Male",1,2))/1000/12*Inputs!$C$16</f>
        <v>0</v>
      </c>
      <c r="N90" s="56" t="n">
        <f aca="false">IF($V$1=1,MAX(F90+G90+H90+J90-K90-M90,0)*Inputs!$C$22/12,0)</f>
        <v>0</v>
      </c>
      <c r="O90" s="56" t="n">
        <f aca="false">IF(AND(MOD(A90,12)=0,B90&gt;=Inputs!$C$18),MAX(F90+G90+H90+J90-K90-M90-N90,0)*Inputs!$C$17,0)</f>
        <v>0</v>
      </c>
      <c r="P90" s="56" t="n">
        <f aca="false">F90+G90+H90+J90-K90-M90-N90+O90</f>
        <v>137707.001917973</v>
      </c>
      <c r="Q90" s="56" t="n">
        <f aca="false">IF(OR(E90=1,P90&lt;=0),0,P90)</f>
        <v>137707.001917973</v>
      </c>
      <c r="R90" s="15" t="n">
        <f aca="false">IF(OR(E90=1,AND(P90&lt;=0,I90&gt;0)),1,0)</f>
        <v>0</v>
      </c>
      <c r="S90" s="15" t="n">
        <f aca="false">IF(L90&gt;0,1,0)</f>
        <v>0</v>
      </c>
    </row>
    <row r="91" customFormat="false" ht="15" hidden="false" customHeight="false" outlineLevel="0" collapsed="false">
      <c r="A91" s="15" t="n">
        <v>90</v>
      </c>
      <c r="B91" s="15" t="n">
        <f aca="false">INT((A91-1)/12)+1</f>
        <v>8</v>
      </c>
      <c r="C91" s="15" t="n">
        <f aca="false">MIN(Inputs!$C$4+B91-1,99)</f>
        <v>81</v>
      </c>
      <c r="D91" s="55" t="n">
        <f aca="false">Inputs!$C$28</f>
        <v>0.05</v>
      </c>
      <c r="E91" s="15" t="n">
        <f aca="false">R90</f>
        <v>0</v>
      </c>
      <c r="F91" s="56" t="n">
        <f aca="false">Q90</f>
        <v>137707.001917973</v>
      </c>
      <c r="G91" s="56" t="n">
        <f aca="false">IF(AND(MOD(A91-1,12)=0,B91&lt;=Inputs!$C$7,E91=0),Inputs!$C$6,0)</f>
        <v>0</v>
      </c>
      <c r="H91" s="56" t="n">
        <f aca="false">IF(B91=1,G91*Inputs!$C$9,0)</f>
        <v>0</v>
      </c>
      <c r="I91" s="56" t="n">
        <f aca="false">I90+G91</f>
        <v>120000</v>
      </c>
      <c r="J91" s="56" t="n">
        <f aca="false">(F91+G91+H91)*((1+D91)^(1/12)-1)</f>
        <v>561.035371688925</v>
      </c>
      <c r="K91" s="56" t="n">
        <f aca="false">(F91+G91+H91+J91)*(Inputs!$C$14+IF(B91&lt;=10,Inputs!$C$12,Inputs!$C$13))/12</f>
        <v>288.05841102013</v>
      </c>
      <c r="L91" s="56" t="n">
        <f aca="false">IF(OR(E91=1,A91&lt;=Inputs!$C$15),0,MAX(Inputs!$C$8*I91-(F91+G91+H91+J91-K91),0))</f>
        <v>0</v>
      </c>
      <c r="M91" s="56" t="n">
        <f aca="false">L91*INDEX(Rates!$B$2:$C$101,C91+1,IF(Inputs!$C$5="Male",1,2))/1000/12*Inputs!$C$16</f>
        <v>0</v>
      </c>
      <c r="N91" s="56" t="n">
        <f aca="false">IF($V$1=1,MAX(F91+G91+H91+J91-K91-M91,0)*Inputs!$C$22/12,0)</f>
        <v>0</v>
      </c>
      <c r="O91" s="56" t="n">
        <f aca="false">IF(AND(MOD(A91,12)=0,B91&gt;=Inputs!$C$18),MAX(F91+G91+H91+J91-K91-M91-N91,0)*Inputs!$C$17,0)</f>
        <v>0</v>
      </c>
      <c r="P91" s="56" t="n">
        <f aca="false">F91+G91+H91+J91-K91-M91-N91+O91</f>
        <v>137979.978878642</v>
      </c>
      <c r="Q91" s="56" t="n">
        <f aca="false">IF(OR(E91=1,P91&lt;=0),0,P91)</f>
        <v>137979.978878642</v>
      </c>
      <c r="R91" s="15" t="n">
        <f aca="false">IF(OR(E91=1,AND(P91&lt;=0,I91&gt;0)),1,0)</f>
        <v>0</v>
      </c>
      <c r="S91" s="15" t="n">
        <f aca="false">IF(L91&gt;0,1,0)</f>
        <v>0</v>
      </c>
    </row>
    <row r="92" customFormat="false" ht="15" hidden="false" customHeight="false" outlineLevel="0" collapsed="false">
      <c r="A92" s="15" t="n">
        <v>91</v>
      </c>
      <c r="B92" s="15" t="n">
        <f aca="false">INT((A92-1)/12)+1</f>
        <v>8</v>
      </c>
      <c r="C92" s="15" t="n">
        <f aca="false">MIN(Inputs!$C$4+B92-1,99)</f>
        <v>81</v>
      </c>
      <c r="D92" s="55" t="n">
        <f aca="false">Inputs!$C$28</f>
        <v>0.05</v>
      </c>
      <c r="E92" s="15" t="n">
        <f aca="false">R91</f>
        <v>0</v>
      </c>
      <c r="F92" s="56" t="n">
        <f aca="false">Q91</f>
        <v>137979.978878642</v>
      </c>
      <c r="G92" s="56" t="n">
        <f aca="false">IF(AND(MOD(A92-1,12)=0,B92&lt;=Inputs!$C$7,E92=0),Inputs!$C$6,0)</f>
        <v>0</v>
      </c>
      <c r="H92" s="56" t="n">
        <f aca="false">IF(B92=1,G92*Inputs!$C$9,0)</f>
        <v>0</v>
      </c>
      <c r="I92" s="56" t="n">
        <f aca="false">I91+G92</f>
        <v>120000</v>
      </c>
      <c r="J92" s="56" t="n">
        <f aca="false">(F92+G92+H92)*((1+D92)^(1/12)-1)</f>
        <v>562.147513616774</v>
      </c>
      <c r="K92" s="56" t="n">
        <f aca="false">(F92+G92+H92+J92)*(Inputs!$C$14+IF(B92&lt;=10,Inputs!$C$12,Inputs!$C$13))/12</f>
        <v>288.629429983873</v>
      </c>
      <c r="L92" s="56" t="n">
        <f aca="false">IF(OR(E92=1,A92&lt;=Inputs!$C$15),0,MAX(Inputs!$C$8*I92-(F92+G92+H92+J92-K92),0))</f>
        <v>0</v>
      </c>
      <c r="M92" s="56" t="n">
        <f aca="false">L92*INDEX(Rates!$B$2:$C$101,C92+1,IF(Inputs!$C$5="Male",1,2))/1000/12*Inputs!$C$16</f>
        <v>0</v>
      </c>
      <c r="N92" s="56" t="n">
        <f aca="false">IF($V$1=1,MAX(F92+G92+H92+J92-K92-M92,0)*Inputs!$C$22/12,0)</f>
        <v>0</v>
      </c>
      <c r="O92" s="56" t="n">
        <f aca="false">IF(AND(MOD(A92,12)=0,B92&gt;=Inputs!$C$18),MAX(F92+G92+H92+J92-K92-M92-N92,0)*Inputs!$C$17,0)</f>
        <v>0</v>
      </c>
      <c r="P92" s="56" t="n">
        <f aca="false">F92+G92+H92+J92-K92-M92-N92+O92</f>
        <v>138253.496962275</v>
      </c>
      <c r="Q92" s="56" t="n">
        <f aca="false">IF(OR(E92=1,P92&lt;=0),0,P92)</f>
        <v>138253.496962275</v>
      </c>
      <c r="R92" s="15" t="n">
        <f aca="false">IF(OR(E92=1,AND(P92&lt;=0,I92&gt;0)),1,0)</f>
        <v>0</v>
      </c>
      <c r="S92" s="15" t="n">
        <f aca="false">IF(L92&gt;0,1,0)</f>
        <v>0</v>
      </c>
    </row>
    <row r="93" customFormat="false" ht="15" hidden="false" customHeight="false" outlineLevel="0" collapsed="false">
      <c r="A93" s="15" t="n">
        <v>92</v>
      </c>
      <c r="B93" s="15" t="n">
        <f aca="false">INT((A93-1)/12)+1</f>
        <v>8</v>
      </c>
      <c r="C93" s="15" t="n">
        <f aca="false">MIN(Inputs!$C$4+B93-1,99)</f>
        <v>81</v>
      </c>
      <c r="D93" s="55" t="n">
        <f aca="false">Inputs!$C$28</f>
        <v>0.05</v>
      </c>
      <c r="E93" s="15" t="n">
        <f aca="false">R92</f>
        <v>0</v>
      </c>
      <c r="F93" s="56" t="n">
        <f aca="false">Q92</f>
        <v>138253.496962275</v>
      </c>
      <c r="G93" s="56" t="n">
        <f aca="false">IF(AND(MOD(A93-1,12)=0,B93&lt;=Inputs!$C$7,E93=0),Inputs!$C$6,0)</f>
        <v>0</v>
      </c>
      <c r="H93" s="56" t="n">
        <f aca="false">IF(B93=1,G93*Inputs!$C$9,0)</f>
        <v>0</v>
      </c>
      <c r="I93" s="56" t="n">
        <f aca="false">I92+G93</f>
        <v>120000</v>
      </c>
      <c r="J93" s="56" t="n">
        <f aca="false">(F93+G93+H93)*((1+D93)^(1/12)-1)</f>
        <v>563.261860146561</v>
      </c>
      <c r="K93" s="56" t="n">
        <f aca="false">(F93+G93+H93+J93)*(Inputs!$C$14+IF(B93&lt;=10,Inputs!$C$12,Inputs!$C$13))/12</f>
        <v>289.201580880045</v>
      </c>
      <c r="L93" s="56" t="n">
        <f aca="false">IF(OR(E93=1,A93&lt;=Inputs!$C$15),0,MAX(Inputs!$C$8*I93-(F93+G93+H93+J93-K93),0))</f>
        <v>0</v>
      </c>
      <c r="M93" s="56" t="n">
        <f aca="false">L93*INDEX(Rates!$B$2:$C$101,C93+1,IF(Inputs!$C$5="Male",1,2))/1000/12*Inputs!$C$16</f>
        <v>0</v>
      </c>
      <c r="N93" s="56" t="n">
        <f aca="false">IF($V$1=1,MAX(F93+G93+H93+J93-K93-M93,0)*Inputs!$C$22/12,0)</f>
        <v>0</v>
      </c>
      <c r="O93" s="56" t="n">
        <f aca="false">IF(AND(MOD(A93,12)=0,B93&gt;=Inputs!$C$18),MAX(F93+G93+H93+J93-K93-M93-N93,0)*Inputs!$C$17,0)</f>
        <v>0</v>
      </c>
      <c r="P93" s="56" t="n">
        <f aca="false">F93+G93+H93+J93-K93-M93-N93+O93</f>
        <v>138527.557241542</v>
      </c>
      <c r="Q93" s="56" t="n">
        <f aca="false">IF(OR(E93=1,P93&lt;=0),0,P93)</f>
        <v>138527.557241542</v>
      </c>
      <c r="R93" s="15" t="n">
        <f aca="false">IF(OR(E93=1,AND(P93&lt;=0,I93&gt;0)),1,0)</f>
        <v>0</v>
      </c>
      <c r="S93" s="15" t="n">
        <f aca="false">IF(L93&gt;0,1,0)</f>
        <v>0</v>
      </c>
    </row>
    <row r="94" customFormat="false" ht="15" hidden="false" customHeight="false" outlineLevel="0" collapsed="false">
      <c r="A94" s="15" t="n">
        <v>93</v>
      </c>
      <c r="B94" s="15" t="n">
        <f aca="false">INT((A94-1)/12)+1</f>
        <v>8</v>
      </c>
      <c r="C94" s="15" t="n">
        <f aca="false">MIN(Inputs!$C$4+B94-1,99)</f>
        <v>81</v>
      </c>
      <c r="D94" s="55" t="n">
        <f aca="false">Inputs!$C$28</f>
        <v>0.05</v>
      </c>
      <c r="E94" s="15" t="n">
        <f aca="false">R93</f>
        <v>0</v>
      </c>
      <c r="F94" s="56" t="n">
        <f aca="false">Q93</f>
        <v>138527.557241542</v>
      </c>
      <c r="G94" s="56" t="n">
        <f aca="false">IF(AND(MOD(A94-1,12)=0,B94&lt;=Inputs!$C$7,E94=0),Inputs!$C$6,0)</f>
        <v>0</v>
      </c>
      <c r="H94" s="56" t="n">
        <f aca="false">IF(B94=1,G94*Inputs!$C$9,0)</f>
        <v>0</v>
      </c>
      <c r="I94" s="56" t="n">
        <f aca="false">I93+G94</f>
        <v>120000</v>
      </c>
      <c r="J94" s="56" t="n">
        <f aca="false">(F94+G94+H94)*((1+D94)^(1/12)-1)</f>
        <v>564.378415648474</v>
      </c>
      <c r="K94" s="56" t="n">
        <f aca="false">(F94+G94+H94+J94)*(Inputs!$C$14+IF(B94&lt;=10,Inputs!$C$12,Inputs!$C$13))/12</f>
        <v>289.77486595248</v>
      </c>
      <c r="L94" s="56" t="n">
        <f aca="false">IF(OR(E94=1,A94&lt;=Inputs!$C$15),0,MAX(Inputs!$C$8*I94-(F94+G94+H94+J94-K94),0))</f>
        <v>0</v>
      </c>
      <c r="M94" s="56" t="n">
        <f aca="false">L94*INDEX(Rates!$B$2:$C$101,C94+1,IF(Inputs!$C$5="Male",1,2))/1000/12*Inputs!$C$16</f>
        <v>0</v>
      </c>
      <c r="N94" s="56" t="n">
        <f aca="false">IF($V$1=1,MAX(F94+G94+H94+J94-K94-M94,0)*Inputs!$C$22/12,0)</f>
        <v>0</v>
      </c>
      <c r="O94" s="56" t="n">
        <f aca="false">IF(AND(MOD(A94,12)=0,B94&gt;=Inputs!$C$18),MAX(F94+G94+H94+J94-K94-M94-N94,0)*Inputs!$C$17,0)</f>
        <v>0</v>
      </c>
      <c r="P94" s="56" t="n">
        <f aca="false">F94+G94+H94+J94-K94-M94-N94+O94</f>
        <v>138802.160791238</v>
      </c>
      <c r="Q94" s="56" t="n">
        <f aca="false">IF(OR(E94=1,P94&lt;=0),0,P94)</f>
        <v>138802.160791238</v>
      </c>
      <c r="R94" s="15" t="n">
        <f aca="false">IF(OR(E94=1,AND(P94&lt;=0,I94&gt;0)),1,0)</f>
        <v>0</v>
      </c>
      <c r="S94" s="15" t="n">
        <f aca="false">IF(L94&gt;0,1,0)</f>
        <v>0</v>
      </c>
    </row>
    <row r="95" customFormat="false" ht="15" hidden="false" customHeight="false" outlineLevel="0" collapsed="false">
      <c r="A95" s="15" t="n">
        <v>94</v>
      </c>
      <c r="B95" s="15" t="n">
        <f aca="false">INT((A95-1)/12)+1</f>
        <v>8</v>
      </c>
      <c r="C95" s="15" t="n">
        <f aca="false">MIN(Inputs!$C$4+B95-1,99)</f>
        <v>81</v>
      </c>
      <c r="D95" s="55" t="n">
        <f aca="false">Inputs!$C$28</f>
        <v>0.05</v>
      </c>
      <c r="E95" s="15" t="n">
        <f aca="false">R94</f>
        <v>0</v>
      </c>
      <c r="F95" s="56" t="n">
        <f aca="false">Q94</f>
        <v>138802.160791238</v>
      </c>
      <c r="G95" s="56" t="n">
        <f aca="false">IF(AND(MOD(A95-1,12)=0,B95&lt;=Inputs!$C$7,E95=0),Inputs!$C$6,0)</f>
        <v>0</v>
      </c>
      <c r="H95" s="56" t="n">
        <f aca="false">IF(B95=1,G95*Inputs!$C$9,0)</f>
        <v>0</v>
      </c>
      <c r="I95" s="56" t="n">
        <f aca="false">I94+G95</f>
        <v>120000</v>
      </c>
      <c r="J95" s="56" t="n">
        <f aca="false">(F95+G95+H95)*((1+D95)^(1/12)-1)</f>
        <v>565.497184501365</v>
      </c>
      <c r="K95" s="56" t="n">
        <f aca="false">(F95+G95+H95+J95)*(Inputs!$C$14+IF(B95&lt;=10,Inputs!$C$12,Inputs!$C$13))/12</f>
        <v>290.349287449457</v>
      </c>
      <c r="L95" s="56" t="n">
        <f aca="false">IF(OR(E95=1,A95&lt;=Inputs!$C$15),0,MAX(Inputs!$C$8*I95-(F95+G95+H95+J95-K95),0))</f>
        <v>0</v>
      </c>
      <c r="M95" s="56" t="n">
        <f aca="false">L95*INDEX(Rates!$B$2:$C$101,C95+1,IF(Inputs!$C$5="Male",1,2))/1000/12*Inputs!$C$16</f>
        <v>0</v>
      </c>
      <c r="N95" s="56" t="n">
        <f aca="false">IF($V$1=1,MAX(F95+G95+H95+J95-K95-M95,0)*Inputs!$C$22/12,0)</f>
        <v>0</v>
      </c>
      <c r="O95" s="56" t="n">
        <f aca="false">IF(AND(MOD(A95,12)=0,B95&gt;=Inputs!$C$18),MAX(F95+G95+H95+J95-K95-M95-N95,0)*Inputs!$C$17,0)</f>
        <v>0</v>
      </c>
      <c r="P95" s="56" t="n">
        <f aca="false">F95+G95+H95+J95-K95-M95-N95+O95</f>
        <v>139077.30868829</v>
      </c>
      <c r="Q95" s="56" t="n">
        <f aca="false">IF(OR(E95=1,P95&lt;=0),0,P95)</f>
        <v>139077.30868829</v>
      </c>
      <c r="R95" s="15" t="n">
        <f aca="false">IF(OR(E95=1,AND(P95&lt;=0,I95&gt;0)),1,0)</f>
        <v>0</v>
      </c>
      <c r="S95" s="15" t="n">
        <f aca="false">IF(L95&gt;0,1,0)</f>
        <v>0</v>
      </c>
    </row>
    <row r="96" customFormat="false" ht="15" hidden="false" customHeight="false" outlineLevel="0" collapsed="false">
      <c r="A96" s="15" t="n">
        <v>95</v>
      </c>
      <c r="B96" s="15" t="n">
        <f aca="false">INT((A96-1)/12)+1</f>
        <v>8</v>
      </c>
      <c r="C96" s="15" t="n">
        <f aca="false">MIN(Inputs!$C$4+B96-1,99)</f>
        <v>81</v>
      </c>
      <c r="D96" s="55" t="n">
        <f aca="false">Inputs!$C$28</f>
        <v>0.05</v>
      </c>
      <c r="E96" s="15" t="n">
        <f aca="false">R95</f>
        <v>0</v>
      </c>
      <c r="F96" s="56" t="n">
        <f aca="false">Q95</f>
        <v>139077.30868829</v>
      </c>
      <c r="G96" s="56" t="n">
        <f aca="false">IF(AND(MOD(A96-1,12)=0,B96&lt;=Inputs!$C$7,E96=0),Inputs!$C$6,0)</f>
        <v>0</v>
      </c>
      <c r="H96" s="56" t="n">
        <f aca="false">IF(B96=1,G96*Inputs!$C$9,0)</f>
        <v>0</v>
      </c>
      <c r="I96" s="56" t="n">
        <f aca="false">I95+G96</f>
        <v>120000</v>
      </c>
      <c r="J96" s="56" t="n">
        <f aca="false">(F96+G96+H96)*((1+D96)^(1/12)-1)</f>
        <v>566.618171092765</v>
      </c>
      <c r="K96" s="56" t="n">
        <f aca="false">(F96+G96+H96+J96)*(Inputs!$C$14+IF(B96&lt;=10,Inputs!$C$12,Inputs!$C$13))/12</f>
        <v>290.924847623713</v>
      </c>
      <c r="L96" s="56" t="n">
        <f aca="false">IF(OR(E96=1,A96&lt;=Inputs!$C$15),0,MAX(Inputs!$C$8*I96-(F96+G96+H96+J96-K96),0))</f>
        <v>0</v>
      </c>
      <c r="M96" s="56" t="n">
        <f aca="false">L96*INDEX(Rates!$B$2:$C$101,C96+1,IF(Inputs!$C$5="Male",1,2))/1000/12*Inputs!$C$16</f>
        <v>0</v>
      </c>
      <c r="N96" s="56" t="n">
        <f aca="false">IF($V$1=1,MAX(F96+G96+H96+J96-K96-M96,0)*Inputs!$C$22/12,0)</f>
        <v>0</v>
      </c>
      <c r="O96" s="56" t="n">
        <f aca="false">IF(AND(MOD(A96,12)=0,B96&gt;=Inputs!$C$18),MAX(F96+G96+H96+J96-K96-M96-N96,0)*Inputs!$C$17,0)</f>
        <v>0</v>
      </c>
      <c r="P96" s="56" t="n">
        <f aca="false">F96+G96+H96+J96-K96-M96-N96+O96</f>
        <v>139353.002011759</v>
      </c>
      <c r="Q96" s="56" t="n">
        <f aca="false">IF(OR(E96=1,P96&lt;=0),0,P96)</f>
        <v>139353.002011759</v>
      </c>
      <c r="R96" s="15" t="n">
        <f aca="false">IF(OR(E96=1,AND(P96&lt;=0,I96&gt;0)),1,0)</f>
        <v>0</v>
      </c>
      <c r="S96" s="15" t="n">
        <f aca="false">IF(L96&gt;0,1,0)</f>
        <v>0</v>
      </c>
    </row>
    <row r="97" customFormat="false" ht="15" hidden="false" customHeight="false" outlineLevel="0" collapsed="false">
      <c r="A97" s="15" t="n">
        <v>96</v>
      </c>
      <c r="B97" s="15" t="n">
        <f aca="false">INT((A97-1)/12)+1</f>
        <v>8</v>
      </c>
      <c r="C97" s="15" t="n">
        <f aca="false">MIN(Inputs!$C$4+B97-1,99)</f>
        <v>81</v>
      </c>
      <c r="D97" s="55" t="n">
        <f aca="false">Inputs!$C$28</f>
        <v>0.05</v>
      </c>
      <c r="E97" s="15" t="n">
        <f aca="false">R96</f>
        <v>0</v>
      </c>
      <c r="F97" s="56" t="n">
        <f aca="false">Q96</f>
        <v>139353.002011759</v>
      </c>
      <c r="G97" s="56" t="n">
        <f aca="false">IF(AND(MOD(A97-1,12)=0,B97&lt;=Inputs!$C$7,E97=0),Inputs!$C$6,0)</f>
        <v>0</v>
      </c>
      <c r="H97" s="56" t="n">
        <f aca="false">IF(B97=1,G97*Inputs!$C$9,0)</f>
        <v>0</v>
      </c>
      <c r="I97" s="56" t="n">
        <f aca="false">I96+G97</f>
        <v>120000</v>
      </c>
      <c r="J97" s="56" t="n">
        <f aca="false">(F97+G97+H97)*((1+D97)^(1/12)-1)</f>
        <v>567.741379818903</v>
      </c>
      <c r="K97" s="56" t="n">
        <f aca="false">(F97+G97+H97+J97)*(Inputs!$C$14+IF(B97&lt;=10,Inputs!$C$12,Inputs!$C$13))/12</f>
        <v>291.501548732453</v>
      </c>
      <c r="L97" s="56" t="n">
        <f aca="false">IF(OR(E97=1,A97&lt;=Inputs!$C$15),0,MAX(Inputs!$C$8*I97-(F97+G97+H97+J97-K97),0))</f>
        <v>0</v>
      </c>
      <c r="M97" s="56" t="n">
        <f aca="false">L97*INDEX(Rates!$B$2:$C$101,C97+1,IF(Inputs!$C$5="Male",1,2))/1000/12*Inputs!$C$16</f>
        <v>0</v>
      </c>
      <c r="N97" s="56" t="n">
        <f aca="false">IF($V$1=1,MAX(F97+G97+H97+J97-K97-M97,0)*Inputs!$C$22/12,0)</f>
        <v>0</v>
      </c>
      <c r="O97" s="56" t="n">
        <f aca="false">IF(AND(MOD(A97,12)=0,B97&gt;=Inputs!$C$18),MAX(F97+G97+H97+J97-K97-M97-N97,0)*Inputs!$C$17,0)</f>
        <v>0</v>
      </c>
      <c r="P97" s="56" t="n">
        <f aca="false">F97+G97+H97+J97-K97-M97-N97+O97</f>
        <v>139629.241842845</v>
      </c>
      <c r="Q97" s="56" t="n">
        <f aca="false">IF(OR(E97=1,P97&lt;=0),0,P97)</f>
        <v>139629.241842845</v>
      </c>
      <c r="R97" s="15" t="n">
        <f aca="false">IF(OR(E97=1,AND(P97&lt;=0,I97&gt;0)),1,0)</f>
        <v>0</v>
      </c>
      <c r="S97" s="15" t="n">
        <f aca="false">IF(L97&gt;0,1,0)</f>
        <v>0</v>
      </c>
    </row>
    <row r="98" customFormat="false" ht="15" hidden="false" customHeight="false" outlineLevel="0" collapsed="false">
      <c r="A98" s="15" t="n">
        <v>97</v>
      </c>
      <c r="B98" s="15" t="n">
        <f aca="false">INT((A98-1)/12)+1</f>
        <v>9</v>
      </c>
      <c r="C98" s="15" t="n">
        <f aca="false">MIN(Inputs!$C$4+B98-1,99)</f>
        <v>82</v>
      </c>
      <c r="D98" s="55" t="n">
        <f aca="false">Inputs!$C$28</f>
        <v>0.05</v>
      </c>
      <c r="E98" s="15" t="n">
        <f aca="false">R97</f>
        <v>0</v>
      </c>
      <c r="F98" s="56" t="n">
        <f aca="false">Q97</f>
        <v>139629.241842845</v>
      </c>
      <c r="G98" s="56" t="n">
        <f aca="false">IF(AND(MOD(A98-1,12)=0,B98&lt;=Inputs!$C$7,E98=0),Inputs!$C$6,0)</f>
        <v>0</v>
      </c>
      <c r="H98" s="56" t="n">
        <f aca="false">IF(B98=1,G98*Inputs!$C$9,0)</f>
        <v>0</v>
      </c>
      <c r="I98" s="56" t="n">
        <f aca="false">I97+G98</f>
        <v>120000</v>
      </c>
      <c r="J98" s="56" t="n">
        <f aca="false">(F98+G98+H98)*((1+D98)^(1/12)-1)</f>
        <v>568.866815084723</v>
      </c>
      <c r="K98" s="56" t="n">
        <f aca="false">(F98+G98+H98+J98)*(Inputs!$C$14+IF(B98&lt;=10,Inputs!$C$12,Inputs!$C$13))/12</f>
        <v>292.079393037354</v>
      </c>
      <c r="L98" s="56" t="n">
        <f aca="false">IF(OR(E98=1,A98&lt;=Inputs!$C$15),0,MAX(Inputs!$C$8*I98-(F98+G98+H98+J98-K98),0))</f>
        <v>0</v>
      </c>
      <c r="M98" s="56" t="n">
        <f aca="false">L98*INDEX(Rates!$B$2:$C$101,C98+1,IF(Inputs!$C$5="Male",1,2))/1000/12*Inputs!$C$16</f>
        <v>0</v>
      </c>
      <c r="N98" s="56" t="n">
        <f aca="false">IF($V$1=1,MAX(F98+G98+H98+J98-K98-M98,0)*Inputs!$C$22/12,0)</f>
        <v>0</v>
      </c>
      <c r="O98" s="56" t="n">
        <f aca="false">IF(AND(MOD(A98,12)=0,B98&gt;=Inputs!$C$18),MAX(F98+G98+H98+J98-K98-M98-N98,0)*Inputs!$C$17,0)</f>
        <v>0</v>
      </c>
      <c r="P98" s="56" t="n">
        <f aca="false">F98+G98+H98+J98-K98-M98-N98+O98</f>
        <v>139906.029264893</v>
      </c>
      <c r="Q98" s="56" t="n">
        <f aca="false">IF(OR(E98=1,P98&lt;=0),0,P98)</f>
        <v>139906.029264893</v>
      </c>
      <c r="R98" s="15" t="n">
        <f aca="false">IF(OR(E98=1,AND(P98&lt;=0,I98&gt;0)),1,0)</f>
        <v>0</v>
      </c>
      <c r="S98" s="15" t="n">
        <f aca="false">IF(L98&gt;0,1,0)</f>
        <v>0</v>
      </c>
    </row>
    <row r="99" customFormat="false" ht="15" hidden="false" customHeight="false" outlineLevel="0" collapsed="false">
      <c r="A99" s="15" t="n">
        <v>98</v>
      </c>
      <c r="B99" s="15" t="n">
        <f aca="false">INT((A99-1)/12)+1</f>
        <v>9</v>
      </c>
      <c r="C99" s="15" t="n">
        <f aca="false">MIN(Inputs!$C$4+B99-1,99)</f>
        <v>82</v>
      </c>
      <c r="D99" s="55" t="n">
        <f aca="false">Inputs!$C$28</f>
        <v>0.05</v>
      </c>
      <c r="E99" s="15" t="n">
        <f aca="false">R98</f>
        <v>0</v>
      </c>
      <c r="F99" s="56" t="n">
        <f aca="false">Q98</f>
        <v>139906.029264893</v>
      </c>
      <c r="G99" s="56" t="n">
        <f aca="false">IF(AND(MOD(A99-1,12)=0,B99&lt;=Inputs!$C$7,E99=0),Inputs!$C$6,0)</f>
        <v>0</v>
      </c>
      <c r="H99" s="56" t="n">
        <f aca="false">IF(B99=1,G99*Inputs!$C$9,0)</f>
        <v>0</v>
      </c>
      <c r="I99" s="56" t="n">
        <f aca="false">I98+G99</f>
        <v>120000</v>
      </c>
      <c r="J99" s="56" t="n">
        <f aca="false">(F99+G99+H99)*((1+D99)^(1/12)-1)</f>
        <v>569.994481303901</v>
      </c>
      <c r="K99" s="56" t="n">
        <f aca="false">(F99+G99+H99+J99)*(Inputs!$C$14+IF(B99&lt;=10,Inputs!$C$12,Inputs!$C$13))/12</f>
        <v>292.658382804576</v>
      </c>
      <c r="L99" s="56" t="n">
        <f aca="false">IF(OR(E99=1,A99&lt;=Inputs!$C$15),0,MAX(Inputs!$C$8*I99-(F99+G99+H99+J99-K99),0))</f>
        <v>0</v>
      </c>
      <c r="M99" s="56" t="n">
        <f aca="false">L99*INDEX(Rates!$B$2:$C$101,C99+1,IF(Inputs!$C$5="Male",1,2))/1000/12*Inputs!$C$16</f>
        <v>0</v>
      </c>
      <c r="N99" s="56" t="n">
        <f aca="false">IF($V$1=1,MAX(F99+G99+H99+J99-K99-M99,0)*Inputs!$C$22/12,0)</f>
        <v>0</v>
      </c>
      <c r="O99" s="56" t="n">
        <f aca="false">IF(AND(MOD(A99,12)=0,B99&gt;=Inputs!$C$18),MAX(F99+G99+H99+J99-K99-M99-N99,0)*Inputs!$C$17,0)</f>
        <v>0</v>
      </c>
      <c r="P99" s="56" t="n">
        <f aca="false">F99+G99+H99+J99-K99-M99-N99+O99</f>
        <v>140183.365363392</v>
      </c>
      <c r="Q99" s="56" t="n">
        <f aca="false">IF(OR(E99=1,P99&lt;=0),0,P99)</f>
        <v>140183.365363392</v>
      </c>
      <c r="R99" s="15" t="n">
        <f aca="false">IF(OR(E99=1,AND(P99&lt;=0,I99&gt;0)),1,0)</f>
        <v>0</v>
      </c>
      <c r="S99" s="15" t="n">
        <f aca="false">IF(L99&gt;0,1,0)</f>
        <v>0</v>
      </c>
    </row>
    <row r="100" customFormat="false" ht="15" hidden="false" customHeight="false" outlineLevel="0" collapsed="false">
      <c r="A100" s="15" t="n">
        <v>99</v>
      </c>
      <c r="B100" s="15" t="n">
        <f aca="false">INT((A100-1)/12)+1</f>
        <v>9</v>
      </c>
      <c r="C100" s="15" t="n">
        <f aca="false">MIN(Inputs!$C$4+B100-1,99)</f>
        <v>82</v>
      </c>
      <c r="D100" s="55" t="n">
        <f aca="false">Inputs!$C$28</f>
        <v>0.05</v>
      </c>
      <c r="E100" s="15" t="n">
        <f aca="false">R99</f>
        <v>0</v>
      </c>
      <c r="F100" s="56" t="n">
        <f aca="false">Q99</f>
        <v>140183.365363392</v>
      </c>
      <c r="G100" s="56" t="n">
        <f aca="false">IF(AND(MOD(A100-1,12)=0,B100&lt;=Inputs!$C$7,E100=0),Inputs!$C$6,0)</f>
        <v>0</v>
      </c>
      <c r="H100" s="56" t="n">
        <f aca="false">IF(B100=1,G100*Inputs!$C$9,0)</f>
        <v>0</v>
      </c>
      <c r="I100" s="56" t="n">
        <f aca="false">I99+G100</f>
        <v>120000</v>
      </c>
      <c r="J100" s="56" t="n">
        <f aca="false">(F100+G100+H100)*((1+D100)^(1/12)-1)</f>
        <v>571.124382898862</v>
      </c>
      <c r="K100" s="56" t="n">
        <f aca="false">(F100+G100+H100+J100)*(Inputs!$C$14+IF(B100&lt;=10,Inputs!$C$12,Inputs!$C$13))/12</f>
        <v>293.238520304772</v>
      </c>
      <c r="L100" s="56" t="n">
        <f aca="false">IF(OR(E100=1,A100&lt;=Inputs!$C$15),0,MAX(Inputs!$C$8*I100-(F100+G100+H100+J100-K100),0))</f>
        <v>0</v>
      </c>
      <c r="M100" s="56" t="n">
        <f aca="false">L100*INDEX(Rates!$B$2:$C$101,C100+1,IF(Inputs!$C$5="Male",1,2))/1000/12*Inputs!$C$16</f>
        <v>0</v>
      </c>
      <c r="N100" s="56" t="n">
        <f aca="false">IF($V$1=1,MAX(F100+G100+H100+J100-K100-M100,0)*Inputs!$C$22/12,0)</f>
        <v>0</v>
      </c>
      <c r="O100" s="56" t="n">
        <f aca="false">IF(AND(MOD(A100,12)=0,B100&gt;=Inputs!$C$18),MAX(F100+G100+H100+J100-K100-M100-N100,0)*Inputs!$C$17,0)</f>
        <v>0</v>
      </c>
      <c r="P100" s="56" t="n">
        <f aca="false">F100+G100+H100+J100-K100-M100-N100+O100</f>
        <v>140461.251225986</v>
      </c>
      <c r="Q100" s="56" t="n">
        <f aca="false">IF(OR(E100=1,P100&lt;=0),0,P100)</f>
        <v>140461.251225986</v>
      </c>
      <c r="R100" s="15" t="n">
        <f aca="false">IF(OR(E100=1,AND(P100&lt;=0,I100&gt;0)),1,0)</f>
        <v>0</v>
      </c>
      <c r="S100" s="15" t="n">
        <f aca="false">IF(L100&gt;0,1,0)</f>
        <v>0</v>
      </c>
    </row>
    <row r="101" customFormat="false" ht="15" hidden="false" customHeight="false" outlineLevel="0" collapsed="false">
      <c r="A101" s="15" t="n">
        <v>100</v>
      </c>
      <c r="B101" s="15" t="n">
        <f aca="false">INT((A101-1)/12)+1</f>
        <v>9</v>
      </c>
      <c r="C101" s="15" t="n">
        <f aca="false">MIN(Inputs!$C$4+B101-1,99)</f>
        <v>82</v>
      </c>
      <c r="D101" s="55" t="n">
        <f aca="false">Inputs!$C$28</f>
        <v>0.05</v>
      </c>
      <c r="E101" s="15" t="n">
        <f aca="false">R100</f>
        <v>0</v>
      </c>
      <c r="F101" s="56" t="n">
        <f aca="false">Q100</f>
        <v>140461.251225986</v>
      </c>
      <c r="G101" s="56" t="n">
        <f aca="false">IF(AND(MOD(A101-1,12)=0,B101&lt;=Inputs!$C$7,E101=0),Inputs!$C$6,0)</f>
        <v>0</v>
      </c>
      <c r="H101" s="56" t="n">
        <f aca="false">IF(B101=1,G101*Inputs!$C$9,0)</f>
        <v>0</v>
      </c>
      <c r="I101" s="56" t="n">
        <f aca="false">I100+G101</f>
        <v>120000</v>
      </c>
      <c r="J101" s="56" t="n">
        <f aca="false">(F101+G101+H101)*((1+D101)^(1/12)-1)</f>
        <v>572.256524300796</v>
      </c>
      <c r="K101" s="56" t="n">
        <f aca="false">(F101+G101+H101+J101)*(Inputs!$C$14+IF(B101&lt;=10,Inputs!$C$12,Inputs!$C$13))/12</f>
        <v>293.819807813097</v>
      </c>
      <c r="L101" s="56" t="n">
        <f aca="false">IF(OR(E101=1,A101&lt;=Inputs!$C$15),0,MAX(Inputs!$C$8*I101-(F101+G101+H101+J101-K101),0))</f>
        <v>0</v>
      </c>
      <c r="M101" s="56" t="n">
        <f aca="false">L101*INDEX(Rates!$B$2:$C$101,C101+1,IF(Inputs!$C$5="Male",1,2))/1000/12*Inputs!$C$16</f>
        <v>0</v>
      </c>
      <c r="N101" s="56" t="n">
        <f aca="false">IF($V$1=1,MAX(F101+G101+H101+J101-K101-M101,0)*Inputs!$C$22/12,0)</f>
        <v>0</v>
      </c>
      <c r="O101" s="56" t="n">
        <f aca="false">IF(AND(MOD(A101,12)=0,B101&gt;=Inputs!$C$18),MAX(F101+G101+H101+J101-K101-M101-N101,0)*Inputs!$C$17,0)</f>
        <v>0</v>
      </c>
      <c r="P101" s="56" t="n">
        <f aca="false">F101+G101+H101+J101-K101-M101-N101+O101</f>
        <v>140739.687942474</v>
      </c>
      <c r="Q101" s="56" t="n">
        <f aca="false">IF(OR(E101=1,P101&lt;=0),0,P101)</f>
        <v>140739.687942474</v>
      </c>
      <c r="R101" s="15" t="n">
        <f aca="false">IF(OR(E101=1,AND(P101&lt;=0,I101&gt;0)),1,0)</f>
        <v>0</v>
      </c>
      <c r="S101" s="15" t="n">
        <f aca="false">IF(L101&gt;0,1,0)</f>
        <v>0</v>
      </c>
    </row>
    <row r="102" customFormat="false" ht="15" hidden="false" customHeight="false" outlineLevel="0" collapsed="false">
      <c r="A102" s="15" t="n">
        <v>101</v>
      </c>
      <c r="B102" s="15" t="n">
        <f aca="false">INT((A102-1)/12)+1</f>
        <v>9</v>
      </c>
      <c r="C102" s="15" t="n">
        <f aca="false">MIN(Inputs!$C$4+B102-1,99)</f>
        <v>82</v>
      </c>
      <c r="D102" s="55" t="n">
        <f aca="false">Inputs!$C$28</f>
        <v>0.05</v>
      </c>
      <c r="E102" s="15" t="n">
        <f aca="false">R101</f>
        <v>0</v>
      </c>
      <c r="F102" s="56" t="n">
        <f aca="false">Q101</f>
        <v>140739.687942474</v>
      </c>
      <c r="G102" s="56" t="n">
        <f aca="false">IF(AND(MOD(A102-1,12)=0,B102&lt;=Inputs!$C$7,E102=0),Inputs!$C$6,0)</f>
        <v>0</v>
      </c>
      <c r="H102" s="56" t="n">
        <f aca="false">IF(B102=1,G102*Inputs!$C$9,0)</f>
        <v>0</v>
      </c>
      <c r="I102" s="56" t="n">
        <f aca="false">I101+G102</f>
        <v>120000</v>
      </c>
      <c r="J102" s="56" t="n">
        <f aca="false">(F102+G102+H102)*((1+D102)^(1/12)-1)</f>
        <v>573.390909949679</v>
      </c>
      <c r="K102" s="56" t="n">
        <f aca="false">(F102+G102+H102+J102)*(Inputs!$C$14+IF(B102&lt;=10,Inputs!$C$12,Inputs!$C$13))/12</f>
        <v>294.402247609215</v>
      </c>
      <c r="L102" s="56" t="n">
        <f aca="false">IF(OR(E102=1,A102&lt;=Inputs!$C$15),0,MAX(Inputs!$C$8*I102-(F102+G102+H102+J102-K102),0))</f>
        <v>0</v>
      </c>
      <c r="M102" s="56" t="n">
        <f aca="false">L102*INDEX(Rates!$B$2:$C$101,C102+1,IF(Inputs!$C$5="Male",1,2))/1000/12*Inputs!$C$16</f>
        <v>0</v>
      </c>
      <c r="N102" s="56" t="n">
        <f aca="false">IF($V$1=1,MAX(F102+G102+H102+J102-K102-M102,0)*Inputs!$C$22/12,0)</f>
        <v>0</v>
      </c>
      <c r="O102" s="56" t="n">
        <f aca="false">IF(AND(MOD(A102,12)=0,B102&gt;=Inputs!$C$18),MAX(F102+G102+H102+J102-K102-M102-N102,0)*Inputs!$C$17,0)</f>
        <v>0</v>
      </c>
      <c r="P102" s="56" t="n">
        <f aca="false">F102+G102+H102+J102-K102-M102-N102+O102</f>
        <v>141018.676604814</v>
      </c>
      <c r="Q102" s="56" t="n">
        <f aca="false">IF(OR(E102=1,P102&lt;=0),0,P102)</f>
        <v>141018.676604814</v>
      </c>
      <c r="R102" s="15" t="n">
        <f aca="false">IF(OR(E102=1,AND(P102&lt;=0,I102&gt;0)),1,0)</f>
        <v>0</v>
      </c>
      <c r="S102" s="15" t="n">
        <f aca="false">IF(L102&gt;0,1,0)</f>
        <v>0</v>
      </c>
    </row>
    <row r="103" customFormat="false" ht="15" hidden="false" customHeight="false" outlineLevel="0" collapsed="false">
      <c r="A103" s="15" t="n">
        <v>102</v>
      </c>
      <c r="B103" s="15" t="n">
        <f aca="false">INT((A103-1)/12)+1</f>
        <v>9</v>
      </c>
      <c r="C103" s="15" t="n">
        <f aca="false">MIN(Inputs!$C$4+B103-1,99)</f>
        <v>82</v>
      </c>
      <c r="D103" s="55" t="n">
        <f aca="false">Inputs!$C$28</f>
        <v>0.05</v>
      </c>
      <c r="E103" s="15" t="n">
        <f aca="false">R102</f>
        <v>0</v>
      </c>
      <c r="F103" s="56" t="n">
        <f aca="false">Q102</f>
        <v>141018.676604814</v>
      </c>
      <c r="G103" s="56" t="n">
        <f aca="false">IF(AND(MOD(A103-1,12)=0,B103&lt;=Inputs!$C$7,E103=0),Inputs!$C$6,0)</f>
        <v>0</v>
      </c>
      <c r="H103" s="56" t="n">
        <f aca="false">IF(B103=1,G103*Inputs!$C$9,0)</f>
        <v>0</v>
      </c>
      <c r="I103" s="56" t="n">
        <f aca="false">I102+G103</f>
        <v>120000</v>
      </c>
      <c r="J103" s="56" t="n">
        <f aca="false">(F103+G103+H103)*((1+D103)^(1/12)-1)</f>
        <v>574.527544294289</v>
      </c>
      <c r="K103" s="56" t="n">
        <f aca="false">(F103+G103+H103+J103)*(Inputs!$C$14+IF(B103&lt;=10,Inputs!$C$12,Inputs!$C$13))/12</f>
        <v>294.985841977309</v>
      </c>
      <c r="L103" s="56" t="n">
        <f aca="false">IF(OR(E103=1,A103&lt;=Inputs!$C$15),0,MAX(Inputs!$C$8*I103-(F103+G103+H103+J103-K103),0))</f>
        <v>0</v>
      </c>
      <c r="M103" s="56" t="n">
        <f aca="false">L103*INDEX(Rates!$B$2:$C$101,C103+1,IF(Inputs!$C$5="Male",1,2))/1000/12*Inputs!$C$16</f>
        <v>0</v>
      </c>
      <c r="N103" s="56" t="n">
        <f aca="false">IF($V$1=1,MAX(F103+G103+H103+J103-K103-M103,0)*Inputs!$C$22/12,0)</f>
        <v>0</v>
      </c>
      <c r="O103" s="56" t="n">
        <f aca="false">IF(AND(MOD(A103,12)=0,B103&gt;=Inputs!$C$18),MAX(F103+G103+H103+J103-K103-M103-N103,0)*Inputs!$C$17,0)</f>
        <v>0</v>
      </c>
      <c r="P103" s="56" t="n">
        <f aca="false">F103+G103+H103+J103-K103-M103-N103+O103</f>
        <v>141298.218307131</v>
      </c>
      <c r="Q103" s="56" t="n">
        <f aca="false">IF(OR(E103=1,P103&lt;=0),0,P103)</f>
        <v>141298.218307131</v>
      </c>
      <c r="R103" s="15" t="n">
        <f aca="false">IF(OR(E103=1,AND(P103&lt;=0,I103&gt;0)),1,0)</f>
        <v>0</v>
      </c>
      <c r="S103" s="15" t="n">
        <f aca="false">IF(L103&gt;0,1,0)</f>
        <v>0</v>
      </c>
    </row>
    <row r="104" customFormat="false" ht="15" hidden="false" customHeight="false" outlineLevel="0" collapsed="false">
      <c r="A104" s="15" t="n">
        <v>103</v>
      </c>
      <c r="B104" s="15" t="n">
        <f aca="false">INT((A104-1)/12)+1</f>
        <v>9</v>
      </c>
      <c r="C104" s="15" t="n">
        <f aca="false">MIN(Inputs!$C$4+B104-1,99)</f>
        <v>82</v>
      </c>
      <c r="D104" s="55" t="n">
        <f aca="false">Inputs!$C$28</f>
        <v>0.05</v>
      </c>
      <c r="E104" s="15" t="n">
        <f aca="false">R103</f>
        <v>0</v>
      </c>
      <c r="F104" s="56" t="n">
        <f aca="false">Q103</f>
        <v>141298.218307131</v>
      </c>
      <c r="G104" s="56" t="n">
        <f aca="false">IF(AND(MOD(A104-1,12)=0,B104&lt;=Inputs!$C$7,E104=0),Inputs!$C$6,0)</f>
        <v>0</v>
      </c>
      <c r="H104" s="56" t="n">
        <f aca="false">IF(B104=1,G104*Inputs!$C$9,0)</f>
        <v>0</v>
      </c>
      <c r="I104" s="56" t="n">
        <f aca="false">I103+G104</f>
        <v>120000</v>
      </c>
      <c r="J104" s="56" t="n">
        <f aca="false">(F104+G104+H104)*((1+D104)^(1/12)-1)</f>
        <v>575.66643179222</v>
      </c>
      <c r="K104" s="56" t="n">
        <f aca="false">(F104+G104+H104+J104)*(Inputs!$C$14+IF(B104&lt;=10,Inputs!$C$12,Inputs!$C$13))/12</f>
        <v>295.57059320609</v>
      </c>
      <c r="L104" s="56" t="n">
        <f aca="false">IF(OR(E104=1,A104&lt;=Inputs!$C$15),0,MAX(Inputs!$C$8*I104-(F104+G104+H104+J104-K104),0))</f>
        <v>0</v>
      </c>
      <c r="M104" s="56" t="n">
        <f aca="false">L104*INDEX(Rates!$B$2:$C$101,C104+1,IF(Inputs!$C$5="Male",1,2))/1000/12*Inputs!$C$16</f>
        <v>0</v>
      </c>
      <c r="N104" s="56" t="n">
        <f aca="false">IF($V$1=1,MAX(F104+G104+H104+J104-K104-M104,0)*Inputs!$C$22/12,0)</f>
        <v>0</v>
      </c>
      <c r="O104" s="56" t="n">
        <f aca="false">IF(AND(MOD(A104,12)=0,B104&gt;=Inputs!$C$18),MAX(F104+G104+H104+J104-K104-M104-N104,0)*Inputs!$C$17,0)</f>
        <v>0</v>
      </c>
      <c r="P104" s="56" t="n">
        <f aca="false">F104+G104+H104+J104-K104-M104-N104+O104</f>
        <v>141578.314145717</v>
      </c>
      <c r="Q104" s="56" t="n">
        <f aca="false">IF(OR(E104=1,P104&lt;=0),0,P104)</f>
        <v>141578.314145717</v>
      </c>
      <c r="R104" s="15" t="n">
        <f aca="false">IF(OR(E104=1,AND(P104&lt;=0,I104&gt;0)),1,0)</f>
        <v>0</v>
      </c>
      <c r="S104" s="15" t="n">
        <f aca="false">IF(L104&gt;0,1,0)</f>
        <v>0</v>
      </c>
    </row>
    <row r="105" customFormat="false" ht="15" hidden="false" customHeight="false" outlineLevel="0" collapsed="false">
      <c r="A105" s="15" t="n">
        <v>104</v>
      </c>
      <c r="B105" s="15" t="n">
        <f aca="false">INT((A105-1)/12)+1</f>
        <v>9</v>
      </c>
      <c r="C105" s="15" t="n">
        <f aca="false">MIN(Inputs!$C$4+B105-1,99)</f>
        <v>82</v>
      </c>
      <c r="D105" s="55" t="n">
        <f aca="false">Inputs!$C$28</f>
        <v>0.05</v>
      </c>
      <c r="E105" s="15" t="n">
        <f aca="false">R104</f>
        <v>0</v>
      </c>
      <c r="F105" s="56" t="n">
        <f aca="false">Q104</f>
        <v>141578.314145717</v>
      </c>
      <c r="G105" s="56" t="n">
        <f aca="false">IF(AND(MOD(A105-1,12)=0,B105&lt;=Inputs!$C$7,E105=0),Inputs!$C$6,0)</f>
        <v>0</v>
      </c>
      <c r="H105" s="56" t="n">
        <f aca="false">IF(B105=1,G105*Inputs!$C$9,0)</f>
        <v>0</v>
      </c>
      <c r="I105" s="56" t="n">
        <f aca="false">I104+G105</f>
        <v>120000</v>
      </c>
      <c r="J105" s="56" t="n">
        <f aca="false">(F105+G105+H105)*((1+D105)^(1/12)-1)</f>
        <v>576.807576909904</v>
      </c>
      <c r="K105" s="56" t="n">
        <f aca="false">(F105+G105+H105+J105)*(Inputs!$C$14+IF(B105&lt;=10,Inputs!$C$12,Inputs!$C$13))/12</f>
        <v>296.156503588806</v>
      </c>
      <c r="L105" s="56" t="n">
        <f aca="false">IF(OR(E105=1,A105&lt;=Inputs!$C$15),0,MAX(Inputs!$C$8*I105-(F105+G105+H105+J105-K105),0))</f>
        <v>0</v>
      </c>
      <c r="M105" s="56" t="n">
        <f aca="false">L105*INDEX(Rates!$B$2:$C$101,C105+1,IF(Inputs!$C$5="Male",1,2))/1000/12*Inputs!$C$16</f>
        <v>0</v>
      </c>
      <c r="N105" s="56" t="n">
        <f aca="false">IF($V$1=1,MAX(F105+G105+H105+J105-K105-M105,0)*Inputs!$C$22/12,0)</f>
        <v>0</v>
      </c>
      <c r="O105" s="56" t="n">
        <f aca="false">IF(AND(MOD(A105,12)=0,B105&gt;=Inputs!$C$18),MAX(F105+G105+H105+J105-K105-M105-N105,0)*Inputs!$C$17,0)</f>
        <v>0</v>
      </c>
      <c r="P105" s="56" t="n">
        <f aca="false">F105+G105+H105+J105-K105-M105-N105+O105</f>
        <v>141858.965219038</v>
      </c>
      <c r="Q105" s="56" t="n">
        <f aca="false">IF(OR(E105=1,P105&lt;=0),0,P105)</f>
        <v>141858.965219038</v>
      </c>
      <c r="R105" s="15" t="n">
        <f aca="false">IF(OR(E105=1,AND(P105&lt;=0,I105&gt;0)),1,0)</f>
        <v>0</v>
      </c>
      <c r="S105" s="15" t="n">
        <f aca="false">IF(L105&gt;0,1,0)</f>
        <v>0</v>
      </c>
    </row>
    <row r="106" customFormat="false" ht="15" hidden="false" customHeight="false" outlineLevel="0" collapsed="false">
      <c r="A106" s="15" t="n">
        <v>105</v>
      </c>
      <c r="B106" s="15" t="n">
        <f aca="false">INT((A106-1)/12)+1</f>
        <v>9</v>
      </c>
      <c r="C106" s="15" t="n">
        <f aca="false">MIN(Inputs!$C$4+B106-1,99)</f>
        <v>82</v>
      </c>
      <c r="D106" s="55" t="n">
        <f aca="false">Inputs!$C$28</f>
        <v>0.05</v>
      </c>
      <c r="E106" s="15" t="n">
        <f aca="false">R105</f>
        <v>0</v>
      </c>
      <c r="F106" s="56" t="n">
        <f aca="false">Q105</f>
        <v>141858.965219038</v>
      </c>
      <c r="G106" s="56" t="n">
        <f aca="false">IF(AND(MOD(A106-1,12)=0,B106&lt;=Inputs!$C$7,E106=0),Inputs!$C$6,0)</f>
        <v>0</v>
      </c>
      <c r="H106" s="56" t="n">
        <f aca="false">IF(B106=1,G106*Inputs!$C$9,0)</f>
        <v>0</v>
      </c>
      <c r="I106" s="56" t="n">
        <f aca="false">I105+G106</f>
        <v>120000</v>
      </c>
      <c r="J106" s="56" t="n">
        <f aca="false">(F106+G106+H106)*((1+D106)^(1/12)-1)</f>
        <v>577.950984122628</v>
      </c>
      <c r="K106" s="56" t="n">
        <f aca="false">(F106+G106+H106+J106)*(Inputs!$C$14+IF(B106&lt;=10,Inputs!$C$12,Inputs!$C$13))/12</f>
        <v>296.743575423252</v>
      </c>
      <c r="L106" s="56" t="n">
        <f aca="false">IF(OR(E106=1,A106&lt;=Inputs!$C$15),0,MAX(Inputs!$C$8*I106-(F106+G106+H106+J106-K106),0))</f>
        <v>0</v>
      </c>
      <c r="M106" s="56" t="n">
        <f aca="false">L106*INDEX(Rates!$B$2:$C$101,C106+1,IF(Inputs!$C$5="Male",1,2))/1000/12*Inputs!$C$16</f>
        <v>0</v>
      </c>
      <c r="N106" s="56" t="n">
        <f aca="false">IF($V$1=1,MAX(F106+G106+H106+J106-K106-M106,0)*Inputs!$C$22/12,0)</f>
        <v>0</v>
      </c>
      <c r="O106" s="56" t="n">
        <f aca="false">IF(AND(MOD(A106,12)=0,B106&gt;=Inputs!$C$18),MAX(F106+G106+H106+J106-K106-M106-N106,0)*Inputs!$C$17,0)</f>
        <v>0</v>
      </c>
      <c r="P106" s="56" t="n">
        <f aca="false">F106+G106+H106+J106-K106-M106-N106+O106</f>
        <v>142140.172627738</v>
      </c>
      <c r="Q106" s="56" t="n">
        <f aca="false">IF(OR(E106=1,P106&lt;=0),0,P106)</f>
        <v>142140.172627738</v>
      </c>
      <c r="R106" s="15" t="n">
        <f aca="false">IF(OR(E106=1,AND(P106&lt;=0,I106&gt;0)),1,0)</f>
        <v>0</v>
      </c>
      <c r="S106" s="15" t="n">
        <f aca="false">IF(L106&gt;0,1,0)</f>
        <v>0</v>
      </c>
    </row>
    <row r="107" customFormat="false" ht="15" hidden="false" customHeight="false" outlineLevel="0" collapsed="false">
      <c r="A107" s="15" t="n">
        <v>106</v>
      </c>
      <c r="B107" s="15" t="n">
        <f aca="false">INT((A107-1)/12)+1</f>
        <v>9</v>
      </c>
      <c r="C107" s="15" t="n">
        <f aca="false">MIN(Inputs!$C$4+B107-1,99)</f>
        <v>82</v>
      </c>
      <c r="D107" s="55" t="n">
        <f aca="false">Inputs!$C$28</f>
        <v>0.05</v>
      </c>
      <c r="E107" s="15" t="n">
        <f aca="false">R106</f>
        <v>0</v>
      </c>
      <c r="F107" s="56" t="n">
        <f aca="false">Q106</f>
        <v>142140.172627738</v>
      </c>
      <c r="G107" s="56" t="n">
        <f aca="false">IF(AND(MOD(A107-1,12)=0,B107&lt;=Inputs!$C$7,E107=0),Inputs!$C$6,0)</f>
        <v>0</v>
      </c>
      <c r="H107" s="56" t="n">
        <f aca="false">IF(B107=1,G107*Inputs!$C$9,0)</f>
        <v>0</v>
      </c>
      <c r="I107" s="56" t="n">
        <f aca="false">I106+G107</f>
        <v>120000</v>
      </c>
      <c r="J107" s="56" t="n">
        <f aca="false">(F107+G107+H107)*((1+D107)^(1/12)-1)</f>
        <v>579.096657914549</v>
      </c>
      <c r="K107" s="56" t="n">
        <f aca="false">(F107+G107+H107+J107)*(Inputs!$C$14+IF(B107&lt;=10,Inputs!$C$12,Inputs!$C$13))/12</f>
        <v>297.331811011775</v>
      </c>
      <c r="L107" s="56" t="n">
        <f aca="false">IF(OR(E107=1,A107&lt;=Inputs!$C$15),0,MAX(Inputs!$C$8*I107-(F107+G107+H107+J107-K107),0))</f>
        <v>0</v>
      </c>
      <c r="M107" s="56" t="n">
        <f aca="false">L107*INDEX(Rates!$B$2:$C$101,C107+1,IF(Inputs!$C$5="Male",1,2))/1000/12*Inputs!$C$16</f>
        <v>0</v>
      </c>
      <c r="N107" s="56" t="n">
        <f aca="false">IF($V$1=1,MAX(F107+G107+H107+J107-K107-M107,0)*Inputs!$C$22/12,0)</f>
        <v>0</v>
      </c>
      <c r="O107" s="56" t="n">
        <f aca="false">IF(AND(MOD(A107,12)=0,B107&gt;=Inputs!$C$18),MAX(F107+G107+H107+J107-K107-M107-N107,0)*Inputs!$C$17,0)</f>
        <v>0</v>
      </c>
      <c r="P107" s="56" t="n">
        <f aca="false">F107+G107+H107+J107-K107-M107-N107+O107</f>
        <v>142421.93747464</v>
      </c>
      <c r="Q107" s="56" t="n">
        <f aca="false">IF(OR(E107=1,P107&lt;=0),0,P107)</f>
        <v>142421.93747464</v>
      </c>
      <c r="R107" s="15" t="n">
        <f aca="false">IF(OR(E107=1,AND(P107&lt;=0,I107&gt;0)),1,0)</f>
        <v>0</v>
      </c>
      <c r="S107" s="15" t="n">
        <f aca="false">IF(L107&gt;0,1,0)</f>
        <v>0</v>
      </c>
    </row>
    <row r="108" customFormat="false" ht="15" hidden="false" customHeight="false" outlineLevel="0" collapsed="false">
      <c r="A108" s="15" t="n">
        <v>107</v>
      </c>
      <c r="B108" s="15" t="n">
        <f aca="false">INT((A108-1)/12)+1</f>
        <v>9</v>
      </c>
      <c r="C108" s="15" t="n">
        <f aca="false">MIN(Inputs!$C$4+B108-1,99)</f>
        <v>82</v>
      </c>
      <c r="D108" s="55" t="n">
        <f aca="false">Inputs!$C$28</f>
        <v>0.05</v>
      </c>
      <c r="E108" s="15" t="n">
        <f aca="false">R107</f>
        <v>0</v>
      </c>
      <c r="F108" s="56" t="n">
        <f aca="false">Q107</f>
        <v>142421.93747464</v>
      </c>
      <c r="G108" s="56" t="n">
        <f aca="false">IF(AND(MOD(A108-1,12)=0,B108&lt;=Inputs!$C$7,E108=0),Inputs!$C$6,0)</f>
        <v>0</v>
      </c>
      <c r="H108" s="56" t="n">
        <f aca="false">IF(B108=1,G108*Inputs!$C$9,0)</f>
        <v>0</v>
      </c>
      <c r="I108" s="56" t="n">
        <f aca="false">I107+G108</f>
        <v>120000</v>
      </c>
      <c r="J108" s="56" t="n">
        <f aca="false">(F108+G108+H108)*((1+D108)^(1/12)-1)</f>
        <v>580.244602778711</v>
      </c>
      <c r="K108" s="56" t="n">
        <f aca="false">(F108+G108+H108+J108)*(Inputs!$C$14+IF(B108&lt;=10,Inputs!$C$12,Inputs!$C$13))/12</f>
        <v>297.92121266129</v>
      </c>
      <c r="L108" s="56" t="n">
        <f aca="false">IF(OR(E108=1,A108&lt;=Inputs!$C$15),0,MAX(Inputs!$C$8*I108-(F108+G108+H108+J108-K108),0))</f>
        <v>0</v>
      </c>
      <c r="M108" s="56" t="n">
        <f aca="false">L108*INDEX(Rates!$B$2:$C$101,C108+1,IF(Inputs!$C$5="Male",1,2))/1000/12*Inputs!$C$16</f>
        <v>0</v>
      </c>
      <c r="N108" s="56" t="n">
        <f aca="false">IF($V$1=1,MAX(F108+G108+H108+J108-K108-M108,0)*Inputs!$C$22/12,0)</f>
        <v>0</v>
      </c>
      <c r="O108" s="56" t="n">
        <f aca="false">IF(AND(MOD(A108,12)=0,B108&gt;=Inputs!$C$18),MAX(F108+G108+H108+J108-K108-M108-N108,0)*Inputs!$C$17,0)</f>
        <v>0</v>
      </c>
      <c r="P108" s="56" t="n">
        <f aca="false">F108+G108+H108+J108-K108-M108-N108+O108</f>
        <v>142704.260864758</v>
      </c>
      <c r="Q108" s="56" t="n">
        <f aca="false">IF(OR(E108=1,P108&lt;=0),0,P108)</f>
        <v>142704.260864758</v>
      </c>
      <c r="R108" s="15" t="n">
        <f aca="false">IF(OR(E108=1,AND(P108&lt;=0,I108&gt;0)),1,0)</f>
        <v>0</v>
      </c>
      <c r="S108" s="15" t="n">
        <f aca="false">IF(L108&gt;0,1,0)</f>
        <v>0</v>
      </c>
    </row>
    <row r="109" customFormat="false" ht="15" hidden="false" customHeight="false" outlineLevel="0" collapsed="false">
      <c r="A109" s="15" t="n">
        <v>108</v>
      </c>
      <c r="B109" s="15" t="n">
        <f aca="false">INT((A109-1)/12)+1</f>
        <v>9</v>
      </c>
      <c r="C109" s="15" t="n">
        <f aca="false">MIN(Inputs!$C$4+B109-1,99)</f>
        <v>82</v>
      </c>
      <c r="D109" s="55" t="n">
        <f aca="false">Inputs!$C$28</f>
        <v>0.05</v>
      </c>
      <c r="E109" s="15" t="n">
        <f aca="false">R108</f>
        <v>0</v>
      </c>
      <c r="F109" s="56" t="n">
        <f aca="false">Q108</f>
        <v>142704.260864758</v>
      </c>
      <c r="G109" s="56" t="n">
        <f aca="false">IF(AND(MOD(A109-1,12)=0,B109&lt;=Inputs!$C$7,E109=0),Inputs!$C$6,0)</f>
        <v>0</v>
      </c>
      <c r="H109" s="56" t="n">
        <f aca="false">IF(B109=1,G109*Inputs!$C$9,0)</f>
        <v>0</v>
      </c>
      <c r="I109" s="56" t="n">
        <f aca="false">I108+G109</f>
        <v>120000</v>
      </c>
      <c r="J109" s="56" t="n">
        <f aca="false">(F109+G109+H109)*((1+D109)^(1/12)-1)</f>
        <v>581.394823217069</v>
      </c>
      <c r="K109" s="56" t="n">
        <f aca="false">(F109+G109+H109+J109)*(Inputs!$C$14+IF(B109&lt;=10,Inputs!$C$12,Inputs!$C$13))/12</f>
        <v>298.511782683281</v>
      </c>
      <c r="L109" s="56" t="n">
        <f aca="false">IF(OR(E109=1,A109&lt;=Inputs!$C$15),0,MAX(Inputs!$C$8*I109-(F109+G109+H109+J109-K109),0))</f>
        <v>0</v>
      </c>
      <c r="M109" s="56" t="n">
        <f aca="false">L109*INDEX(Rates!$B$2:$C$101,C109+1,IF(Inputs!$C$5="Male",1,2))/1000/12*Inputs!$C$16</f>
        <v>0</v>
      </c>
      <c r="N109" s="56" t="n">
        <f aca="false">IF($V$1=1,MAX(F109+G109+H109+J109-K109-M109,0)*Inputs!$C$22/12,0)</f>
        <v>0</v>
      </c>
      <c r="O109" s="56" t="n">
        <f aca="false">IF(AND(MOD(A109,12)=0,B109&gt;=Inputs!$C$18),MAX(F109+G109+H109+J109-K109-M109-N109,0)*Inputs!$C$17,0)</f>
        <v>0</v>
      </c>
      <c r="P109" s="56" t="n">
        <f aca="false">F109+G109+H109+J109-K109-M109-N109+O109</f>
        <v>142987.143905292</v>
      </c>
      <c r="Q109" s="56" t="n">
        <f aca="false">IF(OR(E109=1,P109&lt;=0),0,P109)</f>
        <v>142987.143905292</v>
      </c>
      <c r="R109" s="15" t="n">
        <f aca="false">IF(OR(E109=1,AND(P109&lt;=0,I109&gt;0)),1,0)</f>
        <v>0</v>
      </c>
      <c r="S109" s="15" t="n">
        <f aca="false">IF(L109&gt;0,1,0)</f>
        <v>0</v>
      </c>
    </row>
    <row r="110" customFormat="false" ht="15" hidden="false" customHeight="false" outlineLevel="0" collapsed="false">
      <c r="A110" s="15" t="n">
        <v>109</v>
      </c>
      <c r="B110" s="15" t="n">
        <f aca="false">INT((A110-1)/12)+1</f>
        <v>10</v>
      </c>
      <c r="C110" s="15" t="n">
        <f aca="false">MIN(Inputs!$C$4+B110-1,99)</f>
        <v>83</v>
      </c>
      <c r="D110" s="55" t="n">
        <f aca="false">Inputs!$C$28</f>
        <v>0.05</v>
      </c>
      <c r="E110" s="15" t="n">
        <f aca="false">R109</f>
        <v>0</v>
      </c>
      <c r="F110" s="56" t="n">
        <f aca="false">Q109</f>
        <v>142987.143905292</v>
      </c>
      <c r="G110" s="56" t="n">
        <f aca="false">IF(AND(MOD(A110-1,12)=0,B110&lt;=Inputs!$C$7,E110=0),Inputs!$C$6,0)</f>
        <v>0</v>
      </c>
      <c r="H110" s="56" t="n">
        <f aca="false">IF(B110=1,G110*Inputs!$C$9,0)</f>
        <v>0</v>
      </c>
      <c r="I110" s="56" t="n">
        <f aca="false">I109+G110</f>
        <v>120000</v>
      </c>
      <c r="J110" s="56" t="n">
        <f aca="false">(F110+G110+H110)*((1+D110)^(1/12)-1)</f>
        <v>582.547323740498</v>
      </c>
      <c r="K110" s="56" t="n">
        <f aca="false">(F110+G110+H110+J110)*(Inputs!$C$14+IF(B110&lt;=10,Inputs!$C$12,Inputs!$C$13))/12</f>
        <v>299.103523393817</v>
      </c>
      <c r="L110" s="56" t="n">
        <f aca="false">IF(OR(E110=1,A110&lt;=Inputs!$C$15),0,MAX(Inputs!$C$8*I110-(F110+G110+H110+J110-K110),0))</f>
        <v>0</v>
      </c>
      <c r="M110" s="56" t="n">
        <f aca="false">L110*INDEX(Rates!$B$2:$C$101,C110+1,IF(Inputs!$C$5="Male",1,2))/1000/12*Inputs!$C$16</f>
        <v>0</v>
      </c>
      <c r="N110" s="56" t="n">
        <f aca="false">IF($V$1=1,MAX(F110+G110+H110+J110-K110-M110,0)*Inputs!$C$22/12,0)</f>
        <v>0</v>
      </c>
      <c r="O110" s="56" t="n">
        <f aca="false">IF(AND(MOD(A110,12)=0,B110&gt;=Inputs!$C$18),MAX(F110+G110+H110+J110-K110-M110-N110,0)*Inputs!$C$17,0)</f>
        <v>0</v>
      </c>
      <c r="P110" s="56" t="n">
        <f aca="false">F110+G110+H110+J110-K110-M110-N110+O110</f>
        <v>143270.587705638</v>
      </c>
      <c r="Q110" s="56" t="n">
        <f aca="false">IF(OR(E110=1,P110&lt;=0),0,P110)</f>
        <v>143270.587705638</v>
      </c>
      <c r="R110" s="15" t="n">
        <f aca="false">IF(OR(E110=1,AND(P110&lt;=0,I110&gt;0)),1,0)</f>
        <v>0</v>
      </c>
      <c r="S110" s="15" t="n">
        <f aca="false">IF(L110&gt;0,1,0)</f>
        <v>0</v>
      </c>
    </row>
    <row r="111" customFormat="false" ht="15" hidden="false" customHeight="false" outlineLevel="0" collapsed="false">
      <c r="A111" s="15" t="n">
        <v>110</v>
      </c>
      <c r="B111" s="15" t="n">
        <f aca="false">INT((A111-1)/12)+1</f>
        <v>10</v>
      </c>
      <c r="C111" s="15" t="n">
        <f aca="false">MIN(Inputs!$C$4+B111-1,99)</f>
        <v>83</v>
      </c>
      <c r="D111" s="55" t="n">
        <f aca="false">Inputs!$C$28</f>
        <v>0.05</v>
      </c>
      <c r="E111" s="15" t="n">
        <f aca="false">R110</f>
        <v>0</v>
      </c>
      <c r="F111" s="56" t="n">
        <f aca="false">Q110</f>
        <v>143270.587705638</v>
      </c>
      <c r="G111" s="56" t="n">
        <f aca="false">IF(AND(MOD(A111-1,12)=0,B111&lt;=Inputs!$C$7,E111=0),Inputs!$C$6,0)</f>
        <v>0</v>
      </c>
      <c r="H111" s="56" t="n">
        <f aca="false">IF(B111=1,G111*Inputs!$C$9,0)</f>
        <v>0</v>
      </c>
      <c r="I111" s="56" t="n">
        <f aca="false">I110+G111</f>
        <v>120000</v>
      </c>
      <c r="J111" s="56" t="n">
        <f aca="false">(F111+G111+H111)*((1+D111)^(1/12)-1)</f>
        <v>583.702108868818</v>
      </c>
      <c r="K111" s="56" t="n">
        <f aca="false">(F111+G111+H111+J111)*(Inputs!$C$14+IF(B111&lt;=10,Inputs!$C$12,Inputs!$C$13))/12</f>
        <v>299.696437113556</v>
      </c>
      <c r="L111" s="56" t="n">
        <f aca="false">IF(OR(E111=1,A111&lt;=Inputs!$C$15),0,MAX(Inputs!$C$8*I111-(F111+G111+H111+J111-K111),0))</f>
        <v>0</v>
      </c>
      <c r="M111" s="56" t="n">
        <f aca="false">L111*INDEX(Rates!$B$2:$C$101,C111+1,IF(Inputs!$C$5="Male",1,2))/1000/12*Inputs!$C$16</f>
        <v>0</v>
      </c>
      <c r="N111" s="56" t="n">
        <f aca="false">IF($V$1=1,MAX(F111+G111+H111+J111-K111-M111,0)*Inputs!$C$22/12,0)</f>
        <v>0</v>
      </c>
      <c r="O111" s="56" t="n">
        <f aca="false">IF(AND(MOD(A111,12)=0,B111&gt;=Inputs!$C$18),MAX(F111+G111+H111+J111-K111-M111-N111,0)*Inputs!$C$17,0)</f>
        <v>0</v>
      </c>
      <c r="P111" s="56" t="n">
        <f aca="false">F111+G111+H111+J111-K111-M111-N111+O111</f>
        <v>143554.593377394</v>
      </c>
      <c r="Q111" s="56" t="n">
        <f aca="false">IF(OR(E111=1,P111&lt;=0),0,P111)</f>
        <v>143554.593377394</v>
      </c>
      <c r="R111" s="15" t="n">
        <f aca="false">IF(OR(E111=1,AND(P111&lt;=0,I111&gt;0)),1,0)</f>
        <v>0</v>
      </c>
      <c r="S111" s="15" t="n">
        <f aca="false">IF(L111&gt;0,1,0)</f>
        <v>0</v>
      </c>
    </row>
    <row r="112" customFormat="false" ht="15" hidden="false" customHeight="false" outlineLevel="0" collapsed="false">
      <c r="A112" s="15" t="n">
        <v>111</v>
      </c>
      <c r="B112" s="15" t="n">
        <f aca="false">INT((A112-1)/12)+1</f>
        <v>10</v>
      </c>
      <c r="C112" s="15" t="n">
        <f aca="false">MIN(Inputs!$C$4+B112-1,99)</f>
        <v>83</v>
      </c>
      <c r="D112" s="55" t="n">
        <f aca="false">Inputs!$C$28</f>
        <v>0.05</v>
      </c>
      <c r="E112" s="15" t="n">
        <f aca="false">R111</f>
        <v>0</v>
      </c>
      <c r="F112" s="56" t="n">
        <f aca="false">Q111</f>
        <v>143554.593377394</v>
      </c>
      <c r="G112" s="56" t="n">
        <f aca="false">IF(AND(MOD(A112-1,12)=0,B112&lt;=Inputs!$C$7,E112=0),Inputs!$C$6,0)</f>
        <v>0</v>
      </c>
      <c r="H112" s="56" t="n">
        <f aca="false">IF(B112=1,G112*Inputs!$C$9,0)</f>
        <v>0</v>
      </c>
      <c r="I112" s="56" t="n">
        <f aca="false">I111+G112</f>
        <v>120000</v>
      </c>
      <c r="J112" s="56" t="n">
        <f aca="false">(F112+G112+H112)*((1+D112)^(1/12)-1)</f>
        <v>584.859183130807</v>
      </c>
      <c r="K112" s="56" t="n">
        <f aca="false">(F112+G112+H112+J112)*(Inputs!$C$14+IF(B112&lt;=10,Inputs!$C$12,Inputs!$C$13))/12</f>
        <v>300.290526167759</v>
      </c>
      <c r="L112" s="56" t="n">
        <f aca="false">IF(OR(E112=1,A112&lt;=Inputs!$C$15),0,MAX(Inputs!$C$8*I112-(F112+G112+H112+J112-K112),0))</f>
        <v>0</v>
      </c>
      <c r="M112" s="56" t="n">
        <f aca="false">L112*INDEX(Rates!$B$2:$C$101,C112+1,IF(Inputs!$C$5="Male",1,2))/1000/12*Inputs!$C$16</f>
        <v>0</v>
      </c>
      <c r="N112" s="56" t="n">
        <f aca="false">IF($V$1=1,MAX(F112+G112+H112+J112-K112-M112,0)*Inputs!$C$22/12,0)</f>
        <v>0</v>
      </c>
      <c r="O112" s="56" t="n">
        <f aca="false">IF(AND(MOD(A112,12)=0,B112&gt;=Inputs!$C$18),MAX(F112+G112+H112+J112-K112-M112-N112,0)*Inputs!$C$17,0)</f>
        <v>0</v>
      </c>
      <c r="P112" s="56" t="n">
        <f aca="false">F112+G112+H112+J112-K112-M112-N112+O112</f>
        <v>143839.162034357</v>
      </c>
      <c r="Q112" s="56" t="n">
        <f aca="false">IF(OR(E112=1,P112&lt;=0),0,P112)</f>
        <v>143839.162034357</v>
      </c>
      <c r="R112" s="15" t="n">
        <f aca="false">IF(OR(E112=1,AND(P112&lt;=0,I112&gt;0)),1,0)</f>
        <v>0</v>
      </c>
      <c r="S112" s="15" t="n">
        <f aca="false">IF(L112&gt;0,1,0)</f>
        <v>0</v>
      </c>
    </row>
    <row r="113" customFormat="false" ht="15" hidden="false" customHeight="false" outlineLevel="0" collapsed="false">
      <c r="A113" s="15" t="n">
        <v>112</v>
      </c>
      <c r="B113" s="15" t="n">
        <f aca="false">INT((A113-1)/12)+1</f>
        <v>10</v>
      </c>
      <c r="C113" s="15" t="n">
        <f aca="false">MIN(Inputs!$C$4+B113-1,99)</f>
        <v>83</v>
      </c>
      <c r="D113" s="55" t="n">
        <f aca="false">Inputs!$C$28</f>
        <v>0.05</v>
      </c>
      <c r="E113" s="15" t="n">
        <f aca="false">R112</f>
        <v>0</v>
      </c>
      <c r="F113" s="56" t="n">
        <f aca="false">Q112</f>
        <v>143839.162034357</v>
      </c>
      <c r="G113" s="56" t="n">
        <f aca="false">IF(AND(MOD(A113-1,12)=0,B113&lt;=Inputs!$C$7,E113=0),Inputs!$C$6,0)</f>
        <v>0</v>
      </c>
      <c r="H113" s="56" t="n">
        <f aca="false">IF(B113=1,G113*Inputs!$C$9,0)</f>
        <v>0</v>
      </c>
      <c r="I113" s="56" t="n">
        <f aca="false">I112+G113</f>
        <v>120000</v>
      </c>
      <c r="J113" s="56" t="n">
        <f aca="false">(F113+G113+H113)*((1+D113)^(1/12)-1)</f>
        <v>586.018551064222</v>
      </c>
      <c r="K113" s="56" t="n">
        <f aca="false">(F113+G113+H113+J113)*(Inputs!$C$14+IF(B113&lt;=10,Inputs!$C$12,Inputs!$C$13))/12</f>
        <v>300.885792886293</v>
      </c>
      <c r="L113" s="56" t="n">
        <f aca="false">IF(OR(E113=1,A113&lt;=Inputs!$C$15),0,MAX(Inputs!$C$8*I113-(F113+G113+H113+J113-K113),0))</f>
        <v>0</v>
      </c>
      <c r="M113" s="56" t="n">
        <f aca="false">L113*INDEX(Rates!$B$2:$C$101,C113+1,IF(Inputs!$C$5="Male",1,2))/1000/12*Inputs!$C$16</f>
        <v>0</v>
      </c>
      <c r="N113" s="56" t="n">
        <f aca="false">IF($V$1=1,MAX(F113+G113+H113+J113-K113-M113,0)*Inputs!$C$22/12,0)</f>
        <v>0</v>
      </c>
      <c r="O113" s="56" t="n">
        <f aca="false">IF(AND(MOD(A113,12)=0,B113&gt;=Inputs!$C$18),MAX(F113+G113+H113+J113-K113-M113-N113,0)*Inputs!$C$17,0)</f>
        <v>0</v>
      </c>
      <c r="P113" s="56" t="n">
        <f aca="false">F113+G113+H113+J113-K113-M113-N113+O113</f>
        <v>144124.294792535</v>
      </c>
      <c r="Q113" s="56" t="n">
        <f aca="false">IF(OR(E113=1,P113&lt;=0),0,P113)</f>
        <v>144124.294792535</v>
      </c>
      <c r="R113" s="15" t="n">
        <f aca="false">IF(OR(E113=1,AND(P113&lt;=0,I113&gt;0)),1,0)</f>
        <v>0</v>
      </c>
      <c r="S113" s="15" t="n">
        <f aca="false">IF(L113&gt;0,1,0)</f>
        <v>0</v>
      </c>
    </row>
    <row r="114" customFormat="false" ht="15" hidden="false" customHeight="false" outlineLevel="0" collapsed="false">
      <c r="A114" s="15" t="n">
        <v>113</v>
      </c>
      <c r="B114" s="15" t="n">
        <f aca="false">INT((A114-1)/12)+1</f>
        <v>10</v>
      </c>
      <c r="C114" s="15" t="n">
        <f aca="false">MIN(Inputs!$C$4+B114-1,99)</f>
        <v>83</v>
      </c>
      <c r="D114" s="55" t="n">
        <f aca="false">Inputs!$C$28</f>
        <v>0.05</v>
      </c>
      <c r="E114" s="15" t="n">
        <f aca="false">R113</f>
        <v>0</v>
      </c>
      <c r="F114" s="56" t="n">
        <f aca="false">Q113</f>
        <v>144124.294792535</v>
      </c>
      <c r="G114" s="56" t="n">
        <f aca="false">IF(AND(MOD(A114-1,12)=0,B114&lt;=Inputs!$C$7,E114=0),Inputs!$C$6,0)</f>
        <v>0</v>
      </c>
      <c r="H114" s="56" t="n">
        <f aca="false">IF(B114=1,G114*Inputs!$C$9,0)</f>
        <v>0</v>
      </c>
      <c r="I114" s="56" t="n">
        <f aca="false">I113+G114</f>
        <v>120000</v>
      </c>
      <c r="J114" s="56" t="n">
        <f aca="false">(F114+G114+H114)*((1+D114)^(1/12)-1)</f>
        <v>587.180217215812</v>
      </c>
      <c r="K114" s="56" t="n">
        <f aca="false">(F114+G114+H114+J114)*(Inputs!$C$14+IF(B114&lt;=10,Inputs!$C$12,Inputs!$C$13))/12</f>
        <v>301.482239603647</v>
      </c>
      <c r="L114" s="56" t="n">
        <f aca="false">IF(OR(E114=1,A114&lt;=Inputs!$C$15),0,MAX(Inputs!$C$8*I114-(F114+G114+H114+J114-K114),0))</f>
        <v>0</v>
      </c>
      <c r="M114" s="56" t="n">
        <f aca="false">L114*INDEX(Rates!$B$2:$C$101,C114+1,IF(Inputs!$C$5="Male",1,2))/1000/12*Inputs!$C$16</f>
        <v>0</v>
      </c>
      <c r="N114" s="56" t="n">
        <f aca="false">IF($V$1=1,MAX(F114+G114+H114+J114-K114-M114,0)*Inputs!$C$22/12,0)</f>
        <v>0</v>
      </c>
      <c r="O114" s="56" t="n">
        <f aca="false">IF(AND(MOD(A114,12)=0,B114&gt;=Inputs!$C$18),MAX(F114+G114+H114+J114-K114-M114-N114,0)*Inputs!$C$17,0)</f>
        <v>0</v>
      </c>
      <c r="P114" s="56" t="n">
        <f aca="false">F114+G114+H114+J114-K114-M114-N114+O114</f>
        <v>144409.992770147</v>
      </c>
      <c r="Q114" s="56" t="n">
        <f aca="false">IF(OR(E114=1,P114&lt;=0),0,P114)</f>
        <v>144409.992770147</v>
      </c>
      <c r="R114" s="15" t="n">
        <f aca="false">IF(OR(E114=1,AND(P114&lt;=0,I114&gt;0)),1,0)</f>
        <v>0</v>
      </c>
      <c r="S114" s="15" t="n">
        <f aca="false">IF(L114&gt;0,1,0)</f>
        <v>0</v>
      </c>
    </row>
    <row r="115" customFormat="false" ht="15" hidden="false" customHeight="false" outlineLevel="0" collapsed="false">
      <c r="A115" s="15" t="n">
        <v>114</v>
      </c>
      <c r="B115" s="15" t="n">
        <f aca="false">INT((A115-1)/12)+1</f>
        <v>10</v>
      </c>
      <c r="C115" s="15" t="n">
        <f aca="false">MIN(Inputs!$C$4+B115-1,99)</f>
        <v>83</v>
      </c>
      <c r="D115" s="55" t="n">
        <f aca="false">Inputs!$C$28</f>
        <v>0.05</v>
      </c>
      <c r="E115" s="15" t="n">
        <f aca="false">R114</f>
        <v>0</v>
      </c>
      <c r="F115" s="56" t="n">
        <f aca="false">Q114</f>
        <v>144409.992770147</v>
      </c>
      <c r="G115" s="56" t="n">
        <f aca="false">IF(AND(MOD(A115-1,12)=0,B115&lt;=Inputs!$C$7,E115=0),Inputs!$C$6,0)</f>
        <v>0</v>
      </c>
      <c r="H115" s="56" t="n">
        <f aca="false">IF(B115=1,G115*Inputs!$C$9,0)</f>
        <v>0</v>
      </c>
      <c r="I115" s="56" t="n">
        <f aca="false">I114+G115</f>
        <v>120000</v>
      </c>
      <c r="J115" s="56" t="n">
        <f aca="false">(F115+G115+H115)*((1+D115)^(1/12)-1)</f>
        <v>588.344186141341</v>
      </c>
      <c r="K115" s="56" t="n">
        <f aca="false">(F115+G115+H115+J115)*(Inputs!$C$14+IF(B115&lt;=10,Inputs!$C$12,Inputs!$C$13))/12</f>
        <v>302.079868658933</v>
      </c>
      <c r="L115" s="56" t="n">
        <f aca="false">IF(OR(E115=1,A115&lt;=Inputs!$C$15),0,MAX(Inputs!$C$8*I115-(F115+G115+H115+J115-K115),0))</f>
        <v>0</v>
      </c>
      <c r="M115" s="56" t="n">
        <f aca="false">L115*INDEX(Rates!$B$2:$C$101,C115+1,IF(Inputs!$C$5="Male",1,2))/1000/12*Inputs!$C$16</f>
        <v>0</v>
      </c>
      <c r="N115" s="56" t="n">
        <f aca="false">IF($V$1=1,MAX(F115+G115+H115+J115-K115-M115,0)*Inputs!$C$22/12,0)</f>
        <v>0</v>
      </c>
      <c r="O115" s="56" t="n">
        <f aca="false">IF(AND(MOD(A115,12)=0,B115&gt;=Inputs!$C$18),MAX(F115+G115+H115+J115-K115-M115-N115,0)*Inputs!$C$17,0)</f>
        <v>0</v>
      </c>
      <c r="P115" s="56" t="n">
        <f aca="false">F115+G115+H115+J115-K115-M115-N115+O115</f>
        <v>144696.257087629</v>
      </c>
      <c r="Q115" s="56" t="n">
        <f aca="false">IF(OR(E115=1,P115&lt;=0),0,P115)</f>
        <v>144696.257087629</v>
      </c>
      <c r="R115" s="15" t="n">
        <f aca="false">IF(OR(E115=1,AND(P115&lt;=0,I115&gt;0)),1,0)</f>
        <v>0</v>
      </c>
      <c r="S115" s="15" t="n">
        <f aca="false">IF(L115&gt;0,1,0)</f>
        <v>0</v>
      </c>
    </row>
    <row r="116" customFormat="false" ht="15" hidden="false" customHeight="false" outlineLevel="0" collapsed="false">
      <c r="A116" s="15" t="n">
        <v>115</v>
      </c>
      <c r="B116" s="15" t="n">
        <f aca="false">INT((A116-1)/12)+1</f>
        <v>10</v>
      </c>
      <c r="C116" s="15" t="n">
        <f aca="false">MIN(Inputs!$C$4+B116-1,99)</f>
        <v>83</v>
      </c>
      <c r="D116" s="55" t="n">
        <f aca="false">Inputs!$C$28</f>
        <v>0.05</v>
      </c>
      <c r="E116" s="15" t="n">
        <f aca="false">R115</f>
        <v>0</v>
      </c>
      <c r="F116" s="56" t="n">
        <f aca="false">Q115</f>
        <v>144696.257087629</v>
      </c>
      <c r="G116" s="56" t="n">
        <f aca="false">IF(AND(MOD(A116-1,12)=0,B116&lt;=Inputs!$C$7,E116=0),Inputs!$C$6,0)</f>
        <v>0</v>
      </c>
      <c r="H116" s="56" t="n">
        <f aca="false">IF(B116=1,G116*Inputs!$C$9,0)</f>
        <v>0</v>
      </c>
      <c r="I116" s="56" t="n">
        <f aca="false">I115+G116</f>
        <v>120000</v>
      </c>
      <c r="J116" s="56" t="n">
        <f aca="false">(F116+G116+H116)*((1+D116)^(1/12)-1)</f>
        <v>589.510462405606</v>
      </c>
      <c r="K116" s="56" t="n">
        <f aca="false">(F116+G116+H116+J116)*(Inputs!$C$14+IF(B116&lt;=10,Inputs!$C$12,Inputs!$C$13))/12</f>
        <v>302.678682395906</v>
      </c>
      <c r="L116" s="56" t="n">
        <f aca="false">IF(OR(E116=1,A116&lt;=Inputs!$C$15),0,MAX(Inputs!$C$8*I116-(F116+G116+H116+J116-K116),0))</f>
        <v>0</v>
      </c>
      <c r="M116" s="56" t="n">
        <f aca="false">L116*INDEX(Rates!$B$2:$C$101,C116+1,IF(Inputs!$C$5="Male",1,2))/1000/12*Inputs!$C$16</f>
        <v>0</v>
      </c>
      <c r="N116" s="56" t="n">
        <f aca="false">IF($V$1=1,MAX(F116+G116+H116+J116-K116-M116,0)*Inputs!$C$22/12,0)</f>
        <v>0</v>
      </c>
      <c r="O116" s="56" t="n">
        <f aca="false">IF(AND(MOD(A116,12)=0,B116&gt;=Inputs!$C$18),MAX(F116+G116+H116+J116-K116-M116-N116,0)*Inputs!$C$17,0)</f>
        <v>0</v>
      </c>
      <c r="P116" s="56" t="n">
        <f aca="false">F116+G116+H116+J116-K116-M116-N116+O116</f>
        <v>144983.088867639</v>
      </c>
      <c r="Q116" s="56" t="n">
        <f aca="false">IF(OR(E116=1,P116&lt;=0),0,P116)</f>
        <v>144983.088867639</v>
      </c>
      <c r="R116" s="15" t="n">
        <f aca="false">IF(OR(E116=1,AND(P116&lt;=0,I116&gt;0)),1,0)</f>
        <v>0</v>
      </c>
      <c r="S116" s="15" t="n">
        <f aca="false">IF(L116&gt;0,1,0)</f>
        <v>0</v>
      </c>
    </row>
    <row r="117" customFormat="false" ht="15" hidden="false" customHeight="false" outlineLevel="0" collapsed="false">
      <c r="A117" s="15" t="n">
        <v>116</v>
      </c>
      <c r="B117" s="15" t="n">
        <f aca="false">INT((A117-1)/12)+1</f>
        <v>10</v>
      </c>
      <c r="C117" s="15" t="n">
        <f aca="false">MIN(Inputs!$C$4+B117-1,99)</f>
        <v>83</v>
      </c>
      <c r="D117" s="55" t="n">
        <f aca="false">Inputs!$C$28</f>
        <v>0.05</v>
      </c>
      <c r="E117" s="15" t="n">
        <f aca="false">R116</f>
        <v>0</v>
      </c>
      <c r="F117" s="56" t="n">
        <f aca="false">Q116</f>
        <v>144983.088867639</v>
      </c>
      <c r="G117" s="56" t="n">
        <f aca="false">IF(AND(MOD(A117-1,12)=0,B117&lt;=Inputs!$C$7,E117=0),Inputs!$C$6,0)</f>
        <v>0</v>
      </c>
      <c r="H117" s="56" t="n">
        <f aca="false">IF(B117=1,G117*Inputs!$C$9,0)</f>
        <v>0</v>
      </c>
      <c r="I117" s="56" t="n">
        <f aca="false">I116+G117</f>
        <v>120000</v>
      </c>
      <c r="J117" s="56" t="n">
        <f aca="false">(F117+G117+H117)*((1+D117)^(1/12)-1)</f>
        <v>590.67905058245</v>
      </c>
      <c r="K117" s="56" t="n">
        <f aca="false">(F117+G117+H117+J117)*(Inputs!$C$14+IF(B117&lt;=10,Inputs!$C$12,Inputs!$C$13))/12</f>
        <v>303.278683162961</v>
      </c>
      <c r="L117" s="56" t="n">
        <f aca="false">IF(OR(E117=1,A117&lt;=Inputs!$C$15),0,MAX(Inputs!$C$8*I117-(F117+G117+H117+J117-K117),0))</f>
        <v>0</v>
      </c>
      <c r="M117" s="56" t="n">
        <f aca="false">L117*INDEX(Rates!$B$2:$C$101,C117+1,IF(Inputs!$C$5="Male",1,2))/1000/12*Inputs!$C$16</f>
        <v>0</v>
      </c>
      <c r="N117" s="56" t="n">
        <f aca="false">IF($V$1=1,MAX(F117+G117+H117+J117-K117-M117,0)*Inputs!$C$22/12,0)</f>
        <v>0</v>
      </c>
      <c r="O117" s="56" t="n">
        <f aca="false">IF(AND(MOD(A117,12)=0,B117&gt;=Inputs!$C$18),MAX(F117+G117+H117+J117-K117-M117-N117,0)*Inputs!$C$17,0)</f>
        <v>0</v>
      </c>
      <c r="P117" s="56" t="n">
        <f aca="false">F117+G117+H117+J117-K117-M117-N117+O117</f>
        <v>145270.489235058</v>
      </c>
      <c r="Q117" s="56" t="n">
        <f aca="false">IF(OR(E117=1,P117&lt;=0),0,P117)</f>
        <v>145270.489235058</v>
      </c>
      <c r="R117" s="15" t="n">
        <f aca="false">IF(OR(E117=1,AND(P117&lt;=0,I117&gt;0)),1,0)</f>
        <v>0</v>
      </c>
      <c r="S117" s="15" t="n">
        <f aca="false">IF(L117&gt;0,1,0)</f>
        <v>0</v>
      </c>
    </row>
    <row r="118" customFormat="false" ht="15" hidden="false" customHeight="false" outlineLevel="0" collapsed="false">
      <c r="A118" s="15" t="n">
        <v>117</v>
      </c>
      <c r="B118" s="15" t="n">
        <f aca="false">INT((A118-1)/12)+1</f>
        <v>10</v>
      </c>
      <c r="C118" s="15" t="n">
        <f aca="false">MIN(Inputs!$C$4+B118-1,99)</f>
        <v>83</v>
      </c>
      <c r="D118" s="55" t="n">
        <f aca="false">Inputs!$C$28</f>
        <v>0.05</v>
      </c>
      <c r="E118" s="15" t="n">
        <f aca="false">R117</f>
        <v>0</v>
      </c>
      <c r="F118" s="56" t="n">
        <f aca="false">Q117</f>
        <v>145270.489235058</v>
      </c>
      <c r="G118" s="56" t="n">
        <f aca="false">IF(AND(MOD(A118-1,12)=0,B118&lt;=Inputs!$C$7,E118=0),Inputs!$C$6,0)</f>
        <v>0</v>
      </c>
      <c r="H118" s="56" t="n">
        <f aca="false">IF(B118=1,G118*Inputs!$C$9,0)</f>
        <v>0</v>
      </c>
      <c r="I118" s="56" t="n">
        <f aca="false">I117+G118</f>
        <v>120000</v>
      </c>
      <c r="J118" s="56" t="n">
        <f aca="false">(F118+G118+H118)*((1+D118)^(1/12)-1)</f>
        <v>591.849955254783</v>
      </c>
      <c r="K118" s="56" t="n">
        <f aca="false">(F118+G118+H118+J118)*(Inputs!$C$14+IF(B118&lt;=10,Inputs!$C$12,Inputs!$C$13))/12</f>
        <v>303.879873313152</v>
      </c>
      <c r="L118" s="56" t="n">
        <f aca="false">IF(OR(E118=1,A118&lt;=Inputs!$C$15),0,MAX(Inputs!$C$8*I118-(F118+G118+H118+J118-K118),0))</f>
        <v>0</v>
      </c>
      <c r="M118" s="56" t="n">
        <f aca="false">L118*INDEX(Rates!$B$2:$C$101,C118+1,IF(Inputs!$C$5="Male",1,2))/1000/12*Inputs!$C$16</f>
        <v>0</v>
      </c>
      <c r="N118" s="56" t="n">
        <f aca="false">IF($V$1=1,MAX(F118+G118+H118+J118-K118-M118,0)*Inputs!$C$22/12,0)</f>
        <v>0</v>
      </c>
      <c r="O118" s="56" t="n">
        <f aca="false">IF(AND(MOD(A118,12)=0,B118&gt;=Inputs!$C$18),MAX(F118+G118+H118+J118-K118-M118-N118,0)*Inputs!$C$17,0)</f>
        <v>0</v>
      </c>
      <c r="P118" s="56" t="n">
        <f aca="false">F118+G118+H118+J118-K118-M118-N118+O118</f>
        <v>145558.459317</v>
      </c>
      <c r="Q118" s="56" t="n">
        <f aca="false">IF(OR(E118=1,P118&lt;=0),0,P118)</f>
        <v>145558.459317</v>
      </c>
      <c r="R118" s="15" t="n">
        <f aca="false">IF(OR(E118=1,AND(P118&lt;=0,I118&gt;0)),1,0)</f>
        <v>0</v>
      </c>
      <c r="S118" s="15" t="n">
        <f aca="false">IF(L118&gt;0,1,0)</f>
        <v>0</v>
      </c>
    </row>
    <row r="119" customFormat="false" ht="15" hidden="false" customHeight="false" outlineLevel="0" collapsed="false">
      <c r="A119" s="15" t="n">
        <v>118</v>
      </c>
      <c r="B119" s="15" t="n">
        <f aca="false">INT((A119-1)/12)+1</f>
        <v>10</v>
      </c>
      <c r="C119" s="15" t="n">
        <f aca="false">MIN(Inputs!$C$4+B119-1,99)</f>
        <v>83</v>
      </c>
      <c r="D119" s="55" t="n">
        <f aca="false">Inputs!$C$28</f>
        <v>0.05</v>
      </c>
      <c r="E119" s="15" t="n">
        <f aca="false">R118</f>
        <v>0</v>
      </c>
      <c r="F119" s="56" t="n">
        <f aca="false">Q118</f>
        <v>145558.459317</v>
      </c>
      <c r="G119" s="56" t="n">
        <f aca="false">IF(AND(MOD(A119-1,12)=0,B119&lt;=Inputs!$C$7,E119=0),Inputs!$C$6,0)</f>
        <v>0</v>
      </c>
      <c r="H119" s="56" t="n">
        <f aca="false">IF(B119=1,G119*Inputs!$C$9,0)</f>
        <v>0</v>
      </c>
      <c r="I119" s="56" t="n">
        <f aca="false">I118+G119</f>
        <v>120000</v>
      </c>
      <c r="J119" s="56" t="n">
        <f aca="false">(F119+G119+H119)*((1+D119)^(1/12)-1)</f>
        <v>593.023181014601</v>
      </c>
      <c r="K119" s="56" t="n">
        <f aca="false">(F119+G119+H119+J119)*(Inputs!$C$14+IF(B119&lt;=10,Inputs!$C$12,Inputs!$C$13))/12</f>
        <v>304.482255204197</v>
      </c>
      <c r="L119" s="56" t="n">
        <f aca="false">IF(OR(E119=1,A119&lt;=Inputs!$C$15),0,MAX(Inputs!$C$8*I119-(F119+G119+H119+J119-K119),0))</f>
        <v>0</v>
      </c>
      <c r="M119" s="56" t="n">
        <f aca="false">L119*INDEX(Rates!$B$2:$C$101,C119+1,IF(Inputs!$C$5="Male",1,2))/1000/12*Inputs!$C$16</f>
        <v>0</v>
      </c>
      <c r="N119" s="56" t="n">
        <f aca="false">IF($V$1=1,MAX(F119+G119+H119+J119-K119-M119,0)*Inputs!$C$22/12,0)</f>
        <v>0</v>
      </c>
      <c r="O119" s="56" t="n">
        <f aca="false">IF(AND(MOD(A119,12)=0,B119&gt;=Inputs!$C$18),MAX(F119+G119+H119+J119-K119-M119-N119,0)*Inputs!$C$17,0)</f>
        <v>0</v>
      </c>
      <c r="P119" s="56" t="n">
        <f aca="false">F119+G119+H119+J119-K119-M119-N119+O119</f>
        <v>145847.00024281</v>
      </c>
      <c r="Q119" s="56" t="n">
        <f aca="false">IF(OR(E119=1,P119&lt;=0),0,P119)</f>
        <v>145847.00024281</v>
      </c>
      <c r="R119" s="15" t="n">
        <f aca="false">IF(OR(E119=1,AND(P119&lt;=0,I119&gt;0)),1,0)</f>
        <v>0</v>
      </c>
      <c r="S119" s="15" t="n">
        <f aca="false">IF(L119&gt;0,1,0)</f>
        <v>0</v>
      </c>
    </row>
    <row r="120" customFormat="false" ht="15" hidden="false" customHeight="false" outlineLevel="0" collapsed="false">
      <c r="A120" s="15" t="n">
        <v>119</v>
      </c>
      <c r="B120" s="15" t="n">
        <f aca="false">INT((A120-1)/12)+1</f>
        <v>10</v>
      </c>
      <c r="C120" s="15" t="n">
        <f aca="false">MIN(Inputs!$C$4+B120-1,99)</f>
        <v>83</v>
      </c>
      <c r="D120" s="55" t="n">
        <f aca="false">Inputs!$C$28</f>
        <v>0.05</v>
      </c>
      <c r="E120" s="15" t="n">
        <f aca="false">R119</f>
        <v>0</v>
      </c>
      <c r="F120" s="56" t="n">
        <f aca="false">Q119</f>
        <v>145847.00024281</v>
      </c>
      <c r="G120" s="56" t="n">
        <f aca="false">IF(AND(MOD(A120-1,12)=0,B120&lt;=Inputs!$C$7,E120=0),Inputs!$C$6,0)</f>
        <v>0</v>
      </c>
      <c r="H120" s="56" t="n">
        <f aca="false">IF(B120=1,G120*Inputs!$C$9,0)</f>
        <v>0</v>
      </c>
      <c r="I120" s="56" t="n">
        <f aca="false">I119+G120</f>
        <v>120000</v>
      </c>
      <c r="J120" s="56" t="n">
        <f aca="false">(F120+G120+H120)*((1+D120)^(1/12)-1)</f>
        <v>594.198732463001</v>
      </c>
      <c r="K120" s="56" t="n">
        <f aca="false">(F120+G120+H120+J120)*(Inputs!$C$14+IF(B120&lt;=10,Inputs!$C$12,Inputs!$C$13))/12</f>
        <v>305.085831198486</v>
      </c>
      <c r="L120" s="56" t="n">
        <f aca="false">IF(OR(E120=1,A120&lt;=Inputs!$C$15),0,MAX(Inputs!$C$8*I120-(F120+G120+H120+J120-K120),0))</f>
        <v>0</v>
      </c>
      <c r="M120" s="56" t="n">
        <f aca="false">L120*INDEX(Rates!$B$2:$C$101,C120+1,IF(Inputs!$C$5="Male",1,2))/1000/12*Inputs!$C$16</f>
        <v>0</v>
      </c>
      <c r="N120" s="56" t="n">
        <f aca="false">IF($V$1=1,MAX(F120+G120+H120+J120-K120-M120,0)*Inputs!$C$22/12,0)</f>
        <v>0</v>
      </c>
      <c r="O120" s="56" t="n">
        <f aca="false">IF(AND(MOD(A120,12)=0,B120&gt;=Inputs!$C$18),MAX(F120+G120+H120+J120-K120-M120-N120,0)*Inputs!$C$17,0)</f>
        <v>0</v>
      </c>
      <c r="P120" s="56" t="n">
        <f aca="false">F120+G120+H120+J120-K120-M120-N120+O120</f>
        <v>146136.113144075</v>
      </c>
      <c r="Q120" s="56" t="n">
        <f aca="false">IF(OR(E120=1,P120&lt;=0),0,P120)</f>
        <v>146136.113144075</v>
      </c>
      <c r="R120" s="15" t="n">
        <f aca="false">IF(OR(E120=1,AND(P120&lt;=0,I120&gt;0)),1,0)</f>
        <v>0</v>
      </c>
      <c r="S120" s="15" t="n">
        <f aca="false">IF(L120&gt;0,1,0)</f>
        <v>0</v>
      </c>
    </row>
    <row r="121" customFormat="false" ht="15" hidden="false" customHeight="false" outlineLevel="0" collapsed="false">
      <c r="A121" s="15" t="n">
        <v>120</v>
      </c>
      <c r="B121" s="15" t="n">
        <f aca="false">INT((A121-1)/12)+1</f>
        <v>10</v>
      </c>
      <c r="C121" s="15" t="n">
        <f aca="false">MIN(Inputs!$C$4+B121-1,99)</f>
        <v>83</v>
      </c>
      <c r="D121" s="55" t="n">
        <f aca="false">Inputs!$C$28</f>
        <v>0.05</v>
      </c>
      <c r="E121" s="15" t="n">
        <f aca="false">R120</f>
        <v>0</v>
      </c>
      <c r="F121" s="56" t="n">
        <f aca="false">Q120</f>
        <v>146136.113144075</v>
      </c>
      <c r="G121" s="56" t="n">
        <f aca="false">IF(AND(MOD(A121-1,12)=0,B121&lt;=Inputs!$C$7,E121=0),Inputs!$C$6,0)</f>
        <v>0</v>
      </c>
      <c r="H121" s="56" t="n">
        <f aca="false">IF(B121=1,G121*Inputs!$C$9,0)</f>
        <v>0</v>
      </c>
      <c r="I121" s="56" t="n">
        <f aca="false">I120+G121</f>
        <v>120000</v>
      </c>
      <c r="J121" s="56" t="n">
        <f aca="false">(F121+G121+H121)*((1+D121)^(1/12)-1)</f>
        <v>595.376614210202</v>
      </c>
      <c r="K121" s="56" t="n">
        <f aca="false">(F121+G121+H121+J121)*(Inputs!$C$14+IF(B121&lt;=10,Inputs!$C$12,Inputs!$C$13))/12</f>
        <v>305.690603663094</v>
      </c>
      <c r="L121" s="56" t="n">
        <f aca="false">IF(OR(E121=1,A121&lt;=Inputs!$C$15),0,MAX(Inputs!$C$8*I121-(F121+G121+H121+J121-K121),0))</f>
        <v>0</v>
      </c>
      <c r="M121" s="56" t="n">
        <f aca="false">L121*INDEX(Rates!$B$2:$C$101,C121+1,IF(Inputs!$C$5="Male",1,2))/1000/12*Inputs!$C$16</f>
        <v>0</v>
      </c>
      <c r="N121" s="56" t="n">
        <f aca="false">IF($V$1=1,MAX(F121+G121+H121+J121-K121-M121,0)*Inputs!$C$22/12,0)</f>
        <v>0</v>
      </c>
      <c r="O121" s="56" t="n">
        <f aca="false">IF(AND(MOD(A121,12)=0,B121&gt;=Inputs!$C$18),MAX(F121+G121+H121+J121-K121-M121-N121,0)*Inputs!$C$17,0)</f>
        <v>732.12899577311</v>
      </c>
      <c r="P121" s="56" t="n">
        <f aca="false">F121+G121+H121+J121-K121-M121-N121+O121</f>
        <v>147157.928150395</v>
      </c>
      <c r="Q121" s="56" t="n">
        <f aca="false">IF(OR(E121=1,P121&lt;=0),0,P121)</f>
        <v>147157.928150395</v>
      </c>
      <c r="R121" s="15" t="n">
        <f aca="false">IF(OR(E121=1,AND(P121&lt;=0,I121&gt;0)),1,0)</f>
        <v>0</v>
      </c>
      <c r="S121" s="15" t="n">
        <f aca="false">IF(L121&gt;0,1,0)</f>
        <v>0</v>
      </c>
    </row>
    <row r="122" customFormat="false" ht="15" hidden="false" customHeight="false" outlineLevel="0" collapsed="false">
      <c r="A122" s="15" t="n">
        <v>121</v>
      </c>
      <c r="B122" s="15" t="n">
        <f aca="false">INT((A122-1)/12)+1</f>
        <v>11</v>
      </c>
      <c r="C122" s="15" t="n">
        <f aca="false">MIN(Inputs!$C$4+B122-1,99)</f>
        <v>84</v>
      </c>
      <c r="D122" s="55" t="n">
        <f aca="false">Inputs!$C$28</f>
        <v>0.05</v>
      </c>
      <c r="E122" s="15" t="n">
        <f aca="false">R121</f>
        <v>0</v>
      </c>
      <c r="F122" s="56" t="n">
        <f aca="false">Q121</f>
        <v>147157.928150395</v>
      </c>
      <c r="G122" s="56" t="n">
        <f aca="false">IF(AND(MOD(A122-1,12)=0,B122&lt;=Inputs!$C$7,E122=0),Inputs!$C$6,0)</f>
        <v>0</v>
      </c>
      <c r="H122" s="56" t="n">
        <f aca="false">IF(B122=1,G122*Inputs!$C$9,0)</f>
        <v>0</v>
      </c>
      <c r="I122" s="56" t="n">
        <f aca="false">I121+G122</f>
        <v>120000</v>
      </c>
      <c r="J122" s="56" t="n">
        <f aca="false">(F122+G122+H122)*((1+D122)^(1/12)-1)</f>
        <v>599.53961502994</v>
      </c>
      <c r="K122" s="56" t="n">
        <f aca="false">(F122+G122+H122+J122)*(Inputs!$C$14+IF(B122&lt;=10,Inputs!$C$12,Inputs!$C$13))/12</f>
        <v>73.8787338827125</v>
      </c>
      <c r="L122" s="56" t="n">
        <f aca="false">IF(OR(E122=1,A122&lt;=Inputs!$C$15),0,MAX(Inputs!$C$8*I122-(F122+G122+H122+J122-K122),0))</f>
        <v>0</v>
      </c>
      <c r="M122" s="56" t="n">
        <f aca="false">L122*INDEX(Rates!$B$2:$C$101,C122+1,IF(Inputs!$C$5="Male",1,2))/1000/12*Inputs!$C$16</f>
        <v>0</v>
      </c>
      <c r="N122" s="56" t="n">
        <f aca="false">IF($V$1=1,MAX(F122+G122+H122+J122-K122-M122,0)*Inputs!$C$22/12,0)</f>
        <v>0</v>
      </c>
      <c r="O122" s="56" t="n">
        <f aca="false">IF(AND(MOD(A122,12)=0,B122&gt;=Inputs!$C$18),MAX(F122+G122+H122+J122-K122-M122-N122,0)*Inputs!$C$17,0)</f>
        <v>0</v>
      </c>
      <c r="P122" s="56" t="n">
        <f aca="false">F122+G122+H122+J122-K122-M122-N122+O122</f>
        <v>147683.589031542</v>
      </c>
      <c r="Q122" s="56" t="n">
        <f aca="false">IF(OR(E122=1,P122&lt;=0),0,P122)</f>
        <v>147683.589031542</v>
      </c>
      <c r="R122" s="15" t="n">
        <f aca="false">IF(OR(E122=1,AND(P122&lt;=0,I122&gt;0)),1,0)</f>
        <v>0</v>
      </c>
      <c r="S122" s="15" t="n">
        <f aca="false">IF(L122&gt;0,1,0)</f>
        <v>0</v>
      </c>
    </row>
    <row r="123" customFormat="false" ht="15" hidden="false" customHeight="false" outlineLevel="0" collapsed="false">
      <c r="A123" s="15" t="n">
        <v>122</v>
      </c>
      <c r="B123" s="15" t="n">
        <f aca="false">INT((A123-1)/12)+1</f>
        <v>11</v>
      </c>
      <c r="C123" s="15" t="n">
        <f aca="false">MIN(Inputs!$C$4+B123-1,99)</f>
        <v>84</v>
      </c>
      <c r="D123" s="55" t="n">
        <f aca="false">Inputs!$C$28</f>
        <v>0.05</v>
      </c>
      <c r="E123" s="15" t="n">
        <f aca="false">R122</f>
        <v>0</v>
      </c>
      <c r="F123" s="56" t="n">
        <f aca="false">Q122</f>
        <v>147683.589031542</v>
      </c>
      <c r="G123" s="56" t="n">
        <f aca="false">IF(AND(MOD(A123-1,12)=0,B123&lt;=Inputs!$C$7,E123=0),Inputs!$C$6,0)</f>
        <v>0</v>
      </c>
      <c r="H123" s="56" t="n">
        <f aca="false">IF(B123=1,G123*Inputs!$C$9,0)</f>
        <v>0</v>
      </c>
      <c r="I123" s="56" t="n">
        <f aca="false">I122+G123</f>
        <v>120000</v>
      </c>
      <c r="J123" s="56" t="n">
        <f aca="false">(F123+G123+H123)*((1+D123)^(1/12)-1)</f>
        <v>601.681222527956</v>
      </c>
      <c r="K123" s="56" t="n">
        <f aca="false">(F123+G123+H123+J123)*(Inputs!$C$14+IF(B123&lt;=10,Inputs!$C$12,Inputs!$C$13))/12</f>
        <v>74.1426351270351</v>
      </c>
      <c r="L123" s="56" t="n">
        <f aca="false">IF(OR(E123=1,A123&lt;=Inputs!$C$15),0,MAX(Inputs!$C$8*I123-(F123+G123+H123+J123-K123),0))</f>
        <v>0</v>
      </c>
      <c r="M123" s="56" t="n">
        <f aca="false">L123*INDEX(Rates!$B$2:$C$101,C123+1,IF(Inputs!$C$5="Male",1,2))/1000/12*Inputs!$C$16</f>
        <v>0</v>
      </c>
      <c r="N123" s="56" t="n">
        <f aca="false">IF($V$1=1,MAX(F123+G123+H123+J123-K123-M123,0)*Inputs!$C$22/12,0)</f>
        <v>0</v>
      </c>
      <c r="O123" s="56" t="n">
        <f aca="false">IF(AND(MOD(A123,12)=0,B123&gt;=Inputs!$C$18),MAX(F123+G123+H123+J123-K123-M123-N123,0)*Inputs!$C$17,0)</f>
        <v>0</v>
      </c>
      <c r="P123" s="56" t="n">
        <f aca="false">F123+G123+H123+J123-K123-M123-N123+O123</f>
        <v>148211.127618943</v>
      </c>
      <c r="Q123" s="56" t="n">
        <f aca="false">IF(OR(E123=1,P123&lt;=0),0,P123)</f>
        <v>148211.127618943</v>
      </c>
      <c r="R123" s="15" t="n">
        <f aca="false">IF(OR(E123=1,AND(P123&lt;=0,I123&gt;0)),1,0)</f>
        <v>0</v>
      </c>
      <c r="S123" s="15" t="n">
        <f aca="false">IF(L123&gt;0,1,0)</f>
        <v>0</v>
      </c>
    </row>
    <row r="124" customFormat="false" ht="15" hidden="false" customHeight="false" outlineLevel="0" collapsed="false">
      <c r="A124" s="15" t="n">
        <v>123</v>
      </c>
      <c r="B124" s="15" t="n">
        <f aca="false">INT((A124-1)/12)+1</f>
        <v>11</v>
      </c>
      <c r="C124" s="15" t="n">
        <f aca="false">MIN(Inputs!$C$4+B124-1,99)</f>
        <v>84</v>
      </c>
      <c r="D124" s="55" t="n">
        <f aca="false">Inputs!$C$28</f>
        <v>0.05</v>
      </c>
      <c r="E124" s="15" t="n">
        <f aca="false">R123</f>
        <v>0</v>
      </c>
      <c r="F124" s="56" t="n">
        <f aca="false">Q123</f>
        <v>148211.127618943</v>
      </c>
      <c r="G124" s="56" t="n">
        <f aca="false">IF(AND(MOD(A124-1,12)=0,B124&lt;=Inputs!$C$7,E124=0),Inputs!$C$6,0)</f>
        <v>0</v>
      </c>
      <c r="H124" s="56" t="n">
        <f aca="false">IF(B124=1,G124*Inputs!$C$9,0)</f>
        <v>0</v>
      </c>
      <c r="I124" s="56" t="n">
        <f aca="false">I123+G124</f>
        <v>120000</v>
      </c>
      <c r="J124" s="56" t="n">
        <f aca="false">(F124+G124+H124)*((1+D124)^(1/12)-1)</f>
        <v>603.830480033678</v>
      </c>
      <c r="K124" s="56" t="n">
        <f aca="false">(F124+G124+H124+J124)*(Inputs!$C$14+IF(B124&lt;=10,Inputs!$C$12,Inputs!$C$13))/12</f>
        <v>74.4074790494884</v>
      </c>
      <c r="L124" s="56" t="n">
        <f aca="false">IF(OR(E124=1,A124&lt;=Inputs!$C$15),0,MAX(Inputs!$C$8*I124-(F124+G124+H124+J124-K124),0))</f>
        <v>0</v>
      </c>
      <c r="M124" s="56" t="n">
        <f aca="false">L124*INDEX(Rates!$B$2:$C$101,C124+1,IF(Inputs!$C$5="Male",1,2))/1000/12*Inputs!$C$16</f>
        <v>0</v>
      </c>
      <c r="N124" s="56" t="n">
        <f aca="false">IF($V$1=1,MAX(F124+G124+H124+J124-K124-M124,0)*Inputs!$C$22/12,0)</f>
        <v>0</v>
      </c>
      <c r="O124" s="56" t="n">
        <f aca="false">IF(AND(MOD(A124,12)=0,B124&gt;=Inputs!$C$18),MAX(F124+G124+H124+J124-K124-M124-N124,0)*Inputs!$C$17,0)</f>
        <v>0</v>
      </c>
      <c r="P124" s="56" t="n">
        <f aca="false">F124+G124+H124+J124-K124-M124-N124+O124</f>
        <v>148740.550619927</v>
      </c>
      <c r="Q124" s="56" t="n">
        <f aca="false">IF(OR(E124=1,P124&lt;=0),0,P124)</f>
        <v>148740.550619927</v>
      </c>
      <c r="R124" s="15" t="n">
        <f aca="false">IF(OR(E124=1,AND(P124&lt;=0,I124&gt;0)),1,0)</f>
        <v>0</v>
      </c>
      <c r="S124" s="15" t="n">
        <f aca="false">IF(L124&gt;0,1,0)</f>
        <v>0</v>
      </c>
    </row>
    <row r="125" customFormat="false" ht="15" hidden="false" customHeight="false" outlineLevel="0" collapsed="false">
      <c r="A125" s="15" t="n">
        <v>124</v>
      </c>
      <c r="B125" s="15" t="n">
        <f aca="false">INT((A125-1)/12)+1</f>
        <v>11</v>
      </c>
      <c r="C125" s="15" t="n">
        <f aca="false">MIN(Inputs!$C$4+B125-1,99)</f>
        <v>84</v>
      </c>
      <c r="D125" s="55" t="n">
        <f aca="false">Inputs!$C$28</f>
        <v>0.05</v>
      </c>
      <c r="E125" s="15" t="n">
        <f aca="false">R124</f>
        <v>0</v>
      </c>
      <c r="F125" s="56" t="n">
        <f aca="false">Q124</f>
        <v>148740.550619927</v>
      </c>
      <c r="G125" s="56" t="n">
        <f aca="false">IF(AND(MOD(A125-1,12)=0,B125&lt;=Inputs!$C$7,E125=0),Inputs!$C$6,0)</f>
        <v>0</v>
      </c>
      <c r="H125" s="56" t="n">
        <f aca="false">IF(B125=1,G125*Inputs!$C$9,0)</f>
        <v>0</v>
      </c>
      <c r="I125" s="56" t="n">
        <f aca="false">I124+G125</f>
        <v>120000</v>
      </c>
      <c r="J125" s="56" t="n">
        <f aca="false">(F125+G125+H125)*((1+D125)^(1/12)-1)</f>
        <v>605.987414873598</v>
      </c>
      <c r="K125" s="56" t="n">
        <f aca="false">(F125+G125+H125+J125)*(Inputs!$C$14+IF(B125&lt;=10,Inputs!$C$12,Inputs!$C$13))/12</f>
        <v>74.6732690174005</v>
      </c>
      <c r="L125" s="56" t="n">
        <f aca="false">IF(OR(E125=1,A125&lt;=Inputs!$C$15),0,MAX(Inputs!$C$8*I125-(F125+G125+H125+J125-K125),0))</f>
        <v>0</v>
      </c>
      <c r="M125" s="56" t="n">
        <f aca="false">L125*INDEX(Rates!$B$2:$C$101,C125+1,IF(Inputs!$C$5="Male",1,2))/1000/12*Inputs!$C$16</f>
        <v>0</v>
      </c>
      <c r="N125" s="56" t="n">
        <f aca="false">IF($V$1=1,MAX(F125+G125+H125+J125-K125-M125,0)*Inputs!$C$22/12,0)</f>
        <v>0</v>
      </c>
      <c r="O125" s="56" t="n">
        <f aca="false">IF(AND(MOD(A125,12)=0,B125&gt;=Inputs!$C$18),MAX(F125+G125+H125+J125-K125-M125-N125,0)*Inputs!$C$17,0)</f>
        <v>0</v>
      </c>
      <c r="P125" s="56" t="n">
        <f aca="false">F125+G125+H125+J125-K125-M125-N125+O125</f>
        <v>149271.864765784</v>
      </c>
      <c r="Q125" s="56" t="n">
        <f aca="false">IF(OR(E125=1,P125&lt;=0),0,P125)</f>
        <v>149271.864765784</v>
      </c>
      <c r="R125" s="15" t="n">
        <f aca="false">IF(OR(E125=1,AND(P125&lt;=0,I125&gt;0)),1,0)</f>
        <v>0</v>
      </c>
      <c r="S125" s="15" t="n">
        <f aca="false">IF(L125&gt;0,1,0)</f>
        <v>0</v>
      </c>
    </row>
    <row r="126" customFormat="false" ht="15" hidden="false" customHeight="false" outlineLevel="0" collapsed="false">
      <c r="A126" s="15" t="n">
        <v>125</v>
      </c>
      <c r="B126" s="15" t="n">
        <f aca="false">INT((A126-1)/12)+1</f>
        <v>11</v>
      </c>
      <c r="C126" s="15" t="n">
        <f aca="false">MIN(Inputs!$C$4+B126-1,99)</f>
        <v>84</v>
      </c>
      <c r="D126" s="55" t="n">
        <f aca="false">Inputs!$C$28</f>
        <v>0.05</v>
      </c>
      <c r="E126" s="15" t="n">
        <f aca="false">R125</f>
        <v>0</v>
      </c>
      <c r="F126" s="56" t="n">
        <f aca="false">Q125</f>
        <v>149271.864765784</v>
      </c>
      <c r="G126" s="56" t="n">
        <f aca="false">IF(AND(MOD(A126-1,12)=0,B126&lt;=Inputs!$C$7,E126=0),Inputs!$C$6,0)</f>
        <v>0</v>
      </c>
      <c r="H126" s="56" t="n">
        <f aca="false">IF(B126=1,G126*Inputs!$C$9,0)</f>
        <v>0</v>
      </c>
      <c r="I126" s="56" t="n">
        <f aca="false">I125+G126</f>
        <v>120000</v>
      </c>
      <c r="J126" s="56" t="n">
        <f aca="false">(F126+G126+H126)*((1+D126)^(1/12)-1)</f>
        <v>608.15205447182</v>
      </c>
      <c r="K126" s="56" t="n">
        <f aca="false">(F126+G126+H126+J126)*(Inputs!$C$14+IF(B126&lt;=10,Inputs!$C$12,Inputs!$C$13))/12</f>
        <v>74.9400084101277</v>
      </c>
      <c r="L126" s="56" t="n">
        <f aca="false">IF(OR(E126=1,A126&lt;=Inputs!$C$15),0,MAX(Inputs!$C$8*I126-(F126+G126+H126+J126-K126),0))</f>
        <v>0</v>
      </c>
      <c r="M126" s="56" t="n">
        <f aca="false">L126*INDEX(Rates!$B$2:$C$101,C126+1,IF(Inputs!$C$5="Male",1,2))/1000/12*Inputs!$C$16</f>
        <v>0</v>
      </c>
      <c r="N126" s="56" t="n">
        <f aca="false">IF($V$1=1,MAX(F126+G126+H126+J126-K126-M126,0)*Inputs!$C$22/12,0)</f>
        <v>0</v>
      </c>
      <c r="O126" s="56" t="n">
        <f aca="false">IF(AND(MOD(A126,12)=0,B126&gt;=Inputs!$C$18),MAX(F126+G126+H126+J126-K126-M126-N126,0)*Inputs!$C$17,0)</f>
        <v>0</v>
      </c>
      <c r="P126" s="56" t="n">
        <f aca="false">F126+G126+H126+J126-K126-M126-N126+O126</f>
        <v>149805.076811845</v>
      </c>
      <c r="Q126" s="56" t="n">
        <f aca="false">IF(OR(E126=1,P126&lt;=0),0,P126)</f>
        <v>149805.076811845</v>
      </c>
      <c r="R126" s="15" t="n">
        <f aca="false">IF(OR(E126=1,AND(P126&lt;=0,I126&gt;0)),1,0)</f>
        <v>0</v>
      </c>
      <c r="S126" s="15" t="n">
        <f aca="false">IF(L126&gt;0,1,0)</f>
        <v>0</v>
      </c>
    </row>
    <row r="127" customFormat="false" ht="15" hidden="false" customHeight="false" outlineLevel="0" collapsed="false">
      <c r="A127" s="15" t="n">
        <v>126</v>
      </c>
      <c r="B127" s="15" t="n">
        <f aca="false">INT((A127-1)/12)+1</f>
        <v>11</v>
      </c>
      <c r="C127" s="15" t="n">
        <f aca="false">MIN(Inputs!$C$4+B127-1,99)</f>
        <v>84</v>
      </c>
      <c r="D127" s="55" t="n">
        <f aca="false">Inputs!$C$28</f>
        <v>0.05</v>
      </c>
      <c r="E127" s="15" t="n">
        <f aca="false">R126</f>
        <v>0</v>
      </c>
      <c r="F127" s="56" t="n">
        <f aca="false">Q126</f>
        <v>149805.076811845</v>
      </c>
      <c r="G127" s="56" t="n">
        <f aca="false">IF(AND(MOD(A127-1,12)=0,B127&lt;=Inputs!$C$7,E127=0),Inputs!$C$6,0)</f>
        <v>0</v>
      </c>
      <c r="H127" s="56" t="n">
        <f aca="false">IF(B127=1,G127*Inputs!$C$9,0)</f>
        <v>0</v>
      </c>
      <c r="I127" s="56" t="n">
        <f aca="false">I126+G127</f>
        <v>120000</v>
      </c>
      <c r="J127" s="56" t="n">
        <f aca="false">(F127+G127+H127)*((1+D127)^(1/12)-1)</f>
        <v>610.324426350407</v>
      </c>
      <c r="K127" s="56" t="n">
        <f aca="false">(F127+G127+H127+J127)*(Inputs!$C$14+IF(B127&lt;=10,Inputs!$C$12,Inputs!$C$13))/12</f>
        <v>75.2077006190978</v>
      </c>
      <c r="L127" s="56" t="n">
        <f aca="false">IF(OR(E127=1,A127&lt;=Inputs!$C$15),0,MAX(Inputs!$C$8*I127-(F127+G127+H127+J127-K127),0))</f>
        <v>0</v>
      </c>
      <c r="M127" s="56" t="n">
        <f aca="false">L127*INDEX(Rates!$B$2:$C$101,C127+1,IF(Inputs!$C$5="Male",1,2))/1000/12*Inputs!$C$16</f>
        <v>0</v>
      </c>
      <c r="N127" s="56" t="n">
        <f aca="false">IF($V$1=1,MAX(F127+G127+H127+J127-K127-M127,0)*Inputs!$C$22/12,0)</f>
        <v>0</v>
      </c>
      <c r="O127" s="56" t="n">
        <f aca="false">IF(AND(MOD(A127,12)=0,B127&gt;=Inputs!$C$18),MAX(F127+G127+H127+J127-K127-M127-N127,0)*Inputs!$C$17,0)</f>
        <v>0</v>
      </c>
      <c r="P127" s="56" t="n">
        <f aca="false">F127+G127+H127+J127-K127-M127-N127+O127</f>
        <v>150340.193537577</v>
      </c>
      <c r="Q127" s="56" t="n">
        <f aca="false">IF(OR(E127=1,P127&lt;=0),0,P127)</f>
        <v>150340.193537577</v>
      </c>
      <c r="R127" s="15" t="n">
        <f aca="false">IF(OR(E127=1,AND(P127&lt;=0,I127&gt;0)),1,0)</f>
        <v>0</v>
      </c>
      <c r="S127" s="15" t="n">
        <f aca="false">IF(L127&gt;0,1,0)</f>
        <v>0</v>
      </c>
    </row>
    <row r="128" customFormat="false" ht="15" hidden="false" customHeight="false" outlineLevel="0" collapsed="false">
      <c r="A128" s="15" t="n">
        <v>127</v>
      </c>
      <c r="B128" s="15" t="n">
        <f aca="false">INT((A128-1)/12)+1</f>
        <v>11</v>
      </c>
      <c r="C128" s="15" t="n">
        <f aca="false">MIN(Inputs!$C$4+B128-1,99)</f>
        <v>84</v>
      </c>
      <c r="D128" s="55" t="n">
        <f aca="false">Inputs!$C$28</f>
        <v>0.05</v>
      </c>
      <c r="E128" s="15" t="n">
        <f aca="false">R127</f>
        <v>0</v>
      </c>
      <c r="F128" s="56" t="n">
        <f aca="false">Q127</f>
        <v>150340.193537577</v>
      </c>
      <c r="G128" s="56" t="n">
        <f aca="false">IF(AND(MOD(A128-1,12)=0,B128&lt;=Inputs!$C$7,E128=0),Inputs!$C$6,0)</f>
        <v>0</v>
      </c>
      <c r="H128" s="56" t="n">
        <f aca="false">IF(B128=1,G128*Inputs!$C$9,0)</f>
        <v>0</v>
      </c>
      <c r="I128" s="56" t="n">
        <f aca="false">I127+G128</f>
        <v>120000</v>
      </c>
      <c r="J128" s="56" t="n">
        <f aca="false">(F128+G128+H128)*((1+D128)^(1/12)-1)</f>
        <v>612.504558129737</v>
      </c>
      <c r="K128" s="56" t="n">
        <f aca="false">(F128+G128+H128+J128)*(Inputs!$C$14+IF(B128&lt;=10,Inputs!$C$12,Inputs!$C$13))/12</f>
        <v>75.4763490478532</v>
      </c>
      <c r="L128" s="56" t="n">
        <f aca="false">IF(OR(E128=1,A128&lt;=Inputs!$C$15),0,MAX(Inputs!$C$8*I128-(F128+G128+H128+J128-K128),0))</f>
        <v>0</v>
      </c>
      <c r="M128" s="56" t="n">
        <f aca="false">L128*INDEX(Rates!$B$2:$C$101,C128+1,IF(Inputs!$C$5="Male",1,2))/1000/12*Inputs!$C$16</f>
        <v>0</v>
      </c>
      <c r="N128" s="56" t="n">
        <f aca="false">IF($V$1=1,MAX(F128+G128+H128+J128-K128-M128,0)*Inputs!$C$22/12,0)</f>
        <v>0</v>
      </c>
      <c r="O128" s="56" t="n">
        <f aca="false">IF(AND(MOD(A128,12)=0,B128&gt;=Inputs!$C$18),MAX(F128+G128+H128+J128-K128-M128-N128,0)*Inputs!$C$17,0)</f>
        <v>0</v>
      </c>
      <c r="P128" s="56" t="n">
        <f aca="false">F128+G128+H128+J128-K128-M128-N128+O128</f>
        <v>150877.221746658</v>
      </c>
      <c r="Q128" s="56" t="n">
        <f aca="false">IF(OR(E128=1,P128&lt;=0),0,P128)</f>
        <v>150877.221746658</v>
      </c>
      <c r="R128" s="15" t="n">
        <f aca="false">IF(OR(E128=1,AND(P128&lt;=0,I128&gt;0)),1,0)</f>
        <v>0</v>
      </c>
      <c r="S128" s="15" t="n">
        <f aca="false">IF(L128&gt;0,1,0)</f>
        <v>0</v>
      </c>
    </row>
    <row r="129" customFormat="false" ht="15" hidden="false" customHeight="false" outlineLevel="0" collapsed="false">
      <c r="A129" s="15" t="n">
        <v>128</v>
      </c>
      <c r="B129" s="15" t="n">
        <f aca="false">INT((A129-1)/12)+1</f>
        <v>11</v>
      </c>
      <c r="C129" s="15" t="n">
        <f aca="false">MIN(Inputs!$C$4+B129-1,99)</f>
        <v>84</v>
      </c>
      <c r="D129" s="55" t="n">
        <f aca="false">Inputs!$C$28</f>
        <v>0.05</v>
      </c>
      <c r="E129" s="15" t="n">
        <f aca="false">R128</f>
        <v>0</v>
      </c>
      <c r="F129" s="56" t="n">
        <f aca="false">Q128</f>
        <v>150877.221746658</v>
      </c>
      <c r="G129" s="56" t="n">
        <f aca="false">IF(AND(MOD(A129-1,12)=0,B129&lt;=Inputs!$C$7,E129=0),Inputs!$C$6,0)</f>
        <v>0</v>
      </c>
      <c r="H129" s="56" t="n">
        <f aca="false">IF(B129=1,G129*Inputs!$C$9,0)</f>
        <v>0</v>
      </c>
      <c r="I129" s="56" t="n">
        <f aca="false">I128+G129</f>
        <v>120000</v>
      </c>
      <c r="J129" s="56" t="n">
        <f aca="false">(F129+G129+H129)*((1+D129)^(1/12)-1)</f>
        <v>614.692477528848</v>
      </c>
      <c r="K129" s="56" t="n">
        <f aca="false">(F129+G129+H129+J129)*(Inputs!$C$14+IF(B129&lt;=10,Inputs!$C$12,Inputs!$C$13))/12</f>
        <v>75.7459571120937</v>
      </c>
      <c r="L129" s="56" t="n">
        <f aca="false">IF(OR(E129=1,A129&lt;=Inputs!$C$15),0,MAX(Inputs!$C$8*I129-(F129+G129+H129+J129-K129),0))</f>
        <v>0</v>
      </c>
      <c r="M129" s="56" t="n">
        <f aca="false">L129*INDEX(Rates!$B$2:$C$101,C129+1,IF(Inputs!$C$5="Male",1,2))/1000/12*Inputs!$C$16</f>
        <v>0</v>
      </c>
      <c r="N129" s="56" t="n">
        <f aca="false">IF($V$1=1,MAX(F129+G129+H129+J129-K129-M129,0)*Inputs!$C$22/12,0)</f>
        <v>0</v>
      </c>
      <c r="O129" s="56" t="n">
        <f aca="false">IF(AND(MOD(A129,12)=0,B129&gt;=Inputs!$C$18),MAX(F129+G129+H129+J129-K129-M129-N129,0)*Inputs!$C$17,0)</f>
        <v>0</v>
      </c>
      <c r="P129" s="56" t="n">
        <f aca="false">F129+G129+H129+J129-K129-M129-N129+O129</f>
        <v>151416.168267075</v>
      </c>
      <c r="Q129" s="56" t="n">
        <f aca="false">IF(OR(E129=1,P129&lt;=0),0,P129)</f>
        <v>151416.168267075</v>
      </c>
      <c r="R129" s="15" t="n">
        <f aca="false">IF(OR(E129=1,AND(P129&lt;=0,I129&gt;0)),1,0)</f>
        <v>0</v>
      </c>
      <c r="S129" s="15" t="n">
        <f aca="false">IF(L129&gt;0,1,0)</f>
        <v>0</v>
      </c>
    </row>
    <row r="130" customFormat="false" ht="15" hidden="false" customHeight="false" outlineLevel="0" collapsed="false">
      <c r="A130" s="15" t="n">
        <v>129</v>
      </c>
      <c r="B130" s="15" t="n">
        <f aca="false">INT((A130-1)/12)+1</f>
        <v>11</v>
      </c>
      <c r="C130" s="15" t="n">
        <f aca="false">MIN(Inputs!$C$4+B130-1,99)</f>
        <v>84</v>
      </c>
      <c r="D130" s="55" t="n">
        <f aca="false">Inputs!$C$28</f>
        <v>0.05</v>
      </c>
      <c r="E130" s="15" t="n">
        <f aca="false">R129</f>
        <v>0</v>
      </c>
      <c r="F130" s="56" t="n">
        <f aca="false">Q129</f>
        <v>151416.168267075</v>
      </c>
      <c r="G130" s="56" t="n">
        <f aca="false">IF(AND(MOD(A130-1,12)=0,B130&lt;=Inputs!$C$7,E130=0),Inputs!$C$6,0)</f>
        <v>0</v>
      </c>
      <c r="H130" s="56" t="n">
        <f aca="false">IF(B130=1,G130*Inputs!$C$9,0)</f>
        <v>0</v>
      </c>
      <c r="I130" s="56" t="n">
        <f aca="false">I129+G130</f>
        <v>120000</v>
      </c>
      <c r="J130" s="56" t="n">
        <f aca="false">(F130+G130+H130)*((1+D130)^(1/12)-1)</f>
        <v>616.888212365792</v>
      </c>
      <c r="K130" s="56" t="n">
        <f aca="false">(F130+G130+H130+J130)*(Inputs!$C$14+IF(B130&lt;=10,Inputs!$C$12,Inputs!$C$13))/12</f>
        <v>76.0165282397205</v>
      </c>
      <c r="L130" s="56" t="n">
        <f aca="false">IF(OR(E130=1,A130&lt;=Inputs!$C$15),0,MAX(Inputs!$C$8*I130-(F130+G130+H130+J130-K130),0))</f>
        <v>0</v>
      </c>
      <c r="M130" s="56" t="n">
        <f aca="false">L130*INDEX(Rates!$B$2:$C$101,C130+1,IF(Inputs!$C$5="Male",1,2))/1000/12*Inputs!$C$16</f>
        <v>0</v>
      </c>
      <c r="N130" s="56" t="n">
        <f aca="false">IF($V$1=1,MAX(F130+G130+H130+J130-K130-M130,0)*Inputs!$C$22/12,0)</f>
        <v>0</v>
      </c>
      <c r="O130" s="56" t="n">
        <f aca="false">IF(AND(MOD(A130,12)=0,B130&gt;=Inputs!$C$18),MAX(F130+G130+H130+J130-K130-M130-N130,0)*Inputs!$C$17,0)</f>
        <v>0</v>
      </c>
      <c r="P130" s="56" t="n">
        <f aca="false">F130+G130+H130+J130-K130-M130-N130+O130</f>
        <v>151957.039951201</v>
      </c>
      <c r="Q130" s="56" t="n">
        <f aca="false">IF(OR(E130=1,P130&lt;=0),0,P130)</f>
        <v>151957.039951201</v>
      </c>
      <c r="R130" s="15" t="n">
        <f aca="false">IF(OR(E130=1,AND(P130&lt;=0,I130&gt;0)),1,0)</f>
        <v>0</v>
      </c>
      <c r="S130" s="15" t="n">
        <f aca="false">IF(L130&gt;0,1,0)</f>
        <v>0</v>
      </c>
    </row>
    <row r="131" customFormat="false" ht="15" hidden="false" customHeight="false" outlineLevel="0" collapsed="false">
      <c r="A131" s="15" t="n">
        <v>130</v>
      </c>
      <c r="B131" s="15" t="n">
        <f aca="false">INT((A131-1)/12)+1</f>
        <v>11</v>
      </c>
      <c r="C131" s="15" t="n">
        <f aca="false">MIN(Inputs!$C$4+B131-1,99)</f>
        <v>84</v>
      </c>
      <c r="D131" s="55" t="n">
        <f aca="false">Inputs!$C$28</f>
        <v>0.05</v>
      </c>
      <c r="E131" s="15" t="n">
        <f aca="false">R130</f>
        <v>0</v>
      </c>
      <c r="F131" s="56" t="n">
        <f aca="false">Q130</f>
        <v>151957.039951201</v>
      </c>
      <c r="G131" s="56" t="n">
        <f aca="false">IF(AND(MOD(A131-1,12)=0,B131&lt;=Inputs!$C$7,E131=0),Inputs!$C$6,0)</f>
        <v>0</v>
      </c>
      <c r="H131" s="56" t="n">
        <f aca="false">IF(B131=1,G131*Inputs!$C$9,0)</f>
        <v>0</v>
      </c>
      <c r="I131" s="56" t="n">
        <f aca="false">I130+G131</f>
        <v>120000</v>
      </c>
      <c r="J131" s="56" t="n">
        <f aca="false">(F131+G131+H131)*((1+D131)^(1/12)-1)</f>
        <v>619.091790557992</v>
      </c>
      <c r="K131" s="56" t="n">
        <f aca="false">(F131+G131+H131+J131)*(Inputs!$C$14+IF(B131&lt;=10,Inputs!$C$12,Inputs!$C$13))/12</f>
        <v>76.2880658708796</v>
      </c>
      <c r="L131" s="56" t="n">
        <f aca="false">IF(OR(E131=1,A131&lt;=Inputs!$C$15),0,MAX(Inputs!$C$8*I131-(F131+G131+H131+J131-K131),0))</f>
        <v>0</v>
      </c>
      <c r="M131" s="56" t="n">
        <f aca="false">L131*INDEX(Rates!$B$2:$C$101,C131+1,IF(Inputs!$C$5="Male",1,2))/1000/12*Inputs!$C$16</f>
        <v>0</v>
      </c>
      <c r="N131" s="56" t="n">
        <f aca="false">IF($V$1=1,MAX(F131+G131+H131+J131-K131-M131,0)*Inputs!$C$22/12,0)</f>
        <v>0</v>
      </c>
      <c r="O131" s="56" t="n">
        <f aca="false">IF(AND(MOD(A131,12)=0,B131&gt;=Inputs!$C$18),MAX(F131+G131+H131+J131-K131-M131-N131,0)*Inputs!$C$17,0)</f>
        <v>0</v>
      </c>
      <c r="P131" s="56" t="n">
        <f aca="false">F131+G131+H131+J131-K131-M131-N131+O131</f>
        <v>152499.843675888</v>
      </c>
      <c r="Q131" s="56" t="n">
        <f aca="false">IF(OR(E131=1,P131&lt;=0),0,P131)</f>
        <v>152499.843675888</v>
      </c>
      <c r="R131" s="15" t="n">
        <f aca="false">IF(OR(E131=1,AND(P131&lt;=0,I131&gt;0)),1,0)</f>
        <v>0</v>
      </c>
      <c r="S131" s="15" t="n">
        <f aca="false">IF(L131&gt;0,1,0)</f>
        <v>0</v>
      </c>
    </row>
    <row r="132" customFormat="false" ht="15" hidden="false" customHeight="false" outlineLevel="0" collapsed="false">
      <c r="A132" s="15" t="n">
        <v>131</v>
      </c>
      <c r="B132" s="15" t="n">
        <f aca="false">INT((A132-1)/12)+1</f>
        <v>11</v>
      </c>
      <c r="C132" s="15" t="n">
        <f aca="false">MIN(Inputs!$C$4+B132-1,99)</f>
        <v>84</v>
      </c>
      <c r="D132" s="55" t="n">
        <f aca="false">Inputs!$C$28</f>
        <v>0.05</v>
      </c>
      <c r="E132" s="15" t="n">
        <f aca="false">R131</f>
        <v>0</v>
      </c>
      <c r="F132" s="56" t="n">
        <f aca="false">Q131</f>
        <v>152499.843675888</v>
      </c>
      <c r="G132" s="56" t="n">
        <f aca="false">IF(AND(MOD(A132-1,12)=0,B132&lt;=Inputs!$C$7,E132=0),Inputs!$C$6,0)</f>
        <v>0</v>
      </c>
      <c r="H132" s="56" t="n">
        <f aca="false">IF(B132=1,G132*Inputs!$C$9,0)</f>
        <v>0</v>
      </c>
      <c r="I132" s="56" t="n">
        <f aca="false">I131+G132</f>
        <v>120000</v>
      </c>
      <c r="J132" s="56" t="n">
        <f aca="false">(F132+G132+H132)*((1+D132)^(1/12)-1)</f>
        <v>621.303240122593</v>
      </c>
      <c r="K132" s="56" t="n">
        <f aca="false">(F132+G132+H132+J132)*(Inputs!$C$14+IF(B132&lt;=10,Inputs!$C$12,Inputs!$C$13))/12</f>
        <v>76.5605734580055</v>
      </c>
      <c r="L132" s="56" t="n">
        <f aca="false">IF(OR(E132=1,A132&lt;=Inputs!$C$15),0,MAX(Inputs!$C$8*I132-(F132+G132+H132+J132-K132),0))</f>
        <v>0</v>
      </c>
      <c r="M132" s="56" t="n">
        <f aca="false">L132*INDEX(Rates!$B$2:$C$101,C132+1,IF(Inputs!$C$5="Male",1,2))/1000/12*Inputs!$C$16</f>
        <v>0</v>
      </c>
      <c r="N132" s="56" t="n">
        <f aca="false">IF($V$1=1,MAX(F132+G132+H132+J132-K132-M132,0)*Inputs!$C$22/12,0)</f>
        <v>0</v>
      </c>
      <c r="O132" s="56" t="n">
        <f aca="false">IF(AND(MOD(A132,12)=0,B132&gt;=Inputs!$C$18),MAX(F132+G132+H132+J132-K132-M132-N132,0)*Inputs!$C$17,0)</f>
        <v>0</v>
      </c>
      <c r="P132" s="56" t="n">
        <f aca="false">F132+G132+H132+J132-K132-M132-N132+O132</f>
        <v>153044.586342553</v>
      </c>
      <c r="Q132" s="56" t="n">
        <f aca="false">IF(OR(E132=1,P132&lt;=0),0,P132)</f>
        <v>153044.586342553</v>
      </c>
      <c r="R132" s="15" t="n">
        <f aca="false">IF(OR(E132=1,AND(P132&lt;=0,I132&gt;0)),1,0)</f>
        <v>0</v>
      </c>
      <c r="S132" s="15" t="n">
        <f aca="false">IF(L132&gt;0,1,0)</f>
        <v>0</v>
      </c>
    </row>
    <row r="133" customFormat="false" ht="15" hidden="false" customHeight="false" outlineLevel="0" collapsed="false">
      <c r="A133" s="15" t="n">
        <v>132</v>
      </c>
      <c r="B133" s="15" t="n">
        <f aca="false">INT((A133-1)/12)+1</f>
        <v>11</v>
      </c>
      <c r="C133" s="15" t="n">
        <f aca="false">MIN(Inputs!$C$4+B133-1,99)</f>
        <v>84</v>
      </c>
      <c r="D133" s="55" t="n">
        <f aca="false">Inputs!$C$28</f>
        <v>0.05</v>
      </c>
      <c r="E133" s="15" t="n">
        <f aca="false">R132</f>
        <v>0</v>
      </c>
      <c r="F133" s="56" t="n">
        <f aca="false">Q132</f>
        <v>153044.586342553</v>
      </c>
      <c r="G133" s="56" t="n">
        <f aca="false">IF(AND(MOD(A133-1,12)=0,B133&lt;=Inputs!$C$7,E133=0),Inputs!$C$6,0)</f>
        <v>0</v>
      </c>
      <c r="H133" s="56" t="n">
        <f aca="false">IF(B133=1,G133*Inputs!$C$9,0)</f>
        <v>0</v>
      </c>
      <c r="I133" s="56" t="n">
        <f aca="false">I132+G133</f>
        <v>120000</v>
      </c>
      <c r="J133" s="56" t="n">
        <f aca="false">(F133+G133+H133)*((1+D133)^(1/12)-1)</f>
        <v>623.522589176819</v>
      </c>
      <c r="K133" s="56" t="n">
        <f aca="false">(F133+G133+H133+J133)*(Inputs!$C$14+IF(B133&lt;=10,Inputs!$C$12,Inputs!$C$13))/12</f>
        <v>76.8340544658649</v>
      </c>
      <c r="L133" s="56" t="n">
        <f aca="false">IF(OR(E133=1,A133&lt;=Inputs!$C$15),0,MAX(Inputs!$C$8*I133-(F133+G133+H133+J133-K133),0))</f>
        <v>0</v>
      </c>
      <c r="M133" s="56" t="n">
        <f aca="false">L133*INDEX(Rates!$B$2:$C$101,C133+1,IF(Inputs!$C$5="Male",1,2))/1000/12*Inputs!$C$16</f>
        <v>0</v>
      </c>
      <c r="N133" s="56" t="n">
        <f aca="false">IF($V$1=1,MAX(F133+G133+H133+J133-K133-M133,0)*Inputs!$C$22/12,0)</f>
        <v>0</v>
      </c>
      <c r="O133" s="56" t="n">
        <f aca="false">IF(AND(MOD(A133,12)=0,B133&gt;=Inputs!$C$18),MAX(F133+G133+H133+J133-K133-M133-N133,0)*Inputs!$C$17,0)</f>
        <v>767.95637438632</v>
      </c>
      <c r="P133" s="56" t="n">
        <f aca="false">F133+G133+H133+J133-K133-M133-N133+O133</f>
        <v>154359.23125165</v>
      </c>
      <c r="Q133" s="56" t="n">
        <f aca="false">IF(OR(E133=1,P133&lt;=0),0,P133)</f>
        <v>154359.23125165</v>
      </c>
      <c r="R133" s="15" t="n">
        <f aca="false">IF(OR(E133=1,AND(P133&lt;=0,I133&gt;0)),1,0)</f>
        <v>0</v>
      </c>
      <c r="S133" s="15" t="n">
        <f aca="false">IF(L133&gt;0,1,0)</f>
        <v>0</v>
      </c>
    </row>
    <row r="134" customFormat="false" ht="15" hidden="false" customHeight="false" outlineLevel="0" collapsed="false">
      <c r="A134" s="15" t="n">
        <v>133</v>
      </c>
      <c r="B134" s="15" t="n">
        <f aca="false">INT((A134-1)/12)+1</f>
        <v>12</v>
      </c>
      <c r="C134" s="15" t="n">
        <f aca="false">MIN(Inputs!$C$4+B134-1,99)</f>
        <v>85</v>
      </c>
      <c r="D134" s="55" t="n">
        <f aca="false">Inputs!$C$28</f>
        <v>0.05</v>
      </c>
      <c r="E134" s="15" t="n">
        <f aca="false">R133</f>
        <v>0</v>
      </c>
      <c r="F134" s="56" t="n">
        <f aca="false">Q133</f>
        <v>154359.23125165</v>
      </c>
      <c r="G134" s="56" t="n">
        <f aca="false">IF(AND(MOD(A134-1,12)=0,B134&lt;=Inputs!$C$7,E134=0),Inputs!$C$6,0)</f>
        <v>0</v>
      </c>
      <c r="H134" s="56" t="n">
        <f aca="false">IF(B134=1,G134*Inputs!$C$9,0)</f>
        <v>0</v>
      </c>
      <c r="I134" s="56" t="n">
        <f aca="false">I133+G134</f>
        <v>120000</v>
      </c>
      <c r="J134" s="56" t="n">
        <f aca="false">(F134+G134+H134)*((1+D134)^(1/12)-1)</f>
        <v>628.878615268025</v>
      </c>
      <c r="K134" s="56" t="n">
        <f aca="false">(F134+G134+H134+J134)*(Inputs!$C$14+IF(B134&lt;=10,Inputs!$C$12,Inputs!$C$13))/12</f>
        <v>77.4940549334591</v>
      </c>
      <c r="L134" s="56" t="n">
        <f aca="false">IF(OR(E134=1,A134&lt;=Inputs!$C$15),0,MAX(Inputs!$C$8*I134-(F134+G134+H134+J134-K134),0))</f>
        <v>0</v>
      </c>
      <c r="M134" s="56" t="n">
        <f aca="false">L134*INDEX(Rates!$B$2:$C$101,C134+1,IF(Inputs!$C$5="Male",1,2))/1000/12*Inputs!$C$16</f>
        <v>0</v>
      </c>
      <c r="N134" s="56" t="n">
        <f aca="false">IF($V$1=1,MAX(F134+G134+H134+J134-K134-M134,0)*Inputs!$C$22/12,0)</f>
        <v>0</v>
      </c>
      <c r="O134" s="56" t="n">
        <f aca="false">IF(AND(MOD(A134,12)=0,B134&gt;=Inputs!$C$18),MAX(F134+G134+H134+J134-K134-M134-N134,0)*Inputs!$C$17,0)</f>
        <v>0</v>
      </c>
      <c r="P134" s="56" t="n">
        <f aca="false">F134+G134+H134+J134-K134-M134-N134+O134</f>
        <v>154910.615811985</v>
      </c>
      <c r="Q134" s="56" t="n">
        <f aca="false">IF(OR(E134=1,P134&lt;=0),0,P134)</f>
        <v>154910.615811985</v>
      </c>
      <c r="R134" s="15" t="n">
        <f aca="false">IF(OR(E134=1,AND(P134&lt;=0,I134&gt;0)),1,0)</f>
        <v>0</v>
      </c>
      <c r="S134" s="15" t="n">
        <f aca="false">IF(L134&gt;0,1,0)</f>
        <v>0</v>
      </c>
    </row>
    <row r="135" customFormat="false" ht="15" hidden="false" customHeight="false" outlineLevel="0" collapsed="false">
      <c r="A135" s="15" t="n">
        <v>134</v>
      </c>
      <c r="B135" s="15" t="n">
        <f aca="false">INT((A135-1)/12)+1</f>
        <v>12</v>
      </c>
      <c r="C135" s="15" t="n">
        <f aca="false">MIN(Inputs!$C$4+B135-1,99)</f>
        <v>85</v>
      </c>
      <c r="D135" s="55" t="n">
        <f aca="false">Inputs!$C$28</f>
        <v>0.05</v>
      </c>
      <c r="E135" s="15" t="n">
        <f aca="false">R134</f>
        <v>0</v>
      </c>
      <c r="F135" s="56" t="n">
        <f aca="false">Q134</f>
        <v>154910.615811985</v>
      </c>
      <c r="G135" s="56" t="n">
        <f aca="false">IF(AND(MOD(A135-1,12)=0,B135&lt;=Inputs!$C$7,E135=0),Inputs!$C$6,0)</f>
        <v>0</v>
      </c>
      <c r="H135" s="56" t="n">
        <f aca="false">IF(B135=1,G135*Inputs!$C$9,0)</f>
        <v>0</v>
      </c>
      <c r="I135" s="56" t="n">
        <f aca="false">I134+G135</f>
        <v>120000</v>
      </c>
      <c r="J135" s="56" t="n">
        <f aca="false">(F135+G135+H135)*((1+D135)^(1/12)-1)</f>
        <v>631.12502421922</v>
      </c>
      <c r="K135" s="56" t="n">
        <f aca="false">(F135+G135+H135+J135)*(Inputs!$C$14+IF(B135&lt;=10,Inputs!$C$12,Inputs!$C$13))/12</f>
        <v>77.770870418102</v>
      </c>
      <c r="L135" s="56" t="n">
        <f aca="false">IF(OR(E135=1,A135&lt;=Inputs!$C$15),0,MAX(Inputs!$C$8*I135-(F135+G135+H135+J135-K135),0))</f>
        <v>0</v>
      </c>
      <c r="M135" s="56" t="n">
        <f aca="false">L135*INDEX(Rates!$B$2:$C$101,C135+1,IF(Inputs!$C$5="Male",1,2))/1000/12*Inputs!$C$16</f>
        <v>0</v>
      </c>
      <c r="N135" s="56" t="n">
        <f aca="false">IF($V$1=1,MAX(F135+G135+H135+J135-K135-M135,0)*Inputs!$C$22/12,0)</f>
        <v>0</v>
      </c>
      <c r="O135" s="56" t="n">
        <f aca="false">IF(AND(MOD(A135,12)=0,B135&gt;=Inputs!$C$18),MAX(F135+G135+H135+J135-K135-M135-N135,0)*Inputs!$C$17,0)</f>
        <v>0</v>
      </c>
      <c r="P135" s="56" t="n">
        <f aca="false">F135+G135+H135+J135-K135-M135-N135+O135</f>
        <v>155463.969965786</v>
      </c>
      <c r="Q135" s="56" t="n">
        <f aca="false">IF(OR(E135=1,P135&lt;=0),0,P135)</f>
        <v>155463.969965786</v>
      </c>
      <c r="R135" s="15" t="n">
        <f aca="false">IF(OR(E135=1,AND(P135&lt;=0,I135&gt;0)),1,0)</f>
        <v>0</v>
      </c>
      <c r="S135" s="15" t="n">
        <f aca="false">IF(L135&gt;0,1,0)</f>
        <v>0</v>
      </c>
    </row>
    <row r="136" customFormat="false" ht="15" hidden="false" customHeight="false" outlineLevel="0" collapsed="false">
      <c r="A136" s="15" t="n">
        <v>135</v>
      </c>
      <c r="B136" s="15" t="n">
        <f aca="false">INT((A136-1)/12)+1</f>
        <v>12</v>
      </c>
      <c r="C136" s="15" t="n">
        <f aca="false">MIN(Inputs!$C$4+B136-1,99)</f>
        <v>85</v>
      </c>
      <c r="D136" s="55" t="n">
        <f aca="false">Inputs!$C$28</f>
        <v>0.05</v>
      </c>
      <c r="E136" s="15" t="n">
        <f aca="false">R135</f>
        <v>0</v>
      </c>
      <c r="F136" s="56" t="n">
        <f aca="false">Q135</f>
        <v>155463.969965786</v>
      </c>
      <c r="G136" s="56" t="n">
        <f aca="false">IF(AND(MOD(A136-1,12)=0,B136&lt;=Inputs!$C$7,E136=0),Inputs!$C$6,0)</f>
        <v>0</v>
      </c>
      <c r="H136" s="56" t="n">
        <f aca="false">IF(B136=1,G136*Inputs!$C$9,0)</f>
        <v>0</v>
      </c>
      <c r="I136" s="56" t="n">
        <f aca="false">I135+G136</f>
        <v>120000</v>
      </c>
      <c r="J136" s="56" t="n">
        <f aca="false">(F136+G136+H136)*((1+D136)^(1/12)-1)</f>
        <v>633.379457538002</v>
      </c>
      <c r="K136" s="56" t="n">
        <f aca="false">(F136+G136+H136+J136)*(Inputs!$C$14+IF(B136&lt;=10,Inputs!$C$12,Inputs!$C$13))/12</f>
        <v>78.048674711662</v>
      </c>
      <c r="L136" s="56" t="n">
        <f aca="false">IF(OR(E136=1,A136&lt;=Inputs!$C$15),0,MAX(Inputs!$C$8*I136-(F136+G136+H136+J136-K136),0))</f>
        <v>0</v>
      </c>
      <c r="M136" s="56" t="n">
        <f aca="false">L136*INDEX(Rates!$B$2:$C$101,C136+1,IF(Inputs!$C$5="Male",1,2))/1000/12*Inputs!$C$16</f>
        <v>0</v>
      </c>
      <c r="N136" s="56" t="n">
        <f aca="false">IF($V$1=1,MAX(F136+G136+H136+J136-K136-M136,0)*Inputs!$C$22/12,0)</f>
        <v>0</v>
      </c>
      <c r="O136" s="56" t="n">
        <f aca="false">IF(AND(MOD(A136,12)=0,B136&gt;=Inputs!$C$18),MAX(F136+G136+H136+J136-K136-M136-N136,0)*Inputs!$C$17,0)</f>
        <v>0</v>
      </c>
      <c r="P136" s="56" t="n">
        <f aca="false">F136+G136+H136+J136-K136-M136-N136+O136</f>
        <v>156019.300748612</v>
      </c>
      <c r="Q136" s="56" t="n">
        <f aca="false">IF(OR(E136=1,P136&lt;=0),0,P136)</f>
        <v>156019.300748612</v>
      </c>
      <c r="R136" s="15" t="n">
        <f aca="false">IF(OR(E136=1,AND(P136&lt;=0,I136&gt;0)),1,0)</f>
        <v>0</v>
      </c>
      <c r="S136" s="15" t="n">
        <f aca="false">IF(L136&gt;0,1,0)</f>
        <v>0</v>
      </c>
    </row>
    <row r="137" customFormat="false" ht="15" hidden="false" customHeight="false" outlineLevel="0" collapsed="false">
      <c r="A137" s="15" t="n">
        <v>136</v>
      </c>
      <c r="B137" s="15" t="n">
        <f aca="false">INT((A137-1)/12)+1</f>
        <v>12</v>
      </c>
      <c r="C137" s="15" t="n">
        <f aca="false">MIN(Inputs!$C$4+B137-1,99)</f>
        <v>85</v>
      </c>
      <c r="D137" s="55" t="n">
        <f aca="false">Inputs!$C$28</f>
        <v>0.05</v>
      </c>
      <c r="E137" s="15" t="n">
        <f aca="false">R136</f>
        <v>0</v>
      </c>
      <c r="F137" s="56" t="n">
        <f aca="false">Q136</f>
        <v>156019.300748612</v>
      </c>
      <c r="G137" s="56" t="n">
        <f aca="false">IF(AND(MOD(A137-1,12)=0,B137&lt;=Inputs!$C$7,E137=0),Inputs!$C$6,0)</f>
        <v>0</v>
      </c>
      <c r="H137" s="56" t="n">
        <f aca="false">IF(B137=1,G137*Inputs!$C$9,0)</f>
        <v>0</v>
      </c>
      <c r="I137" s="56" t="n">
        <f aca="false">I136+G137</f>
        <v>120000</v>
      </c>
      <c r="J137" s="56" t="n">
        <f aca="false">(F137+G137+H137)*((1+D137)^(1/12)-1)</f>
        <v>635.641943888107</v>
      </c>
      <c r="K137" s="56" t="n">
        <f aca="false">(F137+G137+H137+J137)*(Inputs!$C$14+IF(B137&lt;=10,Inputs!$C$12,Inputs!$C$13))/12</f>
        <v>78.3274713462502</v>
      </c>
      <c r="L137" s="56" t="n">
        <f aca="false">IF(OR(E137=1,A137&lt;=Inputs!$C$15),0,MAX(Inputs!$C$8*I137-(F137+G137+H137+J137-K137),0))</f>
        <v>0</v>
      </c>
      <c r="M137" s="56" t="n">
        <f aca="false">L137*INDEX(Rates!$B$2:$C$101,C137+1,IF(Inputs!$C$5="Male",1,2))/1000/12*Inputs!$C$16</f>
        <v>0</v>
      </c>
      <c r="N137" s="56" t="n">
        <f aca="false">IF($V$1=1,MAX(F137+G137+H137+J137-K137-M137,0)*Inputs!$C$22/12,0)</f>
        <v>0</v>
      </c>
      <c r="O137" s="56" t="n">
        <f aca="false">IF(AND(MOD(A137,12)=0,B137&gt;=Inputs!$C$18),MAX(F137+G137+H137+J137-K137-M137-N137,0)*Inputs!$C$17,0)</f>
        <v>0</v>
      </c>
      <c r="P137" s="56" t="n">
        <f aca="false">F137+G137+H137+J137-K137-M137-N137+O137</f>
        <v>156576.615221154</v>
      </c>
      <c r="Q137" s="56" t="n">
        <f aca="false">IF(OR(E137=1,P137&lt;=0),0,P137)</f>
        <v>156576.615221154</v>
      </c>
      <c r="R137" s="15" t="n">
        <f aca="false">IF(OR(E137=1,AND(P137&lt;=0,I137&gt;0)),1,0)</f>
        <v>0</v>
      </c>
      <c r="S137" s="15" t="n">
        <f aca="false">IF(L137&gt;0,1,0)</f>
        <v>0</v>
      </c>
    </row>
    <row r="138" customFormat="false" ht="15" hidden="false" customHeight="false" outlineLevel="0" collapsed="false">
      <c r="A138" s="15" t="n">
        <v>137</v>
      </c>
      <c r="B138" s="15" t="n">
        <f aca="false">INT((A138-1)/12)+1</f>
        <v>12</v>
      </c>
      <c r="C138" s="15" t="n">
        <f aca="false">MIN(Inputs!$C$4+B138-1,99)</f>
        <v>85</v>
      </c>
      <c r="D138" s="55" t="n">
        <f aca="false">Inputs!$C$28</f>
        <v>0.05</v>
      </c>
      <c r="E138" s="15" t="n">
        <f aca="false">R137</f>
        <v>0</v>
      </c>
      <c r="F138" s="56" t="n">
        <f aca="false">Q137</f>
        <v>156576.615221154</v>
      </c>
      <c r="G138" s="56" t="n">
        <f aca="false">IF(AND(MOD(A138-1,12)=0,B138&lt;=Inputs!$C$7,E138=0),Inputs!$C$6,0)</f>
        <v>0</v>
      </c>
      <c r="H138" s="56" t="n">
        <f aca="false">IF(B138=1,G138*Inputs!$C$9,0)</f>
        <v>0</v>
      </c>
      <c r="I138" s="56" t="n">
        <f aca="false">I137+G138</f>
        <v>120000</v>
      </c>
      <c r="J138" s="56" t="n">
        <f aca="false">(F138+G138+H138)*((1+D138)^(1/12)-1)</f>
        <v>637.912512035661</v>
      </c>
      <c r="K138" s="56" t="n">
        <f aca="false">(F138+G138+H138+J138)*(Inputs!$C$14+IF(B138&lt;=10,Inputs!$C$12,Inputs!$C$13))/12</f>
        <v>78.6072638665949</v>
      </c>
      <c r="L138" s="56" t="n">
        <f aca="false">IF(OR(E138=1,A138&lt;=Inputs!$C$15),0,MAX(Inputs!$C$8*I138-(F138+G138+H138+J138-K138),0))</f>
        <v>0</v>
      </c>
      <c r="M138" s="56" t="n">
        <f aca="false">L138*INDEX(Rates!$B$2:$C$101,C138+1,IF(Inputs!$C$5="Male",1,2))/1000/12*Inputs!$C$16</f>
        <v>0</v>
      </c>
      <c r="N138" s="56" t="n">
        <f aca="false">IF($V$1=1,MAX(F138+G138+H138+J138-K138-M138,0)*Inputs!$C$22/12,0)</f>
        <v>0</v>
      </c>
      <c r="O138" s="56" t="n">
        <f aca="false">IF(AND(MOD(A138,12)=0,B138&gt;=Inputs!$C$18),MAX(F138+G138+H138+J138-K138-M138-N138,0)*Inputs!$C$17,0)</f>
        <v>0</v>
      </c>
      <c r="P138" s="56" t="n">
        <f aca="false">F138+G138+H138+J138-K138-M138-N138+O138</f>
        <v>157135.920469323</v>
      </c>
      <c r="Q138" s="56" t="n">
        <f aca="false">IF(OR(E138=1,P138&lt;=0),0,P138)</f>
        <v>157135.920469323</v>
      </c>
      <c r="R138" s="15" t="n">
        <f aca="false">IF(OR(E138=1,AND(P138&lt;=0,I138&gt;0)),1,0)</f>
        <v>0</v>
      </c>
      <c r="S138" s="15" t="n">
        <f aca="false">IF(L138&gt;0,1,0)</f>
        <v>0</v>
      </c>
    </row>
    <row r="139" customFormat="false" ht="15" hidden="false" customHeight="false" outlineLevel="0" collapsed="false">
      <c r="A139" s="15" t="n">
        <v>138</v>
      </c>
      <c r="B139" s="15" t="n">
        <f aca="false">INT((A139-1)/12)+1</f>
        <v>12</v>
      </c>
      <c r="C139" s="15" t="n">
        <f aca="false">MIN(Inputs!$C$4+B139-1,99)</f>
        <v>85</v>
      </c>
      <c r="D139" s="55" t="n">
        <f aca="false">Inputs!$C$28</f>
        <v>0.05</v>
      </c>
      <c r="E139" s="15" t="n">
        <f aca="false">R138</f>
        <v>0</v>
      </c>
      <c r="F139" s="56" t="n">
        <f aca="false">Q138</f>
        <v>157135.920469323</v>
      </c>
      <c r="G139" s="56" t="n">
        <f aca="false">IF(AND(MOD(A139-1,12)=0,B139&lt;=Inputs!$C$7,E139=0),Inputs!$C$6,0)</f>
        <v>0</v>
      </c>
      <c r="H139" s="56" t="n">
        <f aca="false">IF(B139=1,G139*Inputs!$C$9,0)</f>
        <v>0</v>
      </c>
      <c r="I139" s="56" t="n">
        <f aca="false">I138+G139</f>
        <v>120000</v>
      </c>
      <c r="J139" s="56" t="n">
        <f aca="false">(F139+G139+H139)*((1+D139)^(1/12)-1)</f>
        <v>640.191190849546</v>
      </c>
      <c r="K139" s="56" t="n">
        <f aca="false">(F139+G139+H139+J139)*(Inputs!$C$14+IF(B139&lt;=10,Inputs!$C$12,Inputs!$C$13))/12</f>
        <v>78.8880558300864</v>
      </c>
      <c r="L139" s="56" t="n">
        <f aca="false">IF(OR(E139=1,A139&lt;=Inputs!$C$15),0,MAX(Inputs!$C$8*I139-(F139+G139+H139+J139-K139),0))</f>
        <v>0</v>
      </c>
      <c r="M139" s="56" t="n">
        <f aca="false">L139*INDEX(Rates!$B$2:$C$101,C139+1,IF(Inputs!$C$5="Male",1,2))/1000/12*Inputs!$C$16</f>
        <v>0</v>
      </c>
      <c r="N139" s="56" t="n">
        <f aca="false">IF($V$1=1,MAX(F139+G139+H139+J139-K139-M139,0)*Inputs!$C$22/12,0)</f>
        <v>0</v>
      </c>
      <c r="O139" s="56" t="n">
        <f aca="false">IF(AND(MOD(A139,12)=0,B139&gt;=Inputs!$C$18),MAX(F139+G139+H139+J139-K139-M139-N139,0)*Inputs!$C$17,0)</f>
        <v>0</v>
      </c>
      <c r="P139" s="56" t="n">
        <f aca="false">F139+G139+H139+J139-K139-M139-N139+O139</f>
        <v>157697.223604343</v>
      </c>
      <c r="Q139" s="56" t="n">
        <f aca="false">IF(OR(E139=1,P139&lt;=0),0,P139)</f>
        <v>157697.223604343</v>
      </c>
      <c r="R139" s="15" t="n">
        <f aca="false">IF(OR(E139=1,AND(P139&lt;=0,I139&gt;0)),1,0)</f>
        <v>0</v>
      </c>
      <c r="S139" s="15" t="n">
        <f aca="false">IF(L139&gt;0,1,0)</f>
        <v>0</v>
      </c>
    </row>
    <row r="140" customFormat="false" ht="15" hidden="false" customHeight="false" outlineLevel="0" collapsed="false">
      <c r="A140" s="15" t="n">
        <v>139</v>
      </c>
      <c r="B140" s="15" t="n">
        <f aca="false">INT((A140-1)/12)+1</f>
        <v>12</v>
      </c>
      <c r="C140" s="15" t="n">
        <f aca="false">MIN(Inputs!$C$4+B140-1,99)</f>
        <v>85</v>
      </c>
      <c r="D140" s="55" t="n">
        <f aca="false">Inputs!$C$28</f>
        <v>0.05</v>
      </c>
      <c r="E140" s="15" t="n">
        <f aca="false">R139</f>
        <v>0</v>
      </c>
      <c r="F140" s="56" t="n">
        <f aca="false">Q139</f>
        <v>157697.223604343</v>
      </c>
      <c r="G140" s="56" t="n">
        <f aca="false">IF(AND(MOD(A140-1,12)=0,B140&lt;=Inputs!$C$7,E140=0),Inputs!$C$6,0)</f>
        <v>0</v>
      </c>
      <c r="H140" s="56" t="n">
        <f aca="false">IF(B140=1,G140*Inputs!$C$9,0)</f>
        <v>0</v>
      </c>
      <c r="I140" s="56" t="n">
        <f aca="false">I139+G140</f>
        <v>120000</v>
      </c>
      <c r="J140" s="56" t="n">
        <f aca="false">(F140+G140+H140)*((1+D140)^(1/12)-1)</f>
        <v>642.478009301765</v>
      </c>
      <c r="K140" s="56" t="n">
        <f aca="false">(F140+G140+H140+J140)*(Inputs!$C$14+IF(B140&lt;=10,Inputs!$C$12,Inputs!$C$13))/12</f>
        <v>79.1698508068222</v>
      </c>
      <c r="L140" s="56" t="n">
        <f aca="false">IF(OR(E140=1,A140&lt;=Inputs!$C$15),0,MAX(Inputs!$C$8*I140-(F140+G140+H140+J140-K140),0))</f>
        <v>0</v>
      </c>
      <c r="M140" s="56" t="n">
        <f aca="false">L140*INDEX(Rates!$B$2:$C$101,C140+1,IF(Inputs!$C$5="Male",1,2))/1000/12*Inputs!$C$16</f>
        <v>0</v>
      </c>
      <c r="N140" s="56" t="n">
        <f aca="false">IF($V$1=1,MAX(F140+G140+H140+J140-K140-M140,0)*Inputs!$C$22/12,0)</f>
        <v>0</v>
      </c>
      <c r="O140" s="56" t="n">
        <f aca="false">IF(AND(MOD(A140,12)=0,B140&gt;=Inputs!$C$18),MAX(F140+G140+H140+J140-K140-M140-N140,0)*Inputs!$C$17,0)</f>
        <v>0</v>
      </c>
      <c r="P140" s="56" t="n">
        <f aca="false">F140+G140+H140+J140-K140-M140-N140+O140</f>
        <v>158260.531762838</v>
      </c>
      <c r="Q140" s="56" t="n">
        <f aca="false">IF(OR(E140=1,P140&lt;=0),0,P140)</f>
        <v>158260.531762838</v>
      </c>
      <c r="R140" s="15" t="n">
        <f aca="false">IF(OR(E140=1,AND(P140&lt;=0,I140&gt;0)),1,0)</f>
        <v>0</v>
      </c>
      <c r="S140" s="15" t="n">
        <f aca="false">IF(L140&gt;0,1,0)</f>
        <v>0</v>
      </c>
    </row>
    <row r="141" customFormat="false" ht="15" hidden="false" customHeight="false" outlineLevel="0" collapsed="false">
      <c r="A141" s="15" t="n">
        <v>140</v>
      </c>
      <c r="B141" s="15" t="n">
        <f aca="false">INT((A141-1)/12)+1</f>
        <v>12</v>
      </c>
      <c r="C141" s="15" t="n">
        <f aca="false">MIN(Inputs!$C$4+B141-1,99)</f>
        <v>85</v>
      </c>
      <c r="D141" s="55" t="n">
        <f aca="false">Inputs!$C$28</f>
        <v>0.05</v>
      </c>
      <c r="E141" s="15" t="n">
        <f aca="false">R140</f>
        <v>0</v>
      </c>
      <c r="F141" s="56" t="n">
        <f aca="false">Q140</f>
        <v>158260.531762838</v>
      </c>
      <c r="G141" s="56" t="n">
        <f aca="false">IF(AND(MOD(A141-1,12)=0,B141&lt;=Inputs!$C$7,E141=0),Inputs!$C$6,0)</f>
        <v>0</v>
      </c>
      <c r="H141" s="56" t="n">
        <f aca="false">IF(B141=1,G141*Inputs!$C$9,0)</f>
        <v>0</v>
      </c>
      <c r="I141" s="56" t="n">
        <f aca="false">I140+G141</f>
        <v>120000</v>
      </c>
      <c r="J141" s="56" t="n">
        <f aca="false">(F141+G141+H141)*((1+D141)^(1/12)-1)</f>
        <v>644.772996467812</v>
      </c>
      <c r="K141" s="56" t="n">
        <f aca="false">(F141+G141+H141+J141)*(Inputs!$C$14+IF(B141&lt;=10,Inputs!$C$12,Inputs!$C$13))/12</f>
        <v>79.4526523796527</v>
      </c>
      <c r="L141" s="56" t="n">
        <f aca="false">IF(OR(E141=1,A141&lt;=Inputs!$C$15),0,MAX(Inputs!$C$8*I141-(F141+G141+H141+J141-K141),0))</f>
        <v>0</v>
      </c>
      <c r="M141" s="56" t="n">
        <f aca="false">L141*INDEX(Rates!$B$2:$C$101,C141+1,IF(Inputs!$C$5="Male",1,2))/1000/12*Inputs!$C$16</f>
        <v>0</v>
      </c>
      <c r="N141" s="56" t="n">
        <f aca="false">IF($V$1=1,MAX(F141+G141+H141+J141-K141-M141,0)*Inputs!$C$22/12,0)</f>
        <v>0</v>
      </c>
      <c r="O141" s="56" t="n">
        <f aca="false">IF(AND(MOD(A141,12)=0,B141&gt;=Inputs!$C$18),MAX(F141+G141+H141+J141-K141-M141-N141,0)*Inputs!$C$17,0)</f>
        <v>0</v>
      </c>
      <c r="P141" s="56" t="n">
        <f aca="false">F141+G141+H141+J141-K141-M141-N141+O141</f>
        <v>158825.852106926</v>
      </c>
      <c r="Q141" s="56" t="n">
        <f aca="false">IF(OR(E141=1,P141&lt;=0),0,P141)</f>
        <v>158825.852106926</v>
      </c>
      <c r="R141" s="15" t="n">
        <f aca="false">IF(OR(E141=1,AND(P141&lt;=0,I141&gt;0)),1,0)</f>
        <v>0</v>
      </c>
      <c r="S141" s="15" t="n">
        <f aca="false">IF(L141&gt;0,1,0)</f>
        <v>0</v>
      </c>
    </row>
    <row r="142" customFormat="false" ht="15" hidden="false" customHeight="false" outlineLevel="0" collapsed="false">
      <c r="A142" s="15" t="n">
        <v>141</v>
      </c>
      <c r="B142" s="15" t="n">
        <f aca="false">INT((A142-1)/12)+1</f>
        <v>12</v>
      </c>
      <c r="C142" s="15" t="n">
        <f aca="false">MIN(Inputs!$C$4+B142-1,99)</f>
        <v>85</v>
      </c>
      <c r="D142" s="55" t="n">
        <f aca="false">Inputs!$C$28</f>
        <v>0.05</v>
      </c>
      <c r="E142" s="15" t="n">
        <f aca="false">R141</f>
        <v>0</v>
      </c>
      <c r="F142" s="56" t="n">
        <f aca="false">Q141</f>
        <v>158825.852106926</v>
      </c>
      <c r="G142" s="56" t="n">
        <f aca="false">IF(AND(MOD(A142-1,12)=0,B142&lt;=Inputs!$C$7,E142=0),Inputs!$C$6,0)</f>
        <v>0</v>
      </c>
      <c r="H142" s="56" t="n">
        <f aca="false">IF(B142=1,G142*Inputs!$C$9,0)</f>
        <v>0</v>
      </c>
      <c r="I142" s="56" t="n">
        <f aca="false">I141+G142</f>
        <v>120000</v>
      </c>
      <c r="J142" s="56" t="n">
        <f aca="false">(F142+G142+H142)*((1+D142)^(1/12)-1)</f>
        <v>647.076181527042</v>
      </c>
      <c r="K142" s="56" t="n">
        <f aca="false">(F142+G142+H142+J142)*(Inputs!$C$14+IF(B142&lt;=10,Inputs!$C$12,Inputs!$C$13))/12</f>
        <v>79.7364641442264</v>
      </c>
      <c r="L142" s="56" t="n">
        <f aca="false">IF(OR(E142=1,A142&lt;=Inputs!$C$15),0,MAX(Inputs!$C$8*I142-(F142+G142+H142+J142-K142),0))</f>
        <v>0</v>
      </c>
      <c r="M142" s="56" t="n">
        <f aca="false">L142*INDEX(Rates!$B$2:$C$101,C142+1,IF(Inputs!$C$5="Male",1,2))/1000/12*Inputs!$C$16</f>
        <v>0</v>
      </c>
      <c r="N142" s="56" t="n">
        <f aca="false">IF($V$1=1,MAX(F142+G142+H142+J142-K142-M142,0)*Inputs!$C$22/12,0)</f>
        <v>0</v>
      </c>
      <c r="O142" s="56" t="n">
        <f aca="false">IF(AND(MOD(A142,12)=0,B142&gt;=Inputs!$C$18),MAX(F142+G142+H142+J142-K142-M142-N142,0)*Inputs!$C$17,0)</f>
        <v>0</v>
      </c>
      <c r="P142" s="56" t="n">
        <f aca="false">F142+G142+H142+J142-K142-M142-N142+O142</f>
        <v>159393.191824309</v>
      </c>
      <c r="Q142" s="56" t="n">
        <f aca="false">IF(OR(E142=1,P142&lt;=0),0,P142)</f>
        <v>159393.191824309</v>
      </c>
      <c r="R142" s="15" t="n">
        <f aca="false">IF(OR(E142=1,AND(P142&lt;=0,I142&gt;0)),1,0)</f>
        <v>0</v>
      </c>
      <c r="S142" s="15" t="n">
        <f aca="false">IF(L142&gt;0,1,0)</f>
        <v>0</v>
      </c>
    </row>
    <row r="143" customFormat="false" ht="15" hidden="false" customHeight="false" outlineLevel="0" collapsed="false">
      <c r="A143" s="15" t="n">
        <v>142</v>
      </c>
      <c r="B143" s="15" t="n">
        <f aca="false">INT((A143-1)/12)+1</f>
        <v>12</v>
      </c>
      <c r="C143" s="15" t="n">
        <f aca="false">MIN(Inputs!$C$4+B143-1,99)</f>
        <v>85</v>
      </c>
      <c r="D143" s="55" t="n">
        <f aca="false">Inputs!$C$28</f>
        <v>0.05</v>
      </c>
      <c r="E143" s="15" t="n">
        <f aca="false">R142</f>
        <v>0</v>
      </c>
      <c r="F143" s="56" t="n">
        <f aca="false">Q142</f>
        <v>159393.191824309</v>
      </c>
      <c r="G143" s="56" t="n">
        <f aca="false">IF(AND(MOD(A143-1,12)=0,B143&lt;=Inputs!$C$7,E143=0),Inputs!$C$6,0)</f>
        <v>0</v>
      </c>
      <c r="H143" s="56" t="n">
        <f aca="false">IF(B143=1,G143*Inputs!$C$9,0)</f>
        <v>0</v>
      </c>
      <c r="I143" s="56" t="n">
        <f aca="false">I142+G143</f>
        <v>120000</v>
      </c>
      <c r="J143" s="56" t="n">
        <f aca="false">(F143+G143+H143)*((1+D143)^(1/12)-1)</f>
        <v>649.38759376304</v>
      </c>
      <c r="K143" s="56" t="n">
        <f aca="false">(F143+G143+H143+J143)*(Inputs!$C$14+IF(B143&lt;=10,Inputs!$C$12,Inputs!$C$13))/12</f>
        <v>80.0212897090358</v>
      </c>
      <c r="L143" s="56" t="n">
        <f aca="false">IF(OR(E143=1,A143&lt;=Inputs!$C$15),0,MAX(Inputs!$C$8*I143-(F143+G143+H143+J143-K143),0))</f>
        <v>0</v>
      </c>
      <c r="M143" s="56" t="n">
        <f aca="false">L143*INDEX(Rates!$B$2:$C$101,C143+1,IF(Inputs!$C$5="Male",1,2))/1000/12*Inputs!$C$16</f>
        <v>0</v>
      </c>
      <c r="N143" s="56" t="n">
        <f aca="false">IF($V$1=1,MAX(F143+G143+H143+J143-K143-M143,0)*Inputs!$C$22/12,0)</f>
        <v>0</v>
      </c>
      <c r="O143" s="56" t="n">
        <f aca="false">IF(AND(MOD(A143,12)=0,B143&gt;=Inputs!$C$18),MAX(F143+G143+H143+J143-K143-M143-N143,0)*Inputs!$C$17,0)</f>
        <v>0</v>
      </c>
      <c r="P143" s="56" t="n">
        <f aca="false">F143+G143+H143+J143-K143-M143-N143+O143</f>
        <v>159962.558128363</v>
      </c>
      <c r="Q143" s="56" t="n">
        <f aca="false">IF(OR(E143=1,P143&lt;=0),0,P143)</f>
        <v>159962.558128363</v>
      </c>
      <c r="R143" s="15" t="n">
        <f aca="false">IF(OR(E143=1,AND(P143&lt;=0,I143&gt;0)),1,0)</f>
        <v>0</v>
      </c>
      <c r="S143" s="15" t="n">
        <f aca="false">IF(L143&gt;0,1,0)</f>
        <v>0</v>
      </c>
    </row>
    <row r="144" customFormat="false" ht="15" hidden="false" customHeight="false" outlineLevel="0" collapsed="false">
      <c r="A144" s="15" t="n">
        <v>143</v>
      </c>
      <c r="B144" s="15" t="n">
        <f aca="false">INT((A144-1)/12)+1</f>
        <v>12</v>
      </c>
      <c r="C144" s="15" t="n">
        <f aca="false">MIN(Inputs!$C$4+B144-1,99)</f>
        <v>85</v>
      </c>
      <c r="D144" s="55" t="n">
        <f aca="false">Inputs!$C$28</f>
        <v>0.05</v>
      </c>
      <c r="E144" s="15" t="n">
        <f aca="false">R143</f>
        <v>0</v>
      </c>
      <c r="F144" s="56" t="n">
        <f aca="false">Q143</f>
        <v>159962.558128363</v>
      </c>
      <c r="G144" s="56" t="n">
        <f aca="false">IF(AND(MOD(A144-1,12)=0,B144&lt;=Inputs!$C$7,E144=0),Inputs!$C$6,0)</f>
        <v>0</v>
      </c>
      <c r="H144" s="56" t="n">
        <f aca="false">IF(B144=1,G144*Inputs!$C$9,0)</f>
        <v>0</v>
      </c>
      <c r="I144" s="56" t="n">
        <f aca="false">I143+G144</f>
        <v>120000</v>
      </c>
      <c r="J144" s="56" t="n">
        <f aca="false">(F144+G144+H144)*((1+D144)^(1/12)-1)</f>
        <v>651.707262563994</v>
      </c>
      <c r="K144" s="56" t="n">
        <f aca="false">(F144+G144+H144+J144)*(Inputs!$C$14+IF(B144&lt;=10,Inputs!$C$12,Inputs!$C$13))/12</f>
        <v>80.3071326954633</v>
      </c>
      <c r="L144" s="56" t="n">
        <f aca="false">IF(OR(E144=1,A144&lt;=Inputs!$C$15),0,MAX(Inputs!$C$8*I144-(F144+G144+H144+J144-K144),0))</f>
        <v>0</v>
      </c>
      <c r="M144" s="56" t="n">
        <f aca="false">L144*INDEX(Rates!$B$2:$C$101,C144+1,IF(Inputs!$C$5="Male",1,2))/1000/12*Inputs!$C$16</f>
        <v>0</v>
      </c>
      <c r="N144" s="56" t="n">
        <f aca="false">IF($V$1=1,MAX(F144+G144+H144+J144-K144-M144,0)*Inputs!$C$22/12,0)</f>
        <v>0</v>
      </c>
      <c r="O144" s="56" t="n">
        <f aca="false">IF(AND(MOD(A144,12)=0,B144&gt;=Inputs!$C$18),MAX(F144+G144+H144+J144-K144-M144-N144,0)*Inputs!$C$17,0)</f>
        <v>0</v>
      </c>
      <c r="P144" s="56" t="n">
        <f aca="false">F144+G144+H144+J144-K144-M144-N144+O144</f>
        <v>160533.958258231</v>
      </c>
      <c r="Q144" s="56" t="n">
        <f aca="false">IF(OR(E144=1,P144&lt;=0),0,P144)</f>
        <v>160533.958258231</v>
      </c>
      <c r="R144" s="15" t="n">
        <f aca="false">IF(OR(E144=1,AND(P144&lt;=0,I144&gt;0)),1,0)</f>
        <v>0</v>
      </c>
      <c r="S144" s="15" t="n">
        <f aca="false">IF(L144&gt;0,1,0)</f>
        <v>0</v>
      </c>
    </row>
    <row r="145" customFormat="false" ht="15" hidden="false" customHeight="false" outlineLevel="0" collapsed="false">
      <c r="A145" s="15" t="n">
        <v>144</v>
      </c>
      <c r="B145" s="15" t="n">
        <f aca="false">INT((A145-1)/12)+1</f>
        <v>12</v>
      </c>
      <c r="C145" s="15" t="n">
        <f aca="false">MIN(Inputs!$C$4+B145-1,99)</f>
        <v>85</v>
      </c>
      <c r="D145" s="55" t="n">
        <f aca="false">Inputs!$C$28</f>
        <v>0.05</v>
      </c>
      <c r="E145" s="15" t="n">
        <f aca="false">R144</f>
        <v>0</v>
      </c>
      <c r="F145" s="56" t="n">
        <f aca="false">Q144</f>
        <v>160533.958258231</v>
      </c>
      <c r="G145" s="56" t="n">
        <f aca="false">IF(AND(MOD(A145-1,12)=0,B145&lt;=Inputs!$C$7,E145=0),Inputs!$C$6,0)</f>
        <v>0</v>
      </c>
      <c r="H145" s="56" t="n">
        <f aca="false">IF(B145=1,G145*Inputs!$C$9,0)</f>
        <v>0</v>
      </c>
      <c r="I145" s="56" t="n">
        <f aca="false">I144+G145</f>
        <v>120000</v>
      </c>
      <c r="J145" s="56" t="n">
        <f aca="false">(F145+G145+H145)*((1+D145)^(1/12)-1)</f>
        <v>654.035217423071</v>
      </c>
      <c r="K145" s="56" t="n">
        <f aca="false">(F145+G145+H145+J145)*(Inputs!$C$14+IF(B145&lt;=10,Inputs!$C$12,Inputs!$C$13))/12</f>
        <v>80.5939967378271</v>
      </c>
      <c r="L145" s="56" t="n">
        <f aca="false">IF(OR(E145=1,A145&lt;=Inputs!$C$15),0,MAX(Inputs!$C$8*I145-(F145+G145+H145+J145-K145),0))</f>
        <v>0</v>
      </c>
      <c r="M145" s="56" t="n">
        <f aca="false">L145*INDEX(Rates!$B$2:$C$101,C145+1,IF(Inputs!$C$5="Male",1,2))/1000/12*Inputs!$C$16</f>
        <v>0</v>
      </c>
      <c r="N145" s="56" t="n">
        <f aca="false">IF($V$1=1,MAX(F145+G145+H145+J145-K145-M145,0)*Inputs!$C$22/12,0)</f>
        <v>0</v>
      </c>
      <c r="O145" s="56" t="n">
        <f aca="false">IF(AND(MOD(A145,12)=0,B145&gt;=Inputs!$C$18),MAX(F145+G145+H145+J145-K145-M145-N145,0)*Inputs!$C$17,0)</f>
        <v>805.536997394582</v>
      </c>
      <c r="P145" s="56" t="n">
        <f aca="false">F145+G145+H145+J145-K145-M145-N145+O145</f>
        <v>161912.936476311</v>
      </c>
      <c r="Q145" s="56" t="n">
        <f aca="false">IF(OR(E145=1,P145&lt;=0),0,P145)</f>
        <v>161912.936476311</v>
      </c>
      <c r="R145" s="15" t="n">
        <f aca="false">IF(OR(E145=1,AND(P145&lt;=0,I145&gt;0)),1,0)</f>
        <v>0</v>
      </c>
      <c r="S145" s="15" t="n">
        <f aca="false">IF(L145&gt;0,1,0)</f>
        <v>0</v>
      </c>
    </row>
    <row r="146" customFormat="false" ht="15" hidden="false" customHeight="false" outlineLevel="0" collapsed="false">
      <c r="A146" s="15" t="n">
        <v>145</v>
      </c>
      <c r="B146" s="15" t="n">
        <f aca="false">INT((A146-1)/12)+1</f>
        <v>13</v>
      </c>
      <c r="C146" s="15" t="n">
        <f aca="false">MIN(Inputs!$C$4+B146-1,99)</f>
        <v>86</v>
      </c>
      <c r="D146" s="55" t="n">
        <f aca="false">Inputs!$C$28</f>
        <v>0.05</v>
      </c>
      <c r="E146" s="15" t="n">
        <f aca="false">R145</f>
        <v>0</v>
      </c>
      <c r="F146" s="56" t="n">
        <f aca="false">Q145</f>
        <v>161912.936476311</v>
      </c>
      <c r="G146" s="56" t="n">
        <f aca="false">IF(AND(MOD(A146-1,12)=0,B146&lt;=Inputs!$C$7,E146=0),Inputs!$C$6,0)</f>
        <v>0</v>
      </c>
      <c r="H146" s="56" t="n">
        <f aca="false">IF(B146=1,G146*Inputs!$C$9,0)</f>
        <v>0</v>
      </c>
      <c r="I146" s="56" t="n">
        <f aca="false">I145+G146</f>
        <v>120000</v>
      </c>
      <c r="J146" s="56" t="n">
        <f aca="false">(F146+G146+H146)*((1+D146)^(1/12)-1)</f>
        <v>659.653345378483</v>
      </c>
      <c r="K146" s="56" t="n">
        <f aca="false">(F146+G146+H146+J146)*(Inputs!$C$14+IF(B146&lt;=10,Inputs!$C$12,Inputs!$C$13))/12</f>
        <v>81.2862949108447</v>
      </c>
      <c r="L146" s="56" t="n">
        <f aca="false">IF(OR(E146=1,A146&lt;=Inputs!$C$15),0,MAX(Inputs!$C$8*I146-(F146+G146+H146+J146-K146),0))</f>
        <v>0</v>
      </c>
      <c r="M146" s="56" t="n">
        <f aca="false">L146*INDEX(Rates!$B$2:$C$101,C146+1,IF(Inputs!$C$5="Male",1,2))/1000/12*Inputs!$C$16</f>
        <v>0</v>
      </c>
      <c r="N146" s="56" t="n">
        <f aca="false">IF($V$1=1,MAX(F146+G146+H146+J146-K146-M146,0)*Inputs!$C$22/12,0)</f>
        <v>0</v>
      </c>
      <c r="O146" s="56" t="n">
        <f aca="false">IF(AND(MOD(A146,12)=0,B146&gt;=Inputs!$C$18),MAX(F146+G146+H146+J146-K146-M146-N146,0)*Inputs!$C$17,0)</f>
        <v>0</v>
      </c>
      <c r="P146" s="56" t="n">
        <f aca="false">F146+G146+H146+J146-K146-M146-N146+O146</f>
        <v>162491.303526779</v>
      </c>
      <c r="Q146" s="56" t="n">
        <f aca="false">IF(OR(E146=1,P146&lt;=0),0,P146)</f>
        <v>162491.303526779</v>
      </c>
      <c r="R146" s="15" t="n">
        <f aca="false">IF(OR(E146=1,AND(P146&lt;=0,I146&gt;0)),1,0)</f>
        <v>0</v>
      </c>
      <c r="S146" s="15" t="n">
        <f aca="false">IF(L146&gt;0,1,0)</f>
        <v>0</v>
      </c>
    </row>
    <row r="147" customFormat="false" ht="15" hidden="false" customHeight="false" outlineLevel="0" collapsed="false">
      <c r="A147" s="15" t="n">
        <v>146</v>
      </c>
      <c r="B147" s="15" t="n">
        <f aca="false">INT((A147-1)/12)+1</f>
        <v>13</v>
      </c>
      <c r="C147" s="15" t="n">
        <f aca="false">MIN(Inputs!$C$4+B147-1,99)</f>
        <v>86</v>
      </c>
      <c r="D147" s="55" t="n">
        <f aca="false">Inputs!$C$28</f>
        <v>0.05</v>
      </c>
      <c r="E147" s="15" t="n">
        <f aca="false">R146</f>
        <v>0</v>
      </c>
      <c r="F147" s="56" t="n">
        <f aca="false">Q146</f>
        <v>162491.303526779</v>
      </c>
      <c r="G147" s="56" t="n">
        <f aca="false">IF(AND(MOD(A147-1,12)=0,B147&lt;=Inputs!$C$7,E147=0),Inputs!$C$6,0)</f>
        <v>0</v>
      </c>
      <c r="H147" s="56" t="n">
        <f aca="false">IF(B147=1,G147*Inputs!$C$9,0)</f>
        <v>0</v>
      </c>
      <c r="I147" s="56" t="n">
        <f aca="false">I146+G147</f>
        <v>120000</v>
      </c>
      <c r="J147" s="56" t="n">
        <f aca="false">(F147+G147+H147)*((1+D147)^(1/12)-1)</f>
        <v>662.009684334472</v>
      </c>
      <c r="K147" s="56" t="n">
        <f aca="false">(F147+G147+H147+J147)*(Inputs!$C$14+IF(B147&lt;=10,Inputs!$C$12,Inputs!$C$13))/12</f>
        <v>81.5766566055565</v>
      </c>
      <c r="L147" s="56" t="n">
        <f aca="false">IF(OR(E147=1,A147&lt;=Inputs!$C$15),0,MAX(Inputs!$C$8*I147-(F147+G147+H147+J147-K147),0))</f>
        <v>0</v>
      </c>
      <c r="M147" s="56" t="n">
        <f aca="false">L147*INDEX(Rates!$B$2:$C$101,C147+1,IF(Inputs!$C$5="Male",1,2))/1000/12*Inputs!$C$16</f>
        <v>0</v>
      </c>
      <c r="N147" s="56" t="n">
        <f aca="false">IF($V$1=1,MAX(F147+G147+H147+J147-K147-M147,0)*Inputs!$C$22/12,0)</f>
        <v>0</v>
      </c>
      <c r="O147" s="56" t="n">
        <f aca="false">IF(AND(MOD(A147,12)=0,B147&gt;=Inputs!$C$18),MAX(F147+G147+H147+J147-K147-M147-N147,0)*Inputs!$C$17,0)</f>
        <v>0</v>
      </c>
      <c r="P147" s="56" t="n">
        <f aca="false">F147+G147+H147+J147-K147-M147-N147+O147</f>
        <v>163071.736554508</v>
      </c>
      <c r="Q147" s="56" t="n">
        <f aca="false">IF(OR(E147=1,P147&lt;=0),0,P147)</f>
        <v>163071.736554508</v>
      </c>
      <c r="R147" s="15" t="n">
        <f aca="false">IF(OR(E147=1,AND(P147&lt;=0,I147&gt;0)),1,0)</f>
        <v>0</v>
      </c>
      <c r="S147" s="15" t="n">
        <f aca="false">IF(L147&gt;0,1,0)</f>
        <v>0</v>
      </c>
    </row>
    <row r="148" customFormat="false" ht="15" hidden="false" customHeight="false" outlineLevel="0" collapsed="false">
      <c r="A148" s="15" t="n">
        <v>147</v>
      </c>
      <c r="B148" s="15" t="n">
        <f aca="false">INT((A148-1)/12)+1</f>
        <v>13</v>
      </c>
      <c r="C148" s="15" t="n">
        <f aca="false">MIN(Inputs!$C$4+B148-1,99)</f>
        <v>86</v>
      </c>
      <c r="D148" s="55" t="n">
        <f aca="false">Inputs!$C$28</f>
        <v>0.05</v>
      </c>
      <c r="E148" s="15" t="n">
        <f aca="false">R147</f>
        <v>0</v>
      </c>
      <c r="F148" s="56" t="n">
        <f aca="false">Q147</f>
        <v>163071.736554508</v>
      </c>
      <c r="G148" s="56" t="n">
        <f aca="false">IF(AND(MOD(A148-1,12)=0,B148&lt;=Inputs!$C$7,E148=0),Inputs!$C$6,0)</f>
        <v>0</v>
      </c>
      <c r="H148" s="56" t="n">
        <f aca="false">IF(B148=1,G148*Inputs!$C$9,0)</f>
        <v>0</v>
      </c>
      <c r="I148" s="56" t="n">
        <f aca="false">I147+G148</f>
        <v>120000</v>
      </c>
      <c r="J148" s="56" t="n">
        <f aca="false">(F148+G148+H148)*((1+D148)^(1/12)-1)</f>
        <v>664.374440337558</v>
      </c>
      <c r="K148" s="56" t="n">
        <f aca="false">(F148+G148+H148+J148)*(Inputs!$C$14+IF(B148&lt;=10,Inputs!$C$12,Inputs!$C$13))/12</f>
        <v>81.8680554974225</v>
      </c>
      <c r="L148" s="56" t="n">
        <f aca="false">IF(OR(E148=1,A148&lt;=Inputs!$C$15),0,MAX(Inputs!$C$8*I148-(F148+G148+H148+J148-K148),0))</f>
        <v>0</v>
      </c>
      <c r="M148" s="56" t="n">
        <f aca="false">L148*INDEX(Rates!$B$2:$C$101,C148+1,IF(Inputs!$C$5="Male",1,2))/1000/12*Inputs!$C$16</f>
        <v>0</v>
      </c>
      <c r="N148" s="56" t="n">
        <f aca="false">IF($V$1=1,MAX(F148+G148+H148+J148-K148-M148,0)*Inputs!$C$22/12,0)</f>
        <v>0</v>
      </c>
      <c r="O148" s="56" t="n">
        <f aca="false">IF(AND(MOD(A148,12)=0,B148&gt;=Inputs!$C$18),MAX(F148+G148+H148+J148-K148-M148-N148,0)*Inputs!$C$17,0)</f>
        <v>0</v>
      </c>
      <c r="P148" s="56" t="n">
        <f aca="false">F148+G148+H148+J148-K148-M148-N148+O148</f>
        <v>163654.242939348</v>
      </c>
      <c r="Q148" s="56" t="n">
        <f aca="false">IF(OR(E148=1,P148&lt;=0),0,P148)</f>
        <v>163654.242939348</v>
      </c>
      <c r="R148" s="15" t="n">
        <f aca="false">IF(OR(E148=1,AND(P148&lt;=0,I148&gt;0)),1,0)</f>
        <v>0</v>
      </c>
      <c r="S148" s="15" t="n">
        <f aca="false">IF(L148&gt;0,1,0)</f>
        <v>0</v>
      </c>
    </row>
    <row r="149" customFormat="false" ht="15" hidden="false" customHeight="false" outlineLevel="0" collapsed="false">
      <c r="A149" s="15" t="n">
        <v>148</v>
      </c>
      <c r="B149" s="15" t="n">
        <f aca="false">INT((A149-1)/12)+1</f>
        <v>13</v>
      </c>
      <c r="C149" s="15" t="n">
        <f aca="false">MIN(Inputs!$C$4+B149-1,99)</f>
        <v>86</v>
      </c>
      <c r="D149" s="55" t="n">
        <f aca="false">Inputs!$C$28</f>
        <v>0.05</v>
      </c>
      <c r="E149" s="15" t="n">
        <f aca="false">R148</f>
        <v>0</v>
      </c>
      <c r="F149" s="56" t="n">
        <f aca="false">Q148</f>
        <v>163654.242939348</v>
      </c>
      <c r="G149" s="56" t="n">
        <f aca="false">IF(AND(MOD(A149-1,12)=0,B149&lt;=Inputs!$C$7,E149=0),Inputs!$C$6,0)</f>
        <v>0</v>
      </c>
      <c r="H149" s="56" t="n">
        <f aca="false">IF(B149=1,G149*Inputs!$C$9,0)</f>
        <v>0</v>
      </c>
      <c r="I149" s="56" t="n">
        <f aca="false">I148+G149</f>
        <v>120000</v>
      </c>
      <c r="J149" s="56" t="n">
        <f aca="false">(F149+G149+H149)*((1+D149)^(1/12)-1)</f>
        <v>666.747643454162</v>
      </c>
      <c r="K149" s="56" t="n">
        <f aca="false">(F149+G149+H149+J149)*(Inputs!$C$14+IF(B149&lt;=10,Inputs!$C$12,Inputs!$C$13))/12</f>
        <v>82.1604952914009</v>
      </c>
      <c r="L149" s="56" t="n">
        <f aca="false">IF(OR(E149=1,A149&lt;=Inputs!$C$15),0,MAX(Inputs!$C$8*I149-(F149+G149+H149+J149-K149),0))</f>
        <v>0</v>
      </c>
      <c r="M149" s="56" t="n">
        <f aca="false">L149*INDEX(Rates!$B$2:$C$101,C149+1,IF(Inputs!$C$5="Male",1,2))/1000/12*Inputs!$C$16</f>
        <v>0</v>
      </c>
      <c r="N149" s="56" t="n">
        <f aca="false">IF($V$1=1,MAX(F149+G149+H149+J149-K149-M149,0)*Inputs!$C$22/12,0)</f>
        <v>0</v>
      </c>
      <c r="O149" s="56" t="n">
        <f aca="false">IF(AND(MOD(A149,12)=0,B149&gt;=Inputs!$C$18),MAX(F149+G149+H149+J149-K149-M149-N149,0)*Inputs!$C$17,0)</f>
        <v>0</v>
      </c>
      <c r="P149" s="56" t="n">
        <f aca="false">F149+G149+H149+J149-K149-M149-N149+O149</f>
        <v>164238.83008751</v>
      </c>
      <c r="Q149" s="56" t="n">
        <f aca="false">IF(OR(E149=1,P149&lt;=0),0,P149)</f>
        <v>164238.83008751</v>
      </c>
      <c r="R149" s="15" t="n">
        <f aca="false">IF(OR(E149=1,AND(P149&lt;=0,I149&gt;0)),1,0)</f>
        <v>0</v>
      </c>
      <c r="S149" s="15" t="n">
        <f aca="false">IF(L149&gt;0,1,0)</f>
        <v>0</v>
      </c>
    </row>
    <row r="150" customFormat="false" ht="15" hidden="false" customHeight="false" outlineLevel="0" collapsed="false">
      <c r="A150" s="15" t="n">
        <v>149</v>
      </c>
      <c r="B150" s="15" t="n">
        <f aca="false">INT((A150-1)/12)+1</f>
        <v>13</v>
      </c>
      <c r="C150" s="15" t="n">
        <f aca="false">MIN(Inputs!$C$4+B150-1,99)</f>
        <v>86</v>
      </c>
      <c r="D150" s="55" t="n">
        <f aca="false">Inputs!$C$28</f>
        <v>0.05</v>
      </c>
      <c r="E150" s="15" t="n">
        <f aca="false">R149</f>
        <v>0</v>
      </c>
      <c r="F150" s="56" t="n">
        <f aca="false">Q149</f>
        <v>164238.83008751</v>
      </c>
      <c r="G150" s="56" t="n">
        <f aca="false">IF(AND(MOD(A150-1,12)=0,B150&lt;=Inputs!$C$7,E150=0),Inputs!$C$6,0)</f>
        <v>0</v>
      </c>
      <c r="H150" s="56" t="n">
        <f aca="false">IF(B150=1,G150*Inputs!$C$9,0)</f>
        <v>0</v>
      </c>
      <c r="I150" s="56" t="n">
        <f aca="false">I149+G150</f>
        <v>120000</v>
      </c>
      <c r="J150" s="56" t="n">
        <f aca="false">(F150+G150+H150)*((1+D150)^(1/12)-1)</f>
        <v>669.129323858107</v>
      </c>
      <c r="K150" s="56" t="n">
        <f aca="false">(F150+G150+H150+J150)*(Inputs!$C$14+IF(B150&lt;=10,Inputs!$C$12,Inputs!$C$13))/12</f>
        <v>82.4539797056843</v>
      </c>
      <c r="L150" s="56" t="n">
        <f aca="false">IF(OR(E150=1,A150&lt;=Inputs!$C$15),0,MAX(Inputs!$C$8*I150-(F150+G150+H150+J150-K150),0))</f>
        <v>0</v>
      </c>
      <c r="M150" s="56" t="n">
        <f aca="false">L150*INDEX(Rates!$B$2:$C$101,C150+1,IF(Inputs!$C$5="Male",1,2))/1000/12*Inputs!$C$16</f>
        <v>0</v>
      </c>
      <c r="N150" s="56" t="n">
        <f aca="false">IF($V$1=1,MAX(F150+G150+H150+J150-K150-M150,0)*Inputs!$C$22/12,0)</f>
        <v>0</v>
      </c>
      <c r="O150" s="56" t="n">
        <f aca="false">IF(AND(MOD(A150,12)=0,B150&gt;=Inputs!$C$18),MAX(F150+G150+H150+J150-K150-M150-N150,0)*Inputs!$C$17,0)</f>
        <v>0</v>
      </c>
      <c r="P150" s="56" t="n">
        <f aca="false">F150+G150+H150+J150-K150-M150-N150+O150</f>
        <v>164825.505431663</v>
      </c>
      <c r="Q150" s="56" t="n">
        <f aca="false">IF(OR(E150=1,P150&lt;=0),0,P150)</f>
        <v>164825.505431663</v>
      </c>
      <c r="R150" s="15" t="n">
        <f aca="false">IF(OR(E150=1,AND(P150&lt;=0,I150&gt;0)),1,0)</f>
        <v>0</v>
      </c>
      <c r="S150" s="15" t="n">
        <f aca="false">IF(L150&gt;0,1,0)</f>
        <v>0</v>
      </c>
    </row>
    <row r="151" customFormat="false" ht="15" hidden="false" customHeight="false" outlineLevel="0" collapsed="false">
      <c r="A151" s="15" t="n">
        <v>150</v>
      </c>
      <c r="B151" s="15" t="n">
        <f aca="false">INT((A151-1)/12)+1</f>
        <v>13</v>
      </c>
      <c r="C151" s="15" t="n">
        <f aca="false">MIN(Inputs!$C$4+B151-1,99)</f>
        <v>86</v>
      </c>
      <c r="D151" s="55" t="n">
        <f aca="false">Inputs!$C$28</f>
        <v>0.05</v>
      </c>
      <c r="E151" s="15" t="n">
        <f aca="false">R150</f>
        <v>0</v>
      </c>
      <c r="F151" s="56" t="n">
        <f aca="false">Q150</f>
        <v>164825.505431663</v>
      </c>
      <c r="G151" s="56" t="n">
        <f aca="false">IF(AND(MOD(A151-1,12)=0,B151&lt;=Inputs!$C$7,E151=0),Inputs!$C$6,0)</f>
        <v>0</v>
      </c>
      <c r="H151" s="56" t="n">
        <f aca="false">IF(B151=1,G151*Inputs!$C$9,0)</f>
        <v>0</v>
      </c>
      <c r="I151" s="56" t="n">
        <f aca="false">I150+G151</f>
        <v>120000</v>
      </c>
      <c r="J151" s="56" t="n">
        <f aca="false">(F151+G151+H151)*((1+D151)^(1/12)-1)</f>
        <v>671.519511830998</v>
      </c>
      <c r="K151" s="56" t="n">
        <f aca="false">(F151+G151+H151+J151)*(Inputs!$C$14+IF(B151&lt;=10,Inputs!$C$12,Inputs!$C$13))/12</f>
        <v>82.7485124717469</v>
      </c>
      <c r="L151" s="56" t="n">
        <f aca="false">IF(OR(E151=1,A151&lt;=Inputs!$C$15),0,MAX(Inputs!$C$8*I151-(F151+G151+H151+J151-K151),0))</f>
        <v>0</v>
      </c>
      <c r="M151" s="56" t="n">
        <f aca="false">L151*INDEX(Rates!$B$2:$C$101,C151+1,IF(Inputs!$C$5="Male",1,2))/1000/12*Inputs!$C$16</f>
        <v>0</v>
      </c>
      <c r="N151" s="56" t="n">
        <f aca="false">IF($V$1=1,MAX(F151+G151+H151+J151-K151-M151,0)*Inputs!$C$22/12,0)</f>
        <v>0</v>
      </c>
      <c r="O151" s="56" t="n">
        <f aca="false">IF(AND(MOD(A151,12)=0,B151&gt;=Inputs!$C$18),MAX(F151+G151+H151+J151-K151-M151-N151,0)*Inputs!$C$17,0)</f>
        <v>0</v>
      </c>
      <c r="P151" s="56" t="n">
        <f aca="false">F151+G151+H151+J151-K151-M151-N151+O151</f>
        <v>165414.276431022</v>
      </c>
      <c r="Q151" s="56" t="n">
        <f aca="false">IF(OR(E151=1,P151&lt;=0),0,P151)</f>
        <v>165414.276431022</v>
      </c>
      <c r="R151" s="15" t="n">
        <f aca="false">IF(OR(E151=1,AND(P151&lt;=0,I151&gt;0)),1,0)</f>
        <v>0</v>
      </c>
      <c r="S151" s="15" t="n">
        <f aca="false">IF(L151&gt;0,1,0)</f>
        <v>0</v>
      </c>
    </row>
    <row r="152" customFormat="false" ht="15" hidden="false" customHeight="false" outlineLevel="0" collapsed="false">
      <c r="A152" s="15" t="n">
        <v>151</v>
      </c>
      <c r="B152" s="15" t="n">
        <f aca="false">INT((A152-1)/12)+1</f>
        <v>13</v>
      </c>
      <c r="C152" s="15" t="n">
        <f aca="false">MIN(Inputs!$C$4+B152-1,99)</f>
        <v>86</v>
      </c>
      <c r="D152" s="55" t="n">
        <f aca="false">Inputs!$C$28</f>
        <v>0.05</v>
      </c>
      <c r="E152" s="15" t="n">
        <f aca="false">R151</f>
        <v>0</v>
      </c>
      <c r="F152" s="56" t="n">
        <f aca="false">Q151</f>
        <v>165414.276431022</v>
      </c>
      <c r="G152" s="56" t="n">
        <f aca="false">IF(AND(MOD(A152-1,12)=0,B152&lt;=Inputs!$C$7,E152=0),Inputs!$C$6,0)</f>
        <v>0</v>
      </c>
      <c r="H152" s="56" t="n">
        <f aca="false">IF(B152=1,G152*Inputs!$C$9,0)</f>
        <v>0</v>
      </c>
      <c r="I152" s="56" t="n">
        <f aca="false">I151+G152</f>
        <v>120000</v>
      </c>
      <c r="J152" s="56" t="n">
        <f aca="false">(F152+G152+H152)*((1+D152)^(1/12)-1)</f>
        <v>673.91823776261</v>
      </c>
      <c r="K152" s="56" t="n">
        <f aca="false">(F152+G152+H152+J152)*(Inputs!$C$14+IF(B152&lt;=10,Inputs!$C$12,Inputs!$C$13))/12</f>
        <v>83.0440973343923</v>
      </c>
      <c r="L152" s="56" t="n">
        <f aca="false">IF(OR(E152=1,A152&lt;=Inputs!$C$15),0,MAX(Inputs!$C$8*I152-(F152+G152+H152+J152-K152),0))</f>
        <v>0</v>
      </c>
      <c r="M152" s="56" t="n">
        <f aca="false">L152*INDEX(Rates!$B$2:$C$101,C152+1,IF(Inputs!$C$5="Male",1,2))/1000/12*Inputs!$C$16</f>
        <v>0</v>
      </c>
      <c r="N152" s="56" t="n">
        <f aca="false">IF($V$1=1,MAX(F152+G152+H152+J152-K152-M152,0)*Inputs!$C$22/12,0)</f>
        <v>0</v>
      </c>
      <c r="O152" s="56" t="n">
        <f aca="false">IF(AND(MOD(A152,12)=0,B152&gt;=Inputs!$C$18),MAX(F152+G152+H152+J152-K152-M152-N152,0)*Inputs!$C$17,0)</f>
        <v>0</v>
      </c>
      <c r="P152" s="56" t="n">
        <f aca="false">F152+G152+H152+J152-K152-M152-N152+O152</f>
        <v>166005.15057145</v>
      </c>
      <c r="Q152" s="56" t="n">
        <f aca="false">IF(OR(E152=1,P152&lt;=0),0,P152)</f>
        <v>166005.15057145</v>
      </c>
      <c r="R152" s="15" t="n">
        <f aca="false">IF(OR(E152=1,AND(P152&lt;=0,I152&gt;0)),1,0)</f>
        <v>0</v>
      </c>
      <c r="S152" s="15" t="n">
        <f aca="false">IF(L152&gt;0,1,0)</f>
        <v>0</v>
      </c>
    </row>
    <row r="153" customFormat="false" ht="15" hidden="false" customHeight="false" outlineLevel="0" collapsed="false">
      <c r="A153" s="15" t="n">
        <v>152</v>
      </c>
      <c r="B153" s="15" t="n">
        <f aca="false">INT((A153-1)/12)+1</f>
        <v>13</v>
      </c>
      <c r="C153" s="15" t="n">
        <f aca="false">MIN(Inputs!$C$4+B153-1,99)</f>
        <v>86</v>
      </c>
      <c r="D153" s="55" t="n">
        <f aca="false">Inputs!$C$28</f>
        <v>0.05</v>
      </c>
      <c r="E153" s="15" t="n">
        <f aca="false">R152</f>
        <v>0</v>
      </c>
      <c r="F153" s="56" t="n">
        <f aca="false">Q152</f>
        <v>166005.15057145</v>
      </c>
      <c r="G153" s="56" t="n">
        <f aca="false">IF(AND(MOD(A153-1,12)=0,B153&lt;=Inputs!$C$7,E153=0),Inputs!$C$6,0)</f>
        <v>0</v>
      </c>
      <c r="H153" s="56" t="n">
        <f aca="false">IF(B153=1,G153*Inputs!$C$9,0)</f>
        <v>0</v>
      </c>
      <c r="I153" s="56" t="n">
        <f aca="false">I152+G153</f>
        <v>120000</v>
      </c>
      <c r="J153" s="56" t="n">
        <f aca="false">(F153+G153+H153)*((1+D153)^(1/12)-1)</f>
        <v>676.325532151272</v>
      </c>
      <c r="K153" s="56" t="n">
        <f aca="false">(F153+G153+H153+J153)*(Inputs!$C$14+IF(B153&lt;=10,Inputs!$C$12,Inputs!$C$13))/12</f>
        <v>83.3407380518008</v>
      </c>
      <c r="L153" s="56" t="n">
        <f aca="false">IF(OR(E153=1,A153&lt;=Inputs!$C$15),0,MAX(Inputs!$C$8*I153-(F153+G153+H153+J153-K153),0))</f>
        <v>0</v>
      </c>
      <c r="M153" s="56" t="n">
        <f aca="false">L153*INDEX(Rates!$B$2:$C$101,C153+1,IF(Inputs!$C$5="Male",1,2))/1000/12*Inputs!$C$16</f>
        <v>0</v>
      </c>
      <c r="N153" s="56" t="n">
        <f aca="false">IF($V$1=1,MAX(F153+G153+H153+J153-K153-M153,0)*Inputs!$C$22/12,0)</f>
        <v>0</v>
      </c>
      <c r="O153" s="56" t="n">
        <f aca="false">IF(AND(MOD(A153,12)=0,B153&gt;=Inputs!$C$18),MAX(F153+G153+H153+J153-K153-M153-N153,0)*Inputs!$C$17,0)</f>
        <v>0</v>
      </c>
      <c r="P153" s="56" t="n">
        <f aca="false">F153+G153+H153+J153-K153-M153-N153+O153</f>
        <v>166598.13536555</v>
      </c>
      <c r="Q153" s="56" t="n">
        <f aca="false">IF(OR(E153=1,P153&lt;=0),0,P153)</f>
        <v>166598.13536555</v>
      </c>
      <c r="R153" s="15" t="n">
        <f aca="false">IF(OR(E153=1,AND(P153&lt;=0,I153&gt;0)),1,0)</f>
        <v>0</v>
      </c>
      <c r="S153" s="15" t="n">
        <f aca="false">IF(L153&gt;0,1,0)</f>
        <v>0</v>
      </c>
    </row>
    <row r="154" customFormat="false" ht="15" hidden="false" customHeight="false" outlineLevel="0" collapsed="false">
      <c r="A154" s="15" t="n">
        <v>153</v>
      </c>
      <c r="B154" s="15" t="n">
        <f aca="false">INT((A154-1)/12)+1</f>
        <v>13</v>
      </c>
      <c r="C154" s="15" t="n">
        <f aca="false">MIN(Inputs!$C$4+B154-1,99)</f>
        <v>86</v>
      </c>
      <c r="D154" s="55" t="n">
        <f aca="false">Inputs!$C$28</f>
        <v>0.05</v>
      </c>
      <c r="E154" s="15" t="n">
        <f aca="false">R153</f>
        <v>0</v>
      </c>
      <c r="F154" s="56" t="n">
        <f aca="false">Q153</f>
        <v>166598.13536555</v>
      </c>
      <c r="G154" s="56" t="n">
        <f aca="false">IF(AND(MOD(A154-1,12)=0,B154&lt;=Inputs!$C$7,E154=0),Inputs!$C$6,0)</f>
        <v>0</v>
      </c>
      <c r="H154" s="56" t="n">
        <f aca="false">IF(B154=1,G154*Inputs!$C$9,0)</f>
        <v>0</v>
      </c>
      <c r="I154" s="56" t="n">
        <f aca="false">I153+G154</f>
        <v>120000</v>
      </c>
      <c r="J154" s="56" t="n">
        <f aca="false">(F154+G154+H154)*((1+D154)^(1/12)-1)</f>
        <v>678.741425604254</v>
      </c>
      <c r="K154" s="56" t="n">
        <f aca="false">(F154+G154+H154+J154)*(Inputs!$C$14+IF(B154&lt;=10,Inputs!$C$12,Inputs!$C$13))/12</f>
        <v>83.638438395577</v>
      </c>
      <c r="L154" s="56" t="n">
        <f aca="false">IF(OR(E154=1,A154&lt;=Inputs!$C$15),0,MAX(Inputs!$C$8*I154-(F154+G154+H154+J154-K154),0))</f>
        <v>0</v>
      </c>
      <c r="M154" s="56" t="n">
        <f aca="false">L154*INDEX(Rates!$B$2:$C$101,C154+1,IF(Inputs!$C$5="Male",1,2))/1000/12*Inputs!$C$16</f>
        <v>0</v>
      </c>
      <c r="N154" s="56" t="n">
        <f aca="false">IF($V$1=1,MAX(F154+G154+H154+J154-K154-M154,0)*Inputs!$C$22/12,0)</f>
        <v>0</v>
      </c>
      <c r="O154" s="56" t="n">
        <f aca="false">IF(AND(MOD(A154,12)=0,B154&gt;=Inputs!$C$18),MAX(F154+G154+H154+J154-K154-M154-N154,0)*Inputs!$C$17,0)</f>
        <v>0</v>
      </c>
      <c r="P154" s="56" t="n">
        <f aca="false">F154+G154+H154+J154-K154-M154-N154+O154</f>
        <v>167193.238352758</v>
      </c>
      <c r="Q154" s="56" t="n">
        <f aca="false">IF(OR(E154=1,P154&lt;=0),0,P154)</f>
        <v>167193.238352758</v>
      </c>
      <c r="R154" s="15" t="n">
        <f aca="false">IF(OR(E154=1,AND(P154&lt;=0,I154&gt;0)),1,0)</f>
        <v>0</v>
      </c>
      <c r="S154" s="15" t="n">
        <f aca="false">IF(L154&gt;0,1,0)</f>
        <v>0</v>
      </c>
    </row>
    <row r="155" customFormat="false" ht="15" hidden="false" customHeight="false" outlineLevel="0" collapsed="false">
      <c r="A155" s="15" t="n">
        <v>154</v>
      </c>
      <c r="B155" s="15" t="n">
        <f aca="false">INT((A155-1)/12)+1</f>
        <v>13</v>
      </c>
      <c r="C155" s="15" t="n">
        <f aca="false">MIN(Inputs!$C$4+B155-1,99)</f>
        <v>86</v>
      </c>
      <c r="D155" s="55" t="n">
        <f aca="false">Inputs!$C$28</f>
        <v>0.05</v>
      </c>
      <c r="E155" s="15" t="n">
        <f aca="false">R154</f>
        <v>0</v>
      </c>
      <c r="F155" s="56" t="n">
        <f aca="false">Q154</f>
        <v>167193.238352758</v>
      </c>
      <c r="G155" s="56" t="n">
        <f aca="false">IF(AND(MOD(A155-1,12)=0,B155&lt;=Inputs!$C$7,E155=0),Inputs!$C$6,0)</f>
        <v>0</v>
      </c>
      <c r="H155" s="56" t="n">
        <f aca="false">IF(B155=1,G155*Inputs!$C$9,0)</f>
        <v>0</v>
      </c>
      <c r="I155" s="56" t="n">
        <f aca="false">I154+G155</f>
        <v>120000</v>
      </c>
      <c r="J155" s="56" t="n">
        <f aca="false">(F155+G155+H155)*((1+D155)^(1/12)-1)</f>
        <v>681.165948838161</v>
      </c>
      <c r="K155" s="56" t="n">
        <f aca="false">(F155+G155+H155+J155)*(Inputs!$C$14+IF(B155&lt;=10,Inputs!$C$12,Inputs!$C$13))/12</f>
        <v>83.9372021507983</v>
      </c>
      <c r="L155" s="56" t="n">
        <f aca="false">IF(OR(E155=1,A155&lt;=Inputs!$C$15),0,MAX(Inputs!$C$8*I155-(F155+G155+H155+J155-K155),0))</f>
        <v>0</v>
      </c>
      <c r="M155" s="56" t="n">
        <f aca="false">L155*INDEX(Rates!$B$2:$C$101,C155+1,IF(Inputs!$C$5="Male",1,2))/1000/12*Inputs!$C$16</f>
        <v>0</v>
      </c>
      <c r="N155" s="56" t="n">
        <f aca="false">IF($V$1=1,MAX(F155+G155+H155+J155-K155-M155,0)*Inputs!$C$22/12,0)</f>
        <v>0</v>
      </c>
      <c r="O155" s="56" t="n">
        <f aca="false">IF(AND(MOD(A155,12)=0,B155&gt;=Inputs!$C$18),MAX(F155+G155+H155+J155-K155-M155-N155,0)*Inputs!$C$17,0)</f>
        <v>0</v>
      </c>
      <c r="P155" s="56" t="n">
        <f aca="false">F155+G155+H155+J155-K155-M155-N155+O155</f>
        <v>167790.467099446</v>
      </c>
      <c r="Q155" s="56" t="n">
        <f aca="false">IF(OR(E155=1,P155&lt;=0),0,P155)</f>
        <v>167790.467099446</v>
      </c>
      <c r="R155" s="15" t="n">
        <f aca="false">IF(OR(E155=1,AND(P155&lt;=0,I155&gt;0)),1,0)</f>
        <v>0</v>
      </c>
      <c r="S155" s="15" t="n">
        <f aca="false">IF(L155&gt;0,1,0)</f>
        <v>0</v>
      </c>
    </row>
    <row r="156" customFormat="false" ht="15" hidden="false" customHeight="false" outlineLevel="0" collapsed="false">
      <c r="A156" s="15" t="n">
        <v>155</v>
      </c>
      <c r="B156" s="15" t="n">
        <f aca="false">INT((A156-1)/12)+1</f>
        <v>13</v>
      </c>
      <c r="C156" s="15" t="n">
        <f aca="false">MIN(Inputs!$C$4+B156-1,99)</f>
        <v>86</v>
      </c>
      <c r="D156" s="55" t="n">
        <f aca="false">Inputs!$C$28</f>
        <v>0.05</v>
      </c>
      <c r="E156" s="15" t="n">
        <f aca="false">R155</f>
        <v>0</v>
      </c>
      <c r="F156" s="56" t="n">
        <f aca="false">Q155</f>
        <v>167790.467099446</v>
      </c>
      <c r="G156" s="56" t="n">
        <f aca="false">IF(AND(MOD(A156-1,12)=0,B156&lt;=Inputs!$C$7,E156=0),Inputs!$C$6,0)</f>
        <v>0</v>
      </c>
      <c r="H156" s="56" t="n">
        <f aca="false">IF(B156=1,G156*Inputs!$C$9,0)</f>
        <v>0</v>
      </c>
      <c r="I156" s="56" t="n">
        <f aca="false">I155+G156</f>
        <v>120000</v>
      </c>
      <c r="J156" s="56" t="n">
        <f aca="false">(F156+G156+H156)*((1+D156)^(1/12)-1)</f>
        <v>683.599132679319</v>
      </c>
      <c r="K156" s="56" t="n">
        <f aca="false">(F156+G156+H156+J156)*(Inputs!$C$14+IF(B156&lt;=10,Inputs!$C$12,Inputs!$C$13))/12</f>
        <v>84.2370331160626</v>
      </c>
      <c r="L156" s="56" t="n">
        <f aca="false">IF(OR(E156=1,A156&lt;=Inputs!$C$15),0,MAX(Inputs!$C$8*I156-(F156+G156+H156+J156-K156),0))</f>
        <v>0</v>
      </c>
      <c r="M156" s="56" t="n">
        <f aca="false">L156*INDEX(Rates!$B$2:$C$101,C156+1,IF(Inputs!$C$5="Male",1,2))/1000/12*Inputs!$C$16</f>
        <v>0</v>
      </c>
      <c r="N156" s="56" t="n">
        <f aca="false">IF($V$1=1,MAX(F156+G156+H156+J156-K156-M156,0)*Inputs!$C$22/12,0)</f>
        <v>0</v>
      </c>
      <c r="O156" s="56" t="n">
        <f aca="false">IF(AND(MOD(A156,12)=0,B156&gt;=Inputs!$C$18),MAX(F156+G156+H156+J156-K156-M156-N156,0)*Inputs!$C$17,0)</f>
        <v>0</v>
      </c>
      <c r="P156" s="56" t="n">
        <f aca="false">F156+G156+H156+J156-K156-M156-N156+O156</f>
        <v>168389.829199009</v>
      </c>
      <c r="Q156" s="56" t="n">
        <f aca="false">IF(OR(E156=1,P156&lt;=0),0,P156)</f>
        <v>168389.829199009</v>
      </c>
      <c r="R156" s="15" t="n">
        <f aca="false">IF(OR(E156=1,AND(P156&lt;=0,I156&gt;0)),1,0)</f>
        <v>0</v>
      </c>
      <c r="S156" s="15" t="n">
        <f aca="false">IF(L156&gt;0,1,0)</f>
        <v>0</v>
      </c>
    </row>
    <row r="157" customFormat="false" ht="15" hidden="false" customHeight="false" outlineLevel="0" collapsed="false">
      <c r="A157" s="15" t="n">
        <v>156</v>
      </c>
      <c r="B157" s="15" t="n">
        <f aca="false">INT((A157-1)/12)+1</f>
        <v>13</v>
      </c>
      <c r="C157" s="15" t="n">
        <f aca="false">MIN(Inputs!$C$4+B157-1,99)</f>
        <v>86</v>
      </c>
      <c r="D157" s="55" t="n">
        <f aca="false">Inputs!$C$28</f>
        <v>0.05</v>
      </c>
      <c r="E157" s="15" t="n">
        <f aca="false">R156</f>
        <v>0</v>
      </c>
      <c r="F157" s="56" t="n">
        <f aca="false">Q156</f>
        <v>168389.829199009</v>
      </c>
      <c r="G157" s="56" t="n">
        <f aca="false">IF(AND(MOD(A157-1,12)=0,B157&lt;=Inputs!$C$7,E157=0),Inputs!$C$6,0)</f>
        <v>0</v>
      </c>
      <c r="H157" s="56" t="n">
        <f aca="false">IF(B157=1,G157*Inputs!$C$9,0)</f>
        <v>0</v>
      </c>
      <c r="I157" s="56" t="n">
        <f aca="false">I156+G157</f>
        <v>120000</v>
      </c>
      <c r="J157" s="56" t="n">
        <f aca="false">(F157+G157+H157)*((1+D157)^(1/12)-1)</f>
        <v>686.041008064167</v>
      </c>
      <c r="K157" s="56" t="n">
        <f aca="false">(F157+G157+H157+J157)*(Inputs!$C$14+IF(B157&lt;=10,Inputs!$C$12,Inputs!$C$13))/12</f>
        <v>84.5379351035366</v>
      </c>
      <c r="L157" s="56" t="n">
        <f aca="false">IF(OR(E157=1,A157&lt;=Inputs!$C$15),0,MAX(Inputs!$C$8*I157-(F157+G157+H157+J157-K157),0))</f>
        <v>0</v>
      </c>
      <c r="M157" s="56" t="n">
        <f aca="false">L157*INDEX(Rates!$B$2:$C$101,C157+1,IF(Inputs!$C$5="Male",1,2))/1000/12*Inputs!$C$16</f>
        <v>0</v>
      </c>
      <c r="N157" s="56" t="n">
        <f aca="false">IF($V$1=1,MAX(F157+G157+H157+J157-K157-M157,0)*Inputs!$C$22/12,0)</f>
        <v>0</v>
      </c>
      <c r="O157" s="56" t="n">
        <f aca="false">IF(AND(MOD(A157,12)=0,B157&gt;=Inputs!$C$18),MAX(F157+G157+H157+J157-K157-M157-N157,0)*Inputs!$C$17,0)</f>
        <v>844.956661359849</v>
      </c>
      <c r="P157" s="56" t="n">
        <f aca="false">F157+G157+H157+J157-K157-M157-N157+O157</f>
        <v>169836.28893333</v>
      </c>
      <c r="Q157" s="56" t="n">
        <f aca="false">IF(OR(E157=1,P157&lt;=0),0,P157)</f>
        <v>169836.28893333</v>
      </c>
      <c r="R157" s="15" t="n">
        <f aca="false">IF(OR(E157=1,AND(P157&lt;=0,I157&gt;0)),1,0)</f>
        <v>0</v>
      </c>
      <c r="S157" s="15" t="n">
        <f aca="false">IF(L157&gt;0,1,0)</f>
        <v>0</v>
      </c>
    </row>
    <row r="158" customFormat="false" ht="15" hidden="false" customHeight="false" outlineLevel="0" collapsed="false">
      <c r="A158" s="15" t="n">
        <v>157</v>
      </c>
      <c r="B158" s="15" t="n">
        <f aca="false">INT((A158-1)/12)+1</f>
        <v>14</v>
      </c>
      <c r="C158" s="15" t="n">
        <f aca="false">MIN(Inputs!$C$4+B158-1,99)</f>
        <v>87</v>
      </c>
      <c r="D158" s="55" t="n">
        <f aca="false">Inputs!$C$28</f>
        <v>0.05</v>
      </c>
      <c r="E158" s="15" t="n">
        <f aca="false">R157</f>
        <v>0</v>
      </c>
      <c r="F158" s="56" t="n">
        <f aca="false">Q157</f>
        <v>169836.28893333</v>
      </c>
      <c r="G158" s="56" t="n">
        <f aca="false">IF(AND(MOD(A158-1,12)=0,B158&lt;=Inputs!$C$7,E158=0),Inputs!$C$6,0)</f>
        <v>0</v>
      </c>
      <c r="H158" s="56" t="n">
        <f aca="false">IF(B158=1,G158*Inputs!$C$9,0)</f>
        <v>0</v>
      </c>
      <c r="I158" s="56" t="n">
        <f aca="false">I157+G158</f>
        <v>120000</v>
      </c>
      <c r="J158" s="56" t="n">
        <f aca="false">(F158+G158+H158)*((1+D158)^(1/12)-1)</f>
        <v>691.934064069852</v>
      </c>
      <c r="K158" s="56" t="n">
        <f aca="false">(F158+G158+H158+J158)*(Inputs!$C$14+IF(B158&lt;=10,Inputs!$C$12,Inputs!$C$13))/12</f>
        <v>85.2641114986997</v>
      </c>
      <c r="L158" s="56" t="n">
        <f aca="false">IF(OR(E158=1,A158&lt;=Inputs!$C$15),0,MAX(Inputs!$C$8*I158-(F158+G158+H158+J158-K158),0))</f>
        <v>0</v>
      </c>
      <c r="M158" s="56" t="n">
        <f aca="false">L158*INDEX(Rates!$B$2:$C$101,C158+1,IF(Inputs!$C$5="Male",1,2))/1000/12*Inputs!$C$16</f>
        <v>0</v>
      </c>
      <c r="N158" s="56" t="n">
        <f aca="false">IF($V$1=1,MAX(F158+G158+H158+J158-K158-M158,0)*Inputs!$C$22/12,0)</f>
        <v>0</v>
      </c>
      <c r="O158" s="56" t="n">
        <f aca="false">IF(AND(MOD(A158,12)=0,B158&gt;=Inputs!$C$18),MAX(F158+G158+H158+J158-K158-M158-N158,0)*Inputs!$C$17,0)</f>
        <v>0</v>
      </c>
      <c r="P158" s="56" t="n">
        <f aca="false">F158+G158+H158+J158-K158-M158-N158+O158</f>
        <v>170442.958885901</v>
      </c>
      <c r="Q158" s="56" t="n">
        <f aca="false">IF(OR(E158=1,P158&lt;=0),0,P158)</f>
        <v>170442.958885901</v>
      </c>
      <c r="R158" s="15" t="n">
        <f aca="false">IF(OR(E158=1,AND(P158&lt;=0,I158&gt;0)),1,0)</f>
        <v>0</v>
      </c>
      <c r="S158" s="15" t="n">
        <f aca="false">IF(L158&gt;0,1,0)</f>
        <v>0</v>
      </c>
    </row>
    <row r="159" customFormat="false" ht="15" hidden="false" customHeight="false" outlineLevel="0" collapsed="false">
      <c r="A159" s="15" t="n">
        <v>158</v>
      </c>
      <c r="B159" s="15" t="n">
        <f aca="false">INT((A159-1)/12)+1</f>
        <v>14</v>
      </c>
      <c r="C159" s="15" t="n">
        <f aca="false">MIN(Inputs!$C$4+B159-1,99)</f>
        <v>87</v>
      </c>
      <c r="D159" s="55" t="n">
        <f aca="false">Inputs!$C$28</f>
        <v>0.05</v>
      </c>
      <c r="E159" s="15" t="n">
        <f aca="false">R158</f>
        <v>0</v>
      </c>
      <c r="F159" s="56" t="n">
        <f aca="false">Q158</f>
        <v>170442.958885901</v>
      </c>
      <c r="G159" s="56" t="n">
        <f aca="false">IF(AND(MOD(A159-1,12)=0,B159&lt;=Inputs!$C$7,E159=0),Inputs!$C$6,0)</f>
        <v>0</v>
      </c>
      <c r="H159" s="56" t="n">
        <f aca="false">IF(B159=1,G159*Inputs!$C$9,0)</f>
        <v>0</v>
      </c>
      <c r="I159" s="56" t="n">
        <f aca="false">I158+G159</f>
        <v>120000</v>
      </c>
      <c r="J159" s="56" t="n">
        <f aca="false">(F159+G159+H159)*((1+D159)^(1/12)-1)</f>
        <v>694.405712552447</v>
      </c>
      <c r="K159" s="56" t="n">
        <f aca="false">(F159+G159+H159+J159)*(Inputs!$C$14+IF(B159&lt;=10,Inputs!$C$12,Inputs!$C$13))/12</f>
        <v>85.5686822992266</v>
      </c>
      <c r="L159" s="56" t="n">
        <f aca="false">IF(OR(E159=1,A159&lt;=Inputs!$C$15),0,MAX(Inputs!$C$8*I159-(F159+G159+H159+J159-K159),0))</f>
        <v>0</v>
      </c>
      <c r="M159" s="56" t="n">
        <f aca="false">L159*INDEX(Rates!$B$2:$C$101,C159+1,IF(Inputs!$C$5="Male",1,2))/1000/12*Inputs!$C$16</f>
        <v>0</v>
      </c>
      <c r="N159" s="56" t="n">
        <f aca="false">IF($V$1=1,MAX(F159+G159+H159+J159-K159-M159,0)*Inputs!$C$22/12,0)</f>
        <v>0</v>
      </c>
      <c r="O159" s="56" t="n">
        <f aca="false">IF(AND(MOD(A159,12)=0,B159&gt;=Inputs!$C$18),MAX(F159+G159+H159+J159-K159-M159-N159,0)*Inputs!$C$17,0)</f>
        <v>0</v>
      </c>
      <c r="P159" s="56" t="n">
        <f aca="false">F159+G159+H159+J159-K159-M159-N159+O159</f>
        <v>171051.795916154</v>
      </c>
      <c r="Q159" s="56" t="n">
        <f aca="false">IF(OR(E159=1,P159&lt;=0),0,P159)</f>
        <v>171051.795916154</v>
      </c>
      <c r="R159" s="15" t="n">
        <f aca="false">IF(OR(E159=1,AND(P159&lt;=0,I159&gt;0)),1,0)</f>
        <v>0</v>
      </c>
      <c r="S159" s="15" t="n">
        <f aca="false">IF(L159&gt;0,1,0)</f>
        <v>0</v>
      </c>
    </row>
    <row r="160" customFormat="false" ht="15" hidden="false" customHeight="false" outlineLevel="0" collapsed="false">
      <c r="A160" s="15" t="n">
        <v>159</v>
      </c>
      <c r="B160" s="15" t="n">
        <f aca="false">INT((A160-1)/12)+1</f>
        <v>14</v>
      </c>
      <c r="C160" s="15" t="n">
        <f aca="false">MIN(Inputs!$C$4+B160-1,99)</f>
        <v>87</v>
      </c>
      <c r="D160" s="55" t="n">
        <f aca="false">Inputs!$C$28</f>
        <v>0.05</v>
      </c>
      <c r="E160" s="15" t="n">
        <f aca="false">R159</f>
        <v>0</v>
      </c>
      <c r="F160" s="56" t="n">
        <f aca="false">Q159</f>
        <v>171051.795916154</v>
      </c>
      <c r="G160" s="56" t="n">
        <f aca="false">IF(AND(MOD(A160-1,12)=0,B160&lt;=Inputs!$C$7,E160=0),Inputs!$C$6,0)</f>
        <v>0</v>
      </c>
      <c r="H160" s="56" t="n">
        <f aca="false">IF(B160=1,G160*Inputs!$C$9,0)</f>
        <v>0</v>
      </c>
      <c r="I160" s="56" t="n">
        <f aca="false">I159+G160</f>
        <v>120000</v>
      </c>
      <c r="J160" s="56" t="n">
        <f aca="false">(F160+G160+H160)*((1+D160)^(1/12)-1)</f>
        <v>696.886189977767</v>
      </c>
      <c r="K160" s="56" t="n">
        <f aca="false">(F160+G160+H160+J160)*(Inputs!$C$14+IF(B160&lt;=10,Inputs!$C$12,Inputs!$C$13))/12</f>
        <v>85.8743410530659</v>
      </c>
      <c r="L160" s="56" t="n">
        <f aca="false">IF(OR(E160=1,A160&lt;=Inputs!$C$15),0,MAX(Inputs!$C$8*I160-(F160+G160+H160+J160-K160),0))</f>
        <v>0</v>
      </c>
      <c r="M160" s="56" t="n">
        <f aca="false">L160*INDEX(Rates!$B$2:$C$101,C160+1,IF(Inputs!$C$5="Male",1,2))/1000/12*Inputs!$C$16</f>
        <v>0</v>
      </c>
      <c r="N160" s="56" t="n">
        <f aca="false">IF($V$1=1,MAX(F160+G160+H160+J160-K160-M160,0)*Inputs!$C$22/12,0)</f>
        <v>0</v>
      </c>
      <c r="O160" s="56" t="n">
        <f aca="false">IF(AND(MOD(A160,12)=0,B160&gt;=Inputs!$C$18),MAX(F160+G160+H160+J160-K160-M160-N160,0)*Inputs!$C$17,0)</f>
        <v>0</v>
      </c>
      <c r="P160" s="56" t="n">
        <f aca="false">F160+G160+H160+J160-K160-M160-N160+O160</f>
        <v>171662.807765079</v>
      </c>
      <c r="Q160" s="56" t="n">
        <f aca="false">IF(OR(E160=1,P160&lt;=0),0,P160)</f>
        <v>171662.807765079</v>
      </c>
      <c r="R160" s="15" t="n">
        <f aca="false">IF(OR(E160=1,AND(P160&lt;=0,I160&gt;0)),1,0)</f>
        <v>0</v>
      </c>
      <c r="S160" s="15" t="n">
        <f aca="false">IF(L160&gt;0,1,0)</f>
        <v>0</v>
      </c>
    </row>
    <row r="161" customFormat="false" ht="15" hidden="false" customHeight="false" outlineLevel="0" collapsed="false">
      <c r="A161" s="15" t="n">
        <v>160</v>
      </c>
      <c r="B161" s="15" t="n">
        <f aca="false">INT((A161-1)/12)+1</f>
        <v>14</v>
      </c>
      <c r="C161" s="15" t="n">
        <f aca="false">MIN(Inputs!$C$4+B161-1,99)</f>
        <v>87</v>
      </c>
      <c r="D161" s="55" t="n">
        <f aca="false">Inputs!$C$28</f>
        <v>0.05</v>
      </c>
      <c r="E161" s="15" t="n">
        <f aca="false">R160</f>
        <v>0</v>
      </c>
      <c r="F161" s="56" t="n">
        <f aca="false">Q160</f>
        <v>171662.807765079</v>
      </c>
      <c r="G161" s="56" t="n">
        <f aca="false">IF(AND(MOD(A161-1,12)=0,B161&lt;=Inputs!$C$7,E161=0),Inputs!$C$6,0)</f>
        <v>0</v>
      </c>
      <c r="H161" s="56" t="n">
        <f aca="false">IF(B161=1,G161*Inputs!$C$9,0)</f>
        <v>0</v>
      </c>
      <c r="I161" s="56" t="n">
        <f aca="false">I160+G161</f>
        <v>120000</v>
      </c>
      <c r="J161" s="56" t="n">
        <f aca="false">(F161+G161+H161)*((1+D161)^(1/12)-1)</f>
        <v>699.375527883562</v>
      </c>
      <c r="K161" s="56" t="n">
        <f aca="false">(F161+G161+H161+J161)*(Inputs!$C$14+IF(B161&lt;=10,Inputs!$C$12,Inputs!$C$13))/12</f>
        <v>86.1810916464811</v>
      </c>
      <c r="L161" s="56" t="n">
        <f aca="false">IF(OR(E161=1,A161&lt;=Inputs!$C$15),0,MAX(Inputs!$C$8*I161-(F161+G161+H161+J161-K161),0))</f>
        <v>0</v>
      </c>
      <c r="M161" s="56" t="n">
        <f aca="false">L161*INDEX(Rates!$B$2:$C$101,C161+1,IF(Inputs!$C$5="Male",1,2))/1000/12*Inputs!$C$16</f>
        <v>0</v>
      </c>
      <c r="N161" s="56" t="n">
        <f aca="false">IF($V$1=1,MAX(F161+G161+H161+J161-K161-M161,0)*Inputs!$C$22/12,0)</f>
        <v>0</v>
      </c>
      <c r="O161" s="56" t="n">
        <f aca="false">IF(AND(MOD(A161,12)=0,B161&gt;=Inputs!$C$18),MAX(F161+G161+H161+J161-K161-M161-N161,0)*Inputs!$C$17,0)</f>
        <v>0</v>
      </c>
      <c r="P161" s="56" t="n">
        <f aca="false">F161+G161+H161+J161-K161-M161-N161+O161</f>
        <v>172276.002201316</v>
      </c>
      <c r="Q161" s="56" t="n">
        <f aca="false">IF(OR(E161=1,P161&lt;=0),0,P161)</f>
        <v>172276.002201316</v>
      </c>
      <c r="R161" s="15" t="n">
        <f aca="false">IF(OR(E161=1,AND(P161&lt;=0,I161&gt;0)),1,0)</f>
        <v>0</v>
      </c>
      <c r="S161" s="15" t="n">
        <f aca="false">IF(L161&gt;0,1,0)</f>
        <v>0</v>
      </c>
    </row>
    <row r="162" customFormat="false" ht="15" hidden="false" customHeight="false" outlineLevel="0" collapsed="false">
      <c r="A162" s="15" t="n">
        <v>161</v>
      </c>
      <c r="B162" s="15" t="n">
        <f aca="false">INT((A162-1)/12)+1</f>
        <v>14</v>
      </c>
      <c r="C162" s="15" t="n">
        <f aca="false">MIN(Inputs!$C$4+B162-1,99)</f>
        <v>87</v>
      </c>
      <c r="D162" s="55" t="n">
        <f aca="false">Inputs!$C$28</f>
        <v>0.05</v>
      </c>
      <c r="E162" s="15" t="n">
        <f aca="false">R161</f>
        <v>0</v>
      </c>
      <c r="F162" s="56" t="n">
        <f aca="false">Q161</f>
        <v>172276.002201316</v>
      </c>
      <c r="G162" s="56" t="n">
        <f aca="false">IF(AND(MOD(A162-1,12)=0,B162&lt;=Inputs!$C$7,E162=0),Inputs!$C$6,0)</f>
        <v>0</v>
      </c>
      <c r="H162" s="56" t="n">
        <f aca="false">IF(B162=1,G162*Inputs!$C$9,0)</f>
        <v>0</v>
      </c>
      <c r="I162" s="56" t="n">
        <f aca="false">I161+G162</f>
        <v>120000</v>
      </c>
      <c r="J162" s="56" t="n">
        <f aca="false">(F162+G162+H162)*((1+D162)^(1/12)-1)</f>
        <v>701.873757920237</v>
      </c>
      <c r="K162" s="56" t="n">
        <f aca="false">(F162+G162+H162+J162)*(Inputs!$C$14+IF(B162&lt;=10,Inputs!$C$12,Inputs!$C$13))/12</f>
        <v>86.488937979618</v>
      </c>
      <c r="L162" s="56" t="n">
        <f aca="false">IF(OR(E162=1,A162&lt;=Inputs!$C$15),0,MAX(Inputs!$C$8*I162-(F162+G162+H162+J162-K162),0))</f>
        <v>0</v>
      </c>
      <c r="M162" s="56" t="n">
        <f aca="false">L162*INDEX(Rates!$B$2:$C$101,C162+1,IF(Inputs!$C$5="Male",1,2))/1000/12*Inputs!$C$16</f>
        <v>0</v>
      </c>
      <c r="N162" s="56" t="n">
        <f aca="false">IF($V$1=1,MAX(F162+G162+H162+J162-K162-M162,0)*Inputs!$C$22/12,0)</f>
        <v>0</v>
      </c>
      <c r="O162" s="56" t="n">
        <f aca="false">IF(AND(MOD(A162,12)=0,B162&gt;=Inputs!$C$18),MAX(F162+G162+H162+J162-K162-M162-N162,0)*Inputs!$C$17,0)</f>
        <v>0</v>
      </c>
      <c r="P162" s="56" t="n">
        <f aca="false">F162+G162+H162+J162-K162-M162-N162+O162</f>
        <v>172891.387021256</v>
      </c>
      <c r="Q162" s="56" t="n">
        <f aca="false">IF(OR(E162=1,P162&lt;=0),0,P162)</f>
        <v>172891.387021256</v>
      </c>
      <c r="R162" s="15" t="n">
        <f aca="false">IF(OR(E162=1,AND(P162&lt;=0,I162&gt;0)),1,0)</f>
        <v>0</v>
      </c>
      <c r="S162" s="15" t="n">
        <f aca="false">IF(L162&gt;0,1,0)</f>
        <v>0</v>
      </c>
    </row>
    <row r="163" customFormat="false" ht="15" hidden="false" customHeight="false" outlineLevel="0" collapsed="false">
      <c r="A163" s="15" t="n">
        <v>162</v>
      </c>
      <c r="B163" s="15" t="n">
        <f aca="false">INT((A163-1)/12)+1</f>
        <v>14</v>
      </c>
      <c r="C163" s="15" t="n">
        <f aca="false">MIN(Inputs!$C$4+B163-1,99)</f>
        <v>87</v>
      </c>
      <c r="D163" s="55" t="n">
        <f aca="false">Inputs!$C$28</f>
        <v>0.05</v>
      </c>
      <c r="E163" s="15" t="n">
        <f aca="false">R162</f>
        <v>0</v>
      </c>
      <c r="F163" s="56" t="n">
        <f aca="false">Q162</f>
        <v>172891.387021256</v>
      </c>
      <c r="G163" s="56" t="n">
        <f aca="false">IF(AND(MOD(A163-1,12)=0,B163&lt;=Inputs!$C$7,E163=0),Inputs!$C$6,0)</f>
        <v>0</v>
      </c>
      <c r="H163" s="56" t="n">
        <f aca="false">IF(B163=1,G163*Inputs!$C$9,0)</f>
        <v>0</v>
      </c>
      <c r="I163" s="56" t="n">
        <f aca="false">I162+G163</f>
        <v>120000</v>
      </c>
      <c r="J163" s="56" t="n">
        <f aca="false">(F163+G163+H163)*((1+D163)^(1/12)-1)</f>
        <v>704.380911851253</v>
      </c>
      <c r="K163" s="56" t="n">
        <f aca="false">(F163+G163+H163+J163)*(Inputs!$C$14+IF(B163&lt;=10,Inputs!$C$12,Inputs!$C$13))/12</f>
        <v>86.7978839665538</v>
      </c>
      <c r="L163" s="56" t="n">
        <f aca="false">IF(OR(E163=1,A163&lt;=Inputs!$C$15),0,MAX(Inputs!$C$8*I163-(F163+G163+H163+J163-K163),0))</f>
        <v>0</v>
      </c>
      <c r="M163" s="56" t="n">
        <f aca="false">L163*INDEX(Rates!$B$2:$C$101,C163+1,IF(Inputs!$C$5="Male",1,2))/1000/12*Inputs!$C$16</f>
        <v>0</v>
      </c>
      <c r="N163" s="56" t="n">
        <f aca="false">IF($V$1=1,MAX(F163+G163+H163+J163-K163-M163,0)*Inputs!$C$22/12,0)</f>
        <v>0</v>
      </c>
      <c r="O163" s="56" t="n">
        <f aca="false">IF(AND(MOD(A163,12)=0,B163&gt;=Inputs!$C$18),MAX(F163+G163+H163+J163-K163-M163-N163,0)*Inputs!$C$17,0)</f>
        <v>0</v>
      </c>
      <c r="P163" s="56" t="n">
        <f aca="false">F163+G163+H163+J163-K163-M163-N163+O163</f>
        <v>173508.970049141</v>
      </c>
      <c r="Q163" s="56" t="n">
        <f aca="false">IF(OR(E163=1,P163&lt;=0),0,P163)</f>
        <v>173508.970049141</v>
      </c>
      <c r="R163" s="15" t="n">
        <f aca="false">IF(OR(E163=1,AND(P163&lt;=0,I163&gt;0)),1,0)</f>
        <v>0</v>
      </c>
      <c r="S163" s="15" t="n">
        <f aca="false">IF(L163&gt;0,1,0)</f>
        <v>0</v>
      </c>
    </row>
    <row r="164" customFormat="false" ht="15" hidden="false" customHeight="false" outlineLevel="0" collapsed="false">
      <c r="A164" s="15" t="n">
        <v>163</v>
      </c>
      <c r="B164" s="15" t="n">
        <f aca="false">INT((A164-1)/12)+1</f>
        <v>14</v>
      </c>
      <c r="C164" s="15" t="n">
        <f aca="false">MIN(Inputs!$C$4+B164-1,99)</f>
        <v>87</v>
      </c>
      <c r="D164" s="55" t="n">
        <f aca="false">Inputs!$C$28</f>
        <v>0.05</v>
      </c>
      <c r="E164" s="15" t="n">
        <f aca="false">R163</f>
        <v>0</v>
      </c>
      <c r="F164" s="56" t="n">
        <f aca="false">Q163</f>
        <v>173508.970049141</v>
      </c>
      <c r="G164" s="56" t="n">
        <f aca="false">IF(AND(MOD(A164-1,12)=0,B164&lt;=Inputs!$C$7,E164=0),Inputs!$C$6,0)</f>
        <v>0</v>
      </c>
      <c r="H164" s="56" t="n">
        <f aca="false">IF(B164=1,G164*Inputs!$C$9,0)</f>
        <v>0</v>
      </c>
      <c r="I164" s="56" t="n">
        <f aca="false">I163+G164</f>
        <v>120000</v>
      </c>
      <c r="J164" s="56" t="n">
        <f aca="false">(F164+G164+H164)*((1+D164)^(1/12)-1)</f>
        <v>706.897021553535</v>
      </c>
      <c r="K164" s="56" t="n">
        <f aca="false">(F164+G164+H164+J164)*(Inputs!$C$14+IF(B164&lt;=10,Inputs!$C$12,Inputs!$C$13))/12</f>
        <v>87.1079335353473</v>
      </c>
      <c r="L164" s="56" t="n">
        <f aca="false">IF(OR(E164=1,A164&lt;=Inputs!$C$15),0,MAX(Inputs!$C$8*I164-(F164+G164+H164+J164-K164),0))</f>
        <v>0</v>
      </c>
      <c r="M164" s="56" t="n">
        <f aca="false">L164*INDEX(Rates!$B$2:$C$101,C164+1,IF(Inputs!$C$5="Male",1,2))/1000/12*Inputs!$C$16</f>
        <v>0</v>
      </c>
      <c r="N164" s="56" t="n">
        <f aca="false">IF($V$1=1,MAX(F164+G164+H164+J164-K164-M164,0)*Inputs!$C$22/12,0)</f>
        <v>0</v>
      </c>
      <c r="O164" s="56" t="n">
        <f aca="false">IF(AND(MOD(A164,12)=0,B164&gt;=Inputs!$C$18),MAX(F164+G164+H164+J164-K164-M164-N164,0)*Inputs!$C$17,0)</f>
        <v>0</v>
      </c>
      <c r="P164" s="56" t="n">
        <f aca="false">F164+G164+H164+J164-K164-M164-N164+O164</f>
        <v>174128.759137159</v>
      </c>
      <c r="Q164" s="56" t="n">
        <f aca="false">IF(OR(E164=1,P164&lt;=0),0,P164)</f>
        <v>174128.759137159</v>
      </c>
      <c r="R164" s="15" t="n">
        <f aca="false">IF(OR(E164=1,AND(P164&lt;=0,I164&gt;0)),1,0)</f>
        <v>0</v>
      </c>
      <c r="S164" s="15" t="n">
        <f aca="false">IF(L164&gt;0,1,0)</f>
        <v>0</v>
      </c>
    </row>
    <row r="165" customFormat="false" ht="15" hidden="false" customHeight="false" outlineLevel="0" collapsed="false">
      <c r="A165" s="15" t="n">
        <v>164</v>
      </c>
      <c r="B165" s="15" t="n">
        <f aca="false">INT((A165-1)/12)+1</f>
        <v>14</v>
      </c>
      <c r="C165" s="15" t="n">
        <f aca="false">MIN(Inputs!$C$4+B165-1,99)</f>
        <v>87</v>
      </c>
      <c r="D165" s="55" t="n">
        <f aca="false">Inputs!$C$28</f>
        <v>0.05</v>
      </c>
      <c r="E165" s="15" t="n">
        <f aca="false">R164</f>
        <v>0</v>
      </c>
      <c r="F165" s="56" t="n">
        <f aca="false">Q164</f>
        <v>174128.759137159</v>
      </c>
      <c r="G165" s="56" t="n">
        <f aca="false">IF(AND(MOD(A165-1,12)=0,B165&lt;=Inputs!$C$7,E165=0),Inputs!$C$6,0)</f>
        <v>0</v>
      </c>
      <c r="H165" s="56" t="n">
        <f aca="false">IF(B165=1,G165*Inputs!$C$9,0)</f>
        <v>0</v>
      </c>
      <c r="I165" s="56" t="n">
        <f aca="false">I164+G165</f>
        <v>120000</v>
      </c>
      <c r="J165" s="56" t="n">
        <f aca="false">(F165+G165+H165)*((1+D165)^(1/12)-1)</f>
        <v>709.422119017876</v>
      </c>
      <c r="K165" s="56" t="n">
        <f aca="false">(F165+G165+H165+J165)*(Inputs!$C$14+IF(B165&lt;=10,Inputs!$C$12,Inputs!$C$13))/12</f>
        <v>87.4190906280885</v>
      </c>
      <c r="L165" s="56" t="n">
        <f aca="false">IF(OR(E165=1,A165&lt;=Inputs!$C$15),0,MAX(Inputs!$C$8*I165-(F165+G165+H165+J165-K165),0))</f>
        <v>0</v>
      </c>
      <c r="M165" s="56" t="n">
        <f aca="false">L165*INDEX(Rates!$B$2:$C$101,C165+1,IF(Inputs!$C$5="Male",1,2))/1000/12*Inputs!$C$16</f>
        <v>0</v>
      </c>
      <c r="N165" s="56" t="n">
        <f aca="false">IF($V$1=1,MAX(F165+G165+H165+J165-K165-M165,0)*Inputs!$C$22/12,0)</f>
        <v>0</v>
      </c>
      <c r="O165" s="56" t="n">
        <f aca="false">IF(AND(MOD(A165,12)=0,B165&gt;=Inputs!$C$18),MAX(F165+G165+H165+J165-K165-M165-N165,0)*Inputs!$C$17,0)</f>
        <v>0</v>
      </c>
      <c r="P165" s="56" t="n">
        <f aca="false">F165+G165+H165+J165-K165-M165-N165+O165</f>
        <v>174750.762165549</v>
      </c>
      <c r="Q165" s="56" t="n">
        <f aca="false">IF(OR(E165=1,P165&lt;=0),0,P165)</f>
        <v>174750.762165549</v>
      </c>
      <c r="R165" s="15" t="n">
        <f aca="false">IF(OR(E165=1,AND(P165&lt;=0,I165&gt;0)),1,0)</f>
        <v>0</v>
      </c>
      <c r="S165" s="15" t="n">
        <f aca="false">IF(L165&gt;0,1,0)</f>
        <v>0</v>
      </c>
    </row>
    <row r="166" customFormat="false" ht="15" hidden="false" customHeight="false" outlineLevel="0" collapsed="false">
      <c r="A166" s="15" t="n">
        <v>165</v>
      </c>
      <c r="B166" s="15" t="n">
        <f aca="false">INT((A166-1)/12)+1</f>
        <v>14</v>
      </c>
      <c r="C166" s="15" t="n">
        <f aca="false">MIN(Inputs!$C$4+B166-1,99)</f>
        <v>87</v>
      </c>
      <c r="D166" s="55" t="n">
        <f aca="false">Inputs!$C$28</f>
        <v>0.05</v>
      </c>
      <c r="E166" s="15" t="n">
        <f aca="false">R165</f>
        <v>0</v>
      </c>
      <c r="F166" s="56" t="n">
        <f aca="false">Q165</f>
        <v>174750.762165549</v>
      </c>
      <c r="G166" s="56" t="n">
        <f aca="false">IF(AND(MOD(A166-1,12)=0,B166&lt;=Inputs!$C$7,E166=0),Inputs!$C$6,0)</f>
        <v>0</v>
      </c>
      <c r="H166" s="56" t="n">
        <f aca="false">IF(B166=1,G166*Inputs!$C$9,0)</f>
        <v>0</v>
      </c>
      <c r="I166" s="56" t="n">
        <f aca="false">I165+G166</f>
        <v>120000</v>
      </c>
      <c r="J166" s="56" t="n">
        <f aca="false">(F166+G166+H166)*((1+D166)^(1/12)-1)</f>
        <v>711.95623634934</v>
      </c>
      <c r="K166" s="56" t="n">
        <f aca="false">(F166+G166+H166+J166)*(Inputs!$C$14+IF(B166&lt;=10,Inputs!$C$12,Inputs!$C$13))/12</f>
        <v>87.7313592009492</v>
      </c>
      <c r="L166" s="56" t="n">
        <f aca="false">IF(OR(E166=1,A166&lt;=Inputs!$C$15),0,MAX(Inputs!$C$8*I166-(F166+G166+H166+J166-K166),0))</f>
        <v>0</v>
      </c>
      <c r="M166" s="56" t="n">
        <f aca="false">L166*INDEX(Rates!$B$2:$C$101,C166+1,IF(Inputs!$C$5="Male",1,2))/1000/12*Inputs!$C$16</f>
        <v>0</v>
      </c>
      <c r="N166" s="56" t="n">
        <f aca="false">IF($V$1=1,MAX(F166+G166+H166+J166-K166-M166,0)*Inputs!$C$22/12,0)</f>
        <v>0</v>
      </c>
      <c r="O166" s="56" t="n">
        <f aca="false">IF(AND(MOD(A166,12)=0,B166&gt;=Inputs!$C$18),MAX(F166+G166+H166+J166-K166-M166-N166,0)*Inputs!$C$17,0)</f>
        <v>0</v>
      </c>
      <c r="P166" s="56" t="n">
        <f aca="false">F166+G166+H166+J166-K166-M166-N166+O166</f>
        <v>175374.987042697</v>
      </c>
      <c r="Q166" s="56" t="n">
        <f aca="false">IF(OR(E166=1,P166&lt;=0),0,P166)</f>
        <v>175374.987042697</v>
      </c>
      <c r="R166" s="15" t="n">
        <f aca="false">IF(OR(E166=1,AND(P166&lt;=0,I166&gt;0)),1,0)</f>
        <v>0</v>
      </c>
      <c r="S166" s="15" t="n">
        <f aca="false">IF(L166&gt;0,1,0)</f>
        <v>0</v>
      </c>
    </row>
    <row r="167" customFormat="false" ht="15" hidden="false" customHeight="false" outlineLevel="0" collapsed="false">
      <c r="A167" s="15" t="n">
        <v>166</v>
      </c>
      <c r="B167" s="15" t="n">
        <f aca="false">INT((A167-1)/12)+1</f>
        <v>14</v>
      </c>
      <c r="C167" s="15" t="n">
        <f aca="false">MIN(Inputs!$C$4+B167-1,99)</f>
        <v>87</v>
      </c>
      <c r="D167" s="55" t="n">
        <f aca="false">Inputs!$C$28</f>
        <v>0.05</v>
      </c>
      <c r="E167" s="15" t="n">
        <f aca="false">R166</f>
        <v>0</v>
      </c>
      <c r="F167" s="56" t="n">
        <f aca="false">Q166</f>
        <v>175374.987042697</v>
      </c>
      <c r="G167" s="56" t="n">
        <f aca="false">IF(AND(MOD(A167-1,12)=0,B167&lt;=Inputs!$C$7,E167=0),Inputs!$C$6,0)</f>
        <v>0</v>
      </c>
      <c r="H167" s="56" t="n">
        <f aca="false">IF(B167=1,G167*Inputs!$C$9,0)</f>
        <v>0</v>
      </c>
      <c r="I167" s="56" t="n">
        <f aca="false">I166+G167</f>
        <v>120000</v>
      </c>
      <c r="J167" s="56" t="n">
        <f aca="false">(F167+G167+H167)*((1+D167)^(1/12)-1)</f>
        <v>714.499405767675</v>
      </c>
      <c r="K167" s="56" t="n">
        <f aca="false">(F167+G167+H167+J167)*(Inputs!$C$14+IF(B167&lt;=10,Inputs!$C$12,Inputs!$C$13))/12</f>
        <v>88.0447432242325</v>
      </c>
      <c r="L167" s="56" t="n">
        <f aca="false">IF(OR(E167=1,A167&lt;=Inputs!$C$15),0,MAX(Inputs!$C$8*I167-(F167+G167+H167+J167-K167),0))</f>
        <v>0</v>
      </c>
      <c r="M167" s="56" t="n">
        <f aca="false">L167*INDEX(Rates!$B$2:$C$101,C167+1,IF(Inputs!$C$5="Male",1,2))/1000/12*Inputs!$C$16</f>
        <v>0</v>
      </c>
      <c r="N167" s="56" t="n">
        <f aca="false">IF($V$1=1,MAX(F167+G167+H167+J167-K167-M167,0)*Inputs!$C$22/12,0)</f>
        <v>0</v>
      </c>
      <c r="O167" s="56" t="n">
        <f aca="false">IF(AND(MOD(A167,12)=0,B167&gt;=Inputs!$C$18),MAX(F167+G167+H167+J167-K167-M167-N167,0)*Inputs!$C$17,0)</f>
        <v>0</v>
      </c>
      <c r="P167" s="56" t="n">
        <f aca="false">F167+G167+H167+J167-K167-M167-N167+O167</f>
        <v>176001.441705241</v>
      </c>
      <c r="Q167" s="56" t="n">
        <f aca="false">IF(OR(E167=1,P167&lt;=0),0,P167)</f>
        <v>176001.441705241</v>
      </c>
      <c r="R167" s="15" t="n">
        <f aca="false">IF(OR(E167=1,AND(P167&lt;=0,I167&gt;0)),1,0)</f>
        <v>0</v>
      </c>
      <c r="S167" s="15" t="n">
        <f aca="false">IF(L167&gt;0,1,0)</f>
        <v>0</v>
      </c>
    </row>
    <row r="168" customFormat="false" ht="15" hidden="false" customHeight="false" outlineLevel="0" collapsed="false">
      <c r="A168" s="15" t="n">
        <v>167</v>
      </c>
      <c r="B168" s="15" t="n">
        <f aca="false">INT((A168-1)/12)+1</f>
        <v>14</v>
      </c>
      <c r="C168" s="15" t="n">
        <f aca="false">MIN(Inputs!$C$4+B168-1,99)</f>
        <v>87</v>
      </c>
      <c r="D168" s="55" t="n">
        <f aca="false">Inputs!$C$28</f>
        <v>0.05</v>
      </c>
      <c r="E168" s="15" t="n">
        <f aca="false">R167</f>
        <v>0</v>
      </c>
      <c r="F168" s="56" t="n">
        <f aca="false">Q167</f>
        <v>176001.441705241</v>
      </c>
      <c r="G168" s="56" t="n">
        <f aca="false">IF(AND(MOD(A168-1,12)=0,B168&lt;=Inputs!$C$7,E168=0),Inputs!$C$6,0)</f>
        <v>0</v>
      </c>
      <c r="H168" s="56" t="n">
        <f aca="false">IF(B168=1,G168*Inputs!$C$9,0)</f>
        <v>0</v>
      </c>
      <c r="I168" s="56" t="n">
        <f aca="false">I167+G168</f>
        <v>120000</v>
      </c>
      <c r="J168" s="56" t="n">
        <f aca="false">(F168+G168+H168)*((1+D168)^(1/12)-1)</f>
        <v>717.051659607721</v>
      </c>
      <c r="K168" s="56" t="n">
        <f aca="false">(F168+G168+H168+J168)*(Inputs!$C$14+IF(B168&lt;=10,Inputs!$C$12,Inputs!$C$13))/12</f>
        <v>88.3592466824243</v>
      </c>
      <c r="L168" s="56" t="n">
        <f aca="false">IF(OR(E168=1,A168&lt;=Inputs!$C$15),0,MAX(Inputs!$C$8*I168-(F168+G168+H168+J168-K168),0))</f>
        <v>0</v>
      </c>
      <c r="M168" s="56" t="n">
        <f aca="false">L168*INDEX(Rates!$B$2:$C$101,C168+1,IF(Inputs!$C$5="Male",1,2))/1000/12*Inputs!$C$16</f>
        <v>0</v>
      </c>
      <c r="N168" s="56" t="n">
        <f aca="false">IF($V$1=1,MAX(F168+G168+H168+J168-K168-M168,0)*Inputs!$C$22/12,0)</f>
        <v>0</v>
      </c>
      <c r="O168" s="56" t="n">
        <f aca="false">IF(AND(MOD(A168,12)=0,B168&gt;=Inputs!$C$18),MAX(F168+G168+H168+J168-K168-M168-N168,0)*Inputs!$C$17,0)</f>
        <v>0</v>
      </c>
      <c r="P168" s="56" t="n">
        <f aca="false">F168+G168+H168+J168-K168-M168-N168+O168</f>
        <v>176630.134118166</v>
      </c>
      <c r="Q168" s="56" t="n">
        <f aca="false">IF(OR(E168=1,P168&lt;=0),0,P168)</f>
        <v>176630.134118166</v>
      </c>
      <c r="R168" s="15" t="n">
        <f aca="false">IF(OR(E168=1,AND(P168&lt;=0,I168&gt;0)),1,0)</f>
        <v>0</v>
      </c>
      <c r="S168" s="15" t="n">
        <f aca="false">IF(L168&gt;0,1,0)</f>
        <v>0</v>
      </c>
    </row>
    <row r="169" customFormat="false" ht="15" hidden="false" customHeight="false" outlineLevel="0" collapsed="false">
      <c r="A169" s="15" t="n">
        <v>168</v>
      </c>
      <c r="B169" s="15" t="n">
        <f aca="false">INT((A169-1)/12)+1</f>
        <v>14</v>
      </c>
      <c r="C169" s="15" t="n">
        <f aca="false">MIN(Inputs!$C$4+B169-1,99)</f>
        <v>87</v>
      </c>
      <c r="D169" s="55" t="n">
        <f aca="false">Inputs!$C$28</f>
        <v>0.05</v>
      </c>
      <c r="E169" s="15" t="n">
        <f aca="false">R168</f>
        <v>0</v>
      </c>
      <c r="F169" s="56" t="n">
        <f aca="false">Q168</f>
        <v>176630.134118166</v>
      </c>
      <c r="G169" s="56" t="n">
        <f aca="false">IF(AND(MOD(A169-1,12)=0,B169&lt;=Inputs!$C$7,E169=0),Inputs!$C$6,0)</f>
        <v>0</v>
      </c>
      <c r="H169" s="56" t="n">
        <f aca="false">IF(B169=1,G169*Inputs!$C$9,0)</f>
        <v>0</v>
      </c>
      <c r="I169" s="56" t="n">
        <f aca="false">I168+G169</f>
        <v>120000</v>
      </c>
      <c r="J169" s="56" t="n">
        <f aca="false">(F169+G169+H169)*((1+D169)^(1/12)-1)</f>
        <v>719.613030319819</v>
      </c>
      <c r="K169" s="56" t="n">
        <f aca="false">(F169+G169+H169+J169)*(Inputs!$C$14+IF(B169&lt;=10,Inputs!$C$12,Inputs!$C$13))/12</f>
        <v>88.674873574243</v>
      </c>
      <c r="L169" s="56" t="n">
        <f aca="false">IF(OR(E169=1,A169&lt;=Inputs!$C$15),0,MAX(Inputs!$C$8*I169-(F169+G169+H169+J169-K169),0))</f>
        <v>0</v>
      </c>
      <c r="M169" s="56" t="n">
        <f aca="false">L169*INDEX(Rates!$B$2:$C$101,C169+1,IF(Inputs!$C$5="Male",1,2))/1000/12*Inputs!$C$16</f>
        <v>0</v>
      </c>
      <c r="N169" s="56" t="n">
        <f aca="false">IF($V$1=1,MAX(F169+G169+H169+J169-K169-M169,0)*Inputs!$C$22/12,0)</f>
        <v>0</v>
      </c>
      <c r="O169" s="56" t="n">
        <f aca="false">IF(AND(MOD(A169,12)=0,B169&gt;=Inputs!$C$18),MAX(F169+G169+H169+J169-K169-M169-N169,0)*Inputs!$C$17,0)</f>
        <v>886.305361374558</v>
      </c>
      <c r="P169" s="56" t="n">
        <f aca="false">F169+G169+H169+J169-K169-M169-N169+O169</f>
        <v>178147.377636286</v>
      </c>
      <c r="Q169" s="56" t="n">
        <f aca="false">IF(OR(E169=1,P169&lt;=0),0,P169)</f>
        <v>178147.377636286</v>
      </c>
      <c r="R169" s="15" t="n">
        <f aca="false">IF(OR(E169=1,AND(P169&lt;=0,I169&gt;0)),1,0)</f>
        <v>0</v>
      </c>
      <c r="S169" s="15" t="n">
        <f aca="false">IF(L169&gt;0,1,0)</f>
        <v>0</v>
      </c>
    </row>
    <row r="170" customFormat="false" ht="15" hidden="false" customHeight="false" outlineLevel="0" collapsed="false">
      <c r="A170" s="15" t="n">
        <v>169</v>
      </c>
      <c r="B170" s="15" t="n">
        <f aca="false">INT((A170-1)/12)+1</f>
        <v>15</v>
      </c>
      <c r="C170" s="15" t="n">
        <f aca="false">MIN(Inputs!$C$4+B170-1,99)</f>
        <v>88</v>
      </c>
      <c r="D170" s="55" t="n">
        <f aca="false">Inputs!$C$28</f>
        <v>0.05</v>
      </c>
      <c r="E170" s="15" t="n">
        <f aca="false">R169</f>
        <v>0</v>
      </c>
      <c r="F170" s="56" t="n">
        <f aca="false">Q169</f>
        <v>178147.377636286</v>
      </c>
      <c r="G170" s="56" t="n">
        <f aca="false">IF(AND(MOD(A170-1,12)=0,B170&lt;=Inputs!$C$7,E170=0),Inputs!$C$6,0)</f>
        <v>0</v>
      </c>
      <c r="H170" s="56" t="n">
        <f aca="false">IF(B170=1,G170*Inputs!$C$9,0)</f>
        <v>0</v>
      </c>
      <c r="I170" s="56" t="n">
        <f aca="false">I169+G170</f>
        <v>120000</v>
      </c>
      <c r="J170" s="56" t="n">
        <f aca="false">(F170+G170+H170)*((1+D170)^(1/12)-1)</f>
        <v>725.794468222579</v>
      </c>
      <c r="K170" s="56" t="n">
        <f aca="false">(F170+G170+H170+J170)*(Inputs!$C$14+IF(B170&lt;=10,Inputs!$C$12,Inputs!$C$13))/12</f>
        <v>89.4365860522544</v>
      </c>
      <c r="L170" s="56" t="n">
        <f aca="false">IF(OR(E170=1,A170&lt;=Inputs!$C$15),0,MAX(Inputs!$C$8*I170-(F170+G170+H170+J170-K170),0))</f>
        <v>0</v>
      </c>
      <c r="M170" s="56" t="n">
        <f aca="false">L170*INDEX(Rates!$B$2:$C$101,C170+1,IF(Inputs!$C$5="Male",1,2))/1000/12*Inputs!$C$16</f>
        <v>0</v>
      </c>
      <c r="N170" s="56" t="n">
        <f aca="false">IF($V$1=1,MAX(F170+G170+H170+J170-K170-M170,0)*Inputs!$C$22/12,0)</f>
        <v>0</v>
      </c>
      <c r="O170" s="56" t="n">
        <f aca="false">IF(AND(MOD(A170,12)=0,B170&gt;=Inputs!$C$18),MAX(F170+G170+H170+J170-K170-M170-N170,0)*Inputs!$C$17,0)</f>
        <v>0</v>
      </c>
      <c r="P170" s="56" t="n">
        <f aca="false">F170+G170+H170+J170-K170-M170-N170+O170</f>
        <v>178783.735518457</v>
      </c>
      <c r="Q170" s="56" t="n">
        <f aca="false">IF(OR(E170=1,P170&lt;=0),0,P170)</f>
        <v>178783.735518457</v>
      </c>
      <c r="R170" s="15" t="n">
        <f aca="false">IF(OR(E170=1,AND(P170&lt;=0,I170&gt;0)),1,0)</f>
        <v>0</v>
      </c>
      <c r="S170" s="15" t="n">
        <f aca="false">IF(L170&gt;0,1,0)</f>
        <v>0</v>
      </c>
    </row>
    <row r="171" customFormat="false" ht="15" hidden="false" customHeight="false" outlineLevel="0" collapsed="false">
      <c r="A171" s="15" t="n">
        <v>170</v>
      </c>
      <c r="B171" s="15" t="n">
        <f aca="false">INT((A171-1)/12)+1</f>
        <v>15</v>
      </c>
      <c r="C171" s="15" t="n">
        <f aca="false">MIN(Inputs!$C$4+B171-1,99)</f>
        <v>88</v>
      </c>
      <c r="D171" s="55" t="n">
        <f aca="false">Inputs!$C$28</f>
        <v>0.05</v>
      </c>
      <c r="E171" s="15" t="n">
        <f aca="false">R170</f>
        <v>0</v>
      </c>
      <c r="F171" s="56" t="n">
        <f aca="false">Q170</f>
        <v>178783.735518457</v>
      </c>
      <c r="G171" s="56" t="n">
        <f aca="false">IF(AND(MOD(A171-1,12)=0,B171&lt;=Inputs!$C$7,E171=0),Inputs!$C$6,0)</f>
        <v>0</v>
      </c>
      <c r="H171" s="56" t="n">
        <f aca="false">IF(B171=1,G171*Inputs!$C$9,0)</f>
        <v>0</v>
      </c>
      <c r="I171" s="56" t="n">
        <f aca="false">I170+G171</f>
        <v>120000</v>
      </c>
      <c r="J171" s="56" t="n">
        <f aca="false">(F171+G171+H171)*((1+D171)^(1/12)-1)</f>
        <v>728.387069005241</v>
      </c>
      <c r="K171" s="56" t="n">
        <f aca="false">(F171+G171+H171+J171)*(Inputs!$C$14+IF(B171&lt;=10,Inputs!$C$12,Inputs!$C$13))/12</f>
        <v>89.7560612937309</v>
      </c>
      <c r="L171" s="56" t="n">
        <f aca="false">IF(OR(E171=1,A171&lt;=Inputs!$C$15),0,MAX(Inputs!$C$8*I171-(F171+G171+H171+J171-K171),0))</f>
        <v>0</v>
      </c>
      <c r="M171" s="56" t="n">
        <f aca="false">L171*INDEX(Rates!$B$2:$C$101,C171+1,IF(Inputs!$C$5="Male",1,2))/1000/12*Inputs!$C$16</f>
        <v>0</v>
      </c>
      <c r="N171" s="56" t="n">
        <f aca="false">IF($V$1=1,MAX(F171+G171+H171+J171-K171-M171,0)*Inputs!$C$22/12,0)</f>
        <v>0</v>
      </c>
      <c r="O171" s="56" t="n">
        <f aca="false">IF(AND(MOD(A171,12)=0,B171&gt;=Inputs!$C$18),MAX(F171+G171+H171+J171-K171-M171-N171,0)*Inputs!$C$17,0)</f>
        <v>0</v>
      </c>
      <c r="P171" s="56" t="n">
        <f aca="false">F171+G171+H171+J171-K171-M171-N171+O171</f>
        <v>179422.366526168</v>
      </c>
      <c r="Q171" s="56" t="n">
        <f aca="false">IF(OR(E171=1,P171&lt;=0),0,P171)</f>
        <v>179422.366526168</v>
      </c>
      <c r="R171" s="15" t="n">
        <f aca="false">IF(OR(E171=1,AND(P171&lt;=0,I171&gt;0)),1,0)</f>
        <v>0</v>
      </c>
      <c r="S171" s="15" t="n">
        <f aca="false">IF(L171&gt;0,1,0)</f>
        <v>0</v>
      </c>
    </row>
    <row r="172" customFormat="false" ht="15" hidden="false" customHeight="false" outlineLevel="0" collapsed="false">
      <c r="A172" s="15" t="n">
        <v>171</v>
      </c>
      <c r="B172" s="15" t="n">
        <f aca="false">INT((A172-1)/12)+1</f>
        <v>15</v>
      </c>
      <c r="C172" s="15" t="n">
        <f aca="false">MIN(Inputs!$C$4+B172-1,99)</f>
        <v>88</v>
      </c>
      <c r="D172" s="55" t="n">
        <f aca="false">Inputs!$C$28</f>
        <v>0.05</v>
      </c>
      <c r="E172" s="15" t="n">
        <f aca="false">R171</f>
        <v>0</v>
      </c>
      <c r="F172" s="56" t="n">
        <f aca="false">Q171</f>
        <v>179422.366526168</v>
      </c>
      <c r="G172" s="56" t="n">
        <f aca="false">IF(AND(MOD(A172-1,12)=0,B172&lt;=Inputs!$C$7,E172=0),Inputs!$C$6,0)</f>
        <v>0</v>
      </c>
      <c r="H172" s="56" t="n">
        <f aca="false">IF(B172=1,G172*Inputs!$C$9,0)</f>
        <v>0</v>
      </c>
      <c r="I172" s="56" t="n">
        <f aca="false">I171+G172</f>
        <v>120000</v>
      </c>
      <c r="J172" s="56" t="n">
        <f aca="false">(F172+G172+H172)*((1+D172)^(1/12)-1)</f>
        <v>730.988930782733</v>
      </c>
      <c r="K172" s="56" t="n">
        <f aca="false">(F172+G172+H172+J172)*(Inputs!$C$14+IF(B172&lt;=10,Inputs!$C$12,Inputs!$C$13))/12</f>
        <v>90.0766777284754</v>
      </c>
      <c r="L172" s="56" t="n">
        <f aca="false">IF(OR(E172=1,A172&lt;=Inputs!$C$15),0,MAX(Inputs!$C$8*I172-(F172+G172+H172+J172-K172),0))</f>
        <v>0</v>
      </c>
      <c r="M172" s="56" t="n">
        <f aca="false">L172*INDEX(Rates!$B$2:$C$101,C172+1,IF(Inputs!$C$5="Male",1,2))/1000/12*Inputs!$C$16</f>
        <v>0</v>
      </c>
      <c r="N172" s="56" t="n">
        <f aca="false">IF($V$1=1,MAX(F172+G172+H172+J172-K172-M172,0)*Inputs!$C$22/12,0)</f>
        <v>0</v>
      </c>
      <c r="O172" s="56" t="n">
        <f aca="false">IF(AND(MOD(A172,12)=0,B172&gt;=Inputs!$C$18),MAX(F172+G172+H172+J172-K172-M172-N172,0)*Inputs!$C$17,0)</f>
        <v>0</v>
      </c>
      <c r="P172" s="56" t="n">
        <f aca="false">F172+G172+H172+J172-K172-M172-N172+O172</f>
        <v>180063.278779222</v>
      </c>
      <c r="Q172" s="56" t="n">
        <f aca="false">IF(OR(E172=1,P172&lt;=0),0,P172)</f>
        <v>180063.278779222</v>
      </c>
      <c r="R172" s="15" t="n">
        <f aca="false">IF(OR(E172=1,AND(P172&lt;=0,I172&gt;0)),1,0)</f>
        <v>0</v>
      </c>
      <c r="S172" s="15" t="n">
        <f aca="false">IF(L172&gt;0,1,0)</f>
        <v>0</v>
      </c>
    </row>
    <row r="173" customFormat="false" ht="15" hidden="false" customHeight="false" outlineLevel="0" collapsed="false">
      <c r="A173" s="15" t="n">
        <v>172</v>
      </c>
      <c r="B173" s="15" t="n">
        <f aca="false">INT((A173-1)/12)+1</f>
        <v>15</v>
      </c>
      <c r="C173" s="15" t="n">
        <f aca="false">MIN(Inputs!$C$4+B173-1,99)</f>
        <v>88</v>
      </c>
      <c r="D173" s="55" t="n">
        <f aca="false">Inputs!$C$28</f>
        <v>0.05</v>
      </c>
      <c r="E173" s="15" t="n">
        <f aca="false">R172</f>
        <v>0</v>
      </c>
      <c r="F173" s="56" t="n">
        <f aca="false">Q172</f>
        <v>180063.278779222</v>
      </c>
      <c r="G173" s="56" t="n">
        <f aca="false">IF(AND(MOD(A173-1,12)=0,B173&lt;=Inputs!$C$7,E173=0),Inputs!$C$6,0)</f>
        <v>0</v>
      </c>
      <c r="H173" s="56" t="n">
        <f aca="false">IF(B173=1,G173*Inputs!$C$9,0)</f>
        <v>0</v>
      </c>
      <c r="I173" s="56" t="n">
        <f aca="false">I172+G173</f>
        <v>120000</v>
      </c>
      <c r="J173" s="56" t="n">
        <f aca="false">(F173+G173+H173)*((1+D173)^(1/12)-1)</f>
        <v>733.600086636134</v>
      </c>
      <c r="K173" s="56" t="n">
        <f aca="false">(F173+G173+H173+J173)*(Inputs!$C$14+IF(B173&lt;=10,Inputs!$C$12,Inputs!$C$13))/12</f>
        <v>90.3984394329292</v>
      </c>
      <c r="L173" s="56" t="n">
        <f aca="false">IF(OR(E173=1,A173&lt;=Inputs!$C$15),0,MAX(Inputs!$C$8*I173-(F173+G173+H173+J173-K173),0))</f>
        <v>0</v>
      </c>
      <c r="M173" s="56" t="n">
        <f aca="false">L173*INDEX(Rates!$B$2:$C$101,C173+1,IF(Inputs!$C$5="Male",1,2))/1000/12*Inputs!$C$16</f>
        <v>0</v>
      </c>
      <c r="N173" s="56" t="n">
        <f aca="false">IF($V$1=1,MAX(F173+G173+H173+J173-K173-M173,0)*Inputs!$C$22/12,0)</f>
        <v>0</v>
      </c>
      <c r="O173" s="56" t="n">
        <f aca="false">IF(AND(MOD(A173,12)=0,B173&gt;=Inputs!$C$18),MAX(F173+G173+H173+J173-K173-M173-N173,0)*Inputs!$C$17,0)</f>
        <v>0</v>
      </c>
      <c r="P173" s="56" t="n">
        <f aca="false">F173+G173+H173+J173-K173-M173-N173+O173</f>
        <v>180706.480426426</v>
      </c>
      <c r="Q173" s="56" t="n">
        <f aca="false">IF(OR(E173=1,P173&lt;=0),0,P173)</f>
        <v>180706.480426426</v>
      </c>
      <c r="R173" s="15" t="n">
        <f aca="false">IF(OR(E173=1,AND(P173&lt;=0,I173&gt;0)),1,0)</f>
        <v>0</v>
      </c>
      <c r="S173" s="15" t="n">
        <f aca="false">IF(L173&gt;0,1,0)</f>
        <v>0</v>
      </c>
    </row>
    <row r="174" customFormat="false" ht="15" hidden="false" customHeight="false" outlineLevel="0" collapsed="false">
      <c r="A174" s="15" t="n">
        <v>173</v>
      </c>
      <c r="B174" s="15" t="n">
        <f aca="false">INT((A174-1)/12)+1</f>
        <v>15</v>
      </c>
      <c r="C174" s="15" t="n">
        <f aca="false">MIN(Inputs!$C$4+B174-1,99)</f>
        <v>88</v>
      </c>
      <c r="D174" s="55" t="n">
        <f aca="false">Inputs!$C$28</f>
        <v>0.05</v>
      </c>
      <c r="E174" s="15" t="n">
        <f aca="false">R173</f>
        <v>0</v>
      </c>
      <c r="F174" s="56" t="n">
        <f aca="false">Q173</f>
        <v>180706.480426426</v>
      </c>
      <c r="G174" s="56" t="n">
        <f aca="false">IF(AND(MOD(A174-1,12)=0,B174&lt;=Inputs!$C$7,E174=0),Inputs!$C$6,0)</f>
        <v>0</v>
      </c>
      <c r="H174" s="56" t="n">
        <f aca="false">IF(B174=1,G174*Inputs!$C$9,0)</f>
        <v>0</v>
      </c>
      <c r="I174" s="56" t="n">
        <f aca="false">I173+G174</f>
        <v>120000</v>
      </c>
      <c r="J174" s="56" t="n">
        <f aca="false">(F174+G174+H174)*((1+D174)^(1/12)-1)</f>
        <v>736.220569764686</v>
      </c>
      <c r="K174" s="56" t="n">
        <f aca="false">(F174+G174+H174+J174)*(Inputs!$C$14+IF(B174&lt;=10,Inputs!$C$12,Inputs!$C$13))/12</f>
        <v>90.7213504980951</v>
      </c>
      <c r="L174" s="56" t="n">
        <f aca="false">IF(OR(E174=1,A174&lt;=Inputs!$C$15),0,MAX(Inputs!$C$8*I174-(F174+G174+H174+J174-K174),0))</f>
        <v>0</v>
      </c>
      <c r="M174" s="56" t="n">
        <f aca="false">L174*INDEX(Rates!$B$2:$C$101,C174+1,IF(Inputs!$C$5="Male",1,2))/1000/12*Inputs!$C$16</f>
        <v>0</v>
      </c>
      <c r="N174" s="56" t="n">
        <f aca="false">IF($V$1=1,MAX(F174+G174+H174+J174-K174-M174,0)*Inputs!$C$22/12,0)</f>
        <v>0</v>
      </c>
      <c r="O174" s="56" t="n">
        <f aca="false">IF(AND(MOD(A174,12)=0,B174&gt;=Inputs!$C$18),MAX(F174+G174+H174+J174-K174-M174-N174,0)*Inputs!$C$17,0)</f>
        <v>0</v>
      </c>
      <c r="P174" s="56" t="n">
        <f aca="false">F174+G174+H174+J174-K174-M174-N174+O174</f>
        <v>181351.979645692</v>
      </c>
      <c r="Q174" s="56" t="n">
        <f aca="false">IF(OR(E174=1,P174&lt;=0),0,P174)</f>
        <v>181351.979645692</v>
      </c>
      <c r="R174" s="15" t="n">
        <f aca="false">IF(OR(E174=1,AND(P174&lt;=0,I174&gt;0)),1,0)</f>
        <v>0</v>
      </c>
      <c r="S174" s="15" t="n">
        <f aca="false">IF(L174&gt;0,1,0)</f>
        <v>0</v>
      </c>
    </row>
    <row r="175" customFormat="false" ht="15" hidden="false" customHeight="false" outlineLevel="0" collapsed="false">
      <c r="A175" s="15" t="n">
        <v>174</v>
      </c>
      <c r="B175" s="15" t="n">
        <f aca="false">INT((A175-1)/12)+1</f>
        <v>15</v>
      </c>
      <c r="C175" s="15" t="n">
        <f aca="false">MIN(Inputs!$C$4+B175-1,99)</f>
        <v>88</v>
      </c>
      <c r="D175" s="55" t="n">
        <f aca="false">Inputs!$C$28</f>
        <v>0.05</v>
      </c>
      <c r="E175" s="15" t="n">
        <f aca="false">R174</f>
        <v>0</v>
      </c>
      <c r="F175" s="56" t="n">
        <f aca="false">Q174</f>
        <v>181351.979645692</v>
      </c>
      <c r="G175" s="56" t="n">
        <f aca="false">IF(AND(MOD(A175-1,12)=0,B175&lt;=Inputs!$C$7,E175=0),Inputs!$C$6,0)</f>
        <v>0</v>
      </c>
      <c r="H175" s="56" t="n">
        <f aca="false">IF(B175=1,G175*Inputs!$C$9,0)</f>
        <v>0</v>
      </c>
      <c r="I175" s="56" t="n">
        <f aca="false">I174+G175</f>
        <v>120000</v>
      </c>
      <c r="J175" s="56" t="n">
        <f aca="false">(F175+G175+H175)*((1+D175)^(1/12)-1)</f>
        <v>738.850413486226</v>
      </c>
      <c r="K175" s="56" t="n">
        <f aca="false">(F175+G175+H175+J175)*(Inputs!$C$14+IF(B175&lt;=10,Inputs!$C$12,Inputs!$C$13))/12</f>
        <v>91.0454150295892</v>
      </c>
      <c r="L175" s="56" t="n">
        <f aca="false">IF(OR(E175=1,A175&lt;=Inputs!$C$15),0,MAX(Inputs!$C$8*I175-(F175+G175+H175+J175-K175),0))</f>
        <v>0</v>
      </c>
      <c r="M175" s="56" t="n">
        <f aca="false">L175*INDEX(Rates!$B$2:$C$101,C175+1,IF(Inputs!$C$5="Male",1,2))/1000/12*Inputs!$C$16</f>
        <v>0</v>
      </c>
      <c r="N175" s="56" t="n">
        <f aca="false">IF($V$1=1,MAX(F175+G175+H175+J175-K175-M175,0)*Inputs!$C$22/12,0)</f>
        <v>0</v>
      </c>
      <c r="O175" s="56" t="n">
        <f aca="false">IF(AND(MOD(A175,12)=0,B175&gt;=Inputs!$C$18),MAX(F175+G175+H175+J175-K175-M175-N175,0)*Inputs!$C$17,0)</f>
        <v>0</v>
      </c>
      <c r="P175" s="56" t="n">
        <f aca="false">F175+G175+H175+J175-K175-M175-N175+O175</f>
        <v>181999.784644149</v>
      </c>
      <c r="Q175" s="56" t="n">
        <f aca="false">IF(OR(E175=1,P175&lt;=0),0,P175)</f>
        <v>181999.784644149</v>
      </c>
      <c r="R175" s="15" t="n">
        <f aca="false">IF(OR(E175=1,AND(P175&lt;=0,I175&gt;0)),1,0)</f>
        <v>0</v>
      </c>
      <c r="S175" s="15" t="n">
        <f aca="false">IF(L175&gt;0,1,0)</f>
        <v>0</v>
      </c>
    </row>
    <row r="176" customFormat="false" ht="15" hidden="false" customHeight="false" outlineLevel="0" collapsed="false">
      <c r="A176" s="15" t="n">
        <v>175</v>
      </c>
      <c r="B176" s="15" t="n">
        <f aca="false">INT((A176-1)/12)+1</f>
        <v>15</v>
      </c>
      <c r="C176" s="15" t="n">
        <f aca="false">MIN(Inputs!$C$4+B176-1,99)</f>
        <v>88</v>
      </c>
      <c r="D176" s="55" t="n">
        <f aca="false">Inputs!$C$28</f>
        <v>0.05</v>
      </c>
      <c r="E176" s="15" t="n">
        <f aca="false">R175</f>
        <v>0</v>
      </c>
      <c r="F176" s="56" t="n">
        <f aca="false">Q175</f>
        <v>181999.784644149</v>
      </c>
      <c r="G176" s="56" t="n">
        <f aca="false">IF(AND(MOD(A176-1,12)=0,B176&lt;=Inputs!$C$7,E176=0),Inputs!$C$6,0)</f>
        <v>0</v>
      </c>
      <c r="H176" s="56" t="n">
        <f aca="false">IF(B176=1,G176*Inputs!$C$9,0)</f>
        <v>0</v>
      </c>
      <c r="I176" s="56" t="n">
        <f aca="false">I175+G176</f>
        <v>120000</v>
      </c>
      <c r="J176" s="56" t="n">
        <f aca="false">(F176+G176+H176)*((1+D176)^(1/12)-1)</f>
        <v>741.489651237605</v>
      </c>
      <c r="K176" s="56" t="n">
        <f aca="false">(F176+G176+H176+J176)*(Inputs!$C$14+IF(B176&lt;=10,Inputs!$C$12,Inputs!$C$13))/12</f>
        <v>91.3706371476932</v>
      </c>
      <c r="L176" s="56" t="n">
        <f aca="false">IF(OR(E176=1,A176&lt;=Inputs!$C$15),0,MAX(Inputs!$C$8*I176-(F176+G176+H176+J176-K176),0))</f>
        <v>0</v>
      </c>
      <c r="M176" s="56" t="n">
        <f aca="false">L176*INDEX(Rates!$B$2:$C$101,C176+1,IF(Inputs!$C$5="Male",1,2))/1000/12*Inputs!$C$16</f>
        <v>0</v>
      </c>
      <c r="N176" s="56" t="n">
        <f aca="false">IF($V$1=1,MAX(F176+G176+H176+J176-K176-M176,0)*Inputs!$C$22/12,0)</f>
        <v>0</v>
      </c>
      <c r="O176" s="56" t="n">
        <f aca="false">IF(AND(MOD(A176,12)=0,B176&gt;=Inputs!$C$18),MAX(F176+G176+H176+J176-K176-M176-N176,0)*Inputs!$C$17,0)</f>
        <v>0</v>
      </c>
      <c r="P176" s="56" t="n">
        <f aca="false">F176+G176+H176+J176-K176-M176-N176+O176</f>
        <v>182649.903658239</v>
      </c>
      <c r="Q176" s="56" t="n">
        <f aca="false">IF(OR(E176=1,P176&lt;=0),0,P176)</f>
        <v>182649.903658239</v>
      </c>
      <c r="R176" s="15" t="n">
        <f aca="false">IF(OR(E176=1,AND(P176&lt;=0,I176&gt;0)),1,0)</f>
        <v>0</v>
      </c>
      <c r="S176" s="15" t="n">
        <f aca="false">IF(L176&gt;0,1,0)</f>
        <v>0</v>
      </c>
    </row>
    <row r="177" customFormat="false" ht="15" hidden="false" customHeight="false" outlineLevel="0" collapsed="false">
      <c r="A177" s="15" t="n">
        <v>176</v>
      </c>
      <c r="B177" s="15" t="n">
        <f aca="false">INT((A177-1)/12)+1</f>
        <v>15</v>
      </c>
      <c r="C177" s="15" t="n">
        <f aca="false">MIN(Inputs!$C$4+B177-1,99)</f>
        <v>88</v>
      </c>
      <c r="D177" s="55" t="n">
        <f aca="false">Inputs!$C$28</f>
        <v>0.05</v>
      </c>
      <c r="E177" s="15" t="n">
        <f aca="false">R176</f>
        <v>0</v>
      </c>
      <c r="F177" s="56" t="n">
        <f aca="false">Q176</f>
        <v>182649.903658239</v>
      </c>
      <c r="G177" s="56" t="n">
        <f aca="false">IF(AND(MOD(A177-1,12)=0,B177&lt;=Inputs!$C$7,E177=0),Inputs!$C$6,0)</f>
        <v>0</v>
      </c>
      <c r="H177" s="56" t="n">
        <f aca="false">IF(B177=1,G177*Inputs!$C$9,0)</f>
        <v>0</v>
      </c>
      <c r="I177" s="56" t="n">
        <f aca="false">I176+G177</f>
        <v>120000</v>
      </c>
      <c r="J177" s="56" t="n">
        <f aca="false">(F177+G177+H177)*((1+D177)^(1/12)-1)</f>
        <v>744.138316575111</v>
      </c>
      <c r="K177" s="56" t="n">
        <f aca="false">(F177+G177+H177+J177)*(Inputs!$C$14+IF(B177&lt;=10,Inputs!$C$12,Inputs!$C$13))/12</f>
        <v>91.6970209874069</v>
      </c>
      <c r="L177" s="56" t="n">
        <f aca="false">IF(OR(E177=1,A177&lt;=Inputs!$C$15),0,MAX(Inputs!$C$8*I177-(F177+G177+H177+J177-K177),0))</f>
        <v>0</v>
      </c>
      <c r="M177" s="56" t="n">
        <f aca="false">L177*INDEX(Rates!$B$2:$C$101,C177+1,IF(Inputs!$C$5="Male",1,2))/1000/12*Inputs!$C$16</f>
        <v>0</v>
      </c>
      <c r="N177" s="56" t="n">
        <f aca="false">IF($V$1=1,MAX(F177+G177+H177+J177-K177-M177,0)*Inputs!$C$22/12,0)</f>
        <v>0</v>
      </c>
      <c r="O177" s="56" t="n">
        <f aca="false">IF(AND(MOD(A177,12)=0,B177&gt;=Inputs!$C$18),MAX(F177+G177+H177+J177-K177-M177-N177,0)*Inputs!$C$17,0)</f>
        <v>0</v>
      </c>
      <c r="P177" s="56" t="n">
        <f aca="false">F177+G177+H177+J177-K177-M177-N177+O177</f>
        <v>183302.344953826</v>
      </c>
      <c r="Q177" s="56" t="n">
        <f aca="false">IF(OR(E177=1,P177&lt;=0),0,P177)</f>
        <v>183302.344953826</v>
      </c>
      <c r="R177" s="15" t="n">
        <f aca="false">IF(OR(E177=1,AND(P177&lt;=0,I177&gt;0)),1,0)</f>
        <v>0</v>
      </c>
      <c r="S177" s="15" t="n">
        <f aca="false">IF(L177&gt;0,1,0)</f>
        <v>0</v>
      </c>
    </row>
    <row r="178" customFormat="false" ht="15" hidden="false" customHeight="false" outlineLevel="0" collapsed="false">
      <c r="A178" s="15" t="n">
        <v>177</v>
      </c>
      <c r="B178" s="15" t="n">
        <f aca="false">INT((A178-1)/12)+1</f>
        <v>15</v>
      </c>
      <c r="C178" s="15" t="n">
        <f aca="false">MIN(Inputs!$C$4+B178-1,99)</f>
        <v>88</v>
      </c>
      <c r="D178" s="55" t="n">
        <f aca="false">Inputs!$C$28</f>
        <v>0.05</v>
      </c>
      <c r="E178" s="15" t="n">
        <f aca="false">R177</f>
        <v>0</v>
      </c>
      <c r="F178" s="56" t="n">
        <f aca="false">Q177</f>
        <v>183302.344953826</v>
      </c>
      <c r="G178" s="56" t="n">
        <f aca="false">IF(AND(MOD(A178-1,12)=0,B178&lt;=Inputs!$C$7,E178=0),Inputs!$C$6,0)</f>
        <v>0</v>
      </c>
      <c r="H178" s="56" t="n">
        <f aca="false">IF(B178=1,G178*Inputs!$C$9,0)</f>
        <v>0</v>
      </c>
      <c r="I178" s="56" t="n">
        <f aca="false">I177+G178</f>
        <v>120000</v>
      </c>
      <c r="J178" s="56" t="n">
        <f aca="false">(F178+G178+H178)*((1+D178)^(1/12)-1)</f>
        <v>746.796443174899</v>
      </c>
      <c r="K178" s="56" t="n">
        <f aca="false">(F178+G178+H178+J178)*(Inputs!$C$14+IF(B178&lt;=10,Inputs!$C$12,Inputs!$C$13))/12</f>
        <v>92.0245706985007</v>
      </c>
      <c r="L178" s="56" t="n">
        <f aca="false">IF(OR(E178=1,A178&lt;=Inputs!$C$15),0,MAX(Inputs!$C$8*I178-(F178+G178+H178+J178-K178),0))</f>
        <v>0</v>
      </c>
      <c r="M178" s="56" t="n">
        <f aca="false">L178*INDEX(Rates!$B$2:$C$101,C178+1,IF(Inputs!$C$5="Male",1,2))/1000/12*Inputs!$C$16</f>
        <v>0</v>
      </c>
      <c r="N178" s="56" t="n">
        <f aca="false">IF($V$1=1,MAX(F178+G178+H178+J178-K178-M178,0)*Inputs!$C$22/12,0)</f>
        <v>0</v>
      </c>
      <c r="O178" s="56" t="n">
        <f aca="false">IF(AND(MOD(A178,12)=0,B178&gt;=Inputs!$C$18),MAX(F178+G178+H178+J178-K178-M178-N178,0)*Inputs!$C$17,0)</f>
        <v>0</v>
      </c>
      <c r="P178" s="56" t="n">
        <f aca="false">F178+G178+H178+J178-K178-M178-N178+O178</f>
        <v>183957.116826303</v>
      </c>
      <c r="Q178" s="56" t="n">
        <f aca="false">IF(OR(E178=1,P178&lt;=0),0,P178)</f>
        <v>183957.116826303</v>
      </c>
      <c r="R178" s="15" t="n">
        <f aca="false">IF(OR(E178=1,AND(P178&lt;=0,I178&gt;0)),1,0)</f>
        <v>0</v>
      </c>
      <c r="S178" s="15" t="n">
        <f aca="false">IF(L178&gt;0,1,0)</f>
        <v>0</v>
      </c>
    </row>
    <row r="179" customFormat="false" ht="15" hidden="false" customHeight="false" outlineLevel="0" collapsed="false">
      <c r="A179" s="15" t="n">
        <v>178</v>
      </c>
      <c r="B179" s="15" t="n">
        <f aca="false">INT((A179-1)/12)+1</f>
        <v>15</v>
      </c>
      <c r="C179" s="15" t="n">
        <f aca="false">MIN(Inputs!$C$4+B179-1,99)</f>
        <v>88</v>
      </c>
      <c r="D179" s="55" t="n">
        <f aca="false">Inputs!$C$28</f>
        <v>0.05</v>
      </c>
      <c r="E179" s="15" t="n">
        <f aca="false">R178</f>
        <v>0</v>
      </c>
      <c r="F179" s="56" t="n">
        <f aca="false">Q178</f>
        <v>183957.116826303</v>
      </c>
      <c r="G179" s="56" t="n">
        <f aca="false">IF(AND(MOD(A179-1,12)=0,B179&lt;=Inputs!$C$7,E179=0),Inputs!$C$6,0)</f>
        <v>0</v>
      </c>
      <c r="H179" s="56" t="n">
        <f aca="false">IF(B179=1,G179*Inputs!$C$9,0)</f>
        <v>0</v>
      </c>
      <c r="I179" s="56" t="n">
        <f aca="false">I178+G179</f>
        <v>120000</v>
      </c>
      <c r="J179" s="56" t="n">
        <f aca="false">(F179+G179+H179)*((1+D179)^(1/12)-1)</f>
        <v>749.464064833419</v>
      </c>
      <c r="K179" s="56" t="n">
        <f aca="false">(F179+G179+H179+J179)*(Inputs!$C$14+IF(B179&lt;=10,Inputs!$C$12,Inputs!$C$13))/12</f>
        <v>92.3532904455681</v>
      </c>
      <c r="L179" s="56" t="n">
        <f aca="false">IF(OR(E179=1,A179&lt;=Inputs!$C$15),0,MAX(Inputs!$C$8*I179-(F179+G179+H179+J179-K179),0))</f>
        <v>0</v>
      </c>
      <c r="M179" s="56" t="n">
        <f aca="false">L179*INDEX(Rates!$B$2:$C$101,C179+1,IF(Inputs!$C$5="Male",1,2))/1000/12*Inputs!$C$16</f>
        <v>0</v>
      </c>
      <c r="N179" s="56" t="n">
        <f aca="false">IF($V$1=1,MAX(F179+G179+H179+J179-K179-M179,0)*Inputs!$C$22/12,0)</f>
        <v>0</v>
      </c>
      <c r="O179" s="56" t="n">
        <f aca="false">IF(AND(MOD(A179,12)=0,B179&gt;=Inputs!$C$18),MAX(F179+G179+H179+J179-K179-M179-N179,0)*Inputs!$C$17,0)</f>
        <v>0</v>
      </c>
      <c r="P179" s="56" t="n">
        <f aca="false">F179+G179+H179+J179-K179-M179-N179+O179</f>
        <v>184614.227600691</v>
      </c>
      <c r="Q179" s="56" t="n">
        <f aca="false">IF(OR(E179=1,P179&lt;=0),0,P179)</f>
        <v>184614.227600691</v>
      </c>
      <c r="R179" s="15" t="n">
        <f aca="false">IF(OR(E179=1,AND(P179&lt;=0,I179&gt;0)),1,0)</f>
        <v>0</v>
      </c>
      <c r="S179" s="15" t="n">
        <f aca="false">IF(L179&gt;0,1,0)</f>
        <v>0</v>
      </c>
    </row>
    <row r="180" customFormat="false" ht="15" hidden="false" customHeight="false" outlineLevel="0" collapsed="false">
      <c r="A180" s="15" t="n">
        <v>179</v>
      </c>
      <c r="B180" s="15" t="n">
        <f aca="false">INT((A180-1)/12)+1</f>
        <v>15</v>
      </c>
      <c r="C180" s="15" t="n">
        <f aca="false">MIN(Inputs!$C$4+B180-1,99)</f>
        <v>88</v>
      </c>
      <c r="D180" s="55" t="n">
        <f aca="false">Inputs!$C$28</f>
        <v>0.05</v>
      </c>
      <c r="E180" s="15" t="n">
        <f aca="false">R179</f>
        <v>0</v>
      </c>
      <c r="F180" s="56" t="n">
        <f aca="false">Q179</f>
        <v>184614.227600691</v>
      </c>
      <c r="G180" s="56" t="n">
        <f aca="false">IF(AND(MOD(A180-1,12)=0,B180&lt;=Inputs!$C$7,E180=0),Inputs!$C$6,0)</f>
        <v>0</v>
      </c>
      <c r="H180" s="56" t="n">
        <f aca="false">IF(B180=1,G180*Inputs!$C$9,0)</f>
        <v>0</v>
      </c>
      <c r="I180" s="56" t="n">
        <f aca="false">I179+G180</f>
        <v>120000</v>
      </c>
      <c r="J180" s="56" t="n">
        <f aca="false">(F180+G180+H180)*((1+D180)^(1/12)-1)</f>
        <v>752.141215467844</v>
      </c>
      <c r="K180" s="56" t="n">
        <f aca="false">(F180+G180+H180+J180)*(Inputs!$C$14+IF(B180&lt;=10,Inputs!$C$12,Inputs!$C$13))/12</f>
        <v>92.6831844080792</v>
      </c>
      <c r="L180" s="56" t="n">
        <f aca="false">IF(OR(E180=1,A180&lt;=Inputs!$C$15),0,MAX(Inputs!$C$8*I180-(F180+G180+H180+J180-K180),0))</f>
        <v>0</v>
      </c>
      <c r="M180" s="56" t="n">
        <f aca="false">L180*INDEX(Rates!$B$2:$C$101,C180+1,IF(Inputs!$C$5="Male",1,2))/1000/12*Inputs!$C$16</f>
        <v>0</v>
      </c>
      <c r="N180" s="56" t="n">
        <f aca="false">IF($V$1=1,MAX(F180+G180+H180+J180-K180-M180,0)*Inputs!$C$22/12,0)</f>
        <v>0</v>
      </c>
      <c r="O180" s="56" t="n">
        <f aca="false">IF(AND(MOD(A180,12)=0,B180&gt;=Inputs!$C$18),MAX(F180+G180+H180+J180-K180-M180-N180,0)*Inputs!$C$17,0)</f>
        <v>0</v>
      </c>
      <c r="P180" s="56" t="n">
        <f aca="false">F180+G180+H180+J180-K180-M180-N180+O180</f>
        <v>185273.68563175</v>
      </c>
      <c r="Q180" s="56" t="n">
        <f aca="false">IF(OR(E180=1,P180&lt;=0),0,P180)</f>
        <v>185273.68563175</v>
      </c>
      <c r="R180" s="15" t="n">
        <f aca="false">IF(OR(E180=1,AND(P180&lt;=0,I180&gt;0)),1,0)</f>
        <v>0</v>
      </c>
      <c r="S180" s="15" t="n">
        <f aca="false">IF(L180&gt;0,1,0)</f>
        <v>0</v>
      </c>
    </row>
    <row r="181" customFormat="false" ht="15" hidden="false" customHeight="false" outlineLevel="0" collapsed="false">
      <c r="A181" s="15" t="n">
        <v>180</v>
      </c>
      <c r="B181" s="15" t="n">
        <f aca="false">INT((A181-1)/12)+1</f>
        <v>15</v>
      </c>
      <c r="C181" s="15" t="n">
        <f aca="false">MIN(Inputs!$C$4+B181-1,99)</f>
        <v>88</v>
      </c>
      <c r="D181" s="55" t="n">
        <f aca="false">Inputs!$C$28</f>
        <v>0.05</v>
      </c>
      <c r="E181" s="15" t="n">
        <f aca="false">R180</f>
        <v>0</v>
      </c>
      <c r="F181" s="56" t="n">
        <f aca="false">Q180</f>
        <v>185273.68563175</v>
      </c>
      <c r="G181" s="56" t="n">
        <f aca="false">IF(AND(MOD(A181-1,12)=0,B181&lt;=Inputs!$C$7,E181=0),Inputs!$C$6,0)</f>
        <v>0</v>
      </c>
      <c r="H181" s="56" t="n">
        <f aca="false">IF(B181=1,G181*Inputs!$C$9,0)</f>
        <v>0</v>
      </c>
      <c r="I181" s="56" t="n">
        <f aca="false">I180+G181</f>
        <v>120000</v>
      </c>
      <c r="J181" s="56" t="n">
        <f aca="false">(F181+G181+H181)*((1+D181)^(1/12)-1)</f>
        <v>754.827929116502</v>
      </c>
      <c r="K181" s="56" t="n">
        <f aca="false">(F181+G181+H181+J181)*(Inputs!$C$14+IF(B181&lt;=10,Inputs!$C$12,Inputs!$C$13))/12</f>
        <v>93.0142567804334</v>
      </c>
      <c r="L181" s="56" t="n">
        <f aca="false">IF(OR(E181=1,A181&lt;=Inputs!$C$15),0,MAX(Inputs!$C$8*I181-(F181+G181+H181+J181-K181),0))</f>
        <v>0</v>
      </c>
      <c r="M181" s="56" t="n">
        <f aca="false">L181*INDEX(Rates!$B$2:$C$101,C181+1,IF(Inputs!$C$5="Male",1,2))/1000/12*Inputs!$C$16</f>
        <v>0</v>
      </c>
      <c r="N181" s="56" t="n">
        <f aca="false">IF($V$1=1,MAX(F181+G181+H181+J181-K181-M181,0)*Inputs!$C$22/12,0)</f>
        <v>0</v>
      </c>
      <c r="O181" s="56" t="n">
        <f aca="false">IF(AND(MOD(A181,12)=0,B181&gt;=Inputs!$C$18),MAX(F181+G181+H181+J181-K181-M181-N181,0)*Inputs!$C$17,0)</f>
        <v>929.677496520432</v>
      </c>
      <c r="P181" s="56" t="n">
        <f aca="false">F181+G181+H181+J181-K181-M181-N181+O181</f>
        <v>186865.176800607</v>
      </c>
      <c r="Q181" s="56" t="n">
        <f aca="false">IF(OR(E181=1,P181&lt;=0),0,P181)</f>
        <v>186865.176800607</v>
      </c>
      <c r="R181" s="15" t="n">
        <f aca="false">IF(OR(E181=1,AND(P181&lt;=0,I181&gt;0)),1,0)</f>
        <v>0</v>
      </c>
      <c r="S181" s="15" t="n">
        <f aca="false">IF(L181&gt;0,1,0)</f>
        <v>0</v>
      </c>
    </row>
    <row r="182" customFormat="false" ht="15" hidden="false" customHeight="false" outlineLevel="0" collapsed="false">
      <c r="A182" s="15" t="n">
        <v>181</v>
      </c>
      <c r="B182" s="15" t="n">
        <f aca="false">INT((A182-1)/12)+1</f>
        <v>16</v>
      </c>
      <c r="C182" s="15" t="n">
        <f aca="false">MIN(Inputs!$C$4+B182-1,99)</f>
        <v>89</v>
      </c>
      <c r="D182" s="55" t="n">
        <f aca="false">Inputs!$C$28</f>
        <v>0.05</v>
      </c>
      <c r="E182" s="15" t="n">
        <f aca="false">R181</f>
        <v>0</v>
      </c>
      <c r="F182" s="56" t="n">
        <f aca="false">Q181</f>
        <v>186865.176800607</v>
      </c>
      <c r="G182" s="56" t="n">
        <f aca="false">IF(AND(MOD(A182-1,12)=0,B182&lt;=Inputs!$C$7,E182=0),Inputs!$C$6,0)</f>
        <v>0</v>
      </c>
      <c r="H182" s="56" t="n">
        <f aca="false">IF(B182=1,G182*Inputs!$C$9,0)</f>
        <v>0</v>
      </c>
      <c r="I182" s="56" t="n">
        <f aca="false">I181+G182</f>
        <v>120000</v>
      </c>
      <c r="J182" s="56" t="n">
        <f aca="false">(F182+G182+H182)*((1+D182)^(1/12)-1)</f>
        <v>761.311861139007</v>
      </c>
      <c r="K182" s="56" t="n">
        <f aca="false">(F182+G182+H182+J182)*(Inputs!$C$14+IF(B182&lt;=10,Inputs!$C$12,Inputs!$C$13))/12</f>
        <v>93.8132443308729</v>
      </c>
      <c r="L182" s="56" t="n">
        <f aca="false">IF(OR(E182=1,A182&lt;=Inputs!$C$15),0,MAX(Inputs!$C$8*I182-(F182+G182+H182+J182-K182),0))</f>
        <v>0</v>
      </c>
      <c r="M182" s="56" t="n">
        <f aca="false">L182*INDEX(Rates!$B$2:$C$101,C182+1,IF(Inputs!$C$5="Male",1,2))/1000/12*Inputs!$C$16</f>
        <v>0</v>
      </c>
      <c r="N182" s="56" t="n">
        <f aca="false">IF($V$1=1,MAX(F182+G182+H182+J182-K182-M182,0)*Inputs!$C$22/12,0)</f>
        <v>0</v>
      </c>
      <c r="O182" s="56" t="n">
        <f aca="false">IF(AND(MOD(A182,12)=0,B182&gt;=Inputs!$C$18),MAX(F182+G182+H182+J182-K182-M182-N182,0)*Inputs!$C$17,0)</f>
        <v>0</v>
      </c>
      <c r="P182" s="56" t="n">
        <f aca="false">F182+G182+H182+J182-K182-M182-N182+O182</f>
        <v>187532.675417415</v>
      </c>
      <c r="Q182" s="56" t="n">
        <f aca="false">IF(OR(E182=1,P182&lt;=0),0,P182)</f>
        <v>187532.675417415</v>
      </c>
      <c r="R182" s="15" t="n">
        <f aca="false">IF(OR(E182=1,AND(P182&lt;=0,I182&gt;0)),1,0)</f>
        <v>0</v>
      </c>
      <c r="S182" s="15" t="n">
        <f aca="false">IF(L182&gt;0,1,0)</f>
        <v>0</v>
      </c>
    </row>
    <row r="183" customFormat="false" ht="15" hidden="false" customHeight="false" outlineLevel="0" collapsed="false">
      <c r="A183" s="15" t="n">
        <v>182</v>
      </c>
      <c r="B183" s="15" t="n">
        <f aca="false">INT((A183-1)/12)+1</f>
        <v>16</v>
      </c>
      <c r="C183" s="15" t="n">
        <f aca="false">MIN(Inputs!$C$4+B183-1,99)</f>
        <v>89</v>
      </c>
      <c r="D183" s="55" t="n">
        <f aca="false">Inputs!$C$28</f>
        <v>0.05</v>
      </c>
      <c r="E183" s="15" t="n">
        <f aca="false">R182</f>
        <v>0</v>
      </c>
      <c r="F183" s="56" t="n">
        <f aca="false">Q182</f>
        <v>187532.675417415</v>
      </c>
      <c r="G183" s="56" t="n">
        <f aca="false">IF(AND(MOD(A183-1,12)=0,B183&lt;=Inputs!$C$7,E183=0),Inputs!$C$6,0)</f>
        <v>0</v>
      </c>
      <c r="H183" s="56" t="n">
        <f aca="false">IF(B183=1,G183*Inputs!$C$9,0)</f>
        <v>0</v>
      </c>
      <c r="I183" s="56" t="n">
        <f aca="false">I182+G183</f>
        <v>120000</v>
      </c>
      <c r="J183" s="56" t="n">
        <f aca="false">(F183+G183+H183)*((1+D183)^(1/12)-1)</f>
        <v>764.031333129297</v>
      </c>
      <c r="K183" s="56" t="n">
        <f aca="false">(F183+G183+H183+J183)*(Inputs!$C$14+IF(B183&lt;=10,Inputs!$C$12,Inputs!$C$13))/12</f>
        <v>94.1483533752722</v>
      </c>
      <c r="L183" s="56" t="n">
        <f aca="false">IF(OR(E183=1,A183&lt;=Inputs!$C$15),0,MAX(Inputs!$C$8*I183-(F183+G183+H183+J183-K183),0))</f>
        <v>0</v>
      </c>
      <c r="M183" s="56" t="n">
        <f aca="false">L183*INDEX(Rates!$B$2:$C$101,C183+1,IF(Inputs!$C$5="Male",1,2))/1000/12*Inputs!$C$16</f>
        <v>0</v>
      </c>
      <c r="N183" s="56" t="n">
        <f aca="false">IF($V$1=1,MAX(F183+G183+H183+J183-K183-M183,0)*Inputs!$C$22/12,0)</f>
        <v>0</v>
      </c>
      <c r="O183" s="56" t="n">
        <f aca="false">IF(AND(MOD(A183,12)=0,B183&gt;=Inputs!$C$18),MAX(F183+G183+H183+J183-K183-M183-N183,0)*Inputs!$C$17,0)</f>
        <v>0</v>
      </c>
      <c r="P183" s="56" t="n">
        <f aca="false">F183+G183+H183+J183-K183-M183-N183+O183</f>
        <v>188202.558397169</v>
      </c>
      <c r="Q183" s="56" t="n">
        <f aca="false">IF(OR(E183=1,P183&lt;=0),0,P183)</f>
        <v>188202.558397169</v>
      </c>
      <c r="R183" s="15" t="n">
        <f aca="false">IF(OR(E183=1,AND(P183&lt;=0,I183&gt;0)),1,0)</f>
        <v>0</v>
      </c>
      <c r="S183" s="15" t="n">
        <f aca="false">IF(L183&gt;0,1,0)</f>
        <v>0</v>
      </c>
    </row>
    <row r="184" customFormat="false" ht="15" hidden="false" customHeight="false" outlineLevel="0" collapsed="false">
      <c r="A184" s="15" t="n">
        <v>183</v>
      </c>
      <c r="B184" s="15" t="n">
        <f aca="false">INT((A184-1)/12)+1</f>
        <v>16</v>
      </c>
      <c r="C184" s="15" t="n">
        <f aca="false">MIN(Inputs!$C$4+B184-1,99)</f>
        <v>89</v>
      </c>
      <c r="D184" s="55" t="n">
        <f aca="false">Inputs!$C$28</f>
        <v>0.05</v>
      </c>
      <c r="E184" s="15" t="n">
        <f aca="false">R183</f>
        <v>0</v>
      </c>
      <c r="F184" s="56" t="n">
        <f aca="false">Q183</f>
        <v>188202.558397169</v>
      </c>
      <c r="G184" s="56" t="n">
        <f aca="false">IF(AND(MOD(A184-1,12)=0,B184&lt;=Inputs!$C$7,E184=0),Inputs!$C$6,0)</f>
        <v>0</v>
      </c>
      <c r="H184" s="56" t="n">
        <f aca="false">IF(B184=1,G184*Inputs!$C$9,0)</f>
        <v>0</v>
      </c>
      <c r="I184" s="56" t="n">
        <f aca="false">I183+G184</f>
        <v>120000</v>
      </c>
      <c r="J184" s="56" t="n">
        <f aca="false">(F184+G184+H184)*((1+D184)^(1/12)-1)</f>
        <v>766.760519309374</v>
      </c>
      <c r="K184" s="56" t="n">
        <f aca="false">(F184+G184+H184+J184)*(Inputs!$C$14+IF(B184&lt;=10,Inputs!$C$12,Inputs!$C$13))/12</f>
        <v>94.4846594582392</v>
      </c>
      <c r="L184" s="56" t="n">
        <f aca="false">IF(OR(E184=1,A184&lt;=Inputs!$C$15),0,MAX(Inputs!$C$8*I184-(F184+G184+H184+J184-K184),0))</f>
        <v>0</v>
      </c>
      <c r="M184" s="56" t="n">
        <f aca="false">L184*INDEX(Rates!$B$2:$C$101,C184+1,IF(Inputs!$C$5="Male",1,2))/1000/12*Inputs!$C$16</f>
        <v>0</v>
      </c>
      <c r="N184" s="56" t="n">
        <f aca="false">IF($V$1=1,MAX(F184+G184+H184+J184-K184-M184,0)*Inputs!$C$22/12,0)</f>
        <v>0</v>
      </c>
      <c r="O184" s="56" t="n">
        <f aca="false">IF(AND(MOD(A184,12)=0,B184&gt;=Inputs!$C$18),MAX(F184+G184+H184+J184-K184-M184-N184,0)*Inputs!$C$17,0)</f>
        <v>0</v>
      </c>
      <c r="P184" s="56" t="n">
        <f aca="false">F184+G184+H184+J184-K184-M184-N184+O184</f>
        <v>188874.83425702</v>
      </c>
      <c r="Q184" s="56" t="n">
        <f aca="false">IF(OR(E184=1,P184&lt;=0),0,P184)</f>
        <v>188874.83425702</v>
      </c>
      <c r="R184" s="15" t="n">
        <f aca="false">IF(OR(E184=1,AND(P184&lt;=0,I184&gt;0)),1,0)</f>
        <v>0</v>
      </c>
      <c r="S184" s="15" t="n">
        <f aca="false">IF(L184&gt;0,1,0)</f>
        <v>0</v>
      </c>
    </row>
    <row r="185" customFormat="false" ht="15" hidden="false" customHeight="false" outlineLevel="0" collapsed="false">
      <c r="A185" s="15" t="n">
        <v>184</v>
      </c>
      <c r="B185" s="15" t="n">
        <f aca="false">INT((A185-1)/12)+1</f>
        <v>16</v>
      </c>
      <c r="C185" s="15" t="n">
        <f aca="false">MIN(Inputs!$C$4+B185-1,99)</f>
        <v>89</v>
      </c>
      <c r="D185" s="55" t="n">
        <f aca="false">Inputs!$C$28</f>
        <v>0.05</v>
      </c>
      <c r="E185" s="15" t="n">
        <f aca="false">R184</f>
        <v>0</v>
      </c>
      <c r="F185" s="56" t="n">
        <f aca="false">Q184</f>
        <v>188874.83425702</v>
      </c>
      <c r="G185" s="56" t="n">
        <f aca="false">IF(AND(MOD(A185-1,12)=0,B185&lt;=Inputs!$C$7,E185=0),Inputs!$C$6,0)</f>
        <v>0</v>
      </c>
      <c r="H185" s="56" t="n">
        <f aca="false">IF(B185=1,G185*Inputs!$C$9,0)</f>
        <v>0</v>
      </c>
      <c r="I185" s="56" t="n">
        <f aca="false">I184+G185</f>
        <v>120000</v>
      </c>
      <c r="J185" s="56" t="n">
        <f aca="false">(F185+G185+H185)*((1+D185)^(1/12)-1)</f>
        <v>769.499454379167</v>
      </c>
      <c r="K185" s="56" t="n">
        <f aca="false">(F185+G185+H185+J185)*(Inputs!$C$14+IF(B185&lt;=10,Inputs!$C$12,Inputs!$C$13))/12</f>
        <v>94.8221668556997</v>
      </c>
      <c r="L185" s="56" t="n">
        <f aca="false">IF(OR(E185=1,A185&lt;=Inputs!$C$15),0,MAX(Inputs!$C$8*I185-(F185+G185+H185+J185-K185),0))</f>
        <v>0</v>
      </c>
      <c r="M185" s="56" t="n">
        <f aca="false">L185*INDEX(Rates!$B$2:$C$101,C185+1,IF(Inputs!$C$5="Male",1,2))/1000/12*Inputs!$C$16</f>
        <v>0</v>
      </c>
      <c r="N185" s="56" t="n">
        <f aca="false">IF($V$1=1,MAX(F185+G185+H185+J185-K185-M185,0)*Inputs!$C$22/12,0)</f>
        <v>0</v>
      </c>
      <c r="O185" s="56" t="n">
        <f aca="false">IF(AND(MOD(A185,12)=0,B185&gt;=Inputs!$C$18),MAX(F185+G185+H185+J185-K185-M185-N185,0)*Inputs!$C$17,0)</f>
        <v>0</v>
      </c>
      <c r="P185" s="56" t="n">
        <f aca="false">F185+G185+H185+J185-K185-M185-N185+O185</f>
        <v>189549.511544544</v>
      </c>
      <c r="Q185" s="56" t="n">
        <f aca="false">IF(OR(E185=1,P185&lt;=0),0,P185)</f>
        <v>189549.511544544</v>
      </c>
      <c r="R185" s="15" t="n">
        <f aca="false">IF(OR(E185=1,AND(P185&lt;=0,I185&gt;0)),1,0)</f>
        <v>0</v>
      </c>
      <c r="S185" s="15" t="n">
        <f aca="false">IF(L185&gt;0,1,0)</f>
        <v>0</v>
      </c>
    </row>
    <row r="186" customFormat="false" ht="15" hidden="false" customHeight="false" outlineLevel="0" collapsed="false">
      <c r="A186" s="15" t="n">
        <v>185</v>
      </c>
      <c r="B186" s="15" t="n">
        <f aca="false">INT((A186-1)/12)+1</f>
        <v>16</v>
      </c>
      <c r="C186" s="15" t="n">
        <f aca="false">MIN(Inputs!$C$4+B186-1,99)</f>
        <v>89</v>
      </c>
      <c r="D186" s="55" t="n">
        <f aca="false">Inputs!$C$28</f>
        <v>0.05</v>
      </c>
      <c r="E186" s="15" t="n">
        <f aca="false">R185</f>
        <v>0</v>
      </c>
      <c r="F186" s="56" t="n">
        <f aca="false">Q185</f>
        <v>189549.511544544</v>
      </c>
      <c r="G186" s="56" t="n">
        <f aca="false">IF(AND(MOD(A186-1,12)=0,B186&lt;=Inputs!$C$7,E186=0),Inputs!$C$6,0)</f>
        <v>0</v>
      </c>
      <c r="H186" s="56" t="n">
        <f aca="false">IF(B186=1,G186*Inputs!$C$9,0)</f>
        <v>0</v>
      </c>
      <c r="I186" s="56" t="n">
        <f aca="false">I185+G186</f>
        <v>120000</v>
      </c>
      <c r="J186" s="56" t="n">
        <f aca="false">(F186+G186+H186)*((1+D186)^(1/12)-1)</f>
        <v>772.248173162553</v>
      </c>
      <c r="K186" s="56" t="n">
        <f aca="false">(F186+G186+H186+J186)*(Inputs!$C$14+IF(B186&lt;=10,Inputs!$C$12,Inputs!$C$13))/12</f>
        <v>95.1608798588531</v>
      </c>
      <c r="L186" s="56" t="n">
        <f aca="false">IF(OR(E186=1,A186&lt;=Inputs!$C$15),0,MAX(Inputs!$C$8*I186-(F186+G186+H186+J186-K186),0))</f>
        <v>0</v>
      </c>
      <c r="M186" s="56" t="n">
        <f aca="false">L186*INDEX(Rates!$B$2:$C$101,C186+1,IF(Inputs!$C$5="Male",1,2))/1000/12*Inputs!$C$16</f>
        <v>0</v>
      </c>
      <c r="N186" s="56" t="n">
        <f aca="false">IF($V$1=1,MAX(F186+G186+H186+J186-K186-M186,0)*Inputs!$C$22/12,0)</f>
        <v>0</v>
      </c>
      <c r="O186" s="56" t="n">
        <f aca="false">IF(AND(MOD(A186,12)=0,B186&gt;=Inputs!$C$18),MAX(F186+G186+H186+J186-K186-M186-N186,0)*Inputs!$C$17,0)</f>
        <v>0</v>
      </c>
      <c r="P186" s="56" t="n">
        <f aca="false">F186+G186+H186+J186-K186-M186-N186+O186</f>
        <v>190226.598837847</v>
      </c>
      <c r="Q186" s="56" t="n">
        <f aca="false">IF(OR(E186=1,P186&lt;=0),0,P186)</f>
        <v>190226.598837847</v>
      </c>
      <c r="R186" s="15" t="n">
        <f aca="false">IF(OR(E186=1,AND(P186&lt;=0,I186&gt;0)),1,0)</f>
        <v>0</v>
      </c>
      <c r="S186" s="15" t="n">
        <f aca="false">IF(L186&gt;0,1,0)</f>
        <v>0</v>
      </c>
    </row>
    <row r="187" customFormat="false" ht="15" hidden="false" customHeight="false" outlineLevel="0" collapsed="false">
      <c r="A187" s="15" t="n">
        <v>186</v>
      </c>
      <c r="B187" s="15" t="n">
        <f aca="false">INT((A187-1)/12)+1</f>
        <v>16</v>
      </c>
      <c r="C187" s="15" t="n">
        <f aca="false">MIN(Inputs!$C$4+B187-1,99)</f>
        <v>89</v>
      </c>
      <c r="D187" s="55" t="n">
        <f aca="false">Inputs!$C$28</f>
        <v>0.05</v>
      </c>
      <c r="E187" s="15" t="n">
        <f aca="false">R186</f>
        <v>0</v>
      </c>
      <c r="F187" s="56" t="n">
        <f aca="false">Q186</f>
        <v>190226.598837847</v>
      </c>
      <c r="G187" s="56" t="n">
        <f aca="false">IF(AND(MOD(A187-1,12)=0,B187&lt;=Inputs!$C$7,E187=0),Inputs!$C$6,0)</f>
        <v>0</v>
      </c>
      <c r="H187" s="56" t="n">
        <f aca="false">IF(B187=1,G187*Inputs!$C$9,0)</f>
        <v>0</v>
      </c>
      <c r="I187" s="56" t="n">
        <f aca="false">I186+G187</f>
        <v>120000</v>
      </c>
      <c r="J187" s="56" t="n">
        <f aca="false">(F187+G187+H187)*((1+D187)^(1/12)-1)</f>
        <v>775.006710607808</v>
      </c>
      <c r="K187" s="56" t="n">
        <f aca="false">(F187+G187+H187+J187)*(Inputs!$C$14+IF(B187&lt;=10,Inputs!$C$12,Inputs!$C$13))/12</f>
        <v>95.5008027742276</v>
      </c>
      <c r="L187" s="56" t="n">
        <f aca="false">IF(OR(E187=1,A187&lt;=Inputs!$C$15),0,MAX(Inputs!$C$8*I187-(F187+G187+H187+J187-K187),0))</f>
        <v>0</v>
      </c>
      <c r="M187" s="56" t="n">
        <f aca="false">L187*INDEX(Rates!$B$2:$C$101,C187+1,IF(Inputs!$C$5="Male",1,2))/1000/12*Inputs!$C$16</f>
        <v>0</v>
      </c>
      <c r="N187" s="56" t="n">
        <f aca="false">IF($V$1=1,MAX(F187+G187+H187+J187-K187-M187,0)*Inputs!$C$22/12,0)</f>
        <v>0</v>
      </c>
      <c r="O187" s="56" t="n">
        <f aca="false">IF(AND(MOD(A187,12)=0,B187&gt;=Inputs!$C$18),MAX(F187+G187+H187+J187-K187-M187-N187,0)*Inputs!$C$17,0)</f>
        <v>0</v>
      </c>
      <c r="P187" s="56" t="n">
        <f aca="false">F187+G187+H187+J187-K187-M187-N187+O187</f>
        <v>190906.104745681</v>
      </c>
      <c r="Q187" s="56" t="n">
        <f aca="false">IF(OR(E187=1,P187&lt;=0),0,P187)</f>
        <v>190906.104745681</v>
      </c>
      <c r="R187" s="15" t="n">
        <f aca="false">IF(OR(E187=1,AND(P187&lt;=0,I187&gt;0)),1,0)</f>
        <v>0</v>
      </c>
      <c r="S187" s="15" t="n">
        <f aca="false">IF(L187&gt;0,1,0)</f>
        <v>0</v>
      </c>
    </row>
    <row r="188" customFormat="false" ht="15" hidden="false" customHeight="false" outlineLevel="0" collapsed="false">
      <c r="A188" s="15" t="n">
        <v>187</v>
      </c>
      <c r="B188" s="15" t="n">
        <f aca="false">INT((A188-1)/12)+1</f>
        <v>16</v>
      </c>
      <c r="C188" s="15" t="n">
        <f aca="false">MIN(Inputs!$C$4+B188-1,99)</f>
        <v>89</v>
      </c>
      <c r="D188" s="55" t="n">
        <f aca="false">Inputs!$C$28</f>
        <v>0.05</v>
      </c>
      <c r="E188" s="15" t="n">
        <f aca="false">R187</f>
        <v>0</v>
      </c>
      <c r="F188" s="56" t="n">
        <f aca="false">Q187</f>
        <v>190906.104745681</v>
      </c>
      <c r="G188" s="56" t="n">
        <f aca="false">IF(AND(MOD(A188-1,12)=0,B188&lt;=Inputs!$C$7,E188=0),Inputs!$C$6,0)</f>
        <v>0</v>
      </c>
      <c r="H188" s="56" t="n">
        <f aca="false">IF(B188=1,G188*Inputs!$C$9,0)</f>
        <v>0</v>
      </c>
      <c r="I188" s="56" t="n">
        <f aca="false">I187+G188</f>
        <v>120000</v>
      </c>
      <c r="J188" s="56" t="n">
        <f aca="false">(F188+G188+H188)*((1+D188)^(1/12)-1)</f>
        <v>777.775101788042</v>
      </c>
      <c r="K188" s="56" t="n">
        <f aca="false">(F188+G188+H188+J188)*(Inputs!$C$14+IF(B188&lt;=10,Inputs!$C$12,Inputs!$C$13))/12</f>
        <v>95.8419399237345</v>
      </c>
      <c r="L188" s="56" t="n">
        <f aca="false">IF(OR(E188=1,A188&lt;=Inputs!$C$15),0,MAX(Inputs!$C$8*I188-(F188+G188+H188+J188-K188),0))</f>
        <v>0</v>
      </c>
      <c r="M188" s="56" t="n">
        <f aca="false">L188*INDEX(Rates!$B$2:$C$101,C188+1,IF(Inputs!$C$5="Male",1,2))/1000/12*Inputs!$C$16</f>
        <v>0</v>
      </c>
      <c r="N188" s="56" t="n">
        <f aca="false">IF($V$1=1,MAX(F188+G188+H188+J188-K188-M188,0)*Inputs!$C$22/12,0)</f>
        <v>0</v>
      </c>
      <c r="O188" s="56" t="n">
        <f aca="false">IF(AND(MOD(A188,12)=0,B188&gt;=Inputs!$C$18),MAX(F188+G188+H188+J188-K188-M188-N188,0)*Inputs!$C$17,0)</f>
        <v>0</v>
      </c>
      <c r="P188" s="56" t="n">
        <f aca="false">F188+G188+H188+J188-K188-M188-N188+O188</f>
        <v>191588.037907545</v>
      </c>
      <c r="Q188" s="56" t="n">
        <f aca="false">IF(OR(E188=1,P188&lt;=0),0,P188)</f>
        <v>191588.037907545</v>
      </c>
      <c r="R188" s="15" t="n">
        <f aca="false">IF(OR(E188=1,AND(P188&lt;=0,I188&gt;0)),1,0)</f>
        <v>0</v>
      </c>
      <c r="S188" s="15" t="n">
        <f aca="false">IF(L188&gt;0,1,0)</f>
        <v>0</v>
      </c>
    </row>
    <row r="189" customFormat="false" ht="15" hidden="false" customHeight="false" outlineLevel="0" collapsed="false">
      <c r="A189" s="15" t="n">
        <v>188</v>
      </c>
      <c r="B189" s="15" t="n">
        <f aca="false">INT((A189-1)/12)+1</f>
        <v>16</v>
      </c>
      <c r="C189" s="15" t="n">
        <f aca="false">MIN(Inputs!$C$4+B189-1,99)</f>
        <v>89</v>
      </c>
      <c r="D189" s="55" t="n">
        <f aca="false">Inputs!$C$28</f>
        <v>0.05</v>
      </c>
      <c r="E189" s="15" t="n">
        <f aca="false">R188</f>
        <v>0</v>
      </c>
      <c r="F189" s="56" t="n">
        <f aca="false">Q188</f>
        <v>191588.037907545</v>
      </c>
      <c r="G189" s="56" t="n">
        <f aca="false">IF(AND(MOD(A189-1,12)=0,B189&lt;=Inputs!$C$7,E189=0),Inputs!$C$6,0)</f>
        <v>0</v>
      </c>
      <c r="H189" s="56" t="n">
        <f aca="false">IF(B189=1,G189*Inputs!$C$9,0)</f>
        <v>0</v>
      </c>
      <c r="I189" s="56" t="n">
        <f aca="false">I188+G189</f>
        <v>120000</v>
      </c>
      <c r="J189" s="56" t="n">
        <f aca="false">(F189+G189+H189)*((1+D189)^(1/12)-1)</f>
        <v>780.553381901652</v>
      </c>
      <c r="K189" s="56" t="n">
        <f aca="false">(F189+G189+H189+J189)*(Inputs!$C$14+IF(B189&lt;=10,Inputs!$C$12,Inputs!$C$13))/12</f>
        <v>96.1842956447234</v>
      </c>
      <c r="L189" s="56" t="n">
        <f aca="false">IF(OR(E189=1,A189&lt;=Inputs!$C$15),0,MAX(Inputs!$C$8*I189-(F189+G189+H189+J189-K189),0))</f>
        <v>0</v>
      </c>
      <c r="M189" s="56" t="n">
        <f aca="false">L189*INDEX(Rates!$B$2:$C$101,C189+1,IF(Inputs!$C$5="Male",1,2))/1000/12*Inputs!$C$16</f>
        <v>0</v>
      </c>
      <c r="N189" s="56" t="n">
        <f aca="false">IF($V$1=1,MAX(F189+G189+H189+J189-K189-M189,0)*Inputs!$C$22/12,0)</f>
        <v>0</v>
      </c>
      <c r="O189" s="56" t="n">
        <f aca="false">IF(AND(MOD(A189,12)=0,B189&gt;=Inputs!$C$18),MAX(F189+G189+H189+J189-K189-M189-N189,0)*Inputs!$C$17,0)</f>
        <v>0</v>
      </c>
      <c r="P189" s="56" t="n">
        <f aca="false">F189+G189+H189+J189-K189-M189-N189+O189</f>
        <v>192272.406993802</v>
      </c>
      <c r="Q189" s="56" t="n">
        <f aca="false">IF(OR(E189=1,P189&lt;=0),0,P189)</f>
        <v>192272.406993802</v>
      </c>
      <c r="R189" s="15" t="n">
        <f aca="false">IF(OR(E189=1,AND(P189&lt;=0,I189&gt;0)),1,0)</f>
        <v>0</v>
      </c>
      <c r="S189" s="15" t="n">
        <f aca="false">IF(L189&gt;0,1,0)</f>
        <v>0</v>
      </c>
    </row>
    <row r="190" customFormat="false" ht="15" hidden="false" customHeight="false" outlineLevel="0" collapsed="false">
      <c r="A190" s="15" t="n">
        <v>189</v>
      </c>
      <c r="B190" s="15" t="n">
        <f aca="false">INT((A190-1)/12)+1</f>
        <v>16</v>
      </c>
      <c r="C190" s="15" t="n">
        <f aca="false">MIN(Inputs!$C$4+B190-1,99)</f>
        <v>89</v>
      </c>
      <c r="D190" s="55" t="n">
        <f aca="false">Inputs!$C$28</f>
        <v>0.05</v>
      </c>
      <c r="E190" s="15" t="n">
        <f aca="false">R189</f>
        <v>0</v>
      </c>
      <c r="F190" s="56" t="n">
        <f aca="false">Q189</f>
        <v>192272.406993802</v>
      </c>
      <c r="G190" s="56" t="n">
        <f aca="false">IF(AND(MOD(A190-1,12)=0,B190&lt;=Inputs!$C$7,E190=0),Inputs!$C$6,0)</f>
        <v>0</v>
      </c>
      <c r="H190" s="56" t="n">
        <f aca="false">IF(B190=1,G190*Inputs!$C$9,0)</f>
        <v>0</v>
      </c>
      <c r="I190" s="56" t="n">
        <f aca="false">I189+G190</f>
        <v>120000</v>
      </c>
      <c r="J190" s="56" t="n">
        <f aca="false">(F190+G190+H190)*((1+D190)^(1/12)-1)</f>
        <v>783.341586272765</v>
      </c>
      <c r="K190" s="56" t="n">
        <f aca="false">(F190+G190+H190+J190)*(Inputs!$C$14+IF(B190&lt;=10,Inputs!$C$12,Inputs!$C$13))/12</f>
        <v>96.5278742900375</v>
      </c>
      <c r="L190" s="56" t="n">
        <f aca="false">IF(OR(E190=1,A190&lt;=Inputs!$C$15),0,MAX(Inputs!$C$8*I190-(F190+G190+H190+J190-K190),0))</f>
        <v>0</v>
      </c>
      <c r="M190" s="56" t="n">
        <f aca="false">L190*INDEX(Rates!$B$2:$C$101,C190+1,IF(Inputs!$C$5="Male",1,2))/1000/12*Inputs!$C$16</f>
        <v>0</v>
      </c>
      <c r="N190" s="56" t="n">
        <f aca="false">IF($V$1=1,MAX(F190+G190+H190+J190-K190-M190,0)*Inputs!$C$22/12,0)</f>
        <v>0</v>
      </c>
      <c r="O190" s="56" t="n">
        <f aca="false">IF(AND(MOD(A190,12)=0,B190&gt;=Inputs!$C$18),MAX(F190+G190+H190+J190-K190-M190-N190,0)*Inputs!$C$17,0)</f>
        <v>0</v>
      </c>
      <c r="P190" s="56" t="n">
        <f aca="false">F190+G190+H190+J190-K190-M190-N190+O190</f>
        <v>192959.220705785</v>
      </c>
      <c r="Q190" s="56" t="n">
        <f aca="false">IF(OR(E190=1,P190&lt;=0),0,P190)</f>
        <v>192959.220705785</v>
      </c>
      <c r="R190" s="15" t="n">
        <f aca="false">IF(OR(E190=1,AND(P190&lt;=0,I190&gt;0)),1,0)</f>
        <v>0</v>
      </c>
      <c r="S190" s="15" t="n">
        <f aca="false">IF(L190&gt;0,1,0)</f>
        <v>0</v>
      </c>
    </row>
    <row r="191" customFormat="false" ht="15" hidden="false" customHeight="false" outlineLevel="0" collapsed="false">
      <c r="A191" s="15" t="n">
        <v>190</v>
      </c>
      <c r="B191" s="15" t="n">
        <f aca="false">INT((A191-1)/12)+1</f>
        <v>16</v>
      </c>
      <c r="C191" s="15" t="n">
        <f aca="false">MIN(Inputs!$C$4+B191-1,99)</f>
        <v>89</v>
      </c>
      <c r="D191" s="55" t="n">
        <f aca="false">Inputs!$C$28</f>
        <v>0.05</v>
      </c>
      <c r="E191" s="15" t="n">
        <f aca="false">R190</f>
        <v>0</v>
      </c>
      <c r="F191" s="56" t="n">
        <f aca="false">Q190</f>
        <v>192959.220705785</v>
      </c>
      <c r="G191" s="56" t="n">
        <f aca="false">IF(AND(MOD(A191-1,12)=0,B191&lt;=Inputs!$C$7,E191=0),Inputs!$C$6,0)</f>
        <v>0</v>
      </c>
      <c r="H191" s="56" t="n">
        <f aca="false">IF(B191=1,G191*Inputs!$C$9,0)</f>
        <v>0</v>
      </c>
      <c r="I191" s="56" t="n">
        <f aca="false">I190+G191</f>
        <v>120000</v>
      </c>
      <c r="J191" s="56" t="n">
        <f aca="false">(F191+G191+H191)*((1+D191)^(1/12)-1)</f>
        <v>786.13975035169</v>
      </c>
      <c r="K191" s="56" t="n">
        <f aca="false">(F191+G191+H191+J191)*(Inputs!$C$14+IF(B191&lt;=10,Inputs!$C$12,Inputs!$C$13))/12</f>
        <v>96.8726802280683</v>
      </c>
      <c r="L191" s="56" t="n">
        <f aca="false">IF(OR(E191=1,A191&lt;=Inputs!$C$15),0,MAX(Inputs!$C$8*I191-(F191+G191+H191+J191-K191),0))</f>
        <v>0</v>
      </c>
      <c r="M191" s="56" t="n">
        <f aca="false">L191*INDEX(Rates!$B$2:$C$101,C191+1,IF(Inputs!$C$5="Male",1,2))/1000/12*Inputs!$C$16</f>
        <v>0</v>
      </c>
      <c r="N191" s="56" t="n">
        <f aca="false">IF($V$1=1,MAX(F191+G191+H191+J191-K191-M191,0)*Inputs!$C$22/12,0)</f>
        <v>0</v>
      </c>
      <c r="O191" s="56" t="n">
        <f aca="false">IF(AND(MOD(A191,12)=0,B191&gt;=Inputs!$C$18),MAX(F191+G191+H191+J191-K191-M191-N191,0)*Inputs!$C$17,0)</f>
        <v>0</v>
      </c>
      <c r="P191" s="56" t="n">
        <f aca="false">F191+G191+H191+J191-K191-M191-N191+O191</f>
        <v>193648.487775909</v>
      </c>
      <c r="Q191" s="56" t="n">
        <f aca="false">IF(OR(E191=1,P191&lt;=0),0,P191)</f>
        <v>193648.487775909</v>
      </c>
      <c r="R191" s="15" t="n">
        <f aca="false">IF(OR(E191=1,AND(P191&lt;=0,I191&gt;0)),1,0)</f>
        <v>0</v>
      </c>
      <c r="S191" s="15" t="n">
        <f aca="false">IF(L191&gt;0,1,0)</f>
        <v>0</v>
      </c>
    </row>
    <row r="192" customFormat="false" ht="15" hidden="false" customHeight="false" outlineLevel="0" collapsed="false">
      <c r="A192" s="15" t="n">
        <v>191</v>
      </c>
      <c r="B192" s="15" t="n">
        <f aca="false">INT((A192-1)/12)+1</f>
        <v>16</v>
      </c>
      <c r="C192" s="15" t="n">
        <f aca="false">MIN(Inputs!$C$4+B192-1,99)</f>
        <v>89</v>
      </c>
      <c r="D192" s="55" t="n">
        <f aca="false">Inputs!$C$28</f>
        <v>0.05</v>
      </c>
      <c r="E192" s="15" t="n">
        <f aca="false">R191</f>
        <v>0</v>
      </c>
      <c r="F192" s="56" t="n">
        <f aca="false">Q191</f>
        <v>193648.487775909</v>
      </c>
      <c r="G192" s="56" t="n">
        <f aca="false">IF(AND(MOD(A192-1,12)=0,B192&lt;=Inputs!$C$7,E192=0),Inputs!$C$6,0)</f>
        <v>0</v>
      </c>
      <c r="H192" s="56" t="n">
        <f aca="false">IF(B192=1,G192*Inputs!$C$9,0)</f>
        <v>0</v>
      </c>
      <c r="I192" s="56" t="n">
        <f aca="false">I191+G192</f>
        <v>120000</v>
      </c>
      <c r="J192" s="56" t="n">
        <f aca="false">(F192+G192+H192)*((1+D192)^(1/12)-1)</f>
        <v>788.947909715366</v>
      </c>
      <c r="K192" s="56" t="n">
        <f aca="false">(F192+G192+H192+J192)*(Inputs!$C$14+IF(B192&lt;=10,Inputs!$C$12,Inputs!$C$13))/12</f>
        <v>97.2187178428119</v>
      </c>
      <c r="L192" s="56" t="n">
        <f aca="false">IF(OR(E192=1,A192&lt;=Inputs!$C$15),0,MAX(Inputs!$C$8*I192-(F192+G192+H192+J192-K192),0))</f>
        <v>0</v>
      </c>
      <c r="M192" s="56" t="n">
        <f aca="false">L192*INDEX(Rates!$B$2:$C$101,C192+1,IF(Inputs!$C$5="Male",1,2))/1000/12*Inputs!$C$16</f>
        <v>0</v>
      </c>
      <c r="N192" s="56" t="n">
        <f aca="false">IF($V$1=1,MAX(F192+G192+H192+J192-K192-M192,0)*Inputs!$C$22/12,0)</f>
        <v>0</v>
      </c>
      <c r="O192" s="56" t="n">
        <f aca="false">IF(AND(MOD(A192,12)=0,B192&gt;=Inputs!$C$18),MAX(F192+G192+H192+J192-K192-M192-N192,0)*Inputs!$C$17,0)</f>
        <v>0</v>
      </c>
      <c r="P192" s="56" t="n">
        <f aca="false">F192+G192+H192+J192-K192-M192-N192+O192</f>
        <v>194340.216967781</v>
      </c>
      <c r="Q192" s="56" t="n">
        <f aca="false">IF(OR(E192=1,P192&lt;=0),0,P192)</f>
        <v>194340.216967781</v>
      </c>
      <c r="R192" s="15" t="n">
        <f aca="false">IF(OR(E192=1,AND(P192&lt;=0,I192&gt;0)),1,0)</f>
        <v>0</v>
      </c>
      <c r="S192" s="15" t="n">
        <f aca="false">IF(L192&gt;0,1,0)</f>
        <v>0</v>
      </c>
    </row>
    <row r="193" customFormat="false" ht="15" hidden="false" customHeight="false" outlineLevel="0" collapsed="false">
      <c r="A193" s="15" t="n">
        <v>192</v>
      </c>
      <c r="B193" s="15" t="n">
        <f aca="false">INT((A193-1)/12)+1</f>
        <v>16</v>
      </c>
      <c r="C193" s="15" t="n">
        <f aca="false">MIN(Inputs!$C$4+B193-1,99)</f>
        <v>89</v>
      </c>
      <c r="D193" s="55" t="n">
        <f aca="false">Inputs!$C$28</f>
        <v>0.05</v>
      </c>
      <c r="E193" s="15" t="n">
        <f aca="false">R192</f>
        <v>0</v>
      </c>
      <c r="F193" s="56" t="n">
        <f aca="false">Q192</f>
        <v>194340.216967781</v>
      </c>
      <c r="G193" s="56" t="n">
        <f aca="false">IF(AND(MOD(A193-1,12)=0,B193&lt;=Inputs!$C$7,E193=0),Inputs!$C$6,0)</f>
        <v>0</v>
      </c>
      <c r="H193" s="56" t="n">
        <f aca="false">IF(B193=1,G193*Inputs!$C$9,0)</f>
        <v>0</v>
      </c>
      <c r="I193" s="56" t="n">
        <f aca="false">I192+G193</f>
        <v>120000</v>
      </c>
      <c r="J193" s="56" t="n">
        <f aca="false">(F193+G193+H193)*((1+D193)^(1/12)-1)</f>
        <v>791.766100067818</v>
      </c>
      <c r="K193" s="56" t="n">
        <f aca="false">(F193+G193+H193+J193)*(Inputs!$C$14+IF(B193&lt;=10,Inputs!$C$12,Inputs!$C$13))/12</f>
        <v>97.5659915339244</v>
      </c>
      <c r="L193" s="56" t="n">
        <f aca="false">IF(OR(E193=1,A193&lt;=Inputs!$C$15),0,MAX(Inputs!$C$8*I193-(F193+G193+H193+J193-K193),0))</f>
        <v>0</v>
      </c>
      <c r="M193" s="56" t="n">
        <f aca="false">L193*INDEX(Rates!$B$2:$C$101,C193+1,IF(Inputs!$C$5="Male",1,2))/1000/12*Inputs!$C$16</f>
        <v>0</v>
      </c>
      <c r="N193" s="56" t="n">
        <f aca="false">IF($V$1=1,MAX(F193+G193+H193+J193-K193-M193,0)*Inputs!$C$22/12,0)</f>
        <v>0</v>
      </c>
      <c r="O193" s="56" t="n">
        <f aca="false">IF(AND(MOD(A193,12)=0,B193&gt;=Inputs!$C$18),MAX(F193+G193+H193+J193-K193-M193-N193,0)*Inputs!$C$17,0)</f>
        <v>975.172085381575</v>
      </c>
      <c r="P193" s="56" t="n">
        <f aca="false">F193+G193+H193+J193-K193-M193-N193+O193</f>
        <v>196009.589161697</v>
      </c>
      <c r="Q193" s="56" t="n">
        <f aca="false">IF(OR(E193=1,P193&lt;=0),0,P193)</f>
        <v>196009.589161697</v>
      </c>
      <c r="R193" s="15" t="n">
        <f aca="false">IF(OR(E193=1,AND(P193&lt;=0,I193&gt;0)),1,0)</f>
        <v>0</v>
      </c>
      <c r="S193" s="15" t="n">
        <f aca="false">IF(L193&gt;0,1,0)</f>
        <v>0</v>
      </c>
    </row>
    <row r="194" customFormat="false" ht="15" hidden="false" customHeight="false" outlineLevel="0" collapsed="false">
      <c r="A194" s="15" t="n">
        <v>193</v>
      </c>
      <c r="B194" s="15" t="n">
        <f aca="false">INT((A194-1)/12)+1</f>
        <v>17</v>
      </c>
      <c r="C194" s="15" t="n">
        <f aca="false">MIN(Inputs!$C$4+B194-1,99)</f>
        <v>90</v>
      </c>
      <c r="D194" s="55" t="n">
        <f aca="false">Inputs!$C$28</f>
        <v>0.05</v>
      </c>
      <c r="E194" s="15" t="n">
        <f aca="false">R193</f>
        <v>0</v>
      </c>
      <c r="F194" s="56" t="n">
        <f aca="false">Q193</f>
        <v>196009.589161697</v>
      </c>
      <c r="G194" s="56" t="n">
        <f aca="false">IF(AND(MOD(A194-1,12)=0,B194&lt;=Inputs!$C$7,E194=0),Inputs!$C$6,0)</f>
        <v>0</v>
      </c>
      <c r="H194" s="56" t="n">
        <f aca="false">IF(B194=1,G194*Inputs!$C$9,0)</f>
        <v>0</v>
      </c>
      <c r="I194" s="56" t="n">
        <f aca="false">I193+G194</f>
        <v>120000</v>
      </c>
      <c r="J194" s="56" t="n">
        <f aca="false">(F194+G194+H194)*((1+D194)^(1/12)-1)</f>
        <v>798.56732902681</v>
      </c>
      <c r="K194" s="56" t="n">
        <f aca="false">(F194+G194+H194+J194)*(Inputs!$C$14+IF(B194&lt;=10,Inputs!$C$12,Inputs!$C$13))/12</f>
        <v>98.4040782453617</v>
      </c>
      <c r="L194" s="56" t="n">
        <f aca="false">IF(OR(E194=1,A194&lt;=Inputs!$C$15),0,MAX(Inputs!$C$8*I194-(F194+G194+H194+J194-K194),0))</f>
        <v>0</v>
      </c>
      <c r="M194" s="56" t="n">
        <f aca="false">L194*INDEX(Rates!$B$2:$C$101,C194+1,IF(Inputs!$C$5="Male",1,2))/1000/12*Inputs!$C$16</f>
        <v>0</v>
      </c>
      <c r="N194" s="56" t="n">
        <f aca="false">IF($V$1=1,MAX(F194+G194+H194+J194-K194-M194,0)*Inputs!$C$22/12,0)</f>
        <v>0</v>
      </c>
      <c r="O194" s="56" t="n">
        <f aca="false">IF(AND(MOD(A194,12)=0,B194&gt;=Inputs!$C$18),MAX(F194+G194+H194+J194-K194-M194-N194,0)*Inputs!$C$17,0)</f>
        <v>0</v>
      </c>
      <c r="P194" s="56" t="n">
        <f aca="false">F194+G194+H194+J194-K194-M194-N194+O194</f>
        <v>196709.752412478</v>
      </c>
      <c r="Q194" s="56" t="n">
        <f aca="false">IF(OR(E194=1,P194&lt;=0),0,P194)</f>
        <v>196709.752412478</v>
      </c>
      <c r="R194" s="15" t="n">
        <f aca="false">IF(OR(E194=1,AND(P194&lt;=0,I194&gt;0)),1,0)</f>
        <v>0</v>
      </c>
      <c r="S194" s="15" t="n">
        <f aca="false">IF(L194&gt;0,1,0)</f>
        <v>0</v>
      </c>
    </row>
    <row r="195" customFormat="false" ht="15" hidden="false" customHeight="false" outlineLevel="0" collapsed="false">
      <c r="A195" s="15" t="n">
        <v>194</v>
      </c>
      <c r="B195" s="15" t="n">
        <f aca="false">INT((A195-1)/12)+1</f>
        <v>17</v>
      </c>
      <c r="C195" s="15" t="n">
        <f aca="false">MIN(Inputs!$C$4+B195-1,99)</f>
        <v>90</v>
      </c>
      <c r="D195" s="55" t="n">
        <f aca="false">Inputs!$C$28</f>
        <v>0.05</v>
      </c>
      <c r="E195" s="15" t="n">
        <f aca="false">R194</f>
        <v>0</v>
      </c>
      <c r="F195" s="56" t="n">
        <f aca="false">Q194</f>
        <v>196709.752412478</v>
      </c>
      <c r="G195" s="56" t="n">
        <f aca="false">IF(AND(MOD(A195-1,12)=0,B195&lt;=Inputs!$C$7,E195=0),Inputs!$C$6,0)</f>
        <v>0</v>
      </c>
      <c r="H195" s="56" t="n">
        <f aca="false">IF(B195=1,G195*Inputs!$C$9,0)</f>
        <v>0</v>
      </c>
      <c r="I195" s="56" t="n">
        <f aca="false">I194+G195</f>
        <v>120000</v>
      </c>
      <c r="J195" s="56" t="n">
        <f aca="false">(F195+G195+H195)*((1+D195)^(1/12)-1)</f>
        <v>801.419880779256</v>
      </c>
      <c r="K195" s="56" t="n">
        <f aca="false">(F195+G195+H195+J195)*(Inputs!$C$14+IF(B195&lt;=10,Inputs!$C$12,Inputs!$C$13))/12</f>
        <v>98.7555861466286</v>
      </c>
      <c r="L195" s="56" t="n">
        <f aca="false">IF(OR(E195=1,A195&lt;=Inputs!$C$15),0,MAX(Inputs!$C$8*I195-(F195+G195+H195+J195-K195),0))</f>
        <v>0</v>
      </c>
      <c r="M195" s="56" t="n">
        <f aca="false">L195*INDEX(Rates!$B$2:$C$101,C195+1,IF(Inputs!$C$5="Male",1,2))/1000/12*Inputs!$C$16</f>
        <v>0</v>
      </c>
      <c r="N195" s="56" t="n">
        <f aca="false">IF($V$1=1,MAX(F195+G195+H195+J195-K195-M195,0)*Inputs!$C$22/12,0)</f>
        <v>0</v>
      </c>
      <c r="O195" s="56" t="n">
        <f aca="false">IF(AND(MOD(A195,12)=0,B195&gt;=Inputs!$C$18),MAX(F195+G195+H195+J195-K195-M195-N195,0)*Inputs!$C$17,0)</f>
        <v>0</v>
      </c>
      <c r="P195" s="56" t="n">
        <f aca="false">F195+G195+H195+J195-K195-M195-N195+O195</f>
        <v>197412.416707111</v>
      </c>
      <c r="Q195" s="56" t="n">
        <f aca="false">IF(OR(E195=1,P195&lt;=0),0,P195)</f>
        <v>197412.416707111</v>
      </c>
      <c r="R195" s="15" t="n">
        <f aca="false">IF(OR(E195=1,AND(P195&lt;=0,I195&gt;0)),1,0)</f>
        <v>0</v>
      </c>
      <c r="S195" s="15" t="n">
        <f aca="false">IF(L195&gt;0,1,0)</f>
        <v>0</v>
      </c>
    </row>
    <row r="196" customFormat="false" ht="15" hidden="false" customHeight="false" outlineLevel="0" collapsed="false">
      <c r="A196" s="15" t="n">
        <v>195</v>
      </c>
      <c r="B196" s="15" t="n">
        <f aca="false">INT((A196-1)/12)+1</f>
        <v>17</v>
      </c>
      <c r="C196" s="15" t="n">
        <f aca="false">MIN(Inputs!$C$4+B196-1,99)</f>
        <v>90</v>
      </c>
      <c r="D196" s="55" t="n">
        <f aca="false">Inputs!$C$28</f>
        <v>0.05</v>
      </c>
      <c r="E196" s="15" t="n">
        <f aca="false">R195</f>
        <v>0</v>
      </c>
      <c r="F196" s="56" t="n">
        <f aca="false">Q195</f>
        <v>197412.416707111</v>
      </c>
      <c r="G196" s="56" t="n">
        <f aca="false">IF(AND(MOD(A196-1,12)=0,B196&lt;=Inputs!$C$7,E196=0),Inputs!$C$6,0)</f>
        <v>0</v>
      </c>
      <c r="H196" s="56" t="n">
        <f aca="false">IF(B196=1,G196*Inputs!$C$9,0)</f>
        <v>0</v>
      </c>
      <c r="I196" s="56" t="n">
        <f aca="false">I195+G196</f>
        <v>120000</v>
      </c>
      <c r="J196" s="56" t="n">
        <f aca="false">(F196+G196+H196)*((1+D196)^(1/12)-1)</f>
        <v>804.282622093939</v>
      </c>
      <c r="K196" s="56" t="n">
        <f aca="false">(F196+G196+H196+J196)*(Inputs!$C$14+IF(B196&lt;=10,Inputs!$C$12,Inputs!$C$13))/12</f>
        <v>99.1083496646023</v>
      </c>
      <c r="L196" s="56" t="n">
        <f aca="false">IF(OR(E196=1,A196&lt;=Inputs!$C$15),0,MAX(Inputs!$C$8*I196-(F196+G196+H196+J196-K196),0))</f>
        <v>0</v>
      </c>
      <c r="M196" s="56" t="n">
        <f aca="false">L196*INDEX(Rates!$B$2:$C$101,C196+1,IF(Inputs!$C$5="Male",1,2))/1000/12*Inputs!$C$16</f>
        <v>0</v>
      </c>
      <c r="N196" s="56" t="n">
        <f aca="false">IF($V$1=1,MAX(F196+G196+H196+J196-K196-M196,0)*Inputs!$C$22/12,0)</f>
        <v>0</v>
      </c>
      <c r="O196" s="56" t="n">
        <f aca="false">IF(AND(MOD(A196,12)=0,B196&gt;=Inputs!$C$18),MAX(F196+G196+H196+J196-K196-M196-N196,0)*Inputs!$C$17,0)</f>
        <v>0</v>
      </c>
      <c r="P196" s="56" t="n">
        <f aca="false">F196+G196+H196+J196-K196-M196-N196+O196</f>
        <v>198117.59097954</v>
      </c>
      <c r="Q196" s="56" t="n">
        <f aca="false">IF(OR(E196=1,P196&lt;=0),0,P196)</f>
        <v>198117.59097954</v>
      </c>
      <c r="R196" s="15" t="n">
        <f aca="false">IF(OR(E196=1,AND(P196&lt;=0,I196&gt;0)),1,0)</f>
        <v>0</v>
      </c>
      <c r="S196" s="15" t="n">
        <f aca="false">IF(L196&gt;0,1,0)</f>
        <v>0</v>
      </c>
    </row>
    <row r="197" customFormat="false" ht="15" hidden="false" customHeight="false" outlineLevel="0" collapsed="false">
      <c r="A197" s="15" t="n">
        <v>196</v>
      </c>
      <c r="B197" s="15" t="n">
        <f aca="false">INT((A197-1)/12)+1</f>
        <v>17</v>
      </c>
      <c r="C197" s="15" t="n">
        <f aca="false">MIN(Inputs!$C$4+B197-1,99)</f>
        <v>90</v>
      </c>
      <c r="D197" s="55" t="n">
        <f aca="false">Inputs!$C$28</f>
        <v>0.05</v>
      </c>
      <c r="E197" s="15" t="n">
        <f aca="false">R196</f>
        <v>0</v>
      </c>
      <c r="F197" s="56" t="n">
        <f aca="false">Q196</f>
        <v>198117.59097954</v>
      </c>
      <c r="G197" s="56" t="n">
        <f aca="false">IF(AND(MOD(A197-1,12)=0,B197&lt;=Inputs!$C$7,E197=0),Inputs!$C$6,0)</f>
        <v>0</v>
      </c>
      <c r="H197" s="56" t="n">
        <f aca="false">IF(B197=1,G197*Inputs!$C$9,0)</f>
        <v>0</v>
      </c>
      <c r="I197" s="56" t="n">
        <f aca="false">I196+G197</f>
        <v>120000</v>
      </c>
      <c r="J197" s="56" t="n">
        <f aca="false">(F197+G197+H197)*((1+D197)^(1/12)-1)</f>
        <v>807.15558936886</v>
      </c>
      <c r="K197" s="56" t="n">
        <f aca="false">(F197+G197+H197+J197)*(Inputs!$C$14+IF(B197&lt;=10,Inputs!$C$12,Inputs!$C$13))/12</f>
        <v>99.4623732844544</v>
      </c>
      <c r="L197" s="56" t="n">
        <f aca="false">IF(OR(E197=1,A197&lt;=Inputs!$C$15),0,MAX(Inputs!$C$8*I197-(F197+G197+H197+J197-K197),0))</f>
        <v>0</v>
      </c>
      <c r="M197" s="56" t="n">
        <f aca="false">L197*INDEX(Rates!$B$2:$C$101,C197+1,IF(Inputs!$C$5="Male",1,2))/1000/12*Inputs!$C$16</f>
        <v>0</v>
      </c>
      <c r="N197" s="56" t="n">
        <f aca="false">IF($V$1=1,MAX(F197+G197+H197+J197-K197-M197,0)*Inputs!$C$22/12,0)</f>
        <v>0</v>
      </c>
      <c r="O197" s="56" t="n">
        <f aca="false">IF(AND(MOD(A197,12)=0,B197&gt;=Inputs!$C$18),MAX(F197+G197+H197+J197-K197-M197-N197,0)*Inputs!$C$17,0)</f>
        <v>0</v>
      </c>
      <c r="P197" s="56" t="n">
        <f aca="false">F197+G197+H197+J197-K197-M197-N197+O197</f>
        <v>198825.284195624</v>
      </c>
      <c r="Q197" s="56" t="n">
        <f aca="false">IF(OR(E197=1,P197&lt;=0),0,P197)</f>
        <v>198825.284195624</v>
      </c>
      <c r="R197" s="15" t="n">
        <f aca="false">IF(OR(E197=1,AND(P197&lt;=0,I197&gt;0)),1,0)</f>
        <v>0</v>
      </c>
      <c r="S197" s="15" t="n">
        <f aca="false">IF(L197&gt;0,1,0)</f>
        <v>0</v>
      </c>
    </row>
    <row r="198" customFormat="false" ht="15" hidden="false" customHeight="false" outlineLevel="0" collapsed="false">
      <c r="A198" s="15" t="n">
        <v>197</v>
      </c>
      <c r="B198" s="15" t="n">
        <f aca="false">INT((A198-1)/12)+1</f>
        <v>17</v>
      </c>
      <c r="C198" s="15" t="n">
        <f aca="false">MIN(Inputs!$C$4+B198-1,99)</f>
        <v>90</v>
      </c>
      <c r="D198" s="55" t="n">
        <f aca="false">Inputs!$C$28</f>
        <v>0.05</v>
      </c>
      <c r="E198" s="15" t="n">
        <f aca="false">R197</f>
        <v>0</v>
      </c>
      <c r="F198" s="56" t="n">
        <f aca="false">Q197</f>
        <v>198825.284195624</v>
      </c>
      <c r="G198" s="56" t="n">
        <f aca="false">IF(AND(MOD(A198-1,12)=0,B198&lt;=Inputs!$C$7,E198=0),Inputs!$C$6,0)</f>
        <v>0</v>
      </c>
      <c r="H198" s="56" t="n">
        <f aca="false">IF(B198=1,G198*Inputs!$C$9,0)</f>
        <v>0</v>
      </c>
      <c r="I198" s="56" t="n">
        <f aca="false">I197+G198</f>
        <v>120000</v>
      </c>
      <c r="J198" s="56" t="n">
        <f aca="false">(F198+G198+H198)*((1+D198)^(1/12)-1)</f>
        <v>810.038819132036</v>
      </c>
      <c r="K198" s="56" t="n">
        <f aca="false">(F198+G198+H198+J198)*(Inputs!$C$14+IF(B198&lt;=10,Inputs!$C$12,Inputs!$C$13))/12</f>
        <v>99.8176615073782</v>
      </c>
      <c r="L198" s="56" t="n">
        <f aca="false">IF(OR(E198=1,A198&lt;=Inputs!$C$15),0,MAX(Inputs!$C$8*I198-(F198+G198+H198+J198-K198),0))</f>
        <v>0</v>
      </c>
      <c r="M198" s="56" t="n">
        <f aca="false">L198*INDEX(Rates!$B$2:$C$101,C198+1,IF(Inputs!$C$5="Male",1,2))/1000/12*Inputs!$C$16</f>
        <v>0</v>
      </c>
      <c r="N198" s="56" t="n">
        <f aca="false">IF($V$1=1,MAX(F198+G198+H198+J198-K198-M198,0)*Inputs!$C$22/12,0)</f>
        <v>0</v>
      </c>
      <c r="O198" s="56" t="n">
        <f aca="false">IF(AND(MOD(A198,12)=0,B198&gt;=Inputs!$C$18),MAX(F198+G198+H198+J198-K198-M198-N198,0)*Inputs!$C$17,0)</f>
        <v>0</v>
      </c>
      <c r="P198" s="56" t="n">
        <f aca="false">F198+G198+H198+J198-K198-M198-N198+O198</f>
        <v>199535.505353249</v>
      </c>
      <c r="Q198" s="56" t="n">
        <f aca="false">IF(OR(E198=1,P198&lt;=0),0,P198)</f>
        <v>199535.505353249</v>
      </c>
      <c r="R198" s="15" t="n">
        <f aca="false">IF(OR(E198=1,AND(P198&lt;=0,I198&gt;0)),1,0)</f>
        <v>0</v>
      </c>
      <c r="S198" s="15" t="n">
        <f aca="false">IF(L198&gt;0,1,0)</f>
        <v>0</v>
      </c>
    </row>
    <row r="199" customFormat="false" ht="15" hidden="false" customHeight="false" outlineLevel="0" collapsed="false">
      <c r="A199" s="15" t="n">
        <v>198</v>
      </c>
      <c r="B199" s="15" t="n">
        <f aca="false">INT((A199-1)/12)+1</f>
        <v>17</v>
      </c>
      <c r="C199" s="15" t="n">
        <f aca="false">MIN(Inputs!$C$4+B199-1,99)</f>
        <v>90</v>
      </c>
      <c r="D199" s="55" t="n">
        <f aca="false">Inputs!$C$28</f>
        <v>0.05</v>
      </c>
      <c r="E199" s="15" t="n">
        <f aca="false">R198</f>
        <v>0</v>
      </c>
      <c r="F199" s="56" t="n">
        <f aca="false">Q198</f>
        <v>199535.505353249</v>
      </c>
      <c r="G199" s="56" t="n">
        <f aca="false">IF(AND(MOD(A199-1,12)=0,B199&lt;=Inputs!$C$7,E199=0),Inputs!$C$6,0)</f>
        <v>0</v>
      </c>
      <c r="H199" s="56" t="n">
        <f aca="false">IF(B199=1,G199*Inputs!$C$9,0)</f>
        <v>0</v>
      </c>
      <c r="I199" s="56" t="n">
        <f aca="false">I198+G199</f>
        <v>120000</v>
      </c>
      <c r="J199" s="56" t="n">
        <f aca="false">(F199+G199+H199)*((1+D199)^(1/12)-1)</f>
        <v>812.932348041965</v>
      </c>
      <c r="K199" s="56" t="n">
        <f aca="false">(F199+G199+H199+J199)*(Inputs!$C$14+IF(B199&lt;=10,Inputs!$C$12,Inputs!$C$13))/12</f>
        <v>100.174218850645</v>
      </c>
      <c r="L199" s="56" t="n">
        <f aca="false">IF(OR(E199=1,A199&lt;=Inputs!$C$15),0,MAX(Inputs!$C$8*I199-(F199+G199+H199+J199-K199),0))</f>
        <v>0</v>
      </c>
      <c r="M199" s="56" t="n">
        <f aca="false">L199*INDEX(Rates!$B$2:$C$101,C199+1,IF(Inputs!$C$5="Male",1,2))/1000/12*Inputs!$C$16</f>
        <v>0</v>
      </c>
      <c r="N199" s="56" t="n">
        <f aca="false">IF($V$1=1,MAX(F199+G199+H199+J199-K199-M199,0)*Inputs!$C$22/12,0)</f>
        <v>0</v>
      </c>
      <c r="O199" s="56" t="n">
        <f aca="false">IF(AND(MOD(A199,12)=0,B199&gt;=Inputs!$C$18),MAX(F199+G199+H199+J199-K199-M199-N199,0)*Inputs!$C$17,0)</f>
        <v>0</v>
      </c>
      <c r="P199" s="56" t="n">
        <f aca="false">F199+G199+H199+J199-K199-M199-N199+O199</f>
        <v>200248.26348244</v>
      </c>
      <c r="Q199" s="56" t="n">
        <f aca="false">IF(OR(E199=1,P199&lt;=0),0,P199)</f>
        <v>200248.26348244</v>
      </c>
      <c r="R199" s="15" t="n">
        <f aca="false">IF(OR(E199=1,AND(P199&lt;=0,I199&gt;0)),1,0)</f>
        <v>0</v>
      </c>
      <c r="S199" s="15" t="n">
        <f aca="false">IF(L199&gt;0,1,0)</f>
        <v>0</v>
      </c>
    </row>
    <row r="200" customFormat="false" ht="15" hidden="false" customHeight="false" outlineLevel="0" collapsed="false">
      <c r="A200" s="15" t="n">
        <v>199</v>
      </c>
      <c r="B200" s="15" t="n">
        <f aca="false">INT((A200-1)/12)+1</f>
        <v>17</v>
      </c>
      <c r="C200" s="15" t="n">
        <f aca="false">MIN(Inputs!$C$4+B200-1,99)</f>
        <v>90</v>
      </c>
      <c r="D200" s="55" t="n">
        <f aca="false">Inputs!$C$28</f>
        <v>0.05</v>
      </c>
      <c r="E200" s="15" t="n">
        <f aca="false">R199</f>
        <v>0</v>
      </c>
      <c r="F200" s="56" t="n">
        <f aca="false">Q199</f>
        <v>200248.26348244</v>
      </c>
      <c r="G200" s="56" t="n">
        <f aca="false">IF(AND(MOD(A200-1,12)=0,B200&lt;=Inputs!$C$7,E200=0),Inputs!$C$6,0)</f>
        <v>0</v>
      </c>
      <c r="H200" s="56" t="n">
        <f aca="false">IF(B200=1,G200*Inputs!$C$9,0)</f>
        <v>0</v>
      </c>
      <c r="I200" s="56" t="n">
        <f aca="false">I199+G200</f>
        <v>120000</v>
      </c>
      <c r="J200" s="56" t="n">
        <f aca="false">(F200+G200+H200)*((1+D200)^(1/12)-1)</f>
        <v>815.836212888092</v>
      </c>
      <c r="K200" s="56" t="n">
        <f aca="false">(F200+G200+H200+J200)*(Inputs!$C$14+IF(B200&lt;=10,Inputs!$C$12,Inputs!$C$13))/12</f>
        <v>100.532049847664</v>
      </c>
      <c r="L200" s="56" t="n">
        <f aca="false">IF(OR(E200=1,A200&lt;=Inputs!$C$15),0,MAX(Inputs!$C$8*I200-(F200+G200+H200+J200-K200),0))</f>
        <v>0</v>
      </c>
      <c r="M200" s="56" t="n">
        <f aca="false">L200*INDEX(Rates!$B$2:$C$101,C200+1,IF(Inputs!$C$5="Male",1,2))/1000/12*Inputs!$C$16</f>
        <v>0</v>
      </c>
      <c r="N200" s="56" t="n">
        <f aca="false">IF($V$1=1,MAX(F200+G200+H200+J200-K200-M200,0)*Inputs!$C$22/12,0)</f>
        <v>0</v>
      </c>
      <c r="O200" s="56" t="n">
        <f aca="false">IF(AND(MOD(A200,12)=0,B200&gt;=Inputs!$C$18),MAX(F200+G200+H200+J200-K200-M200-N200,0)*Inputs!$C$17,0)</f>
        <v>0</v>
      </c>
      <c r="P200" s="56" t="n">
        <f aca="false">F200+G200+H200+J200-K200-M200-N200+O200</f>
        <v>200963.567645481</v>
      </c>
      <c r="Q200" s="56" t="n">
        <f aca="false">IF(OR(E200=1,P200&lt;=0),0,P200)</f>
        <v>200963.567645481</v>
      </c>
      <c r="R200" s="15" t="n">
        <f aca="false">IF(OR(E200=1,AND(P200&lt;=0,I200&gt;0)),1,0)</f>
        <v>0</v>
      </c>
      <c r="S200" s="15" t="n">
        <f aca="false">IF(L200&gt;0,1,0)</f>
        <v>0</v>
      </c>
    </row>
    <row r="201" customFormat="false" ht="15" hidden="false" customHeight="false" outlineLevel="0" collapsed="false">
      <c r="A201" s="15" t="n">
        <v>200</v>
      </c>
      <c r="B201" s="15" t="n">
        <f aca="false">INT((A201-1)/12)+1</f>
        <v>17</v>
      </c>
      <c r="C201" s="15" t="n">
        <f aca="false">MIN(Inputs!$C$4+B201-1,99)</f>
        <v>90</v>
      </c>
      <c r="D201" s="55" t="n">
        <f aca="false">Inputs!$C$28</f>
        <v>0.05</v>
      </c>
      <c r="E201" s="15" t="n">
        <f aca="false">R200</f>
        <v>0</v>
      </c>
      <c r="F201" s="56" t="n">
        <f aca="false">Q200</f>
        <v>200963.567645481</v>
      </c>
      <c r="G201" s="56" t="n">
        <f aca="false">IF(AND(MOD(A201-1,12)=0,B201&lt;=Inputs!$C$7,E201=0),Inputs!$C$6,0)</f>
        <v>0</v>
      </c>
      <c r="H201" s="56" t="n">
        <f aca="false">IF(B201=1,G201*Inputs!$C$9,0)</f>
        <v>0</v>
      </c>
      <c r="I201" s="56" t="n">
        <f aca="false">I200+G201</f>
        <v>120000</v>
      </c>
      <c r="J201" s="56" t="n">
        <f aca="false">(F201+G201+H201)*((1+D201)^(1/12)-1)</f>
        <v>818.750450591278</v>
      </c>
      <c r="K201" s="56" t="n">
        <f aca="false">(F201+G201+H201+J201)*(Inputs!$C$14+IF(B201&lt;=10,Inputs!$C$12,Inputs!$C$13))/12</f>
        <v>100.891159048036</v>
      </c>
      <c r="L201" s="56" t="n">
        <f aca="false">IF(OR(E201=1,A201&lt;=Inputs!$C$15),0,MAX(Inputs!$C$8*I201-(F201+G201+H201+J201-K201),0))</f>
        <v>0</v>
      </c>
      <c r="M201" s="56" t="n">
        <f aca="false">L201*INDEX(Rates!$B$2:$C$101,C201+1,IF(Inputs!$C$5="Male",1,2))/1000/12*Inputs!$C$16</f>
        <v>0</v>
      </c>
      <c r="N201" s="56" t="n">
        <f aca="false">IF($V$1=1,MAX(F201+G201+H201+J201-K201-M201,0)*Inputs!$C$22/12,0)</f>
        <v>0</v>
      </c>
      <c r="O201" s="56" t="n">
        <f aca="false">IF(AND(MOD(A201,12)=0,B201&gt;=Inputs!$C$18),MAX(F201+G201+H201+J201-K201-M201-N201,0)*Inputs!$C$17,0)</f>
        <v>0</v>
      </c>
      <c r="P201" s="56" t="n">
        <f aca="false">F201+G201+H201+J201-K201-M201-N201+O201</f>
        <v>201681.426937024</v>
      </c>
      <c r="Q201" s="56" t="n">
        <f aca="false">IF(OR(E201=1,P201&lt;=0),0,P201)</f>
        <v>201681.426937024</v>
      </c>
      <c r="R201" s="15" t="n">
        <f aca="false">IF(OR(E201=1,AND(P201&lt;=0,I201&gt;0)),1,0)</f>
        <v>0</v>
      </c>
      <c r="S201" s="15" t="n">
        <f aca="false">IF(L201&gt;0,1,0)</f>
        <v>0</v>
      </c>
    </row>
    <row r="202" customFormat="false" ht="15" hidden="false" customHeight="false" outlineLevel="0" collapsed="false">
      <c r="A202" s="15" t="n">
        <v>201</v>
      </c>
      <c r="B202" s="15" t="n">
        <f aca="false">INT((A202-1)/12)+1</f>
        <v>17</v>
      </c>
      <c r="C202" s="15" t="n">
        <f aca="false">MIN(Inputs!$C$4+B202-1,99)</f>
        <v>90</v>
      </c>
      <c r="D202" s="55" t="n">
        <f aca="false">Inputs!$C$28</f>
        <v>0.05</v>
      </c>
      <c r="E202" s="15" t="n">
        <f aca="false">R201</f>
        <v>0</v>
      </c>
      <c r="F202" s="56" t="n">
        <f aca="false">Q201</f>
        <v>201681.426937024</v>
      </c>
      <c r="G202" s="56" t="n">
        <f aca="false">IF(AND(MOD(A202-1,12)=0,B202&lt;=Inputs!$C$7,E202=0),Inputs!$C$6,0)</f>
        <v>0</v>
      </c>
      <c r="H202" s="56" t="n">
        <f aca="false">IF(B202=1,G202*Inputs!$C$9,0)</f>
        <v>0</v>
      </c>
      <c r="I202" s="56" t="n">
        <f aca="false">I201+G202</f>
        <v>120000</v>
      </c>
      <c r="J202" s="56" t="n">
        <f aca="false">(F202+G202+H202)*((1+D202)^(1/12)-1)</f>
        <v>821.675098204267</v>
      </c>
      <c r="K202" s="56" t="n">
        <f aca="false">(F202+G202+H202+J202)*(Inputs!$C$14+IF(B202&lt;=10,Inputs!$C$12,Inputs!$C$13))/12</f>
        <v>101.251551017614</v>
      </c>
      <c r="L202" s="56" t="n">
        <f aca="false">IF(OR(E202=1,A202&lt;=Inputs!$C$15),0,MAX(Inputs!$C$8*I202-(F202+G202+H202+J202-K202),0))</f>
        <v>0</v>
      </c>
      <c r="M202" s="56" t="n">
        <f aca="false">L202*INDEX(Rates!$B$2:$C$101,C202+1,IF(Inputs!$C$5="Male",1,2))/1000/12*Inputs!$C$16</f>
        <v>0</v>
      </c>
      <c r="N202" s="56" t="n">
        <f aca="false">IF($V$1=1,MAX(F202+G202+H202+J202-K202-M202,0)*Inputs!$C$22/12,0)</f>
        <v>0</v>
      </c>
      <c r="O202" s="56" t="n">
        <f aca="false">IF(AND(MOD(A202,12)=0,B202&gt;=Inputs!$C$18),MAX(F202+G202+H202+J202-K202-M202-N202,0)*Inputs!$C$17,0)</f>
        <v>0</v>
      </c>
      <c r="P202" s="56" t="n">
        <f aca="false">F202+G202+H202+J202-K202-M202-N202+O202</f>
        <v>202401.850484211</v>
      </c>
      <c r="Q202" s="56" t="n">
        <f aca="false">IF(OR(E202=1,P202&lt;=0),0,P202)</f>
        <v>202401.850484211</v>
      </c>
      <c r="R202" s="15" t="n">
        <f aca="false">IF(OR(E202=1,AND(P202&lt;=0,I202&gt;0)),1,0)</f>
        <v>0</v>
      </c>
      <c r="S202" s="15" t="n">
        <f aca="false">IF(L202&gt;0,1,0)</f>
        <v>0</v>
      </c>
    </row>
    <row r="203" customFormat="false" ht="15" hidden="false" customHeight="false" outlineLevel="0" collapsed="false">
      <c r="A203" s="15" t="n">
        <v>202</v>
      </c>
      <c r="B203" s="15" t="n">
        <f aca="false">INT((A203-1)/12)+1</f>
        <v>17</v>
      </c>
      <c r="C203" s="15" t="n">
        <f aca="false">MIN(Inputs!$C$4+B203-1,99)</f>
        <v>90</v>
      </c>
      <c r="D203" s="55" t="n">
        <f aca="false">Inputs!$C$28</f>
        <v>0.05</v>
      </c>
      <c r="E203" s="15" t="n">
        <f aca="false">R202</f>
        <v>0</v>
      </c>
      <c r="F203" s="56" t="n">
        <f aca="false">Q202</f>
        <v>202401.850484211</v>
      </c>
      <c r="G203" s="56" t="n">
        <f aca="false">IF(AND(MOD(A203-1,12)=0,B203&lt;=Inputs!$C$7,E203=0),Inputs!$C$6,0)</f>
        <v>0</v>
      </c>
      <c r="H203" s="56" t="n">
        <f aca="false">IF(B203=1,G203*Inputs!$C$9,0)</f>
        <v>0</v>
      </c>
      <c r="I203" s="56" t="n">
        <f aca="false">I202+G203</f>
        <v>120000</v>
      </c>
      <c r="J203" s="56" t="n">
        <f aca="false">(F203+G203+H203)*((1+D203)^(1/12)-1)</f>
        <v>824.610192912161</v>
      </c>
      <c r="K203" s="56" t="n">
        <f aca="false">(F203+G203+H203+J203)*(Inputs!$C$14+IF(B203&lt;=10,Inputs!$C$12,Inputs!$C$13))/12</f>
        <v>101.613230338561</v>
      </c>
      <c r="L203" s="56" t="n">
        <f aca="false">IF(OR(E203=1,A203&lt;=Inputs!$C$15),0,MAX(Inputs!$C$8*I203-(F203+G203+H203+J203-K203),0))</f>
        <v>0</v>
      </c>
      <c r="M203" s="56" t="n">
        <f aca="false">L203*INDEX(Rates!$B$2:$C$101,C203+1,IF(Inputs!$C$5="Male",1,2))/1000/12*Inputs!$C$16</f>
        <v>0</v>
      </c>
      <c r="N203" s="56" t="n">
        <f aca="false">IF($V$1=1,MAX(F203+G203+H203+J203-K203-M203,0)*Inputs!$C$22/12,0)</f>
        <v>0</v>
      </c>
      <c r="O203" s="56" t="n">
        <f aca="false">IF(AND(MOD(A203,12)=0,B203&gt;=Inputs!$C$18),MAX(F203+G203+H203+J203-K203-M203-N203,0)*Inputs!$C$17,0)</f>
        <v>0</v>
      </c>
      <c r="P203" s="56" t="n">
        <f aca="false">F203+G203+H203+J203-K203-M203-N203+O203</f>
        <v>203124.847446784</v>
      </c>
      <c r="Q203" s="56" t="n">
        <f aca="false">IF(OR(E203=1,P203&lt;=0),0,P203)</f>
        <v>203124.847446784</v>
      </c>
      <c r="R203" s="15" t="n">
        <f aca="false">IF(OR(E203=1,AND(P203&lt;=0,I203&gt;0)),1,0)</f>
        <v>0</v>
      </c>
      <c r="S203" s="15" t="n">
        <f aca="false">IF(L203&gt;0,1,0)</f>
        <v>0</v>
      </c>
    </row>
    <row r="204" customFormat="false" ht="15" hidden="false" customHeight="false" outlineLevel="0" collapsed="false">
      <c r="A204" s="15" t="n">
        <v>203</v>
      </c>
      <c r="B204" s="15" t="n">
        <f aca="false">INT((A204-1)/12)+1</f>
        <v>17</v>
      </c>
      <c r="C204" s="15" t="n">
        <f aca="false">MIN(Inputs!$C$4+B204-1,99)</f>
        <v>90</v>
      </c>
      <c r="D204" s="55" t="n">
        <f aca="false">Inputs!$C$28</f>
        <v>0.05</v>
      </c>
      <c r="E204" s="15" t="n">
        <f aca="false">R203</f>
        <v>0</v>
      </c>
      <c r="F204" s="56" t="n">
        <f aca="false">Q203</f>
        <v>203124.847446784</v>
      </c>
      <c r="G204" s="56" t="n">
        <f aca="false">IF(AND(MOD(A204-1,12)=0,B204&lt;=Inputs!$C$7,E204=0),Inputs!$C$6,0)</f>
        <v>0</v>
      </c>
      <c r="H204" s="56" t="n">
        <f aca="false">IF(B204=1,G204*Inputs!$C$9,0)</f>
        <v>0</v>
      </c>
      <c r="I204" s="56" t="n">
        <f aca="false">I203+G204</f>
        <v>120000</v>
      </c>
      <c r="J204" s="56" t="n">
        <f aca="false">(F204+G204+H204)*((1+D204)^(1/12)-1)</f>
        <v>827.555772032887</v>
      </c>
      <c r="K204" s="56" t="n">
        <f aca="false">(F204+G204+H204+J204)*(Inputs!$C$14+IF(B204&lt;=10,Inputs!$C$12,Inputs!$C$13))/12</f>
        <v>101.976201609409</v>
      </c>
      <c r="L204" s="56" t="n">
        <f aca="false">IF(OR(E204=1,A204&lt;=Inputs!$C$15),0,MAX(Inputs!$C$8*I204-(F204+G204+H204+J204-K204),0))</f>
        <v>0</v>
      </c>
      <c r="M204" s="56" t="n">
        <f aca="false">L204*INDEX(Rates!$B$2:$C$101,C204+1,IF(Inputs!$C$5="Male",1,2))/1000/12*Inputs!$C$16</f>
        <v>0</v>
      </c>
      <c r="N204" s="56" t="n">
        <f aca="false">IF($V$1=1,MAX(F204+G204+H204+J204-K204-M204,0)*Inputs!$C$22/12,0)</f>
        <v>0</v>
      </c>
      <c r="O204" s="56" t="n">
        <f aca="false">IF(AND(MOD(A204,12)=0,B204&gt;=Inputs!$C$18),MAX(F204+G204+H204+J204-K204-M204-N204,0)*Inputs!$C$17,0)</f>
        <v>0</v>
      </c>
      <c r="P204" s="56" t="n">
        <f aca="false">F204+G204+H204+J204-K204-M204-N204+O204</f>
        <v>203850.427017208</v>
      </c>
      <c r="Q204" s="56" t="n">
        <f aca="false">IF(OR(E204=1,P204&lt;=0),0,P204)</f>
        <v>203850.427017208</v>
      </c>
      <c r="R204" s="15" t="n">
        <f aca="false">IF(OR(E204=1,AND(P204&lt;=0,I204&gt;0)),1,0)</f>
        <v>0</v>
      </c>
      <c r="S204" s="15" t="n">
        <f aca="false">IF(L204&gt;0,1,0)</f>
        <v>0</v>
      </c>
    </row>
    <row r="205" customFormat="false" ht="15" hidden="false" customHeight="false" outlineLevel="0" collapsed="false">
      <c r="A205" s="15" t="n">
        <v>204</v>
      </c>
      <c r="B205" s="15" t="n">
        <f aca="false">INT((A205-1)/12)+1</f>
        <v>17</v>
      </c>
      <c r="C205" s="15" t="n">
        <f aca="false">MIN(Inputs!$C$4+B205-1,99)</f>
        <v>90</v>
      </c>
      <c r="D205" s="55" t="n">
        <f aca="false">Inputs!$C$28</f>
        <v>0.05</v>
      </c>
      <c r="E205" s="15" t="n">
        <f aca="false">R204</f>
        <v>0</v>
      </c>
      <c r="F205" s="56" t="n">
        <f aca="false">Q204</f>
        <v>203850.427017208</v>
      </c>
      <c r="G205" s="56" t="n">
        <f aca="false">IF(AND(MOD(A205-1,12)=0,B205&lt;=Inputs!$C$7,E205=0),Inputs!$C$6,0)</f>
        <v>0</v>
      </c>
      <c r="H205" s="56" t="n">
        <f aca="false">IF(B205=1,G205*Inputs!$C$9,0)</f>
        <v>0</v>
      </c>
      <c r="I205" s="56" t="n">
        <f aca="false">I204+G205</f>
        <v>120000</v>
      </c>
      <c r="J205" s="56" t="n">
        <f aca="false">(F205+G205+H205)*((1+D205)^(1/12)-1)</f>
        <v>830.511873017679</v>
      </c>
      <c r="K205" s="56" t="n">
        <f aca="false">(F205+G205+H205+J205)*(Inputs!$C$14+IF(B205&lt;=10,Inputs!$C$12,Inputs!$C$13))/12</f>
        <v>102.340469445113</v>
      </c>
      <c r="L205" s="56" t="n">
        <f aca="false">IF(OR(E205=1,A205&lt;=Inputs!$C$15),0,MAX(Inputs!$C$8*I205-(F205+G205+H205+J205-K205),0))</f>
        <v>0</v>
      </c>
      <c r="M205" s="56" t="n">
        <f aca="false">L205*INDEX(Rates!$B$2:$C$101,C205+1,IF(Inputs!$C$5="Male",1,2))/1000/12*Inputs!$C$16</f>
        <v>0</v>
      </c>
      <c r="N205" s="56" t="n">
        <f aca="false">IF($V$1=1,MAX(F205+G205+H205+J205-K205-M205,0)*Inputs!$C$22/12,0)</f>
        <v>0</v>
      </c>
      <c r="O205" s="56" t="n">
        <f aca="false">IF(AND(MOD(A205,12)=0,B205&gt;=Inputs!$C$18),MAX(F205+G205+H205+J205-K205-M205-N205,0)*Inputs!$C$17,0)</f>
        <v>1022.8929921039</v>
      </c>
      <c r="P205" s="56" t="n">
        <f aca="false">F205+G205+H205+J205-K205-M205-N205+O205</f>
        <v>205601.491412884</v>
      </c>
      <c r="Q205" s="56" t="n">
        <f aca="false">IF(OR(E205=1,P205&lt;=0),0,P205)</f>
        <v>205601.491412884</v>
      </c>
      <c r="R205" s="15" t="n">
        <f aca="false">IF(OR(E205=1,AND(P205&lt;=0,I205&gt;0)),1,0)</f>
        <v>0</v>
      </c>
      <c r="S205" s="15" t="n">
        <f aca="false">IF(L205&gt;0,1,0)</f>
        <v>0</v>
      </c>
    </row>
    <row r="206" customFormat="false" ht="15" hidden="false" customHeight="false" outlineLevel="0" collapsed="false">
      <c r="A206" s="15" t="n">
        <v>205</v>
      </c>
      <c r="B206" s="15" t="n">
        <f aca="false">INT((A206-1)/12)+1</f>
        <v>18</v>
      </c>
      <c r="C206" s="15" t="n">
        <f aca="false">MIN(Inputs!$C$4+B206-1,99)</f>
        <v>91</v>
      </c>
      <c r="D206" s="55" t="n">
        <f aca="false">Inputs!$C$28</f>
        <v>0.05</v>
      </c>
      <c r="E206" s="15" t="n">
        <f aca="false">R205</f>
        <v>0</v>
      </c>
      <c r="F206" s="56" t="n">
        <f aca="false">Q205</f>
        <v>205601.491412884</v>
      </c>
      <c r="G206" s="56" t="n">
        <f aca="false">IF(AND(MOD(A206-1,12)=0,B206&lt;=Inputs!$C$7,E206=0),Inputs!$C$6,0)</f>
        <v>0</v>
      </c>
      <c r="H206" s="56" t="n">
        <f aca="false">IF(B206=1,G206*Inputs!$C$9,0)</f>
        <v>0</v>
      </c>
      <c r="I206" s="56" t="n">
        <f aca="false">I205+G206</f>
        <v>120000</v>
      </c>
      <c r="J206" s="56" t="n">
        <f aca="false">(F206+G206+H206)*((1+D206)^(1/12)-1)</f>
        <v>837.645926118804</v>
      </c>
      <c r="K206" s="56" t="n">
        <f aca="false">(F206+G206+H206+J206)*(Inputs!$C$14+IF(B206&lt;=10,Inputs!$C$12,Inputs!$C$13))/12</f>
        <v>103.219568669502</v>
      </c>
      <c r="L206" s="56" t="n">
        <f aca="false">IF(OR(E206=1,A206&lt;=Inputs!$C$15),0,MAX(Inputs!$C$8*I206-(F206+G206+H206+J206-K206),0))</f>
        <v>0</v>
      </c>
      <c r="M206" s="56" t="n">
        <f aca="false">L206*INDEX(Rates!$B$2:$C$101,C206+1,IF(Inputs!$C$5="Male",1,2))/1000/12*Inputs!$C$16</f>
        <v>0</v>
      </c>
      <c r="N206" s="56" t="n">
        <f aca="false">IF($V$1=1,MAX(F206+G206+H206+J206-K206-M206,0)*Inputs!$C$22/12,0)</f>
        <v>0</v>
      </c>
      <c r="O206" s="56" t="n">
        <f aca="false">IF(AND(MOD(A206,12)=0,B206&gt;=Inputs!$C$18),MAX(F206+G206+H206+J206-K206-M206-N206,0)*Inputs!$C$17,0)</f>
        <v>0</v>
      </c>
      <c r="P206" s="56" t="n">
        <f aca="false">F206+G206+H206+J206-K206-M206-N206+O206</f>
        <v>206335.917770334</v>
      </c>
      <c r="Q206" s="56" t="n">
        <f aca="false">IF(OR(E206=1,P206&lt;=0),0,P206)</f>
        <v>206335.917770334</v>
      </c>
      <c r="R206" s="15" t="n">
        <f aca="false">IF(OR(E206=1,AND(P206&lt;=0,I206&gt;0)),1,0)</f>
        <v>0</v>
      </c>
      <c r="S206" s="15" t="n">
        <f aca="false">IF(L206&gt;0,1,0)</f>
        <v>0</v>
      </c>
    </row>
    <row r="207" customFormat="false" ht="15" hidden="false" customHeight="false" outlineLevel="0" collapsed="false">
      <c r="A207" s="15" t="n">
        <v>206</v>
      </c>
      <c r="B207" s="15" t="n">
        <f aca="false">INT((A207-1)/12)+1</f>
        <v>18</v>
      </c>
      <c r="C207" s="15" t="n">
        <f aca="false">MIN(Inputs!$C$4+B207-1,99)</f>
        <v>91</v>
      </c>
      <c r="D207" s="55" t="n">
        <f aca="false">Inputs!$C$28</f>
        <v>0.05</v>
      </c>
      <c r="E207" s="15" t="n">
        <f aca="false">R206</f>
        <v>0</v>
      </c>
      <c r="F207" s="56" t="n">
        <f aca="false">Q206</f>
        <v>206335.917770334</v>
      </c>
      <c r="G207" s="56" t="n">
        <f aca="false">IF(AND(MOD(A207-1,12)=0,B207&lt;=Inputs!$C$7,E207=0),Inputs!$C$6,0)</f>
        <v>0</v>
      </c>
      <c r="H207" s="56" t="n">
        <f aca="false">IF(B207=1,G207*Inputs!$C$9,0)</f>
        <v>0</v>
      </c>
      <c r="I207" s="56" t="n">
        <f aca="false">I206+G207</f>
        <v>120000</v>
      </c>
      <c r="J207" s="56" t="n">
        <f aca="false">(F207+G207+H207)*((1+D207)^(1/12)-1)</f>
        <v>840.638070009027</v>
      </c>
      <c r="K207" s="56" t="n">
        <f aca="false">(F207+G207+H207+J207)*(Inputs!$C$14+IF(B207&lt;=10,Inputs!$C$12,Inputs!$C$13))/12</f>
        <v>103.588277920171</v>
      </c>
      <c r="L207" s="56" t="n">
        <f aca="false">IF(OR(E207=1,A207&lt;=Inputs!$C$15),0,MAX(Inputs!$C$8*I207-(F207+G207+H207+J207-K207),0))</f>
        <v>0</v>
      </c>
      <c r="M207" s="56" t="n">
        <f aca="false">L207*INDEX(Rates!$B$2:$C$101,C207+1,IF(Inputs!$C$5="Male",1,2))/1000/12*Inputs!$C$16</f>
        <v>0</v>
      </c>
      <c r="N207" s="56" t="n">
        <f aca="false">IF($V$1=1,MAX(F207+G207+H207+J207-K207-M207,0)*Inputs!$C$22/12,0)</f>
        <v>0</v>
      </c>
      <c r="O207" s="56" t="n">
        <f aca="false">IF(AND(MOD(A207,12)=0,B207&gt;=Inputs!$C$18),MAX(F207+G207+H207+J207-K207-M207-N207,0)*Inputs!$C$17,0)</f>
        <v>0</v>
      </c>
      <c r="P207" s="56" t="n">
        <f aca="false">F207+G207+H207+J207-K207-M207-N207+O207</f>
        <v>207072.967562422</v>
      </c>
      <c r="Q207" s="56" t="n">
        <f aca="false">IF(OR(E207=1,P207&lt;=0),0,P207)</f>
        <v>207072.967562422</v>
      </c>
      <c r="R207" s="15" t="n">
        <f aca="false">IF(OR(E207=1,AND(P207&lt;=0,I207&gt;0)),1,0)</f>
        <v>0</v>
      </c>
      <c r="S207" s="15" t="n">
        <f aca="false">IF(L207&gt;0,1,0)</f>
        <v>0</v>
      </c>
    </row>
    <row r="208" customFormat="false" ht="15" hidden="false" customHeight="false" outlineLevel="0" collapsed="false">
      <c r="A208" s="15" t="n">
        <v>207</v>
      </c>
      <c r="B208" s="15" t="n">
        <f aca="false">INT((A208-1)/12)+1</f>
        <v>18</v>
      </c>
      <c r="C208" s="15" t="n">
        <f aca="false">MIN(Inputs!$C$4+B208-1,99)</f>
        <v>91</v>
      </c>
      <c r="D208" s="55" t="n">
        <f aca="false">Inputs!$C$28</f>
        <v>0.05</v>
      </c>
      <c r="E208" s="15" t="n">
        <f aca="false">R207</f>
        <v>0</v>
      </c>
      <c r="F208" s="56" t="n">
        <f aca="false">Q207</f>
        <v>207072.967562422</v>
      </c>
      <c r="G208" s="56" t="n">
        <f aca="false">IF(AND(MOD(A208-1,12)=0,B208&lt;=Inputs!$C$7,E208=0),Inputs!$C$6,0)</f>
        <v>0</v>
      </c>
      <c r="H208" s="56" t="n">
        <f aca="false">IF(B208=1,G208*Inputs!$C$9,0)</f>
        <v>0</v>
      </c>
      <c r="I208" s="56" t="n">
        <f aca="false">I207+G208</f>
        <v>120000</v>
      </c>
      <c r="J208" s="56" t="n">
        <f aca="false">(F208+G208+H208)*((1+D208)^(1/12)-1)</f>
        <v>843.640902096709</v>
      </c>
      <c r="K208" s="56" t="n">
        <f aca="false">(F208+G208+H208+J208)*(Inputs!$C$14+IF(B208&lt;=10,Inputs!$C$12,Inputs!$C$13))/12</f>
        <v>103.95830423226</v>
      </c>
      <c r="L208" s="56" t="n">
        <f aca="false">IF(OR(E208=1,A208&lt;=Inputs!$C$15),0,MAX(Inputs!$C$8*I208-(F208+G208+H208+J208-K208),0))</f>
        <v>0</v>
      </c>
      <c r="M208" s="56" t="n">
        <f aca="false">L208*INDEX(Rates!$B$2:$C$101,C208+1,IF(Inputs!$C$5="Male",1,2))/1000/12*Inputs!$C$16</f>
        <v>0</v>
      </c>
      <c r="N208" s="56" t="n">
        <f aca="false">IF($V$1=1,MAX(F208+G208+H208+J208-K208-M208,0)*Inputs!$C$22/12,0)</f>
        <v>0</v>
      </c>
      <c r="O208" s="56" t="n">
        <f aca="false">IF(AND(MOD(A208,12)=0,B208&gt;=Inputs!$C$18),MAX(F208+G208+H208+J208-K208-M208-N208,0)*Inputs!$C$17,0)</f>
        <v>0</v>
      </c>
      <c r="P208" s="56" t="n">
        <f aca="false">F208+G208+H208+J208-K208-M208-N208+O208</f>
        <v>207812.650160287</v>
      </c>
      <c r="Q208" s="56" t="n">
        <f aca="false">IF(OR(E208=1,P208&lt;=0),0,P208)</f>
        <v>207812.650160287</v>
      </c>
      <c r="R208" s="15" t="n">
        <f aca="false">IF(OR(E208=1,AND(P208&lt;=0,I208&gt;0)),1,0)</f>
        <v>0</v>
      </c>
      <c r="S208" s="15" t="n">
        <f aca="false">IF(L208&gt;0,1,0)</f>
        <v>0</v>
      </c>
    </row>
    <row r="209" customFormat="false" ht="15" hidden="false" customHeight="false" outlineLevel="0" collapsed="false">
      <c r="A209" s="15" t="n">
        <v>208</v>
      </c>
      <c r="B209" s="15" t="n">
        <f aca="false">INT((A209-1)/12)+1</f>
        <v>18</v>
      </c>
      <c r="C209" s="15" t="n">
        <f aca="false">MIN(Inputs!$C$4+B209-1,99)</f>
        <v>91</v>
      </c>
      <c r="D209" s="55" t="n">
        <f aca="false">Inputs!$C$28</f>
        <v>0.05</v>
      </c>
      <c r="E209" s="15" t="n">
        <f aca="false">R208</f>
        <v>0</v>
      </c>
      <c r="F209" s="56" t="n">
        <f aca="false">Q208</f>
        <v>207812.650160287</v>
      </c>
      <c r="G209" s="56" t="n">
        <f aca="false">IF(AND(MOD(A209-1,12)=0,B209&lt;=Inputs!$C$7,E209=0),Inputs!$C$6,0)</f>
        <v>0</v>
      </c>
      <c r="H209" s="56" t="n">
        <f aca="false">IF(B209=1,G209*Inputs!$C$9,0)</f>
        <v>0</v>
      </c>
      <c r="I209" s="56" t="n">
        <f aca="false">I208+G209</f>
        <v>120000</v>
      </c>
      <c r="J209" s="56" t="n">
        <f aca="false">(F209+G209+H209)*((1+D209)^(1/12)-1)</f>
        <v>846.654460561019</v>
      </c>
      <c r="K209" s="56" t="n">
        <f aca="false">(F209+G209+H209+J209)*(Inputs!$C$14+IF(B209&lt;=10,Inputs!$C$12,Inputs!$C$13))/12</f>
        <v>104.329652310424</v>
      </c>
      <c r="L209" s="56" t="n">
        <f aca="false">IF(OR(E209=1,A209&lt;=Inputs!$C$15),0,MAX(Inputs!$C$8*I209-(F209+G209+H209+J209-K209),0))</f>
        <v>0</v>
      </c>
      <c r="M209" s="56" t="n">
        <f aca="false">L209*INDEX(Rates!$B$2:$C$101,C209+1,IF(Inputs!$C$5="Male",1,2))/1000/12*Inputs!$C$16</f>
        <v>0</v>
      </c>
      <c r="N209" s="56" t="n">
        <f aca="false">IF($V$1=1,MAX(F209+G209+H209+J209-K209-M209,0)*Inputs!$C$22/12,0)</f>
        <v>0</v>
      </c>
      <c r="O209" s="56" t="n">
        <f aca="false">IF(AND(MOD(A209,12)=0,B209&gt;=Inputs!$C$18),MAX(F209+G209+H209+J209-K209-M209-N209,0)*Inputs!$C$17,0)</f>
        <v>0</v>
      </c>
      <c r="P209" s="56" t="n">
        <f aca="false">F209+G209+H209+J209-K209-M209-N209+O209</f>
        <v>208554.974968537</v>
      </c>
      <c r="Q209" s="56" t="n">
        <f aca="false">IF(OR(E209=1,P209&lt;=0),0,P209)</f>
        <v>208554.974968537</v>
      </c>
      <c r="R209" s="15" t="n">
        <f aca="false">IF(OR(E209=1,AND(P209&lt;=0,I209&gt;0)),1,0)</f>
        <v>0</v>
      </c>
      <c r="S209" s="15" t="n">
        <f aca="false">IF(L209&gt;0,1,0)</f>
        <v>0</v>
      </c>
    </row>
    <row r="210" customFormat="false" ht="15" hidden="false" customHeight="false" outlineLevel="0" collapsed="false">
      <c r="A210" s="15" t="n">
        <v>209</v>
      </c>
      <c r="B210" s="15" t="n">
        <f aca="false">INT((A210-1)/12)+1</f>
        <v>18</v>
      </c>
      <c r="C210" s="15" t="n">
        <f aca="false">MIN(Inputs!$C$4+B210-1,99)</f>
        <v>91</v>
      </c>
      <c r="D210" s="55" t="n">
        <f aca="false">Inputs!$C$28</f>
        <v>0.05</v>
      </c>
      <c r="E210" s="15" t="n">
        <f aca="false">R209</f>
        <v>0</v>
      </c>
      <c r="F210" s="56" t="n">
        <f aca="false">Q209</f>
        <v>208554.974968537</v>
      </c>
      <c r="G210" s="56" t="n">
        <f aca="false">IF(AND(MOD(A210-1,12)=0,B210&lt;=Inputs!$C$7,E210=0),Inputs!$C$6,0)</f>
        <v>0</v>
      </c>
      <c r="H210" s="56" t="n">
        <f aca="false">IF(B210=1,G210*Inputs!$C$9,0)</f>
        <v>0</v>
      </c>
      <c r="I210" s="56" t="n">
        <f aca="false">I209+G210</f>
        <v>120000</v>
      </c>
      <c r="J210" s="56" t="n">
        <f aca="false">(F210+G210+H210)*((1+D210)^(1/12)-1)</f>
        <v>849.678783717505</v>
      </c>
      <c r="K210" s="56" t="n">
        <f aca="false">(F210+G210+H210+J210)*(Inputs!$C$14+IF(B210&lt;=10,Inputs!$C$12,Inputs!$C$13))/12</f>
        <v>104.702326876127</v>
      </c>
      <c r="L210" s="56" t="n">
        <f aca="false">IF(OR(E210=1,A210&lt;=Inputs!$C$15),0,MAX(Inputs!$C$8*I210-(F210+G210+H210+J210-K210),0))</f>
        <v>0</v>
      </c>
      <c r="M210" s="56" t="n">
        <f aca="false">L210*INDEX(Rates!$B$2:$C$101,C210+1,IF(Inputs!$C$5="Male",1,2))/1000/12*Inputs!$C$16</f>
        <v>0</v>
      </c>
      <c r="N210" s="56" t="n">
        <f aca="false">IF($V$1=1,MAX(F210+G210+H210+J210-K210-M210,0)*Inputs!$C$22/12,0)</f>
        <v>0</v>
      </c>
      <c r="O210" s="56" t="n">
        <f aca="false">IF(AND(MOD(A210,12)=0,B210&gt;=Inputs!$C$18),MAX(F210+G210+H210+J210-K210-M210-N210,0)*Inputs!$C$17,0)</f>
        <v>0</v>
      </c>
      <c r="P210" s="56" t="n">
        <f aca="false">F210+G210+H210+J210-K210-M210-N210+O210</f>
        <v>209299.951425379</v>
      </c>
      <c r="Q210" s="56" t="n">
        <f aca="false">IF(OR(E210=1,P210&lt;=0),0,P210)</f>
        <v>209299.951425379</v>
      </c>
      <c r="R210" s="15" t="n">
        <f aca="false">IF(OR(E210=1,AND(P210&lt;=0,I210&gt;0)),1,0)</f>
        <v>0</v>
      </c>
      <c r="S210" s="15" t="n">
        <f aca="false">IF(L210&gt;0,1,0)</f>
        <v>0</v>
      </c>
    </row>
    <row r="211" customFormat="false" ht="15" hidden="false" customHeight="false" outlineLevel="0" collapsed="false">
      <c r="A211" s="15" t="n">
        <v>210</v>
      </c>
      <c r="B211" s="15" t="n">
        <f aca="false">INT((A211-1)/12)+1</f>
        <v>18</v>
      </c>
      <c r="C211" s="15" t="n">
        <f aca="false">MIN(Inputs!$C$4+B211-1,99)</f>
        <v>91</v>
      </c>
      <c r="D211" s="55" t="n">
        <f aca="false">Inputs!$C$28</f>
        <v>0.05</v>
      </c>
      <c r="E211" s="15" t="n">
        <f aca="false">R210</f>
        <v>0</v>
      </c>
      <c r="F211" s="56" t="n">
        <f aca="false">Q210</f>
        <v>209299.951425379</v>
      </c>
      <c r="G211" s="56" t="n">
        <f aca="false">IF(AND(MOD(A211-1,12)=0,B211&lt;=Inputs!$C$7,E211=0),Inputs!$C$6,0)</f>
        <v>0</v>
      </c>
      <c r="H211" s="56" t="n">
        <f aca="false">IF(B211=1,G211*Inputs!$C$9,0)</f>
        <v>0</v>
      </c>
      <c r="I211" s="56" t="n">
        <f aca="false">I210+G211</f>
        <v>120000</v>
      </c>
      <c r="J211" s="56" t="n">
        <f aca="false">(F211+G211+H211)*((1+D211)^(1/12)-1)</f>
        <v>852.713910018581</v>
      </c>
      <c r="K211" s="56" t="n">
        <f aca="false">(F211+G211+H211+J211)*(Inputs!$C$14+IF(B211&lt;=10,Inputs!$C$12,Inputs!$C$13))/12</f>
        <v>105.076332667699</v>
      </c>
      <c r="L211" s="56" t="n">
        <f aca="false">IF(OR(E211=1,A211&lt;=Inputs!$C$15),0,MAX(Inputs!$C$8*I211-(F211+G211+H211+J211-K211),0))</f>
        <v>0</v>
      </c>
      <c r="M211" s="56" t="n">
        <f aca="false">L211*INDEX(Rates!$B$2:$C$101,C211+1,IF(Inputs!$C$5="Male",1,2))/1000/12*Inputs!$C$16</f>
        <v>0</v>
      </c>
      <c r="N211" s="56" t="n">
        <f aca="false">IF($V$1=1,MAX(F211+G211+H211+J211-K211-M211,0)*Inputs!$C$22/12,0)</f>
        <v>0</v>
      </c>
      <c r="O211" s="56" t="n">
        <f aca="false">IF(AND(MOD(A211,12)=0,B211&gt;=Inputs!$C$18),MAX(F211+G211+H211+J211-K211-M211-N211,0)*Inputs!$C$17,0)</f>
        <v>0</v>
      </c>
      <c r="P211" s="56" t="n">
        <f aca="false">F211+G211+H211+J211-K211-M211-N211+O211</f>
        <v>210047.58900273</v>
      </c>
      <c r="Q211" s="56" t="n">
        <f aca="false">IF(OR(E211=1,P211&lt;=0),0,P211)</f>
        <v>210047.58900273</v>
      </c>
      <c r="R211" s="15" t="n">
        <f aca="false">IF(OR(E211=1,AND(P211&lt;=0,I211&gt;0)),1,0)</f>
        <v>0</v>
      </c>
      <c r="S211" s="15" t="n">
        <f aca="false">IF(L211&gt;0,1,0)</f>
        <v>0</v>
      </c>
    </row>
    <row r="212" customFormat="false" ht="15" hidden="false" customHeight="false" outlineLevel="0" collapsed="false">
      <c r="A212" s="15" t="n">
        <v>211</v>
      </c>
      <c r="B212" s="15" t="n">
        <f aca="false">INT((A212-1)/12)+1</f>
        <v>18</v>
      </c>
      <c r="C212" s="15" t="n">
        <f aca="false">MIN(Inputs!$C$4+B212-1,99)</f>
        <v>91</v>
      </c>
      <c r="D212" s="55" t="n">
        <f aca="false">Inputs!$C$28</f>
        <v>0.05</v>
      </c>
      <c r="E212" s="15" t="n">
        <f aca="false">R211</f>
        <v>0</v>
      </c>
      <c r="F212" s="56" t="n">
        <f aca="false">Q211</f>
        <v>210047.58900273</v>
      </c>
      <c r="G212" s="56" t="n">
        <f aca="false">IF(AND(MOD(A212-1,12)=0,B212&lt;=Inputs!$C$7,E212=0),Inputs!$C$6,0)</f>
        <v>0</v>
      </c>
      <c r="H212" s="56" t="n">
        <f aca="false">IF(B212=1,G212*Inputs!$C$9,0)</f>
        <v>0</v>
      </c>
      <c r="I212" s="56" t="n">
        <f aca="false">I211+G212</f>
        <v>120000</v>
      </c>
      <c r="J212" s="56" t="n">
        <f aca="false">(F212+G212+H212)*((1+D212)^(1/12)-1)</f>
        <v>855.759878054015</v>
      </c>
      <c r="K212" s="56" t="n">
        <f aca="false">(F212+G212+H212+J212)*(Inputs!$C$14+IF(B212&lt;=10,Inputs!$C$12,Inputs!$C$13))/12</f>
        <v>105.451674440392</v>
      </c>
      <c r="L212" s="56" t="n">
        <f aca="false">IF(OR(E212=1,A212&lt;=Inputs!$C$15),0,MAX(Inputs!$C$8*I212-(F212+G212+H212+J212-K212),0))</f>
        <v>0</v>
      </c>
      <c r="M212" s="56" t="n">
        <f aca="false">L212*INDEX(Rates!$B$2:$C$101,C212+1,IF(Inputs!$C$5="Male",1,2))/1000/12*Inputs!$C$16</f>
        <v>0</v>
      </c>
      <c r="N212" s="56" t="n">
        <f aca="false">IF($V$1=1,MAX(F212+G212+H212+J212-K212-M212,0)*Inputs!$C$22/12,0)</f>
        <v>0</v>
      </c>
      <c r="O212" s="56" t="n">
        <f aca="false">IF(AND(MOD(A212,12)=0,B212&gt;=Inputs!$C$18),MAX(F212+G212+H212+J212-K212-M212-N212,0)*Inputs!$C$17,0)</f>
        <v>0</v>
      </c>
      <c r="P212" s="56" t="n">
        <f aca="false">F212+G212+H212+J212-K212-M212-N212+O212</f>
        <v>210797.897206343</v>
      </c>
      <c r="Q212" s="56" t="n">
        <f aca="false">IF(OR(E212=1,P212&lt;=0),0,P212)</f>
        <v>210797.897206343</v>
      </c>
      <c r="R212" s="15" t="n">
        <f aca="false">IF(OR(E212=1,AND(P212&lt;=0,I212&gt;0)),1,0)</f>
        <v>0</v>
      </c>
      <c r="S212" s="15" t="n">
        <f aca="false">IF(L212&gt;0,1,0)</f>
        <v>0</v>
      </c>
    </row>
    <row r="213" customFormat="false" ht="15" hidden="false" customHeight="false" outlineLevel="0" collapsed="false">
      <c r="A213" s="15" t="n">
        <v>212</v>
      </c>
      <c r="B213" s="15" t="n">
        <f aca="false">INT((A213-1)/12)+1</f>
        <v>18</v>
      </c>
      <c r="C213" s="15" t="n">
        <f aca="false">MIN(Inputs!$C$4+B213-1,99)</f>
        <v>91</v>
      </c>
      <c r="D213" s="55" t="n">
        <f aca="false">Inputs!$C$28</f>
        <v>0.05</v>
      </c>
      <c r="E213" s="15" t="n">
        <f aca="false">R212</f>
        <v>0</v>
      </c>
      <c r="F213" s="56" t="n">
        <f aca="false">Q212</f>
        <v>210797.897206343</v>
      </c>
      <c r="G213" s="56" t="n">
        <f aca="false">IF(AND(MOD(A213-1,12)=0,B213&lt;=Inputs!$C$7,E213=0),Inputs!$C$6,0)</f>
        <v>0</v>
      </c>
      <c r="H213" s="56" t="n">
        <f aca="false">IF(B213=1,G213*Inputs!$C$9,0)</f>
        <v>0</v>
      </c>
      <c r="I213" s="56" t="n">
        <f aca="false">I212+G213</f>
        <v>120000</v>
      </c>
      <c r="J213" s="56" t="n">
        <f aca="false">(F213+G213+H213)*((1+D213)^(1/12)-1)</f>
        <v>858.816726551424</v>
      </c>
      <c r="K213" s="56" t="n">
        <f aca="false">(F213+G213+H213+J213)*(Inputs!$C$14+IF(B213&lt;=10,Inputs!$C$12,Inputs!$C$13))/12</f>
        <v>105.828356966447</v>
      </c>
      <c r="L213" s="56" t="n">
        <f aca="false">IF(OR(E213=1,A213&lt;=Inputs!$C$15),0,MAX(Inputs!$C$8*I213-(F213+G213+H213+J213-K213),0))</f>
        <v>0</v>
      </c>
      <c r="M213" s="56" t="n">
        <f aca="false">L213*INDEX(Rates!$B$2:$C$101,C213+1,IF(Inputs!$C$5="Male",1,2))/1000/12*Inputs!$C$16</f>
        <v>0</v>
      </c>
      <c r="N213" s="56" t="n">
        <f aca="false">IF($V$1=1,MAX(F213+G213+H213+J213-K213-M213,0)*Inputs!$C$22/12,0)</f>
        <v>0</v>
      </c>
      <c r="O213" s="56" t="n">
        <f aca="false">IF(AND(MOD(A213,12)=0,B213&gt;=Inputs!$C$18),MAX(F213+G213+H213+J213-K213-M213-N213,0)*Inputs!$C$17,0)</f>
        <v>0</v>
      </c>
      <c r="P213" s="56" t="n">
        <f aca="false">F213+G213+H213+J213-K213-M213-N213+O213</f>
        <v>211550.885575928</v>
      </c>
      <c r="Q213" s="56" t="n">
        <f aca="false">IF(OR(E213=1,P213&lt;=0),0,P213)</f>
        <v>211550.885575928</v>
      </c>
      <c r="R213" s="15" t="n">
        <f aca="false">IF(OR(E213=1,AND(P213&lt;=0,I213&gt;0)),1,0)</f>
        <v>0</v>
      </c>
      <c r="S213" s="15" t="n">
        <f aca="false">IF(L213&gt;0,1,0)</f>
        <v>0</v>
      </c>
    </row>
    <row r="214" customFormat="false" ht="15" hidden="false" customHeight="false" outlineLevel="0" collapsed="false">
      <c r="A214" s="15" t="n">
        <v>213</v>
      </c>
      <c r="B214" s="15" t="n">
        <f aca="false">INT((A214-1)/12)+1</f>
        <v>18</v>
      </c>
      <c r="C214" s="15" t="n">
        <f aca="false">MIN(Inputs!$C$4+B214-1,99)</f>
        <v>91</v>
      </c>
      <c r="D214" s="55" t="n">
        <f aca="false">Inputs!$C$28</f>
        <v>0.05</v>
      </c>
      <c r="E214" s="15" t="n">
        <f aca="false">R213</f>
        <v>0</v>
      </c>
      <c r="F214" s="56" t="n">
        <f aca="false">Q213</f>
        <v>211550.885575928</v>
      </c>
      <c r="G214" s="56" t="n">
        <f aca="false">IF(AND(MOD(A214-1,12)=0,B214&lt;=Inputs!$C$7,E214=0),Inputs!$C$6,0)</f>
        <v>0</v>
      </c>
      <c r="H214" s="56" t="n">
        <f aca="false">IF(B214=1,G214*Inputs!$C$9,0)</f>
        <v>0</v>
      </c>
      <c r="I214" s="56" t="n">
        <f aca="false">I213+G214</f>
        <v>120000</v>
      </c>
      <c r="J214" s="56" t="n">
        <f aca="false">(F214+G214+H214)*((1+D214)^(1/12)-1)</f>
        <v>861.884494376761</v>
      </c>
      <c r="K214" s="56" t="n">
        <f aca="false">(F214+G214+H214+J214)*(Inputs!$C$14+IF(B214&lt;=10,Inputs!$C$12,Inputs!$C$13))/12</f>
        <v>106.206385035153</v>
      </c>
      <c r="L214" s="56" t="n">
        <f aca="false">IF(OR(E214=1,A214&lt;=Inputs!$C$15),0,MAX(Inputs!$C$8*I214-(F214+G214+H214+J214-K214),0))</f>
        <v>0</v>
      </c>
      <c r="M214" s="56" t="n">
        <f aca="false">L214*INDEX(Rates!$B$2:$C$101,C214+1,IF(Inputs!$C$5="Male",1,2))/1000/12*Inputs!$C$16</f>
        <v>0</v>
      </c>
      <c r="N214" s="56" t="n">
        <f aca="false">IF($V$1=1,MAX(F214+G214+H214+J214-K214-M214,0)*Inputs!$C$22/12,0)</f>
        <v>0</v>
      </c>
      <c r="O214" s="56" t="n">
        <f aca="false">IF(AND(MOD(A214,12)=0,B214&gt;=Inputs!$C$18),MAX(F214+G214+H214+J214-K214-M214-N214,0)*Inputs!$C$17,0)</f>
        <v>0</v>
      </c>
      <c r="P214" s="56" t="n">
        <f aca="false">F214+G214+H214+J214-K214-M214-N214+O214</f>
        <v>212306.56368527</v>
      </c>
      <c r="Q214" s="56" t="n">
        <f aca="false">IF(OR(E214=1,P214&lt;=0),0,P214)</f>
        <v>212306.56368527</v>
      </c>
      <c r="R214" s="15" t="n">
        <f aca="false">IF(OR(E214=1,AND(P214&lt;=0,I214&gt;0)),1,0)</f>
        <v>0</v>
      </c>
      <c r="S214" s="15" t="n">
        <f aca="false">IF(L214&gt;0,1,0)</f>
        <v>0</v>
      </c>
    </row>
    <row r="215" customFormat="false" ht="15" hidden="false" customHeight="false" outlineLevel="0" collapsed="false">
      <c r="A215" s="15" t="n">
        <v>214</v>
      </c>
      <c r="B215" s="15" t="n">
        <f aca="false">INT((A215-1)/12)+1</f>
        <v>18</v>
      </c>
      <c r="C215" s="15" t="n">
        <f aca="false">MIN(Inputs!$C$4+B215-1,99)</f>
        <v>91</v>
      </c>
      <c r="D215" s="55" t="n">
        <f aca="false">Inputs!$C$28</f>
        <v>0.05</v>
      </c>
      <c r="E215" s="15" t="n">
        <f aca="false">R214</f>
        <v>0</v>
      </c>
      <c r="F215" s="56" t="n">
        <f aca="false">Q214</f>
        <v>212306.56368527</v>
      </c>
      <c r="G215" s="56" t="n">
        <f aca="false">IF(AND(MOD(A215-1,12)=0,B215&lt;=Inputs!$C$7,E215=0),Inputs!$C$6,0)</f>
        <v>0</v>
      </c>
      <c r="H215" s="56" t="n">
        <f aca="false">IF(B215=1,G215*Inputs!$C$9,0)</f>
        <v>0</v>
      </c>
      <c r="I215" s="56" t="n">
        <f aca="false">I214+G215</f>
        <v>120000</v>
      </c>
      <c r="J215" s="56" t="n">
        <f aca="false">(F215+G215+H215)*((1+D215)^(1/12)-1)</f>
        <v>864.963220534812</v>
      </c>
      <c r="K215" s="56" t="n">
        <f aca="false">(F215+G215+H215+J215)*(Inputs!$C$14+IF(B215&lt;=10,Inputs!$C$12,Inputs!$C$13))/12</f>
        <v>106.585763452902</v>
      </c>
      <c r="L215" s="56" t="n">
        <f aca="false">IF(OR(E215=1,A215&lt;=Inputs!$C$15),0,MAX(Inputs!$C$8*I215-(F215+G215+H215+J215-K215),0))</f>
        <v>0</v>
      </c>
      <c r="M215" s="56" t="n">
        <f aca="false">L215*INDEX(Rates!$B$2:$C$101,C215+1,IF(Inputs!$C$5="Male",1,2))/1000/12*Inputs!$C$16</f>
        <v>0</v>
      </c>
      <c r="N215" s="56" t="n">
        <f aca="false">IF($V$1=1,MAX(F215+G215+H215+J215-K215-M215,0)*Inputs!$C$22/12,0)</f>
        <v>0</v>
      </c>
      <c r="O215" s="56" t="n">
        <f aca="false">IF(AND(MOD(A215,12)=0,B215&gt;=Inputs!$C$18),MAX(F215+G215+H215+J215-K215-M215-N215,0)*Inputs!$C$17,0)</f>
        <v>0</v>
      </c>
      <c r="P215" s="56" t="n">
        <f aca="false">F215+G215+H215+J215-K215-M215-N215+O215</f>
        <v>213064.941142352</v>
      </c>
      <c r="Q215" s="56" t="n">
        <f aca="false">IF(OR(E215=1,P215&lt;=0),0,P215)</f>
        <v>213064.941142352</v>
      </c>
      <c r="R215" s="15" t="n">
        <f aca="false">IF(OR(E215=1,AND(P215&lt;=0,I215&gt;0)),1,0)</f>
        <v>0</v>
      </c>
      <c r="S215" s="15" t="n">
        <f aca="false">IF(L215&gt;0,1,0)</f>
        <v>0</v>
      </c>
    </row>
    <row r="216" customFormat="false" ht="15" hidden="false" customHeight="false" outlineLevel="0" collapsed="false">
      <c r="A216" s="15" t="n">
        <v>215</v>
      </c>
      <c r="B216" s="15" t="n">
        <f aca="false">INT((A216-1)/12)+1</f>
        <v>18</v>
      </c>
      <c r="C216" s="15" t="n">
        <f aca="false">MIN(Inputs!$C$4+B216-1,99)</f>
        <v>91</v>
      </c>
      <c r="D216" s="55" t="n">
        <f aca="false">Inputs!$C$28</f>
        <v>0.05</v>
      </c>
      <c r="E216" s="15" t="n">
        <f aca="false">R215</f>
        <v>0</v>
      </c>
      <c r="F216" s="56" t="n">
        <f aca="false">Q215</f>
        <v>213064.941142352</v>
      </c>
      <c r="G216" s="56" t="n">
        <f aca="false">IF(AND(MOD(A216-1,12)=0,B216&lt;=Inputs!$C$7,E216=0),Inputs!$C$6,0)</f>
        <v>0</v>
      </c>
      <c r="H216" s="56" t="n">
        <f aca="false">IF(B216=1,G216*Inputs!$C$9,0)</f>
        <v>0</v>
      </c>
      <c r="I216" s="56" t="n">
        <f aca="false">I215+G216</f>
        <v>120000</v>
      </c>
      <c r="J216" s="56" t="n">
        <f aca="false">(F216+G216+H216)*((1+D216)^(1/12)-1)</f>
        <v>868.052944169692</v>
      </c>
      <c r="K216" s="56" t="n">
        <f aca="false">(F216+G216+H216+J216)*(Inputs!$C$14+IF(B216&lt;=10,Inputs!$C$12,Inputs!$C$13))/12</f>
        <v>106.966497043261</v>
      </c>
      <c r="L216" s="56" t="n">
        <f aca="false">IF(OR(E216=1,A216&lt;=Inputs!$C$15),0,MAX(Inputs!$C$8*I216-(F216+G216+H216+J216-K216),0))</f>
        <v>0</v>
      </c>
      <c r="M216" s="56" t="n">
        <f aca="false">L216*INDEX(Rates!$B$2:$C$101,C216+1,IF(Inputs!$C$5="Male",1,2))/1000/12*Inputs!$C$16</f>
        <v>0</v>
      </c>
      <c r="N216" s="56" t="n">
        <f aca="false">IF($V$1=1,MAX(F216+G216+H216+J216-K216-M216,0)*Inputs!$C$22/12,0)</f>
        <v>0</v>
      </c>
      <c r="O216" s="56" t="n">
        <f aca="false">IF(AND(MOD(A216,12)=0,B216&gt;=Inputs!$C$18),MAX(F216+G216+H216+J216-K216-M216-N216,0)*Inputs!$C$17,0)</f>
        <v>0</v>
      </c>
      <c r="P216" s="56" t="n">
        <f aca="false">F216+G216+H216+J216-K216-M216-N216+O216</f>
        <v>213826.027589478</v>
      </c>
      <c r="Q216" s="56" t="n">
        <f aca="false">IF(OR(E216=1,P216&lt;=0),0,P216)</f>
        <v>213826.027589478</v>
      </c>
      <c r="R216" s="15" t="n">
        <f aca="false">IF(OR(E216=1,AND(P216&lt;=0,I216&gt;0)),1,0)</f>
        <v>0</v>
      </c>
      <c r="S216" s="15" t="n">
        <f aca="false">IF(L216&gt;0,1,0)</f>
        <v>0</v>
      </c>
    </row>
    <row r="217" customFormat="false" ht="15" hidden="false" customHeight="false" outlineLevel="0" collapsed="false">
      <c r="A217" s="15" t="n">
        <v>216</v>
      </c>
      <c r="B217" s="15" t="n">
        <f aca="false">INT((A217-1)/12)+1</f>
        <v>18</v>
      </c>
      <c r="C217" s="15" t="n">
        <f aca="false">MIN(Inputs!$C$4+B217-1,99)</f>
        <v>91</v>
      </c>
      <c r="D217" s="55" t="n">
        <f aca="false">Inputs!$C$28</f>
        <v>0.05</v>
      </c>
      <c r="E217" s="15" t="n">
        <f aca="false">R216</f>
        <v>0</v>
      </c>
      <c r="F217" s="56" t="n">
        <f aca="false">Q216</f>
        <v>213826.027589478</v>
      </c>
      <c r="G217" s="56" t="n">
        <f aca="false">IF(AND(MOD(A217-1,12)=0,B217&lt;=Inputs!$C$7,E217=0),Inputs!$C$6,0)</f>
        <v>0</v>
      </c>
      <c r="H217" s="56" t="n">
        <f aca="false">IF(B217=1,G217*Inputs!$C$9,0)</f>
        <v>0</v>
      </c>
      <c r="I217" s="56" t="n">
        <f aca="false">I216+G217</f>
        <v>120000</v>
      </c>
      <c r="J217" s="56" t="n">
        <f aca="false">(F217+G217+H217)*((1+D217)^(1/12)-1)</f>
        <v>871.153704565342</v>
      </c>
      <c r="K217" s="56" t="n">
        <f aca="false">(F217+G217+H217+J217)*(Inputs!$C$14+IF(B217&lt;=10,Inputs!$C$12,Inputs!$C$13))/12</f>
        <v>107.348590647022</v>
      </c>
      <c r="L217" s="56" t="n">
        <f aca="false">IF(OR(E217=1,A217&lt;=Inputs!$C$15),0,MAX(Inputs!$C$8*I217-(F217+G217+H217+J217-K217),0))</f>
        <v>0</v>
      </c>
      <c r="M217" s="56" t="n">
        <f aca="false">L217*INDEX(Rates!$B$2:$C$101,C217+1,IF(Inputs!$C$5="Male",1,2))/1000/12*Inputs!$C$16</f>
        <v>0</v>
      </c>
      <c r="N217" s="56" t="n">
        <f aca="false">IF($V$1=1,MAX(F217+G217+H217+J217-K217-M217,0)*Inputs!$C$22/12,0)</f>
        <v>0</v>
      </c>
      <c r="O217" s="56" t="n">
        <f aca="false">IF(AND(MOD(A217,12)=0,B217&gt;=Inputs!$C$18),MAX(F217+G217+H217+J217-K217-M217-N217,0)*Inputs!$C$17,0)</f>
        <v>1072.94916351698</v>
      </c>
      <c r="P217" s="56" t="n">
        <f aca="false">F217+G217+H217+J217-K217-M217-N217+O217</f>
        <v>215662.781866914</v>
      </c>
      <c r="Q217" s="56" t="n">
        <f aca="false">IF(OR(E217=1,P217&lt;=0),0,P217)</f>
        <v>215662.781866914</v>
      </c>
      <c r="R217" s="15" t="n">
        <f aca="false">IF(OR(E217=1,AND(P217&lt;=0,I217&gt;0)),1,0)</f>
        <v>0</v>
      </c>
      <c r="S217" s="15" t="n">
        <f aca="false">IF(L217&gt;0,1,0)</f>
        <v>0</v>
      </c>
    </row>
    <row r="218" customFormat="false" ht="15" hidden="false" customHeight="false" outlineLevel="0" collapsed="false">
      <c r="A218" s="15" t="n">
        <v>217</v>
      </c>
      <c r="B218" s="15" t="n">
        <f aca="false">INT((A218-1)/12)+1</f>
        <v>19</v>
      </c>
      <c r="C218" s="15" t="n">
        <f aca="false">MIN(Inputs!$C$4+B218-1,99)</f>
        <v>92</v>
      </c>
      <c r="D218" s="55" t="n">
        <f aca="false">Inputs!$C$28</f>
        <v>0.05</v>
      </c>
      <c r="E218" s="15" t="n">
        <f aca="false">R217</f>
        <v>0</v>
      </c>
      <c r="F218" s="56" t="n">
        <f aca="false">Q217</f>
        <v>215662.781866914</v>
      </c>
      <c r="G218" s="56" t="n">
        <f aca="false">IF(AND(MOD(A218-1,12)=0,B218&lt;=Inputs!$C$7,E218=0),Inputs!$C$6,0)</f>
        <v>0</v>
      </c>
      <c r="H218" s="56" t="n">
        <f aca="false">IF(B218=1,G218*Inputs!$C$9,0)</f>
        <v>0</v>
      </c>
      <c r="I218" s="56" t="n">
        <f aca="false">I217+G218</f>
        <v>120000</v>
      </c>
      <c r="J218" s="56" t="n">
        <f aca="false">(F218+G218+H218)*((1+D218)^(1/12)-1)</f>
        <v>878.636868851759</v>
      </c>
      <c r="K218" s="56" t="n">
        <f aca="false">(F218+G218+H218+J218)*(Inputs!$C$14+IF(B218&lt;=10,Inputs!$C$12,Inputs!$C$13))/12</f>
        <v>108.270709367883</v>
      </c>
      <c r="L218" s="56" t="n">
        <f aca="false">IF(OR(E218=1,A218&lt;=Inputs!$C$15),0,MAX(Inputs!$C$8*I218-(F218+G218+H218+J218-K218),0))</f>
        <v>0</v>
      </c>
      <c r="M218" s="56" t="n">
        <f aca="false">L218*INDEX(Rates!$B$2:$C$101,C218+1,IF(Inputs!$C$5="Male",1,2))/1000/12*Inputs!$C$16</f>
        <v>0</v>
      </c>
      <c r="N218" s="56" t="n">
        <f aca="false">IF($V$1=1,MAX(F218+G218+H218+J218-K218-M218,0)*Inputs!$C$22/12,0)</f>
        <v>0</v>
      </c>
      <c r="O218" s="56" t="n">
        <f aca="false">IF(AND(MOD(A218,12)=0,B218&gt;=Inputs!$C$18),MAX(F218+G218+H218+J218-K218-M218-N218,0)*Inputs!$C$17,0)</f>
        <v>0</v>
      </c>
      <c r="P218" s="56" t="n">
        <f aca="false">F218+G218+H218+J218-K218-M218-N218+O218</f>
        <v>216433.148026397</v>
      </c>
      <c r="Q218" s="56" t="n">
        <f aca="false">IF(OR(E218=1,P218&lt;=0),0,P218)</f>
        <v>216433.148026397</v>
      </c>
      <c r="R218" s="15" t="n">
        <f aca="false">IF(OR(E218=1,AND(P218&lt;=0,I218&gt;0)),1,0)</f>
        <v>0</v>
      </c>
      <c r="S218" s="15" t="n">
        <f aca="false">IF(L218&gt;0,1,0)</f>
        <v>0</v>
      </c>
    </row>
    <row r="219" customFormat="false" ht="15" hidden="false" customHeight="false" outlineLevel="0" collapsed="false">
      <c r="A219" s="15" t="n">
        <v>218</v>
      </c>
      <c r="B219" s="15" t="n">
        <f aca="false">INT((A219-1)/12)+1</f>
        <v>19</v>
      </c>
      <c r="C219" s="15" t="n">
        <f aca="false">MIN(Inputs!$C$4+B219-1,99)</f>
        <v>92</v>
      </c>
      <c r="D219" s="55" t="n">
        <f aca="false">Inputs!$C$28</f>
        <v>0.05</v>
      </c>
      <c r="E219" s="15" t="n">
        <f aca="false">R218</f>
        <v>0</v>
      </c>
      <c r="F219" s="56" t="n">
        <f aca="false">Q218</f>
        <v>216433.148026397</v>
      </c>
      <c r="G219" s="56" t="n">
        <f aca="false">IF(AND(MOD(A219-1,12)=0,B219&lt;=Inputs!$C$7,E219=0),Inputs!$C$6,0)</f>
        <v>0</v>
      </c>
      <c r="H219" s="56" t="n">
        <f aca="false">IF(B219=1,G219*Inputs!$C$9,0)</f>
        <v>0</v>
      </c>
      <c r="I219" s="56" t="n">
        <f aca="false">I218+G219</f>
        <v>120000</v>
      </c>
      <c r="J219" s="56" t="n">
        <f aca="false">(F219+G219+H219)*((1+D219)^(1/12)-1)</f>
        <v>881.775435944231</v>
      </c>
      <c r="K219" s="56" t="n">
        <f aca="false">(F219+G219+H219+J219)*(Inputs!$C$14+IF(B219&lt;=10,Inputs!$C$12,Inputs!$C$13))/12</f>
        <v>108.657461731171</v>
      </c>
      <c r="L219" s="56" t="n">
        <f aca="false">IF(OR(E219=1,A219&lt;=Inputs!$C$15),0,MAX(Inputs!$C$8*I219-(F219+G219+H219+J219-K219),0))</f>
        <v>0</v>
      </c>
      <c r="M219" s="56" t="n">
        <f aca="false">L219*INDEX(Rates!$B$2:$C$101,C219+1,IF(Inputs!$C$5="Male",1,2))/1000/12*Inputs!$C$16</f>
        <v>0</v>
      </c>
      <c r="N219" s="56" t="n">
        <f aca="false">IF($V$1=1,MAX(F219+G219+H219+J219-K219-M219,0)*Inputs!$C$22/12,0)</f>
        <v>0</v>
      </c>
      <c r="O219" s="56" t="n">
        <f aca="false">IF(AND(MOD(A219,12)=0,B219&gt;=Inputs!$C$18),MAX(F219+G219+H219+J219-K219-M219-N219,0)*Inputs!$C$17,0)</f>
        <v>0</v>
      </c>
      <c r="P219" s="56" t="n">
        <f aca="false">F219+G219+H219+J219-K219-M219-N219+O219</f>
        <v>217206.26600061</v>
      </c>
      <c r="Q219" s="56" t="n">
        <f aca="false">IF(OR(E219=1,P219&lt;=0),0,P219)</f>
        <v>217206.26600061</v>
      </c>
      <c r="R219" s="15" t="n">
        <f aca="false">IF(OR(E219=1,AND(P219&lt;=0,I219&gt;0)),1,0)</f>
        <v>0</v>
      </c>
      <c r="S219" s="15" t="n">
        <f aca="false">IF(L219&gt;0,1,0)</f>
        <v>0</v>
      </c>
    </row>
    <row r="220" customFormat="false" ht="15" hidden="false" customHeight="false" outlineLevel="0" collapsed="false">
      <c r="A220" s="15" t="n">
        <v>219</v>
      </c>
      <c r="B220" s="15" t="n">
        <f aca="false">INT((A220-1)/12)+1</f>
        <v>19</v>
      </c>
      <c r="C220" s="15" t="n">
        <f aca="false">MIN(Inputs!$C$4+B220-1,99)</f>
        <v>92</v>
      </c>
      <c r="D220" s="55" t="n">
        <f aca="false">Inputs!$C$28</f>
        <v>0.05</v>
      </c>
      <c r="E220" s="15" t="n">
        <f aca="false">R219</f>
        <v>0</v>
      </c>
      <c r="F220" s="56" t="n">
        <f aca="false">Q219</f>
        <v>217206.26600061</v>
      </c>
      <c r="G220" s="56" t="n">
        <f aca="false">IF(AND(MOD(A220-1,12)=0,B220&lt;=Inputs!$C$7,E220=0),Inputs!$C$6,0)</f>
        <v>0</v>
      </c>
      <c r="H220" s="56" t="n">
        <f aca="false">IF(B220=1,G220*Inputs!$C$9,0)</f>
        <v>0</v>
      </c>
      <c r="I220" s="56" t="n">
        <f aca="false">I219+G220</f>
        <v>120000</v>
      </c>
      <c r="J220" s="56" t="n">
        <f aca="false">(F220+G220+H220)*((1+D220)^(1/12)-1)</f>
        <v>884.925214270538</v>
      </c>
      <c r="K220" s="56" t="n">
        <f aca="false">(F220+G220+H220+J220)*(Inputs!$C$14+IF(B220&lt;=10,Inputs!$C$12,Inputs!$C$13))/12</f>
        <v>109.045595607441</v>
      </c>
      <c r="L220" s="56" t="n">
        <f aca="false">IF(OR(E220=1,A220&lt;=Inputs!$C$15),0,MAX(Inputs!$C$8*I220-(F220+G220+H220+J220-K220),0))</f>
        <v>0</v>
      </c>
      <c r="M220" s="56" t="n">
        <f aca="false">L220*INDEX(Rates!$B$2:$C$101,C220+1,IF(Inputs!$C$5="Male",1,2))/1000/12*Inputs!$C$16</f>
        <v>0</v>
      </c>
      <c r="N220" s="56" t="n">
        <f aca="false">IF($V$1=1,MAX(F220+G220+H220+J220-K220-M220,0)*Inputs!$C$22/12,0)</f>
        <v>0</v>
      </c>
      <c r="O220" s="56" t="n">
        <f aca="false">IF(AND(MOD(A220,12)=0,B220&gt;=Inputs!$C$18),MAX(F220+G220+H220+J220-K220-M220-N220,0)*Inputs!$C$17,0)</f>
        <v>0</v>
      </c>
      <c r="P220" s="56" t="n">
        <f aca="false">F220+G220+H220+J220-K220-M220-N220+O220</f>
        <v>217982.145619274</v>
      </c>
      <c r="Q220" s="56" t="n">
        <f aca="false">IF(OR(E220=1,P220&lt;=0),0,P220)</f>
        <v>217982.145619274</v>
      </c>
      <c r="R220" s="15" t="n">
        <f aca="false">IF(OR(E220=1,AND(P220&lt;=0,I220&gt;0)),1,0)</f>
        <v>0</v>
      </c>
      <c r="S220" s="15" t="n">
        <f aca="false">IF(L220&gt;0,1,0)</f>
        <v>0</v>
      </c>
    </row>
    <row r="221" customFormat="false" ht="15" hidden="false" customHeight="false" outlineLevel="0" collapsed="false">
      <c r="A221" s="15" t="n">
        <v>220</v>
      </c>
      <c r="B221" s="15" t="n">
        <f aca="false">INT((A221-1)/12)+1</f>
        <v>19</v>
      </c>
      <c r="C221" s="15" t="n">
        <f aca="false">MIN(Inputs!$C$4+B221-1,99)</f>
        <v>92</v>
      </c>
      <c r="D221" s="55" t="n">
        <f aca="false">Inputs!$C$28</f>
        <v>0.05</v>
      </c>
      <c r="E221" s="15" t="n">
        <f aca="false">R220</f>
        <v>0</v>
      </c>
      <c r="F221" s="56" t="n">
        <f aca="false">Q220</f>
        <v>217982.145619274</v>
      </c>
      <c r="G221" s="56" t="n">
        <f aca="false">IF(AND(MOD(A221-1,12)=0,B221&lt;=Inputs!$C$7,E221=0),Inputs!$C$6,0)</f>
        <v>0</v>
      </c>
      <c r="H221" s="56" t="n">
        <f aca="false">IF(B221=1,G221*Inputs!$C$9,0)</f>
        <v>0</v>
      </c>
      <c r="I221" s="56" t="n">
        <f aca="false">I220+G221</f>
        <v>120000</v>
      </c>
      <c r="J221" s="56" t="n">
        <f aca="false">(F221+G221+H221)*((1+D221)^(1/12)-1)</f>
        <v>888.086243878181</v>
      </c>
      <c r="K221" s="56" t="n">
        <f aca="false">(F221+G221+H221+J221)*(Inputs!$C$14+IF(B221&lt;=10,Inputs!$C$12,Inputs!$C$13))/12</f>
        <v>109.435115931576</v>
      </c>
      <c r="L221" s="56" t="n">
        <f aca="false">IF(OR(E221=1,A221&lt;=Inputs!$C$15),0,MAX(Inputs!$C$8*I221-(F221+G221+H221+J221-K221),0))</f>
        <v>0</v>
      </c>
      <c r="M221" s="56" t="n">
        <f aca="false">L221*INDEX(Rates!$B$2:$C$101,C221+1,IF(Inputs!$C$5="Male",1,2))/1000/12*Inputs!$C$16</f>
        <v>0</v>
      </c>
      <c r="N221" s="56" t="n">
        <f aca="false">IF($V$1=1,MAX(F221+G221+H221+J221-K221-M221,0)*Inputs!$C$22/12,0)</f>
        <v>0</v>
      </c>
      <c r="O221" s="56" t="n">
        <f aca="false">IF(AND(MOD(A221,12)=0,B221&gt;=Inputs!$C$18),MAX(F221+G221+H221+J221-K221-M221-N221,0)*Inputs!$C$17,0)</f>
        <v>0</v>
      </c>
      <c r="P221" s="56" t="n">
        <f aca="false">F221+G221+H221+J221-K221-M221-N221+O221</f>
        <v>218760.79674722</v>
      </c>
      <c r="Q221" s="56" t="n">
        <f aca="false">IF(OR(E221=1,P221&lt;=0),0,P221)</f>
        <v>218760.79674722</v>
      </c>
      <c r="R221" s="15" t="n">
        <f aca="false">IF(OR(E221=1,AND(P221&lt;=0,I221&gt;0)),1,0)</f>
        <v>0</v>
      </c>
      <c r="S221" s="15" t="n">
        <f aca="false">IF(L221&gt;0,1,0)</f>
        <v>0</v>
      </c>
    </row>
    <row r="222" customFormat="false" ht="15" hidden="false" customHeight="false" outlineLevel="0" collapsed="false">
      <c r="A222" s="15" t="n">
        <v>221</v>
      </c>
      <c r="B222" s="15" t="n">
        <f aca="false">INT((A222-1)/12)+1</f>
        <v>19</v>
      </c>
      <c r="C222" s="15" t="n">
        <f aca="false">MIN(Inputs!$C$4+B222-1,99)</f>
        <v>92</v>
      </c>
      <c r="D222" s="55" t="n">
        <f aca="false">Inputs!$C$28</f>
        <v>0.05</v>
      </c>
      <c r="E222" s="15" t="n">
        <f aca="false">R221</f>
        <v>0</v>
      </c>
      <c r="F222" s="56" t="n">
        <f aca="false">Q221</f>
        <v>218760.79674722</v>
      </c>
      <c r="G222" s="56" t="n">
        <f aca="false">IF(AND(MOD(A222-1,12)=0,B222&lt;=Inputs!$C$7,E222=0),Inputs!$C$6,0)</f>
        <v>0</v>
      </c>
      <c r="H222" s="56" t="n">
        <f aca="false">IF(B222=1,G222*Inputs!$C$9,0)</f>
        <v>0</v>
      </c>
      <c r="I222" s="56" t="n">
        <f aca="false">I221+G222</f>
        <v>120000</v>
      </c>
      <c r="J222" s="56" t="n">
        <f aca="false">(F222+G222+H222)*((1+D222)^(1/12)-1)</f>
        <v>891.258564957713</v>
      </c>
      <c r="K222" s="56" t="n">
        <f aca="false">(F222+G222+H222+J222)*(Inputs!$C$14+IF(B222&lt;=10,Inputs!$C$12,Inputs!$C$13))/12</f>
        <v>109.826027656089</v>
      </c>
      <c r="L222" s="56" t="n">
        <f aca="false">IF(OR(E222=1,A222&lt;=Inputs!$C$15),0,MAX(Inputs!$C$8*I222-(F222+G222+H222+J222-K222),0))</f>
        <v>0</v>
      </c>
      <c r="M222" s="56" t="n">
        <f aca="false">L222*INDEX(Rates!$B$2:$C$101,C222+1,IF(Inputs!$C$5="Male",1,2))/1000/12*Inputs!$C$16</f>
        <v>0</v>
      </c>
      <c r="N222" s="56" t="n">
        <f aca="false">IF($V$1=1,MAX(F222+G222+H222+J222-K222-M222,0)*Inputs!$C$22/12,0)</f>
        <v>0</v>
      </c>
      <c r="O222" s="56" t="n">
        <f aca="false">IF(AND(MOD(A222,12)=0,B222&gt;=Inputs!$C$18),MAX(F222+G222+H222+J222-K222-M222-N222,0)*Inputs!$C$17,0)</f>
        <v>0</v>
      </c>
      <c r="P222" s="56" t="n">
        <f aca="false">F222+G222+H222+J222-K222-M222-N222+O222</f>
        <v>219542.229284522</v>
      </c>
      <c r="Q222" s="56" t="n">
        <f aca="false">IF(OR(E222=1,P222&lt;=0),0,P222)</f>
        <v>219542.229284522</v>
      </c>
      <c r="R222" s="15" t="n">
        <f aca="false">IF(OR(E222=1,AND(P222&lt;=0,I222&gt;0)),1,0)</f>
        <v>0</v>
      </c>
      <c r="S222" s="15" t="n">
        <f aca="false">IF(L222&gt;0,1,0)</f>
        <v>0</v>
      </c>
    </row>
    <row r="223" customFormat="false" ht="15" hidden="false" customHeight="false" outlineLevel="0" collapsed="false">
      <c r="A223" s="15" t="n">
        <v>222</v>
      </c>
      <c r="B223" s="15" t="n">
        <f aca="false">INT((A223-1)/12)+1</f>
        <v>19</v>
      </c>
      <c r="C223" s="15" t="n">
        <f aca="false">MIN(Inputs!$C$4+B223-1,99)</f>
        <v>92</v>
      </c>
      <c r="D223" s="55" t="n">
        <f aca="false">Inputs!$C$28</f>
        <v>0.05</v>
      </c>
      <c r="E223" s="15" t="n">
        <f aca="false">R222</f>
        <v>0</v>
      </c>
      <c r="F223" s="56" t="n">
        <f aca="false">Q222</f>
        <v>219542.229284522</v>
      </c>
      <c r="G223" s="56" t="n">
        <f aca="false">IF(AND(MOD(A223-1,12)=0,B223&lt;=Inputs!$C$7,E223=0),Inputs!$C$6,0)</f>
        <v>0</v>
      </c>
      <c r="H223" s="56" t="n">
        <f aca="false">IF(B223=1,G223*Inputs!$C$9,0)</f>
        <v>0</v>
      </c>
      <c r="I223" s="56" t="n">
        <f aca="false">I222+G223</f>
        <v>120000</v>
      </c>
      <c r="J223" s="56" t="n">
        <f aca="false">(F223+G223+H223)*((1+D223)^(1/12)-1)</f>
        <v>894.44221784325</v>
      </c>
      <c r="K223" s="56" t="n">
        <f aca="false">(F223+G223+H223+J223)*(Inputs!$C$14+IF(B223&lt;=10,Inputs!$C$12,Inputs!$C$13))/12</f>
        <v>110.218335751183</v>
      </c>
      <c r="L223" s="56" t="n">
        <f aca="false">IF(OR(E223=1,A223&lt;=Inputs!$C$15),0,MAX(Inputs!$C$8*I223-(F223+G223+H223+J223-K223),0))</f>
        <v>0</v>
      </c>
      <c r="M223" s="56" t="n">
        <f aca="false">L223*INDEX(Rates!$B$2:$C$101,C223+1,IF(Inputs!$C$5="Male",1,2))/1000/12*Inputs!$C$16</f>
        <v>0</v>
      </c>
      <c r="N223" s="56" t="n">
        <f aca="false">IF($V$1=1,MAX(F223+G223+H223+J223-K223-M223,0)*Inputs!$C$22/12,0)</f>
        <v>0</v>
      </c>
      <c r="O223" s="56" t="n">
        <f aca="false">IF(AND(MOD(A223,12)=0,B223&gt;=Inputs!$C$18),MAX(F223+G223+H223+J223-K223-M223-N223,0)*Inputs!$C$17,0)</f>
        <v>0</v>
      </c>
      <c r="P223" s="56" t="n">
        <f aca="false">F223+G223+H223+J223-K223-M223-N223+O223</f>
        <v>220326.453166614</v>
      </c>
      <c r="Q223" s="56" t="n">
        <f aca="false">IF(OR(E223=1,P223&lt;=0),0,P223)</f>
        <v>220326.453166614</v>
      </c>
      <c r="R223" s="15" t="n">
        <f aca="false">IF(OR(E223=1,AND(P223&lt;=0,I223&gt;0)),1,0)</f>
        <v>0</v>
      </c>
      <c r="S223" s="15" t="n">
        <f aca="false">IF(L223&gt;0,1,0)</f>
        <v>0</v>
      </c>
    </row>
    <row r="224" customFormat="false" ht="15" hidden="false" customHeight="false" outlineLevel="0" collapsed="false">
      <c r="A224" s="15" t="n">
        <v>223</v>
      </c>
      <c r="B224" s="15" t="n">
        <f aca="false">INT((A224-1)/12)+1</f>
        <v>19</v>
      </c>
      <c r="C224" s="15" t="n">
        <f aca="false">MIN(Inputs!$C$4+B224-1,99)</f>
        <v>92</v>
      </c>
      <c r="D224" s="55" t="n">
        <f aca="false">Inputs!$C$28</f>
        <v>0.05</v>
      </c>
      <c r="E224" s="15" t="n">
        <f aca="false">R223</f>
        <v>0</v>
      </c>
      <c r="F224" s="56" t="n">
        <f aca="false">Q223</f>
        <v>220326.453166614</v>
      </c>
      <c r="G224" s="56" t="n">
        <f aca="false">IF(AND(MOD(A224-1,12)=0,B224&lt;=Inputs!$C$7,E224=0),Inputs!$C$6,0)</f>
        <v>0</v>
      </c>
      <c r="H224" s="56" t="n">
        <f aca="false">IF(B224=1,G224*Inputs!$C$9,0)</f>
        <v>0</v>
      </c>
      <c r="I224" s="56" t="n">
        <f aca="false">I223+G224</f>
        <v>120000</v>
      </c>
      <c r="J224" s="56" t="n">
        <f aca="false">(F224+G224+H224)*((1+D224)^(1/12)-1)</f>
        <v>897.637243012987</v>
      </c>
      <c r="K224" s="56" t="n">
        <f aca="false">(F224+G224+H224+J224)*(Inputs!$C$14+IF(B224&lt;=10,Inputs!$C$12,Inputs!$C$13))/12</f>
        <v>110.612045204813</v>
      </c>
      <c r="L224" s="56" t="n">
        <f aca="false">IF(OR(E224=1,A224&lt;=Inputs!$C$15),0,MAX(Inputs!$C$8*I224-(F224+G224+H224+J224-K224),0))</f>
        <v>0</v>
      </c>
      <c r="M224" s="56" t="n">
        <f aca="false">L224*INDEX(Rates!$B$2:$C$101,C224+1,IF(Inputs!$C$5="Male",1,2))/1000/12*Inputs!$C$16</f>
        <v>0</v>
      </c>
      <c r="N224" s="56" t="n">
        <f aca="false">IF($V$1=1,MAX(F224+G224+H224+J224-K224-M224,0)*Inputs!$C$22/12,0)</f>
        <v>0</v>
      </c>
      <c r="O224" s="56" t="n">
        <f aca="false">IF(AND(MOD(A224,12)=0,B224&gt;=Inputs!$C$18),MAX(F224+G224+H224+J224-K224-M224-N224,0)*Inputs!$C$17,0)</f>
        <v>0</v>
      </c>
      <c r="P224" s="56" t="n">
        <f aca="false">F224+G224+H224+J224-K224-M224-N224+O224</f>
        <v>221113.478364422</v>
      </c>
      <c r="Q224" s="56" t="n">
        <f aca="false">IF(OR(E224=1,P224&lt;=0),0,P224)</f>
        <v>221113.478364422</v>
      </c>
      <c r="R224" s="15" t="n">
        <f aca="false">IF(OR(E224=1,AND(P224&lt;=0,I224&gt;0)),1,0)</f>
        <v>0</v>
      </c>
      <c r="S224" s="15" t="n">
        <f aca="false">IF(L224&gt;0,1,0)</f>
        <v>0</v>
      </c>
    </row>
    <row r="225" customFormat="false" ht="15" hidden="false" customHeight="false" outlineLevel="0" collapsed="false">
      <c r="A225" s="15" t="n">
        <v>224</v>
      </c>
      <c r="B225" s="15" t="n">
        <f aca="false">INT((A225-1)/12)+1</f>
        <v>19</v>
      </c>
      <c r="C225" s="15" t="n">
        <f aca="false">MIN(Inputs!$C$4+B225-1,99)</f>
        <v>92</v>
      </c>
      <c r="D225" s="55" t="n">
        <f aca="false">Inputs!$C$28</f>
        <v>0.05</v>
      </c>
      <c r="E225" s="15" t="n">
        <f aca="false">R224</f>
        <v>0</v>
      </c>
      <c r="F225" s="56" t="n">
        <f aca="false">Q224</f>
        <v>221113.478364422</v>
      </c>
      <c r="G225" s="56" t="n">
        <f aca="false">IF(AND(MOD(A225-1,12)=0,B225&lt;=Inputs!$C$7,E225=0),Inputs!$C$6,0)</f>
        <v>0</v>
      </c>
      <c r="H225" s="56" t="n">
        <f aca="false">IF(B225=1,G225*Inputs!$C$9,0)</f>
        <v>0</v>
      </c>
      <c r="I225" s="56" t="n">
        <f aca="false">I224+G225</f>
        <v>120000</v>
      </c>
      <c r="J225" s="56" t="n">
        <f aca="false">(F225+G225+H225)*((1+D225)^(1/12)-1)</f>
        <v>900.843681089708</v>
      </c>
      <c r="K225" s="56" t="n">
        <f aca="false">(F225+G225+H225+J225)*(Inputs!$C$14+IF(B225&lt;=10,Inputs!$C$12,Inputs!$C$13))/12</f>
        <v>111.007161022756</v>
      </c>
      <c r="L225" s="56" t="n">
        <f aca="false">IF(OR(E225=1,A225&lt;=Inputs!$C$15),0,MAX(Inputs!$C$8*I225-(F225+G225+H225+J225-K225),0))</f>
        <v>0</v>
      </c>
      <c r="M225" s="56" t="n">
        <f aca="false">L225*INDEX(Rates!$B$2:$C$101,C225+1,IF(Inputs!$C$5="Male",1,2))/1000/12*Inputs!$C$16</f>
        <v>0</v>
      </c>
      <c r="N225" s="56" t="n">
        <f aca="false">IF($V$1=1,MAX(F225+G225+H225+J225-K225-M225,0)*Inputs!$C$22/12,0)</f>
        <v>0</v>
      </c>
      <c r="O225" s="56" t="n">
        <f aca="false">IF(AND(MOD(A225,12)=0,B225&gt;=Inputs!$C$18),MAX(F225+G225+H225+J225-K225-M225-N225,0)*Inputs!$C$17,0)</f>
        <v>0</v>
      </c>
      <c r="P225" s="56" t="n">
        <f aca="false">F225+G225+H225+J225-K225-M225-N225+O225</f>
        <v>221903.314884489</v>
      </c>
      <c r="Q225" s="56" t="n">
        <f aca="false">IF(OR(E225=1,P225&lt;=0),0,P225)</f>
        <v>221903.314884489</v>
      </c>
      <c r="R225" s="15" t="n">
        <f aca="false">IF(OR(E225=1,AND(P225&lt;=0,I225&gt;0)),1,0)</f>
        <v>0</v>
      </c>
      <c r="S225" s="15" t="n">
        <f aca="false">IF(L225&gt;0,1,0)</f>
        <v>0</v>
      </c>
    </row>
    <row r="226" customFormat="false" ht="15" hidden="false" customHeight="false" outlineLevel="0" collapsed="false">
      <c r="A226" s="15" t="n">
        <v>225</v>
      </c>
      <c r="B226" s="15" t="n">
        <f aca="false">INT((A226-1)/12)+1</f>
        <v>19</v>
      </c>
      <c r="C226" s="15" t="n">
        <f aca="false">MIN(Inputs!$C$4+B226-1,99)</f>
        <v>92</v>
      </c>
      <c r="D226" s="55" t="n">
        <f aca="false">Inputs!$C$28</f>
        <v>0.05</v>
      </c>
      <c r="E226" s="15" t="n">
        <f aca="false">R225</f>
        <v>0</v>
      </c>
      <c r="F226" s="56" t="n">
        <f aca="false">Q225</f>
        <v>221903.314884489</v>
      </c>
      <c r="G226" s="56" t="n">
        <f aca="false">IF(AND(MOD(A226-1,12)=0,B226&lt;=Inputs!$C$7,E226=0),Inputs!$C$6,0)</f>
        <v>0</v>
      </c>
      <c r="H226" s="56" t="n">
        <f aca="false">IF(B226=1,G226*Inputs!$C$9,0)</f>
        <v>0</v>
      </c>
      <c r="I226" s="56" t="n">
        <f aca="false">I225+G226</f>
        <v>120000</v>
      </c>
      <c r="J226" s="56" t="n">
        <f aca="false">(F226+G226+H226)*((1+D226)^(1/12)-1)</f>
        <v>904.061572841306</v>
      </c>
      <c r="K226" s="56" t="n">
        <f aca="false">(F226+G226+H226+J226)*(Inputs!$C$14+IF(B226&lt;=10,Inputs!$C$12,Inputs!$C$13))/12</f>
        <v>111.403688228665</v>
      </c>
      <c r="L226" s="56" t="n">
        <f aca="false">IF(OR(E226=1,A226&lt;=Inputs!$C$15),0,MAX(Inputs!$C$8*I226-(F226+G226+H226+J226-K226),0))</f>
        <v>0</v>
      </c>
      <c r="M226" s="56" t="n">
        <f aca="false">L226*INDEX(Rates!$B$2:$C$101,C226+1,IF(Inputs!$C$5="Male",1,2))/1000/12*Inputs!$C$16</f>
        <v>0</v>
      </c>
      <c r="N226" s="56" t="n">
        <f aca="false">IF($V$1=1,MAX(F226+G226+H226+J226-K226-M226,0)*Inputs!$C$22/12,0)</f>
        <v>0</v>
      </c>
      <c r="O226" s="56" t="n">
        <f aca="false">IF(AND(MOD(A226,12)=0,B226&gt;=Inputs!$C$18),MAX(F226+G226+H226+J226-K226-M226-N226,0)*Inputs!$C$17,0)</f>
        <v>0</v>
      </c>
      <c r="P226" s="56" t="n">
        <f aca="false">F226+G226+H226+J226-K226-M226-N226+O226</f>
        <v>222695.972769102</v>
      </c>
      <c r="Q226" s="56" t="n">
        <f aca="false">IF(OR(E226=1,P226&lt;=0),0,P226)</f>
        <v>222695.972769102</v>
      </c>
      <c r="R226" s="15" t="n">
        <f aca="false">IF(OR(E226=1,AND(P226&lt;=0,I226&gt;0)),1,0)</f>
        <v>0</v>
      </c>
      <c r="S226" s="15" t="n">
        <f aca="false">IF(L226&gt;0,1,0)</f>
        <v>0</v>
      </c>
    </row>
    <row r="227" customFormat="false" ht="15" hidden="false" customHeight="false" outlineLevel="0" collapsed="false">
      <c r="A227" s="15" t="n">
        <v>226</v>
      </c>
      <c r="B227" s="15" t="n">
        <f aca="false">INT((A227-1)/12)+1</f>
        <v>19</v>
      </c>
      <c r="C227" s="15" t="n">
        <f aca="false">MIN(Inputs!$C$4+B227-1,99)</f>
        <v>92</v>
      </c>
      <c r="D227" s="55" t="n">
        <f aca="false">Inputs!$C$28</f>
        <v>0.05</v>
      </c>
      <c r="E227" s="15" t="n">
        <f aca="false">R226</f>
        <v>0</v>
      </c>
      <c r="F227" s="56" t="n">
        <f aca="false">Q226</f>
        <v>222695.972769102</v>
      </c>
      <c r="G227" s="56" t="n">
        <f aca="false">IF(AND(MOD(A227-1,12)=0,B227&lt;=Inputs!$C$7,E227=0),Inputs!$C$6,0)</f>
        <v>0</v>
      </c>
      <c r="H227" s="56" t="n">
        <f aca="false">IF(B227=1,G227*Inputs!$C$9,0)</f>
        <v>0</v>
      </c>
      <c r="I227" s="56" t="n">
        <f aca="false">I226+G227</f>
        <v>120000</v>
      </c>
      <c r="J227" s="56" t="n">
        <f aca="false">(F227+G227+H227)*((1+D227)^(1/12)-1)</f>
        <v>907.290959181303</v>
      </c>
      <c r="K227" s="56" t="n">
        <f aca="false">(F227+G227+H227+J227)*(Inputs!$C$14+IF(B227&lt;=10,Inputs!$C$12,Inputs!$C$13))/12</f>
        <v>111.801631864141</v>
      </c>
      <c r="L227" s="56" t="n">
        <f aca="false">IF(OR(E227=1,A227&lt;=Inputs!$C$15),0,MAX(Inputs!$C$8*I227-(F227+G227+H227+J227-K227),0))</f>
        <v>0</v>
      </c>
      <c r="M227" s="56" t="n">
        <f aca="false">L227*INDEX(Rates!$B$2:$C$101,C227+1,IF(Inputs!$C$5="Male",1,2))/1000/12*Inputs!$C$16</f>
        <v>0</v>
      </c>
      <c r="N227" s="56" t="n">
        <f aca="false">IF($V$1=1,MAX(F227+G227+H227+J227-K227-M227,0)*Inputs!$C$22/12,0)</f>
        <v>0</v>
      </c>
      <c r="O227" s="56" t="n">
        <f aca="false">IF(AND(MOD(A227,12)=0,B227&gt;=Inputs!$C$18),MAX(F227+G227+H227+J227-K227-M227-N227,0)*Inputs!$C$17,0)</f>
        <v>0</v>
      </c>
      <c r="P227" s="56" t="n">
        <f aca="false">F227+G227+H227+J227-K227-M227-N227+O227</f>
        <v>223491.462096419</v>
      </c>
      <c r="Q227" s="56" t="n">
        <f aca="false">IF(OR(E227=1,P227&lt;=0),0,P227)</f>
        <v>223491.462096419</v>
      </c>
      <c r="R227" s="15" t="n">
        <f aca="false">IF(OR(E227=1,AND(P227&lt;=0,I227&gt;0)),1,0)</f>
        <v>0</v>
      </c>
      <c r="S227" s="15" t="n">
        <f aca="false">IF(L227&gt;0,1,0)</f>
        <v>0</v>
      </c>
    </row>
    <row r="228" customFormat="false" ht="15" hidden="false" customHeight="false" outlineLevel="0" collapsed="false">
      <c r="A228" s="15" t="n">
        <v>227</v>
      </c>
      <c r="B228" s="15" t="n">
        <f aca="false">INT((A228-1)/12)+1</f>
        <v>19</v>
      </c>
      <c r="C228" s="15" t="n">
        <f aca="false">MIN(Inputs!$C$4+B228-1,99)</f>
        <v>92</v>
      </c>
      <c r="D228" s="55" t="n">
        <f aca="false">Inputs!$C$28</f>
        <v>0.05</v>
      </c>
      <c r="E228" s="15" t="n">
        <f aca="false">R227</f>
        <v>0</v>
      </c>
      <c r="F228" s="56" t="n">
        <f aca="false">Q227</f>
        <v>223491.462096419</v>
      </c>
      <c r="G228" s="56" t="n">
        <f aca="false">IF(AND(MOD(A228-1,12)=0,B228&lt;=Inputs!$C$7,E228=0),Inputs!$C$6,0)</f>
        <v>0</v>
      </c>
      <c r="H228" s="56" t="n">
        <f aca="false">IF(B228=1,G228*Inputs!$C$9,0)</f>
        <v>0</v>
      </c>
      <c r="I228" s="56" t="n">
        <f aca="false">I227+G228</f>
        <v>120000</v>
      </c>
      <c r="J228" s="56" t="n">
        <f aca="false">(F228+G228+H228)*((1+D228)^(1/12)-1)</f>
        <v>910.531881169364</v>
      </c>
      <c r="K228" s="56" t="n">
        <f aca="false">(F228+G228+H228+J228)*(Inputs!$C$14+IF(B228&lt;=10,Inputs!$C$12,Inputs!$C$13))/12</f>
        <v>112.200996988794</v>
      </c>
      <c r="L228" s="56" t="n">
        <f aca="false">IF(OR(E228=1,A228&lt;=Inputs!$C$15),0,MAX(Inputs!$C$8*I228-(F228+G228+H228+J228-K228),0))</f>
        <v>0</v>
      </c>
      <c r="M228" s="56" t="n">
        <f aca="false">L228*INDEX(Rates!$B$2:$C$101,C228+1,IF(Inputs!$C$5="Male",1,2))/1000/12*Inputs!$C$16</f>
        <v>0</v>
      </c>
      <c r="N228" s="56" t="n">
        <f aca="false">IF($V$1=1,MAX(F228+G228+H228+J228-K228-M228,0)*Inputs!$C$22/12,0)</f>
        <v>0</v>
      </c>
      <c r="O228" s="56" t="n">
        <f aca="false">IF(AND(MOD(A228,12)=0,B228&gt;=Inputs!$C$18),MAX(F228+G228+H228+J228-K228-M228-N228,0)*Inputs!$C$17,0)</f>
        <v>0</v>
      </c>
      <c r="P228" s="56" t="n">
        <f aca="false">F228+G228+H228+J228-K228-M228-N228+O228</f>
        <v>224289.792980599</v>
      </c>
      <c r="Q228" s="56" t="n">
        <f aca="false">IF(OR(E228=1,P228&lt;=0),0,P228)</f>
        <v>224289.792980599</v>
      </c>
      <c r="R228" s="15" t="n">
        <f aca="false">IF(OR(E228=1,AND(P228&lt;=0,I228&gt;0)),1,0)</f>
        <v>0</v>
      </c>
      <c r="S228" s="15" t="n">
        <f aca="false">IF(L228&gt;0,1,0)</f>
        <v>0</v>
      </c>
    </row>
    <row r="229" customFormat="false" ht="15" hidden="false" customHeight="false" outlineLevel="0" collapsed="false">
      <c r="A229" s="15" t="n">
        <v>228</v>
      </c>
      <c r="B229" s="15" t="n">
        <f aca="false">INT((A229-1)/12)+1</f>
        <v>19</v>
      </c>
      <c r="C229" s="15" t="n">
        <f aca="false">MIN(Inputs!$C$4+B229-1,99)</f>
        <v>92</v>
      </c>
      <c r="D229" s="55" t="n">
        <f aca="false">Inputs!$C$28</f>
        <v>0.05</v>
      </c>
      <c r="E229" s="15" t="n">
        <f aca="false">R228</f>
        <v>0</v>
      </c>
      <c r="F229" s="56" t="n">
        <f aca="false">Q228</f>
        <v>224289.792980599</v>
      </c>
      <c r="G229" s="56" t="n">
        <f aca="false">IF(AND(MOD(A229-1,12)=0,B229&lt;=Inputs!$C$7,E229=0),Inputs!$C$6,0)</f>
        <v>0</v>
      </c>
      <c r="H229" s="56" t="n">
        <f aca="false">IF(B229=1,G229*Inputs!$C$9,0)</f>
        <v>0</v>
      </c>
      <c r="I229" s="56" t="n">
        <f aca="false">I228+G229</f>
        <v>120000</v>
      </c>
      <c r="J229" s="56" t="n">
        <f aca="false">(F229+G229+H229)*((1+D229)^(1/12)-1)</f>
        <v>913.784380011825</v>
      </c>
      <c r="K229" s="56" t="n">
        <f aca="false">(F229+G229+H229+J229)*(Inputs!$C$14+IF(B229&lt;=10,Inputs!$C$12,Inputs!$C$13))/12</f>
        <v>112.601788680306</v>
      </c>
      <c r="L229" s="56" t="n">
        <f aca="false">IF(OR(E229=1,A229&lt;=Inputs!$C$15),0,MAX(Inputs!$C$8*I229-(F229+G229+H229+J229-K229),0))</f>
        <v>0</v>
      </c>
      <c r="M229" s="56" t="n">
        <f aca="false">L229*INDEX(Rates!$B$2:$C$101,C229+1,IF(Inputs!$C$5="Male",1,2))/1000/12*Inputs!$C$16</f>
        <v>0</v>
      </c>
      <c r="N229" s="56" t="n">
        <f aca="false">IF($V$1=1,MAX(F229+G229+H229+J229-K229-M229,0)*Inputs!$C$22/12,0)</f>
        <v>0</v>
      </c>
      <c r="O229" s="56" t="n">
        <f aca="false">IF(AND(MOD(A229,12)=0,B229&gt;=Inputs!$C$18),MAX(F229+G229+H229+J229-K229-M229-N229,0)*Inputs!$C$17,0)</f>
        <v>1125.45487785965</v>
      </c>
      <c r="P229" s="56" t="n">
        <f aca="false">F229+G229+H229+J229-K229-M229-N229+O229</f>
        <v>226216.430449791</v>
      </c>
      <c r="Q229" s="56" t="n">
        <f aca="false">IF(OR(E229=1,P229&lt;=0),0,P229)</f>
        <v>226216.430449791</v>
      </c>
      <c r="R229" s="15" t="n">
        <f aca="false">IF(OR(E229=1,AND(P229&lt;=0,I229&gt;0)),1,0)</f>
        <v>0</v>
      </c>
      <c r="S229" s="15" t="n">
        <f aca="false">IF(L229&gt;0,1,0)</f>
        <v>0</v>
      </c>
    </row>
    <row r="230" customFormat="false" ht="15" hidden="false" customHeight="false" outlineLevel="0" collapsed="false">
      <c r="A230" s="15" t="n">
        <v>229</v>
      </c>
      <c r="B230" s="15" t="n">
        <f aca="false">INT((A230-1)/12)+1</f>
        <v>20</v>
      </c>
      <c r="C230" s="15" t="n">
        <f aca="false">MIN(Inputs!$C$4+B230-1,99)</f>
        <v>93</v>
      </c>
      <c r="D230" s="55" t="n">
        <f aca="false">Inputs!$C$28</f>
        <v>0.05</v>
      </c>
      <c r="E230" s="15" t="n">
        <f aca="false">R229</f>
        <v>0</v>
      </c>
      <c r="F230" s="56" t="n">
        <f aca="false">Q229</f>
        <v>226216.430449791</v>
      </c>
      <c r="G230" s="56" t="n">
        <f aca="false">IF(AND(MOD(A230-1,12)=0,B230&lt;=Inputs!$C$7,E230=0),Inputs!$C$6,0)</f>
        <v>0</v>
      </c>
      <c r="H230" s="56" t="n">
        <f aca="false">IF(B230=1,G230*Inputs!$C$9,0)</f>
        <v>0</v>
      </c>
      <c r="I230" s="56" t="n">
        <f aca="false">I229+G230</f>
        <v>120000</v>
      </c>
      <c r="J230" s="56" t="n">
        <f aca="false">(F230+G230+H230)*((1+D230)^(1/12)-1)</f>
        <v>921.633739547525</v>
      </c>
      <c r="K230" s="56" t="n">
        <f aca="false">(F230+G230+H230+J230)*(Inputs!$C$14+IF(B230&lt;=10,Inputs!$C$12,Inputs!$C$13))/12</f>
        <v>113.569032094669</v>
      </c>
      <c r="L230" s="56" t="n">
        <f aca="false">IF(OR(E230=1,A230&lt;=Inputs!$C$15),0,MAX(Inputs!$C$8*I230-(F230+G230+H230+J230-K230),0))</f>
        <v>0</v>
      </c>
      <c r="M230" s="56" t="n">
        <f aca="false">L230*INDEX(Rates!$B$2:$C$101,C230+1,IF(Inputs!$C$5="Male",1,2))/1000/12*Inputs!$C$16</f>
        <v>0</v>
      </c>
      <c r="N230" s="56" t="n">
        <f aca="false">IF($V$1=1,MAX(F230+G230+H230+J230-K230-M230,0)*Inputs!$C$22/12,0)</f>
        <v>0</v>
      </c>
      <c r="O230" s="56" t="n">
        <f aca="false">IF(AND(MOD(A230,12)=0,B230&gt;=Inputs!$C$18),MAX(F230+G230+H230+J230-K230-M230-N230,0)*Inputs!$C$17,0)</f>
        <v>0</v>
      </c>
      <c r="P230" s="56" t="n">
        <f aca="false">F230+G230+H230+J230-K230-M230-N230+O230</f>
        <v>227024.495157243</v>
      </c>
      <c r="Q230" s="56" t="n">
        <f aca="false">IF(OR(E230=1,P230&lt;=0),0,P230)</f>
        <v>227024.495157243</v>
      </c>
      <c r="R230" s="15" t="n">
        <f aca="false">IF(OR(E230=1,AND(P230&lt;=0,I230&gt;0)),1,0)</f>
        <v>0</v>
      </c>
      <c r="S230" s="15" t="n">
        <f aca="false">IF(L230&gt;0,1,0)</f>
        <v>0</v>
      </c>
    </row>
    <row r="231" customFormat="false" ht="15" hidden="false" customHeight="false" outlineLevel="0" collapsed="false">
      <c r="A231" s="15" t="n">
        <v>230</v>
      </c>
      <c r="B231" s="15" t="n">
        <f aca="false">INT((A231-1)/12)+1</f>
        <v>20</v>
      </c>
      <c r="C231" s="15" t="n">
        <f aca="false">MIN(Inputs!$C$4+B231-1,99)</f>
        <v>93</v>
      </c>
      <c r="D231" s="55" t="n">
        <f aca="false">Inputs!$C$28</f>
        <v>0.05</v>
      </c>
      <c r="E231" s="15" t="n">
        <f aca="false">R230</f>
        <v>0</v>
      </c>
      <c r="F231" s="56" t="n">
        <f aca="false">Q230</f>
        <v>227024.495157243</v>
      </c>
      <c r="G231" s="56" t="n">
        <f aca="false">IF(AND(MOD(A231-1,12)=0,B231&lt;=Inputs!$C$7,E231=0),Inputs!$C$6,0)</f>
        <v>0</v>
      </c>
      <c r="H231" s="56" t="n">
        <f aca="false">IF(B231=1,G231*Inputs!$C$9,0)</f>
        <v>0</v>
      </c>
      <c r="I231" s="56" t="n">
        <f aca="false">I230+G231</f>
        <v>120000</v>
      </c>
      <c r="J231" s="56" t="n">
        <f aca="false">(F231+G231+H231)*((1+D231)^(1/12)-1)</f>
        <v>924.925895190886</v>
      </c>
      <c r="K231" s="56" t="n">
        <f aca="false">(F231+G231+H231+J231)*(Inputs!$C$14+IF(B231&lt;=10,Inputs!$C$12,Inputs!$C$13))/12</f>
        <v>113.974710526217</v>
      </c>
      <c r="L231" s="56" t="n">
        <f aca="false">IF(OR(E231=1,A231&lt;=Inputs!$C$15),0,MAX(Inputs!$C$8*I231-(F231+G231+H231+J231-K231),0))</f>
        <v>0</v>
      </c>
      <c r="M231" s="56" t="n">
        <f aca="false">L231*INDEX(Rates!$B$2:$C$101,C231+1,IF(Inputs!$C$5="Male",1,2))/1000/12*Inputs!$C$16</f>
        <v>0</v>
      </c>
      <c r="N231" s="56" t="n">
        <f aca="false">IF($V$1=1,MAX(F231+G231+H231+J231-K231-M231,0)*Inputs!$C$22/12,0)</f>
        <v>0</v>
      </c>
      <c r="O231" s="56" t="n">
        <f aca="false">IF(AND(MOD(A231,12)=0,B231&gt;=Inputs!$C$18),MAX(F231+G231+H231+J231-K231-M231-N231,0)*Inputs!$C$17,0)</f>
        <v>0</v>
      </c>
      <c r="P231" s="56" t="n">
        <f aca="false">F231+G231+H231+J231-K231-M231-N231+O231</f>
        <v>227835.446341908</v>
      </c>
      <c r="Q231" s="56" t="n">
        <f aca="false">IF(OR(E231=1,P231&lt;=0),0,P231)</f>
        <v>227835.446341908</v>
      </c>
      <c r="R231" s="15" t="n">
        <f aca="false">IF(OR(E231=1,AND(P231&lt;=0,I231&gt;0)),1,0)</f>
        <v>0</v>
      </c>
      <c r="S231" s="15" t="n">
        <f aca="false">IF(L231&gt;0,1,0)</f>
        <v>0</v>
      </c>
    </row>
    <row r="232" customFormat="false" ht="15" hidden="false" customHeight="false" outlineLevel="0" collapsed="false">
      <c r="A232" s="15" t="n">
        <v>231</v>
      </c>
      <c r="B232" s="15" t="n">
        <f aca="false">INT((A232-1)/12)+1</f>
        <v>20</v>
      </c>
      <c r="C232" s="15" t="n">
        <f aca="false">MIN(Inputs!$C$4+B232-1,99)</f>
        <v>93</v>
      </c>
      <c r="D232" s="55" t="n">
        <f aca="false">Inputs!$C$28</f>
        <v>0.05</v>
      </c>
      <c r="E232" s="15" t="n">
        <f aca="false">R231</f>
        <v>0</v>
      </c>
      <c r="F232" s="56" t="n">
        <f aca="false">Q231</f>
        <v>227835.446341908</v>
      </c>
      <c r="G232" s="56" t="n">
        <f aca="false">IF(AND(MOD(A232-1,12)=0,B232&lt;=Inputs!$C$7,E232=0),Inputs!$C$6,0)</f>
        <v>0</v>
      </c>
      <c r="H232" s="56" t="n">
        <f aca="false">IF(B232=1,G232*Inputs!$C$9,0)</f>
        <v>0</v>
      </c>
      <c r="I232" s="56" t="n">
        <f aca="false">I231+G232</f>
        <v>120000</v>
      </c>
      <c r="J232" s="56" t="n">
        <f aca="false">(F232+G232+H232)*((1+D232)^(1/12)-1)</f>
        <v>928.229810699706</v>
      </c>
      <c r="K232" s="56" t="n">
        <f aca="false">(F232+G232+H232+J232)*(Inputs!$C$14+IF(B232&lt;=10,Inputs!$C$12,Inputs!$C$13))/12</f>
        <v>114.381838076304</v>
      </c>
      <c r="L232" s="56" t="n">
        <f aca="false">IF(OR(E232=1,A232&lt;=Inputs!$C$15),0,MAX(Inputs!$C$8*I232-(F232+G232+H232+J232-K232),0))</f>
        <v>0</v>
      </c>
      <c r="M232" s="56" t="n">
        <f aca="false">L232*INDEX(Rates!$B$2:$C$101,C232+1,IF(Inputs!$C$5="Male",1,2))/1000/12*Inputs!$C$16</f>
        <v>0</v>
      </c>
      <c r="N232" s="56" t="n">
        <f aca="false">IF($V$1=1,MAX(F232+G232+H232+J232-K232-M232,0)*Inputs!$C$22/12,0)</f>
        <v>0</v>
      </c>
      <c r="O232" s="56" t="n">
        <f aca="false">IF(AND(MOD(A232,12)=0,B232&gt;=Inputs!$C$18),MAX(F232+G232+H232+J232-K232-M232-N232,0)*Inputs!$C$17,0)</f>
        <v>0</v>
      </c>
      <c r="P232" s="56" t="n">
        <f aca="false">F232+G232+H232+J232-K232-M232-N232+O232</f>
        <v>228649.294314531</v>
      </c>
      <c r="Q232" s="56" t="n">
        <f aca="false">IF(OR(E232=1,P232&lt;=0),0,P232)</f>
        <v>228649.294314531</v>
      </c>
      <c r="R232" s="15" t="n">
        <f aca="false">IF(OR(E232=1,AND(P232&lt;=0,I232&gt;0)),1,0)</f>
        <v>0</v>
      </c>
      <c r="S232" s="15" t="n">
        <f aca="false">IF(L232&gt;0,1,0)</f>
        <v>0</v>
      </c>
    </row>
    <row r="233" customFormat="false" ht="15" hidden="false" customHeight="false" outlineLevel="0" collapsed="false">
      <c r="A233" s="15" t="n">
        <v>232</v>
      </c>
      <c r="B233" s="15" t="n">
        <f aca="false">INT((A233-1)/12)+1</f>
        <v>20</v>
      </c>
      <c r="C233" s="15" t="n">
        <f aca="false">MIN(Inputs!$C$4+B233-1,99)</f>
        <v>93</v>
      </c>
      <c r="D233" s="55" t="n">
        <f aca="false">Inputs!$C$28</f>
        <v>0.05</v>
      </c>
      <c r="E233" s="15" t="n">
        <f aca="false">R232</f>
        <v>0</v>
      </c>
      <c r="F233" s="56" t="n">
        <f aca="false">Q232</f>
        <v>228649.294314531</v>
      </c>
      <c r="G233" s="56" t="n">
        <f aca="false">IF(AND(MOD(A233-1,12)=0,B233&lt;=Inputs!$C$7,E233=0),Inputs!$C$6,0)</f>
        <v>0</v>
      </c>
      <c r="H233" s="56" t="n">
        <f aca="false">IF(B233=1,G233*Inputs!$C$9,0)</f>
        <v>0</v>
      </c>
      <c r="I233" s="56" t="n">
        <f aca="false">I232+G233</f>
        <v>120000</v>
      </c>
      <c r="J233" s="56" t="n">
        <f aca="false">(F233+G233+H233)*((1+D233)^(1/12)-1)</f>
        <v>931.545528081245</v>
      </c>
      <c r="K233" s="56" t="n">
        <f aca="false">(F233+G233+H233+J233)*(Inputs!$C$14+IF(B233&lt;=10,Inputs!$C$12,Inputs!$C$13))/12</f>
        <v>114.790419921306</v>
      </c>
      <c r="L233" s="56" t="n">
        <f aca="false">IF(OR(E233=1,A233&lt;=Inputs!$C$15),0,MAX(Inputs!$C$8*I233-(F233+G233+H233+J233-K233),0))</f>
        <v>0</v>
      </c>
      <c r="M233" s="56" t="n">
        <f aca="false">L233*INDEX(Rates!$B$2:$C$101,C233+1,IF(Inputs!$C$5="Male",1,2))/1000/12*Inputs!$C$16</f>
        <v>0</v>
      </c>
      <c r="N233" s="56" t="n">
        <f aca="false">IF($V$1=1,MAX(F233+G233+H233+J233-K233-M233,0)*Inputs!$C$22/12,0)</f>
        <v>0</v>
      </c>
      <c r="O233" s="56" t="n">
        <f aca="false">IF(AND(MOD(A233,12)=0,B233&gt;=Inputs!$C$18),MAX(F233+G233+H233+J233-K233-M233-N233,0)*Inputs!$C$17,0)</f>
        <v>0</v>
      </c>
      <c r="P233" s="56" t="n">
        <f aca="false">F233+G233+H233+J233-K233-M233-N233+O233</f>
        <v>229466.049422691</v>
      </c>
      <c r="Q233" s="56" t="n">
        <f aca="false">IF(OR(E233=1,P233&lt;=0),0,P233)</f>
        <v>229466.049422691</v>
      </c>
      <c r="R233" s="15" t="n">
        <f aca="false">IF(OR(E233=1,AND(P233&lt;=0,I233&gt;0)),1,0)</f>
        <v>0</v>
      </c>
      <c r="S233" s="15" t="n">
        <f aca="false">IF(L233&gt;0,1,0)</f>
        <v>0</v>
      </c>
    </row>
    <row r="234" customFormat="false" ht="15" hidden="false" customHeight="false" outlineLevel="0" collapsed="false">
      <c r="A234" s="15" t="n">
        <v>233</v>
      </c>
      <c r="B234" s="15" t="n">
        <f aca="false">INT((A234-1)/12)+1</f>
        <v>20</v>
      </c>
      <c r="C234" s="15" t="n">
        <f aca="false">MIN(Inputs!$C$4+B234-1,99)</f>
        <v>93</v>
      </c>
      <c r="D234" s="55" t="n">
        <f aca="false">Inputs!$C$28</f>
        <v>0.05</v>
      </c>
      <c r="E234" s="15" t="n">
        <f aca="false">R233</f>
        <v>0</v>
      </c>
      <c r="F234" s="56" t="n">
        <f aca="false">Q233</f>
        <v>229466.049422691</v>
      </c>
      <c r="G234" s="56" t="n">
        <f aca="false">IF(AND(MOD(A234-1,12)=0,B234&lt;=Inputs!$C$7,E234=0),Inputs!$C$6,0)</f>
        <v>0</v>
      </c>
      <c r="H234" s="56" t="n">
        <f aca="false">IF(B234=1,G234*Inputs!$C$9,0)</f>
        <v>0</v>
      </c>
      <c r="I234" s="56" t="n">
        <f aca="false">I233+G234</f>
        <v>120000</v>
      </c>
      <c r="J234" s="56" t="n">
        <f aca="false">(F234+G234+H234)*((1+D234)^(1/12)-1)</f>
        <v>934.873089492815</v>
      </c>
      <c r="K234" s="56" t="n">
        <f aca="false">(F234+G234+H234+J234)*(Inputs!$C$14+IF(B234&lt;=10,Inputs!$C$12,Inputs!$C$13))/12</f>
        <v>115.200461256092</v>
      </c>
      <c r="L234" s="56" t="n">
        <f aca="false">IF(OR(E234=1,A234&lt;=Inputs!$C$15),0,MAX(Inputs!$C$8*I234-(F234+G234+H234+J234-K234),0))</f>
        <v>0</v>
      </c>
      <c r="M234" s="56" t="n">
        <f aca="false">L234*INDEX(Rates!$B$2:$C$101,C234+1,IF(Inputs!$C$5="Male",1,2))/1000/12*Inputs!$C$16</f>
        <v>0</v>
      </c>
      <c r="N234" s="56" t="n">
        <f aca="false">IF($V$1=1,MAX(F234+G234+H234+J234-K234-M234,0)*Inputs!$C$22/12,0)</f>
        <v>0</v>
      </c>
      <c r="O234" s="56" t="n">
        <f aca="false">IF(AND(MOD(A234,12)=0,B234&gt;=Inputs!$C$18),MAX(F234+G234+H234+J234-K234-M234-N234,0)*Inputs!$C$17,0)</f>
        <v>0</v>
      </c>
      <c r="P234" s="56" t="n">
        <f aca="false">F234+G234+H234+J234-K234-M234-N234+O234</f>
        <v>230285.722050928</v>
      </c>
      <c r="Q234" s="56" t="n">
        <f aca="false">IF(OR(E234=1,P234&lt;=0),0,P234)</f>
        <v>230285.722050928</v>
      </c>
      <c r="R234" s="15" t="n">
        <f aca="false">IF(OR(E234=1,AND(P234&lt;=0,I234&gt;0)),1,0)</f>
        <v>0</v>
      </c>
      <c r="S234" s="15" t="n">
        <f aca="false">IF(L234&gt;0,1,0)</f>
        <v>0</v>
      </c>
    </row>
    <row r="235" customFormat="false" ht="15" hidden="false" customHeight="false" outlineLevel="0" collapsed="false">
      <c r="A235" s="15" t="n">
        <v>234</v>
      </c>
      <c r="B235" s="15" t="n">
        <f aca="false">INT((A235-1)/12)+1</f>
        <v>20</v>
      </c>
      <c r="C235" s="15" t="n">
        <f aca="false">MIN(Inputs!$C$4+B235-1,99)</f>
        <v>93</v>
      </c>
      <c r="D235" s="55" t="n">
        <f aca="false">Inputs!$C$28</f>
        <v>0.05</v>
      </c>
      <c r="E235" s="15" t="n">
        <f aca="false">R234</f>
        <v>0</v>
      </c>
      <c r="F235" s="56" t="n">
        <f aca="false">Q234</f>
        <v>230285.722050928</v>
      </c>
      <c r="G235" s="56" t="n">
        <f aca="false">IF(AND(MOD(A235-1,12)=0,B235&lt;=Inputs!$C$7,E235=0),Inputs!$C$6,0)</f>
        <v>0</v>
      </c>
      <c r="H235" s="56" t="n">
        <f aca="false">IF(B235=1,G235*Inputs!$C$9,0)</f>
        <v>0</v>
      </c>
      <c r="I235" s="56" t="n">
        <f aca="false">I234+G235</f>
        <v>120000</v>
      </c>
      <c r="J235" s="56" t="n">
        <f aca="false">(F235+G235+H235)*((1+D235)^(1/12)-1)</f>
        <v>938.21253724232</v>
      </c>
      <c r="K235" s="56" t="n">
        <f aca="false">(F235+G235+H235+J235)*(Inputs!$C$14+IF(B235&lt;=10,Inputs!$C$12,Inputs!$C$13))/12</f>
        <v>115.611967294085</v>
      </c>
      <c r="L235" s="56" t="n">
        <f aca="false">IF(OR(E235=1,A235&lt;=Inputs!$C$15),0,MAX(Inputs!$C$8*I235-(F235+G235+H235+J235-K235),0))</f>
        <v>0</v>
      </c>
      <c r="M235" s="56" t="n">
        <f aca="false">L235*INDEX(Rates!$B$2:$C$101,C235+1,IF(Inputs!$C$5="Male",1,2))/1000/12*Inputs!$C$16</f>
        <v>0</v>
      </c>
      <c r="N235" s="56" t="n">
        <f aca="false">IF($V$1=1,MAX(F235+G235+H235+J235-K235-M235,0)*Inputs!$C$22/12,0)</f>
        <v>0</v>
      </c>
      <c r="O235" s="56" t="n">
        <f aca="false">IF(AND(MOD(A235,12)=0,B235&gt;=Inputs!$C$18),MAX(F235+G235+H235+J235-K235-M235-N235,0)*Inputs!$C$17,0)</f>
        <v>0</v>
      </c>
      <c r="P235" s="56" t="n">
        <f aca="false">F235+G235+H235+J235-K235-M235-N235+O235</f>
        <v>231108.322620876</v>
      </c>
      <c r="Q235" s="56" t="n">
        <f aca="false">IF(OR(E235=1,P235&lt;=0),0,P235)</f>
        <v>231108.322620876</v>
      </c>
      <c r="R235" s="15" t="n">
        <f aca="false">IF(OR(E235=1,AND(P235&lt;=0,I235&gt;0)),1,0)</f>
        <v>0</v>
      </c>
      <c r="S235" s="15" t="n">
        <f aca="false">IF(L235&gt;0,1,0)</f>
        <v>0</v>
      </c>
    </row>
    <row r="236" customFormat="false" ht="15" hidden="false" customHeight="false" outlineLevel="0" collapsed="false">
      <c r="A236" s="15" t="n">
        <v>235</v>
      </c>
      <c r="B236" s="15" t="n">
        <f aca="false">INT((A236-1)/12)+1</f>
        <v>20</v>
      </c>
      <c r="C236" s="15" t="n">
        <f aca="false">MIN(Inputs!$C$4+B236-1,99)</f>
        <v>93</v>
      </c>
      <c r="D236" s="55" t="n">
        <f aca="false">Inputs!$C$28</f>
        <v>0.05</v>
      </c>
      <c r="E236" s="15" t="n">
        <f aca="false">R235</f>
        <v>0</v>
      </c>
      <c r="F236" s="56" t="n">
        <f aca="false">Q235</f>
        <v>231108.322620876</v>
      </c>
      <c r="G236" s="56" t="n">
        <f aca="false">IF(AND(MOD(A236-1,12)=0,B236&lt;=Inputs!$C$7,E236=0),Inputs!$C$6,0)</f>
        <v>0</v>
      </c>
      <c r="H236" s="56" t="n">
        <f aca="false">IF(B236=1,G236*Inputs!$C$9,0)</f>
        <v>0</v>
      </c>
      <c r="I236" s="56" t="n">
        <f aca="false">I235+G236</f>
        <v>120000</v>
      </c>
      <c r="J236" s="56" t="n">
        <f aca="false">(F236+G236+H236)*((1+D236)^(1/12)-1)</f>
        <v>941.563913788789</v>
      </c>
      <c r="K236" s="56" t="n">
        <f aca="false">(F236+G236+H236+J236)*(Inputs!$C$14+IF(B236&lt;=10,Inputs!$C$12,Inputs!$C$13))/12</f>
        <v>116.024943267333</v>
      </c>
      <c r="L236" s="56" t="n">
        <f aca="false">IF(OR(E236=1,A236&lt;=Inputs!$C$15),0,MAX(Inputs!$C$8*I236-(F236+G236+H236+J236-K236),0))</f>
        <v>0</v>
      </c>
      <c r="M236" s="56" t="n">
        <f aca="false">L236*INDEX(Rates!$B$2:$C$101,C236+1,IF(Inputs!$C$5="Male",1,2))/1000/12*Inputs!$C$16</f>
        <v>0</v>
      </c>
      <c r="N236" s="56" t="n">
        <f aca="false">IF($V$1=1,MAX(F236+G236+H236+J236-K236-M236,0)*Inputs!$C$22/12,0)</f>
        <v>0</v>
      </c>
      <c r="O236" s="56" t="n">
        <f aca="false">IF(AND(MOD(A236,12)=0,B236&gt;=Inputs!$C$18),MAX(F236+G236+H236+J236-K236-M236-N236,0)*Inputs!$C$17,0)</f>
        <v>0</v>
      </c>
      <c r="P236" s="56" t="n">
        <f aca="false">F236+G236+H236+J236-K236-M236-N236+O236</f>
        <v>231933.861591398</v>
      </c>
      <c r="Q236" s="56" t="n">
        <f aca="false">IF(OR(E236=1,P236&lt;=0),0,P236)</f>
        <v>231933.861591398</v>
      </c>
      <c r="R236" s="15" t="n">
        <f aca="false">IF(OR(E236=1,AND(P236&lt;=0,I236&gt;0)),1,0)</f>
        <v>0</v>
      </c>
      <c r="S236" s="15" t="n">
        <f aca="false">IF(L236&gt;0,1,0)</f>
        <v>0</v>
      </c>
    </row>
    <row r="237" customFormat="false" ht="15" hidden="false" customHeight="false" outlineLevel="0" collapsed="false">
      <c r="A237" s="15" t="n">
        <v>236</v>
      </c>
      <c r="B237" s="15" t="n">
        <f aca="false">INT((A237-1)/12)+1</f>
        <v>20</v>
      </c>
      <c r="C237" s="15" t="n">
        <f aca="false">MIN(Inputs!$C$4+B237-1,99)</f>
        <v>93</v>
      </c>
      <c r="D237" s="55" t="n">
        <f aca="false">Inputs!$C$28</f>
        <v>0.05</v>
      </c>
      <c r="E237" s="15" t="n">
        <f aca="false">R236</f>
        <v>0</v>
      </c>
      <c r="F237" s="56" t="n">
        <f aca="false">Q236</f>
        <v>231933.861591398</v>
      </c>
      <c r="G237" s="56" t="n">
        <f aca="false">IF(AND(MOD(A237-1,12)=0,B237&lt;=Inputs!$C$7,E237=0),Inputs!$C$6,0)</f>
        <v>0</v>
      </c>
      <c r="H237" s="56" t="n">
        <f aca="false">IF(B237=1,G237*Inputs!$C$9,0)</f>
        <v>0</v>
      </c>
      <c r="I237" s="56" t="n">
        <f aca="false">I236+G237</f>
        <v>120000</v>
      </c>
      <c r="J237" s="56" t="n">
        <f aca="false">(F237+G237+H237)*((1+D237)^(1/12)-1)</f>
        <v>944.927261742919</v>
      </c>
      <c r="K237" s="56" t="n">
        <f aca="false">(F237+G237+H237+J237)*(Inputs!$C$14+IF(B237&lt;=10,Inputs!$C$12,Inputs!$C$13))/12</f>
        <v>116.43939442657</v>
      </c>
      <c r="L237" s="56" t="n">
        <f aca="false">IF(OR(E237=1,A237&lt;=Inputs!$C$15),0,MAX(Inputs!$C$8*I237-(F237+G237+H237+J237-K237),0))</f>
        <v>0</v>
      </c>
      <c r="M237" s="56" t="n">
        <f aca="false">L237*INDEX(Rates!$B$2:$C$101,C237+1,IF(Inputs!$C$5="Male",1,2))/1000/12*Inputs!$C$16</f>
        <v>0</v>
      </c>
      <c r="N237" s="56" t="n">
        <f aca="false">IF($V$1=1,MAX(F237+G237+H237+J237-K237-M237,0)*Inputs!$C$22/12,0)</f>
        <v>0</v>
      </c>
      <c r="O237" s="56" t="n">
        <f aca="false">IF(AND(MOD(A237,12)=0,B237&gt;=Inputs!$C$18),MAX(F237+G237+H237+J237-K237-M237-N237,0)*Inputs!$C$17,0)</f>
        <v>0</v>
      </c>
      <c r="P237" s="56" t="n">
        <f aca="false">F237+G237+H237+J237-K237-M237-N237+O237</f>
        <v>232762.349458714</v>
      </c>
      <c r="Q237" s="56" t="n">
        <f aca="false">IF(OR(E237=1,P237&lt;=0),0,P237)</f>
        <v>232762.349458714</v>
      </c>
      <c r="R237" s="15" t="n">
        <f aca="false">IF(OR(E237=1,AND(P237&lt;=0,I237&gt;0)),1,0)</f>
        <v>0</v>
      </c>
      <c r="S237" s="15" t="n">
        <f aca="false">IF(L237&gt;0,1,0)</f>
        <v>0</v>
      </c>
    </row>
    <row r="238" customFormat="false" ht="15" hidden="false" customHeight="false" outlineLevel="0" collapsed="false">
      <c r="A238" s="15" t="n">
        <v>237</v>
      </c>
      <c r="B238" s="15" t="n">
        <f aca="false">INT((A238-1)/12)+1</f>
        <v>20</v>
      </c>
      <c r="C238" s="15" t="n">
        <f aca="false">MIN(Inputs!$C$4+B238-1,99)</f>
        <v>93</v>
      </c>
      <c r="D238" s="55" t="n">
        <f aca="false">Inputs!$C$28</f>
        <v>0.05</v>
      </c>
      <c r="E238" s="15" t="n">
        <f aca="false">R237</f>
        <v>0</v>
      </c>
      <c r="F238" s="56" t="n">
        <f aca="false">Q237</f>
        <v>232762.349458714</v>
      </c>
      <c r="G238" s="56" t="n">
        <f aca="false">IF(AND(MOD(A238-1,12)=0,B238&lt;=Inputs!$C$7,E238=0),Inputs!$C$6,0)</f>
        <v>0</v>
      </c>
      <c r="H238" s="56" t="n">
        <f aca="false">IF(B238=1,G238*Inputs!$C$9,0)</f>
        <v>0</v>
      </c>
      <c r="I238" s="56" t="n">
        <f aca="false">I237+G238</f>
        <v>120000</v>
      </c>
      <c r="J238" s="56" t="n">
        <f aca="false">(F238+G238+H238)*((1+D238)^(1/12)-1)</f>
        <v>948.302623867617</v>
      </c>
      <c r="K238" s="56" t="n">
        <f aca="false">(F238+G238+H238+J238)*(Inputs!$C$14+IF(B238&lt;=10,Inputs!$C$12,Inputs!$C$13))/12</f>
        <v>116.855326041291</v>
      </c>
      <c r="L238" s="56" t="n">
        <f aca="false">IF(OR(E238=1,A238&lt;=Inputs!$C$15),0,MAX(Inputs!$C$8*I238-(F238+G238+H238+J238-K238),0))</f>
        <v>0</v>
      </c>
      <c r="M238" s="56" t="n">
        <f aca="false">L238*INDEX(Rates!$B$2:$C$101,C238+1,IF(Inputs!$C$5="Male",1,2))/1000/12*Inputs!$C$16</f>
        <v>0</v>
      </c>
      <c r="N238" s="56" t="n">
        <f aca="false">IF($V$1=1,MAX(F238+G238+H238+J238-K238-M238,0)*Inputs!$C$22/12,0)</f>
        <v>0</v>
      </c>
      <c r="O238" s="56" t="n">
        <f aca="false">IF(AND(MOD(A238,12)=0,B238&gt;=Inputs!$C$18),MAX(F238+G238+H238+J238-K238-M238-N238,0)*Inputs!$C$17,0)</f>
        <v>0</v>
      </c>
      <c r="P238" s="56" t="n">
        <f aca="false">F238+G238+H238+J238-K238-M238-N238+O238</f>
        <v>233593.79675654</v>
      </c>
      <c r="Q238" s="56" t="n">
        <f aca="false">IF(OR(E238=1,P238&lt;=0),0,P238)</f>
        <v>233593.79675654</v>
      </c>
      <c r="R238" s="15" t="n">
        <f aca="false">IF(OR(E238=1,AND(P238&lt;=0,I238&gt;0)),1,0)</f>
        <v>0</v>
      </c>
      <c r="S238" s="15" t="n">
        <f aca="false">IF(L238&gt;0,1,0)</f>
        <v>0</v>
      </c>
    </row>
    <row r="239" customFormat="false" ht="15" hidden="false" customHeight="false" outlineLevel="0" collapsed="false">
      <c r="A239" s="15" t="n">
        <v>238</v>
      </c>
      <c r="B239" s="15" t="n">
        <f aca="false">INT((A239-1)/12)+1</f>
        <v>20</v>
      </c>
      <c r="C239" s="15" t="n">
        <f aca="false">MIN(Inputs!$C$4+B239-1,99)</f>
        <v>93</v>
      </c>
      <c r="D239" s="55" t="n">
        <f aca="false">Inputs!$C$28</f>
        <v>0.05</v>
      </c>
      <c r="E239" s="15" t="n">
        <f aca="false">R238</f>
        <v>0</v>
      </c>
      <c r="F239" s="56" t="n">
        <f aca="false">Q238</f>
        <v>233593.79675654</v>
      </c>
      <c r="G239" s="56" t="n">
        <f aca="false">IF(AND(MOD(A239-1,12)=0,B239&lt;=Inputs!$C$7,E239=0),Inputs!$C$6,0)</f>
        <v>0</v>
      </c>
      <c r="H239" s="56" t="n">
        <f aca="false">IF(B239=1,G239*Inputs!$C$9,0)</f>
        <v>0</v>
      </c>
      <c r="I239" s="56" t="n">
        <f aca="false">I238+G239</f>
        <v>120000</v>
      </c>
      <c r="J239" s="56" t="n">
        <f aca="false">(F239+G239+H239)*((1+D239)^(1/12)-1)</f>
        <v>951.690043078541</v>
      </c>
      <c r="K239" s="56" t="n">
        <f aca="false">(F239+G239+H239+J239)*(Inputs!$C$14+IF(B239&lt;=10,Inputs!$C$12,Inputs!$C$13))/12</f>
        <v>117.27274339981</v>
      </c>
      <c r="L239" s="56" t="n">
        <f aca="false">IF(OR(E239=1,A239&lt;=Inputs!$C$15),0,MAX(Inputs!$C$8*I239-(F239+G239+H239+J239-K239),0))</f>
        <v>0</v>
      </c>
      <c r="M239" s="56" t="n">
        <f aca="false">L239*INDEX(Rates!$B$2:$C$101,C239+1,IF(Inputs!$C$5="Male",1,2))/1000/12*Inputs!$C$16</f>
        <v>0</v>
      </c>
      <c r="N239" s="56" t="n">
        <f aca="false">IF($V$1=1,MAX(F239+G239+H239+J239-K239-M239,0)*Inputs!$C$22/12,0)</f>
        <v>0</v>
      </c>
      <c r="O239" s="56" t="n">
        <f aca="false">IF(AND(MOD(A239,12)=0,B239&gt;=Inputs!$C$18),MAX(F239+G239+H239+J239-K239-M239-N239,0)*Inputs!$C$17,0)</f>
        <v>0</v>
      </c>
      <c r="P239" s="56" t="n">
        <f aca="false">F239+G239+H239+J239-K239-M239-N239+O239</f>
        <v>234428.214056219</v>
      </c>
      <c r="Q239" s="56" t="n">
        <f aca="false">IF(OR(E239=1,P239&lt;=0),0,P239)</f>
        <v>234428.214056219</v>
      </c>
      <c r="R239" s="15" t="n">
        <f aca="false">IF(OR(E239=1,AND(P239&lt;=0,I239&gt;0)),1,0)</f>
        <v>0</v>
      </c>
      <c r="S239" s="15" t="n">
        <f aca="false">IF(L239&gt;0,1,0)</f>
        <v>0</v>
      </c>
    </row>
    <row r="240" customFormat="false" ht="15" hidden="false" customHeight="false" outlineLevel="0" collapsed="false">
      <c r="A240" s="15" t="n">
        <v>239</v>
      </c>
      <c r="B240" s="15" t="n">
        <f aca="false">INT((A240-1)/12)+1</f>
        <v>20</v>
      </c>
      <c r="C240" s="15" t="n">
        <f aca="false">MIN(Inputs!$C$4+B240-1,99)</f>
        <v>93</v>
      </c>
      <c r="D240" s="55" t="n">
        <f aca="false">Inputs!$C$28</f>
        <v>0.05</v>
      </c>
      <c r="E240" s="15" t="n">
        <f aca="false">R239</f>
        <v>0</v>
      </c>
      <c r="F240" s="56" t="n">
        <f aca="false">Q239</f>
        <v>234428.214056219</v>
      </c>
      <c r="G240" s="56" t="n">
        <f aca="false">IF(AND(MOD(A240-1,12)=0,B240&lt;=Inputs!$C$7,E240=0),Inputs!$C$6,0)</f>
        <v>0</v>
      </c>
      <c r="H240" s="56" t="n">
        <f aca="false">IF(B240=1,G240*Inputs!$C$9,0)</f>
        <v>0</v>
      </c>
      <c r="I240" s="56" t="n">
        <f aca="false">I239+G240</f>
        <v>120000</v>
      </c>
      <c r="J240" s="56" t="n">
        <f aca="false">(F240+G240+H240)*((1+D240)^(1/12)-1)</f>
        <v>955.08956244465</v>
      </c>
      <c r="K240" s="56" t="n">
        <f aca="false">(F240+G240+H240+J240)*(Inputs!$C$14+IF(B240&lt;=10,Inputs!$C$12,Inputs!$C$13))/12</f>
        <v>117.691651809332</v>
      </c>
      <c r="L240" s="56" t="n">
        <f aca="false">IF(OR(E240=1,A240&lt;=Inputs!$C$15),0,MAX(Inputs!$C$8*I240-(F240+G240+H240+J240-K240),0))</f>
        <v>0</v>
      </c>
      <c r="M240" s="56" t="n">
        <f aca="false">L240*INDEX(Rates!$B$2:$C$101,C240+1,IF(Inputs!$C$5="Male",1,2))/1000/12*Inputs!$C$16</f>
        <v>0</v>
      </c>
      <c r="N240" s="56" t="n">
        <f aca="false">IF($V$1=1,MAX(F240+G240+H240+J240-K240-M240,0)*Inputs!$C$22/12,0)</f>
        <v>0</v>
      </c>
      <c r="O240" s="56" t="n">
        <f aca="false">IF(AND(MOD(A240,12)=0,B240&gt;=Inputs!$C$18),MAX(F240+G240+H240+J240-K240-M240-N240,0)*Inputs!$C$17,0)</f>
        <v>0</v>
      </c>
      <c r="P240" s="56" t="n">
        <f aca="false">F240+G240+H240+J240-K240-M240-N240+O240</f>
        <v>235265.611966855</v>
      </c>
      <c r="Q240" s="56" t="n">
        <f aca="false">IF(OR(E240=1,P240&lt;=0),0,P240)</f>
        <v>235265.611966855</v>
      </c>
      <c r="R240" s="15" t="n">
        <f aca="false">IF(OR(E240=1,AND(P240&lt;=0,I240&gt;0)),1,0)</f>
        <v>0</v>
      </c>
      <c r="S240" s="15" t="n">
        <f aca="false">IF(L240&gt;0,1,0)</f>
        <v>0</v>
      </c>
    </row>
    <row r="241" customFormat="false" ht="15" hidden="false" customHeight="false" outlineLevel="0" collapsed="false">
      <c r="A241" s="15" t="n">
        <v>240</v>
      </c>
      <c r="B241" s="15" t="n">
        <f aca="false">INT((A241-1)/12)+1</f>
        <v>20</v>
      </c>
      <c r="C241" s="15" t="n">
        <f aca="false">MIN(Inputs!$C$4+B241-1,99)</f>
        <v>93</v>
      </c>
      <c r="D241" s="55" t="n">
        <f aca="false">Inputs!$C$28</f>
        <v>0.05</v>
      </c>
      <c r="E241" s="15" t="n">
        <f aca="false">R240</f>
        <v>0</v>
      </c>
      <c r="F241" s="56" t="n">
        <f aca="false">Q240</f>
        <v>235265.611966855</v>
      </c>
      <c r="G241" s="56" t="n">
        <f aca="false">IF(AND(MOD(A241-1,12)=0,B241&lt;=Inputs!$C$7,E241=0),Inputs!$C$6,0)</f>
        <v>0</v>
      </c>
      <c r="H241" s="56" t="n">
        <f aca="false">IF(B241=1,G241*Inputs!$C$9,0)</f>
        <v>0</v>
      </c>
      <c r="I241" s="56" t="n">
        <f aca="false">I240+G241</f>
        <v>120000</v>
      </c>
      <c r="J241" s="56" t="n">
        <f aca="false">(F241+G241+H241)*((1+D241)^(1/12)-1)</f>
        <v>958.501225188747</v>
      </c>
      <c r="K241" s="56" t="n">
        <f aca="false">(F241+G241+H241+J241)*(Inputs!$C$14+IF(B241&lt;=10,Inputs!$C$12,Inputs!$C$13))/12</f>
        <v>118.112056596022</v>
      </c>
      <c r="L241" s="56" t="n">
        <f aca="false">IF(OR(E241=1,A241&lt;=Inputs!$C$15),0,MAX(Inputs!$C$8*I241-(F241+G241+H241+J241-K241),0))</f>
        <v>0</v>
      </c>
      <c r="M241" s="56" t="n">
        <f aca="false">L241*INDEX(Rates!$B$2:$C$101,C241+1,IF(Inputs!$C$5="Male",1,2))/1000/12*Inputs!$C$16</f>
        <v>0</v>
      </c>
      <c r="N241" s="56" t="n">
        <f aca="false">IF($V$1=1,MAX(F241+G241+H241+J241-K241-M241,0)*Inputs!$C$22/12,0)</f>
        <v>0</v>
      </c>
      <c r="O241" s="56" t="n">
        <f aca="false">IF(AND(MOD(A241,12)=0,B241&gt;=Inputs!$C$18),MAX(F241+G241+H241+J241-K241-M241-N241,0)*Inputs!$C$17,0)</f>
        <v>1180.53000567724</v>
      </c>
      <c r="P241" s="56" t="n">
        <f aca="false">F241+G241+H241+J241-K241-M241-N241+O241</f>
        <v>237286.531141124</v>
      </c>
      <c r="Q241" s="56" t="n">
        <f aca="false">IF(OR(E241=1,P241&lt;=0),0,P241)</f>
        <v>237286.531141124</v>
      </c>
      <c r="R241" s="15" t="n">
        <f aca="false">IF(OR(E241=1,AND(P241&lt;=0,I241&gt;0)),1,0)</f>
        <v>0</v>
      </c>
      <c r="S241" s="15" t="n">
        <f aca="false">IF(L241&gt;0,1,0)</f>
        <v>0</v>
      </c>
    </row>
    <row r="242" customFormat="false" ht="15" hidden="false" customHeight="false" outlineLevel="0" collapsed="false">
      <c r="A242" s="15" t="n">
        <v>241</v>
      </c>
      <c r="B242" s="15" t="n">
        <f aca="false">INT((A242-1)/12)+1</f>
        <v>21</v>
      </c>
      <c r="C242" s="15" t="n">
        <f aca="false">MIN(Inputs!$C$4+B242-1,99)</f>
        <v>94</v>
      </c>
      <c r="D242" s="55" t="n">
        <f aca="false">Inputs!$C$28</f>
        <v>0.05</v>
      </c>
      <c r="E242" s="15" t="n">
        <f aca="false">R241</f>
        <v>0</v>
      </c>
      <c r="F242" s="56" t="n">
        <f aca="false">Q241</f>
        <v>237286.531141124</v>
      </c>
      <c r="G242" s="56" t="n">
        <f aca="false">IF(AND(MOD(A242-1,12)=0,B242&lt;=Inputs!$C$7,E242=0),Inputs!$C$6,0)</f>
        <v>0</v>
      </c>
      <c r="H242" s="56" t="n">
        <f aca="false">IF(B242=1,G242*Inputs!$C$9,0)</f>
        <v>0</v>
      </c>
      <c r="I242" s="56" t="n">
        <f aca="false">I241+G242</f>
        <v>120000</v>
      </c>
      <c r="J242" s="56" t="n">
        <f aca="false">(F242+G242+H242)*((1+D242)^(1/12)-1)</f>
        <v>966.734700061471</v>
      </c>
      <c r="K242" s="56" t="n">
        <f aca="false">(F242+G242+H242+J242)*(Inputs!$C$14+IF(B242&lt;=10,Inputs!$C$12,Inputs!$C$13))/12</f>
        <v>119.126632920593</v>
      </c>
      <c r="L242" s="56" t="n">
        <f aca="false">IF(OR(E242=1,A242&lt;=Inputs!$C$15),0,MAX(Inputs!$C$8*I242-(F242+G242+H242+J242-K242),0))</f>
        <v>0</v>
      </c>
      <c r="M242" s="56" t="n">
        <f aca="false">L242*INDEX(Rates!$B$2:$C$101,C242+1,IF(Inputs!$C$5="Male",1,2))/1000/12*Inputs!$C$16</f>
        <v>0</v>
      </c>
      <c r="N242" s="56" t="n">
        <f aca="false">IF($V$1=1,MAX(F242+G242+H242+J242-K242-M242,0)*Inputs!$C$22/12,0)</f>
        <v>0</v>
      </c>
      <c r="O242" s="56" t="n">
        <f aca="false">IF(AND(MOD(A242,12)=0,B242&gt;=Inputs!$C$18),MAX(F242+G242+H242+J242-K242-M242-N242,0)*Inputs!$C$17,0)</f>
        <v>0</v>
      </c>
      <c r="P242" s="56" t="n">
        <f aca="false">F242+G242+H242+J242-K242-M242-N242+O242</f>
        <v>238134.139208265</v>
      </c>
      <c r="Q242" s="56" t="n">
        <f aca="false">IF(OR(E242=1,P242&lt;=0),0,P242)</f>
        <v>238134.139208265</v>
      </c>
      <c r="R242" s="15" t="n">
        <f aca="false">IF(OR(E242=1,AND(P242&lt;=0,I242&gt;0)),1,0)</f>
        <v>0</v>
      </c>
      <c r="S242" s="15" t="n">
        <f aca="false">IF(L242&gt;0,1,0)</f>
        <v>0</v>
      </c>
    </row>
    <row r="243" customFormat="false" ht="15" hidden="false" customHeight="false" outlineLevel="0" collapsed="false">
      <c r="A243" s="15" t="n">
        <v>242</v>
      </c>
      <c r="B243" s="15" t="n">
        <f aca="false">INT((A243-1)/12)+1</f>
        <v>21</v>
      </c>
      <c r="C243" s="15" t="n">
        <f aca="false">MIN(Inputs!$C$4+B243-1,99)</f>
        <v>94</v>
      </c>
      <c r="D243" s="55" t="n">
        <f aca="false">Inputs!$C$28</f>
        <v>0.05</v>
      </c>
      <c r="E243" s="15" t="n">
        <f aca="false">R242</f>
        <v>0</v>
      </c>
      <c r="F243" s="56" t="n">
        <f aca="false">Q242</f>
        <v>238134.139208265</v>
      </c>
      <c r="G243" s="56" t="n">
        <f aca="false">IF(AND(MOD(A243-1,12)=0,B243&lt;=Inputs!$C$7,E243=0),Inputs!$C$6,0)</f>
        <v>0</v>
      </c>
      <c r="H243" s="56" t="n">
        <f aca="false">IF(B243=1,G243*Inputs!$C$9,0)</f>
        <v>0</v>
      </c>
      <c r="I243" s="56" t="n">
        <f aca="false">I242+G243</f>
        <v>120000</v>
      </c>
      <c r="J243" s="56" t="n">
        <f aca="false">(F243+G243+H243)*((1+D243)^(1/12)-1)</f>
        <v>970.187960247022</v>
      </c>
      <c r="K243" s="56" t="n">
        <f aca="false">(F243+G243+H243+J243)*(Inputs!$C$14+IF(B243&lt;=10,Inputs!$C$12,Inputs!$C$13))/12</f>
        <v>119.552163584256</v>
      </c>
      <c r="L243" s="56" t="n">
        <f aca="false">IF(OR(E243=1,A243&lt;=Inputs!$C$15),0,MAX(Inputs!$C$8*I243-(F243+G243+H243+J243-K243),0))</f>
        <v>0</v>
      </c>
      <c r="M243" s="56" t="n">
        <f aca="false">L243*INDEX(Rates!$B$2:$C$101,C243+1,IF(Inputs!$C$5="Male",1,2))/1000/12*Inputs!$C$16</f>
        <v>0</v>
      </c>
      <c r="N243" s="56" t="n">
        <f aca="false">IF($V$1=1,MAX(F243+G243+H243+J243-K243-M243,0)*Inputs!$C$22/12,0)</f>
        <v>0</v>
      </c>
      <c r="O243" s="56" t="n">
        <f aca="false">IF(AND(MOD(A243,12)=0,B243&gt;=Inputs!$C$18),MAX(F243+G243+H243+J243-K243-M243-N243,0)*Inputs!$C$17,0)</f>
        <v>0</v>
      </c>
      <c r="P243" s="56" t="n">
        <f aca="false">F243+G243+H243+J243-K243-M243-N243+O243</f>
        <v>238984.775004928</v>
      </c>
      <c r="Q243" s="56" t="n">
        <f aca="false">IF(OR(E243=1,P243&lt;=0),0,P243)</f>
        <v>238984.775004928</v>
      </c>
      <c r="R243" s="15" t="n">
        <f aca="false">IF(OR(E243=1,AND(P243&lt;=0,I243&gt;0)),1,0)</f>
        <v>0</v>
      </c>
      <c r="S243" s="15" t="n">
        <f aca="false">IF(L243&gt;0,1,0)</f>
        <v>0</v>
      </c>
    </row>
    <row r="244" customFormat="false" ht="15" hidden="false" customHeight="false" outlineLevel="0" collapsed="false">
      <c r="A244" s="15" t="n">
        <v>243</v>
      </c>
      <c r="B244" s="15" t="n">
        <f aca="false">INT((A244-1)/12)+1</f>
        <v>21</v>
      </c>
      <c r="C244" s="15" t="n">
        <f aca="false">MIN(Inputs!$C$4+B244-1,99)</f>
        <v>94</v>
      </c>
      <c r="D244" s="55" t="n">
        <f aca="false">Inputs!$C$28</f>
        <v>0.05</v>
      </c>
      <c r="E244" s="15" t="n">
        <f aca="false">R243</f>
        <v>0</v>
      </c>
      <c r="F244" s="56" t="n">
        <f aca="false">Q243</f>
        <v>238984.775004928</v>
      </c>
      <c r="G244" s="56" t="n">
        <f aca="false">IF(AND(MOD(A244-1,12)=0,B244&lt;=Inputs!$C$7,E244=0),Inputs!$C$6,0)</f>
        <v>0</v>
      </c>
      <c r="H244" s="56" t="n">
        <f aca="false">IF(B244=1,G244*Inputs!$C$9,0)</f>
        <v>0</v>
      </c>
      <c r="I244" s="56" t="n">
        <f aca="false">I243+G244</f>
        <v>120000</v>
      </c>
      <c r="J244" s="56" t="n">
        <f aca="false">(F244+G244+H244)*((1+D244)^(1/12)-1)</f>
        <v>973.653555777428</v>
      </c>
      <c r="K244" s="56" t="n">
        <f aca="false">(F244+G244+H244+J244)*(Inputs!$C$14+IF(B244&lt;=10,Inputs!$C$12,Inputs!$C$13))/12</f>
        <v>119.979214280353</v>
      </c>
      <c r="L244" s="56" t="n">
        <f aca="false">IF(OR(E244=1,A244&lt;=Inputs!$C$15),0,MAX(Inputs!$C$8*I244-(F244+G244+H244+J244-K244),0))</f>
        <v>0</v>
      </c>
      <c r="M244" s="56" t="n">
        <f aca="false">L244*INDEX(Rates!$B$2:$C$101,C244+1,IF(Inputs!$C$5="Male",1,2))/1000/12*Inputs!$C$16</f>
        <v>0</v>
      </c>
      <c r="N244" s="56" t="n">
        <f aca="false">IF($V$1=1,MAX(F244+G244+H244+J244-K244-M244,0)*Inputs!$C$22/12,0)</f>
        <v>0</v>
      </c>
      <c r="O244" s="56" t="n">
        <f aca="false">IF(AND(MOD(A244,12)=0,B244&gt;=Inputs!$C$18),MAX(F244+G244+H244+J244-K244-M244-N244,0)*Inputs!$C$17,0)</f>
        <v>0</v>
      </c>
      <c r="P244" s="56" t="n">
        <f aca="false">F244+G244+H244+J244-K244-M244-N244+O244</f>
        <v>239838.449346425</v>
      </c>
      <c r="Q244" s="56" t="n">
        <f aca="false">IF(OR(E244=1,P244&lt;=0),0,P244)</f>
        <v>239838.449346425</v>
      </c>
      <c r="R244" s="15" t="n">
        <f aca="false">IF(OR(E244=1,AND(P244&lt;=0,I244&gt;0)),1,0)</f>
        <v>0</v>
      </c>
      <c r="S244" s="15" t="n">
        <f aca="false">IF(L244&gt;0,1,0)</f>
        <v>0</v>
      </c>
    </row>
    <row r="245" customFormat="false" ht="15" hidden="false" customHeight="false" outlineLevel="0" collapsed="false">
      <c r="A245" s="15" t="n">
        <v>244</v>
      </c>
      <c r="B245" s="15" t="n">
        <f aca="false">INT((A245-1)/12)+1</f>
        <v>21</v>
      </c>
      <c r="C245" s="15" t="n">
        <f aca="false">MIN(Inputs!$C$4+B245-1,99)</f>
        <v>94</v>
      </c>
      <c r="D245" s="55" t="n">
        <f aca="false">Inputs!$C$28</f>
        <v>0.05</v>
      </c>
      <c r="E245" s="15" t="n">
        <f aca="false">R244</f>
        <v>0</v>
      </c>
      <c r="F245" s="56" t="n">
        <f aca="false">Q244</f>
        <v>239838.449346425</v>
      </c>
      <c r="G245" s="56" t="n">
        <f aca="false">IF(AND(MOD(A245-1,12)=0,B245&lt;=Inputs!$C$7,E245=0),Inputs!$C$6,0)</f>
        <v>0</v>
      </c>
      <c r="H245" s="56" t="n">
        <f aca="false">IF(B245=1,G245*Inputs!$C$9,0)</f>
        <v>0</v>
      </c>
      <c r="I245" s="56" t="n">
        <f aca="false">I244+G245</f>
        <v>120000</v>
      </c>
      <c r="J245" s="56" t="n">
        <f aca="false">(F245+G245+H245)*((1+D245)^(1/12)-1)</f>
        <v>977.131530715612</v>
      </c>
      <c r="K245" s="56" t="n">
        <f aca="false">(F245+G245+H245+J245)*(Inputs!$C$14+IF(B245&lt;=10,Inputs!$C$12,Inputs!$C$13))/12</f>
        <v>120.40779043857</v>
      </c>
      <c r="L245" s="56" t="n">
        <f aca="false">IF(OR(E245=1,A245&lt;=Inputs!$C$15),0,MAX(Inputs!$C$8*I245-(F245+G245+H245+J245-K245),0))</f>
        <v>0</v>
      </c>
      <c r="M245" s="56" t="n">
        <f aca="false">L245*INDEX(Rates!$B$2:$C$101,C245+1,IF(Inputs!$C$5="Male",1,2))/1000/12*Inputs!$C$16</f>
        <v>0</v>
      </c>
      <c r="N245" s="56" t="n">
        <f aca="false">IF($V$1=1,MAX(F245+G245+H245+J245-K245-M245,0)*Inputs!$C$22/12,0)</f>
        <v>0</v>
      </c>
      <c r="O245" s="56" t="n">
        <f aca="false">IF(AND(MOD(A245,12)=0,B245&gt;=Inputs!$C$18),MAX(F245+G245+H245+J245-K245-M245-N245,0)*Inputs!$C$17,0)</f>
        <v>0</v>
      </c>
      <c r="P245" s="56" t="n">
        <f aca="false">F245+G245+H245+J245-K245-M245-N245+O245</f>
        <v>240695.173086702</v>
      </c>
      <c r="Q245" s="56" t="n">
        <f aca="false">IF(OR(E245=1,P245&lt;=0),0,P245)</f>
        <v>240695.173086702</v>
      </c>
      <c r="R245" s="15" t="n">
        <f aca="false">IF(OR(E245=1,AND(P245&lt;=0,I245&gt;0)),1,0)</f>
        <v>0</v>
      </c>
      <c r="S245" s="15" t="n">
        <f aca="false">IF(L245&gt;0,1,0)</f>
        <v>0</v>
      </c>
    </row>
    <row r="246" customFormat="false" ht="15" hidden="false" customHeight="false" outlineLevel="0" collapsed="false">
      <c r="A246" s="15" t="n">
        <v>245</v>
      </c>
      <c r="B246" s="15" t="n">
        <f aca="false">INT((A246-1)/12)+1</f>
        <v>21</v>
      </c>
      <c r="C246" s="15" t="n">
        <f aca="false">MIN(Inputs!$C$4+B246-1,99)</f>
        <v>94</v>
      </c>
      <c r="D246" s="55" t="n">
        <f aca="false">Inputs!$C$28</f>
        <v>0.05</v>
      </c>
      <c r="E246" s="15" t="n">
        <f aca="false">R245</f>
        <v>0</v>
      </c>
      <c r="F246" s="56" t="n">
        <f aca="false">Q245</f>
        <v>240695.173086702</v>
      </c>
      <c r="G246" s="56" t="n">
        <f aca="false">IF(AND(MOD(A246-1,12)=0,B246&lt;=Inputs!$C$7,E246=0),Inputs!$C$6,0)</f>
        <v>0</v>
      </c>
      <c r="H246" s="56" t="n">
        <f aca="false">IF(B246=1,G246*Inputs!$C$9,0)</f>
        <v>0</v>
      </c>
      <c r="I246" s="56" t="n">
        <f aca="false">I245+G246</f>
        <v>120000</v>
      </c>
      <c r="J246" s="56" t="n">
        <f aca="false">(F246+G246+H246)*((1+D246)^(1/12)-1)</f>
        <v>980.621929281891</v>
      </c>
      <c r="K246" s="56" t="n">
        <f aca="false">(F246+G246+H246+J246)*(Inputs!$C$14+IF(B246&lt;=10,Inputs!$C$12,Inputs!$C$13))/12</f>
        <v>120.837897507992</v>
      </c>
      <c r="L246" s="56" t="n">
        <f aca="false">IF(OR(E246=1,A246&lt;=Inputs!$C$15),0,MAX(Inputs!$C$8*I246-(F246+G246+H246+J246-K246),0))</f>
        <v>0</v>
      </c>
      <c r="M246" s="56" t="n">
        <f aca="false">L246*INDEX(Rates!$B$2:$C$101,C246+1,IF(Inputs!$C$5="Male",1,2))/1000/12*Inputs!$C$16</f>
        <v>0</v>
      </c>
      <c r="N246" s="56" t="n">
        <f aca="false">IF($V$1=1,MAX(F246+G246+H246+J246-K246-M246,0)*Inputs!$C$22/12,0)</f>
        <v>0</v>
      </c>
      <c r="O246" s="56" t="n">
        <f aca="false">IF(AND(MOD(A246,12)=0,B246&gt;=Inputs!$C$18),MAX(F246+G246+H246+J246-K246-M246-N246,0)*Inputs!$C$17,0)</f>
        <v>0</v>
      </c>
      <c r="P246" s="56" t="n">
        <f aca="false">F246+G246+H246+J246-K246-M246-N246+O246</f>
        <v>241554.957118476</v>
      </c>
      <c r="Q246" s="56" t="n">
        <f aca="false">IF(OR(E246=1,P246&lt;=0),0,P246)</f>
        <v>241554.957118476</v>
      </c>
      <c r="R246" s="15" t="n">
        <f aca="false">IF(OR(E246=1,AND(P246&lt;=0,I246&gt;0)),1,0)</f>
        <v>0</v>
      </c>
      <c r="S246" s="15" t="n">
        <f aca="false">IF(L246&gt;0,1,0)</f>
        <v>0</v>
      </c>
    </row>
    <row r="247" customFormat="false" ht="15" hidden="false" customHeight="false" outlineLevel="0" collapsed="false">
      <c r="A247" s="15" t="n">
        <v>246</v>
      </c>
      <c r="B247" s="15" t="n">
        <f aca="false">INT((A247-1)/12)+1</f>
        <v>21</v>
      </c>
      <c r="C247" s="15" t="n">
        <f aca="false">MIN(Inputs!$C$4+B247-1,99)</f>
        <v>94</v>
      </c>
      <c r="D247" s="55" t="n">
        <f aca="false">Inputs!$C$28</f>
        <v>0.05</v>
      </c>
      <c r="E247" s="15" t="n">
        <f aca="false">R246</f>
        <v>0</v>
      </c>
      <c r="F247" s="56" t="n">
        <f aca="false">Q246</f>
        <v>241554.957118476</v>
      </c>
      <c r="G247" s="56" t="n">
        <f aca="false">IF(AND(MOD(A247-1,12)=0,B247&lt;=Inputs!$C$7,E247=0),Inputs!$C$6,0)</f>
        <v>0</v>
      </c>
      <c r="H247" s="56" t="n">
        <f aca="false">IF(B247=1,G247*Inputs!$C$9,0)</f>
        <v>0</v>
      </c>
      <c r="I247" s="56" t="n">
        <f aca="false">I246+G247</f>
        <v>120000</v>
      </c>
      <c r="J247" s="56" t="n">
        <f aca="false">(F247+G247+H247)*((1+D247)^(1/12)-1)</f>
        <v>984.124795854542</v>
      </c>
      <c r="K247" s="56" t="n">
        <f aca="false">(F247+G247+H247+J247)*(Inputs!$C$14+IF(B247&lt;=10,Inputs!$C$12,Inputs!$C$13))/12</f>
        <v>121.269540957165</v>
      </c>
      <c r="L247" s="56" t="n">
        <f aca="false">IF(OR(E247=1,A247&lt;=Inputs!$C$15),0,MAX(Inputs!$C$8*I247-(F247+G247+H247+J247-K247),0))</f>
        <v>0</v>
      </c>
      <c r="M247" s="56" t="n">
        <f aca="false">L247*INDEX(Rates!$B$2:$C$101,C247+1,IF(Inputs!$C$5="Male",1,2))/1000/12*Inputs!$C$16</f>
        <v>0</v>
      </c>
      <c r="N247" s="56" t="n">
        <f aca="false">IF($V$1=1,MAX(F247+G247+H247+J247-K247-M247,0)*Inputs!$C$22/12,0)</f>
        <v>0</v>
      </c>
      <c r="O247" s="56" t="n">
        <f aca="false">IF(AND(MOD(A247,12)=0,B247&gt;=Inputs!$C$18),MAX(F247+G247+H247+J247-K247-M247-N247,0)*Inputs!$C$17,0)</f>
        <v>0</v>
      </c>
      <c r="P247" s="56" t="n">
        <f aca="false">F247+G247+H247+J247-K247-M247-N247+O247</f>
        <v>242417.812373373</v>
      </c>
      <c r="Q247" s="56" t="n">
        <f aca="false">IF(OR(E247=1,P247&lt;=0),0,P247)</f>
        <v>242417.812373373</v>
      </c>
      <c r="R247" s="15" t="n">
        <f aca="false">IF(OR(E247=1,AND(P247&lt;=0,I247&gt;0)),1,0)</f>
        <v>0</v>
      </c>
      <c r="S247" s="15" t="n">
        <f aca="false">IF(L247&gt;0,1,0)</f>
        <v>0</v>
      </c>
    </row>
    <row r="248" customFormat="false" ht="15" hidden="false" customHeight="false" outlineLevel="0" collapsed="false">
      <c r="A248" s="15" t="n">
        <v>247</v>
      </c>
      <c r="B248" s="15" t="n">
        <f aca="false">INT((A248-1)/12)+1</f>
        <v>21</v>
      </c>
      <c r="C248" s="15" t="n">
        <f aca="false">MIN(Inputs!$C$4+B248-1,99)</f>
        <v>94</v>
      </c>
      <c r="D248" s="55" t="n">
        <f aca="false">Inputs!$C$28</f>
        <v>0.05</v>
      </c>
      <c r="E248" s="15" t="n">
        <f aca="false">R247</f>
        <v>0</v>
      </c>
      <c r="F248" s="56" t="n">
        <f aca="false">Q247</f>
        <v>242417.812373373</v>
      </c>
      <c r="G248" s="56" t="n">
        <f aca="false">IF(AND(MOD(A248-1,12)=0,B248&lt;=Inputs!$C$7,E248=0),Inputs!$C$6,0)</f>
        <v>0</v>
      </c>
      <c r="H248" s="56" t="n">
        <f aca="false">IF(B248=1,G248*Inputs!$C$9,0)</f>
        <v>0</v>
      </c>
      <c r="I248" s="56" t="n">
        <f aca="false">I247+G248</f>
        <v>120000</v>
      </c>
      <c r="J248" s="56" t="n">
        <f aca="false">(F248+G248+H248)*((1+D248)^(1/12)-1)</f>
        <v>987.640174970365</v>
      </c>
      <c r="K248" s="56" t="n">
        <f aca="false">(F248+G248+H248+J248)*(Inputs!$C$14+IF(B248&lt;=10,Inputs!$C$12,Inputs!$C$13))/12</f>
        <v>121.702726274172</v>
      </c>
      <c r="L248" s="56" t="n">
        <f aca="false">IF(OR(E248=1,A248&lt;=Inputs!$C$15),0,MAX(Inputs!$C$8*I248-(F248+G248+H248+J248-K248),0))</f>
        <v>0</v>
      </c>
      <c r="M248" s="56" t="n">
        <f aca="false">L248*INDEX(Rates!$B$2:$C$101,C248+1,IF(Inputs!$C$5="Male",1,2))/1000/12*Inputs!$C$16</f>
        <v>0</v>
      </c>
      <c r="N248" s="56" t="n">
        <f aca="false">IF($V$1=1,MAX(F248+G248+H248+J248-K248-M248,0)*Inputs!$C$22/12,0)</f>
        <v>0</v>
      </c>
      <c r="O248" s="56" t="n">
        <f aca="false">IF(AND(MOD(A248,12)=0,B248&gt;=Inputs!$C$18),MAX(F248+G248+H248+J248-K248-M248-N248,0)*Inputs!$C$17,0)</f>
        <v>0</v>
      </c>
      <c r="P248" s="56" t="n">
        <f aca="false">F248+G248+H248+J248-K248-M248-N248+O248</f>
        <v>243283.74982207</v>
      </c>
      <c r="Q248" s="56" t="n">
        <f aca="false">IF(OR(E248=1,P248&lt;=0),0,P248)</f>
        <v>243283.74982207</v>
      </c>
      <c r="R248" s="15" t="n">
        <f aca="false">IF(OR(E248=1,AND(P248&lt;=0,I248&gt;0)),1,0)</f>
        <v>0</v>
      </c>
      <c r="S248" s="15" t="n">
        <f aca="false">IF(L248&gt;0,1,0)</f>
        <v>0</v>
      </c>
    </row>
    <row r="249" customFormat="false" ht="15" hidden="false" customHeight="false" outlineLevel="0" collapsed="false">
      <c r="A249" s="15" t="n">
        <v>248</v>
      </c>
      <c r="B249" s="15" t="n">
        <f aca="false">INT((A249-1)/12)+1</f>
        <v>21</v>
      </c>
      <c r="C249" s="15" t="n">
        <f aca="false">MIN(Inputs!$C$4+B249-1,99)</f>
        <v>94</v>
      </c>
      <c r="D249" s="55" t="n">
        <f aca="false">Inputs!$C$28</f>
        <v>0.05</v>
      </c>
      <c r="E249" s="15" t="n">
        <f aca="false">R248</f>
        <v>0</v>
      </c>
      <c r="F249" s="56" t="n">
        <f aca="false">Q248</f>
        <v>243283.74982207</v>
      </c>
      <c r="G249" s="56" t="n">
        <f aca="false">IF(AND(MOD(A249-1,12)=0,B249&lt;=Inputs!$C$7,E249=0),Inputs!$C$6,0)</f>
        <v>0</v>
      </c>
      <c r="H249" s="56" t="n">
        <f aca="false">IF(B249=1,G249*Inputs!$C$9,0)</f>
        <v>0</v>
      </c>
      <c r="I249" s="56" t="n">
        <f aca="false">I248+G249</f>
        <v>120000</v>
      </c>
      <c r="J249" s="56" t="n">
        <f aca="false">(F249+G249+H249)*((1+D249)^(1/12)-1)</f>
        <v>991.16811132525</v>
      </c>
      <c r="K249" s="56" t="n">
        <f aca="false">(F249+G249+H249+J249)*(Inputs!$C$14+IF(B249&lt;=10,Inputs!$C$12,Inputs!$C$13))/12</f>
        <v>122.137458966697</v>
      </c>
      <c r="L249" s="56" t="n">
        <f aca="false">IF(OR(E249=1,A249&lt;=Inputs!$C$15),0,MAX(Inputs!$C$8*I249-(F249+G249+H249+J249-K249),0))</f>
        <v>0</v>
      </c>
      <c r="M249" s="56" t="n">
        <f aca="false">L249*INDEX(Rates!$B$2:$C$101,C249+1,IF(Inputs!$C$5="Male",1,2))/1000/12*Inputs!$C$16</f>
        <v>0</v>
      </c>
      <c r="N249" s="56" t="n">
        <f aca="false">IF($V$1=1,MAX(F249+G249+H249+J249-K249-M249,0)*Inputs!$C$22/12,0)</f>
        <v>0</v>
      </c>
      <c r="O249" s="56" t="n">
        <f aca="false">IF(AND(MOD(A249,12)=0,B249&gt;=Inputs!$C$18),MAX(F249+G249+H249+J249-K249-M249-N249,0)*Inputs!$C$17,0)</f>
        <v>0</v>
      </c>
      <c r="P249" s="56" t="n">
        <f aca="false">F249+G249+H249+J249-K249-M249-N249+O249</f>
        <v>244152.780474428</v>
      </c>
      <c r="Q249" s="56" t="n">
        <f aca="false">IF(OR(E249=1,P249&lt;=0),0,P249)</f>
        <v>244152.780474428</v>
      </c>
      <c r="R249" s="15" t="n">
        <f aca="false">IF(OR(E249=1,AND(P249&lt;=0,I249&gt;0)),1,0)</f>
        <v>0</v>
      </c>
      <c r="S249" s="15" t="n">
        <f aca="false">IF(L249&gt;0,1,0)</f>
        <v>0</v>
      </c>
    </row>
    <row r="250" customFormat="false" ht="15" hidden="false" customHeight="false" outlineLevel="0" collapsed="false">
      <c r="A250" s="15" t="n">
        <v>249</v>
      </c>
      <c r="B250" s="15" t="n">
        <f aca="false">INT((A250-1)/12)+1</f>
        <v>21</v>
      </c>
      <c r="C250" s="15" t="n">
        <f aca="false">MIN(Inputs!$C$4+B250-1,99)</f>
        <v>94</v>
      </c>
      <c r="D250" s="55" t="n">
        <f aca="false">Inputs!$C$28</f>
        <v>0.05</v>
      </c>
      <c r="E250" s="15" t="n">
        <f aca="false">R249</f>
        <v>0</v>
      </c>
      <c r="F250" s="56" t="n">
        <f aca="false">Q249</f>
        <v>244152.780474428</v>
      </c>
      <c r="G250" s="56" t="n">
        <f aca="false">IF(AND(MOD(A250-1,12)=0,B250&lt;=Inputs!$C$7,E250=0),Inputs!$C$6,0)</f>
        <v>0</v>
      </c>
      <c r="H250" s="56" t="n">
        <f aca="false">IF(B250=1,G250*Inputs!$C$9,0)</f>
        <v>0</v>
      </c>
      <c r="I250" s="56" t="n">
        <f aca="false">I249+G250</f>
        <v>120000</v>
      </c>
      <c r="J250" s="56" t="n">
        <f aca="false">(F250+G250+H250)*((1+D250)^(1/12)-1)</f>
        <v>994.708649774743</v>
      </c>
      <c r="K250" s="56" t="n">
        <f aca="false">(F250+G250+H250+J250)*(Inputs!$C$14+IF(B250&lt;=10,Inputs!$C$12,Inputs!$C$13))/12</f>
        <v>122.573744562101</v>
      </c>
      <c r="L250" s="56" t="n">
        <f aca="false">IF(OR(E250=1,A250&lt;=Inputs!$C$15),0,MAX(Inputs!$C$8*I250-(F250+G250+H250+J250-K250),0))</f>
        <v>0</v>
      </c>
      <c r="M250" s="56" t="n">
        <f aca="false">L250*INDEX(Rates!$B$2:$C$101,C250+1,IF(Inputs!$C$5="Male",1,2))/1000/12*Inputs!$C$16</f>
        <v>0</v>
      </c>
      <c r="N250" s="56" t="n">
        <f aca="false">IF($V$1=1,MAX(F250+G250+H250+J250-K250-M250,0)*Inputs!$C$22/12,0)</f>
        <v>0</v>
      </c>
      <c r="O250" s="56" t="n">
        <f aca="false">IF(AND(MOD(A250,12)=0,B250&gt;=Inputs!$C$18),MAX(F250+G250+H250+J250-K250-M250-N250,0)*Inputs!$C$17,0)</f>
        <v>0</v>
      </c>
      <c r="P250" s="56" t="n">
        <f aca="false">F250+G250+H250+J250-K250-M250-N250+O250</f>
        <v>245024.915379641</v>
      </c>
      <c r="Q250" s="56" t="n">
        <f aca="false">IF(OR(E250=1,P250&lt;=0),0,P250)</f>
        <v>245024.915379641</v>
      </c>
      <c r="R250" s="15" t="n">
        <f aca="false">IF(OR(E250=1,AND(P250&lt;=0,I250&gt;0)),1,0)</f>
        <v>0</v>
      </c>
      <c r="S250" s="15" t="n">
        <f aca="false">IF(L250&gt;0,1,0)</f>
        <v>0</v>
      </c>
    </row>
    <row r="251" customFormat="false" ht="15" hidden="false" customHeight="false" outlineLevel="0" collapsed="false">
      <c r="A251" s="15" t="n">
        <v>250</v>
      </c>
      <c r="B251" s="15" t="n">
        <f aca="false">INT((A251-1)/12)+1</f>
        <v>21</v>
      </c>
      <c r="C251" s="15" t="n">
        <f aca="false">MIN(Inputs!$C$4+B251-1,99)</f>
        <v>94</v>
      </c>
      <c r="D251" s="55" t="n">
        <f aca="false">Inputs!$C$28</f>
        <v>0.05</v>
      </c>
      <c r="E251" s="15" t="n">
        <f aca="false">R250</f>
        <v>0</v>
      </c>
      <c r="F251" s="56" t="n">
        <f aca="false">Q250</f>
        <v>245024.915379641</v>
      </c>
      <c r="G251" s="56" t="n">
        <f aca="false">IF(AND(MOD(A251-1,12)=0,B251&lt;=Inputs!$C$7,E251=0),Inputs!$C$6,0)</f>
        <v>0</v>
      </c>
      <c r="H251" s="56" t="n">
        <f aca="false">IF(B251=1,G251*Inputs!$C$9,0)</f>
        <v>0</v>
      </c>
      <c r="I251" s="56" t="n">
        <f aca="false">I250+G251</f>
        <v>120000</v>
      </c>
      <c r="J251" s="56" t="n">
        <f aca="false">(F251+G251+H251)*((1+D251)^(1/12)-1)</f>
        <v>998.26183533462</v>
      </c>
      <c r="K251" s="56" t="n">
        <f aca="false">(F251+G251+H251+J251)*(Inputs!$C$14+IF(B251&lt;=10,Inputs!$C$12,Inputs!$C$13))/12</f>
        <v>123.011588607488</v>
      </c>
      <c r="L251" s="56" t="n">
        <f aca="false">IF(OR(E251=1,A251&lt;=Inputs!$C$15),0,MAX(Inputs!$C$8*I251-(F251+G251+H251+J251-K251),0))</f>
        <v>0</v>
      </c>
      <c r="M251" s="56" t="n">
        <f aca="false">L251*INDEX(Rates!$B$2:$C$101,C251+1,IF(Inputs!$C$5="Male",1,2))/1000/12*Inputs!$C$16</f>
        <v>0</v>
      </c>
      <c r="N251" s="56" t="n">
        <f aca="false">IF($V$1=1,MAX(F251+G251+H251+J251-K251-M251,0)*Inputs!$C$22/12,0)</f>
        <v>0</v>
      </c>
      <c r="O251" s="56" t="n">
        <f aca="false">IF(AND(MOD(A251,12)=0,B251&gt;=Inputs!$C$18),MAX(F251+G251+H251+J251-K251-M251-N251,0)*Inputs!$C$17,0)</f>
        <v>0</v>
      </c>
      <c r="P251" s="56" t="n">
        <f aca="false">F251+G251+H251+J251-K251-M251-N251+O251</f>
        <v>245900.165626368</v>
      </c>
      <c r="Q251" s="56" t="n">
        <f aca="false">IF(OR(E251=1,P251&lt;=0),0,P251)</f>
        <v>245900.165626368</v>
      </c>
      <c r="R251" s="15" t="n">
        <f aca="false">IF(OR(E251=1,AND(P251&lt;=0,I251&gt;0)),1,0)</f>
        <v>0</v>
      </c>
      <c r="S251" s="15" t="n">
        <f aca="false">IF(L251&gt;0,1,0)</f>
        <v>0</v>
      </c>
    </row>
    <row r="252" customFormat="false" ht="15" hidden="false" customHeight="false" outlineLevel="0" collapsed="false">
      <c r="A252" s="15" t="n">
        <v>251</v>
      </c>
      <c r="B252" s="15" t="n">
        <f aca="false">INT((A252-1)/12)+1</f>
        <v>21</v>
      </c>
      <c r="C252" s="15" t="n">
        <f aca="false">MIN(Inputs!$C$4+B252-1,99)</f>
        <v>94</v>
      </c>
      <c r="D252" s="55" t="n">
        <f aca="false">Inputs!$C$28</f>
        <v>0.05</v>
      </c>
      <c r="E252" s="15" t="n">
        <f aca="false">R251</f>
        <v>0</v>
      </c>
      <c r="F252" s="56" t="n">
        <f aca="false">Q251</f>
        <v>245900.165626368</v>
      </c>
      <c r="G252" s="56" t="n">
        <f aca="false">IF(AND(MOD(A252-1,12)=0,B252&lt;=Inputs!$C$7,E252=0),Inputs!$C$6,0)</f>
        <v>0</v>
      </c>
      <c r="H252" s="56" t="n">
        <f aca="false">IF(B252=1,G252*Inputs!$C$9,0)</f>
        <v>0</v>
      </c>
      <c r="I252" s="56" t="n">
        <f aca="false">I251+G252</f>
        <v>120000</v>
      </c>
      <c r="J252" s="56" t="n">
        <f aca="false">(F252+G252+H252)*((1+D252)^(1/12)-1)</f>
        <v>1001.82771318146</v>
      </c>
      <c r="K252" s="56" t="n">
        <f aca="false">(F252+G252+H252+J252)*(Inputs!$C$14+IF(B252&lt;=10,Inputs!$C$12,Inputs!$C$13))/12</f>
        <v>123.450996669775</v>
      </c>
      <c r="L252" s="56" t="n">
        <f aca="false">IF(OR(E252=1,A252&lt;=Inputs!$C$15),0,MAX(Inputs!$C$8*I252-(F252+G252+H252+J252-K252),0))</f>
        <v>0</v>
      </c>
      <c r="M252" s="56" t="n">
        <f aca="false">L252*INDEX(Rates!$B$2:$C$101,C252+1,IF(Inputs!$C$5="Male",1,2))/1000/12*Inputs!$C$16</f>
        <v>0</v>
      </c>
      <c r="N252" s="56" t="n">
        <f aca="false">IF($V$1=1,MAX(F252+G252+H252+J252-K252-M252,0)*Inputs!$C$22/12,0)</f>
        <v>0</v>
      </c>
      <c r="O252" s="56" t="n">
        <f aca="false">IF(AND(MOD(A252,12)=0,B252&gt;=Inputs!$C$18),MAX(F252+G252+H252+J252-K252-M252-N252,0)*Inputs!$C$17,0)</f>
        <v>0</v>
      </c>
      <c r="P252" s="56" t="n">
        <f aca="false">F252+G252+H252+J252-K252-M252-N252+O252</f>
        <v>246778.54234288</v>
      </c>
      <c r="Q252" s="56" t="n">
        <f aca="false">IF(OR(E252=1,P252&lt;=0),0,P252)</f>
        <v>246778.54234288</v>
      </c>
      <c r="R252" s="15" t="n">
        <f aca="false">IF(OR(E252=1,AND(P252&lt;=0,I252&gt;0)),1,0)</f>
        <v>0</v>
      </c>
      <c r="S252" s="15" t="n">
        <f aca="false">IF(L252&gt;0,1,0)</f>
        <v>0</v>
      </c>
    </row>
    <row r="253" customFormat="false" ht="15" hidden="false" customHeight="false" outlineLevel="0" collapsed="false">
      <c r="A253" s="15" t="n">
        <v>252</v>
      </c>
      <c r="B253" s="15" t="n">
        <f aca="false">INT((A253-1)/12)+1</f>
        <v>21</v>
      </c>
      <c r="C253" s="15" t="n">
        <f aca="false">MIN(Inputs!$C$4+B253-1,99)</f>
        <v>94</v>
      </c>
      <c r="D253" s="55" t="n">
        <f aca="false">Inputs!$C$28</f>
        <v>0.05</v>
      </c>
      <c r="E253" s="15" t="n">
        <f aca="false">R252</f>
        <v>0</v>
      </c>
      <c r="F253" s="56" t="n">
        <f aca="false">Q252</f>
        <v>246778.54234288</v>
      </c>
      <c r="G253" s="56" t="n">
        <f aca="false">IF(AND(MOD(A253-1,12)=0,B253&lt;=Inputs!$C$7,E253=0),Inputs!$C$6,0)</f>
        <v>0</v>
      </c>
      <c r="H253" s="56" t="n">
        <f aca="false">IF(B253=1,G253*Inputs!$C$9,0)</f>
        <v>0</v>
      </c>
      <c r="I253" s="56" t="n">
        <f aca="false">I252+G253</f>
        <v>120000</v>
      </c>
      <c r="J253" s="56" t="n">
        <f aca="false">(F253+G253+H253)*((1+D253)^(1/12)-1)</f>
        <v>1005.4063286532</v>
      </c>
      <c r="K253" s="56" t="n">
        <f aca="false">(F253+G253+H253+J253)*(Inputs!$C$14+IF(B253&lt;=10,Inputs!$C$12,Inputs!$C$13))/12</f>
        <v>123.891974335766</v>
      </c>
      <c r="L253" s="56" t="n">
        <f aca="false">IF(OR(E253=1,A253&lt;=Inputs!$C$15),0,MAX(Inputs!$C$8*I253-(F253+G253+H253+J253-K253),0))</f>
        <v>0</v>
      </c>
      <c r="M253" s="56" t="n">
        <f aca="false">L253*INDEX(Rates!$B$2:$C$101,C253+1,IF(Inputs!$C$5="Male",1,2))/1000/12*Inputs!$C$16</f>
        <v>0</v>
      </c>
      <c r="N253" s="56" t="n">
        <f aca="false">IF($V$1=1,MAX(F253+G253+H253+J253-K253-M253,0)*Inputs!$C$22/12,0)</f>
        <v>0</v>
      </c>
      <c r="O253" s="56" t="n">
        <f aca="false">IF(AND(MOD(A253,12)=0,B253&gt;=Inputs!$C$18),MAX(F253+G253+H253+J253-K253-M253-N253,0)*Inputs!$C$17,0)</f>
        <v>1238.30028348599</v>
      </c>
      <c r="P253" s="56" t="n">
        <f aca="false">F253+G253+H253+J253-K253-M253-N253+O253</f>
        <v>248898.356980683</v>
      </c>
      <c r="Q253" s="56" t="n">
        <f aca="false">IF(OR(E253=1,P253&lt;=0),0,P253)</f>
        <v>248898.356980683</v>
      </c>
      <c r="R253" s="15" t="n">
        <f aca="false">IF(OR(E253=1,AND(P253&lt;=0,I253&gt;0)),1,0)</f>
        <v>0</v>
      </c>
      <c r="S253" s="15" t="n">
        <f aca="false">IF(L253&gt;0,1,0)</f>
        <v>0</v>
      </c>
    </row>
    <row r="254" customFormat="false" ht="15" hidden="false" customHeight="false" outlineLevel="0" collapsed="false">
      <c r="A254" s="15" t="n">
        <v>253</v>
      </c>
      <c r="B254" s="15" t="n">
        <f aca="false">INT((A254-1)/12)+1</f>
        <v>22</v>
      </c>
      <c r="C254" s="15" t="n">
        <f aca="false">MIN(Inputs!$C$4+B254-1,99)</f>
        <v>95</v>
      </c>
      <c r="D254" s="55" t="n">
        <f aca="false">Inputs!$C$28</f>
        <v>0.05</v>
      </c>
      <c r="E254" s="15" t="n">
        <f aca="false">R253</f>
        <v>0</v>
      </c>
      <c r="F254" s="56" t="n">
        <f aca="false">Q253</f>
        <v>248898.356980683</v>
      </c>
      <c r="G254" s="56" t="n">
        <f aca="false">IF(AND(MOD(A254-1,12)=0,B254&lt;=Inputs!$C$7,E254=0),Inputs!$C$6,0)</f>
        <v>0</v>
      </c>
      <c r="H254" s="56" t="n">
        <f aca="false">IF(B254=1,G254*Inputs!$C$9,0)</f>
        <v>0</v>
      </c>
      <c r="I254" s="56" t="n">
        <f aca="false">I253+G254</f>
        <v>120000</v>
      </c>
      <c r="J254" s="56" t="n">
        <f aca="false">(F254+G254+H254)*((1+D254)^(1/12)-1)</f>
        <v>1014.042715886</v>
      </c>
      <c r="K254" s="56" t="n">
        <f aca="false">(F254+G254+H254+J254)*(Inputs!$C$14+IF(B254&lt;=10,Inputs!$C$12,Inputs!$C$13))/12</f>
        <v>124.956199848285</v>
      </c>
      <c r="L254" s="56" t="n">
        <f aca="false">IF(OR(E254=1,A254&lt;=Inputs!$C$15),0,MAX(Inputs!$C$8*I254-(F254+G254+H254+J254-K254),0))</f>
        <v>0</v>
      </c>
      <c r="M254" s="56" t="n">
        <f aca="false">L254*INDEX(Rates!$B$2:$C$101,C254+1,IF(Inputs!$C$5="Male",1,2))/1000/12*Inputs!$C$16</f>
        <v>0</v>
      </c>
      <c r="N254" s="56" t="n">
        <f aca="false">IF($V$1=1,MAX(F254+G254+H254+J254-K254-M254,0)*Inputs!$C$22/12,0)</f>
        <v>0</v>
      </c>
      <c r="O254" s="56" t="n">
        <f aca="false">IF(AND(MOD(A254,12)=0,B254&gt;=Inputs!$C$18),MAX(F254+G254+H254+J254-K254-M254-N254,0)*Inputs!$C$17,0)</f>
        <v>0</v>
      </c>
      <c r="P254" s="56" t="n">
        <f aca="false">F254+G254+H254+J254-K254-M254-N254+O254</f>
        <v>249787.443496721</v>
      </c>
      <c r="Q254" s="56" t="n">
        <f aca="false">IF(OR(E254=1,P254&lt;=0),0,P254)</f>
        <v>249787.443496721</v>
      </c>
      <c r="R254" s="15" t="n">
        <f aca="false">IF(OR(E254=1,AND(P254&lt;=0,I254&gt;0)),1,0)</f>
        <v>0</v>
      </c>
      <c r="S254" s="15" t="n">
        <f aca="false">IF(L254&gt;0,1,0)</f>
        <v>0</v>
      </c>
    </row>
    <row r="255" customFormat="false" ht="15" hidden="false" customHeight="false" outlineLevel="0" collapsed="false">
      <c r="A255" s="15" t="n">
        <v>254</v>
      </c>
      <c r="B255" s="15" t="n">
        <f aca="false">INT((A255-1)/12)+1</f>
        <v>22</v>
      </c>
      <c r="C255" s="15" t="n">
        <f aca="false">MIN(Inputs!$C$4+B255-1,99)</f>
        <v>95</v>
      </c>
      <c r="D255" s="55" t="n">
        <f aca="false">Inputs!$C$28</f>
        <v>0.05</v>
      </c>
      <c r="E255" s="15" t="n">
        <f aca="false">R254</f>
        <v>0</v>
      </c>
      <c r="F255" s="56" t="n">
        <f aca="false">Q254</f>
        <v>249787.443496721</v>
      </c>
      <c r="G255" s="56" t="n">
        <f aca="false">IF(AND(MOD(A255-1,12)=0,B255&lt;=Inputs!$C$7,E255=0),Inputs!$C$6,0)</f>
        <v>0</v>
      </c>
      <c r="H255" s="56" t="n">
        <f aca="false">IF(B255=1,G255*Inputs!$C$9,0)</f>
        <v>0</v>
      </c>
      <c r="I255" s="56" t="n">
        <f aca="false">I254+G255</f>
        <v>120000</v>
      </c>
      <c r="J255" s="56" t="n">
        <f aca="false">(F255+G255+H255)*((1+D255)^(1/12)-1)</f>
        <v>1017.66496440671</v>
      </c>
      <c r="K255" s="56" t="n">
        <f aca="false">(F255+G255+H255+J255)*(Inputs!$C$14+IF(B255&lt;=10,Inputs!$C$12,Inputs!$C$13))/12</f>
        <v>125.402554230564</v>
      </c>
      <c r="L255" s="56" t="n">
        <f aca="false">IF(OR(E255=1,A255&lt;=Inputs!$C$15),0,MAX(Inputs!$C$8*I255-(F255+G255+H255+J255-K255),0))</f>
        <v>0</v>
      </c>
      <c r="M255" s="56" t="n">
        <f aca="false">L255*INDEX(Rates!$B$2:$C$101,C255+1,IF(Inputs!$C$5="Male",1,2))/1000/12*Inputs!$C$16</f>
        <v>0</v>
      </c>
      <c r="N255" s="56" t="n">
        <f aca="false">IF($V$1=1,MAX(F255+G255+H255+J255-K255-M255,0)*Inputs!$C$22/12,0)</f>
        <v>0</v>
      </c>
      <c r="O255" s="56" t="n">
        <f aca="false">IF(AND(MOD(A255,12)=0,B255&gt;=Inputs!$C$18),MAX(F255+G255+H255+J255-K255-M255-N255,0)*Inputs!$C$17,0)</f>
        <v>0</v>
      </c>
      <c r="P255" s="56" t="n">
        <f aca="false">F255+G255+H255+J255-K255-M255-N255+O255</f>
        <v>250679.705906897</v>
      </c>
      <c r="Q255" s="56" t="n">
        <f aca="false">IF(OR(E255=1,P255&lt;=0),0,P255)</f>
        <v>250679.705906897</v>
      </c>
      <c r="R255" s="15" t="n">
        <f aca="false">IF(OR(E255=1,AND(P255&lt;=0,I255&gt;0)),1,0)</f>
        <v>0</v>
      </c>
      <c r="S255" s="15" t="n">
        <f aca="false">IF(L255&gt;0,1,0)</f>
        <v>0</v>
      </c>
    </row>
    <row r="256" customFormat="false" ht="15" hidden="false" customHeight="false" outlineLevel="0" collapsed="false">
      <c r="A256" s="15" t="n">
        <v>255</v>
      </c>
      <c r="B256" s="15" t="n">
        <f aca="false">INT((A256-1)/12)+1</f>
        <v>22</v>
      </c>
      <c r="C256" s="15" t="n">
        <f aca="false">MIN(Inputs!$C$4+B256-1,99)</f>
        <v>95</v>
      </c>
      <c r="D256" s="55" t="n">
        <f aca="false">Inputs!$C$28</f>
        <v>0.05</v>
      </c>
      <c r="E256" s="15" t="n">
        <f aca="false">R255</f>
        <v>0</v>
      </c>
      <c r="F256" s="56" t="n">
        <f aca="false">Q255</f>
        <v>250679.705906897</v>
      </c>
      <c r="G256" s="56" t="n">
        <f aca="false">IF(AND(MOD(A256-1,12)=0,B256&lt;=Inputs!$C$7,E256=0),Inputs!$C$6,0)</f>
        <v>0</v>
      </c>
      <c r="H256" s="56" t="n">
        <f aca="false">IF(B256=1,G256*Inputs!$C$9,0)</f>
        <v>0</v>
      </c>
      <c r="I256" s="56" t="n">
        <f aca="false">I255+G256</f>
        <v>120000</v>
      </c>
      <c r="J256" s="56" t="n">
        <f aca="false">(F256+G256+H256)*((1+D256)^(1/12)-1)</f>
        <v>1021.30015191326</v>
      </c>
      <c r="K256" s="56" t="n">
        <f aca="false">(F256+G256+H256+J256)*(Inputs!$C$14+IF(B256&lt;=10,Inputs!$C$12,Inputs!$C$13))/12</f>
        <v>125.850503029405</v>
      </c>
      <c r="L256" s="56" t="n">
        <f aca="false">IF(OR(E256=1,A256&lt;=Inputs!$C$15),0,MAX(Inputs!$C$8*I256-(F256+G256+H256+J256-K256),0))</f>
        <v>0</v>
      </c>
      <c r="M256" s="56" t="n">
        <f aca="false">L256*INDEX(Rates!$B$2:$C$101,C256+1,IF(Inputs!$C$5="Male",1,2))/1000/12*Inputs!$C$16</f>
        <v>0</v>
      </c>
      <c r="N256" s="56" t="n">
        <f aca="false">IF($V$1=1,MAX(F256+G256+H256+J256-K256-M256,0)*Inputs!$C$22/12,0)</f>
        <v>0</v>
      </c>
      <c r="O256" s="56" t="n">
        <f aca="false">IF(AND(MOD(A256,12)=0,B256&gt;=Inputs!$C$18),MAX(F256+G256+H256+J256-K256-M256-N256,0)*Inputs!$C$17,0)</f>
        <v>0</v>
      </c>
      <c r="P256" s="56" t="n">
        <f aca="false">F256+G256+H256+J256-K256-M256-N256+O256</f>
        <v>251575.155555781</v>
      </c>
      <c r="Q256" s="56" t="n">
        <f aca="false">IF(OR(E256=1,P256&lt;=0),0,P256)</f>
        <v>251575.155555781</v>
      </c>
      <c r="R256" s="15" t="n">
        <f aca="false">IF(OR(E256=1,AND(P256&lt;=0,I256&gt;0)),1,0)</f>
        <v>0</v>
      </c>
      <c r="S256" s="15" t="n">
        <f aca="false">IF(L256&gt;0,1,0)</f>
        <v>0</v>
      </c>
    </row>
    <row r="257" customFormat="false" ht="15" hidden="false" customHeight="false" outlineLevel="0" collapsed="false">
      <c r="A257" s="15" t="n">
        <v>256</v>
      </c>
      <c r="B257" s="15" t="n">
        <f aca="false">INT((A257-1)/12)+1</f>
        <v>22</v>
      </c>
      <c r="C257" s="15" t="n">
        <f aca="false">MIN(Inputs!$C$4+B257-1,99)</f>
        <v>95</v>
      </c>
      <c r="D257" s="55" t="n">
        <f aca="false">Inputs!$C$28</f>
        <v>0.05</v>
      </c>
      <c r="E257" s="15" t="n">
        <f aca="false">R256</f>
        <v>0</v>
      </c>
      <c r="F257" s="56" t="n">
        <f aca="false">Q256</f>
        <v>251575.155555781</v>
      </c>
      <c r="G257" s="56" t="n">
        <f aca="false">IF(AND(MOD(A257-1,12)=0,B257&lt;=Inputs!$C$7,E257=0),Inputs!$C$6,0)</f>
        <v>0</v>
      </c>
      <c r="H257" s="56" t="n">
        <f aca="false">IF(B257=1,G257*Inputs!$C$9,0)</f>
        <v>0</v>
      </c>
      <c r="I257" s="56" t="n">
        <f aca="false">I256+G257</f>
        <v>120000</v>
      </c>
      <c r="J257" s="56" t="n">
        <f aca="false">(F257+G257+H257)*((1+D257)^(1/12)-1)</f>
        <v>1024.94832462484</v>
      </c>
      <c r="K257" s="56" t="n">
        <f aca="false">(F257+G257+H257+J257)*(Inputs!$C$14+IF(B257&lt;=10,Inputs!$C$12,Inputs!$C$13))/12</f>
        <v>126.300051940203</v>
      </c>
      <c r="L257" s="56" t="n">
        <f aca="false">IF(OR(E257=1,A257&lt;=Inputs!$C$15),0,MAX(Inputs!$C$8*I257-(F257+G257+H257+J257-K257),0))</f>
        <v>0</v>
      </c>
      <c r="M257" s="56" t="n">
        <f aca="false">L257*INDEX(Rates!$B$2:$C$101,C257+1,IF(Inputs!$C$5="Male",1,2))/1000/12*Inputs!$C$16</f>
        <v>0</v>
      </c>
      <c r="N257" s="56" t="n">
        <f aca="false">IF($V$1=1,MAX(F257+G257+H257+J257-K257-M257,0)*Inputs!$C$22/12,0)</f>
        <v>0</v>
      </c>
      <c r="O257" s="56" t="n">
        <f aca="false">IF(AND(MOD(A257,12)=0,B257&gt;=Inputs!$C$18),MAX(F257+G257+H257+J257-K257-M257-N257,0)*Inputs!$C$17,0)</f>
        <v>0</v>
      </c>
      <c r="P257" s="56" t="n">
        <f aca="false">F257+G257+H257+J257-K257-M257-N257+O257</f>
        <v>252473.803828465</v>
      </c>
      <c r="Q257" s="56" t="n">
        <f aca="false">IF(OR(E257=1,P257&lt;=0),0,P257)</f>
        <v>252473.803828465</v>
      </c>
      <c r="R257" s="15" t="n">
        <f aca="false">IF(OR(E257=1,AND(P257&lt;=0,I257&gt;0)),1,0)</f>
        <v>0</v>
      </c>
      <c r="S257" s="15" t="n">
        <f aca="false">IF(L257&gt;0,1,0)</f>
        <v>0</v>
      </c>
    </row>
    <row r="258" customFormat="false" ht="15" hidden="false" customHeight="false" outlineLevel="0" collapsed="false">
      <c r="A258" s="15" t="n">
        <v>257</v>
      </c>
      <c r="B258" s="15" t="n">
        <f aca="false">INT((A258-1)/12)+1</f>
        <v>22</v>
      </c>
      <c r="C258" s="15" t="n">
        <f aca="false">MIN(Inputs!$C$4+B258-1,99)</f>
        <v>95</v>
      </c>
      <c r="D258" s="55" t="n">
        <f aca="false">Inputs!$C$28</f>
        <v>0.05</v>
      </c>
      <c r="E258" s="15" t="n">
        <f aca="false">R257</f>
        <v>0</v>
      </c>
      <c r="F258" s="56" t="n">
        <f aca="false">Q257</f>
        <v>252473.803828465</v>
      </c>
      <c r="G258" s="56" t="n">
        <f aca="false">IF(AND(MOD(A258-1,12)=0,B258&lt;=Inputs!$C$7,E258=0),Inputs!$C$6,0)</f>
        <v>0</v>
      </c>
      <c r="H258" s="56" t="n">
        <f aca="false">IF(B258=1,G258*Inputs!$C$9,0)</f>
        <v>0</v>
      </c>
      <c r="I258" s="56" t="n">
        <f aca="false">I257+G258</f>
        <v>120000</v>
      </c>
      <c r="J258" s="56" t="n">
        <f aca="false">(F258+G258+H258)*((1+D258)^(1/12)-1)</f>
        <v>1028.60952892572</v>
      </c>
      <c r="K258" s="56" t="n">
        <f aca="false">(F258+G258+H258+J258)*(Inputs!$C$14+IF(B258&lt;=10,Inputs!$C$12,Inputs!$C$13))/12</f>
        <v>126.751206678696</v>
      </c>
      <c r="L258" s="56" t="n">
        <f aca="false">IF(OR(E258=1,A258&lt;=Inputs!$C$15),0,MAX(Inputs!$C$8*I258-(F258+G258+H258+J258-K258),0))</f>
        <v>0</v>
      </c>
      <c r="M258" s="56" t="n">
        <f aca="false">L258*INDEX(Rates!$B$2:$C$101,C258+1,IF(Inputs!$C$5="Male",1,2))/1000/12*Inputs!$C$16</f>
        <v>0</v>
      </c>
      <c r="N258" s="56" t="n">
        <f aca="false">IF($V$1=1,MAX(F258+G258+H258+J258-K258-M258,0)*Inputs!$C$22/12,0)</f>
        <v>0</v>
      </c>
      <c r="O258" s="56" t="n">
        <f aca="false">IF(AND(MOD(A258,12)=0,B258&gt;=Inputs!$C$18),MAX(F258+G258+H258+J258-K258-M258-N258,0)*Inputs!$C$17,0)</f>
        <v>0</v>
      </c>
      <c r="P258" s="56" t="n">
        <f aca="false">F258+G258+H258+J258-K258-M258-N258+O258</f>
        <v>253375.662150712</v>
      </c>
      <c r="Q258" s="56" t="n">
        <f aca="false">IF(OR(E258=1,P258&lt;=0),0,P258)</f>
        <v>253375.662150712</v>
      </c>
      <c r="R258" s="15" t="n">
        <f aca="false">IF(OR(E258=1,AND(P258&lt;=0,I258&gt;0)),1,0)</f>
        <v>0</v>
      </c>
      <c r="S258" s="15" t="n">
        <f aca="false">IF(L258&gt;0,1,0)</f>
        <v>0</v>
      </c>
    </row>
    <row r="259" customFormat="false" ht="15" hidden="false" customHeight="false" outlineLevel="0" collapsed="false">
      <c r="A259" s="15" t="n">
        <v>258</v>
      </c>
      <c r="B259" s="15" t="n">
        <f aca="false">INT((A259-1)/12)+1</f>
        <v>22</v>
      </c>
      <c r="C259" s="15" t="n">
        <f aca="false">MIN(Inputs!$C$4+B259-1,99)</f>
        <v>95</v>
      </c>
      <c r="D259" s="55" t="n">
        <f aca="false">Inputs!$C$28</f>
        <v>0.05</v>
      </c>
      <c r="E259" s="15" t="n">
        <f aca="false">R258</f>
        <v>0</v>
      </c>
      <c r="F259" s="56" t="n">
        <f aca="false">Q258</f>
        <v>253375.662150712</v>
      </c>
      <c r="G259" s="56" t="n">
        <f aca="false">IF(AND(MOD(A259-1,12)=0,B259&lt;=Inputs!$C$7,E259=0),Inputs!$C$6,0)</f>
        <v>0</v>
      </c>
      <c r="H259" s="56" t="n">
        <f aca="false">IF(B259=1,G259*Inputs!$C$9,0)</f>
        <v>0</v>
      </c>
      <c r="I259" s="56" t="n">
        <f aca="false">I258+G259</f>
        <v>120000</v>
      </c>
      <c r="J259" s="56" t="n">
        <f aca="false">(F259+G259+H259)*((1+D259)^(1/12)-1)</f>
        <v>1032.28381136587</v>
      </c>
      <c r="K259" s="56" t="n">
        <f aca="false">(F259+G259+H259+J259)*(Inputs!$C$14+IF(B259&lt;=10,Inputs!$C$12,Inputs!$C$13))/12</f>
        <v>127.203972981039</v>
      </c>
      <c r="L259" s="56" t="n">
        <f aca="false">IF(OR(E259=1,A259&lt;=Inputs!$C$15),0,MAX(Inputs!$C$8*I259-(F259+G259+H259+J259-K259),0))</f>
        <v>0</v>
      </c>
      <c r="M259" s="56" t="n">
        <f aca="false">L259*INDEX(Rates!$B$2:$C$101,C259+1,IF(Inputs!$C$5="Male",1,2))/1000/12*Inputs!$C$16</f>
        <v>0</v>
      </c>
      <c r="N259" s="56" t="n">
        <f aca="false">IF($V$1=1,MAX(F259+G259+H259+J259-K259-M259,0)*Inputs!$C$22/12,0)</f>
        <v>0</v>
      </c>
      <c r="O259" s="56" t="n">
        <f aca="false">IF(AND(MOD(A259,12)=0,B259&gt;=Inputs!$C$18),MAX(F259+G259+H259+J259-K259-M259-N259,0)*Inputs!$C$17,0)</f>
        <v>0</v>
      </c>
      <c r="P259" s="56" t="n">
        <f aca="false">F259+G259+H259+J259-K259-M259-N259+O259</f>
        <v>254280.741989097</v>
      </c>
      <c r="Q259" s="56" t="n">
        <f aca="false">IF(OR(E259=1,P259&lt;=0),0,P259)</f>
        <v>254280.741989097</v>
      </c>
      <c r="R259" s="15" t="n">
        <f aca="false">IF(OR(E259=1,AND(P259&lt;=0,I259&gt;0)),1,0)</f>
        <v>0</v>
      </c>
      <c r="S259" s="15" t="n">
        <f aca="false">IF(L259&gt;0,1,0)</f>
        <v>0</v>
      </c>
    </row>
    <row r="260" customFormat="false" ht="15" hidden="false" customHeight="false" outlineLevel="0" collapsed="false">
      <c r="A260" s="15" t="n">
        <v>259</v>
      </c>
      <c r="B260" s="15" t="n">
        <f aca="false">INT((A260-1)/12)+1</f>
        <v>22</v>
      </c>
      <c r="C260" s="15" t="n">
        <f aca="false">MIN(Inputs!$C$4+B260-1,99)</f>
        <v>95</v>
      </c>
      <c r="D260" s="55" t="n">
        <f aca="false">Inputs!$C$28</f>
        <v>0.05</v>
      </c>
      <c r="E260" s="15" t="n">
        <f aca="false">R259</f>
        <v>0</v>
      </c>
      <c r="F260" s="56" t="n">
        <f aca="false">Q259</f>
        <v>254280.741989097</v>
      </c>
      <c r="G260" s="56" t="n">
        <f aca="false">IF(AND(MOD(A260-1,12)=0,B260&lt;=Inputs!$C$7,E260=0),Inputs!$C$6,0)</f>
        <v>0</v>
      </c>
      <c r="H260" s="56" t="n">
        <f aca="false">IF(B260=1,G260*Inputs!$C$9,0)</f>
        <v>0</v>
      </c>
      <c r="I260" s="56" t="n">
        <f aca="false">I259+G260</f>
        <v>120000</v>
      </c>
      <c r="J260" s="56" t="n">
        <f aca="false">(F260+G260+H260)*((1+D260)^(1/12)-1)</f>
        <v>1035.97121866153</v>
      </c>
      <c r="K260" s="56" t="n">
        <f aca="false">(F260+G260+H260+J260)*(Inputs!$C$14+IF(B260&lt;=10,Inputs!$C$12,Inputs!$C$13))/12</f>
        <v>127.658356603879</v>
      </c>
      <c r="L260" s="56" t="n">
        <f aca="false">IF(OR(E260=1,A260&lt;=Inputs!$C$15),0,MAX(Inputs!$C$8*I260-(F260+G260+H260+J260-K260),0))</f>
        <v>0</v>
      </c>
      <c r="M260" s="56" t="n">
        <f aca="false">L260*INDEX(Rates!$B$2:$C$101,C260+1,IF(Inputs!$C$5="Male",1,2))/1000/12*Inputs!$C$16</f>
        <v>0</v>
      </c>
      <c r="N260" s="56" t="n">
        <f aca="false">IF($V$1=1,MAX(F260+G260+H260+J260-K260-M260,0)*Inputs!$C$22/12,0)</f>
        <v>0</v>
      </c>
      <c r="O260" s="56" t="n">
        <f aca="false">IF(AND(MOD(A260,12)=0,B260&gt;=Inputs!$C$18),MAX(F260+G260+H260+J260-K260-M260-N260,0)*Inputs!$C$17,0)</f>
        <v>0</v>
      </c>
      <c r="P260" s="56" t="n">
        <f aca="false">F260+G260+H260+J260-K260-M260-N260+O260</f>
        <v>255189.054851155</v>
      </c>
      <c r="Q260" s="56" t="n">
        <f aca="false">IF(OR(E260=1,P260&lt;=0),0,P260)</f>
        <v>255189.054851155</v>
      </c>
      <c r="R260" s="15" t="n">
        <f aca="false">IF(OR(E260=1,AND(P260&lt;=0,I260&gt;0)),1,0)</f>
        <v>0</v>
      </c>
      <c r="S260" s="15" t="n">
        <f aca="false">IF(L260&gt;0,1,0)</f>
        <v>0</v>
      </c>
    </row>
    <row r="261" customFormat="false" ht="15" hidden="false" customHeight="false" outlineLevel="0" collapsed="false">
      <c r="A261" s="15" t="n">
        <v>260</v>
      </c>
      <c r="B261" s="15" t="n">
        <f aca="false">INT((A261-1)/12)+1</f>
        <v>22</v>
      </c>
      <c r="C261" s="15" t="n">
        <f aca="false">MIN(Inputs!$C$4+B261-1,99)</f>
        <v>95</v>
      </c>
      <c r="D261" s="55" t="n">
        <f aca="false">Inputs!$C$28</f>
        <v>0.05</v>
      </c>
      <c r="E261" s="15" t="n">
        <f aca="false">R260</f>
        <v>0</v>
      </c>
      <c r="F261" s="56" t="n">
        <f aca="false">Q260</f>
        <v>255189.054851155</v>
      </c>
      <c r="G261" s="56" t="n">
        <f aca="false">IF(AND(MOD(A261-1,12)=0,B261&lt;=Inputs!$C$7,E261=0),Inputs!$C$6,0)</f>
        <v>0</v>
      </c>
      <c r="H261" s="56" t="n">
        <f aca="false">IF(B261=1,G261*Inputs!$C$9,0)</f>
        <v>0</v>
      </c>
      <c r="I261" s="56" t="n">
        <f aca="false">I260+G261</f>
        <v>120000</v>
      </c>
      <c r="J261" s="56" t="n">
        <f aca="false">(F261+G261+H261)*((1+D261)^(1/12)-1)</f>
        <v>1039.67179769583</v>
      </c>
      <c r="K261" s="56" t="n">
        <f aca="false">(F261+G261+H261+J261)*(Inputs!$C$14+IF(B261&lt;=10,Inputs!$C$12,Inputs!$C$13))/12</f>
        <v>128.114363324425</v>
      </c>
      <c r="L261" s="56" t="n">
        <f aca="false">IF(OR(E261=1,A261&lt;=Inputs!$C$15),0,MAX(Inputs!$C$8*I261-(F261+G261+H261+J261-K261),0))</f>
        <v>0</v>
      </c>
      <c r="M261" s="56" t="n">
        <f aca="false">L261*INDEX(Rates!$B$2:$C$101,C261+1,IF(Inputs!$C$5="Male",1,2))/1000/12*Inputs!$C$16</f>
        <v>0</v>
      </c>
      <c r="N261" s="56" t="n">
        <f aca="false">IF($V$1=1,MAX(F261+G261+H261+J261-K261-M261,0)*Inputs!$C$22/12,0)</f>
        <v>0</v>
      </c>
      <c r="O261" s="56" t="n">
        <f aca="false">IF(AND(MOD(A261,12)=0,B261&gt;=Inputs!$C$18),MAX(F261+G261+H261+J261-K261-M261-N261,0)*Inputs!$C$17,0)</f>
        <v>0</v>
      </c>
      <c r="P261" s="56" t="n">
        <f aca="false">F261+G261+H261+J261-K261-M261-N261+O261</f>
        <v>256100.612285526</v>
      </c>
      <c r="Q261" s="56" t="n">
        <f aca="false">IF(OR(E261=1,P261&lt;=0),0,P261)</f>
        <v>256100.612285526</v>
      </c>
      <c r="R261" s="15" t="n">
        <f aca="false">IF(OR(E261=1,AND(P261&lt;=0,I261&gt;0)),1,0)</f>
        <v>0</v>
      </c>
      <c r="S261" s="15" t="n">
        <f aca="false">IF(L261&gt;0,1,0)</f>
        <v>0</v>
      </c>
    </row>
    <row r="262" customFormat="false" ht="15" hidden="false" customHeight="false" outlineLevel="0" collapsed="false">
      <c r="A262" s="15" t="n">
        <v>261</v>
      </c>
      <c r="B262" s="15" t="n">
        <f aca="false">INT((A262-1)/12)+1</f>
        <v>22</v>
      </c>
      <c r="C262" s="15" t="n">
        <f aca="false">MIN(Inputs!$C$4+B262-1,99)</f>
        <v>95</v>
      </c>
      <c r="D262" s="55" t="n">
        <f aca="false">Inputs!$C$28</f>
        <v>0.05</v>
      </c>
      <c r="E262" s="15" t="n">
        <f aca="false">R261</f>
        <v>0</v>
      </c>
      <c r="F262" s="56" t="n">
        <f aca="false">Q261</f>
        <v>256100.612285526</v>
      </c>
      <c r="G262" s="56" t="n">
        <f aca="false">IF(AND(MOD(A262-1,12)=0,B262&lt;=Inputs!$C$7,E262=0),Inputs!$C$6,0)</f>
        <v>0</v>
      </c>
      <c r="H262" s="56" t="n">
        <f aca="false">IF(B262=1,G262*Inputs!$C$9,0)</f>
        <v>0</v>
      </c>
      <c r="I262" s="56" t="n">
        <f aca="false">I261+G262</f>
        <v>120000</v>
      </c>
      <c r="J262" s="56" t="n">
        <f aca="false">(F262+G262+H262)*((1+D262)^(1/12)-1)</f>
        <v>1043.38559551937</v>
      </c>
      <c r="K262" s="56" t="n">
        <f aca="false">(F262+G262+H262+J262)*(Inputs!$C$14+IF(B262&lt;=10,Inputs!$C$12,Inputs!$C$13))/12</f>
        <v>128.571998940523</v>
      </c>
      <c r="L262" s="56" t="n">
        <f aca="false">IF(OR(E262=1,A262&lt;=Inputs!$C$15),0,MAX(Inputs!$C$8*I262-(F262+G262+H262+J262-K262),0))</f>
        <v>0</v>
      </c>
      <c r="M262" s="56" t="n">
        <f aca="false">L262*INDEX(Rates!$B$2:$C$101,C262+1,IF(Inputs!$C$5="Male",1,2))/1000/12*Inputs!$C$16</f>
        <v>0</v>
      </c>
      <c r="N262" s="56" t="n">
        <f aca="false">IF($V$1=1,MAX(F262+G262+H262+J262-K262-M262,0)*Inputs!$C$22/12,0)</f>
        <v>0</v>
      </c>
      <c r="O262" s="56" t="n">
        <f aca="false">IF(AND(MOD(A262,12)=0,B262&gt;=Inputs!$C$18),MAX(F262+G262+H262+J262-K262-M262-N262,0)*Inputs!$C$17,0)</f>
        <v>0</v>
      </c>
      <c r="P262" s="56" t="n">
        <f aca="false">F262+G262+H262+J262-K262-M262-N262+O262</f>
        <v>257015.425882105</v>
      </c>
      <c r="Q262" s="56" t="n">
        <f aca="false">IF(OR(E262=1,P262&lt;=0),0,P262)</f>
        <v>257015.425882105</v>
      </c>
      <c r="R262" s="15" t="n">
        <f aca="false">IF(OR(E262=1,AND(P262&lt;=0,I262&gt;0)),1,0)</f>
        <v>0</v>
      </c>
      <c r="S262" s="15" t="n">
        <f aca="false">IF(L262&gt;0,1,0)</f>
        <v>0</v>
      </c>
    </row>
    <row r="263" customFormat="false" ht="15" hidden="false" customHeight="false" outlineLevel="0" collapsed="false">
      <c r="A263" s="15" t="n">
        <v>262</v>
      </c>
      <c r="B263" s="15" t="n">
        <f aca="false">INT((A263-1)/12)+1</f>
        <v>22</v>
      </c>
      <c r="C263" s="15" t="n">
        <f aca="false">MIN(Inputs!$C$4+B263-1,99)</f>
        <v>95</v>
      </c>
      <c r="D263" s="55" t="n">
        <f aca="false">Inputs!$C$28</f>
        <v>0.05</v>
      </c>
      <c r="E263" s="15" t="n">
        <f aca="false">R262</f>
        <v>0</v>
      </c>
      <c r="F263" s="56" t="n">
        <f aca="false">Q262</f>
        <v>257015.425882105</v>
      </c>
      <c r="G263" s="56" t="n">
        <f aca="false">IF(AND(MOD(A263-1,12)=0,B263&lt;=Inputs!$C$7,E263=0),Inputs!$C$6,0)</f>
        <v>0</v>
      </c>
      <c r="H263" s="56" t="n">
        <f aca="false">IF(B263=1,G263*Inputs!$C$9,0)</f>
        <v>0</v>
      </c>
      <c r="I263" s="56" t="n">
        <f aca="false">I262+G263</f>
        <v>120000</v>
      </c>
      <c r="J263" s="56" t="n">
        <f aca="false">(F263+G263+H263)*((1+D263)^(1/12)-1)</f>
        <v>1047.1126593508</v>
      </c>
      <c r="K263" s="56" t="n">
        <f aca="false">(F263+G263+H263+J263)*(Inputs!$C$14+IF(B263&lt;=10,Inputs!$C$12,Inputs!$C$13))/12</f>
        <v>129.031269270728</v>
      </c>
      <c r="L263" s="56" t="n">
        <f aca="false">IF(OR(E263=1,A263&lt;=Inputs!$C$15),0,MAX(Inputs!$C$8*I263-(F263+G263+H263+J263-K263),0))</f>
        <v>0</v>
      </c>
      <c r="M263" s="56" t="n">
        <f aca="false">L263*INDEX(Rates!$B$2:$C$101,C263+1,IF(Inputs!$C$5="Male",1,2))/1000/12*Inputs!$C$16</f>
        <v>0</v>
      </c>
      <c r="N263" s="56" t="n">
        <f aca="false">IF($V$1=1,MAX(F263+G263+H263+J263-K263-M263,0)*Inputs!$C$22/12,0)</f>
        <v>0</v>
      </c>
      <c r="O263" s="56" t="n">
        <f aca="false">IF(AND(MOD(A263,12)=0,B263&gt;=Inputs!$C$18),MAX(F263+G263+H263+J263-K263-M263-N263,0)*Inputs!$C$17,0)</f>
        <v>0</v>
      </c>
      <c r="P263" s="56" t="n">
        <f aca="false">F263+G263+H263+J263-K263-M263-N263+O263</f>
        <v>257933.507272185</v>
      </c>
      <c r="Q263" s="56" t="n">
        <f aca="false">IF(OR(E263=1,P263&lt;=0),0,P263)</f>
        <v>257933.507272185</v>
      </c>
      <c r="R263" s="15" t="n">
        <f aca="false">IF(OR(E263=1,AND(P263&lt;=0,I263&gt;0)),1,0)</f>
        <v>0</v>
      </c>
      <c r="S263" s="15" t="n">
        <f aca="false">IF(L263&gt;0,1,0)</f>
        <v>0</v>
      </c>
    </row>
    <row r="264" customFormat="false" ht="15" hidden="false" customHeight="false" outlineLevel="0" collapsed="false">
      <c r="A264" s="15" t="n">
        <v>263</v>
      </c>
      <c r="B264" s="15" t="n">
        <f aca="false">INT((A264-1)/12)+1</f>
        <v>22</v>
      </c>
      <c r="C264" s="15" t="n">
        <f aca="false">MIN(Inputs!$C$4+B264-1,99)</f>
        <v>95</v>
      </c>
      <c r="D264" s="55" t="n">
        <f aca="false">Inputs!$C$28</f>
        <v>0.05</v>
      </c>
      <c r="E264" s="15" t="n">
        <f aca="false">R263</f>
        <v>0</v>
      </c>
      <c r="F264" s="56" t="n">
        <f aca="false">Q263</f>
        <v>257933.507272185</v>
      </c>
      <c r="G264" s="56" t="n">
        <f aca="false">IF(AND(MOD(A264-1,12)=0,B264&lt;=Inputs!$C$7,E264=0),Inputs!$C$6,0)</f>
        <v>0</v>
      </c>
      <c r="H264" s="56" t="n">
        <f aca="false">IF(B264=1,G264*Inputs!$C$9,0)</f>
        <v>0</v>
      </c>
      <c r="I264" s="56" t="n">
        <f aca="false">I263+G264</f>
        <v>120000</v>
      </c>
      <c r="J264" s="56" t="n">
        <f aca="false">(F264+G264+H264)*((1+D264)^(1/12)-1)</f>
        <v>1050.85303657745</v>
      </c>
      <c r="K264" s="56" t="n">
        <f aca="false">(F264+G264+H264+J264)*(Inputs!$C$14+IF(B264&lt;=10,Inputs!$C$12,Inputs!$C$13))/12</f>
        <v>129.492180154381</v>
      </c>
      <c r="L264" s="56" t="n">
        <f aca="false">IF(OR(E264=1,A264&lt;=Inputs!$C$15),0,MAX(Inputs!$C$8*I264-(F264+G264+H264+J264-K264),0))</f>
        <v>0</v>
      </c>
      <c r="M264" s="56" t="n">
        <f aca="false">L264*INDEX(Rates!$B$2:$C$101,C264+1,IF(Inputs!$C$5="Male",1,2))/1000/12*Inputs!$C$16</f>
        <v>0</v>
      </c>
      <c r="N264" s="56" t="n">
        <f aca="false">IF($V$1=1,MAX(F264+G264+H264+J264-K264-M264,0)*Inputs!$C$22/12,0)</f>
        <v>0</v>
      </c>
      <c r="O264" s="56" t="n">
        <f aca="false">IF(AND(MOD(A264,12)=0,B264&gt;=Inputs!$C$18),MAX(F264+G264+H264+J264-K264-M264-N264,0)*Inputs!$C$17,0)</f>
        <v>0</v>
      </c>
      <c r="P264" s="56" t="n">
        <f aca="false">F264+G264+H264+J264-K264-M264-N264+O264</f>
        <v>258854.868128608</v>
      </c>
      <c r="Q264" s="56" t="n">
        <f aca="false">IF(OR(E264=1,P264&lt;=0),0,P264)</f>
        <v>258854.868128608</v>
      </c>
      <c r="R264" s="15" t="n">
        <f aca="false">IF(OR(E264=1,AND(P264&lt;=0,I264&gt;0)),1,0)</f>
        <v>0</v>
      </c>
      <c r="S264" s="15" t="n">
        <f aca="false">IF(L264&gt;0,1,0)</f>
        <v>0</v>
      </c>
    </row>
    <row r="265" customFormat="false" ht="15" hidden="false" customHeight="false" outlineLevel="0" collapsed="false">
      <c r="A265" s="15" t="n">
        <v>264</v>
      </c>
      <c r="B265" s="15" t="n">
        <f aca="false">INT((A265-1)/12)+1</f>
        <v>22</v>
      </c>
      <c r="C265" s="15" t="n">
        <f aca="false">MIN(Inputs!$C$4+B265-1,99)</f>
        <v>95</v>
      </c>
      <c r="D265" s="55" t="n">
        <f aca="false">Inputs!$C$28</f>
        <v>0.05</v>
      </c>
      <c r="E265" s="15" t="n">
        <f aca="false">R264</f>
        <v>0</v>
      </c>
      <c r="F265" s="56" t="n">
        <f aca="false">Q264</f>
        <v>258854.868128608</v>
      </c>
      <c r="G265" s="56" t="n">
        <f aca="false">IF(AND(MOD(A265-1,12)=0,B265&lt;=Inputs!$C$7,E265=0),Inputs!$C$6,0)</f>
        <v>0</v>
      </c>
      <c r="H265" s="56" t="n">
        <f aca="false">IF(B265=1,G265*Inputs!$C$9,0)</f>
        <v>0</v>
      </c>
      <c r="I265" s="56" t="n">
        <f aca="false">I264+G265</f>
        <v>120000</v>
      </c>
      <c r="J265" s="56" t="n">
        <f aca="false">(F265+G265+H265)*((1+D265)^(1/12)-1)</f>
        <v>1054.60677475592</v>
      </c>
      <c r="K265" s="56" t="n">
        <f aca="false">(F265+G265+H265+J265)*(Inputs!$C$14+IF(B265&lt;=10,Inputs!$C$12,Inputs!$C$13))/12</f>
        <v>129.954737451682</v>
      </c>
      <c r="L265" s="56" t="n">
        <f aca="false">IF(OR(E265=1,A265&lt;=Inputs!$C$15),0,MAX(Inputs!$C$8*I265-(F265+G265+H265+J265-K265),0))</f>
        <v>0</v>
      </c>
      <c r="M265" s="56" t="n">
        <f aca="false">L265*INDEX(Rates!$B$2:$C$101,C265+1,IF(Inputs!$C$5="Male",1,2))/1000/12*Inputs!$C$16</f>
        <v>0</v>
      </c>
      <c r="N265" s="56" t="n">
        <f aca="false">IF($V$1=1,MAX(F265+G265+H265+J265-K265-M265,0)*Inputs!$C$22/12,0)</f>
        <v>0</v>
      </c>
      <c r="O265" s="56" t="n">
        <f aca="false">IF(AND(MOD(A265,12)=0,B265&gt;=Inputs!$C$18),MAX(F265+G265+H265+J265-K265-M265-N265,0)*Inputs!$C$17,0)</f>
        <v>1298.89760082956</v>
      </c>
      <c r="P265" s="56" t="n">
        <f aca="false">F265+G265+H265+J265-K265-M265-N265+O265</f>
        <v>261078.417766742</v>
      </c>
      <c r="Q265" s="56" t="n">
        <f aca="false">IF(OR(E265=1,P265&lt;=0),0,P265)</f>
        <v>261078.417766742</v>
      </c>
      <c r="R265" s="15" t="n">
        <f aca="false">IF(OR(E265=1,AND(P265&lt;=0,I265&gt;0)),1,0)</f>
        <v>0</v>
      </c>
      <c r="S265" s="15" t="n">
        <f aca="false">IF(L265&gt;0,1,0)</f>
        <v>0</v>
      </c>
    </row>
    <row r="266" customFormat="false" ht="15" hidden="false" customHeight="false" outlineLevel="0" collapsed="false">
      <c r="A266" s="15" t="n">
        <v>265</v>
      </c>
      <c r="B266" s="15" t="n">
        <f aca="false">INT((A266-1)/12)+1</f>
        <v>23</v>
      </c>
      <c r="C266" s="15" t="n">
        <f aca="false">MIN(Inputs!$C$4+B266-1,99)</f>
        <v>96</v>
      </c>
      <c r="D266" s="55" t="n">
        <f aca="false">Inputs!$C$28</f>
        <v>0.05</v>
      </c>
      <c r="E266" s="15" t="n">
        <f aca="false">R265</f>
        <v>0</v>
      </c>
      <c r="F266" s="56" t="n">
        <f aca="false">Q265</f>
        <v>261078.417766742</v>
      </c>
      <c r="G266" s="56" t="n">
        <f aca="false">IF(AND(MOD(A266-1,12)=0,B266&lt;=Inputs!$C$7,E266=0),Inputs!$C$6,0)</f>
        <v>0</v>
      </c>
      <c r="H266" s="56" t="n">
        <f aca="false">IF(B266=1,G266*Inputs!$C$9,0)</f>
        <v>0</v>
      </c>
      <c r="I266" s="56" t="n">
        <f aca="false">I265+G266</f>
        <v>120000</v>
      </c>
      <c r="J266" s="56" t="n">
        <f aca="false">(F266+G266+H266)*((1+D266)^(1/12)-1)</f>
        <v>1063.66579122077</v>
      </c>
      <c r="K266" s="56" t="n">
        <f aca="false">(F266+G266+H266+J266)*(Inputs!$C$14+IF(B266&lt;=10,Inputs!$C$12,Inputs!$C$13))/12</f>
        <v>131.071041778981</v>
      </c>
      <c r="L266" s="56" t="n">
        <f aca="false">IF(OR(E266=1,A266&lt;=Inputs!$C$15),0,MAX(Inputs!$C$8*I266-(F266+G266+H266+J266-K266),0))</f>
        <v>0</v>
      </c>
      <c r="M266" s="56" t="n">
        <f aca="false">L266*INDEX(Rates!$B$2:$C$101,C266+1,IF(Inputs!$C$5="Male",1,2))/1000/12*Inputs!$C$16</f>
        <v>0</v>
      </c>
      <c r="N266" s="56" t="n">
        <f aca="false">IF($V$1=1,MAX(F266+G266+H266+J266-K266-M266,0)*Inputs!$C$22/12,0)</f>
        <v>0</v>
      </c>
      <c r="O266" s="56" t="n">
        <f aca="false">IF(AND(MOD(A266,12)=0,B266&gt;=Inputs!$C$18),MAX(F266+G266+H266+J266-K266-M266-N266,0)*Inputs!$C$17,0)</f>
        <v>0</v>
      </c>
      <c r="P266" s="56" t="n">
        <f aca="false">F266+G266+H266+J266-K266-M266-N266+O266</f>
        <v>262011.012516184</v>
      </c>
      <c r="Q266" s="56" t="n">
        <f aca="false">IF(OR(E266=1,P266&lt;=0),0,P266)</f>
        <v>262011.012516184</v>
      </c>
      <c r="R266" s="15" t="n">
        <f aca="false">IF(OR(E266=1,AND(P266&lt;=0,I266&gt;0)),1,0)</f>
        <v>0</v>
      </c>
      <c r="S266" s="15" t="n">
        <f aca="false">IF(L266&gt;0,1,0)</f>
        <v>0</v>
      </c>
    </row>
    <row r="267" customFormat="false" ht="15" hidden="false" customHeight="false" outlineLevel="0" collapsed="false">
      <c r="A267" s="15" t="n">
        <v>266</v>
      </c>
      <c r="B267" s="15" t="n">
        <f aca="false">INT((A267-1)/12)+1</f>
        <v>23</v>
      </c>
      <c r="C267" s="15" t="n">
        <f aca="false">MIN(Inputs!$C$4+B267-1,99)</f>
        <v>96</v>
      </c>
      <c r="D267" s="55" t="n">
        <f aca="false">Inputs!$C$28</f>
        <v>0.05</v>
      </c>
      <c r="E267" s="15" t="n">
        <f aca="false">R266</f>
        <v>0</v>
      </c>
      <c r="F267" s="56" t="n">
        <f aca="false">Q266</f>
        <v>262011.012516184</v>
      </c>
      <c r="G267" s="56" t="n">
        <f aca="false">IF(AND(MOD(A267-1,12)=0,B267&lt;=Inputs!$C$7,E267=0),Inputs!$C$6,0)</f>
        <v>0</v>
      </c>
      <c r="H267" s="56" t="n">
        <f aca="false">IF(B267=1,G267*Inputs!$C$9,0)</f>
        <v>0</v>
      </c>
      <c r="I267" s="56" t="n">
        <f aca="false">I266+G267</f>
        <v>120000</v>
      </c>
      <c r="J267" s="56" t="n">
        <f aca="false">(F267+G267+H267)*((1+D267)^(1/12)-1)</f>
        <v>1067.46529766997</v>
      </c>
      <c r="K267" s="56" t="n">
        <f aca="false">(F267+G267+H267+J267)*(Inputs!$C$14+IF(B267&lt;=10,Inputs!$C$12,Inputs!$C$13))/12</f>
        <v>131.539238906927</v>
      </c>
      <c r="L267" s="56" t="n">
        <f aca="false">IF(OR(E267=1,A267&lt;=Inputs!$C$15),0,MAX(Inputs!$C$8*I267-(F267+G267+H267+J267-K267),0))</f>
        <v>0</v>
      </c>
      <c r="M267" s="56" t="n">
        <f aca="false">L267*INDEX(Rates!$B$2:$C$101,C267+1,IF(Inputs!$C$5="Male",1,2))/1000/12*Inputs!$C$16</f>
        <v>0</v>
      </c>
      <c r="N267" s="56" t="n">
        <f aca="false">IF($V$1=1,MAX(F267+G267+H267+J267-K267-M267,0)*Inputs!$C$22/12,0)</f>
        <v>0</v>
      </c>
      <c r="O267" s="56" t="n">
        <f aca="false">IF(AND(MOD(A267,12)=0,B267&gt;=Inputs!$C$18),MAX(F267+G267+H267+J267-K267-M267-N267,0)*Inputs!$C$17,0)</f>
        <v>0</v>
      </c>
      <c r="P267" s="56" t="n">
        <f aca="false">F267+G267+H267+J267-K267-M267-N267+O267</f>
        <v>262946.938574947</v>
      </c>
      <c r="Q267" s="56" t="n">
        <f aca="false">IF(OR(E267=1,P267&lt;=0),0,P267)</f>
        <v>262946.938574947</v>
      </c>
      <c r="R267" s="15" t="n">
        <f aca="false">IF(OR(E267=1,AND(P267&lt;=0,I267&gt;0)),1,0)</f>
        <v>0</v>
      </c>
      <c r="S267" s="15" t="n">
        <f aca="false">IF(L267&gt;0,1,0)</f>
        <v>0</v>
      </c>
    </row>
    <row r="268" customFormat="false" ht="15" hidden="false" customHeight="false" outlineLevel="0" collapsed="false">
      <c r="A268" s="15" t="n">
        <v>267</v>
      </c>
      <c r="B268" s="15" t="n">
        <f aca="false">INT((A268-1)/12)+1</f>
        <v>23</v>
      </c>
      <c r="C268" s="15" t="n">
        <f aca="false">MIN(Inputs!$C$4+B268-1,99)</f>
        <v>96</v>
      </c>
      <c r="D268" s="55" t="n">
        <f aca="false">Inputs!$C$28</f>
        <v>0.05</v>
      </c>
      <c r="E268" s="15" t="n">
        <f aca="false">R267</f>
        <v>0</v>
      </c>
      <c r="F268" s="56" t="n">
        <f aca="false">Q267</f>
        <v>262946.938574947</v>
      </c>
      <c r="G268" s="56" t="n">
        <f aca="false">IF(AND(MOD(A268-1,12)=0,B268&lt;=Inputs!$C$7,E268=0),Inputs!$C$6,0)</f>
        <v>0</v>
      </c>
      <c r="H268" s="56" t="n">
        <f aca="false">IF(B268=1,G268*Inputs!$C$9,0)</f>
        <v>0</v>
      </c>
      <c r="I268" s="56" t="n">
        <f aca="false">I267+G268</f>
        <v>120000</v>
      </c>
      <c r="J268" s="56" t="n">
        <f aca="false">(F268+G268+H268)*((1+D268)^(1/12)-1)</f>
        <v>1071.27837628571</v>
      </c>
      <c r="K268" s="56" t="n">
        <f aca="false">(F268+G268+H268+J268)*(Inputs!$C$14+IF(B268&lt;=10,Inputs!$C$12,Inputs!$C$13))/12</f>
        <v>132.009108475616</v>
      </c>
      <c r="L268" s="56" t="n">
        <f aca="false">IF(OR(E268=1,A268&lt;=Inputs!$C$15),0,MAX(Inputs!$C$8*I268-(F268+G268+H268+J268-K268),0))</f>
        <v>0</v>
      </c>
      <c r="M268" s="56" t="n">
        <f aca="false">L268*INDEX(Rates!$B$2:$C$101,C268+1,IF(Inputs!$C$5="Male",1,2))/1000/12*Inputs!$C$16</f>
        <v>0</v>
      </c>
      <c r="N268" s="56" t="n">
        <f aca="false">IF($V$1=1,MAX(F268+G268+H268+J268-K268-M268,0)*Inputs!$C$22/12,0)</f>
        <v>0</v>
      </c>
      <c r="O268" s="56" t="n">
        <f aca="false">IF(AND(MOD(A268,12)=0,B268&gt;=Inputs!$C$18),MAX(F268+G268+H268+J268-K268-M268-N268,0)*Inputs!$C$17,0)</f>
        <v>0</v>
      </c>
      <c r="P268" s="56" t="n">
        <f aca="false">F268+G268+H268+J268-K268-M268-N268+O268</f>
        <v>263886.207842757</v>
      </c>
      <c r="Q268" s="56" t="n">
        <f aca="false">IF(OR(E268=1,P268&lt;=0),0,P268)</f>
        <v>263886.207842757</v>
      </c>
      <c r="R268" s="15" t="n">
        <f aca="false">IF(OR(E268=1,AND(P268&lt;=0,I268&gt;0)),1,0)</f>
        <v>0</v>
      </c>
      <c r="S268" s="15" t="n">
        <f aca="false">IF(L268&gt;0,1,0)</f>
        <v>0</v>
      </c>
    </row>
    <row r="269" customFormat="false" ht="15" hidden="false" customHeight="false" outlineLevel="0" collapsed="false">
      <c r="A269" s="15" t="n">
        <v>268</v>
      </c>
      <c r="B269" s="15" t="n">
        <f aca="false">INT((A269-1)/12)+1</f>
        <v>23</v>
      </c>
      <c r="C269" s="15" t="n">
        <f aca="false">MIN(Inputs!$C$4+B269-1,99)</f>
        <v>96</v>
      </c>
      <c r="D269" s="55" t="n">
        <f aca="false">Inputs!$C$28</f>
        <v>0.05</v>
      </c>
      <c r="E269" s="15" t="n">
        <f aca="false">R268</f>
        <v>0</v>
      </c>
      <c r="F269" s="56" t="n">
        <f aca="false">Q268</f>
        <v>263886.207842757</v>
      </c>
      <c r="G269" s="56" t="n">
        <f aca="false">IF(AND(MOD(A269-1,12)=0,B269&lt;=Inputs!$C$7,E269=0),Inputs!$C$6,0)</f>
        <v>0</v>
      </c>
      <c r="H269" s="56" t="n">
        <f aca="false">IF(B269=1,G269*Inputs!$C$9,0)</f>
        <v>0</v>
      </c>
      <c r="I269" s="56" t="n">
        <f aca="false">I268+G269</f>
        <v>120000</v>
      </c>
      <c r="J269" s="56" t="n">
        <f aca="false">(F269+G269+H269)*((1+D269)^(1/12)-1)</f>
        <v>1075.10507554895</v>
      </c>
      <c r="K269" s="56" t="n">
        <f aca="false">(F269+G269+H269+J269)*(Inputs!$C$14+IF(B269&lt;=10,Inputs!$C$12,Inputs!$C$13))/12</f>
        <v>132.480656459153</v>
      </c>
      <c r="L269" s="56" t="n">
        <f aca="false">IF(OR(E269=1,A269&lt;=Inputs!$C$15),0,MAX(Inputs!$C$8*I269-(F269+G269+H269+J269-K269),0))</f>
        <v>0</v>
      </c>
      <c r="M269" s="56" t="n">
        <f aca="false">L269*INDEX(Rates!$B$2:$C$101,C269+1,IF(Inputs!$C$5="Male",1,2))/1000/12*Inputs!$C$16</f>
        <v>0</v>
      </c>
      <c r="N269" s="56" t="n">
        <f aca="false">IF($V$1=1,MAX(F269+G269+H269+J269-K269-M269,0)*Inputs!$C$22/12,0)</f>
        <v>0</v>
      </c>
      <c r="O269" s="56" t="n">
        <f aca="false">IF(AND(MOD(A269,12)=0,B269&gt;=Inputs!$C$18),MAX(F269+G269+H269+J269-K269-M269-N269,0)*Inputs!$C$17,0)</f>
        <v>0</v>
      </c>
      <c r="P269" s="56" t="n">
        <f aca="false">F269+G269+H269+J269-K269-M269-N269+O269</f>
        <v>264828.832261847</v>
      </c>
      <c r="Q269" s="56" t="n">
        <f aca="false">IF(OR(E269=1,P269&lt;=0),0,P269)</f>
        <v>264828.832261847</v>
      </c>
      <c r="R269" s="15" t="n">
        <f aca="false">IF(OR(E269=1,AND(P269&lt;=0,I269&gt;0)),1,0)</f>
        <v>0</v>
      </c>
      <c r="S269" s="15" t="n">
        <f aca="false">IF(L269&gt;0,1,0)</f>
        <v>0</v>
      </c>
    </row>
    <row r="270" customFormat="false" ht="15" hidden="false" customHeight="false" outlineLevel="0" collapsed="false">
      <c r="A270" s="15" t="n">
        <v>269</v>
      </c>
      <c r="B270" s="15" t="n">
        <f aca="false">INT((A270-1)/12)+1</f>
        <v>23</v>
      </c>
      <c r="C270" s="15" t="n">
        <f aca="false">MIN(Inputs!$C$4+B270-1,99)</f>
        <v>96</v>
      </c>
      <c r="D270" s="55" t="n">
        <f aca="false">Inputs!$C$28</f>
        <v>0.05</v>
      </c>
      <c r="E270" s="15" t="n">
        <f aca="false">R269</f>
        <v>0</v>
      </c>
      <c r="F270" s="56" t="n">
        <f aca="false">Q269</f>
        <v>264828.832261847</v>
      </c>
      <c r="G270" s="56" t="n">
        <f aca="false">IF(AND(MOD(A270-1,12)=0,B270&lt;=Inputs!$C$7,E270=0),Inputs!$C$6,0)</f>
        <v>0</v>
      </c>
      <c r="H270" s="56" t="n">
        <f aca="false">IF(B270=1,G270*Inputs!$C$9,0)</f>
        <v>0</v>
      </c>
      <c r="I270" s="56" t="n">
        <f aca="false">I269+G270</f>
        <v>120000</v>
      </c>
      <c r="J270" s="56" t="n">
        <f aca="false">(F270+G270+H270)*((1+D270)^(1/12)-1)</f>
        <v>1078.94544411381</v>
      </c>
      <c r="K270" s="56" t="n">
        <f aca="false">(F270+G270+H270+J270)*(Inputs!$C$14+IF(B270&lt;=10,Inputs!$C$12,Inputs!$C$13))/12</f>
        <v>132.95388885298</v>
      </c>
      <c r="L270" s="56" t="n">
        <f aca="false">IF(OR(E270=1,A270&lt;=Inputs!$C$15),0,MAX(Inputs!$C$8*I270-(F270+G270+H270+J270-K270),0))</f>
        <v>0</v>
      </c>
      <c r="M270" s="56" t="n">
        <f aca="false">L270*INDEX(Rates!$B$2:$C$101,C270+1,IF(Inputs!$C$5="Male",1,2))/1000/12*Inputs!$C$16</f>
        <v>0</v>
      </c>
      <c r="N270" s="56" t="n">
        <f aca="false">IF($V$1=1,MAX(F270+G270+H270+J270-K270-M270,0)*Inputs!$C$22/12,0)</f>
        <v>0</v>
      </c>
      <c r="O270" s="56" t="n">
        <f aca="false">IF(AND(MOD(A270,12)=0,B270&gt;=Inputs!$C$18),MAX(F270+G270+H270+J270-K270-M270-N270,0)*Inputs!$C$17,0)</f>
        <v>0</v>
      </c>
      <c r="P270" s="56" t="n">
        <f aca="false">F270+G270+H270+J270-K270-M270-N270+O270</f>
        <v>265774.823817108</v>
      </c>
      <c r="Q270" s="56" t="n">
        <f aca="false">IF(OR(E270=1,P270&lt;=0),0,P270)</f>
        <v>265774.823817108</v>
      </c>
      <c r="R270" s="15" t="n">
        <f aca="false">IF(OR(E270=1,AND(P270&lt;=0,I270&gt;0)),1,0)</f>
        <v>0</v>
      </c>
      <c r="S270" s="15" t="n">
        <f aca="false">IF(L270&gt;0,1,0)</f>
        <v>0</v>
      </c>
    </row>
    <row r="271" customFormat="false" ht="15" hidden="false" customHeight="false" outlineLevel="0" collapsed="false">
      <c r="A271" s="15" t="n">
        <v>270</v>
      </c>
      <c r="B271" s="15" t="n">
        <f aca="false">INT((A271-1)/12)+1</f>
        <v>23</v>
      </c>
      <c r="C271" s="15" t="n">
        <f aca="false">MIN(Inputs!$C$4+B271-1,99)</f>
        <v>96</v>
      </c>
      <c r="D271" s="55" t="n">
        <f aca="false">Inputs!$C$28</f>
        <v>0.05</v>
      </c>
      <c r="E271" s="15" t="n">
        <f aca="false">R270</f>
        <v>0</v>
      </c>
      <c r="F271" s="56" t="n">
        <f aca="false">Q270</f>
        <v>265774.823817108</v>
      </c>
      <c r="G271" s="56" t="n">
        <f aca="false">IF(AND(MOD(A271-1,12)=0,B271&lt;=Inputs!$C$7,E271=0),Inputs!$C$6,0)</f>
        <v>0</v>
      </c>
      <c r="H271" s="56" t="n">
        <f aca="false">IF(B271=1,G271*Inputs!$C$9,0)</f>
        <v>0</v>
      </c>
      <c r="I271" s="56" t="n">
        <f aca="false">I270+G271</f>
        <v>120000</v>
      </c>
      <c r="J271" s="56" t="n">
        <f aca="false">(F271+G271+H271)*((1+D271)^(1/12)-1)</f>
        <v>1082.79953080823</v>
      </c>
      <c r="K271" s="56" t="n">
        <f aca="false">(F271+G271+H271+J271)*(Inputs!$C$14+IF(B271&lt;=10,Inputs!$C$12,Inputs!$C$13))/12</f>
        <v>133.428811673958</v>
      </c>
      <c r="L271" s="56" t="n">
        <f aca="false">IF(OR(E271=1,A271&lt;=Inputs!$C$15),0,MAX(Inputs!$C$8*I271-(F271+G271+H271+J271-K271),0))</f>
        <v>0</v>
      </c>
      <c r="M271" s="56" t="n">
        <f aca="false">L271*INDEX(Rates!$B$2:$C$101,C271+1,IF(Inputs!$C$5="Male",1,2))/1000/12*Inputs!$C$16</f>
        <v>0</v>
      </c>
      <c r="N271" s="56" t="n">
        <f aca="false">IF($V$1=1,MAX(F271+G271+H271+J271-K271-M271,0)*Inputs!$C$22/12,0)</f>
        <v>0</v>
      </c>
      <c r="O271" s="56" t="n">
        <f aca="false">IF(AND(MOD(A271,12)=0,B271&gt;=Inputs!$C$18),MAX(F271+G271+H271+J271-K271-M271-N271,0)*Inputs!$C$17,0)</f>
        <v>0</v>
      </c>
      <c r="P271" s="56" t="n">
        <f aca="false">F271+G271+H271+J271-K271-M271-N271+O271</f>
        <v>266724.194536242</v>
      </c>
      <c r="Q271" s="56" t="n">
        <f aca="false">IF(OR(E271=1,P271&lt;=0),0,P271)</f>
        <v>266724.194536242</v>
      </c>
      <c r="R271" s="15" t="n">
        <f aca="false">IF(OR(E271=1,AND(P271&lt;=0,I271&gt;0)),1,0)</f>
        <v>0</v>
      </c>
      <c r="S271" s="15" t="n">
        <f aca="false">IF(L271&gt;0,1,0)</f>
        <v>0</v>
      </c>
    </row>
    <row r="272" customFormat="false" ht="15" hidden="false" customHeight="false" outlineLevel="0" collapsed="false">
      <c r="A272" s="15" t="n">
        <v>271</v>
      </c>
      <c r="B272" s="15" t="n">
        <f aca="false">INT((A272-1)/12)+1</f>
        <v>23</v>
      </c>
      <c r="C272" s="15" t="n">
        <f aca="false">MIN(Inputs!$C$4+B272-1,99)</f>
        <v>96</v>
      </c>
      <c r="D272" s="55" t="n">
        <f aca="false">Inputs!$C$28</f>
        <v>0.05</v>
      </c>
      <c r="E272" s="15" t="n">
        <f aca="false">R271</f>
        <v>0</v>
      </c>
      <c r="F272" s="56" t="n">
        <f aca="false">Q271</f>
        <v>266724.194536242</v>
      </c>
      <c r="G272" s="56" t="n">
        <f aca="false">IF(AND(MOD(A272-1,12)=0,B272&lt;=Inputs!$C$7,E272=0),Inputs!$C$6,0)</f>
        <v>0</v>
      </c>
      <c r="H272" s="56" t="n">
        <f aca="false">IF(B272=1,G272*Inputs!$C$9,0)</f>
        <v>0</v>
      </c>
      <c r="I272" s="56" t="n">
        <f aca="false">I271+G272</f>
        <v>120000</v>
      </c>
      <c r="J272" s="56" t="n">
        <f aca="false">(F272+G272+H272)*((1+D272)^(1/12)-1)</f>
        <v>1086.66738463455</v>
      </c>
      <c r="K272" s="56" t="n">
        <f aca="false">(F272+G272+H272+J272)*(Inputs!$C$14+IF(B272&lt;=10,Inputs!$C$12,Inputs!$C$13))/12</f>
        <v>133.905430960438</v>
      </c>
      <c r="L272" s="56" t="n">
        <f aca="false">IF(OR(E272=1,A272&lt;=Inputs!$C$15),0,MAX(Inputs!$C$8*I272-(F272+G272+H272+J272-K272),0))</f>
        <v>0</v>
      </c>
      <c r="M272" s="56" t="n">
        <f aca="false">L272*INDEX(Rates!$B$2:$C$101,C272+1,IF(Inputs!$C$5="Male",1,2))/1000/12*Inputs!$C$16</f>
        <v>0</v>
      </c>
      <c r="N272" s="56" t="n">
        <f aca="false">IF($V$1=1,MAX(F272+G272+H272+J272-K272-M272,0)*Inputs!$C$22/12,0)</f>
        <v>0</v>
      </c>
      <c r="O272" s="56" t="n">
        <f aca="false">IF(AND(MOD(A272,12)=0,B272&gt;=Inputs!$C$18),MAX(F272+G272+H272+J272-K272-M272-N272,0)*Inputs!$C$17,0)</f>
        <v>0</v>
      </c>
      <c r="P272" s="56" t="n">
        <f aca="false">F272+G272+H272+J272-K272-M272-N272+O272</f>
        <v>267676.956489916</v>
      </c>
      <c r="Q272" s="56" t="n">
        <f aca="false">IF(OR(E272=1,P272&lt;=0),0,P272)</f>
        <v>267676.956489916</v>
      </c>
      <c r="R272" s="15" t="n">
        <f aca="false">IF(OR(E272=1,AND(P272&lt;=0,I272&gt;0)),1,0)</f>
        <v>0</v>
      </c>
      <c r="S272" s="15" t="n">
        <f aca="false">IF(L272&gt;0,1,0)</f>
        <v>0</v>
      </c>
    </row>
    <row r="273" customFormat="false" ht="15" hidden="false" customHeight="false" outlineLevel="0" collapsed="false">
      <c r="A273" s="15" t="n">
        <v>272</v>
      </c>
      <c r="B273" s="15" t="n">
        <f aca="false">INT((A273-1)/12)+1</f>
        <v>23</v>
      </c>
      <c r="C273" s="15" t="n">
        <f aca="false">MIN(Inputs!$C$4+B273-1,99)</f>
        <v>96</v>
      </c>
      <c r="D273" s="55" t="n">
        <f aca="false">Inputs!$C$28</f>
        <v>0.05</v>
      </c>
      <c r="E273" s="15" t="n">
        <f aca="false">R272</f>
        <v>0</v>
      </c>
      <c r="F273" s="56" t="n">
        <f aca="false">Q272</f>
        <v>267676.956489916</v>
      </c>
      <c r="G273" s="56" t="n">
        <f aca="false">IF(AND(MOD(A273-1,12)=0,B273&lt;=Inputs!$C$7,E273=0),Inputs!$C$6,0)</f>
        <v>0</v>
      </c>
      <c r="H273" s="56" t="n">
        <f aca="false">IF(B273=1,G273*Inputs!$C$9,0)</f>
        <v>0</v>
      </c>
      <c r="I273" s="56" t="n">
        <f aca="false">I272+G273</f>
        <v>120000</v>
      </c>
      <c r="J273" s="56" t="n">
        <f aca="false">(F273+G273+H273)*((1+D273)^(1/12)-1)</f>
        <v>1090.54905477017</v>
      </c>
      <c r="K273" s="56" t="n">
        <f aca="false">(F273+G273+H273+J273)*(Inputs!$C$14+IF(B273&lt;=10,Inputs!$C$12,Inputs!$C$13))/12</f>
        <v>134.383752772343</v>
      </c>
      <c r="L273" s="56" t="n">
        <f aca="false">IF(OR(E273=1,A273&lt;=Inputs!$C$15),0,MAX(Inputs!$C$8*I273-(F273+G273+H273+J273-K273),0))</f>
        <v>0</v>
      </c>
      <c r="M273" s="56" t="n">
        <f aca="false">L273*INDEX(Rates!$B$2:$C$101,C273+1,IF(Inputs!$C$5="Male",1,2))/1000/12*Inputs!$C$16</f>
        <v>0</v>
      </c>
      <c r="N273" s="56" t="n">
        <f aca="false">IF($V$1=1,MAX(F273+G273+H273+J273-K273-M273,0)*Inputs!$C$22/12,0)</f>
        <v>0</v>
      </c>
      <c r="O273" s="56" t="n">
        <f aca="false">IF(AND(MOD(A273,12)=0,B273&gt;=Inputs!$C$18),MAX(F273+G273+H273+J273-K273-M273-N273,0)*Inputs!$C$17,0)</f>
        <v>0</v>
      </c>
      <c r="P273" s="56" t="n">
        <f aca="false">F273+G273+H273+J273-K273-M273-N273+O273</f>
        <v>268633.121791914</v>
      </c>
      <c r="Q273" s="56" t="n">
        <f aca="false">IF(OR(E273=1,P273&lt;=0),0,P273)</f>
        <v>268633.121791914</v>
      </c>
      <c r="R273" s="15" t="n">
        <f aca="false">IF(OR(E273=1,AND(P273&lt;=0,I273&gt;0)),1,0)</f>
        <v>0</v>
      </c>
      <c r="S273" s="15" t="n">
        <f aca="false">IF(L273&gt;0,1,0)</f>
        <v>0</v>
      </c>
    </row>
    <row r="274" customFormat="false" ht="15" hidden="false" customHeight="false" outlineLevel="0" collapsed="false">
      <c r="A274" s="15" t="n">
        <v>273</v>
      </c>
      <c r="B274" s="15" t="n">
        <f aca="false">INT((A274-1)/12)+1</f>
        <v>23</v>
      </c>
      <c r="C274" s="15" t="n">
        <f aca="false">MIN(Inputs!$C$4+B274-1,99)</f>
        <v>96</v>
      </c>
      <c r="D274" s="55" t="n">
        <f aca="false">Inputs!$C$28</f>
        <v>0.05</v>
      </c>
      <c r="E274" s="15" t="n">
        <f aca="false">R273</f>
        <v>0</v>
      </c>
      <c r="F274" s="56" t="n">
        <f aca="false">Q273</f>
        <v>268633.121791914</v>
      </c>
      <c r="G274" s="56" t="n">
        <f aca="false">IF(AND(MOD(A274-1,12)=0,B274&lt;=Inputs!$C$7,E274=0),Inputs!$C$6,0)</f>
        <v>0</v>
      </c>
      <c r="H274" s="56" t="n">
        <f aca="false">IF(B274=1,G274*Inputs!$C$9,0)</f>
        <v>0</v>
      </c>
      <c r="I274" s="56" t="n">
        <f aca="false">I273+G274</f>
        <v>120000</v>
      </c>
      <c r="J274" s="56" t="n">
        <f aca="false">(F274+G274+H274)*((1+D274)^(1/12)-1)</f>
        <v>1094.44459056814</v>
      </c>
      <c r="K274" s="56" t="n">
        <f aca="false">(F274+G274+H274+J274)*(Inputs!$C$14+IF(B274&lt;=10,Inputs!$C$12,Inputs!$C$13))/12</f>
        <v>134.863783191241</v>
      </c>
      <c r="L274" s="56" t="n">
        <f aca="false">IF(OR(E274=1,A274&lt;=Inputs!$C$15),0,MAX(Inputs!$C$8*I274-(F274+G274+H274+J274-K274),0))</f>
        <v>0</v>
      </c>
      <c r="M274" s="56" t="n">
        <f aca="false">L274*INDEX(Rates!$B$2:$C$101,C274+1,IF(Inputs!$C$5="Male",1,2))/1000/12*Inputs!$C$16</f>
        <v>0</v>
      </c>
      <c r="N274" s="56" t="n">
        <f aca="false">IF($V$1=1,MAX(F274+G274+H274+J274-K274-M274,0)*Inputs!$C$22/12,0)</f>
        <v>0</v>
      </c>
      <c r="O274" s="56" t="n">
        <f aca="false">IF(AND(MOD(A274,12)=0,B274&gt;=Inputs!$C$18),MAX(F274+G274+H274+J274-K274-M274-N274,0)*Inputs!$C$17,0)</f>
        <v>0</v>
      </c>
      <c r="P274" s="56" t="n">
        <f aca="false">F274+G274+H274+J274-K274-M274-N274+O274</f>
        <v>269592.702599291</v>
      </c>
      <c r="Q274" s="56" t="n">
        <f aca="false">IF(OR(E274=1,P274&lt;=0),0,P274)</f>
        <v>269592.702599291</v>
      </c>
      <c r="R274" s="15" t="n">
        <f aca="false">IF(OR(E274=1,AND(P274&lt;=0,I274&gt;0)),1,0)</f>
        <v>0</v>
      </c>
      <c r="S274" s="15" t="n">
        <f aca="false">IF(L274&gt;0,1,0)</f>
        <v>0</v>
      </c>
    </row>
    <row r="275" customFormat="false" ht="15" hidden="false" customHeight="false" outlineLevel="0" collapsed="false">
      <c r="A275" s="15" t="n">
        <v>274</v>
      </c>
      <c r="B275" s="15" t="n">
        <f aca="false">INT((A275-1)/12)+1</f>
        <v>23</v>
      </c>
      <c r="C275" s="15" t="n">
        <f aca="false">MIN(Inputs!$C$4+B275-1,99)</f>
        <v>96</v>
      </c>
      <c r="D275" s="55" t="n">
        <f aca="false">Inputs!$C$28</f>
        <v>0.05</v>
      </c>
      <c r="E275" s="15" t="n">
        <f aca="false">R274</f>
        <v>0</v>
      </c>
      <c r="F275" s="56" t="n">
        <f aca="false">Q274</f>
        <v>269592.702599291</v>
      </c>
      <c r="G275" s="56" t="n">
        <f aca="false">IF(AND(MOD(A275-1,12)=0,B275&lt;=Inputs!$C$7,E275=0),Inputs!$C$6,0)</f>
        <v>0</v>
      </c>
      <c r="H275" s="56" t="n">
        <f aca="false">IF(B275=1,G275*Inputs!$C$9,0)</f>
        <v>0</v>
      </c>
      <c r="I275" s="56" t="n">
        <f aca="false">I274+G275</f>
        <v>120000</v>
      </c>
      <c r="J275" s="56" t="n">
        <f aca="false">(F275+G275+H275)*((1+D275)^(1/12)-1)</f>
        <v>1098.35404155781</v>
      </c>
      <c r="K275" s="56" t="n">
        <f aca="false">(F275+G275+H275+J275)*(Inputs!$C$14+IF(B275&lt;=10,Inputs!$C$12,Inputs!$C$13))/12</f>
        <v>135.345528320424</v>
      </c>
      <c r="L275" s="56" t="n">
        <f aca="false">IF(OR(E275=1,A275&lt;=Inputs!$C$15),0,MAX(Inputs!$C$8*I275-(F275+G275+H275+J275-K275),0))</f>
        <v>0</v>
      </c>
      <c r="M275" s="56" t="n">
        <f aca="false">L275*INDEX(Rates!$B$2:$C$101,C275+1,IF(Inputs!$C$5="Male",1,2))/1000/12*Inputs!$C$16</f>
        <v>0</v>
      </c>
      <c r="N275" s="56" t="n">
        <f aca="false">IF($V$1=1,MAX(F275+G275+H275+J275-K275-M275,0)*Inputs!$C$22/12,0)</f>
        <v>0</v>
      </c>
      <c r="O275" s="56" t="n">
        <f aca="false">IF(AND(MOD(A275,12)=0,B275&gt;=Inputs!$C$18),MAX(F275+G275+H275+J275-K275-M275-N275,0)*Inputs!$C$17,0)</f>
        <v>0</v>
      </c>
      <c r="P275" s="56" t="n">
        <f aca="false">F275+G275+H275+J275-K275-M275-N275+O275</f>
        <v>270555.711112528</v>
      </c>
      <c r="Q275" s="56" t="n">
        <f aca="false">IF(OR(E275=1,P275&lt;=0),0,P275)</f>
        <v>270555.711112528</v>
      </c>
      <c r="R275" s="15" t="n">
        <f aca="false">IF(OR(E275=1,AND(P275&lt;=0,I275&gt;0)),1,0)</f>
        <v>0</v>
      </c>
      <c r="S275" s="15" t="n">
        <f aca="false">IF(L275&gt;0,1,0)</f>
        <v>0</v>
      </c>
    </row>
    <row r="276" customFormat="false" ht="15" hidden="false" customHeight="false" outlineLevel="0" collapsed="false">
      <c r="A276" s="15" t="n">
        <v>275</v>
      </c>
      <c r="B276" s="15" t="n">
        <f aca="false">INT((A276-1)/12)+1</f>
        <v>23</v>
      </c>
      <c r="C276" s="15" t="n">
        <f aca="false">MIN(Inputs!$C$4+B276-1,99)</f>
        <v>96</v>
      </c>
      <c r="D276" s="55" t="n">
        <f aca="false">Inputs!$C$28</f>
        <v>0.05</v>
      </c>
      <c r="E276" s="15" t="n">
        <f aca="false">R275</f>
        <v>0</v>
      </c>
      <c r="F276" s="56" t="n">
        <f aca="false">Q275</f>
        <v>270555.711112528</v>
      </c>
      <c r="G276" s="56" t="n">
        <f aca="false">IF(AND(MOD(A276-1,12)=0,B276&lt;=Inputs!$C$7,E276=0),Inputs!$C$6,0)</f>
        <v>0</v>
      </c>
      <c r="H276" s="56" t="n">
        <f aca="false">IF(B276=1,G276*Inputs!$C$9,0)</f>
        <v>0</v>
      </c>
      <c r="I276" s="56" t="n">
        <f aca="false">I275+G276</f>
        <v>120000</v>
      </c>
      <c r="J276" s="56" t="n">
        <f aca="false">(F276+G276+H276)*((1+D276)^(1/12)-1)</f>
        <v>1102.27745744544</v>
      </c>
      <c r="K276" s="56" t="n">
        <f aca="false">(F276+G276+H276+J276)*(Inputs!$C$14+IF(B276&lt;=10,Inputs!$C$12,Inputs!$C$13))/12</f>
        <v>135.828994284987</v>
      </c>
      <c r="L276" s="56" t="n">
        <f aca="false">IF(OR(E276=1,A276&lt;=Inputs!$C$15),0,MAX(Inputs!$C$8*I276-(F276+G276+H276+J276-K276),0))</f>
        <v>0</v>
      </c>
      <c r="M276" s="56" t="n">
        <f aca="false">L276*INDEX(Rates!$B$2:$C$101,C276+1,IF(Inputs!$C$5="Male",1,2))/1000/12*Inputs!$C$16</f>
        <v>0</v>
      </c>
      <c r="N276" s="56" t="n">
        <f aca="false">IF($V$1=1,MAX(F276+G276+H276+J276-K276-M276,0)*Inputs!$C$22/12,0)</f>
        <v>0</v>
      </c>
      <c r="O276" s="56" t="n">
        <f aca="false">IF(AND(MOD(A276,12)=0,B276&gt;=Inputs!$C$18),MAX(F276+G276+H276+J276-K276-M276-N276,0)*Inputs!$C$17,0)</f>
        <v>0</v>
      </c>
      <c r="P276" s="56" t="n">
        <f aca="false">F276+G276+H276+J276-K276-M276-N276+O276</f>
        <v>271522.159575689</v>
      </c>
      <c r="Q276" s="56" t="n">
        <f aca="false">IF(OR(E276=1,P276&lt;=0),0,P276)</f>
        <v>271522.159575689</v>
      </c>
      <c r="R276" s="15" t="n">
        <f aca="false">IF(OR(E276=1,AND(P276&lt;=0,I276&gt;0)),1,0)</f>
        <v>0</v>
      </c>
      <c r="S276" s="15" t="n">
        <f aca="false">IF(L276&gt;0,1,0)</f>
        <v>0</v>
      </c>
    </row>
    <row r="277" customFormat="false" ht="15" hidden="false" customHeight="false" outlineLevel="0" collapsed="false">
      <c r="A277" s="15" t="n">
        <v>276</v>
      </c>
      <c r="B277" s="15" t="n">
        <f aca="false">INT((A277-1)/12)+1</f>
        <v>23</v>
      </c>
      <c r="C277" s="15" t="n">
        <f aca="false">MIN(Inputs!$C$4+B277-1,99)</f>
        <v>96</v>
      </c>
      <c r="D277" s="55" t="n">
        <f aca="false">Inputs!$C$28</f>
        <v>0.05</v>
      </c>
      <c r="E277" s="15" t="n">
        <f aca="false">R276</f>
        <v>0</v>
      </c>
      <c r="F277" s="56" t="n">
        <f aca="false">Q276</f>
        <v>271522.159575689</v>
      </c>
      <c r="G277" s="56" t="n">
        <f aca="false">IF(AND(MOD(A277-1,12)=0,B277&lt;=Inputs!$C$7,E277=0),Inputs!$C$6,0)</f>
        <v>0</v>
      </c>
      <c r="H277" s="56" t="n">
        <f aca="false">IF(B277=1,G277*Inputs!$C$9,0)</f>
        <v>0</v>
      </c>
      <c r="I277" s="56" t="n">
        <f aca="false">I276+G277</f>
        <v>120000</v>
      </c>
      <c r="J277" s="56" t="n">
        <f aca="false">(F277+G277+H277)*((1+D277)^(1/12)-1)</f>
        <v>1106.21488811488</v>
      </c>
      <c r="K277" s="56" t="n">
        <f aca="false">(F277+G277+H277+J277)*(Inputs!$C$14+IF(B277&lt;=10,Inputs!$C$12,Inputs!$C$13))/12</f>
        <v>136.314187231902</v>
      </c>
      <c r="L277" s="56" t="n">
        <f aca="false">IF(OR(E277=1,A277&lt;=Inputs!$C$15),0,MAX(Inputs!$C$8*I277-(F277+G277+H277+J277-K277),0))</f>
        <v>0</v>
      </c>
      <c r="M277" s="56" t="n">
        <f aca="false">L277*INDEX(Rates!$B$2:$C$101,C277+1,IF(Inputs!$C$5="Male",1,2))/1000/12*Inputs!$C$16</f>
        <v>0</v>
      </c>
      <c r="N277" s="56" t="n">
        <f aca="false">IF($V$1=1,MAX(F277+G277+H277+J277-K277-M277,0)*Inputs!$C$22/12,0)</f>
        <v>0</v>
      </c>
      <c r="O277" s="56" t="n">
        <f aca="false">IF(AND(MOD(A277,12)=0,B277&gt;=Inputs!$C$18),MAX(F277+G277+H277+J277-K277-M277-N277,0)*Inputs!$C$17,0)</f>
        <v>1362.46030138286</v>
      </c>
      <c r="P277" s="56" t="n">
        <f aca="false">F277+G277+H277+J277-K277-M277-N277+O277</f>
        <v>273854.520577955</v>
      </c>
      <c r="Q277" s="56" t="n">
        <f aca="false">IF(OR(E277=1,P277&lt;=0),0,P277)</f>
        <v>273854.520577955</v>
      </c>
      <c r="R277" s="15" t="n">
        <f aca="false">IF(OR(E277=1,AND(P277&lt;=0,I277&gt;0)),1,0)</f>
        <v>0</v>
      </c>
      <c r="S277" s="15" t="n">
        <f aca="false">IF(L277&gt;0,1,0)</f>
        <v>0</v>
      </c>
    </row>
    <row r="278" customFormat="false" ht="15" hidden="false" customHeight="false" outlineLevel="0" collapsed="false">
      <c r="A278" s="15" t="n">
        <v>277</v>
      </c>
      <c r="B278" s="15" t="n">
        <f aca="false">INT((A278-1)/12)+1</f>
        <v>24</v>
      </c>
      <c r="C278" s="15" t="n">
        <f aca="false">MIN(Inputs!$C$4+B278-1,99)</f>
        <v>97</v>
      </c>
      <c r="D278" s="55" t="n">
        <f aca="false">Inputs!$C$28</f>
        <v>0.05</v>
      </c>
      <c r="E278" s="15" t="n">
        <f aca="false">R277</f>
        <v>0</v>
      </c>
      <c r="F278" s="56" t="n">
        <f aca="false">Q277</f>
        <v>273854.520577955</v>
      </c>
      <c r="G278" s="56" t="n">
        <f aca="false">IF(AND(MOD(A278-1,12)=0,B278&lt;=Inputs!$C$7,E278=0),Inputs!$C$6,0)</f>
        <v>0</v>
      </c>
      <c r="H278" s="56" t="n">
        <f aca="false">IF(B278=1,G278*Inputs!$C$9,0)</f>
        <v>0</v>
      </c>
      <c r="I278" s="56" t="n">
        <f aca="false">I277+G278</f>
        <v>120000</v>
      </c>
      <c r="J278" s="56" t="n">
        <f aca="false">(F278+G278+H278)*((1+D278)^(1/12)-1)</f>
        <v>1115.71721554626</v>
      </c>
      <c r="K278" s="56" t="n">
        <f aca="false">(F278+G278+H278+J278)*(Inputs!$C$14+IF(B278&lt;=10,Inputs!$C$12,Inputs!$C$13))/12</f>
        <v>137.48511889675</v>
      </c>
      <c r="L278" s="56" t="n">
        <f aca="false">IF(OR(E278=1,A278&lt;=Inputs!$C$15),0,MAX(Inputs!$C$8*I278-(F278+G278+H278+J278-K278),0))</f>
        <v>0</v>
      </c>
      <c r="M278" s="56" t="n">
        <f aca="false">L278*INDEX(Rates!$B$2:$C$101,C278+1,IF(Inputs!$C$5="Male",1,2))/1000/12*Inputs!$C$16</f>
        <v>0</v>
      </c>
      <c r="N278" s="56" t="n">
        <f aca="false">IF($V$1=1,MAX(F278+G278+H278+J278-K278-M278,0)*Inputs!$C$22/12,0)</f>
        <v>0</v>
      </c>
      <c r="O278" s="56" t="n">
        <f aca="false">IF(AND(MOD(A278,12)=0,B278&gt;=Inputs!$C$18),MAX(F278+G278+H278+J278-K278-M278-N278,0)*Inputs!$C$17,0)</f>
        <v>0</v>
      </c>
      <c r="P278" s="56" t="n">
        <f aca="false">F278+G278+H278+J278-K278-M278-N278+O278</f>
        <v>274832.752674604</v>
      </c>
      <c r="Q278" s="56" t="n">
        <f aca="false">IF(OR(E278=1,P278&lt;=0),0,P278)</f>
        <v>274832.752674604</v>
      </c>
      <c r="R278" s="15" t="n">
        <f aca="false">IF(OR(E278=1,AND(P278&lt;=0,I278&gt;0)),1,0)</f>
        <v>0</v>
      </c>
      <c r="S278" s="15" t="n">
        <f aca="false">IF(L278&gt;0,1,0)</f>
        <v>0</v>
      </c>
    </row>
    <row r="279" customFormat="false" ht="15" hidden="false" customHeight="false" outlineLevel="0" collapsed="false">
      <c r="A279" s="15" t="n">
        <v>278</v>
      </c>
      <c r="B279" s="15" t="n">
        <f aca="false">INT((A279-1)/12)+1</f>
        <v>24</v>
      </c>
      <c r="C279" s="15" t="n">
        <f aca="false">MIN(Inputs!$C$4+B279-1,99)</f>
        <v>97</v>
      </c>
      <c r="D279" s="55" t="n">
        <f aca="false">Inputs!$C$28</f>
        <v>0.05</v>
      </c>
      <c r="E279" s="15" t="n">
        <f aca="false">R278</f>
        <v>0</v>
      </c>
      <c r="F279" s="56" t="n">
        <f aca="false">Q278</f>
        <v>274832.752674604</v>
      </c>
      <c r="G279" s="56" t="n">
        <f aca="false">IF(AND(MOD(A279-1,12)=0,B279&lt;=Inputs!$C$7,E279=0),Inputs!$C$6,0)</f>
        <v>0</v>
      </c>
      <c r="H279" s="56" t="n">
        <f aca="false">IF(B279=1,G279*Inputs!$C$9,0)</f>
        <v>0</v>
      </c>
      <c r="I279" s="56" t="n">
        <f aca="false">I278+G279</f>
        <v>120000</v>
      </c>
      <c r="J279" s="56" t="n">
        <f aca="false">(F279+G279+H279)*((1+D279)^(1/12)-1)</f>
        <v>1119.70265419715</v>
      </c>
      <c r="K279" s="56" t="n">
        <f aca="false">(F279+G279+H279+J279)*(Inputs!$C$14+IF(B279&lt;=10,Inputs!$C$12,Inputs!$C$13))/12</f>
        <v>137.976227664401</v>
      </c>
      <c r="L279" s="56" t="n">
        <f aca="false">IF(OR(E279=1,A279&lt;=Inputs!$C$15),0,MAX(Inputs!$C$8*I279-(F279+G279+H279+J279-K279),0))</f>
        <v>0</v>
      </c>
      <c r="M279" s="56" t="n">
        <f aca="false">L279*INDEX(Rates!$B$2:$C$101,C279+1,IF(Inputs!$C$5="Male",1,2))/1000/12*Inputs!$C$16</f>
        <v>0</v>
      </c>
      <c r="N279" s="56" t="n">
        <f aca="false">IF($V$1=1,MAX(F279+G279+H279+J279-K279-M279,0)*Inputs!$C$22/12,0)</f>
        <v>0</v>
      </c>
      <c r="O279" s="56" t="n">
        <f aca="false">IF(AND(MOD(A279,12)=0,B279&gt;=Inputs!$C$18),MAX(F279+G279+H279+J279-K279-M279-N279,0)*Inputs!$C$17,0)</f>
        <v>0</v>
      </c>
      <c r="P279" s="56" t="n">
        <f aca="false">F279+G279+H279+J279-K279-M279-N279+O279</f>
        <v>275814.479101137</v>
      </c>
      <c r="Q279" s="56" t="n">
        <f aca="false">IF(OR(E279=1,P279&lt;=0),0,P279)</f>
        <v>275814.479101137</v>
      </c>
      <c r="R279" s="15" t="n">
        <f aca="false">IF(OR(E279=1,AND(P279&lt;=0,I279&gt;0)),1,0)</f>
        <v>0</v>
      </c>
      <c r="S279" s="15" t="n">
        <f aca="false">IF(L279&gt;0,1,0)</f>
        <v>0</v>
      </c>
    </row>
    <row r="280" customFormat="false" ht="15" hidden="false" customHeight="false" outlineLevel="0" collapsed="false">
      <c r="A280" s="15" t="n">
        <v>279</v>
      </c>
      <c r="B280" s="15" t="n">
        <f aca="false">INT((A280-1)/12)+1</f>
        <v>24</v>
      </c>
      <c r="C280" s="15" t="n">
        <f aca="false">MIN(Inputs!$C$4+B280-1,99)</f>
        <v>97</v>
      </c>
      <c r="D280" s="55" t="n">
        <f aca="false">Inputs!$C$28</f>
        <v>0.05</v>
      </c>
      <c r="E280" s="15" t="n">
        <f aca="false">R279</f>
        <v>0</v>
      </c>
      <c r="F280" s="56" t="n">
        <f aca="false">Q279</f>
        <v>275814.479101137</v>
      </c>
      <c r="G280" s="56" t="n">
        <f aca="false">IF(AND(MOD(A280-1,12)=0,B280&lt;=Inputs!$C$7,E280=0),Inputs!$C$6,0)</f>
        <v>0</v>
      </c>
      <c r="H280" s="56" t="n">
        <f aca="false">IF(B280=1,G280*Inputs!$C$9,0)</f>
        <v>0</v>
      </c>
      <c r="I280" s="56" t="n">
        <f aca="false">I279+G280</f>
        <v>120000</v>
      </c>
      <c r="J280" s="56" t="n">
        <f aca="false">(F280+G280+H280)*((1+D280)^(1/12)-1)</f>
        <v>1123.70232918052</v>
      </c>
      <c r="K280" s="56" t="n">
        <f aca="false">(F280+G280+H280+J280)*(Inputs!$C$14+IF(B280&lt;=10,Inputs!$C$12,Inputs!$C$13))/12</f>
        <v>138.469090715159</v>
      </c>
      <c r="L280" s="56" t="n">
        <f aca="false">IF(OR(E280=1,A280&lt;=Inputs!$C$15),0,MAX(Inputs!$C$8*I280-(F280+G280+H280+J280-K280),0))</f>
        <v>0</v>
      </c>
      <c r="M280" s="56" t="n">
        <f aca="false">L280*INDEX(Rates!$B$2:$C$101,C280+1,IF(Inputs!$C$5="Male",1,2))/1000/12*Inputs!$C$16</f>
        <v>0</v>
      </c>
      <c r="N280" s="56" t="n">
        <f aca="false">IF($V$1=1,MAX(F280+G280+H280+J280-K280-M280,0)*Inputs!$C$22/12,0)</f>
        <v>0</v>
      </c>
      <c r="O280" s="56" t="n">
        <f aca="false">IF(AND(MOD(A280,12)=0,B280&gt;=Inputs!$C$18),MAX(F280+G280+H280+J280-K280-M280-N280,0)*Inputs!$C$17,0)</f>
        <v>0</v>
      </c>
      <c r="P280" s="56" t="n">
        <f aca="false">F280+G280+H280+J280-K280-M280-N280+O280</f>
        <v>276799.712339602</v>
      </c>
      <c r="Q280" s="56" t="n">
        <f aca="false">IF(OR(E280=1,P280&lt;=0),0,P280)</f>
        <v>276799.712339602</v>
      </c>
      <c r="R280" s="15" t="n">
        <f aca="false">IF(OR(E280=1,AND(P280&lt;=0,I280&gt;0)),1,0)</f>
        <v>0</v>
      </c>
      <c r="S280" s="15" t="n">
        <f aca="false">IF(L280&gt;0,1,0)</f>
        <v>0</v>
      </c>
    </row>
    <row r="281" customFormat="false" ht="15" hidden="false" customHeight="false" outlineLevel="0" collapsed="false">
      <c r="A281" s="15" t="n">
        <v>280</v>
      </c>
      <c r="B281" s="15" t="n">
        <f aca="false">INT((A281-1)/12)+1</f>
        <v>24</v>
      </c>
      <c r="C281" s="15" t="n">
        <f aca="false">MIN(Inputs!$C$4+B281-1,99)</f>
        <v>97</v>
      </c>
      <c r="D281" s="55" t="n">
        <f aca="false">Inputs!$C$28</f>
        <v>0.05</v>
      </c>
      <c r="E281" s="15" t="n">
        <f aca="false">R280</f>
        <v>0</v>
      </c>
      <c r="F281" s="56" t="n">
        <f aca="false">Q280</f>
        <v>276799.712339602</v>
      </c>
      <c r="G281" s="56" t="n">
        <f aca="false">IF(AND(MOD(A281-1,12)=0,B281&lt;=Inputs!$C$7,E281=0),Inputs!$C$6,0)</f>
        <v>0</v>
      </c>
      <c r="H281" s="56" t="n">
        <f aca="false">IF(B281=1,G281*Inputs!$C$9,0)</f>
        <v>0</v>
      </c>
      <c r="I281" s="56" t="n">
        <f aca="false">I280+G281</f>
        <v>120000</v>
      </c>
      <c r="J281" s="56" t="n">
        <f aca="false">(F281+G281+H281)*((1+D281)^(1/12)-1)</f>
        <v>1127.7162913498</v>
      </c>
      <c r="K281" s="56" t="n">
        <f aca="false">(F281+G281+H281+J281)*(Inputs!$C$14+IF(B281&lt;=10,Inputs!$C$12,Inputs!$C$13))/12</f>
        <v>138.963714315476</v>
      </c>
      <c r="L281" s="56" t="n">
        <f aca="false">IF(OR(E281=1,A281&lt;=Inputs!$C$15),0,MAX(Inputs!$C$8*I281-(F281+G281+H281+J281-K281),0))</f>
        <v>0</v>
      </c>
      <c r="M281" s="56" t="n">
        <f aca="false">L281*INDEX(Rates!$B$2:$C$101,C281+1,IF(Inputs!$C$5="Male",1,2))/1000/12*Inputs!$C$16</f>
        <v>0</v>
      </c>
      <c r="N281" s="56" t="n">
        <f aca="false">IF($V$1=1,MAX(F281+G281+H281+J281-K281-M281,0)*Inputs!$C$22/12,0)</f>
        <v>0</v>
      </c>
      <c r="O281" s="56" t="n">
        <f aca="false">IF(AND(MOD(A281,12)=0,B281&gt;=Inputs!$C$18),MAX(F281+G281+H281+J281-K281-M281-N281,0)*Inputs!$C$17,0)</f>
        <v>0</v>
      </c>
      <c r="P281" s="56" t="n">
        <f aca="false">F281+G281+H281+J281-K281-M281-N281+O281</f>
        <v>277788.464916636</v>
      </c>
      <c r="Q281" s="56" t="n">
        <f aca="false">IF(OR(E281=1,P281&lt;=0),0,P281)</f>
        <v>277788.464916636</v>
      </c>
      <c r="R281" s="15" t="n">
        <f aca="false">IF(OR(E281=1,AND(P281&lt;=0,I281&gt;0)),1,0)</f>
        <v>0</v>
      </c>
      <c r="S281" s="15" t="n">
        <f aca="false">IF(L281&gt;0,1,0)</f>
        <v>0</v>
      </c>
    </row>
    <row r="282" customFormat="false" ht="15" hidden="false" customHeight="false" outlineLevel="0" collapsed="false">
      <c r="A282" s="15" t="n">
        <v>281</v>
      </c>
      <c r="B282" s="15" t="n">
        <f aca="false">INT((A282-1)/12)+1</f>
        <v>24</v>
      </c>
      <c r="C282" s="15" t="n">
        <f aca="false">MIN(Inputs!$C$4+B282-1,99)</f>
        <v>97</v>
      </c>
      <c r="D282" s="55" t="n">
        <f aca="false">Inputs!$C$28</f>
        <v>0.05</v>
      </c>
      <c r="E282" s="15" t="n">
        <f aca="false">R281</f>
        <v>0</v>
      </c>
      <c r="F282" s="56" t="n">
        <f aca="false">Q281</f>
        <v>277788.464916636</v>
      </c>
      <c r="G282" s="56" t="n">
        <f aca="false">IF(AND(MOD(A282-1,12)=0,B282&lt;=Inputs!$C$7,E282=0),Inputs!$C$6,0)</f>
        <v>0</v>
      </c>
      <c r="H282" s="56" t="n">
        <f aca="false">IF(B282=1,G282*Inputs!$C$9,0)</f>
        <v>0</v>
      </c>
      <c r="I282" s="56" t="n">
        <f aca="false">I281+G282</f>
        <v>120000</v>
      </c>
      <c r="J282" s="56" t="n">
        <f aca="false">(F282+G282+H282)*((1+D282)^(1/12)-1)</f>
        <v>1131.74459174003</v>
      </c>
      <c r="K282" s="56" t="n">
        <f aca="false">(F282+G282+H282+J282)*(Inputs!$C$14+IF(B282&lt;=10,Inputs!$C$12,Inputs!$C$13))/12</f>
        <v>139.460104754188</v>
      </c>
      <c r="L282" s="56" t="n">
        <f aca="false">IF(OR(E282=1,A282&lt;=Inputs!$C$15),0,MAX(Inputs!$C$8*I282-(F282+G282+H282+J282-K282),0))</f>
        <v>0</v>
      </c>
      <c r="M282" s="56" t="n">
        <f aca="false">L282*INDEX(Rates!$B$2:$C$101,C282+1,IF(Inputs!$C$5="Male",1,2))/1000/12*Inputs!$C$16</f>
        <v>0</v>
      </c>
      <c r="N282" s="56" t="n">
        <f aca="false">IF($V$1=1,MAX(F282+G282+H282+J282-K282-M282,0)*Inputs!$C$22/12,0)</f>
        <v>0</v>
      </c>
      <c r="O282" s="56" t="n">
        <f aca="false">IF(AND(MOD(A282,12)=0,B282&gt;=Inputs!$C$18),MAX(F282+G282+H282+J282-K282-M282-N282,0)*Inputs!$C$17,0)</f>
        <v>0</v>
      </c>
      <c r="P282" s="56" t="n">
        <f aca="false">F282+G282+H282+J282-K282-M282-N282+O282</f>
        <v>278780.749403622</v>
      </c>
      <c r="Q282" s="56" t="n">
        <f aca="false">IF(OR(E282=1,P282&lt;=0),0,P282)</f>
        <v>278780.749403622</v>
      </c>
      <c r="R282" s="15" t="n">
        <f aca="false">IF(OR(E282=1,AND(P282&lt;=0,I282&gt;0)),1,0)</f>
        <v>0</v>
      </c>
      <c r="S282" s="15" t="n">
        <f aca="false">IF(L282&gt;0,1,0)</f>
        <v>0</v>
      </c>
    </row>
    <row r="283" customFormat="false" ht="15" hidden="false" customHeight="false" outlineLevel="0" collapsed="false">
      <c r="A283" s="15" t="n">
        <v>282</v>
      </c>
      <c r="B283" s="15" t="n">
        <f aca="false">INT((A283-1)/12)+1</f>
        <v>24</v>
      </c>
      <c r="C283" s="15" t="n">
        <f aca="false">MIN(Inputs!$C$4+B283-1,99)</f>
        <v>97</v>
      </c>
      <c r="D283" s="55" t="n">
        <f aca="false">Inputs!$C$28</f>
        <v>0.05</v>
      </c>
      <c r="E283" s="15" t="n">
        <f aca="false">R282</f>
        <v>0</v>
      </c>
      <c r="F283" s="56" t="n">
        <f aca="false">Q282</f>
        <v>278780.749403622</v>
      </c>
      <c r="G283" s="56" t="n">
        <f aca="false">IF(AND(MOD(A283-1,12)=0,B283&lt;=Inputs!$C$7,E283=0),Inputs!$C$6,0)</f>
        <v>0</v>
      </c>
      <c r="H283" s="56" t="n">
        <f aca="false">IF(B283=1,G283*Inputs!$C$9,0)</f>
        <v>0</v>
      </c>
      <c r="I283" s="56" t="n">
        <f aca="false">I282+G283</f>
        <v>120000</v>
      </c>
      <c r="J283" s="56" t="n">
        <f aca="false">(F283+G283+H283)*((1+D283)^(1/12)-1)</f>
        <v>1135.78728156861</v>
      </c>
      <c r="K283" s="56" t="n">
        <f aca="false">(F283+G283+H283+J283)*(Inputs!$C$14+IF(B283&lt;=10,Inputs!$C$12,Inputs!$C$13))/12</f>
        <v>139.958268342595</v>
      </c>
      <c r="L283" s="56" t="n">
        <f aca="false">IF(OR(E283=1,A283&lt;=Inputs!$C$15),0,MAX(Inputs!$C$8*I283-(F283+G283+H283+J283-K283),0))</f>
        <v>0</v>
      </c>
      <c r="M283" s="56" t="n">
        <f aca="false">L283*INDEX(Rates!$B$2:$C$101,C283+1,IF(Inputs!$C$5="Male",1,2))/1000/12*Inputs!$C$16</f>
        <v>0</v>
      </c>
      <c r="N283" s="56" t="n">
        <f aca="false">IF($V$1=1,MAX(F283+G283+H283+J283-K283-M283,0)*Inputs!$C$22/12,0)</f>
        <v>0</v>
      </c>
      <c r="O283" s="56" t="n">
        <f aca="false">IF(AND(MOD(A283,12)=0,B283&gt;=Inputs!$C$18),MAX(F283+G283+H283+J283-K283-M283-N283,0)*Inputs!$C$17,0)</f>
        <v>0</v>
      </c>
      <c r="P283" s="56" t="n">
        <f aca="false">F283+G283+H283+J283-K283-M283-N283+O283</f>
        <v>279776.578416848</v>
      </c>
      <c r="Q283" s="56" t="n">
        <f aca="false">IF(OR(E283=1,P283&lt;=0),0,P283)</f>
        <v>279776.578416848</v>
      </c>
      <c r="R283" s="15" t="n">
        <f aca="false">IF(OR(E283=1,AND(P283&lt;=0,I283&gt;0)),1,0)</f>
        <v>0</v>
      </c>
      <c r="S283" s="15" t="n">
        <f aca="false">IF(L283&gt;0,1,0)</f>
        <v>0</v>
      </c>
    </row>
    <row r="284" customFormat="false" ht="15" hidden="false" customHeight="false" outlineLevel="0" collapsed="false">
      <c r="A284" s="15" t="n">
        <v>283</v>
      </c>
      <c r="B284" s="15" t="n">
        <f aca="false">INT((A284-1)/12)+1</f>
        <v>24</v>
      </c>
      <c r="C284" s="15" t="n">
        <f aca="false">MIN(Inputs!$C$4+B284-1,99)</f>
        <v>97</v>
      </c>
      <c r="D284" s="55" t="n">
        <f aca="false">Inputs!$C$28</f>
        <v>0.05</v>
      </c>
      <c r="E284" s="15" t="n">
        <f aca="false">R283</f>
        <v>0</v>
      </c>
      <c r="F284" s="56" t="n">
        <f aca="false">Q283</f>
        <v>279776.578416848</v>
      </c>
      <c r="G284" s="56" t="n">
        <f aca="false">IF(AND(MOD(A284-1,12)=0,B284&lt;=Inputs!$C$7,E284=0),Inputs!$C$6,0)</f>
        <v>0</v>
      </c>
      <c r="H284" s="56" t="n">
        <f aca="false">IF(B284=1,G284*Inputs!$C$9,0)</f>
        <v>0</v>
      </c>
      <c r="I284" s="56" t="n">
        <f aca="false">I283+G284</f>
        <v>120000</v>
      </c>
      <c r="J284" s="56" t="n">
        <f aca="false">(F284+G284+H284)*((1+D284)^(1/12)-1)</f>
        <v>1139.84441223584</v>
      </c>
      <c r="K284" s="56" t="n">
        <f aca="false">(F284+G284+H284+J284)*(Inputs!$C$14+IF(B284&lt;=10,Inputs!$C$12,Inputs!$C$13))/12</f>
        <v>140.458211414542</v>
      </c>
      <c r="L284" s="56" t="n">
        <f aca="false">IF(OR(E284=1,A284&lt;=Inputs!$C$15),0,MAX(Inputs!$C$8*I284-(F284+G284+H284+J284-K284),0))</f>
        <v>0</v>
      </c>
      <c r="M284" s="56" t="n">
        <f aca="false">L284*INDEX(Rates!$B$2:$C$101,C284+1,IF(Inputs!$C$5="Male",1,2))/1000/12*Inputs!$C$16</f>
        <v>0</v>
      </c>
      <c r="N284" s="56" t="n">
        <f aca="false">IF($V$1=1,MAX(F284+G284+H284+J284-K284-M284,0)*Inputs!$C$22/12,0)</f>
        <v>0</v>
      </c>
      <c r="O284" s="56" t="n">
        <f aca="false">IF(AND(MOD(A284,12)=0,B284&gt;=Inputs!$C$18),MAX(F284+G284+H284+J284-K284-M284-N284,0)*Inputs!$C$17,0)</f>
        <v>0</v>
      </c>
      <c r="P284" s="56" t="n">
        <f aca="false">F284+G284+H284+J284-K284-M284-N284+O284</f>
        <v>280775.96461767</v>
      </c>
      <c r="Q284" s="56" t="n">
        <f aca="false">IF(OR(E284=1,P284&lt;=0),0,P284)</f>
        <v>280775.96461767</v>
      </c>
      <c r="R284" s="15" t="n">
        <f aca="false">IF(OR(E284=1,AND(P284&lt;=0,I284&gt;0)),1,0)</f>
        <v>0</v>
      </c>
      <c r="S284" s="15" t="n">
        <f aca="false">IF(L284&gt;0,1,0)</f>
        <v>0</v>
      </c>
    </row>
    <row r="285" customFormat="false" ht="15" hidden="false" customHeight="false" outlineLevel="0" collapsed="false">
      <c r="A285" s="15" t="n">
        <v>284</v>
      </c>
      <c r="B285" s="15" t="n">
        <f aca="false">INT((A285-1)/12)+1</f>
        <v>24</v>
      </c>
      <c r="C285" s="15" t="n">
        <f aca="false">MIN(Inputs!$C$4+B285-1,99)</f>
        <v>97</v>
      </c>
      <c r="D285" s="55" t="n">
        <f aca="false">Inputs!$C$28</f>
        <v>0.05</v>
      </c>
      <c r="E285" s="15" t="n">
        <f aca="false">R284</f>
        <v>0</v>
      </c>
      <c r="F285" s="56" t="n">
        <f aca="false">Q284</f>
        <v>280775.96461767</v>
      </c>
      <c r="G285" s="56" t="n">
        <f aca="false">IF(AND(MOD(A285-1,12)=0,B285&lt;=Inputs!$C$7,E285=0),Inputs!$C$6,0)</f>
        <v>0</v>
      </c>
      <c r="H285" s="56" t="n">
        <f aca="false">IF(B285=1,G285*Inputs!$C$9,0)</f>
        <v>0</v>
      </c>
      <c r="I285" s="56" t="n">
        <f aca="false">I284+G285</f>
        <v>120000</v>
      </c>
      <c r="J285" s="56" t="n">
        <f aca="false">(F285+G285+H285)*((1+D285)^(1/12)-1)</f>
        <v>1143.91603532566</v>
      </c>
      <c r="K285" s="56" t="n">
        <f aca="false">(F285+G285+H285+J285)*(Inputs!$C$14+IF(B285&lt;=10,Inputs!$C$12,Inputs!$C$13))/12</f>
        <v>140.959940326498</v>
      </c>
      <c r="L285" s="56" t="n">
        <f aca="false">IF(OR(E285=1,A285&lt;=Inputs!$C$15),0,MAX(Inputs!$C$8*I285-(F285+G285+H285+J285-K285),0))</f>
        <v>0</v>
      </c>
      <c r="M285" s="56" t="n">
        <f aca="false">L285*INDEX(Rates!$B$2:$C$101,C285+1,IF(Inputs!$C$5="Male",1,2))/1000/12*Inputs!$C$16</f>
        <v>0</v>
      </c>
      <c r="N285" s="56" t="n">
        <f aca="false">IF($V$1=1,MAX(F285+G285+H285+J285-K285-M285,0)*Inputs!$C$22/12,0)</f>
        <v>0</v>
      </c>
      <c r="O285" s="56" t="n">
        <f aca="false">IF(AND(MOD(A285,12)=0,B285&gt;=Inputs!$C$18),MAX(F285+G285+H285+J285-K285-M285-N285,0)*Inputs!$C$17,0)</f>
        <v>0</v>
      </c>
      <c r="P285" s="56" t="n">
        <f aca="false">F285+G285+H285+J285-K285-M285-N285+O285</f>
        <v>281778.920712669</v>
      </c>
      <c r="Q285" s="56" t="n">
        <f aca="false">IF(OR(E285=1,P285&lt;=0),0,P285)</f>
        <v>281778.920712669</v>
      </c>
      <c r="R285" s="15" t="n">
        <f aca="false">IF(OR(E285=1,AND(P285&lt;=0,I285&gt;0)),1,0)</f>
        <v>0</v>
      </c>
      <c r="S285" s="15" t="n">
        <f aca="false">IF(L285&gt;0,1,0)</f>
        <v>0</v>
      </c>
    </row>
    <row r="286" customFormat="false" ht="15" hidden="false" customHeight="false" outlineLevel="0" collapsed="false">
      <c r="A286" s="15" t="n">
        <v>285</v>
      </c>
      <c r="B286" s="15" t="n">
        <f aca="false">INT((A286-1)/12)+1</f>
        <v>24</v>
      </c>
      <c r="C286" s="15" t="n">
        <f aca="false">MIN(Inputs!$C$4+B286-1,99)</f>
        <v>97</v>
      </c>
      <c r="D286" s="55" t="n">
        <f aca="false">Inputs!$C$28</f>
        <v>0.05</v>
      </c>
      <c r="E286" s="15" t="n">
        <f aca="false">R285</f>
        <v>0</v>
      </c>
      <c r="F286" s="56" t="n">
        <f aca="false">Q285</f>
        <v>281778.920712669</v>
      </c>
      <c r="G286" s="56" t="n">
        <f aca="false">IF(AND(MOD(A286-1,12)=0,B286&lt;=Inputs!$C$7,E286=0),Inputs!$C$6,0)</f>
        <v>0</v>
      </c>
      <c r="H286" s="56" t="n">
        <f aca="false">IF(B286=1,G286*Inputs!$C$9,0)</f>
        <v>0</v>
      </c>
      <c r="I286" s="56" t="n">
        <f aca="false">I285+G286</f>
        <v>120000</v>
      </c>
      <c r="J286" s="56" t="n">
        <f aca="false">(F286+G286+H286)*((1+D286)^(1/12)-1)</f>
        <v>1148.00220260625</v>
      </c>
      <c r="K286" s="56" t="n">
        <f aca="false">(F286+G286+H286+J286)*(Inputs!$C$14+IF(B286&lt;=10,Inputs!$C$12,Inputs!$C$13))/12</f>
        <v>141.463461457638</v>
      </c>
      <c r="L286" s="56" t="n">
        <f aca="false">IF(OR(E286=1,A286&lt;=Inputs!$C$15),0,MAX(Inputs!$C$8*I286-(F286+G286+H286+J286-K286),0))</f>
        <v>0</v>
      </c>
      <c r="M286" s="56" t="n">
        <f aca="false">L286*INDEX(Rates!$B$2:$C$101,C286+1,IF(Inputs!$C$5="Male",1,2))/1000/12*Inputs!$C$16</f>
        <v>0</v>
      </c>
      <c r="N286" s="56" t="n">
        <f aca="false">IF($V$1=1,MAX(F286+G286+H286+J286-K286-M286,0)*Inputs!$C$22/12,0)</f>
        <v>0</v>
      </c>
      <c r="O286" s="56" t="n">
        <f aca="false">IF(AND(MOD(A286,12)=0,B286&gt;=Inputs!$C$18),MAX(F286+G286+H286+J286-K286-M286-N286,0)*Inputs!$C$17,0)</f>
        <v>0</v>
      </c>
      <c r="P286" s="56" t="n">
        <f aca="false">F286+G286+H286+J286-K286-M286-N286+O286</f>
        <v>282785.459453817</v>
      </c>
      <c r="Q286" s="56" t="n">
        <f aca="false">IF(OR(E286=1,P286&lt;=0),0,P286)</f>
        <v>282785.459453817</v>
      </c>
      <c r="R286" s="15" t="n">
        <f aca="false">IF(OR(E286=1,AND(P286&lt;=0,I286&gt;0)),1,0)</f>
        <v>0</v>
      </c>
      <c r="S286" s="15" t="n">
        <f aca="false">IF(L286&gt;0,1,0)</f>
        <v>0</v>
      </c>
    </row>
    <row r="287" customFormat="false" ht="15" hidden="false" customHeight="false" outlineLevel="0" collapsed="false">
      <c r="A287" s="15" t="n">
        <v>286</v>
      </c>
      <c r="B287" s="15" t="n">
        <f aca="false">INT((A287-1)/12)+1</f>
        <v>24</v>
      </c>
      <c r="C287" s="15" t="n">
        <f aca="false">MIN(Inputs!$C$4+B287-1,99)</f>
        <v>97</v>
      </c>
      <c r="D287" s="55" t="n">
        <f aca="false">Inputs!$C$28</f>
        <v>0.05</v>
      </c>
      <c r="E287" s="15" t="n">
        <f aca="false">R286</f>
        <v>0</v>
      </c>
      <c r="F287" s="56" t="n">
        <f aca="false">Q286</f>
        <v>282785.459453817</v>
      </c>
      <c r="G287" s="56" t="n">
        <f aca="false">IF(AND(MOD(A287-1,12)=0,B287&lt;=Inputs!$C$7,E287=0),Inputs!$C$6,0)</f>
        <v>0</v>
      </c>
      <c r="H287" s="56" t="n">
        <f aca="false">IF(B287=1,G287*Inputs!$C$9,0)</f>
        <v>0</v>
      </c>
      <c r="I287" s="56" t="n">
        <f aca="false">I286+G287</f>
        <v>120000</v>
      </c>
      <c r="J287" s="56" t="n">
        <f aca="false">(F287+G287+H287)*((1+D287)^(1/12)-1)</f>
        <v>1152.10296603072</v>
      </c>
      <c r="K287" s="56" t="n">
        <f aca="false">(F287+G287+H287+J287)*(Inputs!$C$14+IF(B287&lt;=10,Inputs!$C$12,Inputs!$C$13))/12</f>
        <v>141.968781209924</v>
      </c>
      <c r="L287" s="56" t="n">
        <f aca="false">IF(OR(E287=1,A287&lt;=Inputs!$C$15),0,MAX(Inputs!$C$8*I287-(F287+G287+H287+J287-K287),0))</f>
        <v>0</v>
      </c>
      <c r="M287" s="56" t="n">
        <f aca="false">L287*INDEX(Rates!$B$2:$C$101,C287+1,IF(Inputs!$C$5="Male",1,2))/1000/12*Inputs!$C$16</f>
        <v>0</v>
      </c>
      <c r="N287" s="56" t="n">
        <f aca="false">IF($V$1=1,MAX(F287+G287+H287+J287-K287-M287,0)*Inputs!$C$22/12,0)</f>
        <v>0</v>
      </c>
      <c r="O287" s="56" t="n">
        <f aca="false">IF(AND(MOD(A287,12)=0,B287&gt;=Inputs!$C$18),MAX(F287+G287+H287+J287-K287-M287-N287,0)*Inputs!$C$17,0)</f>
        <v>0</v>
      </c>
      <c r="P287" s="56" t="n">
        <f aca="false">F287+G287+H287+J287-K287-M287-N287+O287</f>
        <v>283795.593638638</v>
      </c>
      <c r="Q287" s="56" t="n">
        <f aca="false">IF(OR(E287=1,P287&lt;=0),0,P287)</f>
        <v>283795.593638638</v>
      </c>
      <c r="R287" s="15" t="n">
        <f aca="false">IF(OR(E287=1,AND(P287&lt;=0,I287&gt;0)),1,0)</f>
        <v>0</v>
      </c>
      <c r="S287" s="15" t="n">
        <f aca="false">IF(L287&gt;0,1,0)</f>
        <v>0</v>
      </c>
    </row>
    <row r="288" customFormat="false" ht="15" hidden="false" customHeight="false" outlineLevel="0" collapsed="false">
      <c r="A288" s="15" t="n">
        <v>287</v>
      </c>
      <c r="B288" s="15" t="n">
        <f aca="false">INT((A288-1)/12)+1</f>
        <v>24</v>
      </c>
      <c r="C288" s="15" t="n">
        <f aca="false">MIN(Inputs!$C$4+B288-1,99)</f>
        <v>97</v>
      </c>
      <c r="D288" s="55" t="n">
        <f aca="false">Inputs!$C$28</f>
        <v>0.05</v>
      </c>
      <c r="E288" s="15" t="n">
        <f aca="false">R287</f>
        <v>0</v>
      </c>
      <c r="F288" s="56" t="n">
        <f aca="false">Q287</f>
        <v>283795.593638638</v>
      </c>
      <c r="G288" s="56" t="n">
        <f aca="false">IF(AND(MOD(A288-1,12)=0,B288&lt;=Inputs!$C$7,E288=0),Inputs!$C$6,0)</f>
        <v>0</v>
      </c>
      <c r="H288" s="56" t="n">
        <f aca="false">IF(B288=1,G288*Inputs!$C$9,0)</f>
        <v>0</v>
      </c>
      <c r="I288" s="56" t="n">
        <f aca="false">I287+G288</f>
        <v>120000</v>
      </c>
      <c r="J288" s="56" t="n">
        <f aca="false">(F288+G288+H288)*((1+D288)^(1/12)-1)</f>
        <v>1156.21837773778</v>
      </c>
      <c r="K288" s="56" t="n">
        <f aca="false">(F288+G288+H288+J288)*(Inputs!$C$14+IF(B288&lt;=10,Inputs!$C$12,Inputs!$C$13))/12</f>
        <v>142.475906008188</v>
      </c>
      <c r="L288" s="56" t="n">
        <f aca="false">IF(OR(E288=1,A288&lt;=Inputs!$C$15),0,MAX(Inputs!$C$8*I288-(F288+G288+H288+J288-K288),0))</f>
        <v>0</v>
      </c>
      <c r="M288" s="56" t="n">
        <f aca="false">L288*INDEX(Rates!$B$2:$C$101,C288+1,IF(Inputs!$C$5="Male",1,2))/1000/12*Inputs!$C$16</f>
        <v>0</v>
      </c>
      <c r="N288" s="56" t="n">
        <f aca="false">IF($V$1=1,MAX(F288+G288+H288+J288-K288-M288,0)*Inputs!$C$22/12,0)</f>
        <v>0</v>
      </c>
      <c r="O288" s="56" t="n">
        <f aca="false">IF(AND(MOD(A288,12)=0,B288&gt;=Inputs!$C$18),MAX(F288+G288+H288+J288-K288-M288-N288,0)*Inputs!$C$17,0)</f>
        <v>0</v>
      </c>
      <c r="P288" s="56" t="n">
        <f aca="false">F288+G288+H288+J288-K288-M288-N288+O288</f>
        <v>284809.336110368</v>
      </c>
      <c r="Q288" s="56" t="n">
        <f aca="false">IF(OR(E288=1,P288&lt;=0),0,P288)</f>
        <v>284809.336110368</v>
      </c>
      <c r="R288" s="15" t="n">
        <f aca="false">IF(OR(E288=1,AND(P288&lt;=0,I288&gt;0)),1,0)</f>
        <v>0</v>
      </c>
      <c r="S288" s="15" t="n">
        <f aca="false">IF(L288&gt;0,1,0)</f>
        <v>0</v>
      </c>
    </row>
    <row r="289" customFormat="false" ht="15" hidden="false" customHeight="false" outlineLevel="0" collapsed="false">
      <c r="A289" s="15" t="n">
        <v>288</v>
      </c>
      <c r="B289" s="15" t="n">
        <f aca="false">INT((A289-1)/12)+1</f>
        <v>24</v>
      </c>
      <c r="C289" s="15" t="n">
        <f aca="false">MIN(Inputs!$C$4+B289-1,99)</f>
        <v>97</v>
      </c>
      <c r="D289" s="55" t="n">
        <f aca="false">Inputs!$C$28</f>
        <v>0.05</v>
      </c>
      <c r="E289" s="15" t="n">
        <f aca="false">R288</f>
        <v>0</v>
      </c>
      <c r="F289" s="56" t="n">
        <f aca="false">Q288</f>
        <v>284809.336110368</v>
      </c>
      <c r="G289" s="56" t="n">
        <f aca="false">IF(AND(MOD(A289-1,12)=0,B289&lt;=Inputs!$C$7,E289=0),Inputs!$C$6,0)</f>
        <v>0</v>
      </c>
      <c r="H289" s="56" t="n">
        <f aca="false">IF(B289=1,G289*Inputs!$C$9,0)</f>
        <v>0</v>
      </c>
      <c r="I289" s="56" t="n">
        <f aca="false">I288+G289</f>
        <v>120000</v>
      </c>
      <c r="J289" s="56" t="n">
        <f aca="false">(F289+G289+H289)*((1+D289)^(1/12)-1)</f>
        <v>1160.34849005235</v>
      </c>
      <c r="K289" s="56" t="n">
        <f aca="false">(F289+G289+H289+J289)*(Inputs!$C$14+IF(B289&lt;=10,Inputs!$C$12,Inputs!$C$13))/12</f>
        <v>142.98484230021</v>
      </c>
      <c r="L289" s="56" t="n">
        <f aca="false">IF(OR(E289=1,A289&lt;=Inputs!$C$15),0,MAX(Inputs!$C$8*I289-(F289+G289+H289+J289-K289),0))</f>
        <v>0</v>
      </c>
      <c r="M289" s="56" t="n">
        <f aca="false">L289*INDEX(Rates!$B$2:$C$101,C289+1,IF(Inputs!$C$5="Male",1,2))/1000/12*Inputs!$C$16</f>
        <v>0</v>
      </c>
      <c r="N289" s="56" t="n">
        <f aca="false">IF($V$1=1,MAX(F289+G289+H289+J289-K289-M289,0)*Inputs!$C$22/12,0)</f>
        <v>0</v>
      </c>
      <c r="O289" s="56" t="n">
        <f aca="false">IF(AND(MOD(A289,12)=0,B289&gt;=Inputs!$C$18),MAX(F289+G289+H289+J289-K289-M289-N289,0)*Inputs!$C$17,0)</f>
        <v>1429.1334987906</v>
      </c>
      <c r="P289" s="56" t="n">
        <f aca="false">F289+G289+H289+J289-K289-M289-N289+O289</f>
        <v>287255.833256911</v>
      </c>
      <c r="Q289" s="56" t="n">
        <f aca="false">IF(OR(E289=1,P289&lt;=0),0,P289)</f>
        <v>287255.833256911</v>
      </c>
      <c r="R289" s="15" t="n">
        <f aca="false">IF(OR(E289=1,AND(P289&lt;=0,I289&gt;0)),1,0)</f>
        <v>0</v>
      </c>
      <c r="S289" s="15" t="n">
        <f aca="false">IF(L289&gt;0,1,0)</f>
        <v>0</v>
      </c>
    </row>
    <row r="290" customFormat="false" ht="15" hidden="false" customHeight="false" outlineLevel="0" collapsed="false">
      <c r="A290" s="15" t="n">
        <v>289</v>
      </c>
      <c r="B290" s="15" t="n">
        <f aca="false">INT((A290-1)/12)+1</f>
        <v>25</v>
      </c>
      <c r="C290" s="15" t="n">
        <f aca="false">MIN(Inputs!$C$4+B290-1,99)</f>
        <v>98</v>
      </c>
      <c r="D290" s="55" t="n">
        <f aca="false">Inputs!$C$28</f>
        <v>0.05</v>
      </c>
      <c r="E290" s="15" t="n">
        <f aca="false">R289</f>
        <v>0</v>
      </c>
      <c r="F290" s="56" t="n">
        <f aca="false">Q289</f>
        <v>287255.833256911</v>
      </c>
      <c r="G290" s="56" t="n">
        <f aca="false">IF(AND(MOD(A290-1,12)=0,B290&lt;=Inputs!$C$7,E290=0),Inputs!$C$6,0)</f>
        <v>0</v>
      </c>
      <c r="H290" s="56" t="n">
        <f aca="false">IF(B290=1,G290*Inputs!$C$9,0)</f>
        <v>0</v>
      </c>
      <c r="I290" s="56" t="n">
        <f aca="false">I289+G290</f>
        <v>120000</v>
      </c>
      <c r="J290" s="56" t="n">
        <f aca="false">(F290+G290+H290)*((1+D290)^(1/12)-1)</f>
        <v>1170.3158222637</v>
      </c>
      <c r="K290" s="56" t="n">
        <f aca="false">(F290+G290+H290+J290)*(Inputs!$C$14+IF(B290&lt;=10,Inputs!$C$12,Inputs!$C$13))/12</f>
        <v>144.213074539587</v>
      </c>
      <c r="L290" s="56" t="n">
        <f aca="false">IF(OR(E290=1,A290&lt;=Inputs!$C$15),0,MAX(Inputs!$C$8*I290-(F290+G290+H290+J290-K290),0))</f>
        <v>0</v>
      </c>
      <c r="M290" s="56" t="n">
        <f aca="false">L290*INDEX(Rates!$B$2:$C$101,C290+1,IF(Inputs!$C$5="Male",1,2))/1000/12*Inputs!$C$16</f>
        <v>0</v>
      </c>
      <c r="N290" s="56" t="n">
        <f aca="false">IF($V$1=1,MAX(F290+G290+H290+J290-K290-M290,0)*Inputs!$C$22/12,0)</f>
        <v>0</v>
      </c>
      <c r="O290" s="56" t="n">
        <f aca="false">IF(AND(MOD(A290,12)=0,B290&gt;=Inputs!$C$18),MAX(F290+G290+H290+J290-K290-M290-N290,0)*Inputs!$C$17,0)</f>
        <v>0</v>
      </c>
      <c r="P290" s="56" t="n">
        <f aca="false">F290+G290+H290+J290-K290-M290-N290+O290</f>
        <v>288281.936004635</v>
      </c>
      <c r="Q290" s="56" t="n">
        <f aca="false">IF(OR(E290=1,P290&lt;=0),0,P290)</f>
        <v>288281.936004635</v>
      </c>
      <c r="R290" s="15" t="n">
        <f aca="false">IF(OR(E290=1,AND(P290&lt;=0,I290&gt;0)),1,0)</f>
        <v>0</v>
      </c>
      <c r="S290" s="15" t="n">
        <f aca="false">IF(L290&gt;0,1,0)</f>
        <v>0</v>
      </c>
    </row>
    <row r="291" customFormat="false" ht="15" hidden="false" customHeight="false" outlineLevel="0" collapsed="false">
      <c r="A291" s="15" t="n">
        <v>290</v>
      </c>
      <c r="B291" s="15" t="n">
        <f aca="false">INT((A291-1)/12)+1</f>
        <v>25</v>
      </c>
      <c r="C291" s="15" t="n">
        <f aca="false">MIN(Inputs!$C$4+B291-1,99)</f>
        <v>98</v>
      </c>
      <c r="D291" s="55" t="n">
        <f aca="false">Inputs!$C$28</f>
        <v>0.05</v>
      </c>
      <c r="E291" s="15" t="n">
        <f aca="false">R290</f>
        <v>0</v>
      </c>
      <c r="F291" s="56" t="n">
        <f aca="false">Q290</f>
        <v>288281.936004635</v>
      </c>
      <c r="G291" s="56" t="n">
        <f aca="false">IF(AND(MOD(A291-1,12)=0,B291&lt;=Inputs!$C$7,E291=0),Inputs!$C$6,0)</f>
        <v>0</v>
      </c>
      <c r="H291" s="56" t="n">
        <f aca="false">IF(B291=1,G291*Inputs!$C$9,0)</f>
        <v>0</v>
      </c>
      <c r="I291" s="56" t="n">
        <f aca="false">I290+G291</f>
        <v>120000</v>
      </c>
      <c r="J291" s="56" t="n">
        <f aca="false">(F291+G291+H291)*((1+D291)^(1/12)-1)</f>
        <v>1174.49629187267</v>
      </c>
      <c r="K291" s="56" t="n">
        <f aca="false">(F291+G291+H291+J291)*(Inputs!$C$14+IF(B291&lt;=10,Inputs!$C$12,Inputs!$C$13))/12</f>
        <v>144.728216148254</v>
      </c>
      <c r="L291" s="56" t="n">
        <f aca="false">IF(OR(E291=1,A291&lt;=Inputs!$C$15),0,MAX(Inputs!$C$8*I291-(F291+G291+H291+J291-K291),0))</f>
        <v>0</v>
      </c>
      <c r="M291" s="56" t="n">
        <f aca="false">L291*INDEX(Rates!$B$2:$C$101,C291+1,IF(Inputs!$C$5="Male",1,2))/1000/12*Inputs!$C$16</f>
        <v>0</v>
      </c>
      <c r="N291" s="56" t="n">
        <f aca="false">IF($V$1=1,MAX(F291+G291+H291+J291-K291-M291,0)*Inputs!$C$22/12,0)</f>
        <v>0</v>
      </c>
      <c r="O291" s="56" t="n">
        <f aca="false">IF(AND(MOD(A291,12)=0,B291&gt;=Inputs!$C$18),MAX(F291+G291+H291+J291-K291-M291-N291,0)*Inputs!$C$17,0)</f>
        <v>0</v>
      </c>
      <c r="P291" s="56" t="n">
        <f aca="false">F291+G291+H291+J291-K291-M291-N291+O291</f>
        <v>289311.704080359</v>
      </c>
      <c r="Q291" s="56" t="n">
        <f aca="false">IF(OR(E291=1,P291&lt;=0),0,P291)</f>
        <v>289311.704080359</v>
      </c>
      <c r="R291" s="15" t="n">
        <f aca="false">IF(OR(E291=1,AND(P291&lt;=0,I291&gt;0)),1,0)</f>
        <v>0</v>
      </c>
      <c r="S291" s="15" t="n">
        <f aca="false">IF(L291&gt;0,1,0)</f>
        <v>0</v>
      </c>
    </row>
    <row r="292" customFormat="false" ht="15" hidden="false" customHeight="false" outlineLevel="0" collapsed="false">
      <c r="A292" s="15" t="n">
        <v>291</v>
      </c>
      <c r="B292" s="15" t="n">
        <f aca="false">INT((A292-1)/12)+1</f>
        <v>25</v>
      </c>
      <c r="C292" s="15" t="n">
        <f aca="false">MIN(Inputs!$C$4+B292-1,99)</f>
        <v>98</v>
      </c>
      <c r="D292" s="55" t="n">
        <f aca="false">Inputs!$C$28</f>
        <v>0.05</v>
      </c>
      <c r="E292" s="15" t="n">
        <f aca="false">R291</f>
        <v>0</v>
      </c>
      <c r="F292" s="56" t="n">
        <f aca="false">Q291</f>
        <v>289311.704080359</v>
      </c>
      <c r="G292" s="56" t="n">
        <f aca="false">IF(AND(MOD(A292-1,12)=0,B292&lt;=Inputs!$C$7,E292=0),Inputs!$C$6,0)</f>
        <v>0</v>
      </c>
      <c r="H292" s="56" t="n">
        <f aca="false">IF(B292=1,G292*Inputs!$C$9,0)</f>
        <v>0</v>
      </c>
      <c r="I292" s="56" t="n">
        <f aca="false">I291+G292</f>
        <v>120000</v>
      </c>
      <c r="J292" s="56" t="n">
        <f aca="false">(F292+G292+H292)*((1+D292)^(1/12)-1)</f>
        <v>1178.69169448163</v>
      </c>
      <c r="K292" s="56" t="n">
        <f aca="false">(F292+G292+H292+J292)*(Inputs!$C$14+IF(B292&lt;=10,Inputs!$C$12,Inputs!$C$13))/12</f>
        <v>145.24519788742</v>
      </c>
      <c r="L292" s="56" t="n">
        <f aca="false">IF(OR(E292=1,A292&lt;=Inputs!$C$15),0,MAX(Inputs!$C$8*I292-(F292+G292+H292+J292-K292),0))</f>
        <v>0</v>
      </c>
      <c r="M292" s="56" t="n">
        <f aca="false">L292*INDEX(Rates!$B$2:$C$101,C292+1,IF(Inputs!$C$5="Male",1,2))/1000/12*Inputs!$C$16</f>
        <v>0</v>
      </c>
      <c r="N292" s="56" t="n">
        <f aca="false">IF($V$1=1,MAX(F292+G292+H292+J292-K292-M292,0)*Inputs!$C$22/12,0)</f>
        <v>0</v>
      </c>
      <c r="O292" s="56" t="n">
        <f aca="false">IF(AND(MOD(A292,12)=0,B292&gt;=Inputs!$C$18),MAX(F292+G292+H292+J292-K292-M292-N292,0)*Inputs!$C$17,0)</f>
        <v>0</v>
      </c>
      <c r="P292" s="56" t="n">
        <f aca="false">F292+G292+H292+J292-K292-M292-N292+O292</f>
        <v>290345.150576953</v>
      </c>
      <c r="Q292" s="56" t="n">
        <f aca="false">IF(OR(E292=1,P292&lt;=0),0,P292)</f>
        <v>290345.150576953</v>
      </c>
      <c r="R292" s="15" t="n">
        <f aca="false">IF(OR(E292=1,AND(P292&lt;=0,I292&gt;0)),1,0)</f>
        <v>0</v>
      </c>
      <c r="S292" s="15" t="n">
        <f aca="false">IF(L292&gt;0,1,0)</f>
        <v>0</v>
      </c>
    </row>
    <row r="293" customFormat="false" ht="15" hidden="false" customHeight="false" outlineLevel="0" collapsed="false">
      <c r="A293" s="15" t="n">
        <v>292</v>
      </c>
      <c r="B293" s="15" t="n">
        <f aca="false">INT((A293-1)/12)+1</f>
        <v>25</v>
      </c>
      <c r="C293" s="15" t="n">
        <f aca="false">MIN(Inputs!$C$4+B293-1,99)</f>
        <v>98</v>
      </c>
      <c r="D293" s="55" t="n">
        <f aca="false">Inputs!$C$28</f>
        <v>0.05</v>
      </c>
      <c r="E293" s="15" t="n">
        <f aca="false">R292</f>
        <v>0</v>
      </c>
      <c r="F293" s="56" t="n">
        <f aca="false">Q292</f>
        <v>290345.150576953</v>
      </c>
      <c r="G293" s="56" t="n">
        <f aca="false">IF(AND(MOD(A293-1,12)=0,B293&lt;=Inputs!$C$7,E293=0),Inputs!$C$6,0)</f>
        <v>0</v>
      </c>
      <c r="H293" s="56" t="n">
        <f aca="false">IF(B293=1,G293*Inputs!$C$9,0)</f>
        <v>0</v>
      </c>
      <c r="I293" s="56" t="n">
        <f aca="false">I292+G293</f>
        <v>120000</v>
      </c>
      <c r="J293" s="56" t="n">
        <f aca="false">(F293+G293+H293)*((1+D293)^(1/12)-1)</f>
        <v>1182.90208343253</v>
      </c>
      <c r="K293" s="56" t="n">
        <f aca="false">(F293+G293+H293+J293)*(Inputs!$C$14+IF(B293&lt;=10,Inputs!$C$12,Inputs!$C$13))/12</f>
        <v>145.764026330193</v>
      </c>
      <c r="L293" s="56" t="n">
        <f aca="false">IF(OR(E293=1,A293&lt;=Inputs!$C$15),0,MAX(Inputs!$C$8*I293-(F293+G293+H293+J293-K293),0))</f>
        <v>0</v>
      </c>
      <c r="M293" s="56" t="n">
        <f aca="false">L293*INDEX(Rates!$B$2:$C$101,C293+1,IF(Inputs!$C$5="Male",1,2))/1000/12*Inputs!$C$16</f>
        <v>0</v>
      </c>
      <c r="N293" s="56" t="n">
        <f aca="false">IF($V$1=1,MAX(F293+G293+H293+J293-K293-M293,0)*Inputs!$C$22/12,0)</f>
        <v>0</v>
      </c>
      <c r="O293" s="56" t="n">
        <f aca="false">IF(AND(MOD(A293,12)=0,B293&gt;=Inputs!$C$18),MAX(F293+G293+H293+J293-K293-M293-N293,0)*Inputs!$C$17,0)</f>
        <v>0</v>
      </c>
      <c r="P293" s="56" t="n">
        <f aca="false">F293+G293+H293+J293-K293-M293-N293+O293</f>
        <v>291382.288634056</v>
      </c>
      <c r="Q293" s="56" t="n">
        <f aca="false">IF(OR(E293=1,P293&lt;=0),0,P293)</f>
        <v>291382.288634056</v>
      </c>
      <c r="R293" s="15" t="n">
        <f aca="false">IF(OR(E293=1,AND(P293&lt;=0,I293&gt;0)),1,0)</f>
        <v>0</v>
      </c>
      <c r="S293" s="15" t="n">
        <f aca="false">IF(L293&gt;0,1,0)</f>
        <v>0</v>
      </c>
    </row>
    <row r="294" customFormat="false" ht="15" hidden="false" customHeight="false" outlineLevel="0" collapsed="false">
      <c r="A294" s="15" t="n">
        <v>293</v>
      </c>
      <c r="B294" s="15" t="n">
        <f aca="false">INT((A294-1)/12)+1</f>
        <v>25</v>
      </c>
      <c r="C294" s="15" t="n">
        <f aca="false">MIN(Inputs!$C$4+B294-1,99)</f>
        <v>98</v>
      </c>
      <c r="D294" s="55" t="n">
        <f aca="false">Inputs!$C$28</f>
        <v>0.05</v>
      </c>
      <c r="E294" s="15" t="n">
        <f aca="false">R293</f>
        <v>0</v>
      </c>
      <c r="F294" s="56" t="n">
        <f aca="false">Q293</f>
        <v>291382.288634056</v>
      </c>
      <c r="G294" s="56" t="n">
        <f aca="false">IF(AND(MOD(A294-1,12)=0,B294&lt;=Inputs!$C$7,E294=0),Inputs!$C$6,0)</f>
        <v>0</v>
      </c>
      <c r="H294" s="56" t="n">
        <f aca="false">IF(B294=1,G294*Inputs!$C$9,0)</f>
        <v>0</v>
      </c>
      <c r="I294" s="56" t="n">
        <f aca="false">I293+G294</f>
        <v>120000</v>
      </c>
      <c r="J294" s="56" t="n">
        <f aca="false">(F294+G294+H294)*((1+D294)^(1/12)-1)</f>
        <v>1187.1275122579</v>
      </c>
      <c r="K294" s="56" t="n">
        <f aca="false">(F294+G294+H294+J294)*(Inputs!$C$14+IF(B294&lt;=10,Inputs!$C$12,Inputs!$C$13))/12</f>
        <v>146.284708073157</v>
      </c>
      <c r="L294" s="56" t="n">
        <f aca="false">IF(OR(E294=1,A294&lt;=Inputs!$C$15),0,MAX(Inputs!$C$8*I294-(F294+G294+H294+J294-K294),0))</f>
        <v>0</v>
      </c>
      <c r="M294" s="56" t="n">
        <f aca="false">L294*INDEX(Rates!$B$2:$C$101,C294+1,IF(Inputs!$C$5="Male",1,2))/1000/12*Inputs!$C$16</f>
        <v>0</v>
      </c>
      <c r="N294" s="56" t="n">
        <f aca="false">IF($V$1=1,MAX(F294+G294+H294+J294-K294-M294,0)*Inputs!$C$22/12,0)</f>
        <v>0</v>
      </c>
      <c r="O294" s="56" t="n">
        <f aca="false">IF(AND(MOD(A294,12)=0,B294&gt;=Inputs!$C$18),MAX(F294+G294+H294+J294-K294-M294-N294,0)*Inputs!$C$17,0)</f>
        <v>0</v>
      </c>
      <c r="P294" s="56" t="n">
        <f aca="false">F294+G294+H294+J294-K294-M294-N294+O294</f>
        <v>292423.13143824</v>
      </c>
      <c r="Q294" s="56" t="n">
        <f aca="false">IF(OR(E294=1,P294&lt;=0),0,P294)</f>
        <v>292423.13143824</v>
      </c>
      <c r="R294" s="15" t="n">
        <f aca="false">IF(OR(E294=1,AND(P294&lt;=0,I294&gt;0)),1,0)</f>
        <v>0</v>
      </c>
      <c r="S294" s="15" t="n">
        <f aca="false">IF(L294&gt;0,1,0)</f>
        <v>0</v>
      </c>
    </row>
    <row r="295" customFormat="false" ht="15" hidden="false" customHeight="false" outlineLevel="0" collapsed="false">
      <c r="A295" s="15" t="n">
        <v>294</v>
      </c>
      <c r="B295" s="15" t="n">
        <f aca="false">INT((A295-1)/12)+1</f>
        <v>25</v>
      </c>
      <c r="C295" s="15" t="n">
        <f aca="false">MIN(Inputs!$C$4+B295-1,99)</f>
        <v>98</v>
      </c>
      <c r="D295" s="55" t="n">
        <f aca="false">Inputs!$C$28</f>
        <v>0.05</v>
      </c>
      <c r="E295" s="15" t="n">
        <f aca="false">R294</f>
        <v>0</v>
      </c>
      <c r="F295" s="56" t="n">
        <f aca="false">Q294</f>
        <v>292423.13143824</v>
      </c>
      <c r="G295" s="56" t="n">
        <f aca="false">IF(AND(MOD(A295-1,12)=0,B295&lt;=Inputs!$C$7,E295=0),Inputs!$C$6,0)</f>
        <v>0</v>
      </c>
      <c r="H295" s="56" t="n">
        <f aca="false">IF(B295=1,G295*Inputs!$C$9,0)</f>
        <v>0</v>
      </c>
      <c r="I295" s="56" t="n">
        <f aca="false">I294+G295</f>
        <v>120000</v>
      </c>
      <c r="J295" s="56" t="n">
        <f aca="false">(F295+G295+H295)*((1+D295)^(1/12)-1)</f>
        <v>1191.36803468146</v>
      </c>
      <c r="K295" s="56" t="n">
        <f aca="false">(F295+G295+H295+J295)*(Inputs!$C$14+IF(B295&lt;=10,Inputs!$C$12,Inputs!$C$13))/12</f>
        <v>146.807249736461</v>
      </c>
      <c r="L295" s="56" t="n">
        <f aca="false">IF(OR(E295=1,A295&lt;=Inputs!$C$15),0,MAX(Inputs!$C$8*I295-(F295+G295+H295+J295-K295),0))</f>
        <v>0</v>
      </c>
      <c r="M295" s="56" t="n">
        <f aca="false">L295*INDEX(Rates!$B$2:$C$101,C295+1,IF(Inputs!$C$5="Male",1,2))/1000/12*Inputs!$C$16</f>
        <v>0</v>
      </c>
      <c r="N295" s="56" t="n">
        <f aca="false">IF($V$1=1,MAX(F295+G295+H295+J295-K295-M295,0)*Inputs!$C$22/12,0)</f>
        <v>0</v>
      </c>
      <c r="O295" s="56" t="n">
        <f aca="false">IF(AND(MOD(A295,12)=0,B295&gt;=Inputs!$C$18),MAX(F295+G295+H295+J295-K295-M295-N295,0)*Inputs!$C$17,0)</f>
        <v>0</v>
      </c>
      <c r="P295" s="56" t="n">
        <f aca="false">F295+G295+H295+J295-K295-M295-N295+O295</f>
        <v>293467.692223185</v>
      </c>
      <c r="Q295" s="56" t="n">
        <f aca="false">IF(OR(E295=1,P295&lt;=0),0,P295)</f>
        <v>293467.692223185</v>
      </c>
      <c r="R295" s="15" t="n">
        <f aca="false">IF(OR(E295=1,AND(P295&lt;=0,I295&gt;0)),1,0)</f>
        <v>0</v>
      </c>
      <c r="S295" s="15" t="n">
        <f aca="false">IF(L295&gt;0,1,0)</f>
        <v>0</v>
      </c>
    </row>
    <row r="296" customFormat="false" ht="15" hidden="false" customHeight="false" outlineLevel="0" collapsed="false">
      <c r="A296" s="15" t="n">
        <v>295</v>
      </c>
      <c r="B296" s="15" t="n">
        <f aca="false">INT((A296-1)/12)+1</f>
        <v>25</v>
      </c>
      <c r="C296" s="15" t="n">
        <f aca="false">MIN(Inputs!$C$4+B296-1,99)</f>
        <v>98</v>
      </c>
      <c r="D296" s="55" t="n">
        <f aca="false">Inputs!$C$28</f>
        <v>0.05</v>
      </c>
      <c r="E296" s="15" t="n">
        <f aca="false">R295</f>
        <v>0</v>
      </c>
      <c r="F296" s="56" t="n">
        <f aca="false">Q295</f>
        <v>293467.692223185</v>
      </c>
      <c r="G296" s="56" t="n">
        <f aca="false">IF(AND(MOD(A296-1,12)=0,B296&lt;=Inputs!$C$7,E296=0),Inputs!$C$6,0)</f>
        <v>0</v>
      </c>
      <c r="H296" s="56" t="n">
        <f aca="false">IF(B296=1,G296*Inputs!$C$9,0)</f>
        <v>0</v>
      </c>
      <c r="I296" s="56" t="n">
        <f aca="false">I295+G296</f>
        <v>120000</v>
      </c>
      <c r="J296" s="56" t="n">
        <f aca="false">(F296+G296+H296)*((1+D296)^(1/12)-1)</f>
        <v>1195.62370461887</v>
      </c>
      <c r="K296" s="56" t="n">
        <f aca="false">(F296+G296+H296+J296)*(Inputs!$C$14+IF(B296&lt;=10,Inputs!$C$12,Inputs!$C$13))/12</f>
        <v>147.331657963902</v>
      </c>
      <c r="L296" s="56" t="n">
        <f aca="false">IF(OR(E296=1,A296&lt;=Inputs!$C$15),0,MAX(Inputs!$C$8*I296-(F296+G296+H296+J296-K296),0))</f>
        <v>0</v>
      </c>
      <c r="M296" s="56" t="n">
        <f aca="false">L296*INDEX(Rates!$B$2:$C$101,C296+1,IF(Inputs!$C$5="Male",1,2))/1000/12*Inputs!$C$16</f>
        <v>0</v>
      </c>
      <c r="N296" s="56" t="n">
        <f aca="false">IF($V$1=1,MAX(F296+G296+H296+J296-K296-M296,0)*Inputs!$C$22/12,0)</f>
        <v>0</v>
      </c>
      <c r="O296" s="56" t="n">
        <f aca="false">IF(AND(MOD(A296,12)=0,B296&gt;=Inputs!$C$18),MAX(F296+G296+H296+J296-K296-M296-N296,0)*Inputs!$C$17,0)</f>
        <v>0</v>
      </c>
      <c r="P296" s="56" t="n">
        <f aca="false">F296+G296+H296+J296-K296-M296-N296+O296</f>
        <v>294515.98426984</v>
      </c>
      <c r="Q296" s="56" t="n">
        <f aca="false">IF(OR(E296=1,P296&lt;=0),0,P296)</f>
        <v>294515.98426984</v>
      </c>
      <c r="R296" s="15" t="n">
        <f aca="false">IF(OR(E296=1,AND(P296&lt;=0,I296&gt;0)),1,0)</f>
        <v>0</v>
      </c>
      <c r="S296" s="15" t="n">
        <f aca="false">IF(L296&gt;0,1,0)</f>
        <v>0</v>
      </c>
    </row>
    <row r="297" customFormat="false" ht="15" hidden="false" customHeight="false" outlineLevel="0" collapsed="false">
      <c r="A297" s="15" t="n">
        <v>296</v>
      </c>
      <c r="B297" s="15" t="n">
        <f aca="false">INT((A297-1)/12)+1</f>
        <v>25</v>
      </c>
      <c r="C297" s="15" t="n">
        <f aca="false">MIN(Inputs!$C$4+B297-1,99)</f>
        <v>98</v>
      </c>
      <c r="D297" s="55" t="n">
        <f aca="false">Inputs!$C$28</f>
        <v>0.05</v>
      </c>
      <c r="E297" s="15" t="n">
        <f aca="false">R296</f>
        <v>0</v>
      </c>
      <c r="F297" s="56" t="n">
        <f aca="false">Q296</f>
        <v>294515.98426984</v>
      </c>
      <c r="G297" s="56" t="n">
        <f aca="false">IF(AND(MOD(A297-1,12)=0,B297&lt;=Inputs!$C$7,E297=0),Inputs!$C$6,0)</f>
        <v>0</v>
      </c>
      <c r="H297" s="56" t="n">
        <f aca="false">IF(B297=1,G297*Inputs!$C$9,0)</f>
        <v>0</v>
      </c>
      <c r="I297" s="56" t="n">
        <f aca="false">I296+G297</f>
        <v>120000</v>
      </c>
      <c r="J297" s="56" t="n">
        <f aca="false">(F297+G297+H297)*((1+D297)^(1/12)-1)</f>
        <v>1199.89457617836</v>
      </c>
      <c r="K297" s="56" t="n">
        <f aca="false">(F297+G297+H297+J297)*(Inputs!$C$14+IF(B297&lt;=10,Inputs!$C$12,Inputs!$C$13))/12</f>
        <v>147.857939423009</v>
      </c>
      <c r="L297" s="56" t="n">
        <f aca="false">IF(OR(E297=1,A297&lt;=Inputs!$C$15),0,MAX(Inputs!$C$8*I297-(F297+G297+H297+J297-K297),0))</f>
        <v>0</v>
      </c>
      <c r="M297" s="56" t="n">
        <f aca="false">L297*INDEX(Rates!$B$2:$C$101,C297+1,IF(Inputs!$C$5="Male",1,2))/1000/12*Inputs!$C$16</f>
        <v>0</v>
      </c>
      <c r="N297" s="56" t="n">
        <f aca="false">IF($V$1=1,MAX(F297+G297+H297+J297-K297-M297,0)*Inputs!$C$22/12,0)</f>
        <v>0</v>
      </c>
      <c r="O297" s="56" t="n">
        <f aca="false">IF(AND(MOD(A297,12)=0,B297&gt;=Inputs!$C$18),MAX(F297+G297+H297+J297-K297-M297-N297,0)*Inputs!$C$17,0)</f>
        <v>0</v>
      </c>
      <c r="P297" s="56" t="n">
        <f aca="false">F297+G297+H297+J297-K297-M297-N297+O297</f>
        <v>295568.020906596</v>
      </c>
      <c r="Q297" s="56" t="n">
        <f aca="false">IF(OR(E297=1,P297&lt;=0),0,P297)</f>
        <v>295568.020906596</v>
      </c>
      <c r="R297" s="15" t="n">
        <f aca="false">IF(OR(E297=1,AND(P297&lt;=0,I297&gt;0)),1,0)</f>
        <v>0</v>
      </c>
      <c r="S297" s="15" t="n">
        <f aca="false">IF(L297&gt;0,1,0)</f>
        <v>0</v>
      </c>
    </row>
    <row r="298" customFormat="false" ht="15" hidden="false" customHeight="false" outlineLevel="0" collapsed="false">
      <c r="A298" s="15" t="n">
        <v>297</v>
      </c>
      <c r="B298" s="15" t="n">
        <f aca="false">INT((A298-1)/12)+1</f>
        <v>25</v>
      </c>
      <c r="C298" s="15" t="n">
        <f aca="false">MIN(Inputs!$C$4+B298-1,99)</f>
        <v>98</v>
      </c>
      <c r="D298" s="55" t="n">
        <f aca="false">Inputs!$C$28</f>
        <v>0.05</v>
      </c>
      <c r="E298" s="15" t="n">
        <f aca="false">R297</f>
        <v>0</v>
      </c>
      <c r="F298" s="56" t="n">
        <f aca="false">Q297</f>
        <v>295568.020906596</v>
      </c>
      <c r="G298" s="56" t="n">
        <f aca="false">IF(AND(MOD(A298-1,12)=0,B298&lt;=Inputs!$C$7,E298=0),Inputs!$C$6,0)</f>
        <v>0</v>
      </c>
      <c r="H298" s="56" t="n">
        <f aca="false">IF(B298=1,G298*Inputs!$C$9,0)</f>
        <v>0</v>
      </c>
      <c r="I298" s="56" t="n">
        <f aca="false">I297+G298</f>
        <v>120000</v>
      </c>
      <c r="J298" s="56" t="n">
        <f aca="false">(F298+G298+H298)*((1+D298)^(1/12)-1)</f>
        <v>1204.18070366144</v>
      </c>
      <c r="K298" s="56" t="n">
        <f aca="false">(F298+G298+H298+J298)*(Inputs!$C$14+IF(B298&lt;=10,Inputs!$C$12,Inputs!$C$13))/12</f>
        <v>148.386100805129</v>
      </c>
      <c r="L298" s="56" t="n">
        <f aca="false">IF(OR(E298=1,A298&lt;=Inputs!$C$15),0,MAX(Inputs!$C$8*I298-(F298+G298+H298+J298-K298),0))</f>
        <v>0</v>
      </c>
      <c r="M298" s="56" t="n">
        <f aca="false">L298*INDEX(Rates!$B$2:$C$101,C298+1,IF(Inputs!$C$5="Male",1,2))/1000/12*Inputs!$C$16</f>
        <v>0</v>
      </c>
      <c r="N298" s="56" t="n">
        <f aca="false">IF($V$1=1,MAX(F298+G298+H298+J298-K298-M298,0)*Inputs!$C$22/12,0)</f>
        <v>0</v>
      </c>
      <c r="O298" s="56" t="n">
        <f aca="false">IF(AND(MOD(A298,12)=0,B298&gt;=Inputs!$C$18),MAX(F298+G298+H298+J298-K298-M298-N298,0)*Inputs!$C$17,0)</f>
        <v>0</v>
      </c>
      <c r="P298" s="56" t="n">
        <f aca="false">F298+G298+H298+J298-K298-M298-N298+O298</f>
        <v>296623.815509452</v>
      </c>
      <c r="Q298" s="56" t="n">
        <f aca="false">IF(OR(E298=1,P298&lt;=0),0,P298)</f>
        <v>296623.815509452</v>
      </c>
      <c r="R298" s="15" t="n">
        <f aca="false">IF(OR(E298=1,AND(P298&lt;=0,I298&gt;0)),1,0)</f>
        <v>0</v>
      </c>
      <c r="S298" s="15" t="n">
        <f aca="false">IF(L298&gt;0,1,0)</f>
        <v>0</v>
      </c>
    </row>
    <row r="299" customFormat="false" ht="15" hidden="false" customHeight="false" outlineLevel="0" collapsed="false">
      <c r="A299" s="15" t="n">
        <v>298</v>
      </c>
      <c r="B299" s="15" t="n">
        <f aca="false">INT((A299-1)/12)+1</f>
        <v>25</v>
      </c>
      <c r="C299" s="15" t="n">
        <f aca="false">MIN(Inputs!$C$4+B299-1,99)</f>
        <v>98</v>
      </c>
      <c r="D299" s="55" t="n">
        <f aca="false">Inputs!$C$28</f>
        <v>0.05</v>
      </c>
      <c r="E299" s="15" t="n">
        <f aca="false">R298</f>
        <v>0</v>
      </c>
      <c r="F299" s="56" t="n">
        <f aca="false">Q298</f>
        <v>296623.815509452</v>
      </c>
      <c r="G299" s="56" t="n">
        <f aca="false">IF(AND(MOD(A299-1,12)=0,B299&lt;=Inputs!$C$7,E299=0),Inputs!$C$6,0)</f>
        <v>0</v>
      </c>
      <c r="H299" s="56" t="n">
        <f aca="false">IF(B299=1,G299*Inputs!$C$9,0)</f>
        <v>0</v>
      </c>
      <c r="I299" s="56" t="n">
        <f aca="false">I298+G299</f>
        <v>120000</v>
      </c>
      <c r="J299" s="56" t="n">
        <f aca="false">(F299+G299+H299)*((1+D299)^(1/12)-1)</f>
        <v>1208.48214156358</v>
      </c>
      <c r="K299" s="56" t="n">
        <f aca="false">(F299+G299+H299+J299)*(Inputs!$C$14+IF(B299&lt;=10,Inputs!$C$12,Inputs!$C$13))/12</f>
        <v>148.916148825508</v>
      </c>
      <c r="L299" s="56" t="n">
        <f aca="false">IF(OR(E299=1,A299&lt;=Inputs!$C$15),0,MAX(Inputs!$C$8*I299-(F299+G299+H299+J299-K299),0))</f>
        <v>0</v>
      </c>
      <c r="M299" s="56" t="n">
        <f aca="false">L299*INDEX(Rates!$B$2:$C$101,C299+1,IF(Inputs!$C$5="Male",1,2))/1000/12*Inputs!$C$16</f>
        <v>0</v>
      </c>
      <c r="N299" s="56" t="n">
        <f aca="false">IF($V$1=1,MAX(F299+G299+H299+J299-K299-M299,0)*Inputs!$C$22/12,0)</f>
        <v>0</v>
      </c>
      <c r="O299" s="56" t="n">
        <f aca="false">IF(AND(MOD(A299,12)=0,B299&gt;=Inputs!$C$18),MAX(F299+G299+H299+J299-K299-M299-N299,0)*Inputs!$C$17,0)</f>
        <v>0</v>
      </c>
      <c r="P299" s="56" t="n">
        <f aca="false">F299+G299+H299+J299-K299-M299-N299+O299</f>
        <v>297683.38150219</v>
      </c>
      <c r="Q299" s="56" t="n">
        <f aca="false">IF(OR(E299=1,P299&lt;=0),0,P299)</f>
        <v>297683.38150219</v>
      </c>
      <c r="R299" s="15" t="n">
        <f aca="false">IF(OR(E299=1,AND(P299&lt;=0,I299&gt;0)),1,0)</f>
        <v>0</v>
      </c>
      <c r="S299" s="15" t="n">
        <f aca="false">IF(L299&gt;0,1,0)</f>
        <v>0</v>
      </c>
    </row>
    <row r="300" customFormat="false" ht="15" hidden="false" customHeight="false" outlineLevel="0" collapsed="false">
      <c r="A300" s="15" t="n">
        <v>299</v>
      </c>
      <c r="B300" s="15" t="n">
        <f aca="false">INT((A300-1)/12)+1</f>
        <v>25</v>
      </c>
      <c r="C300" s="15" t="n">
        <f aca="false">MIN(Inputs!$C$4+B300-1,99)</f>
        <v>98</v>
      </c>
      <c r="D300" s="55" t="n">
        <f aca="false">Inputs!$C$28</f>
        <v>0.05</v>
      </c>
      <c r="E300" s="15" t="n">
        <f aca="false">R299</f>
        <v>0</v>
      </c>
      <c r="F300" s="56" t="n">
        <f aca="false">Q299</f>
        <v>297683.38150219</v>
      </c>
      <c r="G300" s="56" t="n">
        <f aca="false">IF(AND(MOD(A300-1,12)=0,B300&lt;=Inputs!$C$7,E300=0),Inputs!$C$6,0)</f>
        <v>0</v>
      </c>
      <c r="H300" s="56" t="n">
        <f aca="false">IF(B300=1,G300*Inputs!$C$9,0)</f>
        <v>0</v>
      </c>
      <c r="I300" s="56" t="n">
        <f aca="false">I299+G300</f>
        <v>120000</v>
      </c>
      <c r="J300" s="56" t="n">
        <f aca="false">(F300+G300+H300)*((1+D300)^(1/12)-1)</f>
        <v>1212.79894457494</v>
      </c>
      <c r="K300" s="56" t="n">
        <f aca="false">(F300+G300+H300+J300)*(Inputs!$C$14+IF(B300&lt;=10,Inputs!$C$12,Inputs!$C$13))/12</f>
        <v>149.448090223383</v>
      </c>
      <c r="L300" s="56" t="n">
        <f aca="false">IF(OR(E300=1,A300&lt;=Inputs!$C$15),0,MAX(Inputs!$C$8*I300-(F300+G300+H300+J300-K300),0))</f>
        <v>0</v>
      </c>
      <c r="M300" s="56" t="n">
        <f aca="false">L300*INDEX(Rates!$B$2:$C$101,C300+1,IF(Inputs!$C$5="Male",1,2))/1000/12*Inputs!$C$16</f>
        <v>0</v>
      </c>
      <c r="N300" s="56" t="n">
        <f aca="false">IF($V$1=1,MAX(F300+G300+H300+J300-K300-M300,0)*Inputs!$C$22/12,0)</f>
        <v>0</v>
      </c>
      <c r="O300" s="56" t="n">
        <f aca="false">IF(AND(MOD(A300,12)=0,B300&gt;=Inputs!$C$18),MAX(F300+G300+H300+J300-K300-M300-N300,0)*Inputs!$C$17,0)</f>
        <v>0</v>
      </c>
      <c r="P300" s="56" t="n">
        <f aca="false">F300+G300+H300+J300-K300-M300-N300+O300</f>
        <v>298746.732356542</v>
      </c>
      <c r="Q300" s="56" t="n">
        <f aca="false">IF(OR(E300=1,P300&lt;=0),0,P300)</f>
        <v>298746.732356542</v>
      </c>
      <c r="R300" s="15" t="n">
        <f aca="false">IF(OR(E300=1,AND(P300&lt;=0,I300&gt;0)),1,0)</f>
        <v>0</v>
      </c>
      <c r="S300" s="15" t="n">
        <f aca="false">IF(L300&gt;0,1,0)</f>
        <v>0</v>
      </c>
    </row>
    <row r="301" customFormat="false" ht="15" hidden="false" customHeight="false" outlineLevel="0" collapsed="false">
      <c r="A301" s="15" t="n">
        <v>300</v>
      </c>
      <c r="B301" s="15" t="n">
        <f aca="false">INT((A301-1)/12)+1</f>
        <v>25</v>
      </c>
      <c r="C301" s="15" t="n">
        <f aca="false">MIN(Inputs!$C$4+B301-1,99)</f>
        <v>98</v>
      </c>
      <c r="D301" s="55" t="n">
        <f aca="false">Inputs!$C$28</f>
        <v>0.05</v>
      </c>
      <c r="E301" s="15" t="n">
        <f aca="false">R300</f>
        <v>0</v>
      </c>
      <c r="F301" s="56" t="n">
        <f aca="false">Q300</f>
        <v>298746.732356542</v>
      </c>
      <c r="G301" s="56" t="n">
        <f aca="false">IF(AND(MOD(A301-1,12)=0,B301&lt;=Inputs!$C$7,E301=0),Inputs!$C$6,0)</f>
        <v>0</v>
      </c>
      <c r="H301" s="56" t="n">
        <f aca="false">IF(B301=1,G301*Inputs!$C$9,0)</f>
        <v>0</v>
      </c>
      <c r="I301" s="56" t="n">
        <f aca="false">I300+G301</f>
        <v>120000</v>
      </c>
      <c r="J301" s="56" t="n">
        <f aca="false">(F301+G301+H301)*((1+D301)^(1/12)-1)</f>
        <v>1217.13116758102</v>
      </c>
      <c r="K301" s="56" t="n">
        <f aca="false">(F301+G301+H301+J301)*(Inputs!$C$14+IF(B301&lt;=10,Inputs!$C$12,Inputs!$C$13))/12</f>
        <v>149.981931762061</v>
      </c>
      <c r="L301" s="56" t="n">
        <f aca="false">IF(OR(E301=1,A301&lt;=Inputs!$C$15),0,MAX(Inputs!$C$8*I301-(F301+G301+H301+J301-K301),0))</f>
        <v>0</v>
      </c>
      <c r="M301" s="56" t="n">
        <f aca="false">L301*INDEX(Rates!$B$2:$C$101,C301+1,IF(Inputs!$C$5="Male",1,2))/1000/12*Inputs!$C$16</f>
        <v>0</v>
      </c>
      <c r="N301" s="56" t="n">
        <f aca="false">IF($V$1=1,MAX(F301+G301+H301+J301-K301-M301,0)*Inputs!$C$22/12,0)</f>
        <v>0</v>
      </c>
      <c r="O301" s="56" t="n">
        <f aca="false">IF(AND(MOD(A301,12)=0,B301&gt;=Inputs!$C$18),MAX(F301+G301+H301+J301-K301-M301-N301,0)*Inputs!$C$17,0)</f>
        <v>1499.0694079618</v>
      </c>
      <c r="P301" s="56" t="n">
        <f aca="false">F301+G301+H301+J301-K301-M301-N301+O301</f>
        <v>301312.951000322</v>
      </c>
      <c r="Q301" s="56" t="n">
        <f aca="false">IF(OR(E301=1,P301&lt;=0),0,P301)</f>
        <v>301312.951000322</v>
      </c>
      <c r="R301" s="15" t="n">
        <f aca="false">IF(OR(E301=1,AND(P301&lt;=0,I301&gt;0)),1,0)</f>
        <v>0</v>
      </c>
      <c r="S301" s="15" t="n">
        <f aca="false">IF(L301&gt;0,1,0)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9" min="1" style="0" width="14"/>
  </cols>
  <sheetData>
    <row r="1" customFormat="false" ht="23.85" hidden="false" customHeight="false" outlineLevel="0" collapsed="false">
      <c r="A1" s="52" t="s">
        <v>152</v>
      </c>
      <c r="B1" s="52" t="s">
        <v>77</v>
      </c>
      <c r="C1" s="52" t="s">
        <v>122</v>
      </c>
      <c r="D1" s="52" t="s">
        <v>153</v>
      </c>
      <c r="E1" s="52" t="s">
        <v>154</v>
      </c>
      <c r="F1" s="52" t="s">
        <v>155</v>
      </c>
      <c r="G1" s="52" t="s">
        <v>156</v>
      </c>
      <c r="H1" s="52" t="s">
        <v>157</v>
      </c>
      <c r="I1" s="52" t="s">
        <v>158</v>
      </c>
      <c r="J1" s="52" t="s">
        <v>159</v>
      </c>
      <c r="K1" s="52" t="s">
        <v>160</v>
      </c>
      <c r="L1" s="52" t="s">
        <v>161</v>
      </c>
      <c r="M1" s="52" t="s">
        <v>162</v>
      </c>
      <c r="N1" s="52" t="s">
        <v>163</v>
      </c>
      <c r="O1" s="52" t="s">
        <v>164</v>
      </c>
      <c r="P1" s="52" t="s">
        <v>165</v>
      </c>
      <c r="Q1" s="52" t="s">
        <v>166</v>
      </c>
      <c r="R1" s="52" t="s">
        <v>167</v>
      </c>
      <c r="S1" s="52" t="s">
        <v>168</v>
      </c>
      <c r="U1" s="53" t="s">
        <v>169</v>
      </c>
      <c r="V1" s="54" t="n">
        <v>1</v>
      </c>
    </row>
    <row r="2" customFormat="false" ht="15" hidden="false" customHeight="false" outlineLevel="0" collapsed="false">
      <c r="A2" s="15" t="n">
        <v>1</v>
      </c>
      <c r="B2" s="15" t="n">
        <f aca="false">INT((A2-1)/12)+1</f>
        <v>1</v>
      </c>
      <c r="C2" s="15" t="n">
        <f aca="false">MIN(Inputs!$C$4+B2-1,99)</f>
        <v>74</v>
      </c>
      <c r="D2" s="55" t="n">
        <f aca="false">Inputs!$C$28</f>
        <v>0.05</v>
      </c>
      <c r="E2" s="15" t="n">
        <v>0</v>
      </c>
      <c r="F2" s="56" t="n">
        <v>0</v>
      </c>
      <c r="G2" s="56" t="n">
        <f aca="false">IF(AND(MOD(A2-1,12)=0,B2&lt;=Inputs!$C$7,E2=0),Inputs!$C$6,0)</f>
        <v>24000</v>
      </c>
      <c r="H2" s="56" t="n">
        <f aca="false">IF(B2=1,G2*Inputs!$C$9,0)</f>
        <v>960</v>
      </c>
      <c r="I2" s="56" t="n">
        <f aca="false">G2</f>
        <v>24000</v>
      </c>
      <c r="J2" s="56" t="n">
        <f aca="false">(F2+G2+H2)*((1+D2)^(1/12)-1)</f>
        <v>101.690129639863</v>
      </c>
      <c r="K2" s="56" t="n">
        <f aca="false">(F2+G2+H2+J2)*(Inputs!$C$14+IF(B2&lt;=10,Inputs!$C$12,Inputs!$C$13))/12</f>
        <v>52.2118544367497</v>
      </c>
      <c r="L2" s="56" t="n">
        <f aca="false">IF(OR(E2=1,A2&lt;=Inputs!$C$15),0,MAX(Inputs!$C$8*I2-(F2+G2+H2+J2-K2),0))</f>
        <v>0</v>
      </c>
      <c r="M2" s="56" t="n">
        <f aca="false">L2*INDEX(Rates!$B$2:$C$101,C2+1,IF(Inputs!$C$5="Male",1,2))/1000/12*Inputs!$C$16</f>
        <v>0</v>
      </c>
      <c r="N2" s="56" t="n">
        <f aca="false">IF($V$1=1,MAX(F2+G2+H2+J2-K2-M2,0)*Inputs!$C$22/12,0)</f>
        <v>166.729855168021</v>
      </c>
      <c r="O2" s="56" t="n">
        <f aca="false">IF(AND(MOD(A2,12)=0,B2&gt;=Inputs!$C$18),MAX(F2+G2+H2+J2-K2-M2-N2,0)*Inputs!$C$17,0)</f>
        <v>0</v>
      </c>
      <c r="P2" s="56" t="n">
        <f aca="false">F2+G2+H2+J2-K2-M2-N2+O2</f>
        <v>24842.7484200351</v>
      </c>
      <c r="Q2" s="56" t="n">
        <f aca="false">IF(OR(E2=1,P2&lt;=0),0,P2)</f>
        <v>24842.7484200351</v>
      </c>
      <c r="R2" s="15" t="n">
        <f aca="false">IF(OR(E2=1,AND(P2&lt;=0,I2&gt;0)),1,0)</f>
        <v>0</v>
      </c>
      <c r="S2" s="15" t="n">
        <f aca="false">IF(L2&gt;0,1,0)</f>
        <v>0</v>
      </c>
      <c r="U2" s="36" t="s">
        <v>181</v>
      </c>
    </row>
    <row r="3" customFormat="false" ht="15" hidden="false" customHeight="false" outlineLevel="0" collapsed="false">
      <c r="A3" s="15" t="n">
        <v>2</v>
      </c>
      <c r="B3" s="15" t="n">
        <f aca="false">INT((A3-1)/12)+1</f>
        <v>1</v>
      </c>
      <c r="C3" s="15" t="n">
        <f aca="false">MIN(Inputs!$C$4+B3-1,99)</f>
        <v>74</v>
      </c>
      <c r="D3" s="55" t="n">
        <f aca="false">Inputs!$C$28</f>
        <v>0.05</v>
      </c>
      <c r="E3" s="15" t="n">
        <f aca="false">R2</f>
        <v>0</v>
      </c>
      <c r="F3" s="56" t="n">
        <f aca="false">Q2</f>
        <v>24842.7484200351</v>
      </c>
      <c r="G3" s="56" t="n">
        <f aca="false">IF(AND(MOD(A3-1,12)=0,B3&lt;=Inputs!$C$7,E3=0),Inputs!$C$6,0)</f>
        <v>0</v>
      </c>
      <c r="H3" s="56" t="n">
        <f aca="false">IF(B3=1,G3*Inputs!$C$9,0)</f>
        <v>0</v>
      </c>
      <c r="I3" s="56" t="n">
        <f aca="false">I2+G3</f>
        <v>24000</v>
      </c>
      <c r="J3" s="56" t="n">
        <f aca="false">(F3+G3+H3)*((1+D3)^(1/12)-1)</f>
        <v>101.212432189258</v>
      </c>
      <c r="K3" s="56" t="n">
        <f aca="false">(F3+G3+H3+J3)*(Inputs!$C$14+IF(B3&lt;=10,Inputs!$C$12,Inputs!$C$13))/12</f>
        <v>51.9665851088007</v>
      </c>
      <c r="L3" s="56" t="n">
        <f aca="false">IF(OR(E3=1,A3&lt;=Inputs!$C$15),0,MAX(Inputs!$C$8*I3-(F3+G3+H3+J3-K3),0))</f>
        <v>0</v>
      </c>
      <c r="M3" s="56" t="n">
        <f aca="false">L3*INDEX(Rates!$B$2:$C$101,C3+1,IF(Inputs!$C$5="Male",1,2))/1000/12*Inputs!$C$16</f>
        <v>0</v>
      </c>
      <c r="N3" s="56" t="n">
        <f aca="false">IF($V$1=1,MAX(F3+G3+H3+J3-K3-M3,0)*Inputs!$C$22/12,0)</f>
        <v>165.946628447437</v>
      </c>
      <c r="O3" s="56" t="n">
        <f aca="false">IF(AND(MOD(A3,12)=0,B3&gt;=Inputs!$C$18),MAX(F3+G3+H3+J3-K3-M3-N3,0)*Inputs!$C$17,0)</f>
        <v>0</v>
      </c>
      <c r="P3" s="56" t="n">
        <f aca="false">F3+G3+H3+J3-K3-M3-N3+O3</f>
        <v>24726.0476386681</v>
      </c>
      <c r="Q3" s="56" t="n">
        <f aca="false">IF(OR(E3=1,P3&lt;=0),0,P3)</f>
        <v>24726.0476386681</v>
      </c>
      <c r="R3" s="15" t="n">
        <f aca="false">IF(OR(E3=1,AND(P3&lt;=0,I3&gt;0)),1,0)</f>
        <v>0</v>
      </c>
      <c r="S3" s="15" t="n">
        <f aca="false">IF(L3&gt;0,1,0)</f>
        <v>0</v>
      </c>
    </row>
    <row r="4" customFormat="false" ht="15" hidden="false" customHeight="false" outlineLevel="0" collapsed="false">
      <c r="A4" s="15" t="n">
        <v>3</v>
      </c>
      <c r="B4" s="15" t="n">
        <f aca="false">INT((A4-1)/12)+1</f>
        <v>1</v>
      </c>
      <c r="C4" s="15" t="n">
        <f aca="false">MIN(Inputs!$C$4+B4-1,99)</f>
        <v>74</v>
      </c>
      <c r="D4" s="55" t="n">
        <f aca="false">Inputs!$C$28</f>
        <v>0.05</v>
      </c>
      <c r="E4" s="15" t="n">
        <f aca="false">R3</f>
        <v>0</v>
      </c>
      <c r="F4" s="56" t="n">
        <f aca="false">Q3</f>
        <v>24726.0476386681</v>
      </c>
      <c r="G4" s="56" t="n">
        <f aca="false">IF(AND(MOD(A4-1,12)=0,B4&lt;=Inputs!$C$7,E4=0),Inputs!$C$6,0)</f>
        <v>0</v>
      </c>
      <c r="H4" s="56" t="n">
        <f aca="false">IF(B4=1,G4*Inputs!$C$9,0)</f>
        <v>0</v>
      </c>
      <c r="I4" s="56" t="n">
        <f aca="false">I3+G4</f>
        <v>24000</v>
      </c>
      <c r="J4" s="56" t="n">
        <f aca="false">(F4+G4+H4)*((1+D4)^(1/12)-1)</f>
        <v>100.73697876032</v>
      </c>
      <c r="K4" s="56" t="n">
        <f aca="false">(F4+G4+H4+J4)*(Inputs!$C$14+IF(B4&lt;=10,Inputs!$C$12,Inputs!$C$13))/12</f>
        <v>51.7224679529759</v>
      </c>
      <c r="L4" s="56" t="n">
        <f aca="false">IF(OR(E4=1,A4&lt;=Inputs!$C$15),0,MAX(Inputs!$C$8*I4-(F4+G4+H4+J4-K4),0))</f>
        <v>0</v>
      </c>
      <c r="M4" s="56" t="n">
        <f aca="false">L4*INDEX(Rates!$B$2:$C$101,C4+1,IF(Inputs!$C$5="Male",1,2))/1000/12*Inputs!$C$16</f>
        <v>0</v>
      </c>
      <c r="N4" s="56" t="n">
        <f aca="false">IF($V$1=1,MAX(F4+G4+H4+J4-K4-M4,0)*Inputs!$C$22/12,0)</f>
        <v>165.167080996503</v>
      </c>
      <c r="O4" s="56" t="n">
        <f aca="false">IF(AND(MOD(A4,12)=0,B4&gt;=Inputs!$C$18),MAX(F4+G4+H4+J4-K4-M4-N4,0)*Inputs!$C$17,0)</f>
        <v>0</v>
      </c>
      <c r="P4" s="56" t="n">
        <f aca="false">F4+G4+H4+J4-K4-M4-N4+O4</f>
        <v>24609.895068479</v>
      </c>
      <c r="Q4" s="56" t="n">
        <f aca="false">IF(OR(E4=1,P4&lt;=0),0,P4)</f>
        <v>24609.895068479</v>
      </c>
      <c r="R4" s="15" t="n">
        <f aca="false">IF(OR(E4=1,AND(P4&lt;=0,I4&gt;0)),1,0)</f>
        <v>0</v>
      </c>
      <c r="S4" s="15" t="n">
        <f aca="false">IF(L4&gt;0,1,0)</f>
        <v>0</v>
      </c>
    </row>
    <row r="5" customFormat="false" ht="15" hidden="false" customHeight="false" outlineLevel="0" collapsed="false">
      <c r="A5" s="15" t="n">
        <v>4</v>
      </c>
      <c r="B5" s="15" t="n">
        <f aca="false">INT((A5-1)/12)+1</f>
        <v>1</v>
      </c>
      <c r="C5" s="15" t="n">
        <f aca="false">MIN(Inputs!$C$4+B5-1,99)</f>
        <v>74</v>
      </c>
      <c r="D5" s="55" t="n">
        <f aca="false">Inputs!$C$28</f>
        <v>0.05</v>
      </c>
      <c r="E5" s="15" t="n">
        <f aca="false">R4</f>
        <v>0</v>
      </c>
      <c r="F5" s="56" t="n">
        <f aca="false">Q4</f>
        <v>24609.895068479</v>
      </c>
      <c r="G5" s="56" t="n">
        <f aca="false">IF(AND(MOD(A5-1,12)=0,B5&lt;=Inputs!$C$7,E5=0),Inputs!$C$6,0)</f>
        <v>0</v>
      </c>
      <c r="H5" s="56" t="n">
        <f aca="false">IF(B5=1,G5*Inputs!$C$9,0)</f>
        <v>0</v>
      </c>
      <c r="I5" s="56" t="n">
        <f aca="false">I4+G5</f>
        <v>24000</v>
      </c>
      <c r="J5" s="56" t="n">
        <f aca="false">(F5+G5+H5)*((1+D5)^(1/12)-1)</f>
        <v>100.26375881158</v>
      </c>
      <c r="K5" s="56" t="n">
        <f aca="false">(F5+G5+H5+J5)*(Inputs!$C$14+IF(B5&lt;=10,Inputs!$C$12,Inputs!$C$13))/12</f>
        <v>51.4794975568553</v>
      </c>
      <c r="L5" s="56" t="n">
        <f aca="false">IF(OR(E5=1,A5&lt;=Inputs!$C$15),0,MAX(Inputs!$C$8*I5-(F5+G5+H5+J5-K5),0))</f>
        <v>0</v>
      </c>
      <c r="M5" s="56" t="n">
        <f aca="false">L5*INDEX(Rates!$B$2:$C$101,C5+1,IF(Inputs!$C$5="Male",1,2))/1000/12*Inputs!$C$16</f>
        <v>0</v>
      </c>
      <c r="N5" s="56" t="n">
        <f aca="false">IF($V$1=1,MAX(F5+G5+H5+J5-K5-M5,0)*Inputs!$C$22/12,0)</f>
        <v>164.391195531558</v>
      </c>
      <c r="O5" s="56" t="n">
        <f aca="false">IF(AND(MOD(A5,12)=0,B5&gt;=Inputs!$C$18),MAX(F5+G5+H5+J5-K5-M5-N5,0)*Inputs!$C$17,0)</f>
        <v>0</v>
      </c>
      <c r="P5" s="56" t="n">
        <f aca="false">F5+G5+H5+J5-K5-M5-N5+O5</f>
        <v>24494.2881342021</v>
      </c>
      <c r="Q5" s="56" t="n">
        <f aca="false">IF(OR(E5=1,P5&lt;=0),0,P5)</f>
        <v>24494.2881342021</v>
      </c>
      <c r="R5" s="15" t="n">
        <f aca="false">IF(OR(E5=1,AND(P5&lt;=0,I5&gt;0)),1,0)</f>
        <v>0</v>
      </c>
      <c r="S5" s="15" t="n">
        <f aca="false">IF(L5&gt;0,1,0)</f>
        <v>0</v>
      </c>
    </row>
    <row r="6" customFormat="false" ht="15" hidden="false" customHeight="false" outlineLevel="0" collapsed="false">
      <c r="A6" s="15" t="n">
        <v>5</v>
      </c>
      <c r="B6" s="15" t="n">
        <f aca="false">INT((A6-1)/12)+1</f>
        <v>1</v>
      </c>
      <c r="C6" s="15" t="n">
        <f aca="false">MIN(Inputs!$C$4+B6-1,99)</f>
        <v>74</v>
      </c>
      <c r="D6" s="55" t="n">
        <f aca="false">Inputs!$C$28</f>
        <v>0.05</v>
      </c>
      <c r="E6" s="15" t="n">
        <f aca="false">R5</f>
        <v>0</v>
      </c>
      <c r="F6" s="56" t="n">
        <f aca="false">Q5</f>
        <v>24494.2881342021</v>
      </c>
      <c r="G6" s="56" t="n">
        <f aca="false">IF(AND(MOD(A6-1,12)=0,B6&lt;=Inputs!$C$7,E6=0),Inputs!$C$6,0)</f>
        <v>0</v>
      </c>
      <c r="H6" s="56" t="n">
        <f aca="false">IF(B6=1,G6*Inputs!$C$9,0)</f>
        <v>0</v>
      </c>
      <c r="I6" s="56" t="n">
        <f aca="false">I5+G6</f>
        <v>24000</v>
      </c>
      <c r="J6" s="56" t="n">
        <f aca="false">(F6+G6+H6)*((1+D6)^(1/12)-1)</f>
        <v>99.7927618510885</v>
      </c>
      <c r="K6" s="56" t="n">
        <f aca="false">(F6+G6+H6+J6)*(Inputs!$C$14+IF(B6&lt;=10,Inputs!$C$12,Inputs!$C$13))/12</f>
        <v>51.2376685334442</v>
      </c>
      <c r="L6" s="56" t="n">
        <f aca="false">IF(OR(E6=1,A6&lt;=Inputs!$C$15),0,MAX(Inputs!$C$8*I6-(F6+G6+H6+J6-K6),0))</f>
        <v>0</v>
      </c>
      <c r="M6" s="56" t="n">
        <f aca="false">L6*INDEX(Rates!$B$2:$C$101,C6+1,IF(Inputs!$C$5="Male",1,2))/1000/12*Inputs!$C$16</f>
        <v>0</v>
      </c>
      <c r="N6" s="56" t="n">
        <f aca="false">IF($V$1=1,MAX(F6+G6+H6+J6-K6-M6,0)*Inputs!$C$22/12,0)</f>
        <v>163.618954850132</v>
      </c>
      <c r="O6" s="56" t="n">
        <f aca="false">IF(AND(MOD(A6,12)=0,B6&gt;=Inputs!$C$18),MAX(F6+G6+H6+J6-K6-M6-N6,0)*Inputs!$C$17,0)</f>
        <v>0</v>
      </c>
      <c r="P6" s="56" t="n">
        <f aca="false">F6+G6+H6+J6-K6-M6-N6+O6</f>
        <v>24379.2242726696</v>
      </c>
      <c r="Q6" s="56" t="n">
        <f aca="false">IF(OR(E6=1,P6&lt;=0),0,P6)</f>
        <v>24379.2242726696</v>
      </c>
      <c r="R6" s="15" t="n">
        <f aca="false">IF(OR(E6=1,AND(P6&lt;=0,I6&gt;0)),1,0)</f>
        <v>0</v>
      </c>
      <c r="S6" s="15" t="n">
        <f aca="false">IF(L6&gt;0,1,0)</f>
        <v>0</v>
      </c>
    </row>
    <row r="7" customFormat="false" ht="15" hidden="false" customHeight="false" outlineLevel="0" collapsed="false">
      <c r="A7" s="15" t="n">
        <v>6</v>
      </c>
      <c r="B7" s="15" t="n">
        <f aca="false">INT((A7-1)/12)+1</f>
        <v>1</v>
      </c>
      <c r="C7" s="15" t="n">
        <f aca="false">MIN(Inputs!$C$4+B7-1,99)</f>
        <v>74</v>
      </c>
      <c r="D7" s="55" t="n">
        <f aca="false">Inputs!$C$28</f>
        <v>0.05</v>
      </c>
      <c r="E7" s="15" t="n">
        <f aca="false">R6</f>
        <v>0</v>
      </c>
      <c r="F7" s="56" t="n">
        <f aca="false">Q6</f>
        <v>24379.2242726696</v>
      </c>
      <c r="G7" s="56" t="n">
        <f aca="false">IF(AND(MOD(A7-1,12)=0,B7&lt;=Inputs!$C$7,E7=0),Inputs!$C$6,0)</f>
        <v>0</v>
      </c>
      <c r="H7" s="56" t="n">
        <f aca="false">IF(B7=1,G7*Inputs!$C$9,0)</f>
        <v>0</v>
      </c>
      <c r="I7" s="56" t="n">
        <f aca="false">I6+G7</f>
        <v>24000</v>
      </c>
      <c r="J7" s="56" t="n">
        <f aca="false">(F7+G7+H7)*((1+D7)^(1/12)-1)</f>
        <v>99.3239774361806</v>
      </c>
      <c r="K7" s="56" t="n">
        <f aca="false">(F7+G7+H7+J7)*(Inputs!$C$14+IF(B7&lt;=10,Inputs!$C$12,Inputs!$C$13))/12</f>
        <v>50.9969755210538</v>
      </c>
      <c r="L7" s="56" t="n">
        <f aca="false">IF(OR(E7=1,A7&lt;=Inputs!$C$15),0,MAX(Inputs!$C$8*I7-(F7+G7+H7+J7-K7),0))</f>
        <v>0</v>
      </c>
      <c r="M7" s="56" t="n">
        <f aca="false">L7*INDEX(Rates!$B$2:$C$101,C7+1,IF(Inputs!$C$5="Male",1,2))/1000/12*Inputs!$C$16</f>
        <v>0</v>
      </c>
      <c r="N7" s="56" t="n">
        <f aca="false">IF($V$1=1,MAX(F7+G7+H7+J7-K7-M7,0)*Inputs!$C$22/12,0)</f>
        <v>162.850341830565</v>
      </c>
      <c r="O7" s="56" t="n">
        <f aca="false">IF(AND(MOD(A7,12)=0,B7&gt;=Inputs!$C$18),MAX(F7+G7+H7+J7-K7-M7-N7,0)*Inputs!$C$17,0)</f>
        <v>0</v>
      </c>
      <c r="P7" s="56" t="n">
        <f aca="false">F7+G7+H7+J7-K7-M7-N7+O7</f>
        <v>24264.7009327542</v>
      </c>
      <c r="Q7" s="56" t="n">
        <f aca="false">IF(OR(E7=1,P7&lt;=0),0,P7)</f>
        <v>24264.7009327542</v>
      </c>
      <c r="R7" s="15" t="n">
        <f aca="false">IF(OR(E7=1,AND(P7&lt;=0,I7&gt;0)),1,0)</f>
        <v>0</v>
      </c>
      <c r="S7" s="15" t="n">
        <f aca="false">IF(L7&gt;0,1,0)</f>
        <v>0</v>
      </c>
    </row>
    <row r="8" customFormat="false" ht="15" hidden="false" customHeight="false" outlineLevel="0" collapsed="false">
      <c r="A8" s="15" t="n">
        <v>7</v>
      </c>
      <c r="B8" s="15" t="n">
        <f aca="false">INT((A8-1)/12)+1</f>
        <v>1</v>
      </c>
      <c r="C8" s="15" t="n">
        <f aca="false">MIN(Inputs!$C$4+B8-1,99)</f>
        <v>74</v>
      </c>
      <c r="D8" s="55" t="n">
        <f aca="false">Inputs!$C$28</f>
        <v>0.05</v>
      </c>
      <c r="E8" s="15" t="n">
        <f aca="false">R7</f>
        <v>0</v>
      </c>
      <c r="F8" s="56" t="n">
        <f aca="false">Q7</f>
        <v>24264.7009327542</v>
      </c>
      <c r="G8" s="56" t="n">
        <f aca="false">IF(AND(MOD(A8-1,12)=0,B8&lt;=Inputs!$C$7,E8=0),Inputs!$C$6,0)</f>
        <v>0</v>
      </c>
      <c r="H8" s="56" t="n">
        <f aca="false">IF(B8=1,G8*Inputs!$C$9,0)</f>
        <v>0</v>
      </c>
      <c r="I8" s="56" t="n">
        <f aca="false">I7+G8</f>
        <v>24000</v>
      </c>
      <c r="J8" s="56" t="n">
        <f aca="false">(F8+G8+H8)*((1+D8)^(1/12)-1)</f>
        <v>98.8573951732483</v>
      </c>
      <c r="K8" s="56" t="n">
        <f aca="false">(F8+G8+H8+J8)*(Inputs!$C$14+IF(B8&lt;=10,Inputs!$C$12,Inputs!$C$13))/12</f>
        <v>50.7574131831822</v>
      </c>
      <c r="L8" s="56" t="n">
        <f aca="false">IF(OR(E8=1,A8&lt;=Inputs!$C$15),0,MAX(Inputs!$C$8*I8-(F8+G8+H8+J8-K8),0))</f>
        <v>0</v>
      </c>
      <c r="M8" s="56" t="n">
        <f aca="false">L8*INDEX(Rates!$B$2:$C$101,C8+1,IF(Inputs!$C$5="Male",1,2))/1000/12*Inputs!$C$16</f>
        <v>0</v>
      </c>
      <c r="N8" s="56" t="n">
        <f aca="false">IF($V$1=1,MAX(F8+G8+H8+J8-K8-M8,0)*Inputs!$C$22/12,0)</f>
        <v>162.085339431628</v>
      </c>
      <c r="O8" s="56" t="n">
        <f aca="false">IF(AND(MOD(A8,12)=0,B8&gt;=Inputs!$C$18),MAX(F8+G8+H8+J8-K8-M8-N8,0)*Inputs!$C$17,0)</f>
        <v>0</v>
      </c>
      <c r="P8" s="56" t="n">
        <f aca="false">F8+G8+H8+J8-K8-M8-N8+O8</f>
        <v>24150.7155753126</v>
      </c>
      <c r="Q8" s="56" t="n">
        <f aca="false">IF(OR(E8=1,P8&lt;=0),0,P8)</f>
        <v>24150.7155753126</v>
      </c>
      <c r="R8" s="15" t="n">
        <f aca="false">IF(OR(E8=1,AND(P8&lt;=0,I8&gt;0)),1,0)</f>
        <v>0</v>
      </c>
      <c r="S8" s="15" t="n">
        <f aca="false">IF(L8&gt;0,1,0)</f>
        <v>0</v>
      </c>
    </row>
    <row r="9" customFormat="false" ht="15" hidden="false" customHeight="false" outlineLevel="0" collapsed="false">
      <c r="A9" s="15" t="n">
        <v>8</v>
      </c>
      <c r="B9" s="15" t="n">
        <f aca="false">INT((A9-1)/12)+1</f>
        <v>1</v>
      </c>
      <c r="C9" s="15" t="n">
        <f aca="false">MIN(Inputs!$C$4+B9-1,99)</f>
        <v>74</v>
      </c>
      <c r="D9" s="55" t="n">
        <f aca="false">Inputs!$C$28</f>
        <v>0.05</v>
      </c>
      <c r="E9" s="15" t="n">
        <f aca="false">R8</f>
        <v>0</v>
      </c>
      <c r="F9" s="56" t="n">
        <f aca="false">Q8</f>
        <v>24150.7155753126</v>
      </c>
      <c r="G9" s="56" t="n">
        <f aca="false">IF(AND(MOD(A9-1,12)=0,B9&lt;=Inputs!$C$7,E9=0),Inputs!$C$6,0)</f>
        <v>0</v>
      </c>
      <c r="H9" s="56" t="n">
        <f aca="false">IF(B9=1,G9*Inputs!$C$9,0)</f>
        <v>0</v>
      </c>
      <c r="I9" s="56" t="n">
        <f aca="false">I8+G9</f>
        <v>24000</v>
      </c>
      <c r="J9" s="56" t="n">
        <f aca="false">(F9+G9+H9)*((1+D9)^(1/12)-1)</f>
        <v>98.3930047175079</v>
      </c>
      <c r="K9" s="56" t="n">
        <f aca="false">(F9+G9+H9+J9)*(Inputs!$C$14+IF(B9&lt;=10,Inputs!$C$12,Inputs!$C$13))/12</f>
        <v>50.5189762083961</v>
      </c>
      <c r="L9" s="56" t="n">
        <f aca="false">IF(OR(E9=1,A9&lt;=Inputs!$C$15),0,MAX(Inputs!$C$8*I9-(F9+G9+H9+J9-K9),0))</f>
        <v>0</v>
      </c>
      <c r="M9" s="56" t="n">
        <f aca="false">L9*INDEX(Rates!$B$2:$C$101,C9+1,IF(Inputs!$C$5="Male",1,2))/1000/12*Inputs!$C$16</f>
        <v>0</v>
      </c>
      <c r="N9" s="56" t="n">
        <f aca="false">IF($V$1=1,MAX(F9+G9+H9+J9-K9-M9,0)*Inputs!$C$22/12,0)</f>
        <v>161.323930692145</v>
      </c>
      <c r="O9" s="56" t="n">
        <f aca="false">IF(AND(MOD(A9,12)=0,B9&gt;=Inputs!$C$18),MAX(F9+G9+H9+J9-K9-M9-N9,0)*Inputs!$C$17,0)</f>
        <v>0</v>
      </c>
      <c r="P9" s="56" t="n">
        <f aca="false">F9+G9+H9+J9-K9-M9-N9+O9</f>
        <v>24037.2656731296</v>
      </c>
      <c r="Q9" s="56" t="n">
        <f aca="false">IF(OR(E9=1,P9&lt;=0),0,P9)</f>
        <v>24037.2656731296</v>
      </c>
      <c r="R9" s="15" t="n">
        <f aca="false">IF(OR(E9=1,AND(P9&lt;=0,I9&gt;0)),1,0)</f>
        <v>0</v>
      </c>
      <c r="S9" s="15" t="n">
        <f aca="false">IF(L9&gt;0,1,0)</f>
        <v>0</v>
      </c>
    </row>
    <row r="10" customFormat="false" ht="15" hidden="false" customHeight="false" outlineLevel="0" collapsed="false">
      <c r="A10" s="15" t="n">
        <v>9</v>
      </c>
      <c r="B10" s="15" t="n">
        <f aca="false">INT((A10-1)/12)+1</f>
        <v>1</v>
      </c>
      <c r="C10" s="15" t="n">
        <f aca="false">MIN(Inputs!$C$4+B10-1,99)</f>
        <v>74</v>
      </c>
      <c r="D10" s="55" t="n">
        <f aca="false">Inputs!$C$28</f>
        <v>0.05</v>
      </c>
      <c r="E10" s="15" t="n">
        <f aca="false">R9</f>
        <v>0</v>
      </c>
      <c r="F10" s="56" t="n">
        <f aca="false">Q9</f>
        <v>24037.2656731296</v>
      </c>
      <c r="G10" s="56" t="n">
        <f aca="false">IF(AND(MOD(A10-1,12)=0,B10&lt;=Inputs!$C$7,E10=0),Inputs!$C$6,0)</f>
        <v>0</v>
      </c>
      <c r="H10" s="56" t="n">
        <f aca="false">IF(B10=1,G10*Inputs!$C$9,0)</f>
        <v>0</v>
      </c>
      <c r="I10" s="56" t="n">
        <f aca="false">I9+G10</f>
        <v>24000</v>
      </c>
      <c r="J10" s="56" t="n">
        <f aca="false">(F10+G10+H10)*((1+D10)^(1/12)-1)</f>
        <v>97.9307957727714</v>
      </c>
      <c r="K10" s="56" t="n">
        <f aca="false">(F10+G10+H10+J10)*(Inputs!$C$14+IF(B10&lt;=10,Inputs!$C$12,Inputs!$C$13))/12</f>
        <v>50.2816593102133</v>
      </c>
      <c r="L10" s="56" t="n">
        <f aca="false">IF(OR(E10=1,A10&lt;=Inputs!$C$15),0,MAX(Inputs!$C$8*I10-(F10+G10+H10+J10-K10),0))</f>
        <v>0</v>
      </c>
      <c r="M10" s="56" t="n">
        <f aca="false">L10*INDEX(Rates!$B$2:$C$101,C10+1,IF(Inputs!$C$5="Male",1,2))/1000/12*Inputs!$C$16</f>
        <v>0</v>
      </c>
      <c r="N10" s="56" t="n">
        <f aca="false">IF($V$1=1,MAX(F10+G10+H10+J10-K10-M10,0)*Inputs!$C$22/12,0)</f>
        <v>160.566098730614</v>
      </c>
      <c r="O10" s="56" t="n">
        <f aca="false">IF(AND(MOD(A10,12)=0,B10&gt;=Inputs!$C$18),MAX(F10+G10+H10+J10-K10-M10-N10,0)*Inputs!$C$17,0)</f>
        <v>0</v>
      </c>
      <c r="P10" s="56" t="n">
        <f aca="false">F10+G10+H10+J10-K10-M10-N10+O10</f>
        <v>23924.3487108615</v>
      </c>
      <c r="Q10" s="56" t="n">
        <f aca="false">IF(OR(E10=1,P10&lt;=0),0,P10)</f>
        <v>23924.3487108615</v>
      </c>
      <c r="R10" s="15" t="n">
        <f aca="false">IF(OR(E10=1,AND(P10&lt;=0,I10&gt;0)),1,0)</f>
        <v>0</v>
      </c>
      <c r="S10" s="15" t="n">
        <f aca="false">IF(L10&gt;0,1,0)</f>
        <v>0</v>
      </c>
    </row>
    <row r="11" customFormat="false" ht="15" hidden="false" customHeight="false" outlineLevel="0" collapsed="false">
      <c r="A11" s="15" t="n">
        <v>10</v>
      </c>
      <c r="B11" s="15" t="n">
        <f aca="false">INT((A11-1)/12)+1</f>
        <v>1</v>
      </c>
      <c r="C11" s="15" t="n">
        <f aca="false">MIN(Inputs!$C$4+B11-1,99)</f>
        <v>74</v>
      </c>
      <c r="D11" s="55" t="n">
        <f aca="false">Inputs!$C$28</f>
        <v>0.05</v>
      </c>
      <c r="E11" s="15" t="n">
        <f aca="false">R10</f>
        <v>0</v>
      </c>
      <c r="F11" s="56" t="n">
        <f aca="false">Q10</f>
        <v>23924.3487108615</v>
      </c>
      <c r="G11" s="56" t="n">
        <f aca="false">IF(AND(MOD(A11-1,12)=0,B11&lt;=Inputs!$C$7,E11=0),Inputs!$C$6,0)</f>
        <v>0</v>
      </c>
      <c r="H11" s="56" t="n">
        <f aca="false">IF(B11=1,G11*Inputs!$C$9,0)</f>
        <v>0</v>
      </c>
      <c r="I11" s="56" t="n">
        <f aca="false">I10+G11</f>
        <v>24000</v>
      </c>
      <c r="J11" s="56" t="n">
        <f aca="false">(F11+G11+H11)*((1+D11)^(1/12)-1)</f>
        <v>97.4707580912178</v>
      </c>
      <c r="K11" s="56" t="n">
        <f aca="false">(F11+G11+H11+J11)*(Inputs!$C$14+IF(B11&lt;=10,Inputs!$C$12,Inputs!$C$13))/12</f>
        <v>50.0454572269849</v>
      </c>
      <c r="L11" s="56" t="n">
        <f aca="false">IF(OR(E11=1,A11&lt;=Inputs!$C$15),0,MAX(Inputs!$C$8*I11-(F11+G11+H11+J11-K11),0))</f>
        <v>0</v>
      </c>
      <c r="M11" s="56" t="n">
        <f aca="false">L11*INDEX(Rates!$B$2:$C$101,C11+1,IF(Inputs!$C$5="Male",1,2))/1000/12*Inputs!$C$16</f>
        <v>0</v>
      </c>
      <c r="N11" s="56" t="n">
        <f aca="false">IF($V$1=1,MAX(F11+G11+H11+J11-K11-M11,0)*Inputs!$C$22/12,0)</f>
        <v>159.811826744838</v>
      </c>
      <c r="O11" s="56" t="n">
        <f aca="false">IF(AND(MOD(A11,12)=0,B11&gt;=Inputs!$C$18),MAX(F11+G11+H11+J11-K11-M11-N11,0)*Inputs!$C$17,0)</f>
        <v>0</v>
      </c>
      <c r="P11" s="56" t="n">
        <f aca="false">F11+G11+H11+J11-K11-M11-N11+O11</f>
        <v>23811.9621849809</v>
      </c>
      <c r="Q11" s="56" t="n">
        <f aca="false">IF(OR(E11=1,P11&lt;=0),0,P11)</f>
        <v>23811.9621849809</v>
      </c>
      <c r="R11" s="15" t="n">
        <f aca="false">IF(OR(E11=1,AND(P11&lt;=0,I11&gt;0)),1,0)</f>
        <v>0</v>
      </c>
      <c r="S11" s="15" t="n">
        <f aca="false">IF(L11&gt;0,1,0)</f>
        <v>0</v>
      </c>
    </row>
    <row r="12" customFormat="false" ht="15" hidden="false" customHeight="false" outlineLevel="0" collapsed="false">
      <c r="A12" s="15" t="n">
        <v>11</v>
      </c>
      <c r="B12" s="15" t="n">
        <f aca="false">INT((A12-1)/12)+1</f>
        <v>1</v>
      </c>
      <c r="C12" s="15" t="n">
        <f aca="false">MIN(Inputs!$C$4+B12-1,99)</f>
        <v>74</v>
      </c>
      <c r="D12" s="55" t="n">
        <f aca="false">Inputs!$C$28</f>
        <v>0.05</v>
      </c>
      <c r="E12" s="15" t="n">
        <f aca="false">R11</f>
        <v>0</v>
      </c>
      <c r="F12" s="56" t="n">
        <f aca="false">Q11</f>
        <v>23811.9621849809</v>
      </c>
      <c r="G12" s="56" t="n">
        <f aca="false">IF(AND(MOD(A12-1,12)=0,B12&lt;=Inputs!$C$7,E12=0),Inputs!$C$6,0)</f>
        <v>0</v>
      </c>
      <c r="H12" s="56" t="n">
        <f aca="false">IF(B12=1,G12*Inputs!$C$9,0)</f>
        <v>0</v>
      </c>
      <c r="I12" s="56" t="n">
        <f aca="false">I11+G12</f>
        <v>24000</v>
      </c>
      <c r="J12" s="56" t="n">
        <f aca="false">(F12+G12+H12)*((1+D12)^(1/12)-1)</f>
        <v>97.012881473166</v>
      </c>
      <c r="K12" s="56" t="n">
        <f aca="false">(F12+G12+H12+J12)*(Inputs!$C$14+IF(B12&lt;=10,Inputs!$C$12,Inputs!$C$13))/12</f>
        <v>49.8103647217794</v>
      </c>
      <c r="L12" s="56" t="n">
        <f aca="false">IF(OR(E12=1,A12&lt;=Inputs!$C$15),0,MAX(Inputs!$C$8*I12-(F12+G12+H12+J12-K12),0))</f>
        <v>0</v>
      </c>
      <c r="M12" s="56" t="n">
        <f aca="false">L12*INDEX(Rates!$B$2:$C$101,C12+1,IF(Inputs!$C$5="Male",1,2))/1000/12*Inputs!$C$16</f>
        <v>0</v>
      </c>
      <c r="N12" s="56" t="n">
        <f aca="false">IF($V$1=1,MAX(F12+G12+H12+J12-K12-M12,0)*Inputs!$C$22/12,0)</f>
        <v>159.061098011549</v>
      </c>
      <c r="O12" s="56" t="n">
        <f aca="false">IF(AND(MOD(A12,12)=0,B12&gt;=Inputs!$C$18),MAX(F12+G12+H12+J12-K12-M12-N12,0)*Inputs!$C$17,0)</f>
        <v>0</v>
      </c>
      <c r="P12" s="56" t="n">
        <f aca="false">F12+G12+H12+J12-K12-M12-N12+O12</f>
        <v>23700.1036037208</v>
      </c>
      <c r="Q12" s="56" t="n">
        <f aca="false">IF(OR(E12=1,P12&lt;=0),0,P12)</f>
        <v>23700.1036037208</v>
      </c>
      <c r="R12" s="15" t="n">
        <f aca="false">IF(OR(E12=1,AND(P12&lt;=0,I12&gt;0)),1,0)</f>
        <v>0</v>
      </c>
      <c r="S12" s="15" t="n">
        <f aca="false">IF(L12&gt;0,1,0)</f>
        <v>0</v>
      </c>
    </row>
    <row r="13" customFormat="false" ht="15" hidden="false" customHeight="false" outlineLevel="0" collapsed="false">
      <c r="A13" s="15" t="n">
        <v>12</v>
      </c>
      <c r="B13" s="15" t="n">
        <f aca="false">INT((A13-1)/12)+1</f>
        <v>1</v>
      </c>
      <c r="C13" s="15" t="n">
        <f aca="false">MIN(Inputs!$C$4+B13-1,99)</f>
        <v>74</v>
      </c>
      <c r="D13" s="55" t="n">
        <f aca="false">Inputs!$C$28</f>
        <v>0.05</v>
      </c>
      <c r="E13" s="15" t="n">
        <f aca="false">R12</f>
        <v>0</v>
      </c>
      <c r="F13" s="56" t="n">
        <f aca="false">Q12</f>
        <v>23700.1036037208</v>
      </c>
      <c r="G13" s="56" t="n">
        <f aca="false">IF(AND(MOD(A13-1,12)=0,B13&lt;=Inputs!$C$7,E13=0),Inputs!$C$6,0)</f>
        <v>0</v>
      </c>
      <c r="H13" s="56" t="n">
        <f aca="false">IF(B13=1,G13*Inputs!$C$9,0)</f>
        <v>0</v>
      </c>
      <c r="I13" s="56" t="n">
        <f aca="false">I12+G13</f>
        <v>24000</v>
      </c>
      <c r="J13" s="56" t="n">
        <f aca="false">(F13+G13+H13)*((1+D13)^(1/12)-1)</f>
        <v>96.5571557668488</v>
      </c>
      <c r="K13" s="56" t="n">
        <f aca="false">(F13+G13+H13+J13)*(Inputs!$C$14+IF(B13&lt;=10,Inputs!$C$12,Inputs!$C$13))/12</f>
        <v>49.5763765822659</v>
      </c>
      <c r="L13" s="56" t="n">
        <f aca="false">IF(OR(E13=1,A13&lt;=Inputs!$C$15),0,MAX(Inputs!$C$8*I13-(F13+G13+H13+J13-K13),0))</f>
        <v>0</v>
      </c>
      <c r="M13" s="56" t="n">
        <f aca="false">L13*INDEX(Rates!$B$2:$C$101,C13+1,IF(Inputs!$C$5="Male",1,2))/1000/12*Inputs!$C$16</f>
        <v>0</v>
      </c>
      <c r="N13" s="56" t="n">
        <f aca="false">IF($V$1=1,MAX(F13+G13+H13+J13-K13-M13,0)*Inputs!$C$22/12,0)</f>
        <v>158.313895886036</v>
      </c>
      <c r="O13" s="56" t="n">
        <f aca="false">IF(AND(MOD(A13,12)=0,B13&gt;=Inputs!$C$18),MAX(F13+G13+H13+J13-K13-M13-N13,0)*Inputs!$C$17,0)</f>
        <v>0</v>
      </c>
      <c r="P13" s="56" t="n">
        <f aca="false">F13+G13+H13+J13-K13-M13-N13+O13</f>
        <v>23588.7704870193</v>
      </c>
      <c r="Q13" s="56" t="n">
        <f aca="false">IF(OR(E13=1,P13&lt;=0),0,P13)</f>
        <v>23588.7704870193</v>
      </c>
      <c r="R13" s="15" t="n">
        <f aca="false">IF(OR(E13=1,AND(P13&lt;=0,I13&gt;0)),1,0)</f>
        <v>0</v>
      </c>
      <c r="S13" s="15" t="n">
        <f aca="false">IF(L13&gt;0,1,0)</f>
        <v>0</v>
      </c>
    </row>
    <row r="14" customFormat="false" ht="15" hidden="false" customHeight="false" outlineLevel="0" collapsed="false">
      <c r="A14" s="15" t="n">
        <v>13</v>
      </c>
      <c r="B14" s="15" t="n">
        <f aca="false">INT((A14-1)/12)+1</f>
        <v>2</v>
      </c>
      <c r="C14" s="15" t="n">
        <f aca="false">MIN(Inputs!$C$4+B14-1,99)</f>
        <v>75</v>
      </c>
      <c r="D14" s="55" t="n">
        <f aca="false">Inputs!$C$28</f>
        <v>0.05</v>
      </c>
      <c r="E14" s="15" t="n">
        <f aca="false">R13</f>
        <v>0</v>
      </c>
      <c r="F14" s="56" t="n">
        <f aca="false">Q13</f>
        <v>23588.7704870193</v>
      </c>
      <c r="G14" s="56" t="n">
        <f aca="false">IF(AND(MOD(A14-1,12)=0,B14&lt;=Inputs!$C$7,E14=0),Inputs!$C$6,0)</f>
        <v>24000</v>
      </c>
      <c r="H14" s="56" t="n">
        <f aca="false">IF(B14=1,G14*Inputs!$C$9,0)</f>
        <v>0</v>
      </c>
      <c r="I14" s="56" t="n">
        <f aca="false">I13+G14</f>
        <v>48000</v>
      </c>
      <c r="J14" s="56" t="n">
        <f aca="false">(F14+G14+H14)*((1+D14)^(1/12)-1)</f>
        <v>193.882541675748</v>
      </c>
      <c r="K14" s="56" t="n">
        <f aca="false">(F14+G14+H14+J14)*(Inputs!$C$14+IF(B14&lt;=10,Inputs!$C$12,Inputs!$C$13))/12</f>
        <v>99.5471938097814</v>
      </c>
      <c r="L14" s="56" t="n">
        <f aca="false">IF(OR(E14=1,A14&lt;=Inputs!$C$15),0,MAX(Inputs!$C$8*I14-(F14+G14+H14+J14-K14),0))</f>
        <v>0</v>
      </c>
      <c r="M14" s="56" t="n">
        <f aca="false">L14*INDEX(Rates!$B$2:$C$101,C14+1,IF(Inputs!$C$5="Male",1,2))/1000/12*Inputs!$C$16</f>
        <v>0</v>
      </c>
      <c r="N14" s="56" t="n">
        <f aca="false">IF($V$1=1,MAX(F14+G14+H14+J14-K14-M14,0)*Inputs!$C$22/12,0)</f>
        <v>317.887372232569</v>
      </c>
      <c r="O14" s="56" t="n">
        <f aca="false">IF(AND(MOD(A14,12)=0,B14&gt;=Inputs!$C$18),MAX(F14+G14+H14+J14-K14-M14-N14,0)*Inputs!$C$17,0)</f>
        <v>0</v>
      </c>
      <c r="P14" s="56" t="n">
        <f aca="false">F14+G14+H14+J14-K14-M14-N14+O14</f>
        <v>47365.2184626527</v>
      </c>
      <c r="Q14" s="56" t="n">
        <f aca="false">IF(OR(E14=1,P14&lt;=0),0,P14)</f>
        <v>47365.2184626527</v>
      </c>
      <c r="R14" s="15" t="n">
        <f aca="false">IF(OR(E14=1,AND(P14&lt;=0,I14&gt;0)),1,0)</f>
        <v>0</v>
      </c>
      <c r="S14" s="15" t="n">
        <f aca="false">IF(L14&gt;0,1,0)</f>
        <v>0</v>
      </c>
    </row>
    <row r="15" customFormat="false" ht="15" hidden="false" customHeight="false" outlineLevel="0" collapsed="false">
      <c r="A15" s="15" t="n">
        <v>14</v>
      </c>
      <c r="B15" s="15" t="n">
        <f aca="false">INT((A15-1)/12)+1</f>
        <v>2</v>
      </c>
      <c r="C15" s="15" t="n">
        <f aca="false">MIN(Inputs!$C$4+B15-1,99)</f>
        <v>75</v>
      </c>
      <c r="D15" s="55" t="n">
        <f aca="false">Inputs!$C$28</f>
        <v>0.05</v>
      </c>
      <c r="E15" s="15" t="n">
        <f aca="false">R14</f>
        <v>0</v>
      </c>
      <c r="F15" s="56" t="n">
        <f aca="false">Q14</f>
        <v>47365.2184626527</v>
      </c>
      <c r="G15" s="56" t="n">
        <f aca="false">IF(AND(MOD(A15-1,12)=0,B15&lt;=Inputs!$C$7,E15=0),Inputs!$C$6,0)</f>
        <v>0</v>
      </c>
      <c r="H15" s="56" t="n">
        <f aca="false">IF(B15=1,G15*Inputs!$C$9,0)</f>
        <v>0</v>
      </c>
      <c r="I15" s="56" t="n">
        <f aca="false">I14+G15</f>
        <v>48000</v>
      </c>
      <c r="J15" s="56" t="n">
        <f aca="false">(F15+G15+H15)*((1+D15)^(1/12)-1)</f>
        <v>192.971763056394</v>
      </c>
      <c r="K15" s="56" t="n">
        <f aca="false">(F15+G15+H15+J15)*(Inputs!$C$14+IF(B15&lt;=10,Inputs!$C$12,Inputs!$C$13))/12</f>
        <v>99.0795629702273</v>
      </c>
      <c r="L15" s="56" t="n">
        <f aca="false">IF(OR(E15=1,A15&lt;=Inputs!$C$15),0,MAX(Inputs!$C$8*I15-(F15+G15+H15+J15-K15),0))</f>
        <v>0</v>
      </c>
      <c r="M15" s="56" t="n">
        <f aca="false">L15*INDEX(Rates!$B$2:$C$101,C15+1,IF(Inputs!$C$5="Male",1,2))/1000/12*Inputs!$C$16</f>
        <v>0</v>
      </c>
      <c r="N15" s="56" t="n">
        <f aca="false">IF($V$1=1,MAX(F15+G15+H15+J15-K15-M15,0)*Inputs!$C$22/12,0)</f>
        <v>316.394071084926</v>
      </c>
      <c r="O15" s="56" t="n">
        <f aca="false">IF(AND(MOD(A15,12)=0,B15&gt;=Inputs!$C$18),MAX(F15+G15+H15+J15-K15-M15-N15,0)*Inputs!$C$17,0)</f>
        <v>0</v>
      </c>
      <c r="P15" s="56" t="n">
        <f aca="false">F15+G15+H15+J15-K15-M15-N15+O15</f>
        <v>47142.7165916539</v>
      </c>
      <c r="Q15" s="56" t="n">
        <f aca="false">IF(OR(E15=1,P15&lt;=0),0,P15)</f>
        <v>47142.7165916539</v>
      </c>
      <c r="R15" s="15" t="n">
        <f aca="false">IF(OR(E15=1,AND(P15&lt;=0,I15&gt;0)),1,0)</f>
        <v>0</v>
      </c>
      <c r="S15" s="15" t="n">
        <f aca="false">IF(L15&gt;0,1,0)</f>
        <v>0</v>
      </c>
    </row>
    <row r="16" customFormat="false" ht="15" hidden="false" customHeight="false" outlineLevel="0" collapsed="false">
      <c r="A16" s="15" t="n">
        <v>15</v>
      </c>
      <c r="B16" s="15" t="n">
        <f aca="false">INT((A16-1)/12)+1</f>
        <v>2</v>
      </c>
      <c r="C16" s="15" t="n">
        <f aca="false">MIN(Inputs!$C$4+B16-1,99)</f>
        <v>75</v>
      </c>
      <c r="D16" s="55" t="n">
        <f aca="false">Inputs!$C$28</f>
        <v>0.05</v>
      </c>
      <c r="E16" s="15" t="n">
        <f aca="false">R15</f>
        <v>0</v>
      </c>
      <c r="F16" s="56" t="n">
        <f aca="false">Q15</f>
        <v>47142.7165916539</v>
      </c>
      <c r="G16" s="56" t="n">
        <f aca="false">IF(AND(MOD(A16-1,12)=0,B16&lt;=Inputs!$C$7,E16=0),Inputs!$C$6,0)</f>
        <v>0</v>
      </c>
      <c r="H16" s="56" t="n">
        <f aca="false">IF(B16=1,G16*Inputs!$C$9,0)</f>
        <v>0</v>
      </c>
      <c r="I16" s="56" t="n">
        <f aca="false">I15+G16</f>
        <v>48000</v>
      </c>
      <c r="J16" s="56" t="n">
        <f aca="false">(F16+G16+H16)*((1+D16)^(1/12)-1)</f>
        <v>192.065262891851</v>
      </c>
      <c r="K16" s="56" t="n">
        <f aca="false">(F16+G16+H16+J16)*(Inputs!$C$14+IF(B16&lt;=10,Inputs!$C$12,Inputs!$C$13))/12</f>
        <v>98.6141288636371</v>
      </c>
      <c r="L16" s="56" t="n">
        <f aca="false">IF(OR(E16=1,A16&lt;=Inputs!$C$15),0,MAX(Inputs!$C$8*I16-(F16+G16+H16+J16-K16),0))</f>
        <v>0</v>
      </c>
      <c r="M16" s="56" t="n">
        <f aca="false">L16*INDEX(Rates!$B$2:$C$101,C16+1,IF(Inputs!$C$5="Male",1,2))/1000/12*Inputs!$C$16</f>
        <v>0</v>
      </c>
      <c r="N16" s="56" t="n">
        <f aca="false">IF($V$1=1,MAX(F16+G16+H16+J16-K16-M16,0)*Inputs!$C$22/12,0)</f>
        <v>314.907784837881</v>
      </c>
      <c r="O16" s="56" t="n">
        <f aca="false">IF(AND(MOD(A16,12)=0,B16&gt;=Inputs!$C$18),MAX(F16+G16+H16+J16-K16-M16-N16,0)*Inputs!$C$17,0)</f>
        <v>0</v>
      </c>
      <c r="P16" s="56" t="n">
        <f aca="false">F16+G16+H16+J16-K16-M16-N16+O16</f>
        <v>46921.2599408443</v>
      </c>
      <c r="Q16" s="56" t="n">
        <f aca="false">IF(OR(E16=1,P16&lt;=0),0,P16)</f>
        <v>46921.2599408443</v>
      </c>
      <c r="R16" s="15" t="n">
        <f aca="false">IF(OR(E16=1,AND(P16&lt;=0,I16&gt;0)),1,0)</f>
        <v>0</v>
      </c>
      <c r="S16" s="15" t="n">
        <f aca="false">IF(L16&gt;0,1,0)</f>
        <v>0</v>
      </c>
    </row>
    <row r="17" customFormat="false" ht="15" hidden="false" customHeight="false" outlineLevel="0" collapsed="false">
      <c r="A17" s="15" t="n">
        <v>16</v>
      </c>
      <c r="B17" s="15" t="n">
        <f aca="false">INT((A17-1)/12)+1</f>
        <v>2</v>
      </c>
      <c r="C17" s="15" t="n">
        <f aca="false">MIN(Inputs!$C$4+B17-1,99)</f>
        <v>75</v>
      </c>
      <c r="D17" s="55" t="n">
        <f aca="false">Inputs!$C$28</f>
        <v>0.05</v>
      </c>
      <c r="E17" s="15" t="n">
        <f aca="false">R16</f>
        <v>0</v>
      </c>
      <c r="F17" s="56" t="n">
        <f aca="false">Q16</f>
        <v>46921.2599408443</v>
      </c>
      <c r="G17" s="56" t="n">
        <f aca="false">IF(AND(MOD(A17-1,12)=0,B17&lt;=Inputs!$C$7,E17=0),Inputs!$C$6,0)</f>
        <v>0</v>
      </c>
      <c r="H17" s="56" t="n">
        <f aca="false">IF(B17=1,G17*Inputs!$C$9,0)</f>
        <v>0</v>
      </c>
      <c r="I17" s="56" t="n">
        <f aca="false">I16+G17</f>
        <v>48000</v>
      </c>
      <c r="J17" s="56" t="n">
        <f aca="false">(F17+G17+H17)*((1+D17)^(1/12)-1)</f>
        <v>191.16302108374</v>
      </c>
      <c r="K17" s="56" t="n">
        <f aca="false">(F17+G17+H17+J17)*(Inputs!$C$14+IF(B17&lt;=10,Inputs!$C$12,Inputs!$C$13))/12</f>
        <v>98.1508811706834</v>
      </c>
      <c r="L17" s="56" t="n">
        <f aca="false">IF(OR(E17=1,A17&lt;=Inputs!$C$15),0,MAX(Inputs!$C$8*I17-(F17+G17+H17+J17-K17),0))</f>
        <v>0</v>
      </c>
      <c r="M17" s="56" t="n">
        <f aca="false">L17*INDEX(Rates!$B$2:$C$101,C17+1,IF(Inputs!$C$5="Male",1,2))/1000/12*Inputs!$C$16</f>
        <v>0</v>
      </c>
      <c r="N17" s="56" t="n">
        <f aca="false">IF($V$1=1,MAX(F17+G17+H17+J17-K17-M17,0)*Inputs!$C$22/12,0)</f>
        <v>313.428480538382</v>
      </c>
      <c r="O17" s="56" t="n">
        <f aca="false">IF(AND(MOD(A17,12)=0,B17&gt;=Inputs!$C$18),MAX(F17+G17+H17+J17-K17-M17-N17,0)*Inputs!$C$17,0)</f>
        <v>0</v>
      </c>
      <c r="P17" s="56" t="n">
        <f aca="false">F17+G17+H17+J17-K17-M17-N17+O17</f>
        <v>46700.843600219</v>
      </c>
      <c r="Q17" s="56" t="n">
        <f aca="false">IF(OR(E17=1,P17&lt;=0),0,P17)</f>
        <v>46700.843600219</v>
      </c>
      <c r="R17" s="15" t="n">
        <f aca="false">IF(OR(E17=1,AND(P17&lt;=0,I17&gt;0)),1,0)</f>
        <v>0</v>
      </c>
      <c r="S17" s="15" t="n">
        <f aca="false">IF(L17&gt;0,1,0)</f>
        <v>0</v>
      </c>
    </row>
    <row r="18" customFormat="false" ht="15" hidden="false" customHeight="false" outlineLevel="0" collapsed="false">
      <c r="A18" s="15" t="n">
        <v>17</v>
      </c>
      <c r="B18" s="15" t="n">
        <f aca="false">INT((A18-1)/12)+1</f>
        <v>2</v>
      </c>
      <c r="C18" s="15" t="n">
        <f aca="false">MIN(Inputs!$C$4+B18-1,99)</f>
        <v>75</v>
      </c>
      <c r="D18" s="55" t="n">
        <f aca="false">Inputs!$C$28</f>
        <v>0.05</v>
      </c>
      <c r="E18" s="15" t="n">
        <f aca="false">R17</f>
        <v>0</v>
      </c>
      <c r="F18" s="56" t="n">
        <f aca="false">Q17</f>
        <v>46700.843600219</v>
      </c>
      <c r="G18" s="56" t="n">
        <f aca="false">IF(AND(MOD(A18-1,12)=0,B18&lt;=Inputs!$C$7,E18=0),Inputs!$C$6,0)</f>
        <v>0</v>
      </c>
      <c r="H18" s="56" t="n">
        <f aca="false">IF(B18=1,G18*Inputs!$C$9,0)</f>
        <v>0</v>
      </c>
      <c r="I18" s="56" t="n">
        <f aca="false">I17+G18</f>
        <v>48000</v>
      </c>
      <c r="J18" s="56" t="n">
        <f aca="false">(F18+G18+H18)*((1+D18)^(1/12)-1)</f>
        <v>190.265017628094</v>
      </c>
      <c r="K18" s="56" t="n">
        <f aca="false">(F18+G18+H18+J18)*(Inputs!$C$14+IF(B18&lt;=10,Inputs!$C$12,Inputs!$C$13))/12</f>
        <v>97.6898096205147</v>
      </c>
      <c r="L18" s="56" t="n">
        <f aca="false">IF(OR(E18=1,A18&lt;=Inputs!$C$15),0,MAX(Inputs!$C$8*I18-(F18+G18+H18+J18-K18),0))</f>
        <v>0</v>
      </c>
      <c r="M18" s="56" t="n">
        <f aca="false">L18*INDEX(Rates!$B$2:$C$101,C18+1,IF(Inputs!$C$5="Male",1,2))/1000/12*Inputs!$C$16</f>
        <v>0</v>
      </c>
      <c r="N18" s="56" t="n">
        <f aca="false">IF($V$1=1,MAX(F18+G18+H18+J18-K18-M18,0)*Inputs!$C$22/12,0)</f>
        <v>311.956125388177</v>
      </c>
      <c r="O18" s="56" t="n">
        <f aca="false">IF(AND(MOD(A18,12)=0,B18&gt;=Inputs!$C$18),MAX(F18+G18+H18+J18-K18-M18-N18,0)*Inputs!$C$17,0)</f>
        <v>0</v>
      </c>
      <c r="P18" s="56" t="n">
        <f aca="false">F18+G18+H18+J18-K18-M18-N18+O18</f>
        <v>46481.4626828384</v>
      </c>
      <c r="Q18" s="56" t="n">
        <f aca="false">IF(OR(E18=1,P18&lt;=0),0,P18)</f>
        <v>46481.4626828384</v>
      </c>
      <c r="R18" s="15" t="n">
        <f aca="false">IF(OR(E18=1,AND(P18&lt;=0,I18&gt;0)),1,0)</f>
        <v>0</v>
      </c>
      <c r="S18" s="15" t="n">
        <f aca="false">IF(L18&gt;0,1,0)</f>
        <v>0</v>
      </c>
    </row>
    <row r="19" customFormat="false" ht="15" hidden="false" customHeight="false" outlineLevel="0" collapsed="false">
      <c r="A19" s="15" t="n">
        <v>18</v>
      </c>
      <c r="B19" s="15" t="n">
        <f aca="false">INT((A19-1)/12)+1</f>
        <v>2</v>
      </c>
      <c r="C19" s="15" t="n">
        <f aca="false">MIN(Inputs!$C$4+B19-1,99)</f>
        <v>75</v>
      </c>
      <c r="D19" s="55" t="n">
        <f aca="false">Inputs!$C$28</f>
        <v>0.05</v>
      </c>
      <c r="E19" s="15" t="n">
        <f aca="false">R18</f>
        <v>0</v>
      </c>
      <c r="F19" s="56" t="n">
        <f aca="false">Q18</f>
        <v>46481.4626828384</v>
      </c>
      <c r="G19" s="56" t="n">
        <f aca="false">IF(AND(MOD(A19-1,12)=0,B19&lt;=Inputs!$C$7,E19=0),Inputs!$C$6,0)</f>
        <v>0</v>
      </c>
      <c r="H19" s="56" t="n">
        <f aca="false">IF(B19=1,G19*Inputs!$C$9,0)</f>
        <v>0</v>
      </c>
      <c r="I19" s="56" t="n">
        <f aca="false">I18+G19</f>
        <v>48000</v>
      </c>
      <c r="J19" s="56" t="n">
        <f aca="false">(F19+G19+H19)*((1+D19)^(1/12)-1)</f>
        <v>189.371232614915</v>
      </c>
      <c r="K19" s="56" t="n">
        <f aca="false">(F19+G19+H19+J19)*(Inputs!$C$14+IF(B19&lt;=10,Inputs!$C$12,Inputs!$C$13))/12</f>
        <v>97.2309039905277</v>
      </c>
      <c r="L19" s="56" t="n">
        <f aca="false">IF(OR(E19=1,A19&lt;=Inputs!$C$15),0,MAX(Inputs!$C$8*I19-(F19+G19+H19+J19-K19),0))</f>
        <v>0</v>
      </c>
      <c r="M19" s="56" t="n">
        <f aca="false">L19*INDEX(Rates!$B$2:$C$101,C19+1,IF(Inputs!$C$5="Male",1,2))/1000/12*Inputs!$C$16</f>
        <v>0</v>
      </c>
      <c r="N19" s="56" t="n">
        <f aca="false">IF($V$1=1,MAX(F19+G19+H19+J19-K19-M19,0)*Inputs!$C$22/12,0)</f>
        <v>310.490686743085</v>
      </c>
      <c r="O19" s="56" t="n">
        <f aca="false">IF(AND(MOD(A19,12)=0,B19&gt;=Inputs!$C$18),MAX(F19+G19+H19+J19-K19-M19-N19,0)*Inputs!$C$17,0)</f>
        <v>0</v>
      </c>
      <c r="P19" s="56" t="n">
        <f aca="false">F19+G19+H19+J19-K19-M19-N19+O19</f>
        <v>46263.1123247197</v>
      </c>
      <c r="Q19" s="56" t="n">
        <f aca="false">IF(OR(E19=1,P19&lt;=0),0,P19)</f>
        <v>46263.1123247197</v>
      </c>
      <c r="R19" s="15" t="n">
        <f aca="false">IF(OR(E19=1,AND(P19&lt;=0,I19&gt;0)),1,0)</f>
        <v>0</v>
      </c>
      <c r="S19" s="15" t="n">
        <f aca="false">IF(L19&gt;0,1,0)</f>
        <v>0</v>
      </c>
    </row>
    <row r="20" customFormat="false" ht="15" hidden="false" customHeight="false" outlineLevel="0" collapsed="false">
      <c r="A20" s="15" t="n">
        <v>19</v>
      </c>
      <c r="B20" s="15" t="n">
        <f aca="false">INT((A20-1)/12)+1</f>
        <v>2</v>
      </c>
      <c r="C20" s="15" t="n">
        <f aca="false">MIN(Inputs!$C$4+B20-1,99)</f>
        <v>75</v>
      </c>
      <c r="D20" s="55" t="n">
        <f aca="false">Inputs!$C$28</f>
        <v>0.05</v>
      </c>
      <c r="E20" s="15" t="n">
        <f aca="false">R19</f>
        <v>0</v>
      </c>
      <c r="F20" s="56" t="n">
        <f aca="false">Q19</f>
        <v>46263.1123247197</v>
      </c>
      <c r="G20" s="56" t="n">
        <f aca="false">IF(AND(MOD(A20-1,12)=0,B20&lt;=Inputs!$C$7,E20=0),Inputs!$C$6,0)</f>
        <v>0</v>
      </c>
      <c r="H20" s="56" t="n">
        <f aca="false">IF(B20=1,G20*Inputs!$C$9,0)</f>
        <v>0</v>
      </c>
      <c r="I20" s="56" t="n">
        <f aca="false">I19+G20</f>
        <v>48000</v>
      </c>
      <c r="J20" s="56" t="n">
        <f aca="false">(F20+G20+H20)*((1+D20)^(1/12)-1)</f>
        <v>188.481646227736</v>
      </c>
      <c r="K20" s="56" t="n">
        <f aca="false">(F20+G20+H20+J20)*(Inputs!$C$14+IF(B20&lt;=10,Inputs!$C$12,Inputs!$C$13))/12</f>
        <v>96.7741541061404</v>
      </c>
      <c r="L20" s="56" t="n">
        <f aca="false">IF(OR(E20=1,A20&lt;=Inputs!$C$15),0,MAX(Inputs!$C$8*I20-(F20+G20+H20+J20-K20),0))</f>
        <v>0</v>
      </c>
      <c r="M20" s="56" t="n">
        <f aca="false">L20*INDEX(Rates!$B$2:$C$101,C20+1,IF(Inputs!$C$5="Male",1,2))/1000/12*Inputs!$C$16</f>
        <v>0</v>
      </c>
      <c r="N20" s="56" t="n">
        <f aca="false">IF($V$1=1,MAX(F20+G20+H20+J20-K20-M20,0)*Inputs!$C$22/12,0)</f>
        <v>309.032132112275</v>
      </c>
      <c r="O20" s="56" t="n">
        <f aca="false">IF(AND(MOD(A20,12)=0,B20&gt;=Inputs!$C$18),MAX(F20+G20+H20+J20-K20-M20-N20,0)*Inputs!$C$17,0)</f>
        <v>0</v>
      </c>
      <c r="P20" s="56" t="n">
        <f aca="false">F20+G20+H20+J20-K20-M20-N20+O20</f>
        <v>46045.787684729</v>
      </c>
      <c r="Q20" s="56" t="n">
        <f aca="false">IF(OR(E20=1,P20&lt;=0),0,P20)</f>
        <v>46045.787684729</v>
      </c>
      <c r="R20" s="15" t="n">
        <f aca="false">IF(OR(E20=1,AND(P20&lt;=0,I20&gt;0)),1,0)</f>
        <v>0</v>
      </c>
      <c r="S20" s="15" t="n">
        <f aca="false">IF(L20&gt;0,1,0)</f>
        <v>0</v>
      </c>
    </row>
    <row r="21" customFormat="false" ht="15" hidden="false" customHeight="false" outlineLevel="0" collapsed="false">
      <c r="A21" s="15" t="n">
        <v>20</v>
      </c>
      <c r="B21" s="15" t="n">
        <f aca="false">INT((A21-1)/12)+1</f>
        <v>2</v>
      </c>
      <c r="C21" s="15" t="n">
        <f aca="false">MIN(Inputs!$C$4+B21-1,99)</f>
        <v>75</v>
      </c>
      <c r="D21" s="55" t="n">
        <f aca="false">Inputs!$C$28</f>
        <v>0.05</v>
      </c>
      <c r="E21" s="15" t="n">
        <f aca="false">R20</f>
        <v>0</v>
      </c>
      <c r="F21" s="56" t="n">
        <f aca="false">Q20</f>
        <v>46045.787684729</v>
      </c>
      <c r="G21" s="56" t="n">
        <f aca="false">IF(AND(MOD(A21-1,12)=0,B21&lt;=Inputs!$C$7,E21=0),Inputs!$C$6,0)</f>
        <v>0</v>
      </c>
      <c r="H21" s="56" t="n">
        <f aca="false">IF(B21=1,G21*Inputs!$C$9,0)</f>
        <v>0</v>
      </c>
      <c r="I21" s="56" t="n">
        <f aca="false">I20+G21</f>
        <v>48000</v>
      </c>
      <c r="J21" s="56" t="n">
        <f aca="false">(F21+G21+H21)*((1+D21)^(1/12)-1)</f>
        <v>187.596238743177</v>
      </c>
      <c r="K21" s="56" t="n">
        <f aca="false">(F21+G21+H21+J21)*(Inputs!$C$14+IF(B21&lt;=10,Inputs!$C$12,Inputs!$C$13))/12</f>
        <v>96.319549840567</v>
      </c>
      <c r="L21" s="56" t="n">
        <f aca="false">IF(OR(E21=1,A21&lt;=Inputs!$C$15),0,MAX(Inputs!$C$8*I21-(F21+G21+H21+J21-K21),0))</f>
        <v>0</v>
      </c>
      <c r="M21" s="56" t="n">
        <f aca="false">L21*INDEX(Rates!$B$2:$C$101,C21+1,IF(Inputs!$C$5="Male",1,2))/1000/12*Inputs!$C$16</f>
        <v>0</v>
      </c>
      <c r="N21" s="56" t="n">
        <f aca="false">IF($V$1=1,MAX(F21+G21+H21+J21-K21-M21,0)*Inputs!$C$22/12,0)</f>
        <v>307.580429157544</v>
      </c>
      <c r="O21" s="56" t="n">
        <f aca="false">IF(AND(MOD(A21,12)=0,B21&gt;=Inputs!$C$18),MAX(F21+G21+H21+J21-K21-M21-N21,0)*Inputs!$C$17,0)</f>
        <v>0</v>
      </c>
      <c r="P21" s="56" t="n">
        <f aca="false">F21+G21+H21+J21-K21-M21-N21+O21</f>
        <v>45829.4839444741</v>
      </c>
      <c r="Q21" s="56" t="n">
        <f aca="false">IF(OR(E21=1,P21&lt;=0),0,P21)</f>
        <v>45829.4839444741</v>
      </c>
      <c r="R21" s="15" t="n">
        <f aca="false">IF(OR(E21=1,AND(P21&lt;=0,I21&gt;0)),1,0)</f>
        <v>0</v>
      </c>
      <c r="S21" s="15" t="n">
        <f aca="false">IF(L21&gt;0,1,0)</f>
        <v>0</v>
      </c>
    </row>
    <row r="22" customFormat="false" ht="15" hidden="false" customHeight="false" outlineLevel="0" collapsed="false">
      <c r="A22" s="15" t="n">
        <v>21</v>
      </c>
      <c r="B22" s="15" t="n">
        <f aca="false">INT((A22-1)/12)+1</f>
        <v>2</v>
      </c>
      <c r="C22" s="15" t="n">
        <f aca="false">MIN(Inputs!$C$4+B22-1,99)</f>
        <v>75</v>
      </c>
      <c r="D22" s="55" t="n">
        <f aca="false">Inputs!$C$28</f>
        <v>0.05</v>
      </c>
      <c r="E22" s="15" t="n">
        <f aca="false">R21</f>
        <v>0</v>
      </c>
      <c r="F22" s="56" t="n">
        <f aca="false">Q21</f>
        <v>45829.4839444741</v>
      </c>
      <c r="G22" s="56" t="n">
        <f aca="false">IF(AND(MOD(A22-1,12)=0,B22&lt;=Inputs!$C$7,E22=0),Inputs!$C$6,0)</f>
        <v>0</v>
      </c>
      <c r="H22" s="56" t="n">
        <f aca="false">IF(B22=1,G22*Inputs!$C$9,0)</f>
        <v>0</v>
      </c>
      <c r="I22" s="56" t="n">
        <f aca="false">I21+G22</f>
        <v>48000</v>
      </c>
      <c r="J22" s="56" t="n">
        <f aca="false">(F22+G22+H22)*((1+D22)^(1/12)-1)</f>
        <v>186.714990530512</v>
      </c>
      <c r="K22" s="56" t="n">
        <f aca="false">(F22+G22+H22+J22)*(Inputs!$C$14+IF(B22&lt;=10,Inputs!$C$12,Inputs!$C$13))/12</f>
        <v>95.8670811145929</v>
      </c>
      <c r="L22" s="56" t="n">
        <f aca="false">IF(OR(E22=1,A22&lt;=Inputs!$C$15),0,MAX(Inputs!$C$8*I22-(F22+G22+H22+J22-K22),0))</f>
        <v>0</v>
      </c>
      <c r="M22" s="56" t="n">
        <f aca="false">L22*INDEX(Rates!$B$2:$C$101,C22+1,IF(Inputs!$C$5="Male",1,2))/1000/12*Inputs!$C$16</f>
        <v>0</v>
      </c>
      <c r="N22" s="56" t="n">
        <f aca="false">IF($V$1=1,MAX(F22+G22+H22+J22-K22-M22,0)*Inputs!$C$22/12,0)</f>
        <v>306.1355456926</v>
      </c>
      <c r="O22" s="56" t="n">
        <f aca="false">IF(AND(MOD(A22,12)=0,B22&gt;=Inputs!$C$18),MAX(F22+G22+H22+J22-K22-M22-N22,0)*Inputs!$C$17,0)</f>
        <v>0</v>
      </c>
      <c r="P22" s="56" t="n">
        <f aca="false">F22+G22+H22+J22-K22-M22-N22+O22</f>
        <v>45614.1963081974</v>
      </c>
      <c r="Q22" s="56" t="n">
        <f aca="false">IF(OR(E22=1,P22&lt;=0),0,P22)</f>
        <v>45614.1963081974</v>
      </c>
      <c r="R22" s="15" t="n">
        <f aca="false">IF(OR(E22=1,AND(P22&lt;=0,I22&gt;0)),1,0)</f>
        <v>0</v>
      </c>
      <c r="S22" s="15" t="n">
        <f aca="false">IF(L22&gt;0,1,0)</f>
        <v>0</v>
      </c>
    </row>
    <row r="23" customFormat="false" ht="15" hidden="false" customHeight="false" outlineLevel="0" collapsed="false">
      <c r="A23" s="15" t="n">
        <v>22</v>
      </c>
      <c r="B23" s="15" t="n">
        <f aca="false">INT((A23-1)/12)+1</f>
        <v>2</v>
      </c>
      <c r="C23" s="15" t="n">
        <f aca="false">MIN(Inputs!$C$4+B23-1,99)</f>
        <v>75</v>
      </c>
      <c r="D23" s="55" t="n">
        <f aca="false">Inputs!$C$28</f>
        <v>0.05</v>
      </c>
      <c r="E23" s="15" t="n">
        <f aca="false">R22</f>
        <v>0</v>
      </c>
      <c r="F23" s="56" t="n">
        <f aca="false">Q22</f>
        <v>45614.1963081974</v>
      </c>
      <c r="G23" s="56" t="n">
        <f aca="false">IF(AND(MOD(A23-1,12)=0,B23&lt;=Inputs!$C$7,E23=0),Inputs!$C$6,0)</f>
        <v>0</v>
      </c>
      <c r="H23" s="56" t="n">
        <f aca="false">IF(B23=1,G23*Inputs!$C$9,0)</f>
        <v>0</v>
      </c>
      <c r="I23" s="56" t="n">
        <f aca="false">I22+G23</f>
        <v>48000</v>
      </c>
      <c r="J23" s="56" t="n">
        <f aca="false">(F23+G23+H23)*((1+D23)^(1/12)-1)</f>
        <v>185.837882051232</v>
      </c>
      <c r="K23" s="56" t="n">
        <f aca="false">(F23+G23+H23+J23)*(Inputs!$C$14+IF(B23&lt;=10,Inputs!$C$12,Inputs!$C$13))/12</f>
        <v>95.4167378963513</v>
      </c>
      <c r="L23" s="56" t="n">
        <f aca="false">IF(OR(E23=1,A23&lt;=Inputs!$C$15),0,MAX(Inputs!$C$8*I23-(F23+G23+H23+J23-K23),0))</f>
        <v>0</v>
      </c>
      <c r="M23" s="56" t="n">
        <f aca="false">L23*INDEX(Rates!$B$2:$C$101,C23+1,IF(Inputs!$C$5="Male",1,2))/1000/12*Inputs!$C$16</f>
        <v>0</v>
      </c>
      <c r="N23" s="56" t="n">
        <f aca="false">IF($V$1=1,MAX(F23+G23+H23+J23-K23-M23,0)*Inputs!$C$22/12,0)</f>
        <v>304.697449682348</v>
      </c>
      <c r="O23" s="56" t="n">
        <f aca="false">IF(AND(MOD(A23,12)=0,B23&gt;=Inputs!$C$18),MAX(F23+G23+H23+J23-K23-M23-N23,0)*Inputs!$C$17,0)</f>
        <v>0</v>
      </c>
      <c r="P23" s="56" t="n">
        <f aca="false">F23+G23+H23+J23-K23-M23-N23+O23</f>
        <v>45399.9200026699</v>
      </c>
      <c r="Q23" s="56" t="n">
        <f aca="false">IF(OR(E23=1,P23&lt;=0),0,P23)</f>
        <v>45399.9200026699</v>
      </c>
      <c r="R23" s="15" t="n">
        <f aca="false">IF(OR(E23=1,AND(P23&lt;=0,I23&gt;0)),1,0)</f>
        <v>0</v>
      </c>
      <c r="S23" s="15" t="n">
        <f aca="false">IF(L23&gt;0,1,0)</f>
        <v>0</v>
      </c>
    </row>
    <row r="24" customFormat="false" ht="15" hidden="false" customHeight="false" outlineLevel="0" collapsed="false">
      <c r="A24" s="15" t="n">
        <v>23</v>
      </c>
      <c r="B24" s="15" t="n">
        <f aca="false">INT((A24-1)/12)+1</f>
        <v>2</v>
      </c>
      <c r="C24" s="15" t="n">
        <f aca="false">MIN(Inputs!$C$4+B24-1,99)</f>
        <v>75</v>
      </c>
      <c r="D24" s="55" t="n">
        <f aca="false">Inputs!$C$28</f>
        <v>0.05</v>
      </c>
      <c r="E24" s="15" t="n">
        <f aca="false">R23</f>
        <v>0</v>
      </c>
      <c r="F24" s="56" t="n">
        <f aca="false">Q23</f>
        <v>45399.9200026699</v>
      </c>
      <c r="G24" s="56" t="n">
        <f aca="false">IF(AND(MOD(A24-1,12)=0,B24&lt;=Inputs!$C$7,E24=0),Inputs!$C$6,0)</f>
        <v>0</v>
      </c>
      <c r="H24" s="56" t="n">
        <f aca="false">IF(B24=1,G24*Inputs!$C$9,0)</f>
        <v>0</v>
      </c>
      <c r="I24" s="56" t="n">
        <f aca="false">I23+G24</f>
        <v>48000</v>
      </c>
      <c r="J24" s="56" t="n">
        <f aca="false">(F24+G24+H24)*((1+D24)^(1/12)-1)</f>
        <v>184.96489385861</v>
      </c>
      <c r="K24" s="56" t="n">
        <f aca="false">(F24+G24+H24+J24)*(Inputs!$C$14+IF(B24&lt;=10,Inputs!$C$12,Inputs!$C$13))/12</f>
        <v>94.9685102011011</v>
      </c>
      <c r="L24" s="56" t="n">
        <f aca="false">IF(OR(E24=1,A24&lt;=Inputs!$C$15),0,MAX(Inputs!$C$8*I24-(F24+G24+H24+J24-K24),0))</f>
        <v>0</v>
      </c>
      <c r="M24" s="56" t="n">
        <f aca="false">L24*INDEX(Rates!$B$2:$C$101,C24+1,IF(Inputs!$C$5="Male",1,2))/1000/12*Inputs!$C$16</f>
        <v>0</v>
      </c>
      <c r="N24" s="56" t="n">
        <f aca="false">IF($V$1=1,MAX(F24+G24+H24+J24-K24-M24,0)*Inputs!$C$22/12,0)</f>
        <v>303.266109242183</v>
      </c>
      <c r="O24" s="56" t="n">
        <f aca="false">IF(AND(MOD(A24,12)=0,B24&gt;=Inputs!$C$18),MAX(F24+G24+H24+J24-K24-M24-N24,0)*Inputs!$C$17,0)</f>
        <v>0</v>
      </c>
      <c r="P24" s="56" t="n">
        <f aca="false">F24+G24+H24+J24-K24-M24-N24+O24</f>
        <v>45186.6502770852</v>
      </c>
      <c r="Q24" s="56" t="n">
        <f aca="false">IF(OR(E24=1,P24&lt;=0),0,P24)</f>
        <v>45186.6502770852</v>
      </c>
      <c r="R24" s="15" t="n">
        <f aca="false">IF(OR(E24=1,AND(P24&lt;=0,I24&gt;0)),1,0)</f>
        <v>0</v>
      </c>
      <c r="S24" s="15" t="n">
        <f aca="false">IF(L24&gt;0,1,0)</f>
        <v>0</v>
      </c>
    </row>
    <row r="25" customFormat="false" ht="15" hidden="false" customHeight="false" outlineLevel="0" collapsed="false">
      <c r="A25" s="15" t="n">
        <v>24</v>
      </c>
      <c r="B25" s="15" t="n">
        <f aca="false">INT((A25-1)/12)+1</f>
        <v>2</v>
      </c>
      <c r="C25" s="15" t="n">
        <f aca="false">MIN(Inputs!$C$4+B25-1,99)</f>
        <v>75</v>
      </c>
      <c r="D25" s="55" t="n">
        <f aca="false">Inputs!$C$28</f>
        <v>0.05</v>
      </c>
      <c r="E25" s="15" t="n">
        <f aca="false">R24</f>
        <v>0</v>
      </c>
      <c r="F25" s="56" t="n">
        <f aca="false">Q24</f>
        <v>45186.6502770852</v>
      </c>
      <c r="G25" s="56" t="n">
        <f aca="false">IF(AND(MOD(A25-1,12)=0,B25&lt;=Inputs!$C$7,E25=0),Inputs!$C$6,0)</f>
        <v>0</v>
      </c>
      <c r="H25" s="56" t="n">
        <f aca="false">IF(B25=1,G25*Inputs!$C$9,0)</f>
        <v>0</v>
      </c>
      <c r="I25" s="56" t="n">
        <f aca="false">I24+G25</f>
        <v>48000</v>
      </c>
      <c r="J25" s="56" t="n">
        <f aca="false">(F25+G25+H25)*((1+D25)^(1/12)-1)</f>
        <v>184.096006597273</v>
      </c>
      <c r="K25" s="56" t="n">
        <f aca="false">(F25+G25+H25+J25)*(Inputs!$C$14+IF(B25&lt;=10,Inputs!$C$12,Inputs!$C$13))/12</f>
        <v>94.5223880910053</v>
      </c>
      <c r="L25" s="56" t="n">
        <f aca="false">IF(OR(E25=1,A25&lt;=Inputs!$C$15),0,MAX(Inputs!$C$8*I25-(F25+G25+H25+J25-K25),0))</f>
        <v>0</v>
      </c>
      <c r="M25" s="56" t="n">
        <f aca="false">L25*INDEX(Rates!$B$2:$C$101,C25+1,IF(Inputs!$C$5="Male",1,2))/1000/12*Inputs!$C$16</f>
        <v>0</v>
      </c>
      <c r="N25" s="56" t="n">
        <f aca="false">IF($V$1=1,MAX(F25+G25+H25+J25-K25-M25,0)*Inputs!$C$22/12,0)</f>
        <v>301.841492637277</v>
      </c>
      <c r="O25" s="56" t="n">
        <f aca="false">IF(AND(MOD(A25,12)=0,B25&gt;=Inputs!$C$18),MAX(F25+G25+H25+J25-K25-M25-N25,0)*Inputs!$C$17,0)</f>
        <v>0</v>
      </c>
      <c r="P25" s="56" t="n">
        <f aca="false">F25+G25+H25+J25-K25-M25-N25+O25</f>
        <v>44974.3824029542</v>
      </c>
      <c r="Q25" s="56" t="n">
        <f aca="false">IF(OR(E25=1,P25&lt;=0),0,P25)</f>
        <v>44974.3824029542</v>
      </c>
      <c r="R25" s="15" t="n">
        <f aca="false">IF(OR(E25=1,AND(P25&lt;=0,I25&gt;0)),1,0)</f>
        <v>0</v>
      </c>
      <c r="S25" s="15" t="n">
        <f aca="false">IF(L25&gt;0,1,0)</f>
        <v>0</v>
      </c>
    </row>
    <row r="26" customFormat="false" ht="15" hidden="false" customHeight="false" outlineLevel="0" collapsed="false">
      <c r="A26" s="15" t="n">
        <v>25</v>
      </c>
      <c r="B26" s="15" t="n">
        <f aca="false">INT((A26-1)/12)+1</f>
        <v>3</v>
      </c>
      <c r="C26" s="15" t="n">
        <f aca="false">MIN(Inputs!$C$4+B26-1,99)</f>
        <v>76</v>
      </c>
      <c r="D26" s="55" t="n">
        <f aca="false">Inputs!$C$28</f>
        <v>0.05</v>
      </c>
      <c r="E26" s="15" t="n">
        <f aca="false">R25</f>
        <v>0</v>
      </c>
      <c r="F26" s="56" t="n">
        <f aca="false">Q25</f>
        <v>44974.3824029542</v>
      </c>
      <c r="G26" s="56" t="n">
        <f aca="false">IF(AND(MOD(A26-1,12)=0,B26&lt;=Inputs!$C$7,E26=0),Inputs!$C$6,0)</f>
        <v>24000</v>
      </c>
      <c r="H26" s="56" t="n">
        <f aca="false">IF(B26=1,G26*Inputs!$C$9,0)</f>
        <v>0</v>
      </c>
      <c r="I26" s="56" t="n">
        <f aca="false">I25+G26</f>
        <v>72000</v>
      </c>
      <c r="J26" s="56" t="n">
        <f aca="false">(F26+G26+H26)*((1+D26)^(1/12)-1)</f>
        <v>281.010171810332</v>
      </c>
      <c r="K26" s="56" t="n">
        <f aca="false">(F26+G26+H26+J26)*(Inputs!$C$14+IF(B26&lt;=10,Inputs!$C$12,Inputs!$C$13))/12</f>
        <v>144.282067864093</v>
      </c>
      <c r="L26" s="56" t="n">
        <f aca="false">IF(OR(E26=1,A26&lt;=Inputs!$C$15),0,MAX(Inputs!$C$8*I26-(F26+G26+H26+J26-K26),0))</f>
        <v>0</v>
      </c>
      <c r="M26" s="56" t="n">
        <f aca="false">L26*INDEX(Rates!$B$2:$C$101,C26+1,IF(Inputs!$C$5="Male",1,2))/1000/12*Inputs!$C$16</f>
        <v>0</v>
      </c>
      <c r="N26" s="56" t="n">
        <f aca="false">IF($V$1=1,MAX(F26+G26+H26+J26-K26-M26,0)*Inputs!$C$22/12,0)</f>
        <v>460.74073671267</v>
      </c>
      <c r="O26" s="56" t="n">
        <f aca="false">IF(AND(MOD(A26,12)=0,B26&gt;=Inputs!$C$18),MAX(F26+G26+H26+J26-K26-M26-N26,0)*Inputs!$C$17,0)</f>
        <v>0</v>
      </c>
      <c r="P26" s="56" t="n">
        <f aca="false">F26+G26+H26+J26-K26-M26-N26+O26</f>
        <v>68650.3697701878</v>
      </c>
      <c r="Q26" s="56" t="n">
        <f aca="false">IF(OR(E26=1,P26&lt;=0),0,P26)</f>
        <v>68650.3697701878</v>
      </c>
      <c r="R26" s="15" t="n">
        <f aca="false">IF(OR(E26=1,AND(P26&lt;=0,I26&gt;0)),1,0)</f>
        <v>0</v>
      </c>
      <c r="S26" s="15" t="n">
        <f aca="false">IF(L26&gt;0,1,0)</f>
        <v>0</v>
      </c>
    </row>
    <row r="27" customFormat="false" ht="15" hidden="false" customHeight="false" outlineLevel="0" collapsed="false">
      <c r="A27" s="15" t="n">
        <v>26</v>
      </c>
      <c r="B27" s="15" t="n">
        <f aca="false">INT((A27-1)/12)+1</f>
        <v>3</v>
      </c>
      <c r="C27" s="15" t="n">
        <f aca="false">MIN(Inputs!$C$4+B27-1,99)</f>
        <v>76</v>
      </c>
      <c r="D27" s="55" t="n">
        <f aca="false">Inputs!$C$28</f>
        <v>0.05</v>
      </c>
      <c r="E27" s="15" t="n">
        <f aca="false">R26</f>
        <v>0</v>
      </c>
      <c r="F27" s="56" t="n">
        <f aca="false">Q26</f>
        <v>68650.3697701878</v>
      </c>
      <c r="G27" s="56" t="n">
        <f aca="false">IF(AND(MOD(A27-1,12)=0,B27&lt;=Inputs!$C$7,E27=0),Inputs!$C$6,0)</f>
        <v>0</v>
      </c>
      <c r="H27" s="56" t="n">
        <f aca="false">IF(B27=1,G27*Inputs!$C$9,0)</f>
        <v>0</v>
      </c>
      <c r="I27" s="56" t="n">
        <f aca="false">I26+G27</f>
        <v>72000</v>
      </c>
      <c r="J27" s="56" t="n">
        <f aca="false">(F27+G27+H27)*((1+D27)^(1/12)-1)</f>
        <v>279.690104236976</v>
      </c>
      <c r="K27" s="56" t="n">
        <f aca="false">(F27+G27+H27+J27)*(Inputs!$C$14+IF(B27&lt;=10,Inputs!$C$12,Inputs!$C$13))/12</f>
        <v>143.604291405052</v>
      </c>
      <c r="L27" s="56" t="n">
        <f aca="false">IF(OR(E27=1,A27&lt;=Inputs!$C$15),0,MAX(Inputs!$C$8*I27-(F27+G27+H27+J27-K27),0))</f>
        <v>0</v>
      </c>
      <c r="M27" s="56" t="n">
        <f aca="false">L27*INDEX(Rates!$B$2:$C$101,C27+1,IF(Inputs!$C$5="Male",1,2))/1000/12*Inputs!$C$16</f>
        <v>0</v>
      </c>
      <c r="N27" s="56" t="n">
        <f aca="false">IF($V$1=1,MAX(F27+G27+H27+J27-K27-M27,0)*Inputs!$C$22/12,0)</f>
        <v>458.576370553465</v>
      </c>
      <c r="O27" s="56" t="n">
        <f aca="false">IF(AND(MOD(A27,12)=0,B27&gt;=Inputs!$C$18),MAX(F27+G27+H27+J27-K27-M27-N27,0)*Inputs!$C$17,0)</f>
        <v>0</v>
      </c>
      <c r="P27" s="56" t="n">
        <f aca="false">F27+G27+H27+J27-K27-M27-N27+O27</f>
        <v>68327.8792124663</v>
      </c>
      <c r="Q27" s="56" t="n">
        <f aca="false">IF(OR(E27=1,P27&lt;=0),0,P27)</f>
        <v>68327.8792124663</v>
      </c>
      <c r="R27" s="15" t="n">
        <f aca="false">IF(OR(E27=1,AND(P27&lt;=0,I27&gt;0)),1,0)</f>
        <v>0</v>
      </c>
      <c r="S27" s="15" t="n">
        <f aca="false">IF(L27&gt;0,1,0)</f>
        <v>0</v>
      </c>
    </row>
    <row r="28" customFormat="false" ht="15" hidden="false" customHeight="false" outlineLevel="0" collapsed="false">
      <c r="A28" s="15" t="n">
        <v>27</v>
      </c>
      <c r="B28" s="15" t="n">
        <f aca="false">INT((A28-1)/12)+1</f>
        <v>3</v>
      </c>
      <c r="C28" s="15" t="n">
        <f aca="false">MIN(Inputs!$C$4+B28-1,99)</f>
        <v>76</v>
      </c>
      <c r="D28" s="55" t="n">
        <f aca="false">Inputs!$C$28</f>
        <v>0.05</v>
      </c>
      <c r="E28" s="15" t="n">
        <f aca="false">R27</f>
        <v>0</v>
      </c>
      <c r="F28" s="56" t="n">
        <f aca="false">Q27</f>
        <v>68327.8792124663</v>
      </c>
      <c r="G28" s="56" t="n">
        <f aca="false">IF(AND(MOD(A28-1,12)=0,B28&lt;=Inputs!$C$7,E28=0),Inputs!$C$6,0)</f>
        <v>0</v>
      </c>
      <c r="H28" s="56" t="n">
        <f aca="false">IF(B28=1,G28*Inputs!$C$9,0)</f>
        <v>0</v>
      </c>
      <c r="I28" s="56" t="n">
        <f aca="false">I27+G28</f>
        <v>72000</v>
      </c>
      <c r="J28" s="56" t="n">
        <f aca="false">(F28+G28+H28)*((1+D28)^(1/12)-1)</f>
        <v>278.376237785761</v>
      </c>
      <c r="K28" s="56" t="n">
        <f aca="false">(F28+G28+H28+J28)*(Inputs!$C$14+IF(B28&lt;=10,Inputs!$C$12,Inputs!$C$13))/12</f>
        <v>142.929698854692</v>
      </c>
      <c r="L28" s="56" t="n">
        <f aca="false">IF(OR(E28=1,A28&lt;=Inputs!$C$15),0,MAX(Inputs!$C$8*I28-(F28+G28+H28+J28-K28),0))</f>
        <v>0</v>
      </c>
      <c r="M28" s="56" t="n">
        <f aca="false">L28*INDEX(Rates!$B$2:$C$101,C28+1,IF(Inputs!$C$5="Male",1,2))/1000/12*Inputs!$C$16</f>
        <v>0</v>
      </c>
      <c r="N28" s="56" t="n">
        <f aca="false">IF($V$1=1,MAX(F28+G28+H28+J28-K28-M28,0)*Inputs!$C$22/12,0)</f>
        <v>456.422171675982</v>
      </c>
      <c r="O28" s="56" t="n">
        <f aca="false">IF(AND(MOD(A28,12)=0,B28&gt;=Inputs!$C$18),MAX(F28+G28+H28+J28-K28-M28-N28,0)*Inputs!$C$17,0)</f>
        <v>0</v>
      </c>
      <c r="P28" s="56" t="n">
        <f aca="false">F28+G28+H28+J28-K28-M28-N28+O28</f>
        <v>68006.9035797214</v>
      </c>
      <c r="Q28" s="56" t="n">
        <f aca="false">IF(OR(E28=1,P28&lt;=0),0,P28)</f>
        <v>68006.9035797214</v>
      </c>
      <c r="R28" s="15" t="n">
        <f aca="false">IF(OR(E28=1,AND(P28&lt;=0,I28&gt;0)),1,0)</f>
        <v>0</v>
      </c>
      <c r="S28" s="15" t="n">
        <f aca="false">IF(L28&gt;0,1,0)</f>
        <v>0</v>
      </c>
    </row>
    <row r="29" customFormat="false" ht="15" hidden="false" customHeight="false" outlineLevel="0" collapsed="false">
      <c r="A29" s="15" t="n">
        <v>28</v>
      </c>
      <c r="B29" s="15" t="n">
        <f aca="false">INT((A29-1)/12)+1</f>
        <v>3</v>
      </c>
      <c r="C29" s="15" t="n">
        <f aca="false">MIN(Inputs!$C$4+B29-1,99)</f>
        <v>76</v>
      </c>
      <c r="D29" s="55" t="n">
        <f aca="false">Inputs!$C$28</f>
        <v>0.05</v>
      </c>
      <c r="E29" s="15" t="n">
        <f aca="false">R28</f>
        <v>0</v>
      </c>
      <c r="F29" s="56" t="n">
        <f aca="false">Q28</f>
        <v>68006.9035797214</v>
      </c>
      <c r="G29" s="56" t="n">
        <f aca="false">IF(AND(MOD(A29-1,12)=0,B29&lt;=Inputs!$C$7,E29=0),Inputs!$C$6,0)</f>
        <v>0</v>
      </c>
      <c r="H29" s="56" t="n">
        <f aca="false">IF(B29=1,G29*Inputs!$C$9,0)</f>
        <v>0</v>
      </c>
      <c r="I29" s="56" t="n">
        <f aca="false">I28+G29</f>
        <v>72000</v>
      </c>
      <c r="J29" s="56" t="n">
        <f aca="false">(F29+G29+H29)*((1+D29)^(1/12)-1)</f>
        <v>277.068543326423</v>
      </c>
      <c r="K29" s="56" t="n">
        <f aca="false">(F29+G29+H29+J29)*(Inputs!$C$14+IF(B29&lt;=10,Inputs!$C$12,Inputs!$C$13))/12</f>
        <v>142.25827525635</v>
      </c>
      <c r="L29" s="56" t="n">
        <f aca="false">IF(OR(E29=1,A29&lt;=Inputs!$C$15),0,MAX(Inputs!$C$8*I29-(F29+G29+H29+J29-K29),0))</f>
        <v>0</v>
      </c>
      <c r="M29" s="56" t="n">
        <f aca="false">L29*INDEX(Rates!$B$2:$C$101,C29+1,IF(Inputs!$C$5="Male",1,2))/1000/12*Inputs!$C$16</f>
        <v>0</v>
      </c>
      <c r="N29" s="56" t="n">
        <f aca="false">IF($V$1=1,MAX(F29+G29+H29+J29-K29-M29,0)*Inputs!$C$22/12,0)</f>
        <v>454.27809231861</v>
      </c>
      <c r="O29" s="56" t="n">
        <f aca="false">IF(AND(MOD(A29,12)=0,B29&gt;=Inputs!$C$18),MAX(F29+G29+H29+J29-K29-M29-N29,0)*Inputs!$C$17,0)</f>
        <v>0</v>
      </c>
      <c r="P29" s="56" t="n">
        <f aca="false">F29+G29+H29+J29-K29-M29-N29+O29</f>
        <v>67687.4357554728</v>
      </c>
      <c r="Q29" s="56" t="n">
        <f aca="false">IF(OR(E29=1,P29&lt;=0),0,P29)</f>
        <v>67687.4357554728</v>
      </c>
      <c r="R29" s="15" t="n">
        <f aca="false">IF(OR(E29=1,AND(P29&lt;=0,I29&gt;0)),1,0)</f>
        <v>0</v>
      </c>
      <c r="S29" s="15" t="n">
        <f aca="false">IF(L29&gt;0,1,0)</f>
        <v>0</v>
      </c>
    </row>
    <row r="30" customFormat="false" ht="15" hidden="false" customHeight="false" outlineLevel="0" collapsed="false">
      <c r="A30" s="15" t="n">
        <v>29</v>
      </c>
      <c r="B30" s="15" t="n">
        <f aca="false">INT((A30-1)/12)+1</f>
        <v>3</v>
      </c>
      <c r="C30" s="15" t="n">
        <f aca="false">MIN(Inputs!$C$4+B30-1,99)</f>
        <v>76</v>
      </c>
      <c r="D30" s="55" t="n">
        <f aca="false">Inputs!$C$28</f>
        <v>0.05</v>
      </c>
      <c r="E30" s="15" t="n">
        <f aca="false">R29</f>
        <v>0</v>
      </c>
      <c r="F30" s="56" t="n">
        <f aca="false">Q29</f>
        <v>67687.4357554728</v>
      </c>
      <c r="G30" s="56" t="n">
        <f aca="false">IF(AND(MOD(A30-1,12)=0,B30&lt;=Inputs!$C$7,E30=0),Inputs!$C$6,0)</f>
        <v>0</v>
      </c>
      <c r="H30" s="56" t="n">
        <f aca="false">IF(B30=1,G30*Inputs!$C$9,0)</f>
        <v>0</v>
      </c>
      <c r="I30" s="56" t="n">
        <f aca="false">I29+G30</f>
        <v>72000</v>
      </c>
      <c r="J30" s="56" t="n">
        <f aca="false">(F30+G30+H30)*((1+D30)^(1/12)-1)</f>
        <v>275.766991865542</v>
      </c>
      <c r="K30" s="56" t="n">
        <f aca="false">(F30+G30+H30+J30)*(Inputs!$C$14+IF(B30&lt;=10,Inputs!$C$12,Inputs!$C$13))/12</f>
        <v>141.590005723622</v>
      </c>
      <c r="L30" s="56" t="n">
        <f aca="false">IF(OR(E30=1,A30&lt;=Inputs!$C$15),0,MAX(Inputs!$C$8*I30-(F30+G30+H30+J30-K30),0))</f>
        <v>0</v>
      </c>
      <c r="M30" s="56" t="n">
        <f aca="false">L30*INDEX(Rates!$B$2:$C$101,C30+1,IF(Inputs!$C$5="Male",1,2))/1000/12*Inputs!$C$16</f>
        <v>0</v>
      </c>
      <c r="N30" s="56" t="n">
        <f aca="false">IF($V$1=1,MAX(F30+G30+H30+J30-K30-M30,0)*Inputs!$C$22/12,0)</f>
        <v>452.144084944098</v>
      </c>
      <c r="O30" s="56" t="n">
        <f aca="false">IF(AND(MOD(A30,12)=0,B30&gt;=Inputs!$C$18),MAX(F30+G30+H30+J30-K30-M30-N30,0)*Inputs!$C$17,0)</f>
        <v>0</v>
      </c>
      <c r="P30" s="56" t="n">
        <f aca="false">F30+G30+H30+J30-K30-M30-N30+O30</f>
        <v>67369.4686566707</v>
      </c>
      <c r="Q30" s="56" t="n">
        <f aca="false">IF(OR(E30=1,P30&lt;=0),0,P30)</f>
        <v>67369.4686566707</v>
      </c>
      <c r="R30" s="15" t="n">
        <f aca="false">IF(OR(E30=1,AND(P30&lt;=0,I30&gt;0)),1,0)</f>
        <v>0</v>
      </c>
      <c r="S30" s="15" t="n">
        <f aca="false">IF(L30&gt;0,1,0)</f>
        <v>0</v>
      </c>
    </row>
    <row r="31" customFormat="false" ht="15" hidden="false" customHeight="false" outlineLevel="0" collapsed="false">
      <c r="A31" s="15" t="n">
        <v>30</v>
      </c>
      <c r="B31" s="15" t="n">
        <f aca="false">INT((A31-1)/12)+1</f>
        <v>3</v>
      </c>
      <c r="C31" s="15" t="n">
        <f aca="false">MIN(Inputs!$C$4+B31-1,99)</f>
        <v>76</v>
      </c>
      <c r="D31" s="55" t="n">
        <f aca="false">Inputs!$C$28</f>
        <v>0.05</v>
      </c>
      <c r="E31" s="15" t="n">
        <f aca="false">R30</f>
        <v>0</v>
      </c>
      <c r="F31" s="56" t="n">
        <f aca="false">Q30</f>
        <v>67369.4686566707</v>
      </c>
      <c r="G31" s="56" t="n">
        <f aca="false">IF(AND(MOD(A31-1,12)=0,B31&lt;=Inputs!$C$7,E31=0),Inputs!$C$6,0)</f>
        <v>0</v>
      </c>
      <c r="H31" s="56" t="n">
        <f aca="false">IF(B31=1,G31*Inputs!$C$9,0)</f>
        <v>0</v>
      </c>
      <c r="I31" s="56" t="n">
        <f aca="false">I30+G31</f>
        <v>72000</v>
      </c>
      <c r="J31" s="56" t="n">
        <f aca="false">(F31+G31+H31)*((1+D31)^(1/12)-1)</f>
        <v>274.471554545894</v>
      </c>
      <c r="K31" s="56" t="n">
        <f aca="false">(F31+G31+H31+J31)*(Inputs!$C$14+IF(B31&lt;=10,Inputs!$C$12,Inputs!$C$13))/12</f>
        <v>140.924875440034</v>
      </c>
      <c r="L31" s="56" t="n">
        <f aca="false">IF(OR(E31=1,A31&lt;=Inputs!$C$15),0,MAX(Inputs!$C$8*I31-(F31+G31+H31+J31-K31),0))</f>
        <v>0</v>
      </c>
      <c r="M31" s="56" t="n">
        <f aca="false">L31*INDEX(Rates!$B$2:$C$101,C31+1,IF(Inputs!$C$5="Male",1,2))/1000/12*Inputs!$C$16</f>
        <v>0</v>
      </c>
      <c r="N31" s="56" t="n">
        <f aca="false">IF($V$1=1,MAX(F31+G31+H31+J31-K31-M31,0)*Inputs!$C$22/12,0)</f>
        <v>450.02010223851</v>
      </c>
      <c r="O31" s="56" t="n">
        <f aca="false">IF(AND(MOD(A31,12)=0,B31&gt;=Inputs!$C$18),MAX(F31+G31+H31+J31-K31-M31-N31,0)*Inputs!$C$17,0)</f>
        <v>0</v>
      </c>
      <c r="P31" s="56" t="n">
        <f aca="false">F31+G31+H31+J31-K31-M31-N31+O31</f>
        <v>67052.995233538</v>
      </c>
      <c r="Q31" s="56" t="n">
        <f aca="false">IF(OR(E31=1,P31&lt;=0),0,P31)</f>
        <v>67052.995233538</v>
      </c>
      <c r="R31" s="15" t="n">
        <f aca="false">IF(OR(E31=1,AND(P31&lt;=0,I31&gt;0)),1,0)</f>
        <v>0</v>
      </c>
      <c r="S31" s="15" t="n">
        <f aca="false">IF(L31&gt;0,1,0)</f>
        <v>0</v>
      </c>
    </row>
    <row r="32" customFormat="false" ht="15" hidden="false" customHeight="false" outlineLevel="0" collapsed="false">
      <c r="A32" s="15" t="n">
        <v>31</v>
      </c>
      <c r="B32" s="15" t="n">
        <f aca="false">INT((A32-1)/12)+1</f>
        <v>3</v>
      </c>
      <c r="C32" s="15" t="n">
        <f aca="false">MIN(Inputs!$C$4+B32-1,99)</f>
        <v>76</v>
      </c>
      <c r="D32" s="55" t="n">
        <f aca="false">Inputs!$C$28</f>
        <v>0.05</v>
      </c>
      <c r="E32" s="15" t="n">
        <f aca="false">R31</f>
        <v>0</v>
      </c>
      <c r="F32" s="56" t="n">
        <f aca="false">Q31</f>
        <v>67052.995233538</v>
      </c>
      <c r="G32" s="56" t="n">
        <f aca="false">IF(AND(MOD(A32-1,12)=0,B32&lt;=Inputs!$C$7,E32=0),Inputs!$C$6,0)</f>
        <v>0</v>
      </c>
      <c r="H32" s="56" t="n">
        <f aca="false">IF(B32=1,G32*Inputs!$C$9,0)</f>
        <v>0</v>
      </c>
      <c r="I32" s="56" t="n">
        <f aca="false">I31+G32</f>
        <v>72000</v>
      </c>
      <c r="J32" s="56" t="n">
        <f aca="false">(F32+G32+H32)*((1+D32)^(1/12)-1)</f>
        <v>273.182202645817</v>
      </c>
      <c r="K32" s="56" t="n">
        <f aca="false">(F32+G32+H32+J32)*(Inputs!$C$14+IF(B32&lt;=10,Inputs!$C$12,Inputs!$C$13))/12</f>
        <v>140.262869658716</v>
      </c>
      <c r="L32" s="56" t="n">
        <f aca="false">IF(OR(E32=1,A32&lt;=Inputs!$C$15),0,MAX(Inputs!$C$8*I32-(F32+G32+H32+J32-K32),0))</f>
        <v>0</v>
      </c>
      <c r="M32" s="56" t="n">
        <f aca="false">L32*INDEX(Rates!$B$2:$C$101,C32+1,IF(Inputs!$C$5="Male",1,2))/1000/12*Inputs!$C$16</f>
        <v>0</v>
      </c>
      <c r="N32" s="56" t="n">
        <f aca="false">IF($V$1=1,MAX(F32+G32+H32+J32-K32-M32,0)*Inputs!$C$22/12,0)</f>
        <v>447.906097110167</v>
      </c>
      <c r="O32" s="56" t="n">
        <f aca="false">IF(AND(MOD(A32,12)=0,B32&gt;=Inputs!$C$18),MAX(F32+G32+H32+J32-K32-M32-N32,0)*Inputs!$C$17,0)</f>
        <v>0</v>
      </c>
      <c r="P32" s="56" t="n">
        <f aca="false">F32+G32+H32+J32-K32-M32-N32+O32</f>
        <v>66738.0084694149</v>
      </c>
      <c r="Q32" s="56" t="n">
        <f aca="false">IF(OR(E32=1,P32&lt;=0),0,P32)</f>
        <v>66738.0084694149</v>
      </c>
      <c r="R32" s="15" t="n">
        <f aca="false">IF(OR(E32=1,AND(P32&lt;=0,I32&gt;0)),1,0)</f>
        <v>0</v>
      </c>
      <c r="S32" s="15" t="n">
        <f aca="false">IF(L32&gt;0,1,0)</f>
        <v>0</v>
      </c>
    </row>
    <row r="33" customFormat="false" ht="15" hidden="false" customHeight="false" outlineLevel="0" collapsed="false">
      <c r="A33" s="15" t="n">
        <v>32</v>
      </c>
      <c r="B33" s="15" t="n">
        <f aca="false">INT((A33-1)/12)+1</f>
        <v>3</v>
      </c>
      <c r="C33" s="15" t="n">
        <f aca="false">MIN(Inputs!$C$4+B33-1,99)</f>
        <v>76</v>
      </c>
      <c r="D33" s="55" t="n">
        <f aca="false">Inputs!$C$28</f>
        <v>0.05</v>
      </c>
      <c r="E33" s="15" t="n">
        <f aca="false">R32</f>
        <v>0</v>
      </c>
      <c r="F33" s="56" t="n">
        <f aca="false">Q32</f>
        <v>66738.0084694149</v>
      </c>
      <c r="G33" s="56" t="n">
        <f aca="false">IF(AND(MOD(A33-1,12)=0,B33&lt;=Inputs!$C$7,E33=0),Inputs!$C$6,0)</f>
        <v>0</v>
      </c>
      <c r="H33" s="56" t="n">
        <f aca="false">IF(B33=1,G33*Inputs!$C$9,0)</f>
        <v>0</v>
      </c>
      <c r="I33" s="56" t="n">
        <f aca="false">I32+G33</f>
        <v>72000</v>
      </c>
      <c r="J33" s="56" t="n">
        <f aca="false">(F33+G33+H33)*((1+D33)^(1/12)-1)</f>
        <v>271.898907578569</v>
      </c>
      <c r="K33" s="56" t="n">
        <f aca="false">(F33+G33+H33+J33)*(Inputs!$C$14+IF(B33&lt;=10,Inputs!$C$12,Inputs!$C$13))/12</f>
        <v>139.60397370207</v>
      </c>
      <c r="L33" s="56" t="n">
        <f aca="false">IF(OR(E33=1,A33&lt;=Inputs!$C$15),0,MAX(Inputs!$C$8*I33-(F33+G33+H33+J33-K33),0))</f>
        <v>0</v>
      </c>
      <c r="M33" s="56" t="n">
        <f aca="false">L33*INDEX(Rates!$B$2:$C$101,C33+1,IF(Inputs!$C$5="Male",1,2))/1000/12*Inputs!$C$16</f>
        <v>0</v>
      </c>
      <c r="N33" s="56" t="n">
        <f aca="false">IF($V$1=1,MAX(F33+G33+H33+J33-K33-M33,0)*Inputs!$C$22/12,0)</f>
        <v>445.802022688609</v>
      </c>
      <c r="O33" s="56" t="n">
        <f aca="false">IF(AND(MOD(A33,12)=0,B33&gt;=Inputs!$C$18),MAX(F33+G33+H33+J33-K33-M33-N33,0)*Inputs!$C$17,0)</f>
        <v>0</v>
      </c>
      <c r="P33" s="56" t="n">
        <f aca="false">F33+G33+H33+J33-K33-M33-N33+O33</f>
        <v>66424.5013806028</v>
      </c>
      <c r="Q33" s="56" t="n">
        <f aca="false">IF(OR(E33=1,P33&lt;=0),0,P33)</f>
        <v>66424.5013806028</v>
      </c>
      <c r="R33" s="15" t="n">
        <f aca="false">IF(OR(E33=1,AND(P33&lt;=0,I33&gt;0)),1,0)</f>
        <v>0</v>
      </c>
      <c r="S33" s="15" t="n">
        <f aca="false">IF(L33&gt;0,1,0)</f>
        <v>0</v>
      </c>
    </row>
    <row r="34" customFormat="false" ht="15" hidden="false" customHeight="false" outlineLevel="0" collapsed="false">
      <c r="A34" s="15" t="n">
        <v>33</v>
      </c>
      <c r="B34" s="15" t="n">
        <f aca="false">INT((A34-1)/12)+1</f>
        <v>3</v>
      </c>
      <c r="C34" s="15" t="n">
        <f aca="false">MIN(Inputs!$C$4+B34-1,99)</f>
        <v>76</v>
      </c>
      <c r="D34" s="55" t="n">
        <f aca="false">Inputs!$C$28</f>
        <v>0.05</v>
      </c>
      <c r="E34" s="15" t="n">
        <f aca="false">R33</f>
        <v>0</v>
      </c>
      <c r="F34" s="56" t="n">
        <f aca="false">Q33</f>
        <v>66424.5013806028</v>
      </c>
      <c r="G34" s="56" t="n">
        <f aca="false">IF(AND(MOD(A34-1,12)=0,B34&lt;=Inputs!$C$7,E34=0),Inputs!$C$6,0)</f>
        <v>0</v>
      </c>
      <c r="H34" s="56" t="n">
        <f aca="false">IF(B34=1,G34*Inputs!$C$9,0)</f>
        <v>0</v>
      </c>
      <c r="I34" s="56" t="n">
        <f aca="false">I33+G34</f>
        <v>72000</v>
      </c>
      <c r="J34" s="56" t="n">
        <f aca="false">(F34+G34+H34)*((1+D34)^(1/12)-1)</f>
        <v>270.621640891697</v>
      </c>
      <c r="K34" s="56" t="n">
        <f aca="false">(F34+G34+H34+J34)*(Inputs!$C$14+IF(B34&lt;=10,Inputs!$C$12,Inputs!$C$13))/12</f>
        <v>138.948172961447</v>
      </c>
      <c r="L34" s="56" t="n">
        <f aca="false">IF(OR(E34=1,A34&lt;=Inputs!$C$15),0,MAX(Inputs!$C$8*I34-(F34+G34+H34+J34-K34),0))</f>
        <v>0</v>
      </c>
      <c r="M34" s="56" t="n">
        <f aca="false">L34*INDEX(Rates!$B$2:$C$101,C34+1,IF(Inputs!$C$5="Male",1,2))/1000/12*Inputs!$C$16</f>
        <v>0</v>
      </c>
      <c r="N34" s="56" t="n">
        <f aca="false">IF($V$1=1,MAX(F34+G34+H34+J34-K34-M34,0)*Inputs!$C$22/12,0)</f>
        <v>443.707832323554</v>
      </c>
      <c r="O34" s="56" t="n">
        <f aca="false">IF(AND(MOD(A34,12)=0,B34&gt;=Inputs!$C$18),MAX(F34+G34+H34+J34-K34-M34-N34,0)*Inputs!$C$17,0)</f>
        <v>0</v>
      </c>
      <c r="P34" s="56" t="n">
        <f aca="false">F34+G34+H34+J34-K34-M34-N34+O34</f>
        <v>66112.4670162095</v>
      </c>
      <c r="Q34" s="56" t="n">
        <f aca="false">IF(OR(E34=1,P34&lt;=0),0,P34)</f>
        <v>66112.4670162095</v>
      </c>
      <c r="R34" s="15" t="n">
        <f aca="false">IF(OR(E34=1,AND(P34&lt;=0,I34&gt;0)),1,0)</f>
        <v>0</v>
      </c>
      <c r="S34" s="15" t="n">
        <f aca="false">IF(L34&gt;0,1,0)</f>
        <v>0</v>
      </c>
    </row>
    <row r="35" customFormat="false" ht="15" hidden="false" customHeight="false" outlineLevel="0" collapsed="false">
      <c r="A35" s="15" t="n">
        <v>34</v>
      </c>
      <c r="B35" s="15" t="n">
        <f aca="false">INT((A35-1)/12)+1</f>
        <v>3</v>
      </c>
      <c r="C35" s="15" t="n">
        <f aca="false">MIN(Inputs!$C$4+B35-1,99)</f>
        <v>76</v>
      </c>
      <c r="D35" s="55" t="n">
        <f aca="false">Inputs!$C$28</f>
        <v>0.05</v>
      </c>
      <c r="E35" s="15" t="n">
        <f aca="false">R34</f>
        <v>0</v>
      </c>
      <c r="F35" s="56" t="n">
        <f aca="false">Q34</f>
        <v>66112.4670162095</v>
      </c>
      <c r="G35" s="56" t="n">
        <f aca="false">IF(AND(MOD(A35-1,12)=0,B35&lt;=Inputs!$C$7,E35=0),Inputs!$C$6,0)</f>
        <v>0</v>
      </c>
      <c r="H35" s="56" t="n">
        <f aca="false">IF(B35=1,G35*Inputs!$C$9,0)</f>
        <v>0</v>
      </c>
      <c r="I35" s="56" t="n">
        <f aca="false">I34+G35</f>
        <v>72000</v>
      </c>
      <c r="J35" s="56" t="n">
        <f aca="false">(F35+G35+H35)*((1+D35)^(1/12)-1)</f>
        <v>269.350374266406</v>
      </c>
      <c r="K35" s="56" t="n">
        <f aca="false">(F35+G35+H35+J35)*(Inputs!$C$14+IF(B35&lt;=10,Inputs!$C$12,Inputs!$C$13))/12</f>
        <v>138.295452896825</v>
      </c>
      <c r="L35" s="56" t="n">
        <f aca="false">IF(OR(E35=1,A35&lt;=Inputs!$C$15),0,MAX(Inputs!$C$8*I35-(F35+G35+H35+J35-K35),0))</f>
        <v>0</v>
      </c>
      <c r="M35" s="56" t="n">
        <f aca="false">L35*INDEX(Rates!$B$2:$C$101,C35+1,IF(Inputs!$C$5="Male",1,2))/1000/12*Inputs!$C$16</f>
        <v>0</v>
      </c>
      <c r="N35" s="56" t="n">
        <f aca="false">IF($V$1=1,MAX(F35+G35+H35+J35-K35-M35,0)*Inputs!$C$22/12,0)</f>
        <v>441.62347958386</v>
      </c>
      <c r="O35" s="56" t="n">
        <f aca="false">IF(AND(MOD(A35,12)=0,B35&gt;=Inputs!$C$18),MAX(F35+G35+H35+J35-K35-M35-N35,0)*Inputs!$C$17,0)</f>
        <v>0</v>
      </c>
      <c r="P35" s="56" t="n">
        <f aca="false">F35+G35+H35+J35-K35-M35-N35+O35</f>
        <v>65801.8984579952</v>
      </c>
      <c r="Q35" s="56" t="n">
        <f aca="false">IF(OR(E35=1,P35&lt;=0),0,P35)</f>
        <v>65801.8984579952</v>
      </c>
      <c r="R35" s="15" t="n">
        <f aca="false">IF(OR(E35=1,AND(P35&lt;=0,I35&gt;0)),1,0)</f>
        <v>0</v>
      </c>
      <c r="S35" s="15" t="n">
        <f aca="false">IF(L35&gt;0,1,0)</f>
        <v>0</v>
      </c>
    </row>
    <row r="36" customFormat="false" ht="15" hidden="false" customHeight="false" outlineLevel="0" collapsed="false">
      <c r="A36" s="15" t="n">
        <v>35</v>
      </c>
      <c r="B36" s="15" t="n">
        <f aca="false">INT((A36-1)/12)+1</f>
        <v>3</v>
      </c>
      <c r="C36" s="15" t="n">
        <f aca="false">MIN(Inputs!$C$4+B36-1,99)</f>
        <v>76</v>
      </c>
      <c r="D36" s="55" t="n">
        <f aca="false">Inputs!$C$28</f>
        <v>0.05</v>
      </c>
      <c r="E36" s="15" t="n">
        <f aca="false">R35</f>
        <v>0</v>
      </c>
      <c r="F36" s="56" t="n">
        <f aca="false">Q35</f>
        <v>65801.8984579952</v>
      </c>
      <c r="G36" s="56" t="n">
        <f aca="false">IF(AND(MOD(A36-1,12)=0,B36&lt;=Inputs!$C$7,E36=0),Inputs!$C$6,0)</f>
        <v>0</v>
      </c>
      <c r="H36" s="56" t="n">
        <f aca="false">IF(B36=1,G36*Inputs!$C$9,0)</f>
        <v>0</v>
      </c>
      <c r="I36" s="56" t="n">
        <f aca="false">I35+G36</f>
        <v>72000</v>
      </c>
      <c r="J36" s="56" t="n">
        <f aca="false">(F36+G36+H36)*((1+D36)^(1/12)-1)</f>
        <v>268.085079516932</v>
      </c>
      <c r="K36" s="56" t="n">
        <f aca="false">(F36+G36+H36+J36)*(Inputs!$C$14+IF(B36&lt;=10,Inputs!$C$12,Inputs!$C$13))/12</f>
        <v>137.645799036484</v>
      </c>
      <c r="L36" s="56" t="n">
        <f aca="false">IF(OR(E36=1,A36&lt;=Inputs!$C$15),0,MAX(Inputs!$C$8*I36-(F36+G36+H36+J36-K36),0))</f>
        <v>0</v>
      </c>
      <c r="M36" s="56" t="n">
        <f aca="false">L36*INDEX(Rates!$B$2:$C$101,C36+1,IF(Inputs!$C$5="Male",1,2))/1000/12*Inputs!$C$16</f>
        <v>0</v>
      </c>
      <c r="N36" s="56" t="n">
        <f aca="false">IF($V$1=1,MAX(F36+G36+H36+J36-K36-M36,0)*Inputs!$C$22/12,0)</f>
        <v>439.548918256504</v>
      </c>
      <c r="O36" s="56" t="n">
        <f aca="false">IF(AND(MOD(A36,12)=0,B36&gt;=Inputs!$C$18),MAX(F36+G36+H36+J36-K36-M36-N36,0)*Inputs!$C$17,0)</f>
        <v>0</v>
      </c>
      <c r="P36" s="56" t="n">
        <f aca="false">F36+G36+H36+J36-K36-M36-N36+O36</f>
        <v>65492.7888202192</v>
      </c>
      <c r="Q36" s="56" t="n">
        <f aca="false">IF(OR(E36=1,P36&lt;=0),0,P36)</f>
        <v>65492.7888202192</v>
      </c>
      <c r="R36" s="15" t="n">
        <f aca="false">IF(OR(E36=1,AND(P36&lt;=0,I36&gt;0)),1,0)</f>
        <v>0</v>
      </c>
      <c r="S36" s="15" t="n">
        <f aca="false">IF(L36&gt;0,1,0)</f>
        <v>0</v>
      </c>
    </row>
    <row r="37" customFormat="false" ht="15" hidden="false" customHeight="false" outlineLevel="0" collapsed="false">
      <c r="A37" s="15" t="n">
        <v>36</v>
      </c>
      <c r="B37" s="15" t="n">
        <f aca="false">INT((A37-1)/12)+1</f>
        <v>3</v>
      </c>
      <c r="C37" s="15" t="n">
        <f aca="false">MIN(Inputs!$C$4+B37-1,99)</f>
        <v>76</v>
      </c>
      <c r="D37" s="55" t="n">
        <f aca="false">Inputs!$C$28</f>
        <v>0.05</v>
      </c>
      <c r="E37" s="15" t="n">
        <f aca="false">R36</f>
        <v>0</v>
      </c>
      <c r="F37" s="56" t="n">
        <f aca="false">Q36</f>
        <v>65492.7888202192</v>
      </c>
      <c r="G37" s="56" t="n">
        <f aca="false">IF(AND(MOD(A37-1,12)=0,B37&lt;=Inputs!$C$7,E37=0),Inputs!$C$6,0)</f>
        <v>0</v>
      </c>
      <c r="H37" s="56" t="n">
        <f aca="false">IF(B37=1,G37*Inputs!$C$9,0)</f>
        <v>0</v>
      </c>
      <c r="I37" s="56" t="n">
        <f aca="false">I36+G37</f>
        <v>72000</v>
      </c>
      <c r="J37" s="56" t="n">
        <f aca="false">(F37+G37+H37)*((1+D37)^(1/12)-1)</f>
        <v>266.825728589914</v>
      </c>
      <c r="K37" s="56" t="n">
        <f aca="false">(F37+G37+H37+J37)*(Inputs!$C$14+IF(B37&lt;=10,Inputs!$C$12,Inputs!$C$13))/12</f>
        <v>136.999196976686</v>
      </c>
      <c r="L37" s="56" t="n">
        <f aca="false">IF(OR(E37=1,A37&lt;=Inputs!$C$15),0,MAX(Inputs!$C$8*I37-(F37+G37+H37+J37-K37),0))</f>
        <v>0</v>
      </c>
      <c r="M37" s="56" t="n">
        <f aca="false">L37*INDEX(Rates!$B$2:$C$101,C37+1,IF(Inputs!$C$5="Male",1,2))/1000/12*Inputs!$C$16</f>
        <v>0</v>
      </c>
      <c r="N37" s="56" t="n">
        <f aca="false">IF($V$1=1,MAX(F37+G37+H37+J37-K37-M37,0)*Inputs!$C$22/12,0)</f>
        <v>437.484102345549</v>
      </c>
      <c r="O37" s="56" t="n">
        <f aca="false">IF(AND(MOD(A37,12)=0,B37&gt;=Inputs!$C$18),MAX(F37+G37+H37+J37-K37-M37-N37,0)*Inputs!$C$17,0)</f>
        <v>0</v>
      </c>
      <c r="P37" s="56" t="n">
        <f aca="false">F37+G37+H37+J37-K37-M37-N37+O37</f>
        <v>65185.1312494868</v>
      </c>
      <c r="Q37" s="56" t="n">
        <f aca="false">IF(OR(E37=1,P37&lt;=0),0,P37)</f>
        <v>65185.1312494868</v>
      </c>
      <c r="R37" s="15" t="n">
        <f aca="false">IF(OR(E37=1,AND(P37&lt;=0,I37&gt;0)),1,0)</f>
        <v>0</v>
      </c>
      <c r="S37" s="15" t="n">
        <f aca="false">IF(L37&gt;0,1,0)</f>
        <v>0</v>
      </c>
    </row>
    <row r="38" customFormat="false" ht="15" hidden="false" customHeight="false" outlineLevel="0" collapsed="false">
      <c r="A38" s="15" t="n">
        <v>37</v>
      </c>
      <c r="B38" s="15" t="n">
        <f aca="false">INT((A38-1)/12)+1</f>
        <v>4</v>
      </c>
      <c r="C38" s="15" t="n">
        <f aca="false">MIN(Inputs!$C$4+B38-1,99)</f>
        <v>77</v>
      </c>
      <c r="D38" s="55" t="n">
        <f aca="false">Inputs!$C$28</f>
        <v>0.05</v>
      </c>
      <c r="E38" s="15" t="n">
        <f aca="false">R37</f>
        <v>0</v>
      </c>
      <c r="F38" s="56" t="n">
        <f aca="false">Q37</f>
        <v>65185.1312494868</v>
      </c>
      <c r="G38" s="56" t="n">
        <f aca="false">IF(AND(MOD(A38-1,12)=0,B38&lt;=Inputs!$C$7,E38=0),Inputs!$C$6,0)</f>
        <v>24000</v>
      </c>
      <c r="H38" s="56" t="n">
        <f aca="false">IF(B38=1,G38*Inputs!$C$9,0)</f>
        <v>0</v>
      </c>
      <c r="I38" s="56" t="n">
        <f aca="false">I37+G38</f>
        <v>96000</v>
      </c>
      <c r="J38" s="56" t="n">
        <f aca="false">(F38+G38+H38)*((1+D38)^(1/12)-1)</f>
        <v>363.351264371334</v>
      </c>
      <c r="K38" s="56" t="n">
        <f aca="false">(F38+G38+H38+J38)*(Inputs!$C$14+IF(B38&lt;=10,Inputs!$C$12,Inputs!$C$13))/12</f>
        <v>186.559338570538</v>
      </c>
      <c r="L38" s="56" t="n">
        <f aca="false">IF(OR(E38=1,A38&lt;=Inputs!$C$15),0,MAX(Inputs!$C$8*I38-(F38+G38+H38+J38-K38),0))</f>
        <v>7598.07682471238</v>
      </c>
      <c r="M38" s="56" t="n">
        <f aca="false">L38*INDEX(Rates!$B$2:$C$101,C38+1,IF(Inputs!$C$5="Male",1,2))/1000/12*Inputs!$C$16</f>
        <v>23.617355463481</v>
      </c>
      <c r="N38" s="56" t="n">
        <f aca="false">IF($V$1=1,MAX(F38+G38+H38+J38-K38-M38,0)*Inputs!$C$22/12,0)</f>
        <v>595.588705465494</v>
      </c>
      <c r="O38" s="56" t="n">
        <f aca="false">IF(AND(MOD(A38,12)=0,B38&gt;=Inputs!$C$18),MAX(F38+G38+H38+J38-K38-M38-N38,0)*Inputs!$C$17,0)</f>
        <v>0</v>
      </c>
      <c r="P38" s="56" t="n">
        <f aca="false">F38+G38+H38+J38-K38-M38-N38+O38</f>
        <v>88742.7171143587</v>
      </c>
      <c r="Q38" s="56" t="n">
        <f aca="false">IF(OR(E38=1,P38&lt;=0),0,P38)</f>
        <v>88742.7171143587</v>
      </c>
      <c r="R38" s="15" t="n">
        <f aca="false">IF(OR(E38=1,AND(P38&lt;=0,I38&gt;0)),1,0)</f>
        <v>0</v>
      </c>
      <c r="S38" s="15" t="n">
        <f aca="false">IF(L38&gt;0,1,0)</f>
        <v>1</v>
      </c>
    </row>
    <row r="39" customFormat="false" ht="15" hidden="false" customHeight="false" outlineLevel="0" collapsed="false">
      <c r="A39" s="15" t="n">
        <v>38</v>
      </c>
      <c r="B39" s="15" t="n">
        <f aca="false">INT((A39-1)/12)+1</f>
        <v>4</v>
      </c>
      <c r="C39" s="15" t="n">
        <f aca="false">MIN(Inputs!$C$4+B39-1,99)</f>
        <v>77</v>
      </c>
      <c r="D39" s="55" t="n">
        <f aca="false">Inputs!$C$28</f>
        <v>0.05</v>
      </c>
      <c r="E39" s="15" t="n">
        <f aca="false">R38</f>
        <v>0</v>
      </c>
      <c r="F39" s="56" t="n">
        <f aca="false">Q38</f>
        <v>88742.7171143587</v>
      </c>
      <c r="G39" s="56" t="n">
        <f aca="false">IF(AND(MOD(A39-1,12)=0,B39&lt;=Inputs!$C$7,E39=0),Inputs!$C$6,0)</f>
        <v>0</v>
      </c>
      <c r="H39" s="56" t="n">
        <f aca="false">IF(B39=1,G39*Inputs!$C$9,0)</f>
        <v>0</v>
      </c>
      <c r="I39" s="56" t="n">
        <f aca="false">I38+G39</f>
        <v>96000</v>
      </c>
      <c r="J39" s="56" t="n">
        <f aca="false">(F39+G39+H39)*((1+D39)^(1/12)-1)</f>
        <v>361.548814421186</v>
      </c>
      <c r="K39" s="56" t="n">
        <f aca="false">(F39+G39+H39+J39)*(Inputs!$C$14+IF(B39&lt;=10,Inputs!$C$12,Inputs!$C$13))/12</f>
        <v>185.633887351625</v>
      </c>
      <c r="L39" s="56" t="n">
        <f aca="false">IF(OR(E39=1,A39&lt;=Inputs!$C$15),0,MAX(Inputs!$C$8*I39-(F39+G39+H39+J39-K39),0))</f>
        <v>8041.36795857179</v>
      </c>
      <c r="M39" s="56" t="n">
        <f aca="false">L39*INDEX(Rates!$B$2:$C$101,C39+1,IF(Inputs!$C$5="Male",1,2))/1000/12*Inputs!$C$16</f>
        <v>24.9952520712273</v>
      </c>
      <c r="N39" s="56" t="n">
        <f aca="false">IF($V$1=1,MAX(F39+G39+H39+J39-K39-M39,0)*Inputs!$C$22/12,0)</f>
        <v>592.62424526238</v>
      </c>
      <c r="O39" s="56" t="n">
        <f aca="false">IF(AND(MOD(A39,12)=0,B39&gt;=Inputs!$C$18),MAX(F39+G39+H39+J39-K39-M39-N39,0)*Inputs!$C$17,0)</f>
        <v>0</v>
      </c>
      <c r="P39" s="56" t="n">
        <f aca="false">F39+G39+H39+J39-K39-M39-N39+O39</f>
        <v>88301.0125440946</v>
      </c>
      <c r="Q39" s="56" t="n">
        <f aca="false">IF(OR(E39=1,P39&lt;=0),0,P39)</f>
        <v>88301.0125440946</v>
      </c>
      <c r="R39" s="15" t="n">
        <f aca="false">IF(OR(E39=1,AND(P39&lt;=0,I39&gt;0)),1,0)</f>
        <v>0</v>
      </c>
      <c r="S39" s="15" t="n">
        <f aca="false">IF(L39&gt;0,1,0)</f>
        <v>1</v>
      </c>
    </row>
    <row r="40" customFormat="false" ht="15" hidden="false" customHeight="false" outlineLevel="0" collapsed="false">
      <c r="A40" s="15" t="n">
        <v>39</v>
      </c>
      <c r="B40" s="15" t="n">
        <f aca="false">INT((A40-1)/12)+1</f>
        <v>4</v>
      </c>
      <c r="C40" s="15" t="n">
        <f aca="false">MIN(Inputs!$C$4+B40-1,99)</f>
        <v>77</v>
      </c>
      <c r="D40" s="55" t="n">
        <f aca="false">Inputs!$C$28</f>
        <v>0.05</v>
      </c>
      <c r="E40" s="15" t="n">
        <f aca="false">R39</f>
        <v>0</v>
      </c>
      <c r="F40" s="56" t="n">
        <f aca="false">Q39</f>
        <v>88301.0125440946</v>
      </c>
      <c r="G40" s="56" t="n">
        <f aca="false">IF(AND(MOD(A40-1,12)=0,B40&lt;=Inputs!$C$7,E40=0),Inputs!$C$6,0)</f>
        <v>0</v>
      </c>
      <c r="H40" s="56" t="n">
        <f aca="false">IF(B40=1,G40*Inputs!$C$9,0)</f>
        <v>0</v>
      </c>
      <c r="I40" s="56" t="n">
        <f aca="false">I39+G40</f>
        <v>96000</v>
      </c>
      <c r="J40" s="56" t="n">
        <f aca="false">(F40+G40+H40)*((1+D40)^(1/12)-1)</f>
        <v>359.749255326127</v>
      </c>
      <c r="K40" s="56" t="n">
        <f aca="false">(F40+G40+H40+J40)*(Inputs!$C$14+IF(B40&lt;=10,Inputs!$C$12,Inputs!$C$13))/12</f>
        <v>184.70992041546</v>
      </c>
      <c r="L40" s="56" t="n">
        <f aca="false">IF(OR(E40=1,A40&lt;=Inputs!$C$15),0,MAX(Inputs!$C$8*I40-(F40+G40+H40+J40-K40),0))</f>
        <v>8483.94812099474</v>
      </c>
      <c r="M40" s="56" t="n">
        <f aca="false">L40*INDEX(Rates!$B$2:$C$101,C40+1,IF(Inputs!$C$5="Male",1,2))/1000/12*Inputs!$C$16</f>
        <v>26.3709387427587</v>
      </c>
      <c r="N40" s="56" t="n">
        <f aca="false">IF($V$1=1,MAX(F40+G40+H40+J40-K40-M40,0)*Inputs!$C$22/12,0)</f>
        <v>589.66453960175</v>
      </c>
      <c r="O40" s="56" t="n">
        <f aca="false">IF(AND(MOD(A40,12)=0,B40&gt;=Inputs!$C$18),MAX(F40+G40+H40+J40-K40-M40-N40,0)*Inputs!$C$17,0)</f>
        <v>0</v>
      </c>
      <c r="P40" s="56" t="n">
        <f aca="false">F40+G40+H40+J40-K40-M40-N40+O40</f>
        <v>87860.0164006608</v>
      </c>
      <c r="Q40" s="56" t="n">
        <f aca="false">IF(OR(E40=1,P40&lt;=0),0,P40)</f>
        <v>87860.0164006608</v>
      </c>
      <c r="R40" s="15" t="n">
        <f aca="false">IF(OR(E40=1,AND(P40&lt;=0,I40&gt;0)),1,0)</f>
        <v>0</v>
      </c>
      <c r="S40" s="15" t="n">
        <f aca="false">IF(L40&gt;0,1,0)</f>
        <v>1</v>
      </c>
    </row>
    <row r="41" customFormat="false" ht="15" hidden="false" customHeight="false" outlineLevel="0" collapsed="false">
      <c r="A41" s="15" t="n">
        <v>40</v>
      </c>
      <c r="B41" s="15" t="n">
        <f aca="false">INT((A41-1)/12)+1</f>
        <v>4</v>
      </c>
      <c r="C41" s="15" t="n">
        <f aca="false">MIN(Inputs!$C$4+B41-1,99)</f>
        <v>77</v>
      </c>
      <c r="D41" s="55" t="n">
        <f aca="false">Inputs!$C$28</f>
        <v>0.05</v>
      </c>
      <c r="E41" s="15" t="n">
        <f aca="false">R40</f>
        <v>0</v>
      </c>
      <c r="F41" s="56" t="n">
        <f aca="false">Q40</f>
        <v>87860.0164006608</v>
      </c>
      <c r="G41" s="56" t="n">
        <f aca="false">IF(AND(MOD(A41-1,12)=0,B41&lt;=Inputs!$C$7,E41=0),Inputs!$C$6,0)</f>
        <v>0</v>
      </c>
      <c r="H41" s="56" t="n">
        <f aca="false">IF(B41=1,G41*Inputs!$C$9,0)</f>
        <v>0</v>
      </c>
      <c r="I41" s="56" t="n">
        <f aca="false">I40+G41</f>
        <v>96000</v>
      </c>
      <c r="J41" s="56" t="n">
        <f aca="false">(F41+G41+H41)*((1+D41)^(1/12)-1)</f>
        <v>357.952582449666</v>
      </c>
      <c r="K41" s="56" t="n">
        <f aca="false">(F41+G41+H41+J41)*(Inputs!$C$14+IF(B41&lt;=10,Inputs!$C$12,Inputs!$C$13))/12</f>
        <v>183.78743538148</v>
      </c>
      <c r="L41" s="56" t="n">
        <f aca="false">IF(OR(E41=1,A41&lt;=Inputs!$C$15),0,MAX(Inputs!$C$8*I41-(F41+G41+H41+J41-K41),0))</f>
        <v>8925.81845227107</v>
      </c>
      <c r="M41" s="56" t="n">
        <f aca="false">L41*INDEX(Rates!$B$2:$C$101,C41+1,IF(Inputs!$C$5="Male",1,2))/1000/12*Inputs!$C$16</f>
        <v>27.7444190224759</v>
      </c>
      <c r="N41" s="56" t="n">
        <f aca="false">IF($V$1=1,MAX(F41+G41+H41+J41-K41-M41,0)*Inputs!$C$22/12,0)</f>
        <v>586.709580858043</v>
      </c>
      <c r="O41" s="56" t="n">
        <f aca="false">IF(AND(MOD(A41,12)=0,B41&gt;=Inputs!$C$18),MAX(F41+G41+H41+J41-K41-M41-N41,0)*Inputs!$C$17,0)</f>
        <v>0</v>
      </c>
      <c r="P41" s="56" t="n">
        <f aca="false">F41+G41+H41+J41-K41-M41-N41+O41</f>
        <v>87419.7275478484</v>
      </c>
      <c r="Q41" s="56" t="n">
        <f aca="false">IF(OR(E41=1,P41&lt;=0),0,P41)</f>
        <v>87419.7275478484</v>
      </c>
      <c r="R41" s="15" t="n">
        <f aca="false">IF(OR(E41=1,AND(P41&lt;=0,I41&gt;0)),1,0)</f>
        <v>0</v>
      </c>
      <c r="S41" s="15" t="n">
        <f aca="false">IF(L41&gt;0,1,0)</f>
        <v>1</v>
      </c>
    </row>
    <row r="42" customFormat="false" ht="15" hidden="false" customHeight="false" outlineLevel="0" collapsed="false">
      <c r="A42" s="15" t="n">
        <v>41</v>
      </c>
      <c r="B42" s="15" t="n">
        <f aca="false">INT((A42-1)/12)+1</f>
        <v>4</v>
      </c>
      <c r="C42" s="15" t="n">
        <f aca="false">MIN(Inputs!$C$4+B42-1,99)</f>
        <v>77</v>
      </c>
      <c r="D42" s="55" t="n">
        <f aca="false">Inputs!$C$28</f>
        <v>0.05</v>
      </c>
      <c r="E42" s="15" t="n">
        <f aca="false">R41</f>
        <v>0</v>
      </c>
      <c r="F42" s="56" t="n">
        <f aca="false">Q41</f>
        <v>87419.7275478484</v>
      </c>
      <c r="G42" s="56" t="n">
        <f aca="false">IF(AND(MOD(A42-1,12)=0,B42&lt;=Inputs!$C$7,E42=0),Inputs!$C$6,0)</f>
        <v>0</v>
      </c>
      <c r="H42" s="56" t="n">
        <f aca="false">IF(B42=1,G42*Inputs!$C$9,0)</f>
        <v>0</v>
      </c>
      <c r="I42" s="56" t="n">
        <f aca="false">I41+G42</f>
        <v>96000</v>
      </c>
      <c r="J42" s="56" t="n">
        <f aca="false">(F42+G42+H42)*((1+D42)^(1/12)-1)</f>
        <v>356.158791162748</v>
      </c>
      <c r="K42" s="56" t="n">
        <f aca="false">(F42+G42+H42+J42)*(Inputs!$C$14+IF(B42&lt;=10,Inputs!$C$12,Inputs!$C$13))/12</f>
        <v>182.86642987294</v>
      </c>
      <c r="L42" s="56" t="n">
        <f aca="false">IF(OR(E42=1,A42&lt;=Inputs!$C$15),0,MAX(Inputs!$C$8*I42-(F42+G42+H42+J42-K42),0))</f>
        <v>9366.98009086179</v>
      </c>
      <c r="M42" s="56" t="n">
        <f aca="false">L42*INDEX(Rates!$B$2:$C$101,C42+1,IF(Inputs!$C$5="Male",1,2))/1000/12*Inputs!$C$16</f>
        <v>29.1156964490954</v>
      </c>
      <c r="N42" s="56" t="n">
        <f aca="false">IF($V$1=1,MAX(F42+G42+H42+J42-K42-M42,0)*Inputs!$C$22/12,0)</f>
        <v>583.759361417927</v>
      </c>
      <c r="O42" s="56" t="n">
        <f aca="false">IF(AND(MOD(A42,12)=0,B42&gt;=Inputs!$C$18),MAX(F42+G42+H42+J42-K42-M42-N42,0)*Inputs!$C$17,0)</f>
        <v>0</v>
      </c>
      <c r="P42" s="56" t="n">
        <f aca="false">F42+G42+H42+J42-K42-M42-N42+O42</f>
        <v>86980.1448512712</v>
      </c>
      <c r="Q42" s="56" t="n">
        <f aca="false">IF(OR(E42=1,P42&lt;=0),0,P42)</f>
        <v>86980.1448512712</v>
      </c>
      <c r="R42" s="15" t="n">
        <f aca="false">IF(OR(E42=1,AND(P42&lt;=0,I42&gt;0)),1,0)</f>
        <v>0</v>
      </c>
      <c r="S42" s="15" t="n">
        <f aca="false">IF(L42&gt;0,1,0)</f>
        <v>1</v>
      </c>
    </row>
    <row r="43" customFormat="false" ht="15" hidden="false" customHeight="false" outlineLevel="0" collapsed="false">
      <c r="A43" s="15" t="n">
        <v>42</v>
      </c>
      <c r="B43" s="15" t="n">
        <f aca="false">INT((A43-1)/12)+1</f>
        <v>4</v>
      </c>
      <c r="C43" s="15" t="n">
        <f aca="false">MIN(Inputs!$C$4+B43-1,99)</f>
        <v>77</v>
      </c>
      <c r="D43" s="55" t="n">
        <f aca="false">Inputs!$C$28</f>
        <v>0.05</v>
      </c>
      <c r="E43" s="15" t="n">
        <f aca="false">R42</f>
        <v>0</v>
      </c>
      <c r="F43" s="56" t="n">
        <f aca="false">Q42</f>
        <v>86980.1448512712</v>
      </c>
      <c r="G43" s="56" t="n">
        <f aca="false">IF(AND(MOD(A43-1,12)=0,B43&lt;=Inputs!$C$7,E43=0),Inputs!$C$6,0)</f>
        <v>0</v>
      </c>
      <c r="H43" s="56" t="n">
        <f aca="false">IF(B43=1,G43*Inputs!$C$9,0)</f>
        <v>0</v>
      </c>
      <c r="I43" s="56" t="n">
        <f aca="false">I42+G43</f>
        <v>96000</v>
      </c>
      <c r="J43" s="56" t="n">
        <f aca="false">(F43+G43+H43)*((1+D43)^(1/12)-1)</f>
        <v>354.367876843743</v>
      </c>
      <c r="K43" s="56" t="n">
        <f aca="false">(F43+G43+H43+J43)*(Inputs!$C$14+IF(B43&lt;=10,Inputs!$C$12,Inputs!$C$13))/12</f>
        <v>181.946901516906</v>
      </c>
      <c r="L43" s="56" t="n">
        <f aca="false">IF(OR(E43=1,A43&lt;=Inputs!$C$15),0,MAX(Inputs!$C$8*I43-(F43+G43+H43+J43-K43),0))</f>
        <v>9807.43417340197</v>
      </c>
      <c r="M43" s="56" t="n">
        <f aca="false">L43*INDEX(Rates!$B$2:$C$101,C43+1,IF(Inputs!$C$5="Male",1,2))/1000/12*Inputs!$C$16</f>
        <v>30.4847745556578</v>
      </c>
      <c r="N43" s="56" t="n">
        <f aca="false">IF($V$1=1,MAX(F43+G43+H43+J43-K43-M43,0)*Inputs!$C$22/12,0)</f>
        <v>580.813873680282</v>
      </c>
      <c r="O43" s="56" t="n">
        <f aca="false">IF(AND(MOD(A43,12)=0,B43&gt;=Inputs!$C$18),MAX(F43+G43+H43+J43-K43-M43-N43,0)*Inputs!$C$17,0)</f>
        <v>0</v>
      </c>
      <c r="P43" s="56" t="n">
        <f aca="false">F43+G43+H43+J43-K43-M43-N43+O43</f>
        <v>86541.2671783621</v>
      </c>
      <c r="Q43" s="56" t="n">
        <f aca="false">IF(OR(E43=1,P43&lt;=0),0,P43)</f>
        <v>86541.2671783621</v>
      </c>
      <c r="R43" s="15" t="n">
        <f aca="false">IF(OR(E43=1,AND(P43&lt;=0,I43&gt;0)),1,0)</f>
        <v>0</v>
      </c>
      <c r="S43" s="15" t="n">
        <f aca="false">IF(L43&gt;0,1,0)</f>
        <v>1</v>
      </c>
    </row>
    <row r="44" customFormat="false" ht="15" hidden="false" customHeight="false" outlineLevel="0" collapsed="false">
      <c r="A44" s="15" t="n">
        <v>43</v>
      </c>
      <c r="B44" s="15" t="n">
        <f aca="false">INT((A44-1)/12)+1</f>
        <v>4</v>
      </c>
      <c r="C44" s="15" t="n">
        <f aca="false">MIN(Inputs!$C$4+B44-1,99)</f>
        <v>77</v>
      </c>
      <c r="D44" s="55" t="n">
        <f aca="false">Inputs!$C$28</f>
        <v>0.05</v>
      </c>
      <c r="E44" s="15" t="n">
        <f aca="false">R43</f>
        <v>0</v>
      </c>
      <c r="F44" s="56" t="n">
        <f aca="false">Q43</f>
        <v>86541.2671783621</v>
      </c>
      <c r="G44" s="56" t="n">
        <f aca="false">IF(AND(MOD(A44-1,12)=0,B44&lt;=Inputs!$C$7,E44=0),Inputs!$C$6,0)</f>
        <v>0</v>
      </c>
      <c r="H44" s="56" t="n">
        <f aca="false">IF(B44=1,G44*Inputs!$C$9,0)</f>
        <v>0</v>
      </c>
      <c r="I44" s="56" t="n">
        <f aca="false">I43+G44</f>
        <v>96000</v>
      </c>
      <c r="J44" s="56" t="n">
        <f aca="false">(F44+G44+H44)*((1+D44)^(1/12)-1)</f>
        <v>352.579834878432</v>
      </c>
      <c r="K44" s="56" t="n">
        <f aca="false">(F44+G44+H44+J44)*(Inputs!$C$14+IF(B44&lt;=10,Inputs!$C$12,Inputs!$C$13))/12</f>
        <v>181.028847944251</v>
      </c>
      <c r="L44" s="56" t="n">
        <f aca="false">IF(OR(E44=1,A44&lt;=Inputs!$C$15),0,MAX(Inputs!$C$8*I44-(F44+G44+H44+J44-K44),0))</f>
        <v>10247.1818347037</v>
      </c>
      <c r="M44" s="56" t="n">
        <f aca="false">L44*INDEX(Rates!$B$2:$C$101,C44+1,IF(Inputs!$C$5="Male",1,2))/1000/12*Inputs!$C$16</f>
        <v>31.8516568695374</v>
      </c>
      <c r="N44" s="56" t="n">
        <f aca="false">IF($V$1=1,MAX(F44+G44+H44+J44-K44-M44,0)*Inputs!$C$22/12,0)</f>
        <v>577.873110056178</v>
      </c>
      <c r="O44" s="56" t="n">
        <f aca="false">IF(AND(MOD(A44,12)=0,B44&gt;=Inputs!$C$18),MAX(F44+G44+H44+J44-K44-M44-N44,0)*Inputs!$C$17,0)</f>
        <v>0</v>
      </c>
      <c r="P44" s="56" t="n">
        <f aca="false">F44+G44+H44+J44-K44-M44-N44+O44</f>
        <v>86103.0933983706</v>
      </c>
      <c r="Q44" s="56" t="n">
        <f aca="false">IF(OR(E44=1,P44&lt;=0),0,P44)</f>
        <v>86103.0933983706</v>
      </c>
      <c r="R44" s="15" t="n">
        <f aca="false">IF(OR(E44=1,AND(P44&lt;=0,I44&gt;0)),1,0)</f>
        <v>0</v>
      </c>
      <c r="S44" s="15" t="n">
        <f aca="false">IF(L44&gt;0,1,0)</f>
        <v>1</v>
      </c>
    </row>
    <row r="45" customFormat="false" ht="15" hidden="false" customHeight="false" outlineLevel="0" collapsed="false">
      <c r="A45" s="15" t="n">
        <v>44</v>
      </c>
      <c r="B45" s="15" t="n">
        <f aca="false">INT((A45-1)/12)+1</f>
        <v>4</v>
      </c>
      <c r="C45" s="15" t="n">
        <f aca="false">MIN(Inputs!$C$4+B45-1,99)</f>
        <v>77</v>
      </c>
      <c r="D45" s="55" t="n">
        <f aca="false">Inputs!$C$28</f>
        <v>0.05</v>
      </c>
      <c r="E45" s="15" t="n">
        <f aca="false">R44</f>
        <v>0</v>
      </c>
      <c r="F45" s="56" t="n">
        <f aca="false">Q44</f>
        <v>86103.0933983706</v>
      </c>
      <c r="G45" s="56" t="n">
        <f aca="false">IF(AND(MOD(A45-1,12)=0,B45&lt;=Inputs!$C$7,E45=0),Inputs!$C$6,0)</f>
        <v>0</v>
      </c>
      <c r="H45" s="56" t="n">
        <f aca="false">IF(B45=1,G45*Inputs!$C$9,0)</f>
        <v>0</v>
      </c>
      <c r="I45" s="56" t="n">
        <f aca="false">I44+G45</f>
        <v>96000</v>
      </c>
      <c r="J45" s="56" t="n">
        <f aca="false">(F45+G45+H45)*((1+D45)^(1/12)-1)</f>
        <v>350.794660659997</v>
      </c>
      <c r="K45" s="56" t="n">
        <f aca="false">(F45+G45+H45+J45)*(Inputs!$C$14+IF(B45&lt;=10,Inputs!$C$12,Inputs!$C$13))/12</f>
        <v>180.112266789647</v>
      </c>
      <c r="L45" s="56" t="n">
        <f aca="false">IF(OR(E45=1,A45&lt;=Inputs!$C$15),0,MAX(Inputs!$C$8*I45-(F45+G45+H45+J45-K45),0))</f>
        <v>10686.2242077591</v>
      </c>
      <c r="M45" s="56" t="n">
        <f aca="false">L45*INDEX(Rates!$B$2:$C$101,C45+1,IF(Inputs!$C$5="Male",1,2))/1000/12*Inputs!$C$16</f>
        <v>33.2163469124512</v>
      </c>
      <c r="N45" s="56" t="n">
        <f aca="false">IF($V$1=1,MAX(F45+G45+H45+J45-K45-M45,0)*Inputs!$C$22/12,0)</f>
        <v>574.937062968856</v>
      </c>
      <c r="O45" s="56" t="n">
        <f aca="false">IF(AND(MOD(A45,12)=0,B45&gt;=Inputs!$C$18),MAX(F45+G45+H45+J45-K45-M45-N45,0)*Inputs!$C$17,0)</f>
        <v>0</v>
      </c>
      <c r="P45" s="56" t="n">
        <f aca="false">F45+G45+H45+J45-K45-M45-N45+O45</f>
        <v>85665.6223823596</v>
      </c>
      <c r="Q45" s="56" t="n">
        <f aca="false">IF(OR(E45=1,P45&lt;=0),0,P45)</f>
        <v>85665.6223823596</v>
      </c>
      <c r="R45" s="15" t="n">
        <f aca="false">IF(OR(E45=1,AND(P45&lt;=0,I45&gt;0)),1,0)</f>
        <v>0</v>
      </c>
      <c r="S45" s="15" t="n">
        <f aca="false">IF(L45&gt;0,1,0)</f>
        <v>1</v>
      </c>
    </row>
    <row r="46" customFormat="false" ht="15" hidden="false" customHeight="false" outlineLevel="0" collapsed="false">
      <c r="A46" s="15" t="n">
        <v>45</v>
      </c>
      <c r="B46" s="15" t="n">
        <f aca="false">INT((A46-1)/12)+1</f>
        <v>4</v>
      </c>
      <c r="C46" s="15" t="n">
        <f aca="false">MIN(Inputs!$C$4+B46-1,99)</f>
        <v>77</v>
      </c>
      <c r="D46" s="55" t="n">
        <f aca="false">Inputs!$C$28</f>
        <v>0.05</v>
      </c>
      <c r="E46" s="15" t="n">
        <f aca="false">R45</f>
        <v>0</v>
      </c>
      <c r="F46" s="56" t="n">
        <f aca="false">Q45</f>
        <v>85665.6223823596</v>
      </c>
      <c r="G46" s="56" t="n">
        <f aca="false">IF(AND(MOD(A46-1,12)=0,B46&lt;=Inputs!$C$7,E46=0),Inputs!$C$6,0)</f>
        <v>0</v>
      </c>
      <c r="H46" s="56" t="n">
        <f aca="false">IF(B46=1,G46*Inputs!$C$9,0)</f>
        <v>0</v>
      </c>
      <c r="I46" s="56" t="n">
        <f aca="false">I45+G46</f>
        <v>96000</v>
      </c>
      <c r="J46" s="56" t="n">
        <f aca="false">(F46+G46+H46)*((1+D46)^(1/12)-1)</f>
        <v>349.01234958901</v>
      </c>
      <c r="K46" s="56" t="n">
        <f aca="false">(F46+G46+H46+J46)*(Inputs!$C$14+IF(B46&lt;=10,Inputs!$C$12,Inputs!$C$13))/12</f>
        <v>179.19715569156</v>
      </c>
      <c r="L46" s="56" t="n">
        <f aca="false">IF(OR(E46=1,A46&lt;=Inputs!$C$15),0,MAX(Inputs!$C$8*I46-(F46+G46+H46+J46-K46),0))</f>
        <v>11124.5624237429</v>
      </c>
      <c r="M46" s="56" t="n">
        <f aca="false">L46*INDEX(Rates!$B$2:$C$101,C46+1,IF(Inputs!$C$5="Male",1,2))/1000/12*Inputs!$C$16</f>
        <v>34.5788482004677</v>
      </c>
      <c r="N46" s="56" t="n">
        <f aca="false">IF($V$1=1,MAX(F46+G46+H46+J46-K46-M46,0)*Inputs!$C$22/12,0)</f>
        <v>572.005724853711</v>
      </c>
      <c r="O46" s="56" t="n">
        <f aca="false">IF(AND(MOD(A46,12)=0,B46&gt;=Inputs!$C$18),MAX(F46+G46+H46+J46-K46-M46-N46,0)*Inputs!$C$17,0)</f>
        <v>0</v>
      </c>
      <c r="P46" s="56" t="n">
        <f aca="false">F46+G46+H46+J46-K46-M46-N46+O46</f>
        <v>85228.8530032029</v>
      </c>
      <c r="Q46" s="56" t="n">
        <f aca="false">IF(OR(E46=1,P46&lt;=0),0,P46)</f>
        <v>85228.8530032029</v>
      </c>
      <c r="R46" s="15" t="n">
        <f aca="false">IF(OR(E46=1,AND(P46&lt;=0,I46&gt;0)),1,0)</f>
        <v>0</v>
      </c>
      <c r="S46" s="15" t="n">
        <f aca="false">IF(L46&gt;0,1,0)</f>
        <v>1</v>
      </c>
    </row>
    <row r="47" customFormat="false" ht="15" hidden="false" customHeight="false" outlineLevel="0" collapsed="false">
      <c r="A47" s="15" t="n">
        <v>46</v>
      </c>
      <c r="B47" s="15" t="n">
        <f aca="false">INT((A47-1)/12)+1</f>
        <v>4</v>
      </c>
      <c r="C47" s="15" t="n">
        <f aca="false">MIN(Inputs!$C$4+B47-1,99)</f>
        <v>77</v>
      </c>
      <c r="D47" s="55" t="n">
        <f aca="false">Inputs!$C$28</f>
        <v>0.05</v>
      </c>
      <c r="E47" s="15" t="n">
        <f aca="false">R46</f>
        <v>0</v>
      </c>
      <c r="F47" s="56" t="n">
        <f aca="false">Q46</f>
        <v>85228.8530032029</v>
      </c>
      <c r="G47" s="56" t="n">
        <f aca="false">IF(AND(MOD(A47-1,12)=0,B47&lt;=Inputs!$C$7,E47=0),Inputs!$C$6,0)</f>
        <v>0</v>
      </c>
      <c r="H47" s="56" t="n">
        <f aca="false">IF(B47=1,G47*Inputs!$C$9,0)</f>
        <v>0</v>
      </c>
      <c r="I47" s="56" t="n">
        <f aca="false">I46+G47</f>
        <v>96000</v>
      </c>
      <c r="J47" s="56" t="n">
        <f aca="false">(F47+G47+H47)*((1+D47)^(1/12)-1)</f>
        <v>347.232897073418</v>
      </c>
      <c r="K47" s="56" t="n">
        <f aca="false">(F47+G47+H47+J47)*(Inputs!$C$14+IF(B47&lt;=10,Inputs!$C$12,Inputs!$C$13))/12</f>
        <v>178.283512292242</v>
      </c>
      <c r="L47" s="56" t="n">
        <f aca="false">IF(OR(E47=1,A47&lt;=Inputs!$C$15),0,MAX(Inputs!$C$8*I47-(F47+G47+H47+J47-K47),0))</f>
        <v>11562.1976120159</v>
      </c>
      <c r="M47" s="56" t="n">
        <f aca="false">L47*INDEX(Rates!$B$2:$C$101,C47+1,IF(Inputs!$C$5="Male",1,2))/1000/12*Inputs!$C$16</f>
        <v>35.9391642440162</v>
      </c>
      <c r="N47" s="56" t="n">
        <f aca="false">IF($V$1=1,MAX(F47+G47+H47+J47-K47-M47,0)*Inputs!$C$22/12,0)</f>
        <v>569.079088158267</v>
      </c>
      <c r="O47" s="56" t="n">
        <f aca="false">IF(AND(MOD(A47,12)=0,B47&gt;=Inputs!$C$18),MAX(F47+G47+H47+J47-K47-M47-N47,0)*Inputs!$C$17,0)</f>
        <v>0</v>
      </c>
      <c r="P47" s="56" t="n">
        <f aca="false">F47+G47+H47+J47-K47-M47-N47+O47</f>
        <v>84792.7841355818</v>
      </c>
      <c r="Q47" s="56" t="n">
        <f aca="false">IF(OR(E47=1,P47&lt;=0),0,P47)</f>
        <v>84792.7841355818</v>
      </c>
      <c r="R47" s="15" t="n">
        <f aca="false">IF(OR(E47=1,AND(P47&lt;=0,I47&gt;0)),1,0)</f>
        <v>0</v>
      </c>
      <c r="S47" s="15" t="n">
        <f aca="false">IF(L47&gt;0,1,0)</f>
        <v>1</v>
      </c>
    </row>
    <row r="48" customFormat="false" ht="15" hidden="false" customHeight="false" outlineLevel="0" collapsed="false">
      <c r="A48" s="15" t="n">
        <v>47</v>
      </c>
      <c r="B48" s="15" t="n">
        <f aca="false">INT((A48-1)/12)+1</f>
        <v>4</v>
      </c>
      <c r="C48" s="15" t="n">
        <f aca="false">MIN(Inputs!$C$4+B48-1,99)</f>
        <v>77</v>
      </c>
      <c r="D48" s="55" t="n">
        <f aca="false">Inputs!$C$28</f>
        <v>0.05</v>
      </c>
      <c r="E48" s="15" t="n">
        <f aca="false">R47</f>
        <v>0</v>
      </c>
      <c r="F48" s="56" t="n">
        <f aca="false">Q47</f>
        <v>84792.7841355818</v>
      </c>
      <c r="G48" s="56" t="n">
        <f aca="false">IF(AND(MOD(A48-1,12)=0,B48&lt;=Inputs!$C$7,E48=0),Inputs!$C$6,0)</f>
        <v>0</v>
      </c>
      <c r="H48" s="56" t="n">
        <f aca="false">IF(B48=1,G48*Inputs!$C$9,0)</f>
        <v>0</v>
      </c>
      <c r="I48" s="56" t="n">
        <f aca="false">I47+G48</f>
        <v>96000</v>
      </c>
      <c r="J48" s="56" t="n">
        <f aca="false">(F48+G48+H48)*((1+D48)^(1/12)-1)</f>
        <v>345.456298528535</v>
      </c>
      <c r="K48" s="56" t="n">
        <f aca="false">(F48+G48+H48+J48)*(Inputs!$C$14+IF(B48&lt;=10,Inputs!$C$12,Inputs!$C$13))/12</f>
        <v>177.37133423773</v>
      </c>
      <c r="L48" s="56" t="n">
        <f aca="false">IF(OR(E48=1,A48&lt;=Inputs!$C$15),0,MAX(Inputs!$C$8*I48-(F48+G48+H48+J48-K48),0))</f>
        <v>11999.1309001274</v>
      </c>
      <c r="M48" s="56" t="n">
        <f aca="false">L48*INDEX(Rates!$B$2:$C$101,C48+1,IF(Inputs!$C$5="Male",1,2))/1000/12*Inputs!$C$16</f>
        <v>37.2972985478961</v>
      </c>
      <c r="N48" s="56" t="n">
        <f aca="false">IF($V$1=1,MAX(F48+G48+H48+J48-K48-M48,0)*Inputs!$C$22/12,0)</f>
        <v>566.157145342165</v>
      </c>
      <c r="O48" s="56" t="n">
        <f aca="false">IF(AND(MOD(A48,12)=0,B48&gt;=Inputs!$C$18),MAX(F48+G48+H48+J48-K48-M48-N48,0)*Inputs!$C$17,0)</f>
        <v>0</v>
      </c>
      <c r="P48" s="56" t="n">
        <f aca="false">F48+G48+H48+J48-K48-M48-N48+O48</f>
        <v>84357.4146559825</v>
      </c>
      <c r="Q48" s="56" t="n">
        <f aca="false">IF(OR(E48=1,P48&lt;=0),0,P48)</f>
        <v>84357.4146559825</v>
      </c>
      <c r="R48" s="15" t="n">
        <f aca="false">IF(OR(E48=1,AND(P48&lt;=0,I48&gt;0)),1,0)</f>
        <v>0</v>
      </c>
      <c r="S48" s="15" t="n">
        <f aca="false">IF(L48&gt;0,1,0)</f>
        <v>1</v>
      </c>
    </row>
    <row r="49" customFormat="false" ht="15" hidden="false" customHeight="false" outlineLevel="0" collapsed="false">
      <c r="A49" s="15" t="n">
        <v>48</v>
      </c>
      <c r="B49" s="15" t="n">
        <f aca="false">INT((A49-1)/12)+1</f>
        <v>4</v>
      </c>
      <c r="C49" s="15" t="n">
        <f aca="false">MIN(Inputs!$C$4+B49-1,99)</f>
        <v>77</v>
      </c>
      <c r="D49" s="55" t="n">
        <f aca="false">Inputs!$C$28</f>
        <v>0.05</v>
      </c>
      <c r="E49" s="15" t="n">
        <f aca="false">R48</f>
        <v>0</v>
      </c>
      <c r="F49" s="56" t="n">
        <f aca="false">Q48</f>
        <v>84357.4146559825</v>
      </c>
      <c r="G49" s="56" t="n">
        <f aca="false">IF(AND(MOD(A49-1,12)=0,B49&lt;=Inputs!$C$7,E49=0),Inputs!$C$6,0)</f>
        <v>0</v>
      </c>
      <c r="H49" s="56" t="n">
        <f aca="false">IF(B49=1,G49*Inputs!$C$9,0)</f>
        <v>0</v>
      </c>
      <c r="I49" s="56" t="n">
        <f aca="false">I48+G49</f>
        <v>96000</v>
      </c>
      <c r="J49" s="56" t="n">
        <f aca="false">(F49+G49+H49)*((1+D49)^(1/12)-1)</f>
        <v>343.682549377025</v>
      </c>
      <c r="K49" s="56" t="n">
        <f aca="false">(F49+G49+H49+J49)*(Inputs!$C$14+IF(B49&lt;=10,Inputs!$C$12,Inputs!$C$13))/12</f>
        <v>176.460619177832</v>
      </c>
      <c r="L49" s="56" t="n">
        <f aca="false">IF(OR(E49=1,A49&lt;=Inputs!$C$15),0,MAX(Inputs!$C$8*I49-(F49+G49+H49+J49-K49),0))</f>
        <v>12435.3634138183</v>
      </c>
      <c r="M49" s="56" t="n">
        <f aca="false">L49*INDEX(Rates!$B$2:$C$101,C49+1,IF(Inputs!$C$5="Male",1,2))/1000/12*Inputs!$C$16</f>
        <v>38.6532546112852</v>
      </c>
      <c r="N49" s="56" t="n">
        <f aca="false">IF($V$1=1,MAX(F49+G49+H49+J49-K49-M49,0)*Inputs!$C$22/12,0)</f>
        <v>563.239888877136</v>
      </c>
      <c r="O49" s="56" t="n">
        <f aca="false">IF(AND(MOD(A49,12)=0,B49&gt;=Inputs!$C$18),MAX(F49+G49+H49+J49-K49-M49-N49,0)*Inputs!$C$17,0)</f>
        <v>0</v>
      </c>
      <c r="P49" s="56" t="n">
        <f aca="false">F49+G49+H49+J49-K49-M49-N49+O49</f>
        <v>83922.7434426933</v>
      </c>
      <c r="Q49" s="56" t="n">
        <f aca="false">IF(OR(E49=1,P49&lt;=0),0,P49)</f>
        <v>83922.7434426933</v>
      </c>
      <c r="R49" s="15" t="n">
        <f aca="false">IF(OR(E49=1,AND(P49&lt;=0,I49&gt;0)),1,0)</f>
        <v>0</v>
      </c>
      <c r="S49" s="15" t="n">
        <f aca="false">IF(L49&gt;0,1,0)</f>
        <v>1</v>
      </c>
    </row>
    <row r="50" customFormat="false" ht="15" hidden="false" customHeight="false" outlineLevel="0" collapsed="false">
      <c r="A50" s="15" t="n">
        <v>49</v>
      </c>
      <c r="B50" s="15" t="n">
        <f aca="false">INT((A50-1)/12)+1</f>
        <v>5</v>
      </c>
      <c r="C50" s="15" t="n">
        <f aca="false">MIN(Inputs!$C$4+B50-1,99)</f>
        <v>78</v>
      </c>
      <c r="D50" s="55" t="n">
        <f aca="false">Inputs!$C$28</f>
        <v>0.05</v>
      </c>
      <c r="E50" s="15" t="n">
        <f aca="false">R49</f>
        <v>0</v>
      </c>
      <c r="F50" s="56" t="n">
        <f aca="false">Q49</f>
        <v>83922.7434426933</v>
      </c>
      <c r="G50" s="56" t="n">
        <f aca="false">IF(AND(MOD(A50-1,12)=0,B50&lt;=Inputs!$C$7,E50=0),Inputs!$C$6,0)</f>
        <v>24000</v>
      </c>
      <c r="H50" s="56" t="n">
        <f aca="false">IF(B50=1,G50*Inputs!$C$9,0)</f>
        <v>0</v>
      </c>
      <c r="I50" s="56" t="n">
        <f aca="false">I49+G50</f>
        <v>120000</v>
      </c>
      <c r="J50" s="56" t="n">
        <f aca="false">(F50+G50+H50)*((1+D50)^(1/12)-1)</f>
        <v>439.690615856456</v>
      </c>
      <c r="K50" s="56" t="n">
        <f aca="false">(F50+G50+H50+J50)*(Inputs!$C$14+IF(B50&lt;=10,Inputs!$C$12,Inputs!$C$13))/12</f>
        <v>225.755070955312</v>
      </c>
      <c r="L50" s="56" t="n">
        <f aca="false">IF(OR(E50=1,A50&lt;=Inputs!$C$15),0,MAX(Inputs!$C$8*I50-(F50+G50+H50+J50-K50),0))</f>
        <v>13063.3210124056</v>
      </c>
      <c r="M50" s="56" t="n">
        <f aca="false">L50*INDEX(Rates!$B$2:$C$101,C50+1,IF(Inputs!$C$5="Male",1,2))/1000/12*Inputs!$C$16</f>
        <v>45.4930154257024</v>
      </c>
      <c r="N50" s="56" t="n">
        <f aca="false">IF($V$1=1,MAX(F50+G50+H50+J50-K50-M50,0)*Inputs!$C$22/12,0)</f>
        <v>720.607906481125</v>
      </c>
      <c r="O50" s="56" t="n">
        <f aca="false">IF(AND(MOD(A50,12)=0,B50&gt;=Inputs!$C$18),MAX(F50+G50+H50+J50-K50-M50-N50,0)*Inputs!$C$17,0)</f>
        <v>0</v>
      </c>
      <c r="P50" s="56" t="n">
        <f aca="false">F50+G50+H50+J50-K50-M50-N50+O50</f>
        <v>107370.578065688</v>
      </c>
      <c r="Q50" s="56" t="n">
        <f aca="false">IF(OR(E50=1,P50&lt;=0),0,P50)</f>
        <v>107370.578065688</v>
      </c>
      <c r="R50" s="15" t="n">
        <f aca="false">IF(OR(E50=1,AND(P50&lt;=0,I50&gt;0)),1,0)</f>
        <v>0</v>
      </c>
      <c r="S50" s="15" t="n">
        <f aca="false">IF(L50&gt;0,1,0)</f>
        <v>1</v>
      </c>
    </row>
    <row r="51" customFormat="false" ht="15" hidden="false" customHeight="false" outlineLevel="0" collapsed="false">
      <c r="A51" s="15" t="n">
        <v>50</v>
      </c>
      <c r="B51" s="15" t="n">
        <f aca="false">INT((A51-1)/12)+1</f>
        <v>5</v>
      </c>
      <c r="C51" s="15" t="n">
        <f aca="false">MIN(Inputs!$C$4+B51-1,99)</f>
        <v>78</v>
      </c>
      <c r="D51" s="55" t="n">
        <f aca="false">Inputs!$C$28</f>
        <v>0.05</v>
      </c>
      <c r="E51" s="15" t="n">
        <f aca="false">R50</f>
        <v>0</v>
      </c>
      <c r="F51" s="56" t="n">
        <f aca="false">Q50</f>
        <v>107370.578065688</v>
      </c>
      <c r="G51" s="56" t="n">
        <f aca="false">IF(AND(MOD(A51-1,12)=0,B51&lt;=Inputs!$C$7,E51=0),Inputs!$C$6,0)</f>
        <v>0</v>
      </c>
      <c r="H51" s="56" t="n">
        <f aca="false">IF(B51=1,G51*Inputs!$C$9,0)</f>
        <v>0</v>
      </c>
      <c r="I51" s="56" t="n">
        <f aca="false">I50+G51</f>
        <v>120000</v>
      </c>
      <c r="J51" s="56" t="n">
        <f aca="false">(F51+G51+H51)*((1+D51)^(1/12)-1)</f>
        <v>437.44102576149</v>
      </c>
      <c r="K51" s="56" t="n">
        <f aca="false">(F51+G51+H51+J51)*(Inputs!$C$14+IF(B51&lt;=10,Inputs!$C$12,Inputs!$C$13))/12</f>
        <v>224.600039773852</v>
      </c>
      <c r="L51" s="56" t="n">
        <f aca="false">IF(OR(E51=1,A51&lt;=Inputs!$C$15),0,MAX(Inputs!$C$8*I51-(F51+G51+H51+J51-K51),0))</f>
        <v>13616.5809483248</v>
      </c>
      <c r="M51" s="56" t="n">
        <f aca="false">L51*INDEX(Rates!$B$2:$C$101,C51+1,IF(Inputs!$C$5="Male",1,2))/1000/12*Inputs!$C$16</f>
        <v>47.419743152541</v>
      </c>
      <c r="N51" s="56" t="n">
        <f aca="false">IF($V$1=1,MAX(F51+G51+H51+J51-K51-M51,0)*Inputs!$C$22/12,0)</f>
        <v>716.906662056818</v>
      </c>
      <c r="O51" s="56" t="n">
        <f aca="false">IF(AND(MOD(A51,12)=0,B51&gt;=Inputs!$C$18),MAX(F51+G51+H51+J51-K51-M51-N51,0)*Inputs!$C$17,0)</f>
        <v>0</v>
      </c>
      <c r="P51" s="56" t="n">
        <f aca="false">F51+G51+H51+J51-K51-M51-N51+O51</f>
        <v>106819.092646466</v>
      </c>
      <c r="Q51" s="56" t="n">
        <f aca="false">IF(OR(E51=1,P51&lt;=0),0,P51)</f>
        <v>106819.092646466</v>
      </c>
      <c r="R51" s="15" t="n">
        <f aca="false">IF(OR(E51=1,AND(P51&lt;=0,I51&gt;0)),1,0)</f>
        <v>0</v>
      </c>
      <c r="S51" s="15" t="n">
        <f aca="false">IF(L51&gt;0,1,0)</f>
        <v>1</v>
      </c>
    </row>
    <row r="52" customFormat="false" ht="15" hidden="false" customHeight="false" outlineLevel="0" collapsed="false">
      <c r="A52" s="15" t="n">
        <v>51</v>
      </c>
      <c r="B52" s="15" t="n">
        <f aca="false">INT((A52-1)/12)+1</f>
        <v>5</v>
      </c>
      <c r="C52" s="15" t="n">
        <f aca="false">MIN(Inputs!$C$4+B52-1,99)</f>
        <v>78</v>
      </c>
      <c r="D52" s="55" t="n">
        <f aca="false">Inputs!$C$28</f>
        <v>0.05</v>
      </c>
      <c r="E52" s="15" t="n">
        <f aca="false">R51</f>
        <v>0</v>
      </c>
      <c r="F52" s="56" t="n">
        <f aca="false">Q51</f>
        <v>106819.092646466</v>
      </c>
      <c r="G52" s="56" t="n">
        <f aca="false">IF(AND(MOD(A52-1,12)=0,B52&lt;=Inputs!$C$7,E52=0),Inputs!$C$6,0)</f>
        <v>0</v>
      </c>
      <c r="H52" s="56" t="n">
        <f aca="false">IF(B52=1,G52*Inputs!$C$9,0)</f>
        <v>0</v>
      </c>
      <c r="I52" s="56" t="n">
        <f aca="false">I51+G52</f>
        <v>120000</v>
      </c>
      <c r="J52" s="56" t="n">
        <f aca="false">(F52+G52+H52)*((1+D52)^(1/12)-1)</f>
        <v>435.194205898704</v>
      </c>
      <c r="K52" s="56" t="n">
        <f aca="false">(F52+G52+H52+J52)*(Inputs!$C$14+IF(B52&lt;=10,Inputs!$C$12,Inputs!$C$13))/12</f>
        <v>223.446430942426</v>
      </c>
      <c r="L52" s="56" t="n">
        <f aca="false">IF(OR(E52=1,A52&lt;=Inputs!$C$15),0,MAX(Inputs!$C$8*I52-(F52+G52+H52+J52-K52),0))</f>
        <v>14169.1595785778</v>
      </c>
      <c r="M52" s="56" t="n">
        <f aca="false">L52*INDEX(Rates!$B$2:$C$101,C52+1,IF(Inputs!$C$5="Male",1,2))/1000/12*Inputs!$C$16</f>
        <v>49.3440982323973</v>
      </c>
      <c r="N52" s="56" t="n">
        <f aca="false">IF($V$1=1,MAX(F52+G52+H52+J52-K52-M52,0)*Inputs!$C$22/12,0)</f>
        <v>713.209975487932</v>
      </c>
      <c r="O52" s="56" t="n">
        <f aca="false">IF(AND(MOD(A52,12)=0,B52&gt;=Inputs!$C$18),MAX(F52+G52+H52+J52-K52-M52-N52,0)*Inputs!$C$17,0)</f>
        <v>0</v>
      </c>
      <c r="P52" s="56" t="n">
        <f aca="false">F52+G52+H52+J52-K52-M52-N52+O52</f>
        <v>106268.286347702</v>
      </c>
      <c r="Q52" s="56" t="n">
        <f aca="false">IF(OR(E52=1,P52&lt;=0),0,P52)</f>
        <v>106268.286347702</v>
      </c>
      <c r="R52" s="15" t="n">
        <f aca="false">IF(OR(E52=1,AND(P52&lt;=0,I52&gt;0)),1,0)</f>
        <v>0</v>
      </c>
      <c r="S52" s="15" t="n">
        <f aca="false">IF(L52&gt;0,1,0)</f>
        <v>1</v>
      </c>
    </row>
    <row r="53" customFormat="false" ht="15" hidden="false" customHeight="false" outlineLevel="0" collapsed="false">
      <c r="A53" s="15" t="n">
        <v>52</v>
      </c>
      <c r="B53" s="15" t="n">
        <f aca="false">INT((A53-1)/12)+1</f>
        <v>5</v>
      </c>
      <c r="C53" s="15" t="n">
        <f aca="false">MIN(Inputs!$C$4+B53-1,99)</f>
        <v>78</v>
      </c>
      <c r="D53" s="55" t="n">
        <f aca="false">Inputs!$C$28</f>
        <v>0.05</v>
      </c>
      <c r="E53" s="15" t="n">
        <f aca="false">R52</f>
        <v>0</v>
      </c>
      <c r="F53" s="56" t="n">
        <f aca="false">Q52</f>
        <v>106268.286347702</v>
      </c>
      <c r="G53" s="56" t="n">
        <f aca="false">IF(AND(MOD(A53-1,12)=0,B53&lt;=Inputs!$C$7,E53=0),Inputs!$C$6,0)</f>
        <v>0</v>
      </c>
      <c r="H53" s="56" t="n">
        <f aca="false">IF(B53=1,G53*Inputs!$C$9,0)</f>
        <v>0</v>
      </c>
      <c r="I53" s="56" t="n">
        <f aca="false">I52+G53</f>
        <v>120000</v>
      </c>
      <c r="J53" s="56" t="n">
        <f aca="false">(F53+G53+H53)*((1+D53)^(1/12)-1)</f>
        <v>432.950152856726</v>
      </c>
      <c r="K53" s="56" t="n">
        <f aca="false">(F53+G53+H53+J53)*(Inputs!$C$14+IF(B53&lt;=10,Inputs!$C$12,Inputs!$C$13))/12</f>
        <v>222.294242709497</v>
      </c>
      <c r="L53" s="56" t="n">
        <f aca="false">IF(OR(E53=1,A53&lt;=Inputs!$C$15),0,MAX(Inputs!$C$8*I53-(F53+G53+H53+J53-K53),0))</f>
        <v>14721.0577421509</v>
      </c>
      <c r="M53" s="56" t="n">
        <f aca="false">L53*INDEX(Rates!$B$2:$C$101,C53+1,IF(Inputs!$C$5="Male",1,2))/1000/12*Inputs!$C$16</f>
        <v>51.2660835870406</v>
      </c>
      <c r="N53" s="56" t="n">
        <f aca="false">IF($V$1=1,MAX(F53+G53+H53+J53-K53-M53,0)*Inputs!$C$22/12,0)</f>
        <v>709.517841161747</v>
      </c>
      <c r="O53" s="56" t="n">
        <f aca="false">IF(AND(MOD(A53,12)=0,B53&gt;=Inputs!$C$18),MAX(F53+G53+H53+J53-K53-M53-N53,0)*Inputs!$C$17,0)</f>
        <v>0</v>
      </c>
      <c r="P53" s="56" t="n">
        <f aca="false">F53+G53+H53+J53-K53-M53-N53+O53</f>
        <v>105718.1583331</v>
      </c>
      <c r="Q53" s="56" t="n">
        <f aca="false">IF(OR(E53=1,P53&lt;=0),0,P53)</f>
        <v>105718.1583331</v>
      </c>
      <c r="R53" s="15" t="n">
        <f aca="false">IF(OR(E53=1,AND(P53&lt;=0,I53&gt;0)),1,0)</f>
        <v>0</v>
      </c>
      <c r="S53" s="15" t="n">
        <f aca="false">IF(L53&gt;0,1,0)</f>
        <v>1</v>
      </c>
    </row>
    <row r="54" customFormat="false" ht="15" hidden="false" customHeight="false" outlineLevel="0" collapsed="false">
      <c r="A54" s="15" t="n">
        <v>53</v>
      </c>
      <c r="B54" s="15" t="n">
        <f aca="false">INT((A54-1)/12)+1</f>
        <v>5</v>
      </c>
      <c r="C54" s="15" t="n">
        <f aca="false">MIN(Inputs!$C$4+B54-1,99)</f>
        <v>78</v>
      </c>
      <c r="D54" s="55" t="n">
        <f aca="false">Inputs!$C$28</f>
        <v>0.05</v>
      </c>
      <c r="E54" s="15" t="n">
        <f aca="false">R53</f>
        <v>0</v>
      </c>
      <c r="F54" s="56" t="n">
        <f aca="false">Q53</f>
        <v>105718.1583331</v>
      </c>
      <c r="G54" s="56" t="n">
        <f aca="false">IF(AND(MOD(A54-1,12)=0,B54&lt;=Inputs!$C$7,E54=0),Inputs!$C$6,0)</f>
        <v>0</v>
      </c>
      <c r="H54" s="56" t="n">
        <f aca="false">IF(B54=1,G54*Inputs!$C$9,0)</f>
        <v>0</v>
      </c>
      <c r="I54" s="56" t="n">
        <f aca="false">I53+G54</f>
        <v>120000</v>
      </c>
      <c r="J54" s="56" t="n">
        <f aca="false">(F54+G54+H54)*((1+D54)^(1/12)-1)</f>
        <v>430.708863228386</v>
      </c>
      <c r="K54" s="56" t="n">
        <f aca="false">(F54+G54+H54+J54)*(Inputs!$C$14+IF(B54&lt;=10,Inputs!$C$12,Inputs!$C$13))/12</f>
        <v>221.143473325685</v>
      </c>
      <c r="L54" s="56" t="n">
        <f aca="false">IF(OR(E54=1,A54&lt;=Inputs!$C$15),0,MAX(Inputs!$C$8*I54-(F54+G54+H54+J54-K54),0))</f>
        <v>15272.276276997</v>
      </c>
      <c r="M54" s="56" t="n">
        <f aca="false">L54*INDEX(Rates!$B$2:$C$101,C54+1,IF(Inputs!$C$5="Male",1,2))/1000/12*Inputs!$C$16</f>
        <v>53.1857021346422</v>
      </c>
      <c r="N54" s="56" t="n">
        <f aca="false">IF($V$1=1,MAX(F54+G54+H54+J54-K54-M54,0)*Inputs!$C$22/12,0)</f>
        <v>705.830253472456</v>
      </c>
      <c r="O54" s="56" t="n">
        <f aca="false">IF(AND(MOD(A54,12)=0,B54&gt;=Inputs!$C$18),MAX(F54+G54+H54+J54-K54-M54-N54,0)*Inputs!$C$17,0)</f>
        <v>0</v>
      </c>
      <c r="P54" s="56" t="n">
        <f aca="false">F54+G54+H54+J54-K54-M54-N54+O54</f>
        <v>105168.707767396</v>
      </c>
      <c r="Q54" s="56" t="n">
        <f aca="false">IF(OR(E54=1,P54&lt;=0),0,P54)</f>
        <v>105168.707767396</v>
      </c>
      <c r="R54" s="15" t="n">
        <f aca="false">IF(OR(E54=1,AND(P54&lt;=0,I54&gt;0)),1,0)</f>
        <v>0</v>
      </c>
      <c r="S54" s="15" t="n">
        <f aca="false">IF(L54&gt;0,1,0)</f>
        <v>1</v>
      </c>
    </row>
    <row r="55" customFormat="false" ht="15" hidden="false" customHeight="false" outlineLevel="0" collapsed="false">
      <c r="A55" s="15" t="n">
        <v>54</v>
      </c>
      <c r="B55" s="15" t="n">
        <f aca="false">INT((A55-1)/12)+1</f>
        <v>5</v>
      </c>
      <c r="C55" s="15" t="n">
        <f aca="false">MIN(Inputs!$C$4+B55-1,99)</f>
        <v>78</v>
      </c>
      <c r="D55" s="55" t="n">
        <f aca="false">Inputs!$C$28</f>
        <v>0.05</v>
      </c>
      <c r="E55" s="15" t="n">
        <f aca="false">R54</f>
        <v>0</v>
      </c>
      <c r="F55" s="56" t="n">
        <f aca="false">Q54</f>
        <v>105168.707767396</v>
      </c>
      <c r="G55" s="56" t="n">
        <f aca="false">IF(AND(MOD(A55-1,12)=0,B55&lt;=Inputs!$C$7,E55=0),Inputs!$C$6,0)</f>
        <v>0</v>
      </c>
      <c r="H55" s="56" t="n">
        <f aca="false">IF(B55=1,G55*Inputs!$C$9,0)</f>
        <v>0</v>
      </c>
      <c r="I55" s="56" t="n">
        <f aca="false">I54+G55</f>
        <v>120000</v>
      </c>
      <c r="J55" s="56" t="n">
        <f aca="false">(F55+G55+H55)*((1+D55)^(1/12)-1)</f>
        <v>428.470333610711</v>
      </c>
      <c r="K55" s="56" t="n">
        <f aca="false">(F55+G55+H55+J55)*(Inputs!$C$14+IF(B55&lt;=10,Inputs!$C$12,Inputs!$C$13))/12</f>
        <v>219.994121043764</v>
      </c>
      <c r="L55" s="56" t="n">
        <f aca="false">IF(OR(E55=1,A55&lt;=Inputs!$C$15),0,MAX(Inputs!$C$8*I55-(F55+G55+H55+J55-K55),0))</f>
        <v>15822.8160200372</v>
      </c>
      <c r="M55" s="56" t="n">
        <f aca="false">L55*INDEX(Rates!$B$2:$C$101,C55+1,IF(Inputs!$C$5="Male",1,2))/1000/12*Inputs!$C$16</f>
        <v>55.1029567897795</v>
      </c>
      <c r="N55" s="56" t="n">
        <f aca="false">IF($V$1=1,MAX(F55+G55+H55+J55-K55-M55,0)*Inputs!$C$22/12,0)</f>
        <v>702.147206821154</v>
      </c>
      <c r="O55" s="56" t="n">
        <f aca="false">IF(AND(MOD(A55,12)=0,B55&gt;=Inputs!$C$18),MAX(F55+G55+H55+J55-K55-M55-N55,0)*Inputs!$C$17,0)</f>
        <v>0</v>
      </c>
      <c r="P55" s="56" t="n">
        <f aca="false">F55+G55+H55+J55-K55-M55-N55+O55</f>
        <v>104619.933816352</v>
      </c>
      <c r="Q55" s="56" t="n">
        <f aca="false">IF(OR(E55=1,P55&lt;=0),0,P55)</f>
        <v>104619.933816352</v>
      </c>
      <c r="R55" s="15" t="n">
        <f aca="false">IF(OR(E55=1,AND(P55&lt;=0,I55&gt;0)),1,0)</f>
        <v>0</v>
      </c>
      <c r="S55" s="15" t="n">
        <f aca="false">IF(L55&gt;0,1,0)</f>
        <v>1</v>
      </c>
    </row>
    <row r="56" customFormat="false" ht="15" hidden="false" customHeight="false" outlineLevel="0" collapsed="false">
      <c r="A56" s="15" t="n">
        <v>55</v>
      </c>
      <c r="B56" s="15" t="n">
        <f aca="false">INT((A56-1)/12)+1</f>
        <v>5</v>
      </c>
      <c r="C56" s="15" t="n">
        <f aca="false">MIN(Inputs!$C$4+B56-1,99)</f>
        <v>78</v>
      </c>
      <c r="D56" s="55" t="n">
        <f aca="false">Inputs!$C$28</f>
        <v>0.05</v>
      </c>
      <c r="E56" s="15" t="n">
        <f aca="false">R55</f>
        <v>0</v>
      </c>
      <c r="F56" s="56" t="n">
        <f aca="false">Q55</f>
        <v>104619.933816352</v>
      </c>
      <c r="G56" s="56" t="n">
        <f aca="false">IF(AND(MOD(A56-1,12)=0,B56&lt;=Inputs!$C$7,E56=0),Inputs!$C$6,0)</f>
        <v>0</v>
      </c>
      <c r="H56" s="56" t="n">
        <f aca="false">IF(B56=1,G56*Inputs!$C$9,0)</f>
        <v>0</v>
      </c>
      <c r="I56" s="56" t="n">
        <f aca="false">I55+G56</f>
        <v>120000</v>
      </c>
      <c r="J56" s="56" t="n">
        <f aca="false">(F56+G56+H56)*((1+D56)^(1/12)-1)</f>
        <v>426.234560604916</v>
      </c>
      <c r="K56" s="56" t="n">
        <f aca="false">(F56+G56+H56+J56)*(Inputs!$C$14+IF(B56&lt;=10,Inputs!$C$12,Inputs!$C$13))/12</f>
        <v>218.84618411866</v>
      </c>
      <c r="L56" s="56" t="n">
        <f aca="false">IF(OR(E56=1,A56&lt;=Inputs!$C$15),0,MAX(Inputs!$C$8*I56-(F56+G56+H56+J56-K56),0))</f>
        <v>16372.6778071619</v>
      </c>
      <c r="M56" s="56" t="n">
        <f aca="false">L56*INDEX(Rates!$B$2:$C$101,C56+1,IF(Inputs!$C$5="Male",1,2))/1000/12*Inputs!$C$16</f>
        <v>57.0178504634412</v>
      </c>
      <c r="N56" s="56" t="n">
        <f aca="false">IF($V$1=1,MAX(F56+G56+H56+J56-K56-M56,0)*Inputs!$C$22/12,0)</f>
        <v>698.468695615831</v>
      </c>
      <c r="O56" s="56" t="n">
        <f aca="false">IF(AND(MOD(A56,12)=0,B56&gt;=Inputs!$C$18),MAX(F56+G56+H56+J56-K56-M56-N56,0)*Inputs!$C$17,0)</f>
        <v>0</v>
      </c>
      <c r="P56" s="56" t="n">
        <f aca="false">F56+G56+H56+J56-K56-M56-N56+O56</f>
        <v>104071.835646759</v>
      </c>
      <c r="Q56" s="56" t="n">
        <f aca="false">IF(OR(E56=1,P56&lt;=0),0,P56)</f>
        <v>104071.835646759</v>
      </c>
      <c r="R56" s="15" t="n">
        <f aca="false">IF(OR(E56=1,AND(P56&lt;=0,I56&gt;0)),1,0)</f>
        <v>0</v>
      </c>
      <c r="S56" s="15" t="n">
        <f aca="false">IF(L56&gt;0,1,0)</f>
        <v>1</v>
      </c>
    </row>
    <row r="57" customFormat="false" ht="15" hidden="false" customHeight="false" outlineLevel="0" collapsed="false">
      <c r="A57" s="15" t="n">
        <v>56</v>
      </c>
      <c r="B57" s="15" t="n">
        <f aca="false">INT((A57-1)/12)+1</f>
        <v>5</v>
      </c>
      <c r="C57" s="15" t="n">
        <f aca="false">MIN(Inputs!$C$4+B57-1,99)</f>
        <v>78</v>
      </c>
      <c r="D57" s="55" t="n">
        <f aca="false">Inputs!$C$28</f>
        <v>0.05</v>
      </c>
      <c r="E57" s="15" t="n">
        <f aca="false">R56</f>
        <v>0</v>
      </c>
      <c r="F57" s="56" t="n">
        <f aca="false">Q56</f>
        <v>104071.835646759</v>
      </c>
      <c r="G57" s="56" t="n">
        <f aca="false">IF(AND(MOD(A57-1,12)=0,B57&lt;=Inputs!$C$7,E57=0),Inputs!$C$6,0)</f>
        <v>0</v>
      </c>
      <c r="H57" s="56" t="n">
        <f aca="false">IF(B57=1,G57*Inputs!$C$9,0)</f>
        <v>0</v>
      </c>
      <c r="I57" s="56" t="n">
        <f aca="false">I56+G57</f>
        <v>120000</v>
      </c>
      <c r="J57" s="56" t="n">
        <f aca="false">(F57+G57+H57)*((1+D57)^(1/12)-1)</f>
        <v>424.001540816403</v>
      </c>
      <c r="K57" s="56" t="n">
        <f aca="false">(F57+G57+H57+J57)*(Inputs!$C$14+IF(B57&lt;=10,Inputs!$C$12,Inputs!$C$13))/12</f>
        <v>217.699660807449</v>
      </c>
      <c r="L57" s="56" t="n">
        <f aca="false">IF(OR(E57=1,A57&lt;=Inputs!$C$15),0,MAX(Inputs!$C$8*I57-(F57+G57+H57+J57-K57),0))</f>
        <v>16921.8624732322</v>
      </c>
      <c r="M57" s="56" t="n">
        <f aca="false">L57*INDEX(Rates!$B$2:$C$101,C57+1,IF(Inputs!$C$5="Male",1,2))/1000/12*Inputs!$C$16</f>
        <v>58.9303860630311</v>
      </c>
      <c r="N57" s="56" t="n">
        <f aca="false">IF($V$1=1,MAX(F57+G57+H57+J57-K57-M57,0)*Inputs!$C$22/12,0)</f>
        <v>694.794714271365</v>
      </c>
      <c r="O57" s="56" t="n">
        <f aca="false">IF(AND(MOD(A57,12)=0,B57&gt;=Inputs!$C$18),MAX(F57+G57+H57+J57-K57-M57-N57,0)*Inputs!$C$17,0)</f>
        <v>0</v>
      </c>
      <c r="P57" s="56" t="n">
        <f aca="false">F57+G57+H57+J57-K57-M57-N57+O57</f>
        <v>103524.412426433</v>
      </c>
      <c r="Q57" s="56" t="n">
        <f aca="false">IF(OR(E57=1,P57&lt;=0),0,P57)</f>
        <v>103524.412426433</v>
      </c>
      <c r="R57" s="15" t="n">
        <f aca="false">IF(OR(E57=1,AND(P57&lt;=0,I57&gt;0)),1,0)</f>
        <v>0</v>
      </c>
      <c r="S57" s="15" t="n">
        <f aca="false">IF(L57&gt;0,1,0)</f>
        <v>1</v>
      </c>
    </row>
    <row r="58" customFormat="false" ht="15" hidden="false" customHeight="false" outlineLevel="0" collapsed="false">
      <c r="A58" s="15" t="n">
        <v>57</v>
      </c>
      <c r="B58" s="15" t="n">
        <f aca="false">INT((A58-1)/12)+1</f>
        <v>5</v>
      </c>
      <c r="C58" s="15" t="n">
        <f aca="false">MIN(Inputs!$C$4+B58-1,99)</f>
        <v>78</v>
      </c>
      <c r="D58" s="55" t="n">
        <f aca="false">Inputs!$C$28</f>
        <v>0.05</v>
      </c>
      <c r="E58" s="15" t="n">
        <f aca="false">R57</f>
        <v>0</v>
      </c>
      <c r="F58" s="56" t="n">
        <f aca="false">Q57</f>
        <v>103524.412426433</v>
      </c>
      <c r="G58" s="56" t="n">
        <f aca="false">IF(AND(MOD(A58-1,12)=0,B58&lt;=Inputs!$C$7,E58=0),Inputs!$C$6,0)</f>
        <v>0</v>
      </c>
      <c r="H58" s="56" t="n">
        <f aca="false">IF(B58=1,G58*Inputs!$C$9,0)</f>
        <v>0</v>
      </c>
      <c r="I58" s="56" t="n">
        <f aca="false">I57+G58</f>
        <v>120000</v>
      </c>
      <c r="J58" s="56" t="n">
        <f aca="false">(F58+G58+H58)*((1+D58)^(1/12)-1)</f>
        <v>421.771270854754</v>
      </c>
      <c r="K58" s="56" t="n">
        <f aca="false">(F58+G58+H58+J58)*(Inputs!$C$14+IF(B58&lt;=10,Inputs!$C$12,Inputs!$C$13))/12</f>
        <v>216.55454936935</v>
      </c>
      <c r="L58" s="56" t="n">
        <f aca="false">IF(OR(E58=1,A58&lt;=Inputs!$C$15),0,MAX(Inputs!$C$8*I58-(F58+G58+H58+J58-K58),0))</f>
        <v>17470.3708520812</v>
      </c>
      <c r="M58" s="56" t="n">
        <f aca="false">L58*INDEX(Rates!$B$2:$C$101,C58+1,IF(Inputs!$C$5="Male",1,2))/1000/12*Inputs!$C$16</f>
        <v>60.8405664923727</v>
      </c>
      <c r="N58" s="56" t="n">
        <f aca="false">IF($V$1=1,MAX(F58+G58+H58+J58-K58-M58,0)*Inputs!$C$22/12,0)</f>
        <v>691.12525720951</v>
      </c>
      <c r="O58" s="56" t="n">
        <f aca="false">IF(AND(MOD(A58,12)=0,B58&gt;=Inputs!$C$18),MAX(F58+G58+H58+J58-K58-M58-N58,0)*Inputs!$C$17,0)</f>
        <v>0</v>
      </c>
      <c r="P58" s="56" t="n">
        <f aca="false">F58+G58+H58+J58-K58-M58-N58+O58</f>
        <v>102977.663324217</v>
      </c>
      <c r="Q58" s="56" t="n">
        <f aca="false">IF(OR(E58=1,P58&lt;=0),0,P58)</f>
        <v>102977.663324217</v>
      </c>
      <c r="R58" s="15" t="n">
        <f aca="false">IF(OR(E58=1,AND(P58&lt;=0,I58&gt;0)),1,0)</f>
        <v>0</v>
      </c>
      <c r="S58" s="15" t="n">
        <f aca="false">IF(L58&gt;0,1,0)</f>
        <v>1</v>
      </c>
    </row>
    <row r="59" customFormat="false" ht="15" hidden="false" customHeight="false" outlineLevel="0" collapsed="false">
      <c r="A59" s="15" t="n">
        <v>58</v>
      </c>
      <c r="B59" s="15" t="n">
        <f aca="false">INT((A59-1)/12)+1</f>
        <v>5</v>
      </c>
      <c r="C59" s="15" t="n">
        <f aca="false">MIN(Inputs!$C$4+B59-1,99)</f>
        <v>78</v>
      </c>
      <c r="D59" s="55" t="n">
        <f aca="false">Inputs!$C$28</f>
        <v>0.05</v>
      </c>
      <c r="E59" s="15" t="n">
        <f aca="false">R58</f>
        <v>0</v>
      </c>
      <c r="F59" s="56" t="n">
        <f aca="false">Q58</f>
        <v>102977.663324217</v>
      </c>
      <c r="G59" s="56" t="n">
        <f aca="false">IF(AND(MOD(A59-1,12)=0,B59&lt;=Inputs!$C$7,E59=0),Inputs!$C$6,0)</f>
        <v>0</v>
      </c>
      <c r="H59" s="56" t="n">
        <f aca="false">IF(B59=1,G59*Inputs!$C$9,0)</f>
        <v>0</v>
      </c>
      <c r="I59" s="56" t="n">
        <f aca="false">I58+G59</f>
        <v>120000</v>
      </c>
      <c r="J59" s="56" t="n">
        <f aca="false">(F59+G59+H59)*((1+D59)^(1/12)-1)</f>
        <v>419.543747333725</v>
      </c>
      <c r="K59" s="56" t="n">
        <f aca="false">(F59+G59+H59+J59)*(Inputs!$C$14+IF(B59&lt;=10,Inputs!$C$12,Inputs!$C$13))/12</f>
        <v>215.410848065731</v>
      </c>
      <c r="L59" s="56" t="n">
        <f aca="false">IF(OR(E59=1,A59&lt;=Inputs!$C$15),0,MAX(Inputs!$C$8*I59-(F59+G59+H59+J59-K59),0))</f>
        <v>18018.2037765151</v>
      </c>
      <c r="M59" s="56" t="n">
        <f aca="false">L59*INDEX(Rates!$B$2:$C$101,C59+1,IF(Inputs!$C$5="Male",1,2))/1000/12*Inputs!$C$16</f>
        <v>62.7483946517137</v>
      </c>
      <c r="N59" s="56" t="n">
        <f aca="false">IF($V$1=1,MAX(F59+G59+H59+J59-K59-M59,0)*Inputs!$C$22/12,0)</f>
        <v>687.460318858888</v>
      </c>
      <c r="O59" s="56" t="n">
        <f aca="false">IF(AND(MOD(A59,12)=0,B59&gt;=Inputs!$C$18),MAX(F59+G59+H59+J59-K59-M59-N59,0)*Inputs!$C$17,0)</f>
        <v>0</v>
      </c>
      <c r="P59" s="56" t="n">
        <f aca="false">F59+G59+H59+J59-K59-M59-N59+O59</f>
        <v>102431.587509974</v>
      </c>
      <c r="Q59" s="56" t="n">
        <f aca="false">IF(OR(E59=1,P59&lt;=0),0,P59)</f>
        <v>102431.587509974</v>
      </c>
      <c r="R59" s="15" t="n">
        <f aca="false">IF(OR(E59=1,AND(P59&lt;=0,I59&gt;0)),1,0)</f>
        <v>0</v>
      </c>
      <c r="S59" s="15" t="n">
        <f aca="false">IF(L59&gt;0,1,0)</f>
        <v>1</v>
      </c>
    </row>
    <row r="60" customFormat="false" ht="15" hidden="false" customHeight="false" outlineLevel="0" collapsed="false">
      <c r="A60" s="15" t="n">
        <v>59</v>
      </c>
      <c r="B60" s="15" t="n">
        <f aca="false">INT((A60-1)/12)+1</f>
        <v>5</v>
      </c>
      <c r="C60" s="15" t="n">
        <f aca="false">MIN(Inputs!$C$4+B60-1,99)</f>
        <v>78</v>
      </c>
      <c r="D60" s="55" t="n">
        <f aca="false">Inputs!$C$28</f>
        <v>0.05</v>
      </c>
      <c r="E60" s="15" t="n">
        <f aca="false">R59</f>
        <v>0</v>
      </c>
      <c r="F60" s="56" t="n">
        <f aca="false">Q59</f>
        <v>102431.587509974</v>
      </c>
      <c r="G60" s="56" t="n">
        <f aca="false">IF(AND(MOD(A60-1,12)=0,B60&lt;=Inputs!$C$7,E60=0),Inputs!$C$6,0)</f>
        <v>0</v>
      </c>
      <c r="H60" s="56" t="n">
        <f aca="false">IF(B60=1,G60*Inputs!$C$9,0)</f>
        <v>0</v>
      </c>
      <c r="I60" s="56" t="n">
        <f aca="false">I59+G60</f>
        <v>120000</v>
      </c>
      <c r="J60" s="56" t="n">
        <f aca="false">(F60+G60+H60)*((1+D60)^(1/12)-1)</f>
        <v>417.318966871244</v>
      </c>
      <c r="K60" s="56" t="n">
        <f aca="false">(F60+G60+H60+J60)*(Inputs!$C$14+IF(B60&lt;=10,Inputs!$C$12,Inputs!$C$13))/12</f>
        <v>214.268555160095</v>
      </c>
      <c r="L60" s="56" t="n">
        <f aca="false">IF(OR(E60=1,A60&lt;=Inputs!$C$15),0,MAX(Inputs!$C$8*I60-(F60+G60+H60+J60-K60),0))</f>
        <v>18565.3620783145</v>
      </c>
      <c r="M60" s="56" t="n">
        <f aca="false">L60*INDEX(Rates!$B$2:$C$101,C60+1,IF(Inputs!$C$5="Male",1,2))/1000/12*Inputs!$C$16</f>
        <v>64.6538734377304</v>
      </c>
      <c r="N60" s="56" t="n">
        <f aca="false">IF($V$1=1,MAX(F60+G60+H60+J60-K60-M60,0)*Inputs!$C$22/12,0)</f>
        <v>683.799893654985</v>
      </c>
      <c r="O60" s="56" t="n">
        <f aca="false">IF(AND(MOD(A60,12)=0,B60&gt;=Inputs!$C$18),MAX(F60+G60+H60+J60-K60-M60-N60,0)*Inputs!$C$17,0)</f>
        <v>0</v>
      </c>
      <c r="P60" s="56" t="n">
        <f aca="false">F60+G60+H60+J60-K60-M60-N60+O60</f>
        <v>101886.184154593</v>
      </c>
      <c r="Q60" s="56" t="n">
        <f aca="false">IF(OR(E60=1,P60&lt;=0),0,P60)</f>
        <v>101886.184154593</v>
      </c>
      <c r="R60" s="15" t="n">
        <f aca="false">IF(OR(E60=1,AND(P60&lt;=0,I60&gt;0)),1,0)</f>
        <v>0</v>
      </c>
      <c r="S60" s="15" t="n">
        <f aca="false">IF(L60&gt;0,1,0)</f>
        <v>1</v>
      </c>
    </row>
    <row r="61" customFormat="false" ht="15" hidden="false" customHeight="false" outlineLevel="0" collapsed="false">
      <c r="A61" s="15" t="n">
        <v>60</v>
      </c>
      <c r="B61" s="15" t="n">
        <f aca="false">INT((A61-1)/12)+1</f>
        <v>5</v>
      </c>
      <c r="C61" s="15" t="n">
        <f aca="false">MIN(Inputs!$C$4+B61-1,99)</f>
        <v>78</v>
      </c>
      <c r="D61" s="55" t="n">
        <f aca="false">Inputs!$C$28</f>
        <v>0.05</v>
      </c>
      <c r="E61" s="15" t="n">
        <f aca="false">R60</f>
        <v>0</v>
      </c>
      <c r="F61" s="56" t="n">
        <f aca="false">Q60</f>
        <v>101886.184154593</v>
      </c>
      <c r="G61" s="56" t="n">
        <f aca="false">IF(AND(MOD(A61-1,12)=0,B61&lt;=Inputs!$C$7,E61=0),Inputs!$C$6,0)</f>
        <v>0</v>
      </c>
      <c r="H61" s="56" t="n">
        <f aca="false">IF(B61=1,G61*Inputs!$C$9,0)</f>
        <v>0</v>
      </c>
      <c r="I61" s="56" t="n">
        <f aca="false">I60+G61</f>
        <v>120000</v>
      </c>
      <c r="J61" s="56" t="n">
        <f aca="false">(F61+G61+H61)*((1+D61)^(1/12)-1)</f>
        <v>415.096926089402</v>
      </c>
      <c r="K61" s="56" t="n">
        <f aca="false">(F61+G61+H61+J61)*(Inputs!$C$14+IF(B61&lt;=10,Inputs!$C$12,Inputs!$C$13))/12</f>
        <v>213.127668918088</v>
      </c>
      <c r="L61" s="56" t="n">
        <f aca="false">IF(OR(E61=1,A61&lt;=Inputs!$C$15),0,MAX(Inputs!$C$8*I61-(F61+G61+H61+J61-K61),0))</f>
        <v>19111.8465882359</v>
      </c>
      <c r="M61" s="56" t="n">
        <f aca="false">L61*INDEX(Rates!$B$2:$C$101,C61+1,IF(Inputs!$C$5="Male",1,2))/1000/12*Inputs!$C$16</f>
        <v>66.5570057435316</v>
      </c>
      <c r="N61" s="56" t="n">
        <f aca="false">IF($V$1=1,MAX(F61+G61+H61+J61-K61-M61,0)*Inputs!$C$22/12,0)</f>
        <v>680.143976040137</v>
      </c>
      <c r="O61" s="56" t="n">
        <f aca="false">IF(AND(MOD(A61,12)=0,B61&gt;=Inputs!$C$18),MAX(F61+G61+H61+J61-K61-M61-N61,0)*Inputs!$C$17,0)</f>
        <v>0</v>
      </c>
      <c r="P61" s="56" t="n">
        <f aca="false">F61+G61+H61+J61-K61-M61-N61+O61</f>
        <v>101341.45242998</v>
      </c>
      <c r="Q61" s="56" t="n">
        <f aca="false">IF(OR(E61=1,P61&lt;=0),0,P61)</f>
        <v>101341.45242998</v>
      </c>
      <c r="R61" s="15" t="n">
        <f aca="false">IF(OR(E61=1,AND(P61&lt;=0,I61&gt;0)),1,0)</f>
        <v>0</v>
      </c>
      <c r="S61" s="15" t="n">
        <f aca="false">IF(L61&gt;0,1,0)</f>
        <v>1</v>
      </c>
    </row>
    <row r="62" customFormat="false" ht="15" hidden="false" customHeight="false" outlineLevel="0" collapsed="false">
      <c r="A62" s="15" t="n">
        <v>61</v>
      </c>
      <c r="B62" s="15" t="n">
        <f aca="false">INT((A62-1)/12)+1</f>
        <v>6</v>
      </c>
      <c r="C62" s="15" t="n">
        <f aca="false">MIN(Inputs!$C$4+B62-1,99)</f>
        <v>79</v>
      </c>
      <c r="D62" s="55" t="n">
        <f aca="false">Inputs!$C$28</f>
        <v>0.05</v>
      </c>
      <c r="E62" s="15" t="n">
        <f aca="false">R61</f>
        <v>0</v>
      </c>
      <c r="F62" s="56" t="n">
        <f aca="false">Q61</f>
        <v>101341.45242998</v>
      </c>
      <c r="G62" s="56" t="n">
        <f aca="false">IF(AND(MOD(A62-1,12)=0,B62&lt;=Inputs!$C$7,E62=0),Inputs!$C$6,0)</f>
        <v>0</v>
      </c>
      <c r="H62" s="56" t="n">
        <f aca="false">IF(B62=1,G62*Inputs!$C$9,0)</f>
        <v>0</v>
      </c>
      <c r="I62" s="56" t="n">
        <f aca="false">I61+G62</f>
        <v>120000</v>
      </c>
      <c r="J62" s="56" t="n">
        <f aca="false">(F62+G62+H62)*((1+D62)^(1/12)-1)</f>
        <v>412.877621614451</v>
      </c>
      <c r="K62" s="56" t="n">
        <f aca="false">(F62+G62+H62+J62)*(Inputs!$C$14+IF(B62&lt;=10,Inputs!$C$12,Inputs!$C$13))/12</f>
        <v>211.988187607489</v>
      </c>
      <c r="L62" s="56" t="n">
        <f aca="false">IF(OR(E62=1,A62&lt;=Inputs!$C$15),0,MAX(Inputs!$C$8*I62-(F62+G62+H62+J62-K62),0))</f>
        <v>19657.6581360126</v>
      </c>
      <c r="M62" s="56" t="n">
        <f aca="false">L62*INDEX(Rates!$B$2:$C$101,C62+1,IF(Inputs!$C$5="Male",1,2))/1000/12*Inputs!$C$16</f>
        <v>75.8130348778887</v>
      </c>
      <c r="N62" s="56" t="n">
        <f aca="false">IF($V$1=1,MAX(F62+G62+H62+J62-K62-M62,0)*Inputs!$C$22/12,0)</f>
        <v>676.443525527397</v>
      </c>
      <c r="O62" s="56" t="n">
        <f aca="false">IF(AND(MOD(A62,12)=0,B62&gt;=Inputs!$C$18),MAX(F62+G62+H62+J62-K62-M62-N62,0)*Inputs!$C$17,0)</f>
        <v>0</v>
      </c>
      <c r="P62" s="56" t="n">
        <f aca="false">F62+G62+H62+J62-K62-M62-N62+O62</f>
        <v>100790.085303582</v>
      </c>
      <c r="Q62" s="56" t="n">
        <f aca="false">IF(OR(E62=1,P62&lt;=0),0,P62)</f>
        <v>100790.085303582</v>
      </c>
      <c r="R62" s="15" t="n">
        <f aca="false">IF(OR(E62=1,AND(P62&lt;=0,I62&gt;0)),1,0)</f>
        <v>0</v>
      </c>
      <c r="S62" s="15" t="n">
        <f aca="false">IF(L62&gt;0,1,0)</f>
        <v>1</v>
      </c>
    </row>
    <row r="63" customFormat="false" ht="15" hidden="false" customHeight="false" outlineLevel="0" collapsed="false">
      <c r="A63" s="15" t="n">
        <v>62</v>
      </c>
      <c r="B63" s="15" t="n">
        <f aca="false">INT((A63-1)/12)+1</f>
        <v>6</v>
      </c>
      <c r="C63" s="15" t="n">
        <f aca="false">MIN(Inputs!$C$4+B63-1,99)</f>
        <v>79</v>
      </c>
      <c r="D63" s="55" t="n">
        <f aca="false">Inputs!$C$28</f>
        <v>0.05</v>
      </c>
      <c r="E63" s="15" t="n">
        <f aca="false">R62</f>
        <v>0</v>
      </c>
      <c r="F63" s="56" t="n">
        <f aca="false">Q62</f>
        <v>100790.085303582</v>
      </c>
      <c r="G63" s="56" t="n">
        <f aca="false">IF(AND(MOD(A63-1,12)=0,B63&lt;=Inputs!$C$7,E63=0),Inputs!$C$6,0)</f>
        <v>0</v>
      </c>
      <c r="H63" s="56" t="n">
        <f aca="false">IF(B63=1,G63*Inputs!$C$9,0)</f>
        <v>0</v>
      </c>
      <c r="I63" s="56" t="n">
        <f aca="false">I62+G63</f>
        <v>120000</v>
      </c>
      <c r="J63" s="56" t="n">
        <f aca="false">(F63+G63+H63)*((1+D63)^(1/12)-1)</f>
        <v>410.63128369127</v>
      </c>
      <c r="K63" s="56" t="n">
        <f aca="false">(F63+G63+H63+J63)*(Inputs!$C$14+IF(B63&lt;=10,Inputs!$C$12,Inputs!$C$13))/12</f>
        <v>210.834826223486</v>
      </c>
      <c r="L63" s="56" t="n">
        <f aca="false">IF(OR(E63=1,A63&lt;=Inputs!$C$15),0,MAX(Inputs!$C$8*I63-(F63+G63+H63+J63-K63),0))</f>
        <v>20210.1182389501</v>
      </c>
      <c r="M63" s="56" t="n">
        <f aca="false">L63*INDEX(Rates!$B$2:$C$101,C63+1,IF(Inputs!$C$5="Male",1,2))/1000/12*Inputs!$C$16</f>
        <v>77.943689341551</v>
      </c>
      <c r="N63" s="56" t="n">
        <f aca="false">IF($V$1=1,MAX(F63+G63+H63+J63-K63-M63,0)*Inputs!$C$22/12,0)</f>
        <v>672.746253811389</v>
      </c>
      <c r="O63" s="56" t="n">
        <f aca="false">IF(AND(MOD(A63,12)=0,B63&gt;=Inputs!$C$18),MAX(F63+G63+H63+J63-K63-M63-N63,0)*Inputs!$C$17,0)</f>
        <v>0</v>
      </c>
      <c r="P63" s="56" t="n">
        <f aca="false">F63+G63+H63+J63-K63-M63-N63+O63</f>
        <v>100239.191817897</v>
      </c>
      <c r="Q63" s="56" t="n">
        <f aca="false">IF(OR(E63=1,P63&lt;=0),0,P63)</f>
        <v>100239.191817897</v>
      </c>
      <c r="R63" s="15" t="n">
        <f aca="false">IF(OR(E63=1,AND(P63&lt;=0,I63&gt;0)),1,0)</f>
        <v>0</v>
      </c>
      <c r="S63" s="15" t="n">
        <f aca="false">IF(L63&gt;0,1,0)</f>
        <v>1</v>
      </c>
    </row>
    <row r="64" customFormat="false" ht="15" hidden="false" customHeight="false" outlineLevel="0" collapsed="false">
      <c r="A64" s="15" t="n">
        <v>63</v>
      </c>
      <c r="B64" s="15" t="n">
        <f aca="false">INT((A64-1)/12)+1</f>
        <v>6</v>
      </c>
      <c r="C64" s="15" t="n">
        <f aca="false">MIN(Inputs!$C$4+B64-1,99)</f>
        <v>79</v>
      </c>
      <c r="D64" s="55" t="n">
        <f aca="false">Inputs!$C$28</f>
        <v>0.05</v>
      </c>
      <c r="E64" s="15" t="n">
        <f aca="false">R63</f>
        <v>0</v>
      </c>
      <c r="F64" s="56" t="n">
        <f aca="false">Q63</f>
        <v>100239.191817897</v>
      </c>
      <c r="G64" s="56" t="n">
        <f aca="false">IF(AND(MOD(A64-1,12)=0,B64&lt;=Inputs!$C$7,E64=0),Inputs!$C$6,0)</f>
        <v>0</v>
      </c>
      <c r="H64" s="56" t="n">
        <f aca="false">IF(B64=1,G64*Inputs!$C$9,0)</f>
        <v>0</v>
      </c>
      <c r="I64" s="56" t="n">
        <f aca="false">I63+G64</f>
        <v>120000</v>
      </c>
      <c r="J64" s="56" t="n">
        <f aca="false">(F64+G64+H64)*((1+D64)^(1/12)-1)</f>
        <v>408.386875438983</v>
      </c>
      <c r="K64" s="56" t="n">
        <f aca="false">(F64+G64+H64+J64)*(Inputs!$C$14+IF(B64&lt;=10,Inputs!$C$12,Inputs!$C$13))/12</f>
        <v>209.682455611116</v>
      </c>
      <c r="L64" s="56" t="n">
        <f aca="false">IF(OR(E64=1,A64&lt;=Inputs!$C$15),0,MAX(Inputs!$C$8*I64-(F64+G64+H64+J64-K64),0))</f>
        <v>20762.1037622752</v>
      </c>
      <c r="M64" s="56" t="n">
        <f aca="false">L64*INDEX(Rates!$B$2:$C$101,C64+1,IF(Inputs!$C$5="Male",1,2))/1000/12*Inputs!$C$16</f>
        <v>80.0725135098414</v>
      </c>
      <c r="N64" s="56" t="n">
        <f aca="false">IF($V$1=1,MAX(F64+G64+H64+J64-K64-M64,0)*Inputs!$C$22/12,0)</f>
        <v>669.052158161433</v>
      </c>
      <c r="O64" s="56" t="n">
        <f aca="false">IF(AND(MOD(A64,12)=0,B64&gt;=Inputs!$C$18),MAX(F64+G64+H64+J64-K64-M64-N64,0)*Inputs!$C$17,0)</f>
        <v>0</v>
      </c>
      <c r="P64" s="56" t="n">
        <f aca="false">F64+G64+H64+J64-K64-M64-N64+O64</f>
        <v>99688.7715660535</v>
      </c>
      <c r="Q64" s="56" t="n">
        <f aca="false">IF(OR(E64=1,P64&lt;=0),0,P64)</f>
        <v>99688.7715660535</v>
      </c>
      <c r="R64" s="15" t="n">
        <f aca="false">IF(OR(E64=1,AND(P64&lt;=0,I64&gt;0)),1,0)</f>
        <v>0</v>
      </c>
      <c r="S64" s="15" t="n">
        <f aca="false">IF(L64&gt;0,1,0)</f>
        <v>1</v>
      </c>
    </row>
    <row r="65" customFormat="false" ht="15" hidden="false" customHeight="false" outlineLevel="0" collapsed="false">
      <c r="A65" s="15" t="n">
        <v>64</v>
      </c>
      <c r="B65" s="15" t="n">
        <f aca="false">INT((A65-1)/12)+1</f>
        <v>6</v>
      </c>
      <c r="C65" s="15" t="n">
        <f aca="false">MIN(Inputs!$C$4+B65-1,99)</f>
        <v>79</v>
      </c>
      <c r="D65" s="55" t="n">
        <f aca="false">Inputs!$C$28</f>
        <v>0.05</v>
      </c>
      <c r="E65" s="15" t="n">
        <f aca="false">R64</f>
        <v>0</v>
      </c>
      <c r="F65" s="56" t="n">
        <f aca="false">Q64</f>
        <v>99688.7715660535</v>
      </c>
      <c r="G65" s="56" t="n">
        <f aca="false">IF(AND(MOD(A65-1,12)=0,B65&lt;=Inputs!$C$7,E65=0),Inputs!$C$6,0)</f>
        <v>0</v>
      </c>
      <c r="H65" s="56" t="n">
        <f aca="false">IF(B65=1,G65*Inputs!$C$9,0)</f>
        <v>0</v>
      </c>
      <c r="I65" s="56" t="n">
        <f aca="false">I64+G65</f>
        <v>120000</v>
      </c>
      <c r="J65" s="56" t="n">
        <f aca="false">(F65+G65+H65)*((1+D65)^(1/12)-1)</f>
        <v>406.144395199946</v>
      </c>
      <c r="K65" s="56" t="n">
        <f aca="false">(F65+G65+H65+J65)*(Inputs!$C$14+IF(B65&lt;=10,Inputs!$C$12,Inputs!$C$13))/12</f>
        <v>208.531074919278</v>
      </c>
      <c r="L65" s="56" t="n">
        <f aca="false">IF(OR(E65=1,A65&lt;=Inputs!$C$15),0,MAX(Inputs!$C$8*I65-(F65+G65+H65+J65-K65),0))</f>
        <v>21313.6151136658</v>
      </c>
      <c r="M65" s="56" t="n">
        <f aca="false">L65*INDEX(Rates!$B$2:$C$101,C65+1,IF(Inputs!$C$5="Male",1,2))/1000/12*Inputs!$C$16</f>
        <v>82.1995089550378</v>
      </c>
      <c r="N65" s="56" t="n">
        <f aca="false">IF($V$1=1,MAX(F65+G65+H65+J65-K65-M65,0)*Inputs!$C$22/12,0)</f>
        <v>665.361235849195</v>
      </c>
      <c r="O65" s="56" t="n">
        <f aca="false">IF(AND(MOD(A65,12)=0,B65&gt;=Inputs!$C$18),MAX(F65+G65+H65+J65-K65-M65-N65,0)*Inputs!$C$17,0)</f>
        <v>0</v>
      </c>
      <c r="P65" s="56" t="n">
        <f aca="false">F65+G65+H65+J65-K65-M65-N65+O65</f>
        <v>99138.82414153</v>
      </c>
      <c r="Q65" s="56" t="n">
        <f aca="false">IF(OR(E65=1,P65&lt;=0),0,P65)</f>
        <v>99138.82414153</v>
      </c>
      <c r="R65" s="15" t="n">
        <f aca="false">IF(OR(E65=1,AND(P65&lt;=0,I65&gt;0)),1,0)</f>
        <v>0</v>
      </c>
      <c r="S65" s="15" t="n">
        <f aca="false">IF(L65&gt;0,1,0)</f>
        <v>1</v>
      </c>
    </row>
    <row r="66" customFormat="false" ht="15" hidden="false" customHeight="false" outlineLevel="0" collapsed="false">
      <c r="A66" s="15" t="n">
        <v>65</v>
      </c>
      <c r="B66" s="15" t="n">
        <f aca="false">INT((A66-1)/12)+1</f>
        <v>6</v>
      </c>
      <c r="C66" s="15" t="n">
        <f aca="false">MIN(Inputs!$C$4+B66-1,99)</f>
        <v>79</v>
      </c>
      <c r="D66" s="55" t="n">
        <f aca="false">Inputs!$C$28</f>
        <v>0.05</v>
      </c>
      <c r="E66" s="15" t="n">
        <f aca="false">R65</f>
        <v>0</v>
      </c>
      <c r="F66" s="56" t="n">
        <f aca="false">Q65</f>
        <v>99138.82414153</v>
      </c>
      <c r="G66" s="56" t="n">
        <f aca="false">IF(AND(MOD(A66-1,12)=0,B66&lt;=Inputs!$C$7,E66=0),Inputs!$C$6,0)</f>
        <v>0</v>
      </c>
      <c r="H66" s="56" t="n">
        <f aca="false">IF(B66=1,G66*Inputs!$C$9,0)</f>
        <v>0</v>
      </c>
      <c r="I66" s="56" t="n">
        <f aca="false">I65+G66</f>
        <v>120000</v>
      </c>
      <c r="J66" s="56" t="n">
        <f aca="false">(F66+G66+H66)*((1+D66)^(1/12)-1)</f>
        <v>403.903841317939</v>
      </c>
      <c r="K66" s="56" t="n">
        <f aca="false">(F66+G66+H66+J66)*(Inputs!$C$14+IF(B66&lt;=10,Inputs!$C$12,Inputs!$C$13))/12</f>
        <v>207.3806832976</v>
      </c>
      <c r="L66" s="56" t="n">
        <f aca="false">IF(OR(E66=1,A66&lt;=Inputs!$C$15),0,MAX(Inputs!$C$8*I66-(F66+G66+H66+J66-K66),0))</f>
        <v>21864.6527004497</v>
      </c>
      <c r="M66" s="56" t="n">
        <f aca="false">L66*INDEX(Rates!$B$2:$C$101,C66+1,IF(Inputs!$C$5="Male",1,2))/1000/12*Inputs!$C$16</f>
        <v>84.3246772480676</v>
      </c>
      <c r="N66" s="56" t="n">
        <f aca="false">IF($V$1=1,MAX(F66+G66+H66+J66-K66-M66,0)*Inputs!$C$22/12,0)</f>
        <v>661.673484148682</v>
      </c>
      <c r="O66" s="56" t="n">
        <f aca="false">IF(AND(MOD(A66,12)=0,B66&gt;=Inputs!$C$18),MAX(F66+G66+H66+J66-K66-M66-N66,0)*Inputs!$C$17,0)</f>
        <v>0</v>
      </c>
      <c r="P66" s="56" t="n">
        <f aca="false">F66+G66+H66+J66-K66-M66-N66+O66</f>
        <v>98589.3491381536</v>
      </c>
      <c r="Q66" s="56" t="n">
        <f aca="false">IF(OR(E66=1,P66&lt;=0),0,P66)</f>
        <v>98589.3491381536</v>
      </c>
      <c r="R66" s="15" t="n">
        <f aca="false">IF(OR(E66=1,AND(P66&lt;=0,I66&gt;0)),1,0)</f>
        <v>0</v>
      </c>
      <c r="S66" s="15" t="n">
        <f aca="false">IF(L66&gt;0,1,0)</f>
        <v>1</v>
      </c>
    </row>
    <row r="67" customFormat="false" ht="15" hidden="false" customHeight="false" outlineLevel="0" collapsed="false">
      <c r="A67" s="15" t="n">
        <v>66</v>
      </c>
      <c r="B67" s="15" t="n">
        <f aca="false">INT((A67-1)/12)+1</f>
        <v>6</v>
      </c>
      <c r="C67" s="15" t="n">
        <f aca="false">MIN(Inputs!$C$4+B67-1,99)</f>
        <v>79</v>
      </c>
      <c r="D67" s="55" t="n">
        <f aca="false">Inputs!$C$28</f>
        <v>0.05</v>
      </c>
      <c r="E67" s="15" t="n">
        <f aca="false">R66</f>
        <v>0</v>
      </c>
      <c r="F67" s="56" t="n">
        <f aca="false">Q66</f>
        <v>98589.3491381536</v>
      </c>
      <c r="G67" s="56" t="n">
        <f aca="false">IF(AND(MOD(A67-1,12)=0,B67&lt;=Inputs!$C$7,E67=0),Inputs!$C$6,0)</f>
        <v>0</v>
      </c>
      <c r="H67" s="56" t="n">
        <f aca="false">IF(B67=1,G67*Inputs!$C$9,0)</f>
        <v>0</v>
      </c>
      <c r="I67" s="56" t="n">
        <f aca="false">I66+G67</f>
        <v>120000</v>
      </c>
      <c r="J67" s="56" t="n">
        <f aca="false">(F67+G67+H67)*((1+D67)^(1/12)-1)</f>
        <v>401.665212138163</v>
      </c>
      <c r="K67" s="56" t="n">
        <f aca="false">(F67+G67+H67+J67)*(Inputs!$C$14+IF(B67&lt;=10,Inputs!$C$12,Inputs!$C$13))/12</f>
        <v>206.231279896441</v>
      </c>
      <c r="L67" s="56" t="n">
        <f aca="false">IF(OR(E67=1,A67&lt;=Inputs!$C$15),0,MAX(Inputs!$C$8*I67-(F67+G67+H67+J67-K67),0))</f>
        <v>22415.2169296047</v>
      </c>
      <c r="M67" s="56" t="n">
        <f aca="false">L67*INDEX(Rates!$B$2:$C$101,C67+1,IF(Inputs!$C$5="Male",1,2))/1000/12*Inputs!$C$16</f>
        <v>86.4480199585088</v>
      </c>
      <c r="N67" s="56" t="n">
        <f aca="false">IF($V$1=1,MAX(F67+G67+H67+J67-K67-M67,0)*Inputs!$C$22/12,0)</f>
        <v>657.988900336245</v>
      </c>
      <c r="O67" s="56" t="n">
        <f aca="false">IF(AND(MOD(A67,12)=0,B67&gt;=Inputs!$C$18),MAX(F67+G67+H67+J67-K67-M67-N67,0)*Inputs!$C$17,0)</f>
        <v>0</v>
      </c>
      <c r="P67" s="56" t="n">
        <f aca="false">F67+G67+H67+J67-K67-M67-N67+O67</f>
        <v>98040.3461501005</v>
      </c>
      <c r="Q67" s="56" t="n">
        <f aca="false">IF(OR(E67=1,P67&lt;=0),0,P67)</f>
        <v>98040.3461501005</v>
      </c>
      <c r="R67" s="15" t="n">
        <f aca="false">IF(OR(E67=1,AND(P67&lt;=0,I67&gt;0)),1,0)</f>
        <v>0</v>
      </c>
      <c r="S67" s="15" t="n">
        <f aca="false">IF(L67&gt;0,1,0)</f>
        <v>1</v>
      </c>
    </row>
    <row r="68" customFormat="false" ht="15" hidden="false" customHeight="false" outlineLevel="0" collapsed="false">
      <c r="A68" s="15" t="n">
        <v>67</v>
      </c>
      <c r="B68" s="15" t="n">
        <f aca="false">INT((A68-1)/12)+1</f>
        <v>6</v>
      </c>
      <c r="C68" s="15" t="n">
        <f aca="false">MIN(Inputs!$C$4+B68-1,99)</f>
        <v>79</v>
      </c>
      <c r="D68" s="55" t="n">
        <f aca="false">Inputs!$C$28</f>
        <v>0.05</v>
      </c>
      <c r="E68" s="15" t="n">
        <f aca="false">R67</f>
        <v>0</v>
      </c>
      <c r="F68" s="56" t="n">
        <f aca="false">Q67</f>
        <v>98040.3461501005</v>
      </c>
      <c r="G68" s="56" t="n">
        <f aca="false">IF(AND(MOD(A68-1,12)=0,B68&lt;=Inputs!$C$7,E68=0),Inputs!$C$6,0)</f>
        <v>0</v>
      </c>
      <c r="H68" s="56" t="n">
        <f aca="false">IF(B68=1,G68*Inputs!$C$9,0)</f>
        <v>0</v>
      </c>
      <c r="I68" s="56" t="n">
        <f aca="false">I67+G68</f>
        <v>120000</v>
      </c>
      <c r="J68" s="56" t="n">
        <f aca="false">(F68+G68+H68)*((1+D68)^(1/12)-1)</f>
        <v>399.428506007242</v>
      </c>
      <c r="K68" s="56" t="n">
        <f aca="false">(F68+G68+H68+J68)*(Inputs!$C$14+IF(B68&lt;=10,Inputs!$C$12,Inputs!$C$13))/12</f>
        <v>205.082863866891</v>
      </c>
      <c r="L68" s="56" t="n">
        <f aca="false">IF(OR(E68=1,A68&lt;=Inputs!$C$15),0,MAX(Inputs!$C$8*I68-(F68+G68+H68+J68-K68),0))</f>
        <v>22965.3082077591</v>
      </c>
      <c r="M68" s="56" t="n">
        <f aca="false">L68*INDEX(Rates!$B$2:$C$101,C68+1,IF(Inputs!$C$5="Male",1,2))/1000/12*Inputs!$C$16</f>
        <v>88.569538654591</v>
      </c>
      <c r="N68" s="56" t="n">
        <f aca="false">IF($V$1=1,MAX(F68+G68+H68+J68-K68-M68,0)*Inputs!$C$22/12,0)</f>
        <v>654.307481690575</v>
      </c>
      <c r="O68" s="56" t="n">
        <f aca="false">IF(AND(MOD(A68,12)=0,B68&gt;=Inputs!$C$18),MAX(F68+G68+H68+J68-K68-M68-N68,0)*Inputs!$C$17,0)</f>
        <v>0</v>
      </c>
      <c r="P68" s="56" t="n">
        <f aca="false">F68+G68+H68+J68-K68-M68-N68+O68</f>
        <v>97491.8147718957</v>
      </c>
      <c r="Q68" s="56" t="n">
        <f aca="false">IF(OR(E68=1,P68&lt;=0),0,P68)</f>
        <v>97491.8147718957</v>
      </c>
      <c r="R68" s="15" t="n">
        <f aca="false">IF(OR(E68=1,AND(P68&lt;=0,I68&gt;0)),1,0)</f>
        <v>0</v>
      </c>
      <c r="S68" s="15" t="n">
        <f aca="false">IF(L68&gt;0,1,0)</f>
        <v>1</v>
      </c>
    </row>
    <row r="69" customFormat="false" ht="15" hidden="false" customHeight="false" outlineLevel="0" collapsed="false">
      <c r="A69" s="15" t="n">
        <v>68</v>
      </c>
      <c r="B69" s="15" t="n">
        <f aca="false">INT((A69-1)/12)+1</f>
        <v>6</v>
      </c>
      <c r="C69" s="15" t="n">
        <f aca="false">MIN(Inputs!$C$4+B69-1,99)</f>
        <v>79</v>
      </c>
      <c r="D69" s="55" t="n">
        <f aca="false">Inputs!$C$28</f>
        <v>0.05</v>
      </c>
      <c r="E69" s="15" t="n">
        <f aca="false">R68</f>
        <v>0</v>
      </c>
      <c r="F69" s="56" t="n">
        <f aca="false">Q68</f>
        <v>97491.8147718957</v>
      </c>
      <c r="G69" s="56" t="n">
        <f aca="false">IF(AND(MOD(A69-1,12)=0,B69&lt;=Inputs!$C$7,E69=0),Inputs!$C$6,0)</f>
        <v>0</v>
      </c>
      <c r="H69" s="56" t="n">
        <f aca="false">IF(B69=1,G69*Inputs!$C$9,0)</f>
        <v>0</v>
      </c>
      <c r="I69" s="56" t="n">
        <f aca="false">I68+G69</f>
        <v>120000</v>
      </c>
      <c r="J69" s="56" t="n">
        <f aca="false">(F69+G69+H69)*((1+D69)^(1/12)-1)</f>
        <v>397.19372127322</v>
      </c>
      <c r="K69" s="56" t="n">
        <f aca="false">(F69+G69+H69+J69)*(Inputs!$C$14+IF(B69&lt;=10,Inputs!$C$12,Inputs!$C$13))/12</f>
        <v>203.935434360769</v>
      </c>
      <c r="L69" s="56" t="n">
        <f aca="false">IF(OR(E69=1,A69&lt;=Inputs!$C$15),0,MAX(Inputs!$C$8*I69-(F69+G69+H69+J69-K69),0))</f>
        <v>23514.9269411918</v>
      </c>
      <c r="M69" s="56" t="n">
        <f aca="false">L69*INDEX(Rates!$B$2:$C$101,C69+1,IF(Inputs!$C$5="Male",1,2))/1000/12*Inputs!$C$16</f>
        <v>90.6892349031965</v>
      </c>
      <c r="N69" s="56" t="n">
        <f aca="false">IF($V$1=1,MAX(F69+G69+H69+J69-K69-M69,0)*Inputs!$C$22/12,0)</f>
        <v>650.6292254927</v>
      </c>
      <c r="O69" s="56" t="n">
        <f aca="false">IF(AND(MOD(A69,12)=0,B69&gt;=Inputs!$C$18),MAX(F69+G69+H69+J69-K69-M69-N69,0)*Inputs!$C$17,0)</f>
        <v>0</v>
      </c>
      <c r="P69" s="56" t="n">
        <f aca="false">F69+G69+H69+J69-K69-M69-N69+O69</f>
        <v>96943.7545984123</v>
      </c>
      <c r="Q69" s="56" t="n">
        <f aca="false">IF(OR(E69=1,P69&lt;=0),0,P69)</f>
        <v>96943.7545984123</v>
      </c>
      <c r="R69" s="15" t="n">
        <f aca="false">IF(OR(E69=1,AND(P69&lt;=0,I69&gt;0)),1,0)</f>
        <v>0</v>
      </c>
      <c r="S69" s="15" t="n">
        <f aca="false">IF(L69&gt;0,1,0)</f>
        <v>1</v>
      </c>
    </row>
    <row r="70" customFormat="false" ht="15" hidden="false" customHeight="false" outlineLevel="0" collapsed="false">
      <c r="A70" s="15" t="n">
        <v>69</v>
      </c>
      <c r="B70" s="15" t="n">
        <f aca="false">INT((A70-1)/12)+1</f>
        <v>6</v>
      </c>
      <c r="C70" s="15" t="n">
        <f aca="false">MIN(Inputs!$C$4+B70-1,99)</f>
        <v>79</v>
      </c>
      <c r="D70" s="55" t="n">
        <f aca="false">Inputs!$C$28</f>
        <v>0.05</v>
      </c>
      <c r="E70" s="15" t="n">
        <f aca="false">R69</f>
        <v>0</v>
      </c>
      <c r="F70" s="56" t="n">
        <f aca="false">Q69</f>
        <v>96943.7545984123</v>
      </c>
      <c r="G70" s="56" t="n">
        <f aca="false">IF(AND(MOD(A70-1,12)=0,B70&lt;=Inputs!$C$7,E70=0),Inputs!$C$6,0)</f>
        <v>0</v>
      </c>
      <c r="H70" s="56" t="n">
        <f aca="false">IF(B70=1,G70*Inputs!$C$9,0)</f>
        <v>0</v>
      </c>
      <c r="I70" s="56" t="n">
        <f aca="false">I69+G70</f>
        <v>120000</v>
      </c>
      <c r="J70" s="56" t="n">
        <f aca="false">(F70+G70+H70)*((1+D70)^(1/12)-1)</f>
        <v>394.960856285561</v>
      </c>
      <c r="K70" s="56" t="n">
        <f aca="false">(F70+G70+H70+J70)*(Inputs!$C$14+IF(B70&lt;=10,Inputs!$C$12,Inputs!$C$13))/12</f>
        <v>202.788990530621</v>
      </c>
      <c r="L70" s="56" t="n">
        <f aca="false">IF(OR(E70=1,A70&lt;=Inputs!$C$15),0,MAX(Inputs!$C$8*I70-(F70+G70+H70+J70-K70),0))</f>
        <v>24064.0735358328</v>
      </c>
      <c r="M70" s="56" t="n">
        <f aca="false">L70*INDEX(Rates!$B$2:$C$101,C70+1,IF(Inputs!$C$5="Male",1,2))/1000/12*Inputs!$C$16</f>
        <v>92.8071102698618</v>
      </c>
      <c r="N70" s="56" t="n">
        <f aca="false">IF($V$1=1,MAX(F70+G70+H70+J70-K70-M70,0)*Inputs!$C$22/12,0)</f>
        <v>646.954129025982</v>
      </c>
      <c r="O70" s="56" t="n">
        <f aca="false">IF(AND(MOD(A70,12)=0,B70&gt;=Inputs!$C$18),MAX(F70+G70+H70+J70-K70-M70-N70,0)*Inputs!$C$17,0)</f>
        <v>0</v>
      </c>
      <c r="P70" s="56" t="n">
        <f aca="false">F70+G70+H70+J70-K70-M70-N70+O70</f>
        <v>96396.1652248714</v>
      </c>
      <c r="Q70" s="56" t="n">
        <f aca="false">IF(OR(E70=1,P70&lt;=0),0,P70)</f>
        <v>96396.1652248714</v>
      </c>
      <c r="R70" s="15" t="n">
        <f aca="false">IF(OR(E70=1,AND(P70&lt;=0,I70&gt;0)),1,0)</f>
        <v>0</v>
      </c>
      <c r="S70" s="15" t="n">
        <f aca="false">IF(L70&gt;0,1,0)</f>
        <v>1</v>
      </c>
    </row>
    <row r="71" customFormat="false" ht="15" hidden="false" customHeight="false" outlineLevel="0" collapsed="false">
      <c r="A71" s="15" t="n">
        <v>70</v>
      </c>
      <c r="B71" s="15" t="n">
        <f aca="false">INT((A71-1)/12)+1</f>
        <v>6</v>
      </c>
      <c r="C71" s="15" t="n">
        <f aca="false">MIN(Inputs!$C$4+B71-1,99)</f>
        <v>79</v>
      </c>
      <c r="D71" s="55" t="n">
        <f aca="false">Inputs!$C$28</f>
        <v>0.05</v>
      </c>
      <c r="E71" s="15" t="n">
        <f aca="false">R70</f>
        <v>0</v>
      </c>
      <c r="F71" s="56" t="n">
        <f aca="false">Q70</f>
        <v>96396.1652248714</v>
      </c>
      <c r="G71" s="56" t="n">
        <f aca="false">IF(AND(MOD(A71-1,12)=0,B71&lt;=Inputs!$C$7,E71=0),Inputs!$C$6,0)</f>
        <v>0</v>
      </c>
      <c r="H71" s="56" t="n">
        <f aca="false">IF(B71=1,G71*Inputs!$C$9,0)</f>
        <v>0</v>
      </c>
      <c r="I71" s="56" t="n">
        <f aca="false">I70+G71</f>
        <v>120000</v>
      </c>
      <c r="J71" s="56" t="n">
        <f aca="false">(F71+G71+H71)*((1+D71)^(1/12)-1)</f>
        <v>392.729909395145</v>
      </c>
      <c r="K71" s="56" t="n">
        <f aca="false">(F71+G71+H71+J71)*(Inputs!$C$14+IF(B71&lt;=10,Inputs!$C$12,Inputs!$C$13))/12</f>
        <v>201.643531529722</v>
      </c>
      <c r="L71" s="56" t="n">
        <f aca="false">IF(OR(E71=1,A71&lt;=Inputs!$C$15),0,MAX(Inputs!$C$8*I71-(F71+G71+H71+J71-K71),0))</f>
        <v>24612.7483972632</v>
      </c>
      <c r="M71" s="56" t="n">
        <f aca="false">L71*INDEX(Rates!$B$2:$C$101,C71+1,IF(Inputs!$C$5="Male",1,2))/1000/12*Inputs!$C$16</f>
        <v>94.9231663187784</v>
      </c>
      <c r="N71" s="56" t="n">
        <f aca="false">IF($V$1=1,MAX(F71+G71+H71+J71-K71-M71,0)*Inputs!$C$22/12,0)</f>
        <v>643.28218957612</v>
      </c>
      <c r="O71" s="56" t="n">
        <f aca="false">IF(AND(MOD(A71,12)=0,B71&gt;=Inputs!$C$18),MAX(F71+G71+H71+J71-K71-M71-N71,0)*Inputs!$C$17,0)</f>
        <v>0</v>
      </c>
      <c r="P71" s="56" t="n">
        <f aca="false">F71+G71+H71+J71-K71-M71-N71+O71</f>
        <v>95849.0462468419</v>
      </c>
      <c r="Q71" s="56" t="n">
        <f aca="false">IF(OR(E71=1,P71&lt;=0),0,P71)</f>
        <v>95849.0462468419</v>
      </c>
      <c r="R71" s="15" t="n">
        <f aca="false">IF(OR(E71=1,AND(P71&lt;=0,I71&gt;0)),1,0)</f>
        <v>0</v>
      </c>
      <c r="S71" s="15" t="n">
        <f aca="false">IF(L71&gt;0,1,0)</f>
        <v>1</v>
      </c>
    </row>
    <row r="72" customFormat="false" ht="15" hidden="false" customHeight="false" outlineLevel="0" collapsed="false">
      <c r="A72" s="15" t="n">
        <v>71</v>
      </c>
      <c r="B72" s="15" t="n">
        <f aca="false">INT((A72-1)/12)+1</f>
        <v>6</v>
      </c>
      <c r="C72" s="15" t="n">
        <f aca="false">MIN(Inputs!$C$4+B72-1,99)</f>
        <v>79</v>
      </c>
      <c r="D72" s="55" t="n">
        <f aca="false">Inputs!$C$28</f>
        <v>0.05</v>
      </c>
      <c r="E72" s="15" t="n">
        <f aca="false">R71</f>
        <v>0</v>
      </c>
      <c r="F72" s="56" t="n">
        <f aca="false">Q71</f>
        <v>95849.0462468419</v>
      </c>
      <c r="G72" s="56" t="n">
        <f aca="false">IF(AND(MOD(A72-1,12)=0,B72&lt;=Inputs!$C$7,E72=0),Inputs!$C$6,0)</f>
        <v>0</v>
      </c>
      <c r="H72" s="56" t="n">
        <f aca="false">IF(B72=1,G72*Inputs!$C$9,0)</f>
        <v>0</v>
      </c>
      <c r="I72" s="56" t="n">
        <f aca="false">I71+G72</f>
        <v>120000</v>
      </c>
      <c r="J72" s="56" t="n">
        <f aca="false">(F72+G72+H72)*((1+D72)^(1/12)-1)</f>
        <v>390.50087895427</v>
      </c>
      <c r="K72" s="56" t="n">
        <f aca="false">(F72+G72+H72+J72)*(Inputs!$C$14+IF(B72&lt;=10,Inputs!$C$12,Inputs!$C$13))/12</f>
        <v>200.499056512075</v>
      </c>
      <c r="L72" s="56" t="n">
        <f aca="false">IF(OR(E72=1,A72&lt;=Inputs!$C$15),0,MAX(Inputs!$C$8*I72-(F72+G72+H72+J72-K72),0))</f>
        <v>25160.9519307159</v>
      </c>
      <c r="M72" s="56" t="n">
        <f aca="false">L72*INDEX(Rates!$B$2:$C$101,C72+1,IF(Inputs!$C$5="Male",1,2))/1000/12*Inputs!$C$16</f>
        <v>97.0374046127944</v>
      </c>
      <c r="N72" s="56" t="n">
        <f aca="false">IF($V$1=1,MAX(F72+G72+H72+J72-K72-M72,0)*Inputs!$C$22/12,0)</f>
        <v>639.613404431142</v>
      </c>
      <c r="O72" s="56" t="n">
        <f aca="false">IF(AND(MOD(A72,12)=0,B72&gt;=Inputs!$C$18),MAX(F72+G72+H72+J72-K72-M72-N72,0)*Inputs!$C$17,0)</f>
        <v>0</v>
      </c>
      <c r="P72" s="56" t="n">
        <f aca="false">F72+G72+H72+J72-K72-M72-N72+O72</f>
        <v>95302.3972602401</v>
      </c>
      <c r="Q72" s="56" t="n">
        <f aca="false">IF(OR(E72=1,P72&lt;=0),0,P72)</f>
        <v>95302.3972602401</v>
      </c>
      <c r="R72" s="15" t="n">
        <f aca="false">IF(OR(E72=1,AND(P72&lt;=0,I72&gt;0)),1,0)</f>
        <v>0</v>
      </c>
      <c r="S72" s="15" t="n">
        <f aca="false">IF(L72&gt;0,1,0)</f>
        <v>1</v>
      </c>
    </row>
    <row r="73" customFormat="false" ht="15" hidden="false" customHeight="false" outlineLevel="0" collapsed="false">
      <c r="A73" s="15" t="n">
        <v>72</v>
      </c>
      <c r="B73" s="15" t="n">
        <f aca="false">INT((A73-1)/12)+1</f>
        <v>6</v>
      </c>
      <c r="C73" s="15" t="n">
        <f aca="false">MIN(Inputs!$C$4+B73-1,99)</f>
        <v>79</v>
      </c>
      <c r="D73" s="55" t="n">
        <f aca="false">Inputs!$C$28</f>
        <v>0.05</v>
      </c>
      <c r="E73" s="15" t="n">
        <f aca="false">R72</f>
        <v>0</v>
      </c>
      <c r="F73" s="56" t="n">
        <f aca="false">Q72</f>
        <v>95302.3972602401</v>
      </c>
      <c r="G73" s="56" t="n">
        <f aca="false">IF(AND(MOD(A73-1,12)=0,B73&lt;=Inputs!$C$7,E73=0),Inputs!$C$6,0)</f>
        <v>0</v>
      </c>
      <c r="H73" s="56" t="n">
        <f aca="false">IF(B73=1,G73*Inputs!$C$9,0)</f>
        <v>0</v>
      </c>
      <c r="I73" s="56" t="n">
        <f aca="false">I72+G73</f>
        <v>120000</v>
      </c>
      <c r="J73" s="56" t="n">
        <f aca="false">(F73+G73+H73)*((1+D73)^(1/12)-1)</f>
        <v>388.273763316648</v>
      </c>
      <c r="K73" s="56" t="n">
        <f aca="false">(F73+G73+H73+J73)*(Inputs!$C$14+IF(B73&lt;=10,Inputs!$C$12,Inputs!$C$13))/12</f>
        <v>199.35556463241</v>
      </c>
      <c r="L73" s="56" t="n">
        <f aca="false">IF(OR(E73=1,A73&lt;=Inputs!$C$15),0,MAX(Inputs!$C$8*I73-(F73+G73+H73+J73-K73),0))</f>
        <v>25708.6845410756</v>
      </c>
      <c r="M73" s="56" t="n">
        <f aca="false">L73*INDEX(Rates!$B$2:$C$101,C73+1,IF(Inputs!$C$5="Male",1,2))/1000/12*Inputs!$C$16</f>
        <v>99.149826713415</v>
      </c>
      <c r="N73" s="56" t="n">
        <f aca="false">IF($V$1=1,MAX(F73+G73+H73+J73-K73-M73,0)*Inputs!$C$22/12,0)</f>
        <v>635.947770881406</v>
      </c>
      <c r="O73" s="56" t="n">
        <f aca="false">IF(AND(MOD(A73,12)=0,B73&gt;=Inputs!$C$18),MAX(F73+G73+H73+J73-K73-M73-N73,0)*Inputs!$C$17,0)</f>
        <v>0</v>
      </c>
      <c r="P73" s="56" t="n">
        <f aca="false">F73+G73+H73+J73-K73-M73-N73+O73</f>
        <v>94756.2178613296</v>
      </c>
      <c r="Q73" s="56" t="n">
        <f aca="false">IF(OR(E73=1,P73&lt;=0),0,P73)</f>
        <v>94756.2178613296</v>
      </c>
      <c r="R73" s="15" t="n">
        <f aca="false">IF(OR(E73=1,AND(P73&lt;=0,I73&gt;0)),1,0)</f>
        <v>0</v>
      </c>
      <c r="S73" s="15" t="n">
        <f aca="false">IF(L73&gt;0,1,0)</f>
        <v>1</v>
      </c>
    </row>
    <row r="74" customFormat="false" ht="15" hidden="false" customHeight="false" outlineLevel="0" collapsed="false">
      <c r="A74" s="15" t="n">
        <v>73</v>
      </c>
      <c r="B74" s="15" t="n">
        <f aca="false">INT((A74-1)/12)+1</f>
        <v>7</v>
      </c>
      <c r="C74" s="15" t="n">
        <f aca="false">MIN(Inputs!$C$4+B74-1,99)</f>
        <v>80</v>
      </c>
      <c r="D74" s="55" t="n">
        <f aca="false">Inputs!$C$28</f>
        <v>0.05</v>
      </c>
      <c r="E74" s="15" t="n">
        <f aca="false">R73</f>
        <v>0</v>
      </c>
      <c r="F74" s="56" t="n">
        <f aca="false">Q73</f>
        <v>94756.2178613296</v>
      </c>
      <c r="G74" s="56" t="n">
        <f aca="false">IF(AND(MOD(A74-1,12)=0,B74&lt;=Inputs!$C$7,E74=0),Inputs!$C$6,0)</f>
        <v>0</v>
      </c>
      <c r="H74" s="56" t="n">
        <f aca="false">IF(B74=1,G74*Inputs!$C$9,0)</f>
        <v>0</v>
      </c>
      <c r="I74" s="56" t="n">
        <f aca="false">I73+G74</f>
        <v>120000</v>
      </c>
      <c r="J74" s="56" t="n">
        <f aca="false">(F74+G74+H74)*((1+D74)^(1/12)-1)</f>
        <v>386.048560837408</v>
      </c>
      <c r="K74" s="56" t="n">
        <f aca="false">(F74+G74+H74+J74)*(Inputs!$C$14+IF(B74&lt;=10,Inputs!$C$12,Inputs!$C$13))/12</f>
        <v>198.213055046181</v>
      </c>
      <c r="L74" s="56" t="n">
        <f aca="false">IF(OR(E74=1,A74&lt;=Inputs!$C$15),0,MAX(Inputs!$C$8*I74-(F74+G74+H74+J74-K74),0))</f>
        <v>26255.9466328792</v>
      </c>
      <c r="M74" s="56" t="n">
        <f aca="false">L74*INDEX(Rates!$B$2:$C$101,C74+1,IF(Inputs!$C$5="Male",1,2))/1000/12*Inputs!$C$16</f>
        <v>111.040774301552</v>
      </c>
      <c r="N74" s="56" t="n">
        <f aca="false">IF($V$1=1,MAX(F74+G74+H74+J74-K74-M74,0)*Inputs!$C$22/12,0)</f>
        <v>632.220083952128</v>
      </c>
      <c r="O74" s="56" t="n">
        <f aca="false">IF(AND(MOD(A74,12)=0,B74&gt;=Inputs!$C$18),MAX(F74+G74+H74+J74-K74-M74-N74,0)*Inputs!$C$17,0)</f>
        <v>0</v>
      </c>
      <c r="P74" s="56" t="n">
        <f aca="false">F74+G74+H74+J74-K74-M74-N74+O74</f>
        <v>94200.7925088671</v>
      </c>
      <c r="Q74" s="56" t="n">
        <f aca="false">IF(OR(E74=1,P74&lt;=0),0,P74)</f>
        <v>94200.7925088671</v>
      </c>
      <c r="R74" s="15" t="n">
        <f aca="false">IF(OR(E74=1,AND(P74&lt;=0,I74&gt;0)),1,0)</f>
        <v>0</v>
      </c>
      <c r="S74" s="15" t="n">
        <f aca="false">IF(L74&gt;0,1,0)</f>
        <v>1</v>
      </c>
    </row>
    <row r="75" customFormat="false" ht="15" hidden="false" customHeight="false" outlineLevel="0" collapsed="false">
      <c r="A75" s="15" t="n">
        <v>74</v>
      </c>
      <c r="B75" s="15" t="n">
        <f aca="false">INT((A75-1)/12)+1</f>
        <v>7</v>
      </c>
      <c r="C75" s="15" t="n">
        <f aca="false">MIN(Inputs!$C$4+B75-1,99)</f>
        <v>80</v>
      </c>
      <c r="D75" s="55" t="n">
        <f aca="false">Inputs!$C$28</f>
        <v>0.05</v>
      </c>
      <c r="E75" s="15" t="n">
        <f aca="false">R74</f>
        <v>0</v>
      </c>
      <c r="F75" s="56" t="n">
        <f aca="false">Q74</f>
        <v>94200.7925088671</v>
      </c>
      <c r="G75" s="56" t="n">
        <f aca="false">IF(AND(MOD(A75-1,12)=0,B75&lt;=Inputs!$C$7,E75=0),Inputs!$C$6,0)</f>
        <v>0</v>
      </c>
      <c r="H75" s="56" t="n">
        <f aca="false">IF(B75=1,G75*Inputs!$C$9,0)</f>
        <v>0</v>
      </c>
      <c r="I75" s="56" t="n">
        <f aca="false">I74+G75</f>
        <v>120000</v>
      </c>
      <c r="J75" s="56" t="n">
        <f aca="false">(F75+G75+H75)*((1+D75)^(1/12)-1)</f>
        <v>383.785689198899</v>
      </c>
      <c r="K75" s="56" t="n">
        <f aca="false">(F75+G75+H75+J75)*(Inputs!$C$14+IF(B75&lt;=10,Inputs!$C$12,Inputs!$C$13))/12</f>
        <v>197.051204579304</v>
      </c>
      <c r="L75" s="56" t="n">
        <f aca="false">IF(OR(E75=1,A75&lt;=Inputs!$C$15),0,MAX(Inputs!$C$8*I75-(F75+G75+H75+J75-K75),0))</f>
        <v>26812.4730065133</v>
      </c>
      <c r="M75" s="56" t="n">
        <f aca="false">L75*INDEX(Rates!$B$2:$C$101,C75+1,IF(Inputs!$C$5="Male",1,2))/1000/12*Inputs!$C$16</f>
        <v>113.394417090046</v>
      </c>
      <c r="N75" s="56" t="n">
        <f aca="false">IF($V$1=1,MAX(F75+G75+H75+J75-K75-M75,0)*Inputs!$C$22/12,0)</f>
        <v>628.494217175978</v>
      </c>
      <c r="O75" s="56" t="n">
        <f aca="false">IF(AND(MOD(A75,12)=0,B75&gt;=Inputs!$C$18),MAX(F75+G75+H75+J75-K75-M75-N75,0)*Inputs!$C$17,0)</f>
        <v>0</v>
      </c>
      <c r="P75" s="56" t="n">
        <f aca="false">F75+G75+H75+J75-K75-M75-N75+O75</f>
        <v>93645.6383592207</v>
      </c>
      <c r="Q75" s="56" t="n">
        <f aca="false">IF(OR(E75=1,P75&lt;=0),0,P75)</f>
        <v>93645.6383592207</v>
      </c>
      <c r="R75" s="15" t="n">
        <f aca="false">IF(OR(E75=1,AND(P75&lt;=0,I75&gt;0)),1,0)</f>
        <v>0</v>
      </c>
      <c r="S75" s="15" t="n">
        <f aca="false">IF(L75&gt;0,1,0)</f>
        <v>1</v>
      </c>
    </row>
    <row r="76" customFormat="false" ht="15" hidden="false" customHeight="false" outlineLevel="0" collapsed="false">
      <c r="A76" s="15" t="n">
        <v>75</v>
      </c>
      <c r="B76" s="15" t="n">
        <f aca="false">INT((A76-1)/12)+1</f>
        <v>7</v>
      </c>
      <c r="C76" s="15" t="n">
        <f aca="false">MIN(Inputs!$C$4+B76-1,99)</f>
        <v>80</v>
      </c>
      <c r="D76" s="55" t="n">
        <f aca="false">Inputs!$C$28</f>
        <v>0.05</v>
      </c>
      <c r="E76" s="15" t="n">
        <f aca="false">R75</f>
        <v>0</v>
      </c>
      <c r="F76" s="56" t="n">
        <f aca="false">Q75</f>
        <v>93645.6383592207</v>
      </c>
      <c r="G76" s="56" t="n">
        <f aca="false">IF(AND(MOD(A76-1,12)=0,B76&lt;=Inputs!$C$7,E76=0),Inputs!$C$6,0)</f>
        <v>0</v>
      </c>
      <c r="H76" s="56" t="n">
        <f aca="false">IF(B76=1,G76*Inputs!$C$9,0)</f>
        <v>0</v>
      </c>
      <c r="I76" s="56" t="n">
        <f aca="false">I75+G76</f>
        <v>120000</v>
      </c>
      <c r="J76" s="56" t="n">
        <f aca="false">(F76+G76+H76)*((1+D76)^(1/12)-1)</f>
        <v>381.523922474234</v>
      </c>
      <c r="K76" s="56" t="n">
        <f aca="false">(F76+G76+H76+J76)*(Inputs!$C$14+IF(B76&lt;=10,Inputs!$C$12,Inputs!$C$13))/12</f>
        <v>195.889921420198</v>
      </c>
      <c r="L76" s="56" t="n">
        <f aca="false">IF(OR(E76=1,A76&lt;=Inputs!$C$15),0,MAX(Inputs!$C$8*I76-(F76+G76+H76+J76-K76),0))</f>
        <v>27368.7276397253</v>
      </c>
      <c r="M76" s="56" t="n">
        <f aca="false">L76*INDEX(Rates!$B$2:$C$101,C76+1,IF(Inputs!$C$5="Male",1,2))/1000/12*Inputs!$C$16</f>
        <v>115.746910643005</v>
      </c>
      <c r="N76" s="56" t="n">
        <f aca="false">IF($V$1=1,MAX(F76+G76+H76+J76-K76-M76,0)*Inputs!$C$22/12,0)</f>
        <v>624.770169664211</v>
      </c>
      <c r="O76" s="56" t="n">
        <f aca="false">IF(AND(MOD(A76,12)=0,B76&gt;=Inputs!$C$18),MAX(F76+G76+H76+J76-K76-M76-N76,0)*Inputs!$C$17,0)</f>
        <v>0</v>
      </c>
      <c r="P76" s="56" t="n">
        <f aca="false">F76+G76+H76+J76-K76-M76-N76+O76</f>
        <v>93090.7552799675</v>
      </c>
      <c r="Q76" s="56" t="n">
        <f aca="false">IF(OR(E76=1,P76&lt;=0),0,P76)</f>
        <v>93090.7552799675</v>
      </c>
      <c r="R76" s="15" t="n">
        <f aca="false">IF(OR(E76=1,AND(P76&lt;=0,I76&gt;0)),1,0)</f>
        <v>0</v>
      </c>
      <c r="S76" s="15" t="n">
        <f aca="false">IF(L76&gt;0,1,0)</f>
        <v>1</v>
      </c>
    </row>
    <row r="77" customFormat="false" ht="15" hidden="false" customHeight="false" outlineLevel="0" collapsed="false">
      <c r="A77" s="15" t="n">
        <v>76</v>
      </c>
      <c r="B77" s="15" t="n">
        <f aca="false">INT((A77-1)/12)+1</f>
        <v>7</v>
      </c>
      <c r="C77" s="15" t="n">
        <f aca="false">MIN(Inputs!$C$4+B77-1,99)</f>
        <v>80</v>
      </c>
      <c r="D77" s="55" t="n">
        <f aca="false">Inputs!$C$28</f>
        <v>0.05</v>
      </c>
      <c r="E77" s="15" t="n">
        <f aca="false">R76</f>
        <v>0</v>
      </c>
      <c r="F77" s="56" t="n">
        <f aca="false">Q76</f>
        <v>93090.7552799675</v>
      </c>
      <c r="G77" s="56" t="n">
        <f aca="false">IF(AND(MOD(A77-1,12)=0,B77&lt;=Inputs!$C$7,E77=0),Inputs!$C$6,0)</f>
        <v>0</v>
      </c>
      <c r="H77" s="56" t="n">
        <f aca="false">IF(B77=1,G77*Inputs!$C$9,0)</f>
        <v>0</v>
      </c>
      <c r="I77" s="56" t="n">
        <f aca="false">I76+G77</f>
        <v>120000</v>
      </c>
      <c r="J77" s="56" t="n">
        <f aca="false">(F77+G77+H77)*((1+D77)^(1/12)-1)</f>
        <v>379.263260123904</v>
      </c>
      <c r="K77" s="56" t="n">
        <f aca="false">(F77+G77+H77+J77)*(Inputs!$C$14+IF(B77&lt;=10,Inputs!$C$12,Inputs!$C$13))/12</f>
        <v>194.729205291857</v>
      </c>
      <c r="L77" s="56" t="n">
        <f aca="false">IF(OR(E77=1,A77&lt;=Inputs!$C$15),0,MAX(Inputs!$C$8*I77-(F77+G77+H77+J77-K77),0))</f>
        <v>27924.7106652005</v>
      </c>
      <c r="M77" s="56" t="n">
        <f aca="false">L77*INDEX(Rates!$B$2:$C$101,C77+1,IF(Inputs!$C$5="Male",1,2))/1000/12*Inputs!$C$16</f>
        <v>118.098255521577</v>
      </c>
      <c r="N77" s="56" t="n">
        <f aca="false">IF($V$1=1,MAX(F77+G77+H77+J77-K77-M77,0)*Inputs!$C$22/12,0)</f>
        <v>621.04794052852</v>
      </c>
      <c r="O77" s="56" t="n">
        <f aca="false">IF(AND(MOD(A77,12)=0,B77&gt;=Inputs!$C$18),MAX(F77+G77+H77+J77-K77-M77-N77,0)*Inputs!$C$17,0)</f>
        <v>0</v>
      </c>
      <c r="P77" s="56" t="n">
        <f aca="false">F77+G77+H77+J77-K77-M77-N77+O77</f>
        <v>92536.1431387494</v>
      </c>
      <c r="Q77" s="56" t="n">
        <f aca="false">IF(OR(E77=1,P77&lt;=0),0,P77)</f>
        <v>92536.1431387494</v>
      </c>
      <c r="R77" s="15" t="n">
        <f aca="false">IF(OR(E77=1,AND(P77&lt;=0,I77&gt;0)),1,0)</f>
        <v>0</v>
      </c>
      <c r="S77" s="15" t="n">
        <f aca="false">IF(L77&gt;0,1,0)</f>
        <v>1</v>
      </c>
    </row>
    <row r="78" customFormat="false" ht="15" hidden="false" customHeight="false" outlineLevel="0" collapsed="false">
      <c r="A78" s="15" t="n">
        <v>77</v>
      </c>
      <c r="B78" s="15" t="n">
        <f aca="false">INT((A78-1)/12)+1</f>
        <v>7</v>
      </c>
      <c r="C78" s="15" t="n">
        <f aca="false">MIN(Inputs!$C$4+B78-1,99)</f>
        <v>80</v>
      </c>
      <c r="D78" s="55" t="n">
        <f aca="false">Inputs!$C$28</f>
        <v>0.05</v>
      </c>
      <c r="E78" s="15" t="n">
        <f aca="false">R77</f>
        <v>0</v>
      </c>
      <c r="F78" s="56" t="n">
        <f aca="false">Q77</f>
        <v>92536.1431387494</v>
      </c>
      <c r="G78" s="56" t="n">
        <f aca="false">IF(AND(MOD(A78-1,12)=0,B78&lt;=Inputs!$C$7,E78=0),Inputs!$C$6,0)</f>
        <v>0</v>
      </c>
      <c r="H78" s="56" t="n">
        <f aca="false">IF(B78=1,G78*Inputs!$C$9,0)</f>
        <v>0</v>
      </c>
      <c r="I78" s="56" t="n">
        <f aca="false">I77+G78</f>
        <v>120000</v>
      </c>
      <c r="J78" s="56" t="n">
        <f aca="false">(F78+G78+H78)*((1+D78)^(1/12)-1)</f>
        <v>377.003701608668</v>
      </c>
      <c r="K78" s="56" t="n">
        <f aca="false">(F78+G78+H78+J78)*(Inputs!$C$14+IF(B78&lt;=10,Inputs!$C$12,Inputs!$C$13))/12</f>
        <v>193.569055917413</v>
      </c>
      <c r="L78" s="56" t="n">
        <f aca="false">IF(OR(E78=1,A78&lt;=Inputs!$C$15),0,MAX(Inputs!$C$8*I78-(F78+G78+H78+J78-K78),0))</f>
        <v>28480.4222155593</v>
      </c>
      <c r="M78" s="56" t="n">
        <f aca="false">L78*INDEX(Rates!$B$2:$C$101,C78+1,IF(Inputs!$C$5="Male",1,2))/1000/12*Inputs!$C$16</f>
        <v>120.448452286636</v>
      </c>
      <c r="N78" s="56" t="n">
        <f aca="false">IF($V$1=1,MAX(F78+G78+H78+J78-K78-M78,0)*Inputs!$C$22/12,0)</f>
        <v>617.327528881027</v>
      </c>
      <c r="O78" s="56" t="n">
        <f aca="false">IF(AND(MOD(A78,12)=0,B78&gt;=Inputs!$C$18),MAX(F78+G78+H78+J78-K78-M78-N78,0)*Inputs!$C$17,0)</f>
        <v>0</v>
      </c>
      <c r="P78" s="56" t="n">
        <f aca="false">F78+G78+H78+J78-K78-M78-N78+O78</f>
        <v>91981.801803273</v>
      </c>
      <c r="Q78" s="56" t="n">
        <f aca="false">IF(OR(E78=1,P78&lt;=0),0,P78)</f>
        <v>91981.801803273</v>
      </c>
      <c r="R78" s="15" t="n">
        <f aca="false">IF(OR(E78=1,AND(P78&lt;=0,I78&gt;0)),1,0)</f>
        <v>0</v>
      </c>
      <c r="S78" s="15" t="n">
        <f aca="false">IF(L78&gt;0,1,0)</f>
        <v>1</v>
      </c>
    </row>
    <row r="79" customFormat="false" ht="15" hidden="false" customHeight="false" outlineLevel="0" collapsed="false">
      <c r="A79" s="15" t="n">
        <v>78</v>
      </c>
      <c r="B79" s="15" t="n">
        <f aca="false">INT((A79-1)/12)+1</f>
        <v>7</v>
      </c>
      <c r="C79" s="15" t="n">
        <f aca="false">MIN(Inputs!$C$4+B79-1,99)</f>
        <v>80</v>
      </c>
      <c r="D79" s="55" t="n">
        <f aca="false">Inputs!$C$28</f>
        <v>0.05</v>
      </c>
      <c r="E79" s="15" t="n">
        <f aca="false">R78</f>
        <v>0</v>
      </c>
      <c r="F79" s="56" t="n">
        <f aca="false">Q78</f>
        <v>91981.801803273</v>
      </c>
      <c r="G79" s="56" t="n">
        <f aca="false">IF(AND(MOD(A79-1,12)=0,B79&lt;=Inputs!$C$7,E79=0),Inputs!$C$6,0)</f>
        <v>0</v>
      </c>
      <c r="H79" s="56" t="n">
        <f aca="false">IF(B79=1,G79*Inputs!$C$9,0)</f>
        <v>0</v>
      </c>
      <c r="I79" s="56" t="n">
        <f aca="false">I78+G79</f>
        <v>120000</v>
      </c>
      <c r="J79" s="56" t="n">
        <f aca="false">(F79+G79+H79)*((1+D79)^(1/12)-1)</f>
        <v>374.745246389544</v>
      </c>
      <c r="K79" s="56" t="n">
        <f aca="false">(F79+G79+H79+J79)*(Inputs!$C$14+IF(B79&lt;=10,Inputs!$C$12,Inputs!$C$13))/12</f>
        <v>192.40947302013</v>
      </c>
      <c r="L79" s="56" t="n">
        <f aca="false">IF(OR(E79=1,A79&lt;=Inputs!$C$15),0,MAX(Inputs!$C$8*I79-(F79+G79+H79+J79-K79),0))</f>
        <v>29035.8624233576</v>
      </c>
      <c r="M79" s="56" t="n">
        <f aca="false">L79*INDEX(Rates!$B$2:$C$101,C79+1,IF(Inputs!$C$5="Male",1,2))/1000/12*Inputs!$C$16</f>
        <v>122.797501498783</v>
      </c>
      <c r="N79" s="56" t="n">
        <f aca="false">IF($V$1=1,MAX(F79+G79+H79+J79-K79-M79,0)*Inputs!$C$22/12,0)</f>
        <v>613.608933834291</v>
      </c>
      <c r="O79" s="56" t="n">
        <f aca="false">IF(AND(MOD(A79,12)=0,B79&gt;=Inputs!$C$18),MAX(F79+G79+H79+J79-K79-M79-N79,0)*Inputs!$C$17,0)</f>
        <v>0</v>
      </c>
      <c r="P79" s="56" t="n">
        <f aca="false">F79+G79+H79+J79-K79-M79-N79+O79</f>
        <v>91427.7311413094</v>
      </c>
      <c r="Q79" s="56" t="n">
        <f aca="false">IF(OR(E79=1,P79&lt;=0),0,P79)</f>
        <v>91427.7311413094</v>
      </c>
      <c r="R79" s="15" t="n">
        <f aca="false">IF(OR(E79=1,AND(P79&lt;=0,I79&gt;0)),1,0)</f>
        <v>0</v>
      </c>
      <c r="S79" s="15" t="n">
        <f aca="false">IF(L79&gt;0,1,0)</f>
        <v>1</v>
      </c>
    </row>
    <row r="80" customFormat="false" ht="15" hidden="false" customHeight="false" outlineLevel="0" collapsed="false">
      <c r="A80" s="15" t="n">
        <v>79</v>
      </c>
      <c r="B80" s="15" t="n">
        <f aca="false">INT((A80-1)/12)+1</f>
        <v>7</v>
      </c>
      <c r="C80" s="15" t="n">
        <f aca="false">MIN(Inputs!$C$4+B80-1,99)</f>
        <v>80</v>
      </c>
      <c r="D80" s="55" t="n">
        <f aca="false">Inputs!$C$28</f>
        <v>0.05</v>
      </c>
      <c r="E80" s="15" t="n">
        <f aca="false">R79</f>
        <v>0</v>
      </c>
      <c r="F80" s="56" t="n">
        <f aca="false">Q79</f>
        <v>91427.7311413094</v>
      </c>
      <c r="G80" s="56" t="n">
        <f aca="false">IF(AND(MOD(A80-1,12)=0,B80&lt;=Inputs!$C$7,E80=0),Inputs!$C$6,0)</f>
        <v>0</v>
      </c>
      <c r="H80" s="56" t="n">
        <f aca="false">IF(B80=1,G80*Inputs!$C$9,0)</f>
        <v>0</v>
      </c>
      <c r="I80" s="56" t="n">
        <f aca="false">I79+G80</f>
        <v>120000</v>
      </c>
      <c r="J80" s="56" t="n">
        <f aca="false">(F80+G80+H80)*((1+D80)^(1/12)-1)</f>
        <v>372.487893927816</v>
      </c>
      <c r="K80" s="56" t="n">
        <f aca="false">(F80+G80+H80+J80)*(Inputs!$C$14+IF(B80&lt;=10,Inputs!$C$12,Inputs!$C$13))/12</f>
        <v>191.250456323411</v>
      </c>
      <c r="L80" s="56" t="n">
        <f aca="false">IF(OR(E80=1,A80&lt;=Inputs!$C$15),0,MAX(Inputs!$C$8*I80-(F80+G80+H80+J80-K80),0))</f>
        <v>29591.0314210862</v>
      </c>
      <c r="M80" s="56" t="n">
        <f aca="false">L80*INDEX(Rates!$B$2:$C$101,C80+1,IF(Inputs!$C$5="Male",1,2))/1000/12*Inputs!$C$16</f>
        <v>125.145403718344</v>
      </c>
      <c r="N80" s="56" t="n">
        <f aca="false">IF($V$1=1,MAX(F80+G80+H80+J80-K80-M80,0)*Inputs!$C$22/12,0)</f>
        <v>609.892154501303</v>
      </c>
      <c r="O80" s="56" t="n">
        <f aca="false">IF(AND(MOD(A80,12)=0,B80&gt;=Inputs!$C$18),MAX(F80+G80+H80+J80-K80-M80-N80,0)*Inputs!$C$17,0)</f>
        <v>0</v>
      </c>
      <c r="P80" s="56" t="n">
        <f aca="false">F80+G80+H80+J80-K80-M80-N80+O80</f>
        <v>90873.9310206941</v>
      </c>
      <c r="Q80" s="56" t="n">
        <f aca="false">IF(OR(E80=1,P80&lt;=0),0,P80)</f>
        <v>90873.9310206941</v>
      </c>
      <c r="R80" s="15" t="n">
        <f aca="false">IF(OR(E80=1,AND(P80&lt;=0,I80&gt;0)),1,0)</f>
        <v>0</v>
      </c>
      <c r="S80" s="15" t="n">
        <f aca="false">IF(L80&gt;0,1,0)</f>
        <v>1</v>
      </c>
    </row>
    <row r="81" customFormat="false" ht="15" hidden="false" customHeight="false" outlineLevel="0" collapsed="false">
      <c r="A81" s="15" t="n">
        <v>80</v>
      </c>
      <c r="B81" s="15" t="n">
        <f aca="false">INT((A81-1)/12)+1</f>
        <v>7</v>
      </c>
      <c r="C81" s="15" t="n">
        <f aca="false">MIN(Inputs!$C$4+B81-1,99)</f>
        <v>80</v>
      </c>
      <c r="D81" s="55" t="n">
        <f aca="false">Inputs!$C$28</f>
        <v>0.05</v>
      </c>
      <c r="E81" s="15" t="n">
        <f aca="false">R80</f>
        <v>0</v>
      </c>
      <c r="F81" s="56" t="n">
        <f aca="false">Q80</f>
        <v>90873.9310206941</v>
      </c>
      <c r="G81" s="56" t="n">
        <f aca="false">IF(AND(MOD(A81-1,12)=0,B81&lt;=Inputs!$C$7,E81=0),Inputs!$C$6,0)</f>
        <v>0</v>
      </c>
      <c r="H81" s="56" t="n">
        <f aca="false">IF(B81=1,G81*Inputs!$C$9,0)</f>
        <v>0</v>
      </c>
      <c r="I81" s="56" t="n">
        <f aca="false">I80+G81</f>
        <v>120000</v>
      </c>
      <c r="J81" s="56" t="n">
        <f aca="false">(F81+G81+H81)*((1+D81)^(1/12)-1)</f>
        <v>370.23164368503</v>
      </c>
      <c r="K81" s="56" t="n">
        <f aca="false">(F81+G81+H81+J81)*(Inputs!$C$14+IF(B81&lt;=10,Inputs!$C$12,Inputs!$C$13))/12</f>
        <v>190.09200555079</v>
      </c>
      <c r="L81" s="56" t="n">
        <f aca="false">IF(OR(E81=1,A81&lt;=Inputs!$C$15),0,MAX(Inputs!$C$8*I81-(F81+G81+H81+J81-K81),0))</f>
        <v>30145.9293411716</v>
      </c>
      <c r="M81" s="56" t="n">
        <f aca="false">L81*INDEX(Rates!$B$2:$C$101,C81+1,IF(Inputs!$C$5="Male",1,2))/1000/12*Inputs!$C$16</f>
        <v>127.492159505372</v>
      </c>
      <c r="N81" s="56" t="n">
        <f aca="false">IF($V$1=1,MAX(F81+G81+H81+J81-K81-M81,0)*Inputs!$C$22/12,0)</f>
        <v>606.177189995487</v>
      </c>
      <c r="O81" s="56" t="n">
        <f aca="false">IF(AND(MOD(A81,12)=0,B81&gt;=Inputs!$C$18),MAX(F81+G81+H81+J81-K81-M81-N81,0)*Inputs!$C$17,0)</f>
        <v>0</v>
      </c>
      <c r="P81" s="56" t="n">
        <f aca="false">F81+G81+H81+J81-K81-M81-N81+O81</f>
        <v>90320.4013093275</v>
      </c>
      <c r="Q81" s="56" t="n">
        <f aca="false">IF(OR(E81=1,P81&lt;=0),0,P81)</f>
        <v>90320.4013093275</v>
      </c>
      <c r="R81" s="15" t="n">
        <f aca="false">IF(OR(E81=1,AND(P81&lt;=0,I81&gt;0)),1,0)</f>
        <v>0</v>
      </c>
      <c r="S81" s="15" t="n">
        <f aca="false">IF(L81&gt;0,1,0)</f>
        <v>1</v>
      </c>
    </row>
    <row r="82" customFormat="false" ht="15" hidden="false" customHeight="false" outlineLevel="0" collapsed="false">
      <c r="A82" s="15" t="n">
        <v>81</v>
      </c>
      <c r="B82" s="15" t="n">
        <f aca="false">INT((A82-1)/12)+1</f>
        <v>7</v>
      </c>
      <c r="C82" s="15" t="n">
        <f aca="false">MIN(Inputs!$C$4+B82-1,99)</f>
        <v>80</v>
      </c>
      <c r="D82" s="55" t="n">
        <f aca="false">Inputs!$C$28</f>
        <v>0.05</v>
      </c>
      <c r="E82" s="15" t="n">
        <f aca="false">R81</f>
        <v>0</v>
      </c>
      <c r="F82" s="56" t="n">
        <f aca="false">Q81</f>
        <v>90320.4013093275</v>
      </c>
      <c r="G82" s="56" t="n">
        <f aca="false">IF(AND(MOD(A82-1,12)=0,B82&lt;=Inputs!$C$7,E82=0),Inputs!$C$6,0)</f>
        <v>0</v>
      </c>
      <c r="H82" s="56" t="n">
        <f aca="false">IF(B82=1,G82*Inputs!$C$9,0)</f>
        <v>0</v>
      </c>
      <c r="I82" s="56" t="n">
        <f aca="false">I81+G82</f>
        <v>120000</v>
      </c>
      <c r="J82" s="56" t="n">
        <f aca="false">(F82+G82+H82)*((1+D82)^(1/12)-1)</f>
        <v>367.976495122995</v>
      </c>
      <c r="K82" s="56" t="n">
        <f aca="false">(F82+G82+H82+J82)*(Inputs!$C$14+IF(B82&lt;=10,Inputs!$C$12,Inputs!$C$13))/12</f>
        <v>188.934120425939</v>
      </c>
      <c r="L82" s="56" t="n">
        <f aca="false">IF(OR(E82=1,A82&lt;=Inputs!$C$15),0,MAX(Inputs!$C$8*I82-(F82+G82+H82+J82-K82),0))</f>
        <v>30700.5563159755</v>
      </c>
      <c r="M82" s="56" t="n">
        <f aca="false">L82*INDEX(Rates!$B$2:$C$101,C82+1,IF(Inputs!$C$5="Male",1,2))/1000/12*Inputs!$C$16</f>
        <v>129.837769419646</v>
      </c>
      <c r="N82" s="56" t="n">
        <f aca="false">IF($V$1=1,MAX(F82+G82+H82+J82-K82-M82,0)*Inputs!$C$22/12,0)</f>
        <v>602.464039430699</v>
      </c>
      <c r="O82" s="56" t="n">
        <f aca="false">IF(AND(MOD(A82,12)=0,B82&gt;=Inputs!$C$18),MAX(F82+G82+H82+J82-K82-M82-N82,0)*Inputs!$C$17,0)</f>
        <v>0</v>
      </c>
      <c r="P82" s="56" t="n">
        <f aca="false">F82+G82+H82+J82-K82-M82-N82+O82</f>
        <v>89767.1418751742</v>
      </c>
      <c r="Q82" s="56" t="n">
        <f aca="false">IF(OR(E82=1,P82&lt;=0),0,P82)</f>
        <v>89767.1418751742</v>
      </c>
      <c r="R82" s="15" t="n">
        <f aca="false">IF(OR(E82=1,AND(P82&lt;=0,I82&gt;0)),1,0)</f>
        <v>0</v>
      </c>
      <c r="S82" s="15" t="n">
        <f aca="false">IF(L82&gt;0,1,0)</f>
        <v>1</v>
      </c>
    </row>
    <row r="83" customFormat="false" ht="15" hidden="false" customHeight="false" outlineLevel="0" collapsed="false">
      <c r="A83" s="15" t="n">
        <v>82</v>
      </c>
      <c r="B83" s="15" t="n">
        <f aca="false">INT((A83-1)/12)+1</f>
        <v>7</v>
      </c>
      <c r="C83" s="15" t="n">
        <f aca="false">MIN(Inputs!$C$4+B83-1,99)</f>
        <v>80</v>
      </c>
      <c r="D83" s="55" t="n">
        <f aca="false">Inputs!$C$28</f>
        <v>0.05</v>
      </c>
      <c r="E83" s="15" t="n">
        <f aca="false">R82</f>
        <v>0</v>
      </c>
      <c r="F83" s="56" t="n">
        <f aca="false">Q82</f>
        <v>89767.1418751742</v>
      </c>
      <c r="G83" s="56" t="n">
        <f aca="false">IF(AND(MOD(A83-1,12)=0,B83&lt;=Inputs!$C$7,E83=0),Inputs!$C$6,0)</f>
        <v>0</v>
      </c>
      <c r="H83" s="56" t="n">
        <f aca="false">IF(B83=1,G83*Inputs!$C$9,0)</f>
        <v>0</v>
      </c>
      <c r="I83" s="56" t="n">
        <f aca="false">I82+G83</f>
        <v>120000</v>
      </c>
      <c r="J83" s="56" t="n">
        <f aca="false">(F83+G83+H83)*((1+D83)^(1/12)-1)</f>
        <v>365.722447703783</v>
      </c>
      <c r="K83" s="56" t="n">
        <f aca="false">(F83+G83+H83+J83)*(Inputs!$C$14+IF(B83&lt;=10,Inputs!$C$12,Inputs!$C$13))/12</f>
        <v>187.776800672662</v>
      </c>
      <c r="L83" s="56" t="n">
        <f aca="false">IF(OR(E83=1,A83&lt;=Inputs!$C$15),0,MAX(Inputs!$C$8*I83-(F83+G83+H83+J83-K83),0))</f>
        <v>31254.9124777947</v>
      </c>
      <c r="M83" s="56" t="n">
        <f aca="false">L83*INDEX(Rates!$B$2:$C$101,C83+1,IF(Inputs!$C$5="Male",1,2))/1000/12*Inputs!$C$16</f>
        <v>132.182234020673</v>
      </c>
      <c r="N83" s="56" t="n">
        <f aca="false">IF($V$1=1,MAX(F83+G83+H83+J83-K83-M83,0)*Inputs!$C$22/12,0)</f>
        <v>598.752701921231</v>
      </c>
      <c r="O83" s="56" t="n">
        <f aca="false">IF(AND(MOD(A83,12)=0,B83&gt;=Inputs!$C$18),MAX(F83+G83+H83+J83-K83-M83-N83,0)*Inputs!$C$17,0)</f>
        <v>0</v>
      </c>
      <c r="P83" s="56" t="n">
        <f aca="false">F83+G83+H83+J83-K83-M83-N83+O83</f>
        <v>89214.1525862634</v>
      </c>
      <c r="Q83" s="56" t="n">
        <f aca="false">IF(OR(E83=1,P83&lt;=0),0,P83)</f>
        <v>89214.1525862634</v>
      </c>
      <c r="R83" s="15" t="n">
        <f aca="false">IF(OR(E83=1,AND(P83&lt;=0,I83&gt;0)),1,0)</f>
        <v>0</v>
      </c>
      <c r="S83" s="15" t="n">
        <f aca="false">IF(L83&gt;0,1,0)</f>
        <v>1</v>
      </c>
    </row>
    <row r="84" customFormat="false" ht="15" hidden="false" customHeight="false" outlineLevel="0" collapsed="false">
      <c r="A84" s="15" t="n">
        <v>83</v>
      </c>
      <c r="B84" s="15" t="n">
        <f aca="false">INT((A84-1)/12)+1</f>
        <v>7</v>
      </c>
      <c r="C84" s="15" t="n">
        <f aca="false">MIN(Inputs!$C$4+B84-1,99)</f>
        <v>80</v>
      </c>
      <c r="D84" s="55" t="n">
        <f aca="false">Inputs!$C$28</f>
        <v>0.05</v>
      </c>
      <c r="E84" s="15" t="n">
        <f aca="false">R83</f>
        <v>0</v>
      </c>
      <c r="F84" s="56" t="n">
        <f aca="false">Q83</f>
        <v>89214.1525862634</v>
      </c>
      <c r="G84" s="56" t="n">
        <f aca="false">IF(AND(MOD(A84-1,12)=0,B84&lt;=Inputs!$C$7,E84=0),Inputs!$C$6,0)</f>
        <v>0</v>
      </c>
      <c r="H84" s="56" t="n">
        <f aca="false">IF(B84=1,G84*Inputs!$C$9,0)</f>
        <v>0</v>
      </c>
      <c r="I84" s="56" t="n">
        <f aca="false">I83+G84</f>
        <v>120000</v>
      </c>
      <c r="J84" s="56" t="n">
        <f aca="false">(F84+G84+H84)*((1+D84)^(1/12)-1)</f>
        <v>363.469500889729</v>
      </c>
      <c r="K84" s="56" t="n">
        <f aca="false">(F84+G84+H84+J84)*(Inputs!$C$14+IF(B84&lt;=10,Inputs!$C$12,Inputs!$C$13))/12</f>
        <v>186.620046014902</v>
      </c>
      <c r="L84" s="56" t="n">
        <f aca="false">IF(OR(E84=1,A84&lt;=Inputs!$C$15),0,MAX(Inputs!$C$8*I84-(F84+G84+H84+J84-K84),0))</f>
        <v>31808.9979588618</v>
      </c>
      <c r="M84" s="56" t="n">
        <f aca="false">L84*INDEX(Rates!$B$2:$C$101,C84+1,IF(Inputs!$C$5="Male",1,2))/1000/12*Inputs!$C$16</f>
        <v>134.525553867686</v>
      </c>
      <c r="N84" s="56" t="n">
        <f aca="false">IF($V$1=1,MAX(F84+G84+H84+J84-K84-M84,0)*Inputs!$C$22/12,0)</f>
        <v>595.043176581804</v>
      </c>
      <c r="O84" s="56" t="n">
        <f aca="false">IF(AND(MOD(A84,12)=0,B84&gt;=Inputs!$C$18),MAX(F84+G84+H84+J84-K84-M84-N84,0)*Inputs!$C$17,0)</f>
        <v>0</v>
      </c>
      <c r="P84" s="56" t="n">
        <f aca="false">F84+G84+H84+J84-K84-M84-N84+O84</f>
        <v>88661.4333106887</v>
      </c>
      <c r="Q84" s="56" t="n">
        <f aca="false">IF(OR(E84=1,P84&lt;=0),0,P84)</f>
        <v>88661.4333106887</v>
      </c>
      <c r="R84" s="15" t="n">
        <f aca="false">IF(OR(E84=1,AND(P84&lt;=0,I84&gt;0)),1,0)</f>
        <v>0</v>
      </c>
      <c r="S84" s="15" t="n">
        <f aca="false">IF(L84&gt;0,1,0)</f>
        <v>1</v>
      </c>
    </row>
    <row r="85" customFormat="false" ht="15" hidden="false" customHeight="false" outlineLevel="0" collapsed="false">
      <c r="A85" s="15" t="n">
        <v>84</v>
      </c>
      <c r="B85" s="15" t="n">
        <f aca="false">INT((A85-1)/12)+1</f>
        <v>7</v>
      </c>
      <c r="C85" s="15" t="n">
        <f aca="false">MIN(Inputs!$C$4+B85-1,99)</f>
        <v>80</v>
      </c>
      <c r="D85" s="55" t="n">
        <f aca="false">Inputs!$C$28</f>
        <v>0.05</v>
      </c>
      <c r="E85" s="15" t="n">
        <f aca="false">R84</f>
        <v>0</v>
      </c>
      <c r="F85" s="56" t="n">
        <f aca="false">Q84</f>
        <v>88661.4333106887</v>
      </c>
      <c r="G85" s="56" t="n">
        <f aca="false">IF(AND(MOD(A85-1,12)=0,B85&lt;=Inputs!$C$7,E85=0),Inputs!$C$6,0)</f>
        <v>0</v>
      </c>
      <c r="H85" s="56" t="n">
        <f aca="false">IF(B85=1,G85*Inputs!$C$9,0)</f>
        <v>0</v>
      </c>
      <c r="I85" s="56" t="n">
        <f aca="false">I84+G85</f>
        <v>120000</v>
      </c>
      <c r="J85" s="56" t="n">
        <f aca="false">(F85+G85+H85)*((1+D85)^(1/12)-1)</f>
        <v>361.217654143429</v>
      </c>
      <c r="K85" s="56" t="n">
        <f aca="false">(F85+G85+H85+J85)*(Inputs!$C$14+IF(B85&lt;=10,Inputs!$C$12,Inputs!$C$13))/12</f>
        <v>185.463856176734</v>
      </c>
      <c r="L85" s="56" t="n">
        <f aca="false">IF(OR(E85=1,A85&lt;=Inputs!$C$15),0,MAX(Inputs!$C$8*I85-(F85+G85+H85+J85-K85),0))</f>
        <v>32362.8128913446</v>
      </c>
      <c r="M85" s="56" t="n">
        <f aca="false">L85*INDEX(Rates!$B$2:$C$101,C85+1,IF(Inputs!$C$5="Male",1,2))/1000/12*Inputs!$C$16</f>
        <v>136.867729519645</v>
      </c>
      <c r="N85" s="56" t="n">
        <f aca="false">IF($V$1=1,MAX(F85+G85+H85+J85-K85-M85,0)*Inputs!$C$22/12,0)</f>
        <v>591.335462527572</v>
      </c>
      <c r="O85" s="56" t="n">
        <f aca="false">IF(AND(MOD(A85,12)=0,B85&gt;=Inputs!$C$18),MAX(F85+G85+H85+J85-K85-M85-N85,0)*Inputs!$C$17,0)</f>
        <v>0</v>
      </c>
      <c r="P85" s="56" t="n">
        <f aca="false">F85+G85+H85+J85-K85-M85-N85+O85</f>
        <v>88108.9839166082</v>
      </c>
      <c r="Q85" s="56" t="n">
        <f aca="false">IF(OR(E85=1,P85&lt;=0),0,P85)</f>
        <v>88108.9839166082</v>
      </c>
      <c r="R85" s="15" t="n">
        <f aca="false">IF(OR(E85=1,AND(P85&lt;=0,I85&gt;0)),1,0)</f>
        <v>0</v>
      </c>
      <c r="S85" s="15" t="n">
        <f aca="false">IF(L85&gt;0,1,0)</f>
        <v>1</v>
      </c>
    </row>
    <row r="86" customFormat="false" ht="15" hidden="false" customHeight="false" outlineLevel="0" collapsed="false">
      <c r="A86" s="15" t="n">
        <v>85</v>
      </c>
      <c r="B86" s="15" t="n">
        <f aca="false">INT((A86-1)/12)+1</f>
        <v>8</v>
      </c>
      <c r="C86" s="15" t="n">
        <f aca="false">MIN(Inputs!$C$4+B86-1,99)</f>
        <v>81</v>
      </c>
      <c r="D86" s="55" t="n">
        <f aca="false">Inputs!$C$28</f>
        <v>0.05</v>
      </c>
      <c r="E86" s="15" t="n">
        <f aca="false">R85</f>
        <v>0</v>
      </c>
      <c r="F86" s="56" t="n">
        <f aca="false">Q85</f>
        <v>88108.9839166082</v>
      </c>
      <c r="G86" s="56" t="n">
        <f aca="false">IF(AND(MOD(A86-1,12)=0,B86&lt;=Inputs!$C$7,E86=0),Inputs!$C$6,0)</f>
        <v>0</v>
      </c>
      <c r="H86" s="56" t="n">
        <f aca="false">IF(B86=1,G86*Inputs!$C$9,0)</f>
        <v>0</v>
      </c>
      <c r="I86" s="56" t="n">
        <f aca="false">I85+G86</f>
        <v>120000</v>
      </c>
      <c r="J86" s="56" t="n">
        <f aca="false">(F86+G86+H86)*((1+D86)^(1/12)-1)</f>
        <v>358.966906927744</v>
      </c>
      <c r="K86" s="56" t="n">
        <f aca="false">(F86+G86+H86+J86)*(Inputs!$C$14+IF(B86&lt;=10,Inputs!$C$12,Inputs!$C$13))/12</f>
        <v>184.308230882367</v>
      </c>
      <c r="L86" s="56" t="n">
        <f aca="false">IF(OR(E86=1,A86&lt;=Inputs!$C$15),0,MAX(Inputs!$C$8*I86-(F86+G86+H86+J86-K86),0))</f>
        <v>32916.3574073464</v>
      </c>
      <c r="M86" s="56" t="n">
        <f aca="false">L86*INDEX(Rates!$B$2:$C$101,C86+1,IF(Inputs!$C$5="Male",1,2))/1000/12*Inputs!$C$16</f>
        <v>160.522102956493</v>
      </c>
      <c r="N86" s="56" t="n">
        <f aca="false">IF($V$1=1,MAX(F86+G86+H86+J86-K86-M86,0)*Inputs!$C$22/12,0)</f>
        <v>587.487469931314</v>
      </c>
      <c r="O86" s="56" t="n">
        <f aca="false">IF(AND(MOD(A86,12)=0,B86&gt;=Inputs!$C$18),MAX(F86+G86+H86+J86-K86-M86-N86,0)*Inputs!$C$17,0)</f>
        <v>0</v>
      </c>
      <c r="P86" s="56" t="n">
        <f aca="false">F86+G86+H86+J86-K86-M86-N86+O86</f>
        <v>87535.6330197658</v>
      </c>
      <c r="Q86" s="56" t="n">
        <f aca="false">IF(OR(E86=1,P86&lt;=0),0,P86)</f>
        <v>87535.6330197658</v>
      </c>
      <c r="R86" s="15" t="n">
        <f aca="false">IF(OR(E86=1,AND(P86&lt;=0,I86&gt;0)),1,0)</f>
        <v>0</v>
      </c>
      <c r="S86" s="15" t="n">
        <f aca="false">IF(L86&gt;0,1,0)</f>
        <v>1</v>
      </c>
    </row>
    <row r="87" customFormat="false" ht="15" hidden="false" customHeight="false" outlineLevel="0" collapsed="false">
      <c r="A87" s="15" t="n">
        <v>86</v>
      </c>
      <c r="B87" s="15" t="n">
        <f aca="false">INT((A87-1)/12)+1</f>
        <v>8</v>
      </c>
      <c r="C87" s="15" t="n">
        <f aca="false">MIN(Inputs!$C$4+B87-1,99)</f>
        <v>81</v>
      </c>
      <c r="D87" s="55" t="n">
        <f aca="false">Inputs!$C$28</f>
        <v>0.05</v>
      </c>
      <c r="E87" s="15" t="n">
        <f aca="false">R86</f>
        <v>0</v>
      </c>
      <c r="F87" s="56" t="n">
        <f aca="false">Q86</f>
        <v>87535.6330197658</v>
      </c>
      <c r="G87" s="56" t="n">
        <f aca="false">IF(AND(MOD(A87-1,12)=0,B87&lt;=Inputs!$C$7,E87=0),Inputs!$C$6,0)</f>
        <v>0</v>
      </c>
      <c r="H87" s="56" t="n">
        <f aca="false">IF(B87=1,G87*Inputs!$C$9,0)</f>
        <v>0</v>
      </c>
      <c r="I87" s="56" t="n">
        <f aca="false">I86+G87</f>
        <v>120000</v>
      </c>
      <c r="J87" s="56" t="n">
        <f aca="false">(F87+G87+H87)*((1+D87)^(1/12)-1)</f>
        <v>356.631004402542</v>
      </c>
      <c r="K87" s="56" t="n">
        <f aca="false">(F87+G87+H87+J87)*(Inputs!$C$14+IF(B87&lt;=10,Inputs!$C$12,Inputs!$C$13))/12</f>
        <v>183.108883383684</v>
      </c>
      <c r="L87" s="56" t="n">
        <f aca="false">IF(OR(E87=1,A87&lt;=Inputs!$C$15),0,MAX(Inputs!$C$8*I87-(F87+G87+H87+J87-K87),0))</f>
        <v>33490.8448592153</v>
      </c>
      <c r="M87" s="56" t="n">
        <f aca="false">L87*INDEX(Rates!$B$2:$C$101,C87+1,IF(Inputs!$C$5="Male",1,2))/1000/12*Inputs!$C$16</f>
        <v>163.32368676344</v>
      </c>
      <c r="N87" s="56" t="n">
        <f aca="false">IF($V$1=1,MAX(F87+G87+H87+J87-K87-M87,0)*Inputs!$C$22/12,0)</f>
        <v>583.638876360142</v>
      </c>
      <c r="O87" s="56" t="n">
        <f aca="false">IF(AND(MOD(A87,12)=0,B87&gt;=Inputs!$C$18),MAX(F87+G87+H87+J87-K87-M87-N87,0)*Inputs!$C$17,0)</f>
        <v>0</v>
      </c>
      <c r="P87" s="56" t="n">
        <f aca="false">F87+G87+H87+J87-K87-M87-N87+O87</f>
        <v>86962.1925776611</v>
      </c>
      <c r="Q87" s="56" t="n">
        <f aca="false">IF(OR(E87=1,P87&lt;=0),0,P87)</f>
        <v>86962.1925776611</v>
      </c>
      <c r="R87" s="15" t="n">
        <f aca="false">IF(OR(E87=1,AND(P87&lt;=0,I87&gt;0)),1,0)</f>
        <v>0</v>
      </c>
      <c r="S87" s="15" t="n">
        <f aca="false">IF(L87&gt;0,1,0)</f>
        <v>1</v>
      </c>
    </row>
    <row r="88" customFormat="false" ht="15" hidden="false" customHeight="false" outlineLevel="0" collapsed="false">
      <c r="A88" s="15" t="n">
        <v>87</v>
      </c>
      <c r="B88" s="15" t="n">
        <f aca="false">INT((A88-1)/12)+1</f>
        <v>8</v>
      </c>
      <c r="C88" s="15" t="n">
        <f aca="false">MIN(Inputs!$C$4+B88-1,99)</f>
        <v>81</v>
      </c>
      <c r="D88" s="55" t="n">
        <f aca="false">Inputs!$C$28</f>
        <v>0.05</v>
      </c>
      <c r="E88" s="15" t="n">
        <f aca="false">R87</f>
        <v>0</v>
      </c>
      <c r="F88" s="56" t="n">
        <f aca="false">Q87</f>
        <v>86962.1925776611</v>
      </c>
      <c r="G88" s="56" t="n">
        <f aca="false">IF(AND(MOD(A88-1,12)=0,B88&lt;=Inputs!$C$7,E88=0),Inputs!$C$6,0)</f>
        <v>0</v>
      </c>
      <c r="H88" s="56" t="n">
        <f aca="false">IF(B88=1,G88*Inputs!$C$9,0)</f>
        <v>0</v>
      </c>
      <c r="I88" s="56" t="n">
        <f aca="false">I87+G88</f>
        <v>120000</v>
      </c>
      <c r="J88" s="56" t="n">
        <f aca="false">(F88+G88+H88)*((1+D88)^(1/12)-1)</f>
        <v>354.294737058857</v>
      </c>
      <c r="K88" s="56" t="n">
        <f aca="false">(F88+G88+H88+J88)*(Inputs!$C$14+IF(B88&lt;=10,Inputs!$C$12,Inputs!$C$13))/12</f>
        <v>181.909348572333</v>
      </c>
      <c r="L88" s="56" t="n">
        <f aca="false">IF(OR(E88=1,A88&lt;=Inputs!$C$15),0,MAX(Inputs!$C$8*I88-(F88+G88+H88+J88-K88),0))</f>
        <v>34065.4220338524</v>
      </c>
      <c r="M88" s="56" t="n">
        <f aca="false">L88*INDEX(Rates!$B$2:$C$101,C88+1,IF(Inputs!$C$5="Male",1,2))/1000/12*Inputs!$C$16</f>
        <v>166.12570811842</v>
      </c>
      <c r="N88" s="56" t="n">
        <f aca="false">IF($V$1=1,MAX(F88+G88+H88+J88-K88-M88,0)*Inputs!$C$22/12,0)</f>
        <v>579.789681720195</v>
      </c>
      <c r="O88" s="56" t="n">
        <f aca="false">IF(AND(MOD(A88,12)=0,B88&gt;=Inputs!$C$18),MAX(F88+G88+H88+J88-K88-M88-N88,0)*Inputs!$C$17,0)</f>
        <v>0</v>
      </c>
      <c r="P88" s="56" t="n">
        <f aca="false">F88+G88+H88+J88-K88-M88-N88+O88</f>
        <v>86388.662576309</v>
      </c>
      <c r="Q88" s="56" t="n">
        <f aca="false">IF(OR(E88=1,P88&lt;=0),0,P88)</f>
        <v>86388.662576309</v>
      </c>
      <c r="R88" s="15" t="n">
        <f aca="false">IF(OR(E88=1,AND(P88&lt;=0,I88&gt;0)),1,0)</f>
        <v>0</v>
      </c>
      <c r="S88" s="15" t="n">
        <f aca="false">IF(L88&gt;0,1,0)</f>
        <v>1</v>
      </c>
    </row>
    <row r="89" customFormat="false" ht="15" hidden="false" customHeight="false" outlineLevel="0" collapsed="false">
      <c r="A89" s="15" t="n">
        <v>88</v>
      </c>
      <c r="B89" s="15" t="n">
        <f aca="false">INT((A89-1)/12)+1</f>
        <v>8</v>
      </c>
      <c r="C89" s="15" t="n">
        <f aca="false">MIN(Inputs!$C$4+B89-1,99)</f>
        <v>81</v>
      </c>
      <c r="D89" s="55" t="n">
        <f aca="false">Inputs!$C$28</f>
        <v>0.05</v>
      </c>
      <c r="E89" s="15" t="n">
        <f aca="false">R88</f>
        <v>0</v>
      </c>
      <c r="F89" s="56" t="n">
        <f aca="false">Q88</f>
        <v>86388.662576309</v>
      </c>
      <c r="G89" s="56" t="n">
        <f aca="false">IF(AND(MOD(A89-1,12)=0,B89&lt;=Inputs!$C$7,E89=0),Inputs!$C$6,0)</f>
        <v>0</v>
      </c>
      <c r="H89" s="56" t="n">
        <f aca="false">IF(B89=1,G89*Inputs!$C$9,0)</f>
        <v>0</v>
      </c>
      <c r="I89" s="56" t="n">
        <f aca="false">I88+G89</f>
        <v>120000</v>
      </c>
      <c r="J89" s="56" t="n">
        <f aca="false">(F89+G89+H89)*((1+D89)^(1/12)-1)</f>
        <v>351.958104839713</v>
      </c>
      <c r="K89" s="56" t="n">
        <f aca="false">(F89+G89+H89+J89)*(Inputs!$C$14+IF(B89&lt;=10,Inputs!$C$12,Inputs!$C$13))/12</f>
        <v>180.70962641906</v>
      </c>
      <c r="L89" s="56" t="n">
        <f aca="false">IF(OR(E89=1,A89&lt;=Inputs!$C$15),0,MAX(Inputs!$C$8*I89-(F89+G89+H89+J89-K89),0))</f>
        <v>34640.0889452704</v>
      </c>
      <c r="M89" s="56" t="n">
        <f aca="false">L89*INDEX(Rates!$B$2:$C$101,C89+1,IF(Inputs!$C$5="Male",1,2))/1000/12*Inputs!$C$16</f>
        <v>168.928167089768</v>
      </c>
      <c r="N89" s="56" t="n">
        <f aca="false">IF($V$1=1,MAX(F89+G89+H89+J89-K89-M89,0)*Inputs!$C$22/12,0)</f>
        <v>575.939885917599</v>
      </c>
      <c r="O89" s="56" t="n">
        <f aca="false">IF(AND(MOD(A89,12)=0,B89&gt;=Inputs!$C$18),MAX(F89+G89+H89+J89-K89-M89-N89,0)*Inputs!$C$17,0)</f>
        <v>0</v>
      </c>
      <c r="P89" s="56" t="n">
        <f aca="false">F89+G89+H89+J89-K89-M89-N89+O89</f>
        <v>85815.0430017223</v>
      </c>
      <c r="Q89" s="56" t="n">
        <f aca="false">IF(OR(E89=1,P89&lt;=0),0,P89)</f>
        <v>85815.0430017223</v>
      </c>
      <c r="R89" s="15" t="n">
        <f aca="false">IF(OR(E89=1,AND(P89&lt;=0,I89&gt;0)),1,0)</f>
        <v>0</v>
      </c>
      <c r="S89" s="15" t="n">
        <f aca="false">IF(L89&gt;0,1,0)</f>
        <v>1</v>
      </c>
    </row>
    <row r="90" customFormat="false" ht="15" hidden="false" customHeight="false" outlineLevel="0" collapsed="false">
      <c r="A90" s="15" t="n">
        <v>89</v>
      </c>
      <c r="B90" s="15" t="n">
        <f aca="false">INT((A90-1)/12)+1</f>
        <v>8</v>
      </c>
      <c r="C90" s="15" t="n">
        <f aca="false">MIN(Inputs!$C$4+B90-1,99)</f>
        <v>81</v>
      </c>
      <c r="D90" s="55" t="n">
        <f aca="false">Inputs!$C$28</f>
        <v>0.05</v>
      </c>
      <c r="E90" s="15" t="n">
        <f aca="false">R89</f>
        <v>0</v>
      </c>
      <c r="F90" s="56" t="n">
        <f aca="false">Q89</f>
        <v>85815.0430017223</v>
      </c>
      <c r="G90" s="56" t="n">
        <f aca="false">IF(AND(MOD(A90-1,12)=0,B90&lt;=Inputs!$C$7,E90=0),Inputs!$C$6,0)</f>
        <v>0</v>
      </c>
      <c r="H90" s="56" t="n">
        <f aca="false">IF(B90=1,G90*Inputs!$C$9,0)</f>
        <v>0</v>
      </c>
      <c r="I90" s="56" t="n">
        <f aca="false">I89+G90</f>
        <v>120000</v>
      </c>
      <c r="J90" s="56" t="n">
        <f aca="false">(F90+G90+H90)*((1+D90)^(1/12)-1)</f>
        <v>349.621107688123</v>
      </c>
      <c r="K90" s="56" t="n">
        <f aca="false">(F90+G90+H90+J90)*(Inputs!$C$14+IF(B90&lt;=10,Inputs!$C$12,Inputs!$C$13))/12</f>
        <v>179.509716894605</v>
      </c>
      <c r="L90" s="56" t="n">
        <f aca="false">IF(OR(E90=1,A90&lt;=Inputs!$C$15),0,MAX(Inputs!$C$8*I90-(F90+G90+H90+J90-K90),0))</f>
        <v>35214.8456074842</v>
      </c>
      <c r="M90" s="56" t="n">
        <f aca="false">L90*INDEX(Rates!$B$2:$C$101,C90+1,IF(Inputs!$C$5="Male",1,2))/1000/12*Inputs!$C$16</f>
        <v>171.731063745831</v>
      </c>
      <c r="N90" s="56" t="n">
        <f aca="false">IF($V$1=1,MAX(F90+G90+H90+J90-K90-M90,0)*Inputs!$C$22/12,0)</f>
        <v>572.089488858467</v>
      </c>
      <c r="O90" s="56" t="n">
        <f aca="false">IF(AND(MOD(A90,12)=0,B90&gt;=Inputs!$C$18),MAX(F90+G90+H90+J90-K90-M90-N90,0)*Inputs!$C$17,0)</f>
        <v>0</v>
      </c>
      <c r="P90" s="56" t="n">
        <f aca="false">F90+G90+H90+J90-K90-M90-N90+O90</f>
        <v>85241.3338399115</v>
      </c>
      <c r="Q90" s="56" t="n">
        <f aca="false">IF(OR(E90=1,P90&lt;=0),0,P90)</f>
        <v>85241.3338399115</v>
      </c>
      <c r="R90" s="15" t="n">
        <f aca="false">IF(OR(E90=1,AND(P90&lt;=0,I90&gt;0)),1,0)</f>
        <v>0</v>
      </c>
      <c r="S90" s="15" t="n">
        <f aca="false">IF(L90&gt;0,1,0)</f>
        <v>1</v>
      </c>
    </row>
    <row r="91" customFormat="false" ht="15" hidden="false" customHeight="false" outlineLevel="0" collapsed="false">
      <c r="A91" s="15" t="n">
        <v>90</v>
      </c>
      <c r="B91" s="15" t="n">
        <f aca="false">INT((A91-1)/12)+1</f>
        <v>8</v>
      </c>
      <c r="C91" s="15" t="n">
        <f aca="false">MIN(Inputs!$C$4+B91-1,99)</f>
        <v>81</v>
      </c>
      <c r="D91" s="55" t="n">
        <f aca="false">Inputs!$C$28</f>
        <v>0.05</v>
      </c>
      <c r="E91" s="15" t="n">
        <f aca="false">R90</f>
        <v>0</v>
      </c>
      <c r="F91" s="56" t="n">
        <f aca="false">Q90</f>
        <v>85241.3338399115</v>
      </c>
      <c r="G91" s="56" t="n">
        <f aca="false">IF(AND(MOD(A91-1,12)=0,B91&lt;=Inputs!$C$7,E91=0),Inputs!$C$6,0)</f>
        <v>0</v>
      </c>
      <c r="H91" s="56" t="n">
        <f aca="false">IF(B91=1,G91*Inputs!$C$9,0)</f>
        <v>0</v>
      </c>
      <c r="I91" s="56" t="n">
        <f aca="false">I90+G91</f>
        <v>120000</v>
      </c>
      <c r="J91" s="56" t="n">
        <f aca="false">(F91+G91+H91)*((1+D91)^(1/12)-1)</f>
        <v>347.283745547093</v>
      </c>
      <c r="K91" s="56" t="n">
        <f aca="false">(F91+G91+H91+J91)*(Inputs!$C$14+IF(B91&lt;=10,Inputs!$C$12,Inputs!$C$13))/12</f>
        <v>178.309619969705</v>
      </c>
      <c r="L91" s="56" t="n">
        <f aca="false">IF(OR(E91=1,A91&lt;=Inputs!$C$15),0,MAX(Inputs!$C$8*I91-(F91+G91+H91+J91-K91),0))</f>
        <v>35789.6920345111</v>
      </c>
      <c r="M91" s="56" t="n">
        <f aca="false">L91*INDEX(Rates!$B$2:$C$101,C91+1,IF(Inputs!$C$5="Male",1,2))/1000/12*Inputs!$C$16</f>
        <v>174.534398154966</v>
      </c>
      <c r="N91" s="56" t="n">
        <f aca="false">IF($V$1=1,MAX(F91+G91+H91+J91-K91-M91,0)*Inputs!$C$22/12,0)</f>
        <v>568.238490448893</v>
      </c>
      <c r="O91" s="56" t="n">
        <f aca="false">IF(AND(MOD(A91,12)=0,B91&gt;=Inputs!$C$18),MAX(F91+G91+H91+J91-K91-M91-N91,0)*Inputs!$C$17,0)</f>
        <v>0</v>
      </c>
      <c r="P91" s="56" t="n">
        <f aca="false">F91+G91+H91+J91-K91-M91-N91+O91</f>
        <v>84667.535076885</v>
      </c>
      <c r="Q91" s="56" t="n">
        <f aca="false">IF(OR(E91=1,P91&lt;=0),0,P91)</f>
        <v>84667.535076885</v>
      </c>
      <c r="R91" s="15" t="n">
        <f aca="false">IF(OR(E91=1,AND(P91&lt;=0,I91&gt;0)),1,0)</f>
        <v>0</v>
      </c>
      <c r="S91" s="15" t="n">
        <f aca="false">IF(L91&gt;0,1,0)</f>
        <v>1</v>
      </c>
    </row>
    <row r="92" customFormat="false" ht="15" hidden="false" customHeight="false" outlineLevel="0" collapsed="false">
      <c r="A92" s="15" t="n">
        <v>91</v>
      </c>
      <c r="B92" s="15" t="n">
        <f aca="false">INT((A92-1)/12)+1</f>
        <v>8</v>
      </c>
      <c r="C92" s="15" t="n">
        <f aca="false">MIN(Inputs!$C$4+B92-1,99)</f>
        <v>81</v>
      </c>
      <c r="D92" s="55" t="n">
        <f aca="false">Inputs!$C$28</f>
        <v>0.05</v>
      </c>
      <c r="E92" s="15" t="n">
        <f aca="false">R91</f>
        <v>0</v>
      </c>
      <c r="F92" s="56" t="n">
        <f aca="false">Q91</f>
        <v>84667.535076885</v>
      </c>
      <c r="G92" s="56" t="n">
        <f aca="false">IF(AND(MOD(A92-1,12)=0,B92&lt;=Inputs!$C$7,E92=0),Inputs!$C$6,0)</f>
        <v>0</v>
      </c>
      <c r="H92" s="56" t="n">
        <f aca="false">IF(B92=1,G92*Inputs!$C$9,0)</f>
        <v>0</v>
      </c>
      <c r="I92" s="56" t="n">
        <f aca="false">I91+G92</f>
        <v>120000</v>
      </c>
      <c r="J92" s="56" t="n">
        <f aca="false">(F92+G92+H92)*((1+D92)^(1/12)-1)</f>
        <v>344.946018359619</v>
      </c>
      <c r="K92" s="56" t="n">
        <f aca="false">(F92+G92+H92+J92)*(Inputs!$C$14+IF(B92&lt;=10,Inputs!$C$12,Inputs!$C$13))/12</f>
        <v>177.109335615093</v>
      </c>
      <c r="L92" s="56" t="n">
        <f aca="false">IF(OR(E92=1,A92&lt;=Inputs!$C$15),0,MAX(Inputs!$C$8*I92-(F92+G92+H92+J92-K92),0))</f>
        <v>36364.6282403704</v>
      </c>
      <c r="M92" s="56" t="n">
        <f aca="false">L92*INDEX(Rates!$B$2:$C$101,C92+1,IF(Inputs!$C$5="Male",1,2))/1000/12*Inputs!$C$16</f>
        <v>177.33817038554</v>
      </c>
      <c r="N92" s="56" t="n">
        <f aca="false">IF($V$1=1,MAX(F92+G92+H92+J92-K92-M92,0)*Inputs!$C$22/12,0)</f>
        <v>564.38689059496</v>
      </c>
      <c r="O92" s="56" t="n">
        <f aca="false">IF(AND(MOD(A92,12)=0,B92&gt;=Inputs!$C$18),MAX(F92+G92+H92+J92-K92-M92-N92,0)*Inputs!$C$17,0)</f>
        <v>0</v>
      </c>
      <c r="P92" s="56" t="n">
        <f aca="false">F92+G92+H92+J92-K92-M92-N92+O92</f>
        <v>84093.6466986491</v>
      </c>
      <c r="Q92" s="56" t="n">
        <f aca="false">IF(OR(E92=1,P92&lt;=0),0,P92)</f>
        <v>84093.6466986491</v>
      </c>
      <c r="R92" s="15" t="n">
        <f aca="false">IF(OR(E92=1,AND(P92&lt;=0,I92&gt;0)),1,0)</f>
        <v>0</v>
      </c>
      <c r="S92" s="15" t="n">
        <f aca="false">IF(L92&gt;0,1,0)</f>
        <v>1</v>
      </c>
    </row>
    <row r="93" customFormat="false" ht="15" hidden="false" customHeight="false" outlineLevel="0" collapsed="false">
      <c r="A93" s="15" t="n">
        <v>92</v>
      </c>
      <c r="B93" s="15" t="n">
        <f aca="false">INT((A93-1)/12)+1</f>
        <v>8</v>
      </c>
      <c r="C93" s="15" t="n">
        <f aca="false">MIN(Inputs!$C$4+B93-1,99)</f>
        <v>81</v>
      </c>
      <c r="D93" s="55" t="n">
        <f aca="false">Inputs!$C$28</f>
        <v>0.05</v>
      </c>
      <c r="E93" s="15" t="n">
        <f aca="false">R92</f>
        <v>0</v>
      </c>
      <c r="F93" s="56" t="n">
        <f aca="false">Q92</f>
        <v>84093.6466986491</v>
      </c>
      <c r="G93" s="56" t="n">
        <f aca="false">IF(AND(MOD(A93-1,12)=0,B93&lt;=Inputs!$C$7,E93=0),Inputs!$C$6,0)</f>
        <v>0</v>
      </c>
      <c r="H93" s="56" t="n">
        <f aca="false">IF(B93=1,G93*Inputs!$C$9,0)</f>
        <v>0</v>
      </c>
      <c r="I93" s="56" t="n">
        <f aca="false">I92+G93</f>
        <v>120000</v>
      </c>
      <c r="J93" s="56" t="n">
        <f aca="false">(F93+G93+H93)*((1+D93)^(1/12)-1)</f>
        <v>342.607926068688</v>
      </c>
      <c r="K93" s="56" t="n">
        <f aca="false">(F93+G93+H93+J93)*(Inputs!$C$14+IF(B93&lt;=10,Inputs!$C$12,Inputs!$C$13))/12</f>
        <v>175.908863801495</v>
      </c>
      <c r="L93" s="56" t="n">
        <f aca="false">IF(OR(E93=1,A93&lt;=Inputs!$C$15),0,MAX(Inputs!$C$8*I93-(F93+G93+H93+J93-K93),0))</f>
        <v>36939.6542390838</v>
      </c>
      <c r="M93" s="56" t="n">
        <f aca="false">L93*INDEX(Rates!$B$2:$C$101,C93+1,IF(Inputs!$C$5="Male",1,2))/1000/12*Inputs!$C$16</f>
        <v>180.142380505932</v>
      </c>
      <c r="N93" s="56" t="n">
        <f aca="false">IF($V$1=1,MAX(F93+G93+H93+J93-K93-M93,0)*Inputs!$C$22/12,0)</f>
        <v>560.534689202735</v>
      </c>
      <c r="O93" s="56" t="n">
        <f aca="false">IF(AND(MOD(A93,12)=0,B93&gt;=Inputs!$C$18),MAX(F93+G93+H93+J93-K93-M93-N93,0)*Inputs!$C$17,0)</f>
        <v>0</v>
      </c>
      <c r="P93" s="56" t="n">
        <f aca="false">F93+G93+H93+J93-K93-M93-N93+O93</f>
        <v>83519.6686912076</v>
      </c>
      <c r="Q93" s="56" t="n">
        <f aca="false">IF(OR(E93=1,P93&lt;=0),0,P93)</f>
        <v>83519.6686912076</v>
      </c>
      <c r="R93" s="15" t="n">
        <f aca="false">IF(OR(E93=1,AND(P93&lt;=0,I93&gt;0)),1,0)</f>
        <v>0</v>
      </c>
      <c r="S93" s="15" t="n">
        <f aca="false">IF(L93&gt;0,1,0)</f>
        <v>1</v>
      </c>
    </row>
    <row r="94" customFormat="false" ht="15" hidden="false" customHeight="false" outlineLevel="0" collapsed="false">
      <c r="A94" s="15" t="n">
        <v>93</v>
      </c>
      <c r="B94" s="15" t="n">
        <f aca="false">INT((A94-1)/12)+1</f>
        <v>8</v>
      </c>
      <c r="C94" s="15" t="n">
        <f aca="false">MIN(Inputs!$C$4+B94-1,99)</f>
        <v>81</v>
      </c>
      <c r="D94" s="55" t="n">
        <f aca="false">Inputs!$C$28</f>
        <v>0.05</v>
      </c>
      <c r="E94" s="15" t="n">
        <f aca="false">R93</f>
        <v>0</v>
      </c>
      <c r="F94" s="56" t="n">
        <f aca="false">Q93</f>
        <v>83519.6686912076</v>
      </c>
      <c r="G94" s="56" t="n">
        <f aca="false">IF(AND(MOD(A94-1,12)=0,B94&lt;=Inputs!$C$7,E94=0),Inputs!$C$6,0)</f>
        <v>0</v>
      </c>
      <c r="H94" s="56" t="n">
        <f aca="false">IF(B94=1,G94*Inputs!$C$9,0)</f>
        <v>0</v>
      </c>
      <c r="I94" s="56" t="n">
        <f aca="false">I93+G94</f>
        <v>120000</v>
      </c>
      <c r="J94" s="56" t="n">
        <f aca="false">(F94+G94+H94)*((1+D94)^(1/12)-1)</f>
        <v>340.26946861728</v>
      </c>
      <c r="K94" s="56" t="n">
        <f aca="false">(F94+G94+H94+J94)*(Inputs!$C$14+IF(B94&lt;=10,Inputs!$C$12,Inputs!$C$13))/12</f>
        <v>174.708204499635</v>
      </c>
      <c r="L94" s="56" t="n">
        <f aca="false">IF(OR(E94=1,A94&lt;=Inputs!$C$15),0,MAX(Inputs!$C$8*I94-(F94+G94+H94+J94-K94),0))</f>
        <v>37514.7700446748</v>
      </c>
      <c r="M94" s="56" t="n">
        <f aca="false">L94*INDEX(Rates!$B$2:$C$101,C94+1,IF(Inputs!$C$5="Male",1,2))/1000/12*Inputs!$C$16</f>
        <v>182.947028584531</v>
      </c>
      <c r="N94" s="56" t="n">
        <f aca="false">IF($V$1=1,MAX(F94+G94+H94+J94-K94-M94,0)*Inputs!$C$22/12,0)</f>
        <v>556.681886178271</v>
      </c>
      <c r="O94" s="56" t="n">
        <f aca="false">IF(AND(MOD(A94,12)=0,B94&gt;=Inputs!$C$18),MAX(F94+G94+H94+J94-K94-M94-N94,0)*Inputs!$C$17,0)</f>
        <v>0</v>
      </c>
      <c r="P94" s="56" t="n">
        <f aca="false">F94+G94+H94+J94-K94-M94-N94+O94</f>
        <v>82945.6010405624</v>
      </c>
      <c r="Q94" s="56" t="n">
        <f aca="false">IF(OR(E94=1,P94&lt;=0),0,P94)</f>
        <v>82945.6010405624</v>
      </c>
      <c r="R94" s="15" t="n">
        <f aca="false">IF(OR(E94=1,AND(P94&lt;=0,I94&gt;0)),1,0)</f>
        <v>0</v>
      </c>
      <c r="S94" s="15" t="n">
        <f aca="false">IF(L94&gt;0,1,0)</f>
        <v>1</v>
      </c>
    </row>
    <row r="95" customFormat="false" ht="15" hidden="false" customHeight="false" outlineLevel="0" collapsed="false">
      <c r="A95" s="15" t="n">
        <v>94</v>
      </c>
      <c r="B95" s="15" t="n">
        <f aca="false">INT((A95-1)/12)+1</f>
        <v>8</v>
      </c>
      <c r="C95" s="15" t="n">
        <f aca="false">MIN(Inputs!$C$4+B95-1,99)</f>
        <v>81</v>
      </c>
      <c r="D95" s="55" t="n">
        <f aca="false">Inputs!$C$28</f>
        <v>0.05</v>
      </c>
      <c r="E95" s="15" t="n">
        <f aca="false">R94</f>
        <v>0</v>
      </c>
      <c r="F95" s="56" t="n">
        <f aca="false">Q94</f>
        <v>82945.6010405624</v>
      </c>
      <c r="G95" s="56" t="n">
        <f aca="false">IF(AND(MOD(A95-1,12)=0,B95&lt;=Inputs!$C$7,E95=0),Inputs!$C$6,0)</f>
        <v>0</v>
      </c>
      <c r="H95" s="56" t="n">
        <f aca="false">IF(B95=1,G95*Inputs!$C$9,0)</f>
        <v>0</v>
      </c>
      <c r="I95" s="56" t="n">
        <f aca="false">I94+G95</f>
        <v>120000</v>
      </c>
      <c r="J95" s="56" t="n">
        <f aca="false">(F95+G95+H95)*((1+D95)^(1/12)-1)</f>
        <v>337.930645948363</v>
      </c>
      <c r="K95" s="56" t="n">
        <f aca="false">(F95+G95+H95+J95)*(Inputs!$C$14+IF(B95&lt;=10,Inputs!$C$12,Inputs!$C$13))/12</f>
        <v>173.507357680231</v>
      </c>
      <c r="L95" s="56" t="n">
        <f aca="false">IF(OR(E95=1,A95&lt;=Inputs!$C$15),0,MAX(Inputs!$C$8*I95-(F95+G95+H95+J95-K95),0))</f>
        <v>38089.9756711694</v>
      </c>
      <c r="M95" s="56" t="n">
        <f aca="false">L95*INDEX(Rates!$B$2:$C$101,C95+1,IF(Inputs!$C$5="Male",1,2))/1000/12*Inputs!$C$16</f>
        <v>185.752114689736</v>
      </c>
      <c r="N95" s="56" t="n">
        <f aca="false">IF($V$1=1,MAX(F95+G95+H95+J95-K95-M95,0)*Inputs!$C$22/12,0)</f>
        <v>552.828481427606</v>
      </c>
      <c r="O95" s="56" t="n">
        <f aca="false">IF(AND(MOD(A95,12)=0,B95&gt;=Inputs!$C$18),MAX(F95+G95+H95+J95-K95-M95-N95,0)*Inputs!$C$17,0)</f>
        <v>0</v>
      </c>
      <c r="P95" s="56" t="n">
        <f aca="false">F95+G95+H95+J95-K95-M95-N95+O95</f>
        <v>82371.4437327132</v>
      </c>
      <c r="Q95" s="56" t="n">
        <f aca="false">IF(OR(E95=1,P95&lt;=0),0,P95)</f>
        <v>82371.4437327132</v>
      </c>
      <c r="R95" s="15" t="n">
        <f aca="false">IF(OR(E95=1,AND(P95&lt;=0,I95&gt;0)),1,0)</f>
        <v>0</v>
      </c>
      <c r="S95" s="15" t="n">
        <f aca="false">IF(L95&gt;0,1,0)</f>
        <v>1</v>
      </c>
    </row>
    <row r="96" customFormat="false" ht="15" hidden="false" customHeight="false" outlineLevel="0" collapsed="false">
      <c r="A96" s="15" t="n">
        <v>95</v>
      </c>
      <c r="B96" s="15" t="n">
        <f aca="false">INT((A96-1)/12)+1</f>
        <v>8</v>
      </c>
      <c r="C96" s="15" t="n">
        <f aca="false">MIN(Inputs!$C$4+B96-1,99)</f>
        <v>81</v>
      </c>
      <c r="D96" s="55" t="n">
        <f aca="false">Inputs!$C$28</f>
        <v>0.05</v>
      </c>
      <c r="E96" s="15" t="n">
        <f aca="false">R95</f>
        <v>0</v>
      </c>
      <c r="F96" s="56" t="n">
        <f aca="false">Q95</f>
        <v>82371.4437327132</v>
      </c>
      <c r="G96" s="56" t="n">
        <f aca="false">IF(AND(MOD(A96-1,12)=0,B96&lt;=Inputs!$C$7,E96=0),Inputs!$C$6,0)</f>
        <v>0</v>
      </c>
      <c r="H96" s="56" t="n">
        <f aca="false">IF(B96=1,G96*Inputs!$C$9,0)</f>
        <v>0</v>
      </c>
      <c r="I96" s="56" t="n">
        <f aca="false">I95+G96</f>
        <v>120000</v>
      </c>
      <c r="J96" s="56" t="n">
        <f aca="false">(F96+G96+H96)*((1+D96)^(1/12)-1)</f>
        <v>335.591458004899</v>
      </c>
      <c r="K96" s="56" t="n">
        <f aca="false">(F96+G96+H96+J96)*(Inputs!$C$14+IF(B96&lt;=10,Inputs!$C$12,Inputs!$C$13))/12</f>
        <v>172.306323313996</v>
      </c>
      <c r="L96" s="56" t="n">
        <f aca="false">IF(OR(E96=1,A96&lt;=Inputs!$C$15),0,MAX(Inputs!$C$8*I96-(F96+G96+H96+J96-K96),0))</f>
        <v>38665.2711325959</v>
      </c>
      <c r="M96" s="56" t="n">
        <f aca="false">L96*INDEX(Rates!$B$2:$C$101,C96+1,IF(Inputs!$C$5="Male",1,2))/1000/12*Inputs!$C$16</f>
        <v>188.557638889959</v>
      </c>
      <c r="N96" s="56" t="n">
        <f aca="false">IF($V$1=1,MAX(F96+G96+H96+J96-K96-M96,0)*Inputs!$C$22/12,0)</f>
        <v>548.974474856761</v>
      </c>
      <c r="O96" s="56" t="n">
        <f aca="false">IF(AND(MOD(A96,12)=0,B96&gt;=Inputs!$C$18),MAX(F96+G96+H96+J96-K96-M96-N96,0)*Inputs!$C$17,0)</f>
        <v>0</v>
      </c>
      <c r="P96" s="56" t="n">
        <f aca="false">F96+G96+H96+J96-K96-M96-N96+O96</f>
        <v>81797.1967536574</v>
      </c>
      <c r="Q96" s="56" t="n">
        <f aca="false">IF(OR(E96=1,P96&lt;=0),0,P96)</f>
        <v>81797.1967536574</v>
      </c>
      <c r="R96" s="15" t="n">
        <f aca="false">IF(OR(E96=1,AND(P96&lt;=0,I96&gt;0)),1,0)</f>
        <v>0</v>
      </c>
      <c r="S96" s="15" t="n">
        <f aca="false">IF(L96&gt;0,1,0)</f>
        <v>1</v>
      </c>
    </row>
    <row r="97" customFormat="false" ht="15" hidden="false" customHeight="false" outlineLevel="0" collapsed="false">
      <c r="A97" s="15" t="n">
        <v>96</v>
      </c>
      <c r="B97" s="15" t="n">
        <f aca="false">INT((A97-1)/12)+1</f>
        <v>8</v>
      </c>
      <c r="C97" s="15" t="n">
        <f aca="false">MIN(Inputs!$C$4+B97-1,99)</f>
        <v>81</v>
      </c>
      <c r="D97" s="55" t="n">
        <f aca="false">Inputs!$C$28</f>
        <v>0.05</v>
      </c>
      <c r="E97" s="15" t="n">
        <f aca="false">R96</f>
        <v>0</v>
      </c>
      <c r="F97" s="56" t="n">
        <f aca="false">Q96</f>
        <v>81797.1967536574</v>
      </c>
      <c r="G97" s="56" t="n">
        <f aca="false">IF(AND(MOD(A97-1,12)=0,B97&lt;=Inputs!$C$7,E97=0),Inputs!$C$6,0)</f>
        <v>0</v>
      </c>
      <c r="H97" s="56" t="n">
        <f aca="false">IF(B97=1,G97*Inputs!$C$9,0)</f>
        <v>0</v>
      </c>
      <c r="I97" s="56" t="n">
        <f aca="false">I96+G97</f>
        <v>120000</v>
      </c>
      <c r="J97" s="56" t="n">
        <f aca="false">(F97+G97+H97)*((1+D97)^(1/12)-1)</f>
        <v>333.251904729839</v>
      </c>
      <c r="K97" s="56" t="n">
        <f aca="false">(F97+G97+H97+J97)*(Inputs!$C$14+IF(B97&lt;=10,Inputs!$C$12,Inputs!$C$13))/12</f>
        <v>171.10510137164</v>
      </c>
      <c r="L97" s="56" t="n">
        <f aca="false">IF(OR(E97=1,A97&lt;=Inputs!$C$15),0,MAX(Inputs!$C$8*I97-(F97+G97+H97+J97-K97),0))</f>
        <v>39240.6564429844</v>
      </c>
      <c r="M97" s="56" t="n">
        <f aca="false">L97*INDEX(Rates!$B$2:$C$101,C97+1,IF(Inputs!$C$5="Male",1,2))/1000/12*Inputs!$C$16</f>
        <v>191.363601253621</v>
      </c>
      <c r="N97" s="56" t="n">
        <f aca="false">IF($V$1=1,MAX(F97+G97+H97+J97-K97-M97,0)*Inputs!$C$22/12,0)</f>
        <v>545.119866371747</v>
      </c>
      <c r="O97" s="56" t="n">
        <f aca="false">IF(AND(MOD(A97,12)=0,B97&gt;=Inputs!$C$18),MAX(F97+G97+H97+J97-K97-M97-N97,0)*Inputs!$C$17,0)</f>
        <v>0</v>
      </c>
      <c r="P97" s="56" t="n">
        <f aca="false">F97+G97+H97+J97-K97-M97-N97+O97</f>
        <v>81222.8600893902</v>
      </c>
      <c r="Q97" s="56" t="n">
        <f aca="false">IF(OR(E97=1,P97&lt;=0),0,P97)</f>
        <v>81222.8600893902</v>
      </c>
      <c r="R97" s="15" t="n">
        <f aca="false">IF(OR(E97=1,AND(P97&lt;=0,I97&gt;0)),1,0)</f>
        <v>0</v>
      </c>
      <c r="S97" s="15" t="n">
        <f aca="false">IF(L97&gt;0,1,0)</f>
        <v>1</v>
      </c>
    </row>
    <row r="98" customFormat="false" ht="15" hidden="false" customHeight="false" outlineLevel="0" collapsed="false">
      <c r="A98" s="15" t="n">
        <v>97</v>
      </c>
      <c r="B98" s="15" t="n">
        <f aca="false">INT((A98-1)/12)+1</f>
        <v>9</v>
      </c>
      <c r="C98" s="15" t="n">
        <f aca="false">MIN(Inputs!$C$4+B98-1,99)</f>
        <v>82</v>
      </c>
      <c r="D98" s="55" t="n">
        <f aca="false">Inputs!$C$28</f>
        <v>0.05</v>
      </c>
      <c r="E98" s="15" t="n">
        <f aca="false">R97</f>
        <v>0</v>
      </c>
      <c r="F98" s="56" t="n">
        <f aca="false">Q97</f>
        <v>81222.8600893902</v>
      </c>
      <c r="G98" s="56" t="n">
        <f aca="false">IF(AND(MOD(A98-1,12)=0,B98&lt;=Inputs!$C$7,E98=0),Inputs!$C$6,0)</f>
        <v>0</v>
      </c>
      <c r="H98" s="56" t="n">
        <f aca="false">IF(B98=1,G98*Inputs!$C$9,0)</f>
        <v>0</v>
      </c>
      <c r="I98" s="56" t="n">
        <f aca="false">I97+G98</f>
        <v>120000</v>
      </c>
      <c r="J98" s="56" t="n">
        <f aca="false">(F98+G98+H98)*((1+D98)^(1/12)-1)</f>
        <v>330.911986066127</v>
      </c>
      <c r="K98" s="56" t="n">
        <f aca="false">(F98+G98+H98+J98)*(Inputs!$C$14+IF(B98&lt;=10,Inputs!$C$12,Inputs!$C$13))/12</f>
        <v>169.903691823867</v>
      </c>
      <c r="L98" s="56" t="n">
        <f aca="false">IF(OR(E98=1,A98&lt;=Inputs!$C$15),0,MAX(Inputs!$C$8*I98-(F98+G98+H98+J98-K98),0))</f>
        <v>39816.1316163675</v>
      </c>
      <c r="M98" s="56" t="n">
        <f aca="false">L98*INDEX(Rates!$B$2:$C$101,C98+1,IF(Inputs!$C$5="Male",1,2))/1000/12*Inputs!$C$16</f>
        <v>219.95094707075</v>
      </c>
      <c r="N98" s="56" t="n">
        <f aca="false">IF($V$1=1,MAX(F98+G98+H98+J98-K98-M98,0)*Inputs!$C$22/12,0)</f>
        <v>541.092782910412</v>
      </c>
      <c r="O98" s="56" t="n">
        <f aca="false">IF(AND(MOD(A98,12)=0,B98&gt;=Inputs!$C$18),MAX(F98+G98+H98+J98-K98-M98-N98,0)*Inputs!$C$17,0)</f>
        <v>0</v>
      </c>
      <c r="P98" s="56" t="n">
        <f aca="false">F98+G98+H98+J98-K98-M98-N98+O98</f>
        <v>80622.8246536513</v>
      </c>
      <c r="Q98" s="56" t="n">
        <f aca="false">IF(OR(E98=1,P98&lt;=0),0,P98)</f>
        <v>80622.8246536513</v>
      </c>
      <c r="R98" s="15" t="n">
        <f aca="false">IF(OR(E98=1,AND(P98&lt;=0,I98&gt;0)),1,0)</f>
        <v>0</v>
      </c>
      <c r="S98" s="15" t="n">
        <f aca="false">IF(L98&gt;0,1,0)</f>
        <v>1</v>
      </c>
    </row>
    <row r="99" customFormat="false" ht="15" hidden="false" customHeight="false" outlineLevel="0" collapsed="false">
      <c r="A99" s="15" t="n">
        <v>98</v>
      </c>
      <c r="B99" s="15" t="n">
        <f aca="false">INT((A99-1)/12)+1</f>
        <v>9</v>
      </c>
      <c r="C99" s="15" t="n">
        <f aca="false">MIN(Inputs!$C$4+B99-1,99)</f>
        <v>82</v>
      </c>
      <c r="D99" s="55" t="n">
        <f aca="false">Inputs!$C$28</f>
        <v>0.05</v>
      </c>
      <c r="E99" s="15" t="n">
        <f aca="false">R98</f>
        <v>0</v>
      </c>
      <c r="F99" s="56" t="n">
        <f aca="false">Q98</f>
        <v>80622.8246536513</v>
      </c>
      <c r="G99" s="56" t="n">
        <f aca="false">IF(AND(MOD(A99-1,12)=0,B99&lt;=Inputs!$C$7,E99=0),Inputs!$C$6,0)</f>
        <v>0</v>
      </c>
      <c r="H99" s="56" t="n">
        <f aca="false">IF(B99=1,G99*Inputs!$C$9,0)</f>
        <v>0</v>
      </c>
      <c r="I99" s="56" t="n">
        <f aca="false">I98+G99</f>
        <v>120000</v>
      </c>
      <c r="J99" s="56" t="n">
        <f aca="false">(F99+G99+H99)*((1+D99)^(1/12)-1)</f>
        <v>328.467367426352</v>
      </c>
      <c r="K99" s="56" t="n">
        <f aca="false">(F99+G99+H99+J99)*(Inputs!$C$14+IF(B99&lt;=10,Inputs!$C$12,Inputs!$C$13))/12</f>
        <v>168.648525043912</v>
      </c>
      <c r="L99" s="56" t="n">
        <f aca="false">IF(OR(E99=1,A99&lt;=Inputs!$C$15),0,MAX(Inputs!$C$8*I99-(F99+G99+H99+J99-K99),0))</f>
        <v>40417.3565039663</v>
      </c>
      <c r="M99" s="56" t="n">
        <f aca="false">L99*INDEX(Rates!$B$2:$C$101,C99+1,IF(Inputs!$C$5="Male",1,2))/1000/12*Inputs!$C$16</f>
        <v>223.272213553994</v>
      </c>
      <c r="N99" s="56" t="n">
        <f aca="false">IF($V$1=1,MAX(F99+G99+H99+J99-K99-M99,0)*Inputs!$C$22/12,0)</f>
        <v>537.062475216532</v>
      </c>
      <c r="O99" s="56" t="n">
        <f aca="false">IF(AND(MOD(A99,12)=0,B99&gt;=Inputs!$C$18),MAX(F99+G99+H99+J99-K99-M99-N99,0)*Inputs!$C$17,0)</f>
        <v>0</v>
      </c>
      <c r="P99" s="56" t="n">
        <f aca="false">F99+G99+H99+J99-K99-M99-N99+O99</f>
        <v>80022.3088072632</v>
      </c>
      <c r="Q99" s="56" t="n">
        <f aca="false">IF(OR(E99=1,P99&lt;=0),0,P99)</f>
        <v>80022.3088072632</v>
      </c>
      <c r="R99" s="15" t="n">
        <f aca="false">IF(OR(E99=1,AND(P99&lt;=0,I99&gt;0)),1,0)</f>
        <v>0</v>
      </c>
      <c r="S99" s="15" t="n">
        <f aca="false">IF(L99&gt;0,1,0)</f>
        <v>1</v>
      </c>
    </row>
    <row r="100" customFormat="false" ht="15" hidden="false" customHeight="false" outlineLevel="0" collapsed="false">
      <c r="A100" s="15" t="n">
        <v>99</v>
      </c>
      <c r="B100" s="15" t="n">
        <f aca="false">INT((A100-1)/12)+1</f>
        <v>9</v>
      </c>
      <c r="C100" s="15" t="n">
        <f aca="false">MIN(Inputs!$C$4+B100-1,99)</f>
        <v>82</v>
      </c>
      <c r="D100" s="55" t="n">
        <f aca="false">Inputs!$C$28</f>
        <v>0.05</v>
      </c>
      <c r="E100" s="15" t="n">
        <f aca="false">R99</f>
        <v>0</v>
      </c>
      <c r="F100" s="56" t="n">
        <f aca="false">Q99</f>
        <v>80022.3088072632</v>
      </c>
      <c r="G100" s="56" t="n">
        <f aca="false">IF(AND(MOD(A100-1,12)=0,B100&lt;=Inputs!$C$7,E100=0),Inputs!$C$6,0)</f>
        <v>0</v>
      </c>
      <c r="H100" s="56" t="n">
        <f aca="false">IF(B100=1,G100*Inputs!$C$9,0)</f>
        <v>0</v>
      </c>
      <c r="I100" s="56" t="n">
        <f aca="false">I99+G100</f>
        <v>120000</v>
      </c>
      <c r="J100" s="56" t="n">
        <f aca="false">(F100+G100+H100)*((1+D100)^(1/12)-1)</f>
        <v>326.020791534124</v>
      </c>
      <c r="K100" s="56" t="n">
        <f aca="false">(F100+G100+H100+J100)*(Inputs!$C$14+IF(B100&lt;=10,Inputs!$C$12,Inputs!$C$13))/12</f>
        <v>167.392353330828</v>
      </c>
      <c r="L100" s="56" t="n">
        <f aca="false">IF(OR(E100=1,A100&lt;=Inputs!$C$15),0,MAX(Inputs!$C$8*I100-(F100+G100+H100+J100-K100),0))</f>
        <v>41019.0627545335</v>
      </c>
      <c r="M100" s="56" t="n">
        <f aca="false">L100*INDEX(Rates!$B$2:$C$101,C100+1,IF(Inputs!$C$5="Male",1,2))/1000/12*Inputs!$C$16</f>
        <v>226.596139166502</v>
      </c>
      <c r="N100" s="56" t="n">
        <f aca="false">IF($V$1=1,MAX(F100+G100+H100+J100-K100-M100,0)*Inputs!$C$22/12,0)</f>
        <v>533.028940708667</v>
      </c>
      <c r="O100" s="56" t="n">
        <f aca="false">IF(AND(MOD(A100,12)=0,B100&gt;=Inputs!$C$18),MAX(F100+G100+H100+J100-K100-M100-N100,0)*Inputs!$C$17,0)</f>
        <v>0</v>
      </c>
      <c r="P100" s="56" t="n">
        <f aca="false">F100+G100+H100+J100-K100-M100-N100+O100</f>
        <v>79421.3121655914</v>
      </c>
      <c r="Q100" s="56" t="n">
        <f aca="false">IF(OR(E100=1,P100&lt;=0),0,P100)</f>
        <v>79421.3121655914</v>
      </c>
      <c r="R100" s="15" t="n">
        <f aca="false">IF(OR(E100=1,AND(P100&lt;=0,I100&gt;0)),1,0)</f>
        <v>0</v>
      </c>
      <c r="S100" s="15" t="n">
        <f aca="false">IF(L100&gt;0,1,0)</f>
        <v>1</v>
      </c>
    </row>
    <row r="101" customFormat="false" ht="15" hidden="false" customHeight="false" outlineLevel="0" collapsed="false">
      <c r="A101" s="15" t="n">
        <v>100</v>
      </c>
      <c r="B101" s="15" t="n">
        <f aca="false">INT((A101-1)/12)+1</f>
        <v>9</v>
      </c>
      <c r="C101" s="15" t="n">
        <f aca="false">MIN(Inputs!$C$4+B101-1,99)</f>
        <v>82</v>
      </c>
      <c r="D101" s="55" t="n">
        <f aca="false">Inputs!$C$28</f>
        <v>0.05</v>
      </c>
      <c r="E101" s="15" t="n">
        <f aca="false">R100</f>
        <v>0</v>
      </c>
      <c r="F101" s="56" t="n">
        <f aca="false">Q100</f>
        <v>79421.3121655914</v>
      </c>
      <c r="G101" s="56" t="n">
        <f aca="false">IF(AND(MOD(A101-1,12)=0,B101&lt;=Inputs!$C$7,E101=0),Inputs!$C$6,0)</f>
        <v>0</v>
      </c>
      <c r="H101" s="56" t="n">
        <f aca="false">IF(B101=1,G101*Inputs!$C$9,0)</f>
        <v>0</v>
      </c>
      <c r="I101" s="56" t="n">
        <f aca="false">I100+G101</f>
        <v>120000</v>
      </c>
      <c r="J101" s="56" t="n">
        <f aca="false">(F101+G101+H101)*((1+D101)^(1/12)-1)</f>
        <v>323.572256822396</v>
      </c>
      <c r="K101" s="56" t="n">
        <f aca="false">(F101+G101+H101+J101)*(Inputs!$C$14+IF(B101&lt;=10,Inputs!$C$12,Inputs!$C$13))/12</f>
        <v>166.135175880029</v>
      </c>
      <c r="L101" s="56" t="n">
        <f aca="false">IF(OR(E101=1,A101&lt;=Inputs!$C$15),0,MAX(Inputs!$C$8*I101-(F101+G101+H101+J101-K101),0))</f>
        <v>41621.2507534663</v>
      </c>
      <c r="M101" s="56" t="n">
        <f aca="false">L101*INDEX(Rates!$B$2:$C$101,C101+1,IF(Inputs!$C$5="Male",1,2))/1000/12*Inputs!$C$16</f>
        <v>229.922726037273</v>
      </c>
      <c r="N101" s="56" t="n">
        <f aca="false">IF($V$1=1,MAX(F101+G101+H101+J101-K101-M101,0)*Inputs!$C$22/12,0)</f>
        <v>528.99217680331</v>
      </c>
      <c r="O101" s="56" t="n">
        <f aca="false">IF(AND(MOD(A101,12)=0,B101&gt;=Inputs!$C$18),MAX(F101+G101+H101+J101-K101-M101-N101,0)*Inputs!$C$17,0)</f>
        <v>0</v>
      </c>
      <c r="P101" s="56" t="n">
        <f aca="false">F101+G101+H101+J101-K101-M101-N101+O101</f>
        <v>78819.8343436932</v>
      </c>
      <c r="Q101" s="56" t="n">
        <f aca="false">IF(OR(E101=1,P101&lt;=0),0,P101)</f>
        <v>78819.8343436932</v>
      </c>
      <c r="R101" s="15" t="n">
        <f aca="false">IF(OR(E101=1,AND(P101&lt;=0,I101&gt;0)),1,0)</f>
        <v>0</v>
      </c>
      <c r="S101" s="15" t="n">
        <f aca="false">IF(L101&gt;0,1,0)</f>
        <v>1</v>
      </c>
    </row>
    <row r="102" customFormat="false" ht="15" hidden="false" customHeight="false" outlineLevel="0" collapsed="false">
      <c r="A102" s="15" t="n">
        <v>101</v>
      </c>
      <c r="B102" s="15" t="n">
        <f aca="false">INT((A102-1)/12)+1</f>
        <v>9</v>
      </c>
      <c r="C102" s="15" t="n">
        <f aca="false">MIN(Inputs!$C$4+B102-1,99)</f>
        <v>82</v>
      </c>
      <c r="D102" s="55" t="n">
        <f aca="false">Inputs!$C$28</f>
        <v>0.05</v>
      </c>
      <c r="E102" s="15" t="n">
        <f aca="false">R101</f>
        <v>0</v>
      </c>
      <c r="F102" s="56" t="n">
        <f aca="false">Q101</f>
        <v>78819.8343436932</v>
      </c>
      <c r="G102" s="56" t="n">
        <f aca="false">IF(AND(MOD(A102-1,12)=0,B102&lt;=Inputs!$C$7,E102=0),Inputs!$C$6,0)</f>
        <v>0</v>
      </c>
      <c r="H102" s="56" t="n">
        <f aca="false">IF(B102=1,G102*Inputs!$C$9,0)</f>
        <v>0</v>
      </c>
      <c r="I102" s="56" t="n">
        <f aca="false">I101+G102</f>
        <v>120000</v>
      </c>
      <c r="J102" s="56" t="n">
        <f aca="false">(F102+G102+H102)*((1+D102)^(1/12)-1)</f>
        <v>321.121761722864</v>
      </c>
      <c r="K102" s="56" t="n">
        <f aca="false">(F102+G102+H102+J102)*(Inputs!$C$14+IF(B102&lt;=10,Inputs!$C$12,Inputs!$C$13))/12</f>
        <v>164.876991886283</v>
      </c>
      <c r="L102" s="56" t="n">
        <f aca="false">IF(OR(E102=1,A102&lt;=Inputs!$C$15),0,MAX(Inputs!$C$8*I102-(F102+G102+H102+J102-K102),0))</f>
        <v>42223.9208864703</v>
      </c>
      <c r="M102" s="56" t="n">
        <f aca="false">L102*INDEX(Rates!$B$2:$C$101,C102+1,IF(Inputs!$C$5="Male",1,2))/1000/12*Inputs!$C$16</f>
        <v>233.25197629701</v>
      </c>
      <c r="N102" s="56" t="n">
        <f aca="false">IF($V$1=1,MAX(F102+G102+H102+J102-K102-M102,0)*Inputs!$C$22/12,0)</f>
        <v>524.952180914885</v>
      </c>
      <c r="O102" s="56" t="n">
        <f aca="false">IF(AND(MOD(A102,12)=0,B102&gt;=Inputs!$C$18),MAX(F102+G102+H102+J102-K102-M102-N102,0)*Inputs!$C$17,0)</f>
        <v>0</v>
      </c>
      <c r="P102" s="56" t="n">
        <f aca="false">F102+G102+H102+J102-K102-M102-N102+O102</f>
        <v>78217.8749563178</v>
      </c>
      <c r="Q102" s="56" t="n">
        <f aca="false">IF(OR(E102=1,P102&lt;=0),0,P102)</f>
        <v>78217.8749563178</v>
      </c>
      <c r="R102" s="15" t="n">
        <f aca="false">IF(OR(E102=1,AND(P102&lt;=0,I102&gt;0)),1,0)</f>
        <v>0</v>
      </c>
      <c r="S102" s="15" t="n">
        <f aca="false">IF(L102&gt;0,1,0)</f>
        <v>1</v>
      </c>
    </row>
    <row r="103" customFormat="false" ht="15" hidden="false" customHeight="false" outlineLevel="0" collapsed="false">
      <c r="A103" s="15" t="n">
        <v>102</v>
      </c>
      <c r="B103" s="15" t="n">
        <f aca="false">INT((A103-1)/12)+1</f>
        <v>9</v>
      </c>
      <c r="C103" s="15" t="n">
        <f aca="false">MIN(Inputs!$C$4+B103-1,99)</f>
        <v>82</v>
      </c>
      <c r="D103" s="55" t="n">
        <f aca="false">Inputs!$C$28</f>
        <v>0.05</v>
      </c>
      <c r="E103" s="15" t="n">
        <f aca="false">R102</f>
        <v>0</v>
      </c>
      <c r="F103" s="56" t="n">
        <f aca="false">Q102</f>
        <v>78217.8749563178</v>
      </c>
      <c r="G103" s="56" t="n">
        <f aca="false">IF(AND(MOD(A103-1,12)=0,B103&lt;=Inputs!$C$7,E103=0),Inputs!$C$6,0)</f>
        <v>0</v>
      </c>
      <c r="H103" s="56" t="n">
        <f aca="false">IF(B103=1,G103*Inputs!$C$9,0)</f>
        <v>0</v>
      </c>
      <c r="I103" s="56" t="n">
        <f aca="false">I102+G103</f>
        <v>120000</v>
      </c>
      <c r="J103" s="56" t="n">
        <f aca="false">(F103+G103+H103)*((1+D103)^(1/12)-1)</f>
        <v>318.669304665967</v>
      </c>
      <c r="K103" s="56" t="n">
        <f aca="false">(F103+G103+H103+J103)*(Inputs!$C$14+IF(B103&lt;=10,Inputs!$C$12,Inputs!$C$13))/12</f>
        <v>163.617800543716</v>
      </c>
      <c r="L103" s="56" t="n">
        <f aca="false">IF(OR(E103=1,A103&lt;=Inputs!$C$15),0,MAX(Inputs!$C$8*I103-(F103+G103+H103+J103-K103),0))</f>
        <v>42827.0735395599</v>
      </c>
      <c r="M103" s="56" t="n">
        <f aca="false">L103*INDEX(Rates!$B$2:$C$101,C103+1,IF(Inputs!$C$5="Male",1,2))/1000/12*Inputs!$C$16</f>
        <v>236.583892078119</v>
      </c>
      <c r="N103" s="56" t="n">
        <f aca="false">IF($V$1=1,MAX(F103+G103+H103+J103-K103-M103,0)*Inputs!$C$22/12,0)</f>
        <v>520.908950455747</v>
      </c>
      <c r="O103" s="56" t="n">
        <f aca="false">IF(AND(MOD(A103,12)=0,B103&gt;=Inputs!$C$18),MAX(F103+G103+H103+J103-K103-M103-N103,0)*Inputs!$C$17,0)</f>
        <v>0</v>
      </c>
      <c r="P103" s="56" t="n">
        <f aca="false">F103+G103+H103+J103-K103-M103-N103+O103</f>
        <v>77615.4336179062</v>
      </c>
      <c r="Q103" s="56" t="n">
        <f aca="false">IF(OR(E103=1,P103&lt;=0),0,P103)</f>
        <v>77615.4336179062</v>
      </c>
      <c r="R103" s="15" t="n">
        <f aca="false">IF(OR(E103=1,AND(P103&lt;=0,I103&gt;0)),1,0)</f>
        <v>0</v>
      </c>
      <c r="S103" s="15" t="n">
        <f aca="false">IF(L103&gt;0,1,0)</f>
        <v>1</v>
      </c>
    </row>
    <row r="104" customFormat="false" ht="15" hidden="false" customHeight="false" outlineLevel="0" collapsed="false">
      <c r="A104" s="15" t="n">
        <v>103</v>
      </c>
      <c r="B104" s="15" t="n">
        <f aca="false">INT((A104-1)/12)+1</f>
        <v>9</v>
      </c>
      <c r="C104" s="15" t="n">
        <f aca="false">MIN(Inputs!$C$4+B104-1,99)</f>
        <v>82</v>
      </c>
      <c r="D104" s="55" t="n">
        <f aca="false">Inputs!$C$28</f>
        <v>0.05</v>
      </c>
      <c r="E104" s="15" t="n">
        <f aca="false">R103</f>
        <v>0</v>
      </c>
      <c r="F104" s="56" t="n">
        <f aca="false">Q103</f>
        <v>77615.4336179062</v>
      </c>
      <c r="G104" s="56" t="n">
        <f aca="false">IF(AND(MOD(A104-1,12)=0,B104&lt;=Inputs!$C$7,E104=0),Inputs!$C$6,0)</f>
        <v>0</v>
      </c>
      <c r="H104" s="56" t="n">
        <f aca="false">IF(B104=1,G104*Inputs!$C$9,0)</f>
        <v>0</v>
      </c>
      <c r="I104" s="56" t="n">
        <f aca="false">I103+G104</f>
        <v>120000</v>
      </c>
      <c r="J104" s="56" t="n">
        <f aca="false">(F104+G104+H104)*((1+D104)^(1/12)-1)</f>
        <v>316.214884080892</v>
      </c>
      <c r="K104" s="56" t="n">
        <f aca="false">(F104+G104+H104+J104)*(Inputs!$C$14+IF(B104&lt;=10,Inputs!$C$12,Inputs!$C$13))/12</f>
        <v>162.357601045807</v>
      </c>
      <c r="L104" s="56" t="n">
        <f aca="false">IF(OR(E104=1,A104&lt;=Inputs!$C$15),0,MAX(Inputs!$C$8*I104-(F104+G104+H104+J104-K104),0))</f>
        <v>43430.7090990587</v>
      </c>
      <c r="M104" s="56" t="n">
        <f aca="false">L104*INDEX(Rates!$B$2:$C$101,C104+1,IF(Inputs!$C$5="Male",1,2))/1000/12*Inputs!$C$16</f>
        <v>239.918475514717</v>
      </c>
      <c r="N104" s="56" t="n">
        <f aca="false">IF($V$1=1,MAX(F104+G104+H104+J104-K104-M104,0)*Inputs!$C$22/12,0)</f>
        <v>516.862482836177</v>
      </c>
      <c r="O104" s="56" t="n">
        <f aca="false">IF(AND(MOD(A104,12)=0,B104&gt;=Inputs!$C$18),MAX(F104+G104+H104+J104-K104-M104-N104,0)*Inputs!$C$17,0)</f>
        <v>0</v>
      </c>
      <c r="P104" s="56" t="n">
        <f aca="false">F104+G104+H104+J104-K104-M104-N104+O104</f>
        <v>77012.5099425904</v>
      </c>
      <c r="Q104" s="56" t="n">
        <f aca="false">IF(OR(E104=1,P104&lt;=0),0,P104)</f>
        <v>77012.5099425904</v>
      </c>
      <c r="R104" s="15" t="n">
        <f aca="false">IF(OR(E104=1,AND(P104&lt;=0,I104&gt;0)),1,0)</f>
        <v>0</v>
      </c>
      <c r="S104" s="15" t="n">
        <f aca="false">IF(L104&gt;0,1,0)</f>
        <v>1</v>
      </c>
    </row>
    <row r="105" customFormat="false" ht="15" hidden="false" customHeight="false" outlineLevel="0" collapsed="false">
      <c r="A105" s="15" t="n">
        <v>104</v>
      </c>
      <c r="B105" s="15" t="n">
        <f aca="false">INT((A105-1)/12)+1</f>
        <v>9</v>
      </c>
      <c r="C105" s="15" t="n">
        <f aca="false">MIN(Inputs!$C$4+B105-1,99)</f>
        <v>82</v>
      </c>
      <c r="D105" s="55" t="n">
        <f aca="false">Inputs!$C$28</f>
        <v>0.05</v>
      </c>
      <c r="E105" s="15" t="n">
        <f aca="false">R104</f>
        <v>0</v>
      </c>
      <c r="F105" s="56" t="n">
        <f aca="false">Q104</f>
        <v>77012.5099425904</v>
      </c>
      <c r="G105" s="56" t="n">
        <f aca="false">IF(AND(MOD(A105-1,12)=0,B105&lt;=Inputs!$C$7,E105=0),Inputs!$C$6,0)</f>
        <v>0</v>
      </c>
      <c r="H105" s="56" t="n">
        <f aca="false">IF(B105=1,G105*Inputs!$C$9,0)</f>
        <v>0</v>
      </c>
      <c r="I105" s="56" t="n">
        <f aca="false">I104+G105</f>
        <v>120000</v>
      </c>
      <c r="J105" s="56" t="n">
        <f aca="false">(F105+G105+H105)*((1+D105)^(1/12)-1)</f>
        <v>313.758498395563</v>
      </c>
      <c r="K105" s="56" t="n">
        <f aca="false">(F105+G105+H105+J105)*(Inputs!$C$14+IF(B105&lt;=10,Inputs!$C$12,Inputs!$C$13))/12</f>
        <v>161.096392585387</v>
      </c>
      <c r="L105" s="56" t="n">
        <f aca="false">IF(OR(E105=1,A105&lt;=Inputs!$C$15),0,MAX(Inputs!$C$8*I105-(F105+G105+H105+J105-K105),0))</f>
        <v>44034.8279515994</v>
      </c>
      <c r="M105" s="56" t="n">
        <f aca="false">L105*INDEX(Rates!$B$2:$C$101,C105+1,IF(Inputs!$C$5="Male",1,2))/1000/12*Inputs!$C$16</f>
        <v>243.255728742627</v>
      </c>
      <c r="N105" s="56" t="n">
        <f aca="false">IF($V$1=1,MAX(F105+G105+H105+J105-K105-M105,0)*Inputs!$C$22/12,0)</f>
        <v>512.812775464386</v>
      </c>
      <c r="O105" s="56" t="n">
        <f aca="false">IF(AND(MOD(A105,12)=0,B105&gt;=Inputs!$C$18),MAX(F105+G105+H105+J105-K105-M105-N105,0)*Inputs!$C$17,0)</f>
        <v>0</v>
      </c>
      <c r="P105" s="56" t="n">
        <f aca="false">F105+G105+H105+J105-K105-M105-N105+O105</f>
        <v>76409.1035441936</v>
      </c>
      <c r="Q105" s="56" t="n">
        <f aca="false">IF(OR(E105=1,P105&lt;=0),0,P105)</f>
        <v>76409.1035441936</v>
      </c>
      <c r="R105" s="15" t="n">
        <f aca="false">IF(OR(E105=1,AND(P105&lt;=0,I105&gt;0)),1,0)</f>
        <v>0</v>
      </c>
      <c r="S105" s="15" t="n">
        <f aca="false">IF(L105&gt;0,1,0)</f>
        <v>1</v>
      </c>
    </row>
    <row r="106" customFormat="false" ht="15" hidden="false" customHeight="false" outlineLevel="0" collapsed="false">
      <c r="A106" s="15" t="n">
        <v>105</v>
      </c>
      <c r="B106" s="15" t="n">
        <f aca="false">INT((A106-1)/12)+1</f>
        <v>9</v>
      </c>
      <c r="C106" s="15" t="n">
        <f aca="false">MIN(Inputs!$C$4+B106-1,99)</f>
        <v>82</v>
      </c>
      <c r="D106" s="55" t="n">
        <f aca="false">Inputs!$C$28</f>
        <v>0.05</v>
      </c>
      <c r="E106" s="15" t="n">
        <f aca="false">R105</f>
        <v>0</v>
      </c>
      <c r="F106" s="56" t="n">
        <f aca="false">Q105</f>
        <v>76409.1035441936</v>
      </c>
      <c r="G106" s="56" t="n">
        <f aca="false">IF(AND(MOD(A106-1,12)=0,B106&lt;=Inputs!$C$7,E106=0),Inputs!$C$6,0)</f>
        <v>0</v>
      </c>
      <c r="H106" s="56" t="n">
        <f aca="false">IF(B106=1,G106*Inputs!$C$9,0)</f>
        <v>0</v>
      </c>
      <c r="I106" s="56" t="n">
        <f aca="false">I105+G106</f>
        <v>120000</v>
      </c>
      <c r="J106" s="56" t="n">
        <f aca="false">(F106+G106+H106)*((1+D106)^(1/12)-1)</f>
        <v>311.300146036649</v>
      </c>
      <c r="K106" s="56" t="n">
        <f aca="false">(F106+G106+H106+J106)*(Inputs!$C$14+IF(B106&lt;=10,Inputs!$C$12,Inputs!$C$13))/12</f>
        <v>159.834174354646</v>
      </c>
      <c r="L106" s="56" t="n">
        <f aca="false">IF(OR(E106=1,A106&lt;=Inputs!$C$15),0,MAX(Inputs!$C$8*I106-(F106+G106+H106+J106-K106),0))</f>
        <v>44639.4304841244</v>
      </c>
      <c r="M106" s="56" t="n">
        <f aca="false">L106*INDEX(Rates!$B$2:$C$101,C106+1,IF(Inputs!$C$5="Male",1,2))/1000/12*Inputs!$C$16</f>
        <v>246.595653899384</v>
      </c>
      <c r="N106" s="56" t="n">
        <f aca="false">IF($V$1=1,MAX(F106+G106+H106+J106-K106-M106,0)*Inputs!$C$22/12,0)</f>
        <v>508.759825746508</v>
      </c>
      <c r="O106" s="56" t="n">
        <f aca="false">IF(AND(MOD(A106,12)=0,B106&gt;=Inputs!$C$18),MAX(F106+G106+H106+J106-K106-M106-N106,0)*Inputs!$C$17,0)</f>
        <v>0</v>
      </c>
      <c r="P106" s="56" t="n">
        <f aca="false">F106+G106+H106+J106-K106-M106-N106+O106</f>
        <v>75805.2140362297</v>
      </c>
      <c r="Q106" s="56" t="n">
        <f aca="false">IF(OR(E106=1,P106&lt;=0),0,P106)</f>
        <v>75805.2140362297</v>
      </c>
      <c r="R106" s="15" t="n">
        <f aca="false">IF(OR(E106=1,AND(P106&lt;=0,I106&gt;0)),1,0)</f>
        <v>0</v>
      </c>
      <c r="S106" s="15" t="n">
        <f aca="false">IF(L106&gt;0,1,0)</f>
        <v>1</v>
      </c>
    </row>
    <row r="107" customFormat="false" ht="15" hidden="false" customHeight="false" outlineLevel="0" collapsed="false">
      <c r="A107" s="15" t="n">
        <v>106</v>
      </c>
      <c r="B107" s="15" t="n">
        <f aca="false">INT((A107-1)/12)+1</f>
        <v>9</v>
      </c>
      <c r="C107" s="15" t="n">
        <f aca="false">MIN(Inputs!$C$4+B107-1,99)</f>
        <v>82</v>
      </c>
      <c r="D107" s="55" t="n">
        <f aca="false">Inputs!$C$28</f>
        <v>0.05</v>
      </c>
      <c r="E107" s="15" t="n">
        <f aca="false">R106</f>
        <v>0</v>
      </c>
      <c r="F107" s="56" t="n">
        <f aca="false">Q106</f>
        <v>75805.2140362297</v>
      </c>
      <c r="G107" s="56" t="n">
        <f aca="false">IF(AND(MOD(A107-1,12)=0,B107&lt;=Inputs!$C$7,E107=0),Inputs!$C$6,0)</f>
        <v>0</v>
      </c>
      <c r="H107" s="56" t="n">
        <f aca="false">IF(B107=1,G107*Inputs!$C$9,0)</f>
        <v>0</v>
      </c>
      <c r="I107" s="56" t="n">
        <f aca="false">I106+G107</f>
        <v>120000</v>
      </c>
      <c r="J107" s="56" t="n">
        <f aca="false">(F107+G107+H107)*((1+D107)^(1/12)-1)</f>
        <v>308.839825429557</v>
      </c>
      <c r="K107" s="56" t="n">
        <f aca="false">(F107+G107+H107+J107)*(Inputs!$C$14+IF(B107&lt;=10,Inputs!$C$12,Inputs!$C$13))/12</f>
        <v>158.570945545123</v>
      </c>
      <c r="L107" s="56" t="n">
        <f aca="false">IF(OR(E107=1,A107&lt;=Inputs!$C$15),0,MAX(Inputs!$C$8*I107-(F107+G107+H107+J107-K107),0))</f>
        <v>45244.5170838859</v>
      </c>
      <c r="M107" s="56" t="n">
        <f aca="false">L107*INDEX(Rates!$B$2:$C$101,C107+1,IF(Inputs!$C$5="Male",1,2))/1000/12*Inputs!$C$16</f>
        <v>249.938253124233</v>
      </c>
      <c r="N107" s="56" t="n">
        <f aca="false">IF($V$1=1,MAX(F107+G107+H107+J107-K107-M107,0)*Inputs!$C$22/12,0)</f>
        <v>504.703631086599</v>
      </c>
      <c r="O107" s="56" t="n">
        <f aca="false">IF(AND(MOD(A107,12)=0,B107&gt;=Inputs!$C$18),MAX(F107+G107+H107+J107-K107-M107-N107,0)*Inputs!$C$17,0)</f>
        <v>0</v>
      </c>
      <c r="P107" s="56" t="n">
        <f aca="false">F107+G107+H107+J107-K107-M107-N107+O107</f>
        <v>75200.8410319033</v>
      </c>
      <c r="Q107" s="56" t="n">
        <f aca="false">IF(OR(E107=1,P107&lt;=0),0,P107)</f>
        <v>75200.8410319033</v>
      </c>
      <c r="R107" s="15" t="n">
        <f aca="false">IF(OR(E107=1,AND(P107&lt;=0,I107&gt;0)),1,0)</f>
        <v>0</v>
      </c>
      <c r="S107" s="15" t="n">
        <f aca="false">IF(L107&gt;0,1,0)</f>
        <v>1</v>
      </c>
    </row>
    <row r="108" customFormat="false" ht="15" hidden="false" customHeight="false" outlineLevel="0" collapsed="false">
      <c r="A108" s="15" t="n">
        <v>107</v>
      </c>
      <c r="B108" s="15" t="n">
        <f aca="false">INT((A108-1)/12)+1</f>
        <v>9</v>
      </c>
      <c r="C108" s="15" t="n">
        <f aca="false">MIN(Inputs!$C$4+B108-1,99)</f>
        <v>82</v>
      </c>
      <c r="D108" s="55" t="n">
        <f aca="false">Inputs!$C$28</f>
        <v>0.05</v>
      </c>
      <c r="E108" s="15" t="n">
        <f aca="false">R107</f>
        <v>0</v>
      </c>
      <c r="F108" s="56" t="n">
        <f aca="false">Q107</f>
        <v>75200.8410319033</v>
      </c>
      <c r="G108" s="56" t="n">
        <f aca="false">IF(AND(MOD(A108-1,12)=0,B108&lt;=Inputs!$C$7,E108=0),Inputs!$C$6,0)</f>
        <v>0</v>
      </c>
      <c r="H108" s="56" t="n">
        <f aca="false">IF(B108=1,G108*Inputs!$C$9,0)</f>
        <v>0</v>
      </c>
      <c r="I108" s="56" t="n">
        <f aca="false">I107+G108</f>
        <v>120000</v>
      </c>
      <c r="J108" s="56" t="n">
        <f aca="false">(F108+G108+H108)*((1+D108)^(1/12)-1)</f>
        <v>306.377534998436</v>
      </c>
      <c r="K108" s="56" t="n">
        <f aca="false">(F108+G108+H108+J108)*(Inputs!$C$14+IF(B108&lt;=10,Inputs!$C$12,Inputs!$C$13))/12</f>
        <v>157.306705347712</v>
      </c>
      <c r="L108" s="56" t="n">
        <f aca="false">IF(OR(E108=1,A108&lt;=Inputs!$C$15),0,MAX(Inputs!$C$8*I108-(F108+G108+H108+J108-K108),0))</f>
        <v>45850.088138446</v>
      </c>
      <c r="M108" s="56" t="n">
        <f aca="false">L108*INDEX(Rates!$B$2:$C$101,C108+1,IF(Inputs!$C$5="Male",1,2))/1000/12*Inputs!$C$16</f>
        <v>253.283528558132</v>
      </c>
      <c r="N108" s="56" t="n">
        <f aca="false">IF($V$1=1,MAX(F108+G108+H108+J108-K108-M108,0)*Inputs!$C$22/12,0)</f>
        <v>500.644188886639</v>
      </c>
      <c r="O108" s="56" t="n">
        <f aca="false">IF(AND(MOD(A108,12)=0,B108&gt;=Inputs!$C$18),MAX(F108+G108+H108+J108-K108-M108-N108,0)*Inputs!$C$17,0)</f>
        <v>0</v>
      </c>
      <c r="P108" s="56" t="n">
        <f aca="false">F108+G108+H108+J108-K108-M108-N108+O108</f>
        <v>74595.9841441092</v>
      </c>
      <c r="Q108" s="56" t="n">
        <f aca="false">IF(OR(E108=1,P108&lt;=0),0,P108)</f>
        <v>74595.9841441092</v>
      </c>
      <c r="R108" s="15" t="n">
        <f aca="false">IF(OR(E108=1,AND(P108&lt;=0,I108&gt;0)),1,0)</f>
        <v>0</v>
      </c>
      <c r="S108" s="15" t="n">
        <f aca="false">IF(L108&gt;0,1,0)</f>
        <v>1</v>
      </c>
    </row>
    <row r="109" customFormat="false" ht="15" hidden="false" customHeight="false" outlineLevel="0" collapsed="false">
      <c r="A109" s="15" t="n">
        <v>108</v>
      </c>
      <c r="B109" s="15" t="n">
        <f aca="false">INT((A109-1)/12)+1</f>
        <v>9</v>
      </c>
      <c r="C109" s="15" t="n">
        <f aca="false">MIN(Inputs!$C$4+B109-1,99)</f>
        <v>82</v>
      </c>
      <c r="D109" s="55" t="n">
        <f aca="false">Inputs!$C$28</f>
        <v>0.05</v>
      </c>
      <c r="E109" s="15" t="n">
        <f aca="false">R108</f>
        <v>0</v>
      </c>
      <c r="F109" s="56" t="n">
        <f aca="false">Q108</f>
        <v>74595.9841441092</v>
      </c>
      <c r="G109" s="56" t="n">
        <f aca="false">IF(AND(MOD(A109-1,12)=0,B109&lt;=Inputs!$C$7,E109=0),Inputs!$C$6,0)</f>
        <v>0</v>
      </c>
      <c r="H109" s="56" t="n">
        <f aca="false">IF(B109=1,G109*Inputs!$C$9,0)</f>
        <v>0</v>
      </c>
      <c r="I109" s="56" t="n">
        <f aca="false">I108+G109</f>
        <v>120000</v>
      </c>
      <c r="J109" s="56" t="n">
        <f aca="false">(F109+G109+H109)*((1+D109)^(1/12)-1)</f>
        <v>303.913273166171</v>
      </c>
      <c r="K109" s="56" t="n">
        <f aca="false">(F109+G109+H109+J109)*(Inputs!$C$14+IF(B109&lt;=10,Inputs!$C$12,Inputs!$C$13))/12</f>
        <v>156.041452952657</v>
      </c>
      <c r="L109" s="56" t="n">
        <f aca="false">IF(OR(E109=1,A109&lt;=Inputs!$C$15),0,MAX(Inputs!$C$8*I109-(F109+G109+H109+J109-K109),0))</f>
        <v>46456.1440356773</v>
      </c>
      <c r="M109" s="56" t="n">
        <f aca="false">L109*INDEX(Rates!$B$2:$C$101,C109+1,IF(Inputs!$C$5="Male",1,2))/1000/12*Inputs!$C$16</f>
        <v>256.631482343754</v>
      </c>
      <c r="N109" s="56" t="n">
        <f aca="false">IF($V$1=1,MAX(F109+G109+H109+J109-K109-M109,0)*Inputs!$C$22/12,0)</f>
        <v>496.581496546527</v>
      </c>
      <c r="O109" s="56" t="n">
        <f aca="false">IF(AND(MOD(A109,12)=0,B109&gt;=Inputs!$C$18),MAX(F109+G109+H109+J109-K109-M109-N109,0)*Inputs!$C$17,0)</f>
        <v>0</v>
      </c>
      <c r="P109" s="56" t="n">
        <f aca="false">F109+G109+H109+J109-K109-M109-N109+O109</f>
        <v>73990.6429854325</v>
      </c>
      <c r="Q109" s="56" t="n">
        <f aca="false">IF(OR(E109=1,P109&lt;=0),0,P109)</f>
        <v>73990.6429854325</v>
      </c>
      <c r="R109" s="15" t="n">
        <f aca="false">IF(OR(E109=1,AND(P109&lt;=0,I109&gt;0)),1,0)</f>
        <v>0</v>
      </c>
      <c r="S109" s="15" t="n">
        <f aca="false">IF(L109&gt;0,1,0)</f>
        <v>1</v>
      </c>
    </row>
    <row r="110" customFormat="false" ht="15" hidden="false" customHeight="false" outlineLevel="0" collapsed="false">
      <c r="A110" s="15" t="n">
        <v>109</v>
      </c>
      <c r="B110" s="15" t="n">
        <f aca="false">INT((A110-1)/12)+1</f>
        <v>10</v>
      </c>
      <c r="C110" s="15" t="n">
        <f aca="false">MIN(Inputs!$C$4+B110-1,99)</f>
        <v>83</v>
      </c>
      <c r="D110" s="55" t="n">
        <f aca="false">Inputs!$C$28</f>
        <v>0.05</v>
      </c>
      <c r="E110" s="15" t="n">
        <f aca="false">R109</f>
        <v>0</v>
      </c>
      <c r="F110" s="56" t="n">
        <f aca="false">Q109</f>
        <v>73990.6429854325</v>
      </c>
      <c r="G110" s="56" t="n">
        <f aca="false">IF(AND(MOD(A110-1,12)=0,B110&lt;=Inputs!$C$7,E110=0),Inputs!$C$6,0)</f>
        <v>0</v>
      </c>
      <c r="H110" s="56" t="n">
        <f aca="false">IF(B110=1,G110*Inputs!$C$9,0)</f>
        <v>0</v>
      </c>
      <c r="I110" s="56" t="n">
        <f aca="false">I109+G110</f>
        <v>120000</v>
      </c>
      <c r="J110" s="56" t="n">
        <f aca="false">(F110+G110+H110)*((1+D110)^(1/12)-1)</f>
        <v>301.447038354385</v>
      </c>
      <c r="K110" s="56" t="n">
        <f aca="false">(F110+G110+H110+J110)*(Inputs!$C$14+IF(B110&lt;=10,Inputs!$C$12,Inputs!$C$13))/12</f>
        <v>154.775187549556</v>
      </c>
      <c r="L110" s="56" t="n">
        <f aca="false">IF(OR(E110=1,A110&lt;=Inputs!$C$15),0,MAX(Inputs!$C$8*I110-(F110+G110+H110+J110-K110),0))</f>
        <v>47062.6851637627</v>
      </c>
      <c r="M110" s="56" t="n">
        <f aca="false">L110*INDEX(Rates!$B$2:$C$101,C110+1,IF(Inputs!$C$5="Male",1,2))/1000/12*Inputs!$C$16</f>
        <v>290.455205269022</v>
      </c>
      <c r="N110" s="56" t="n">
        <f aca="false">IF($V$1=1,MAX(F110+G110+H110+J110-K110-M110,0)*Inputs!$C$22/12,0)</f>
        <v>492.312397539788</v>
      </c>
      <c r="O110" s="56" t="n">
        <f aca="false">IF(AND(MOD(A110,12)=0,B110&gt;=Inputs!$C$18),MAX(F110+G110+H110+J110-K110-M110-N110,0)*Inputs!$C$17,0)</f>
        <v>0</v>
      </c>
      <c r="P110" s="56" t="n">
        <f aca="false">F110+G110+H110+J110-K110-M110-N110+O110</f>
        <v>73354.5472334285</v>
      </c>
      <c r="Q110" s="56" t="n">
        <f aca="false">IF(OR(E110=1,P110&lt;=0),0,P110)</f>
        <v>73354.5472334285</v>
      </c>
      <c r="R110" s="15" t="n">
        <f aca="false">IF(OR(E110=1,AND(P110&lt;=0,I110&gt;0)),1,0)</f>
        <v>0</v>
      </c>
      <c r="S110" s="15" t="n">
        <f aca="false">IF(L110&gt;0,1,0)</f>
        <v>1</v>
      </c>
    </row>
    <row r="111" customFormat="false" ht="15" hidden="false" customHeight="false" outlineLevel="0" collapsed="false">
      <c r="A111" s="15" t="n">
        <v>110</v>
      </c>
      <c r="B111" s="15" t="n">
        <f aca="false">INT((A111-1)/12)+1</f>
        <v>10</v>
      </c>
      <c r="C111" s="15" t="n">
        <f aca="false">MIN(Inputs!$C$4+B111-1,99)</f>
        <v>83</v>
      </c>
      <c r="D111" s="55" t="n">
        <f aca="false">Inputs!$C$28</f>
        <v>0.05</v>
      </c>
      <c r="E111" s="15" t="n">
        <f aca="false">R110</f>
        <v>0</v>
      </c>
      <c r="F111" s="56" t="n">
        <f aca="false">Q110</f>
        <v>73354.5472334285</v>
      </c>
      <c r="G111" s="56" t="n">
        <f aca="false">IF(AND(MOD(A111-1,12)=0,B111&lt;=Inputs!$C$7,E111=0),Inputs!$C$6,0)</f>
        <v>0</v>
      </c>
      <c r="H111" s="56" t="n">
        <f aca="false">IF(B111=1,G111*Inputs!$C$9,0)</f>
        <v>0</v>
      </c>
      <c r="I111" s="56" t="n">
        <f aca="false">I110+G111</f>
        <v>120000</v>
      </c>
      <c r="J111" s="56" t="n">
        <f aca="false">(F111+G111+H111)*((1+D111)^(1/12)-1)</f>
        <v>298.855505522467</v>
      </c>
      <c r="K111" s="56" t="n">
        <f aca="false">(F111+G111+H111+J111)*(Inputs!$C$14+IF(B111&lt;=10,Inputs!$C$12,Inputs!$C$13))/12</f>
        <v>153.444589039481</v>
      </c>
      <c r="L111" s="56" t="n">
        <f aca="false">IF(OR(E111=1,A111&lt;=Inputs!$C$15),0,MAX(Inputs!$C$8*I111-(F111+G111+H111+J111-K111),0))</f>
        <v>47700.0418500885</v>
      </c>
      <c r="M111" s="56" t="n">
        <f aca="false">L111*INDEX(Rates!$B$2:$C$101,C111+1,IF(Inputs!$C$5="Male",1,2))/1000/12*Inputs!$C$16</f>
        <v>294.388758284796</v>
      </c>
      <c r="N111" s="56" t="n">
        <f aca="false">IF($V$1=1,MAX(F111+G111+H111+J111-K111-M111,0)*Inputs!$C$22/12,0)</f>
        <v>488.037129277511</v>
      </c>
      <c r="O111" s="56" t="n">
        <f aca="false">IF(AND(MOD(A111,12)=0,B111&gt;=Inputs!$C$18),MAX(F111+G111+H111+J111-K111-M111-N111,0)*Inputs!$C$17,0)</f>
        <v>0</v>
      </c>
      <c r="P111" s="56" t="n">
        <f aca="false">F111+G111+H111+J111-K111-M111-N111+O111</f>
        <v>72717.5322623492</v>
      </c>
      <c r="Q111" s="56" t="n">
        <f aca="false">IF(OR(E111=1,P111&lt;=0),0,P111)</f>
        <v>72717.5322623492</v>
      </c>
      <c r="R111" s="15" t="n">
        <f aca="false">IF(OR(E111=1,AND(P111&lt;=0,I111&gt;0)),1,0)</f>
        <v>0</v>
      </c>
      <c r="S111" s="15" t="n">
        <f aca="false">IF(L111&gt;0,1,0)</f>
        <v>1</v>
      </c>
    </row>
    <row r="112" customFormat="false" ht="15" hidden="false" customHeight="false" outlineLevel="0" collapsed="false">
      <c r="A112" s="15" t="n">
        <v>111</v>
      </c>
      <c r="B112" s="15" t="n">
        <f aca="false">INT((A112-1)/12)+1</f>
        <v>10</v>
      </c>
      <c r="C112" s="15" t="n">
        <f aca="false">MIN(Inputs!$C$4+B112-1,99)</f>
        <v>83</v>
      </c>
      <c r="D112" s="55" t="n">
        <f aca="false">Inputs!$C$28</f>
        <v>0.05</v>
      </c>
      <c r="E112" s="15" t="n">
        <f aca="false">R111</f>
        <v>0</v>
      </c>
      <c r="F112" s="56" t="n">
        <f aca="false">Q111</f>
        <v>72717.5322623492</v>
      </c>
      <c r="G112" s="56" t="n">
        <f aca="false">IF(AND(MOD(A112-1,12)=0,B112&lt;=Inputs!$C$7,E112=0),Inputs!$C$6,0)</f>
        <v>0</v>
      </c>
      <c r="H112" s="56" t="n">
        <f aca="false">IF(B112=1,G112*Inputs!$C$9,0)</f>
        <v>0</v>
      </c>
      <c r="I112" s="56" t="n">
        <f aca="false">I111+G112</f>
        <v>120000</v>
      </c>
      <c r="J112" s="56" t="n">
        <f aca="false">(F112+G112+H112)*((1+D112)^(1/12)-1)</f>
        <v>296.260227678253</v>
      </c>
      <c r="K112" s="56" t="n">
        <f aca="false">(F112+G112+H112+J112)*(Inputs!$C$14+IF(B112&lt;=10,Inputs!$C$12,Inputs!$C$13))/12</f>
        <v>152.112067687557</v>
      </c>
      <c r="L112" s="56" t="n">
        <f aca="false">IF(OR(E112=1,A112&lt;=Inputs!$C$15),0,MAX(Inputs!$C$8*I112-(F112+G112+H112+J112-K112),0))</f>
        <v>48338.3195776602</v>
      </c>
      <c r="M112" s="56" t="n">
        <f aca="false">L112*INDEX(Rates!$B$2:$C$101,C112+1,IF(Inputs!$C$5="Male",1,2))/1000/12*Inputs!$C$16</f>
        <v>298.327995660126</v>
      </c>
      <c r="N112" s="56" t="n">
        <f aca="false">IF($V$1=1,MAX(F112+G112+H112+J112-K112-M112,0)*Inputs!$C$22/12,0)</f>
        <v>483.755682844531</v>
      </c>
      <c r="O112" s="56" t="n">
        <f aca="false">IF(AND(MOD(A112,12)=0,B112&gt;=Inputs!$C$18),MAX(F112+G112+H112+J112-K112-M112-N112,0)*Inputs!$C$17,0)</f>
        <v>0</v>
      </c>
      <c r="P112" s="56" t="n">
        <f aca="false">F112+G112+H112+J112-K112-M112-N112+O112</f>
        <v>72079.5967438352</v>
      </c>
      <c r="Q112" s="56" t="n">
        <f aca="false">IF(OR(E112=1,P112&lt;=0),0,P112)</f>
        <v>72079.5967438352</v>
      </c>
      <c r="R112" s="15" t="n">
        <f aca="false">IF(OR(E112=1,AND(P112&lt;=0,I112&gt;0)),1,0)</f>
        <v>0</v>
      </c>
      <c r="S112" s="15" t="n">
        <f aca="false">IF(L112&gt;0,1,0)</f>
        <v>1</v>
      </c>
    </row>
    <row r="113" customFormat="false" ht="15" hidden="false" customHeight="false" outlineLevel="0" collapsed="false">
      <c r="A113" s="15" t="n">
        <v>112</v>
      </c>
      <c r="B113" s="15" t="n">
        <f aca="false">INT((A113-1)/12)+1</f>
        <v>10</v>
      </c>
      <c r="C113" s="15" t="n">
        <f aca="false">MIN(Inputs!$C$4+B113-1,99)</f>
        <v>83</v>
      </c>
      <c r="D113" s="55" t="n">
        <f aca="false">Inputs!$C$28</f>
        <v>0.05</v>
      </c>
      <c r="E113" s="15" t="n">
        <f aca="false">R112</f>
        <v>0</v>
      </c>
      <c r="F113" s="56" t="n">
        <f aca="false">Q112</f>
        <v>72079.5967438352</v>
      </c>
      <c r="G113" s="56" t="n">
        <f aca="false">IF(AND(MOD(A113-1,12)=0,B113&lt;=Inputs!$C$7,E113=0),Inputs!$C$6,0)</f>
        <v>0</v>
      </c>
      <c r="H113" s="56" t="n">
        <f aca="false">IF(B113=1,G113*Inputs!$C$9,0)</f>
        <v>0</v>
      </c>
      <c r="I113" s="56" t="n">
        <f aca="false">I112+G113</f>
        <v>120000</v>
      </c>
      <c r="J113" s="56" t="n">
        <f aca="false">(F113+G113+H113)*((1+D113)^(1/12)-1)</f>
        <v>293.661199409841</v>
      </c>
      <c r="K113" s="56" t="n">
        <f aca="false">(F113+G113+H113+J113)*(Inputs!$C$14+IF(B113&lt;=10,Inputs!$C$12,Inputs!$C$13))/12</f>
        <v>150.777620715094</v>
      </c>
      <c r="L113" s="56" t="n">
        <f aca="false">IF(OR(E113=1,A113&lt;=Inputs!$C$15),0,MAX(Inputs!$C$8*I113-(F113+G113+H113+J113-K113),0))</f>
        <v>48977.5196774701</v>
      </c>
      <c r="M113" s="56" t="n">
        <f aca="false">L113*INDEX(Rates!$B$2:$C$101,C113+1,IF(Inputs!$C$5="Male",1,2))/1000/12*Inputs!$C$16</f>
        <v>302.272925609453</v>
      </c>
      <c r="N113" s="56" t="n">
        <f aca="false">IF($V$1=1,MAX(F113+G113+H113+J113-K113-M113,0)*Inputs!$C$22/12,0)</f>
        <v>479.468049312803</v>
      </c>
      <c r="O113" s="56" t="n">
        <f aca="false">IF(AND(MOD(A113,12)=0,B113&gt;=Inputs!$C$18),MAX(F113+G113+H113+J113-K113-M113-N113,0)*Inputs!$C$17,0)</f>
        <v>0</v>
      </c>
      <c r="P113" s="56" t="n">
        <f aca="false">F113+G113+H113+J113-K113-M113-N113+O113</f>
        <v>71440.7393476077</v>
      </c>
      <c r="Q113" s="56" t="n">
        <f aca="false">IF(OR(E113=1,P113&lt;=0),0,P113)</f>
        <v>71440.7393476077</v>
      </c>
      <c r="R113" s="15" t="n">
        <f aca="false">IF(OR(E113=1,AND(P113&lt;=0,I113&gt;0)),1,0)</f>
        <v>0</v>
      </c>
      <c r="S113" s="15" t="n">
        <f aca="false">IF(L113&gt;0,1,0)</f>
        <v>1</v>
      </c>
    </row>
    <row r="114" customFormat="false" ht="15" hidden="false" customHeight="false" outlineLevel="0" collapsed="false">
      <c r="A114" s="15" t="n">
        <v>113</v>
      </c>
      <c r="B114" s="15" t="n">
        <f aca="false">INT((A114-1)/12)+1</f>
        <v>10</v>
      </c>
      <c r="C114" s="15" t="n">
        <f aca="false">MIN(Inputs!$C$4+B114-1,99)</f>
        <v>83</v>
      </c>
      <c r="D114" s="55" t="n">
        <f aca="false">Inputs!$C$28</f>
        <v>0.05</v>
      </c>
      <c r="E114" s="15" t="n">
        <f aca="false">R113</f>
        <v>0</v>
      </c>
      <c r="F114" s="56" t="n">
        <f aca="false">Q113</f>
        <v>71440.7393476077</v>
      </c>
      <c r="G114" s="56" t="n">
        <f aca="false">IF(AND(MOD(A114-1,12)=0,B114&lt;=Inputs!$C$7,E114=0),Inputs!$C$6,0)</f>
        <v>0</v>
      </c>
      <c r="H114" s="56" t="n">
        <f aca="false">IF(B114=1,G114*Inputs!$C$9,0)</f>
        <v>0</v>
      </c>
      <c r="I114" s="56" t="n">
        <f aca="false">I113+G114</f>
        <v>120000</v>
      </c>
      <c r="J114" s="56" t="n">
        <f aca="false">(F114+G114+H114)*((1+D114)^(1/12)-1)</f>
        <v>291.058415297511</v>
      </c>
      <c r="K114" s="56" t="n">
        <f aca="false">(F114+G114+H114+J114)*(Inputs!$C$14+IF(B114&lt;=10,Inputs!$C$12,Inputs!$C$13))/12</f>
        <v>149.441245339386</v>
      </c>
      <c r="L114" s="56" t="n">
        <f aca="false">IF(OR(E114=1,A114&lt;=Inputs!$C$15),0,MAX(Inputs!$C$8*I114-(F114+G114+H114+J114-K114),0))</f>
        <v>49617.6434824342</v>
      </c>
      <c r="M114" s="56" t="n">
        <f aca="false">L114*INDEX(Rates!$B$2:$C$101,C114+1,IF(Inputs!$C$5="Male",1,2))/1000/12*Inputs!$C$16</f>
        <v>306.22355635909</v>
      </c>
      <c r="N114" s="56" t="n">
        <f aca="false">IF($V$1=1,MAX(F114+G114+H114+J114-K114-M114,0)*Inputs!$C$22/12,0)</f>
        <v>475.174219741378</v>
      </c>
      <c r="O114" s="56" t="n">
        <f aca="false">IF(AND(MOD(A114,12)=0,B114&gt;=Inputs!$C$18),MAX(F114+G114+H114+J114-K114-M114-N114,0)*Inputs!$C$17,0)</f>
        <v>0</v>
      </c>
      <c r="P114" s="56" t="n">
        <f aca="false">F114+G114+H114+J114-K114-M114-N114+O114</f>
        <v>70800.9587414653</v>
      </c>
      <c r="Q114" s="56" t="n">
        <f aca="false">IF(OR(E114=1,P114&lt;=0),0,P114)</f>
        <v>70800.9587414653</v>
      </c>
      <c r="R114" s="15" t="n">
        <f aca="false">IF(OR(E114=1,AND(P114&lt;=0,I114&gt;0)),1,0)</f>
        <v>0</v>
      </c>
      <c r="S114" s="15" t="n">
        <f aca="false">IF(L114&gt;0,1,0)</f>
        <v>1</v>
      </c>
    </row>
    <row r="115" customFormat="false" ht="15" hidden="false" customHeight="false" outlineLevel="0" collapsed="false">
      <c r="A115" s="15" t="n">
        <v>114</v>
      </c>
      <c r="B115" s="15" t="n">
        <f aca="false">INT((A115-1)/12)+1</f>
        <v>10</v>
      </c>
      <c r="C115" s="15" t="n">
        <f aca="false">MIN(Inputs!$C$4+B115-1,99)</f>
        <v>83</v>
      </c>
      <c r="D115" s="55" t="n">
        <f aca="false">Inputs!$C$28</f>
        <v>0.05</v>
      </c>
      <c r="E115" s="15" t="n">
        <f aca="false">R114</f>
        <v>0</v>
      </c>
      <c r="F115" s="56" t="n">
        <f aca="false">Q114</f>
        <v>70800.9587414653</v>
      </c>
      <c r="G115" s="56" t="n">
        <f aca="false">IF(AND(MOD(A115-1,12)=0,B115&lt;=Inputs!$C$7,E115=0),Inputs!$C$6,0)</f>
        <v>0</v>
      </c>
      <c r="H115" s="56" t="n">
        <f aca="false">IF(B115=1,G115*Inputs!$C$9,0)</f>
        <v>0</v>
      </c>
      <c r="I115" s="56" t="n">
        <f aca="false">I114+G115</f>
        <v>120000</v>
      </c>
      <c r="J115" s="56" t="n">
        <f aca="false">(F115+G115+H115)*((1+D115)^(1/12)-1)</f>
        <v>288.45186991371</v>
      </c>
      <c r="K115" s="56" t="n">
        <f aca="false">(F115+G115+H115+J115)*(Inputs!$C$14+IF(B115&lt;=10,Inputs!$C$12,Inputs!$C$13))/12</f>
        <v>148.102938773706</v>
      </c>
      <c r="L115" s="56" t="n">
        <f aca="false">IF(OR(E115=1,A115&lt;=Inputs!$C$15),0,MAX(Inputs!$C$8*I115-(F115+G115+H115+J115-K115),0))</f>
        <v>50258.6923273947</v>
      </c>
      <c r="M115" s="56" t="n">
        <f aca="false">L115*INDEX(Rates!$B$2:$C$101,C115+1,IF(Inputs!$C$5="Male",1,2))/1000/12*Inputs!$C$16</f>
        <v>310.179896147237</v>
      </c>
      <c r="N115" s="56" t="n">
        <f aca="false">IF($V$1=1,MAX(F115+G115+H115+J115-K115-M115,0)*Inputs!$C$22/12,0)</f>
        <v>470.874185176387</v>
      </c>
      <c r="O115" s="56" t="n">
        <f aca="false">IF(AND(MOD(A115,12)=0,B115&gt;=Inputs!$C$18),MAX(F115+G115+H115+J115-K115-M115-N115,0)*Inputs!$C$17,0)</f>
        <v>0</v>
      </c>
      <c r="P115" s="56" t="n">
        <f aca="false">F115+G115+H115+J115-K115-M115-N115+O115</f>
        <v>70160.2535912817</v>
      </c>
      <c r="Q115" s="56" t="n">
        <f aca="false">IF(OR(E115=1,P115&lt;=0),0,P115)</f>
        <v>70160.2535912817</v>
      </c>
      <c r="R115" s="15" t="n">
        <f aca="false">IF(OR(E115=1,AND(P115&lt;=0,I115&gt;0)),1,0)</f>
        <v>0</v>
      </c>
      <c r="S115" s="15" t="n">
        <f aca="false">IF(L115&gt;0,1,0)</f>
        <v>1</v>
      </c>
    </row>
    <row r="116" customFormat="false" ht="15" hidden="false" customHeight="false" outlineLevel="0" collapsed="false">
      <c r="A116" s="15" t="n">
        <v>115</v>
      </c>
      <c r="B116" s="15" t="n">
        <f aca="false">INT((A116-1)/12)+1</f>
        <v>10</v>
      </c>
      <c r="C116" s="15" t="n">
        <f aca="false">MIN(Inputs!$C$4+B116-1,99)</f>
        <v>83</v>
      </c>
      <c r="D116" s="55" t="n">
        <f aca="false">Inputs!$C$28</f>
        <v>0.05</v>
      </c>
      <c r="E116" s="15" t="n">
        <f aca="false">R115</f>
        <v>0</v>
      </c>
      <c r="F116" s="56" t="n">
        <f aca="false">Q115</f>
        <v>70160.2535912817</v>
      </c>
      <c r="G116" s="56" t="n">
        <f aca="false">IF(AND(MOD(A116-1,12)=0,B116&lt;=Inputs!$C$7,E116=0),Inputs!$C$6,0)</f>
        <v>0</v>
      </c>
      <c r="H116" s="56" t="n">
        <f aca="false">IF(B116=1,G116*Inputs!$C$9,0)</f>
        <v>0</v>
      </c>
      <c r="I116" s="56" t="n">
        <f aca="false">I115+G116</f>
        <v>120000</v>
      </c>
      <c r="J116" s="56" t="n">
        <f aca="false">(F116+G116+H116)*((1+D116)^(1/12)-1)</f>
        <v>285.841557823041</v>
      </c>
      <c r="K116" s="56" t="n">
        <f aca="false">(F116+G116+H116+J116)*(Inputs!$C$14+IF(B116&lt;=10,Inputs!$C$12,Inputs!$C$13))/12</f>
        <v>146.762698227302</v>
      </c>
      <c r="L116" s="56" t="n">
        <f aca="false">IF(OR(E116=1,A116&lt;=Inputs!$C$15),0,MAX(Inputs!$C$8*I116-(F116+G116+H116+J116-K116),0))</f>
        <v>50900.6675491226</v>
      </c>
      <c r="M116" s="56" t="n">
        <f aca="false">L116*INDEX(Rates!$B$2:$C$101,C116+1,IF(Inputs!$C$5="Male",1,2))/1000/12*Inputs!$C$16</f>
        <v>314.141953224002</v>
      </c>
      <c r="N116" s="56" t="n">
        <f aca="false">IF($V$1=1,MAX(F116+G116+H116+J116-K116-M116,0)*Inputs!$C$22/12,0)</f>
        <v>466.567936651023</v>
      </c>
      <c r="O116" s="56" t="n">
        <f aca="false">IF(AND(MOD(A116,12)=0,B116&gt;=Inputs!$C$18),MAX(F116+G116+H116+J116-K116-M116-N116,0)*Inputs!$C$17,0)</f>
        <v>0</v>
      </c>
      <c r="P116" s="56" t="n">
        <f aca="false">F116+G116+H116+J116-K116-M116-N116+O116</f>
        <v>69518.6225610024</v>
      </c>
      <c r="Q116" s="56" t="n">
        <f aca="false">IF(OR(E116=1,P116&lt;=0),0,P116)</f>
        <v>69518.6225610024</v>
      </c>
      <c r="R116" s="15" t="n">
        <f aca="false">IF(OR(E116=1,AND(P116&lt;=0,I116&gt;0)),1,0)</f>
        <v>0</v>
      </c>
      <c r="S116" s="15" t="n">
        <f aca="false">IF(L116&gt;0,1,0)</f>
        <v>1</v>
      </c>
    </row>
    <row r="117" customFormat="false" ht="15" hidden="false" customHeight="false" outlineLevel="0" collapsed="false">
      <c r="A117" s="15" t="n">
        <v>116</v>
      </c>
      <c r="B117" s="15" t="n">
        <f aca="false">INT((A117-1)/12)+1</f>
        <v>10</v>
      </c>
      <c r="C117" s="15" t="n">
        <f aca="false">MIN(Inputs!$C$4+B117-1,99)</f>
        <v>83</v>
      </c>
      <c r="D117" s="55" t="n">
        <f aca="false">Inputs!$C$28</f>
        <v>0.05</v>
      </c>
      <c r="E117" s="15" t="n">
        <f aca="false">R116</f>
        <v>0</v>
      </c>
      <c r="F117" s="56" t="n">
        <f aca="false">Q116</f>
        <v>69518.6225610024</v>
      </c>
      <c r="G117" s="56" t="n">
        <f aca="false">IF(AND(MOD(A117-1,12)=0,B117&lt;=Inputs!$C$7,E117=0),Inputs!$C$6,0)</f>
        <v>0</v>
      </c>
      <c r="H117" s="56" t="n">
        <f aca="false">IF(B117=1,G117*Inputs!$C$9,0)</f>
        <v>0</v>
      </c>
      <c r="I117" s="56" t="n">
        <f aca="false">I116+G117</f>
        <v>120000</v>
      </c>
      <c r="J117" s="56" t="n">
        <f aca="false">(F117+G117+H117)*((1+D117)^(1/12)-1)</f>
        <v>283.227473582253</v>
      </c>
      <c r="K117" s="56" t="n">
        <f aca="false">(F117+G117+H117+J117)*(Inputs!$C$14+IF(B117&lt;=10,Inputs!$C$12,Inputs!$C$13))/12</f>
        <v>145.420520905385</v>
      </c>
      <c r="L117" s="56" t="n">
        <f aca="false">IF(OR(E117=1,A117&lt;=Inputs!$C$15),0,MAX(Inputs!$C$8*I117-(F117+G117+H117+J117-K117),0))</f>
        <v>51543.5704863207</v>
      </c>
      <c r="M117" s="56" t="n">
        <f aca="false">L117*INDEX(Rates!$B$2:$C$101,C117+1,IF(Inputs!$C$5="Male",1,2))/1000/12*Inputs!$C$16</f>
        <v>318.109735851409</v>
      </c>
      <c r="N117" s="56" t="n">
        <f aca="false">IF($V$1=1,MAX(F117+G117+H117+J117-K117-M117,0)*Inputs!$C$22/12,0)</f>
        <v>462.255465185519</v>
      </c>
      <c r="O117" s="56" t="n">
        <f aca="false">IF(AND(MOD(A117,12)=0,B117&gt;=Inputs!$C$18),MAX(F117+G117+H117+J117-K117-M117-N117,0)*Inputs!$C$17,0)</f>
        <v>0</v>
      </c>
      <c r="P117" s="56" t="n">
        <f aca="false">F117+G117+H117+J117-K117-M117-N117+O117</f>
        <v>68876.0643126424</v>
      </c>
      <c r="Q117" s="56" t="n">
        <f aca="false">IF(OR(E117=1,P117&lt;=0),0,P117)</f>
        <v>68876.0643126424</v>
      </c>
      <c r="R117" s="15" t="n">
        <f aca="false">IF(OR(E117=1,AND(P117&lt;=0,I117&gt;0)),1,0)</f>
        <v>0</v>
      </c>
      <c r="S117" s="15" t="n">
        <f aca="false">IF(L117&gt;0,1,0)</f>
        <v>1</v>
      </c>
    </row>
    <row r="118" customFormat="false" ht="15" hidden="false" customHeight="false" outlineLevel="0" collapsed="false">
      <c r="A118" s="15" t="n">
        <v>117</v>
      </c>
      <c r="B118" s="15" t="n">
        <f aca="false">INT((A118-1)/12)+1</f>
        <v>10</v>
      </c>
      <c r="C118" s="15" t="n">
        <f aca="false">MIN(Inputs!$C$4+B118-1,99)</f>
        <v>83</v>
      </c>
      <c r="D118" s="55" t="n">
        <f aca="false">Inputs!$C$28</f>
        <v>0.05</v>
      </c>
      <c r="E118" s="15" t="n">
        <f aca="false">R117</f>
        <v>0</v>
      </c>
      <c r="F118" s="56" t="n">
        <f aca="false">Q117</f>
        <v>68876.0643126424</v>
      </c>
      <c r="G118" s="56" t="n">
        <f aca="false">IF(AND(MOD(A118-1,12)=0,B118&lt;=Inputs!$C$7,E118=0),Inputs!$C$6,0)</f>
        <v>0</v>
      </c>
      <c r="H118" s="56" t="n">
        <f aca="false">IF(B118=1,G118*Inputs!$C$9,0)</f>
        <v>0</v>
      </c>
      <c r="I118" s="56" t="n">
        <f aca="false">I117+G118</f>
        <v>120000</v>
      </c>
      <c r="J118" s="56" t="n">
        <f aca="false">(F118+G118+H118)*((1+D118)^(1/12)-1)</f>
        <v>280.60961174023</v>
      </c>
      <c r="K118" s="56" t="n">
        <f aca="false">(F118+G118+H118+J118)*(Inputs!$C$14+IF(B118&lt;=10,Inputs!$C$12,Inputs!$C$13))/12</f>
        <v>144.07640400913</v>
      </c>
      <c r="L118" s="56" t="n">
        <f aca="false">IF(OR(E118=1,A118&lt;=Inputs!$C$15),0,MAX(Inputs!$C$8*I118-(F118+G118+H118+J118-K118),0))</f>
        <v>52187.4024796265</v>
      </c>
      <c r="M118" s="56" t="n">
        <f aca="false">L118*INDEX(Rates!$B$2:$C$101,C118+1,IF(Inputs!$C$5="Male",1,2))/1000/12*Inputs!$C$16</f>
        <v>322.083252303429</v>
      </c>
      <c r="N118" s="56" t="n">
        <f aca="false">IF($V$1=1,MAX(F118+G118+H118+J118-K118-M118,0)*Inputs!$C$22/12,0)</f>
        <v>457.936761787134</v>
      </c>
      <c r="O118" s="56" t="n">
        <f aca="false">IF(AND(MOD(A118,12)=0,B118&gt;=Inputs!$C$18),MAX(F118+G118+H118+J118-K118-M118-N118,0)*Inputs!$C$17,0)</f>
        <v>0</v>
      </c>
      <c r="P118" s="56" t="n">
        <f aca="false">F118+G118+H118+J118-K118-M118-N118+O118</f>
        <v>68232.5775062829</v>
      </c>
      <c r="Q118" s="56" t="n">
        <f aca="false">IF(OR(E118=1,P118&lt;=0),0,P118)</f>
        <v>68232.5775062829</v>
      </c>
      <c r="R118" s="15" t="n">
        <f aca="false">IF(OR(E118=1,AND(P118&lt;=0,I118&gt;0)),1,0)</f>
        <v>0</v>
      </c>
      <c r="S118" s="15" t="n">
        <f aca="false">IF(L118&gt;0,1,0)</f>
        <v>1</v>
      </c>
    </row>
    <row r="119" customFormat="false" ht="15" hidden="false" customHeight="false" outlineLevel="0" collapsed="false">
      <c r="A119" s="15" t="n">
        <v>118</v>
      </c>
      <c r="B119" s="15" t="n">
        <f aca="false">INT((A119-1)/12)+1</f>
        <v>10</v>
      </c>
      <c r="C119" s="15" t="n">
        <f aca="false">MIN(Inputs!$C$4+B119-1,99)</f>
        <v>83</v>
      </c>
      <c r="D119" s="55" t="n">
        <f aca="false">Inputs!$C$28</f>
        <v>0.05</v>
      </c>
      <c r="E119" s="15" t="n">
        <f aca="false">R118</f>
        <v>0</v>
      </c>
      <c r="F119" s="56" t="n">
        <f aca="false">Q118</f>
        <v>68232.5775062829</v>
      </c>
      <c r="G119" s="56" t="n">
        <f aca="false">IF(AND(MOD(A119-1,12)=0,B119&lt;=Inputs!$C$7,E119=0),Inputs!$C$6,0)</f>
        <v>0</v>
      </c>
      <c r="H119" s="56" t="n">
        <f aca="false">IF(B119=1,G119*Inputs!$C$9,0)</f>
        <v>0</v>
      </c>
      <c r="I119" s="56" t="n">
        <f aca="false">I118+G119</f>
        <v>120000</v>
      </c>
      <c r="J119" s="56" t="n">
        <f aca="false">(F119+G119+H119)*((1+D119)^(1/12)-1)</f>
        <v>277.987966837977</v>
      </c>
      <c r="K119" s="56" t="n">
        <f aca="false">(F119+G119+H119+J119)*(Inputs!$C$14+IF(B119&lt;=10,Inputs!$C$12,Inputs!$C$13))/12</f>
        <v>142.730344735668</v>
      </c>
      <c r="L119" s="56" t="n">
        <f aca="false">IF(OR(E119=1,A119&lt;=Inputs!$C$15),0,MAX(Inputs!$C$8*I119-(F119+G119+H119+J119-K119),0))</f>
        <v>52832.1648716148</v>
      </c>
      <c r="M119" s="56" t="n">
        <f aca="false">L119*INDEX(Rates!$B$2:$C$101,C119+1,IF(Inputs!$C$5="Male",1,2))/1000/12*Inputs!$C$16</f>
        <v>326.062510865983</v>
      </c>
      <c r="N119" s="56" t="n">
        <f aca="false">IF($V$1=1,MAX(F119+G119+H119+J119-K119-M119,0)*Inputs!$C$22/12,0)</f>
        <v>453.611817450128</v>
      </c>
      <c r="O119" s="56" t="n">
        <f aca="false">IF(AND(MOD(A119,12)=0,B119&gt;=Inputs!$C$18),MAX(F119+G119+H119+J119-K119-M119-N119,0)*Inputs!$C$17,0)</f>
        <v>0</v>
      </c>
      <c r="P119" s="56" t="n">
        <f aca="false">F119+G119+H119+J119-K119-M119-N119+O119</f>
        <v>67588.1608000691</v>
      </c>
      <c r="Q119" s="56" t="n">
        <f aca="false">IF(OR(E119=1,P119&lt;=0),0,P119)</f>
        <v>67588.1608000691</v>
      </c>
      <c r="R119" s="15" t="n">
        <f aca="false">IF(OR(E119=1,AND(P119&lt;=0,I119&gt;0)),1,0)</f>
        <v>0</v>
      </c>
      <c r="S119" s="15" t="n">
        <f aca="false">IF(L119&gt;0,1,0)</f>
        <v>1</v>
      </c>
    </row>
    <row r="120" customFormat="false" ht="15" hidden="false" customHeight="false" outlineLevel="0" collapsed="false">
      <c r="A120" s="15" t="n">
        <v>119</v>
      </c>
      <c r="B120" s="15" t="n">
        <f aca="false">INT((A120-1)/12)+1</f>
        <v>10</v>
      </c>
      <c r="C120" s="15" t="n">
        <f aca="false">MIN(Inputs!$C$4+B120-1,99)</f>
        <v>83</v>
      </c>
      <c r="D120" s="55" t="n">
        <f aca="false">Inputs!$C$28</f>
        <v>0.05</v>
      </c>
      <c r="E120" s="15" t="n">
        <f aca="false">R119</f>
        <v>0</v>
      </c>
      <c r="F120" s="56" t="n">
        <f aca="false">Q119</f>
        <v>67588.1608000691</v>
      </c>
      <c r="G120" s="56" t="n">
        <f aca="false">IF(AND(MOD(A120-1,12)=0,B120&lt;=Inputs!$C$7,E120=0),Inputs!$C$6,0)</f>
        <v>0</v>
      </c>
      <c r="H120" s="56" t="n">
        <f aca="false">IF(B120=1,G120*Inputs!$C$9,0)</f>
        <v>0</v>
      </c>
      <c r="I120" s="56" t="n">
        <f aca="false">I119+G120</f>
        <v>120000</v>
      </c>
      <c r="J120" s="56" t="n">
        <f aca="false">(F120+G120+H120)*((1+D120)^(1/12)-1)</f>
        <v>275.362533408611</v>
      </c>
      <c r="K120" s="56" t="n">
        <f aca="false">(F120+G120+H120+J120)*(Inputs!$C$14+IF(B120&lt;=10,Inputs!$C$12,Inputs!$C$13))/12</f>
        <v>141.382340278079</v>
      </c>
      <c r="L120" s="56" t="n">
        <f aca="false">IF(OR(E120=1,A120&lt;=Inputs!$C$15),0,MAX(Inputs!$C$8*I120-(F120+G120+H120+J120-K120),0))</f>
        <v>53477.8590068004</v>
      </c>
      <c r="M120" s="56" t="n">
        <f aca="false">L120*INDEX(Rates!$B$2:$C$101,C120+1,IF(Inputs!$C$5="Male",1,2))/1000/12*Inputs!$C$16</f>
        <v>330.04751983697</v>
      </c>
      <c r="N120" s="56" t="n">
        <f aca="false">IF($V$1=1,MAX(F120+G120+H120+J120-K120-M120,0)*Inputs!$C$22/12,0)</f>
        <v>449.280623155751</v>
      </c>
      <c r="O120" s="56" t="n">
        <f aca="false">IF(AND(MOD(A120,12)=0,B120&gt;=Inputs!$C$18),MAX(F120+G120+H120+J120-K120-M120-N120,0)*Inputs!$C$17,0)</f>
        <v>0</v>
      </c>
      <c r="P120" s="56" t="n">
        <f aca="false">F120+G120+H120+J120-K120-M120-N120+O120</f>
        <v>66942.8128502069</v>
      </c>
      <c r="Q120" s="56" t="n">
        <f aca="false">IF(OR(E120=1,P120&lt;=0),0,P120)</f>
        <v>66942.8128502069</v>
      </c>
      <c r="R120" s="15" t="n">
        <f aca="false">IF(OR(E120=1,AND(P120&lt;=0,I120&gt;0)),1,0)</f>
        <v>0</v>
      </c>
      <c r="S120" s="15" t="n">
        <f aca="false">IF(L120&gt;0,1,0)</f>
        <v>1</v>
      </c>
    </row>
    <row r="121" customFormat="false" ht="15" hidden="false" customHeight="false" outlineLevel="0" collapsed="false">
      <c r="A121" s="15" t="n">
        <v>120</v>
      </c>
      <c r="B121" s="15" t="n">
        <f aca="false">INT((A121-1)/12)+1</f>
        <v>10</v>
      </c>
      <c r="C121" s="15" t="n">
        <f aca="false">MIN(Inputs!$C$4+B121-1,99)</f>
        <v>83</v>
      </c>
      <c r="D121" s="55" t="n">
        <f aca="false">Inputs!$C$28</f>
        <v>0.05</v>
      </c>
      <c r="E121" s="15" t="n">
        <f aca="false">R120</f>
        <v>0</v>
      </c>
      <c r="F121" s="56" t="n">
        <f aca="false">Q120</f>
        <v>66942.8128502069</v>
      </c>
      <c r="G121" s="56" t="n">
        <f aca="false">IF(AND(MOD(A121-1,12)=0,B121&lt;=Inputs!$C$7,E121=0),Inputs!$C$6,0)</f>
        <v>0</v>
      </c>
      <c r="H121" s="56" t="n">
        <f aca="false">IF(B121=1,G121*Inputs!$C$9,0)</f>
        <v>0</v>
      </c>
      <c r="I121" s="56" t="n">
        <f aca="false">I120+G121</f>
        <v>120000</v>
      </c>
      <c r="J121" s="56" t="n">
        <f aca="false">(F121+G121+H121)*((1+D121)^(1/12)-1)</f>
        <v>272.733305977349</v>
      </c>
      <c r="K121" s="56" t="n">
        <f aca="false">(F121+G121+H121+J121)*(Inputs!$C$14+IF(B121&lt;=10,Inputs!$C$12,Inputs!$C$13))/12</f>
        <v>140.032387825384</v>
      </c>
      <c r="L121" s="56" t="n">
        <f aca="false">IF(OR(E121=1,A121&lt;=Inputs!$C$15),0,MAX(Inputs!$C$8*I121-(F121+G121+H121+J121-K121),0))</f>
        <v>54124.4862316411</v>
      </c>
      <c r="M121" s="56" t="n">
        <f aca="false">L121*INDEX(Rates!$B$2:$C$101,C121+1,IF(Inputs!$C$5="Male",1,2))/1000/12*Inputs!$C$16</f>
        <v>334.038287526279</v>
      </c>
      <c r="N121" s="56" t="n">
        <f aca="false">IF($V$1=1,MAX(F121+G121+H121+J121-K121-M121,0)*Inputs!$C$22/12,0)</f>
        <v>444.943169872217</v>
      </c>
      <c r="O121" s="56" t="n">
        <f aca="false">IF(AND(MOD(A121,12)=0,B121&gt;=Inputs!$C$18),MAX(F121+G121+H121+J121-K121-M121-N121,0)*Inputs!$C$17,0)</f>
        <v>331.482661554802</v>
      </c>
      <c r="P121" s="56" t="n">
        <f aca="false">F121+G121+H121+J121-K121-M121-N121+O121</f>
        <v>66628.0149725152</v>
      </c>
      <c r="Q121" s="56" t="n">
        <f aca="false">IF(OR(E121=1,P121&lt;=0),0,P121)</f>
        <v>66628.0149725152</v>
      </c>
      <c r="R121" s="15" t="n">
        <f aca="false">IF(OR(E121=1,AND(P121&lt;=0,I121&gt;0)),1,0)</f>
        <v>0</v>
      </c>
      <c r="S121" s="15" t="n">
        <f aca="false">IF(L121&gt;0,1,0)</f>
        <v>1</v>
      </c>
    </row>
    <row r="122" customFormat="false" ht="15" hidden="false" customHeight="false" outlineLevel="0" collapsed="false">
      <c r="A122" s="15" t="n">
        <v>121</v>
      </c>
      <c r="B122" s="15" t="n">
        <f aca="false">INT((A122-1)/12)+1</f>
        <v>11</v>
      </c>
      <c r="C122" s="15" t="n">
        <f aca="false">MIN(Inputs!$C$4+B122-1,99)</f>
        <v>84</v>
      </c>
      <c r="D122" s="55" t="n">
        <f aca="false">Inputs!$C$28</f>
        <v>0.05</v>
      </c>
      <c r="E122" s="15" t="n">
        <f aca="false">R121</f>
        <v>0</v>
      </c>
      <c r="F122" s="56" t="n">
        <f aca="false">Q121</f>
        <v>66628.0149725152</v>
      </c>
      <c r="G122" s="56" t="n">
        <f aca="false">IF(AND(MOD(A122-1,12)=0,B122&lt;=Inputs!$C$7,E122=0),Inputs!$C$6,0)</f>
        <v>0</v>
      </c>
      <c r="H122" s="56" t="n">
        <f aca="false">IF(B122=1,G122*Inputs!$C$9,0)</f>
        <v>0</v>
      </c>
      <c r="I122" s="56" t="n">
        <f aca="false">I121+G122</f>
        <v>120000</v>
      </c>
      <c r="J122" s="56" t="n">
        <f aca="false">(F122+G122+H122)*((1+D122)^(1/12)-1)</f>
        <v>271.450780456803</v>
      </c>
      <c r="K122" s="56" t="n">
        <f aca="false">(F122+G122+H122+J122)*(Inputs!$C$14+IF(B122&lt;=10,Inputs!$C$12,Inputs!$C$13))/12</f>
        <v>33.449732876486</v>
      </c>
      <c r="L122" s="56" t="n">
        <f aca="false">IF(OR(E122=1,A122&lt;=Inputs!$C$15),0,MAX(Inputs!$C$8*I122-(F122+G122+H122+J122-K122),0))</f>
        <v>54333.9839799045</v>
      </c>
      <c r="M122" s="56" t="n">
        <f aca="false">L122*INDEX(Rates!$B$2:$C$101,C122+1,IF(Inputs!$C$5="Male",1,2))/1000/12*Inputs!$C$16</f>
        <v>370.512492422966</v>
      </c>
      <c r="N122" s="56" t="n">
        <f aca="false">IF($V$1=1,MAX(F122+G122+H122+J122-K122-M122,0)*Inputs!$C$22/12,0)</f>
        <v>443.30335685115</v>
      </c>
      <c r="O122" s="56" t="n">
        <f aca="false">IF(AND(MOD(A122,12)=0,B122&gt;=Inputs!$C$18),MAX(F122+G122+H122+J122-K122-M122-N122,0)*Inputs!$C$17,0)</f>
        <v>0</v>
      </c>
      <c r="P122" s="56" t="n">
        <f aca="false">F122+G122+H122+J122-K122-M122-N122+O122</f>
        <v>66052.2001708214</v>
      </c>
      <c r="Q122" s="56" t="n">
        <f aca="false">IF(OR(E122=1,P122&lt;=0),0,P122)</f>
        <v>66052.2001708214</v>
      </c>
      <c r="R122" s="15" t="n">
        <f aca="false">IF(OR(E122=1,AND(P122&lt;=0,I122&gt;0)),1,0)</f>
        <v>0</v>
      </c>
      <c r="S122" s="15" t="n">
        <f aca="false">IF(L122&gt;0,1,0)</f>
        <v>1</v>
      </c>
    </row>
    <row r="123" customFormat="false" ht="15" hidden="false" customHeight="false" outlineLevel="0" collapsed="false">
      <c r="A123" s="15" t="n">
        <v>122</v>
      </c>
      <c r="B123" s="15" t="n">
        <f aca="false">INT((A123-1)/12)+1</f>
        <v>11</v>
      </c>
      <c r="C123" s="15" t="n">
        <f aca="false">MIN(Inputs!$C$4+B123-1,99)</f>
        <v>84</v>
      </c>
      <c r="D123" s="55" t="n">
        <f aca="false">Inputs!$C$28</f>
        <v>0.05</v>
      </c>
      <c r="E123" s="15" t="n">
        <f aca="false">R122</f>
        <v>0</v>
      </c>
      <c r="F123" s="56" t="n">
        <f aca="false">Q122</f>
        <v>66052.2001708214</v>
      </c>
      <c r="G123" s="56" t="n">
        <f aca="false">IF(AND(MOD(A123-1,12)=0,B123&lt;=Inputs!$C$7,E123=0),Inputs!$C$6,0)</f>
        <v>0</v>
      </c>
      <c r="H123" s="56" t="n">
        <f aca="false">IF(B123=1,G123*Inputs!$C$9,0)</f>
        <v>0</v>
      </c>
      <c r="I123" s="56" t="n">
        <f aca="false">I122+G123</f>
        <v>120000</v>
      </c>
      <c r="J123" s="56" t="n">
        <f aca="false">(F123+G123+H123)*((1+D123)^(1/12)-1)</f>
        <v>269.104839678245</v>
      </c>
      <c r="K123" s="56" t="n">
        <f aca="false">(F123+G123+H123+J123)*(Inputs!$C$14+IF(B123&lt;=10,Inputs!$C$12,Inputs!$C$13))/12</f>
        <v>33.1606525052498</v>
      </c>
      <c r="L123" s="56" t="n">
        <f aca="false">IF(OR(E123=1,A123&lt;=Inputs!$C$15),0,MAX(Inputs!$C$8*I123-(F123+G123+H123+J123-K123),0))</f>
        <v>54911.8556420056</v>
      </c>
      <c r="M123" s="56" t="n">
        <f aca="false">L123*INDEX(Rates!$B$2:$C$101,C123+1,IF(Inputs!$C$5="Male",1,2))/1000/12*Inputs!$C$16</f>
        <v>374.453095598777</v>
      </c>
      <c r="N123" s="56" t="n">
        <f aca="false">IF($V$1=1,MAX(F123+G123+H123+J123-K123-M123,0)*Inputs!$C$22/12,0)</f>
        <v>439.424608415971</v>
      </c>
      <c r="O123" s="56" t="n">
        <f aca="false">IF(AND(MOD(A123,12)=0,B123&gt;=Inputs!$C$18),MAX(F123+G123+H123+J123-K123-M123-N123,0)*Inputs!$C$17,0)</f>
        <v>0</v>
      </c>
      <c r="P123" s="56" t="n">
        <f aca="false">F123+G123+H123+J123-K123-M123-N123+O123</f>
        <v>65474.2666539796</v>
      </c>
      <c r="Q123" s="56" t="n">
        <f aca="false">IF(OR(E123=1,P123&lt;=0),0,P123)</f>
        <v>65474.2666539796</v>
      </c>
      <c r="R123" s="15" t="n">
        <f aca="false">IF(OR(E123=1,AND(P123&lt;=0,I123&gt;0)),1,0)</f>
        <v>0</v>
      </c>
      <c r="S123" s="15" t="n">
        <f aca="false">IF(L123&gt;0,1,0)</f>
        <v>1</v>
      </c>
    </row>
    <row r="124" customFormat="false" ht="15" hidden="false" customHeight="false" outlineLevel="0" collapsed="false">
      <c r="A124" s="15" t="n">
        <v>123</v>
      </c>
      <c r="B124" s="15" t="n">
        <f aca="false">INT((A124-1)/12)+1</f>
        <v>11</v>
      </c>
      <c r="C124" s="15" t="n">
        <f aca="false">MIN(Inputs!$C$4+B124-1,99)</f>
        <v>84</v>
      </c>
      <c r="D124" s="55" t="n">
        <f aca="false">Inputs!$C$28</f>
        <v>0.05</v>
      </c>
      <c r="E124" s="15" t="n">
        <f aca="false">R123</f>
        <v>0</v>
      </c>
      <c r="F124" s="56" t="n">
        <f aca="false">Q123</f>
        <v>65474.2666539796</v>
      </c>
      <c r="G124" s="56" t="n">
        <f aca="false">IF(AND(MOD(A124-1,12)=0,B124&lt;=Inputs!$C$7,E124=0),Inputs!$C$6,0)</f>
        <v>0</v>
      </c>
      <c r="H124" s="56" t="n">
        <f aca="false">IF(B124=1,G124*Inputs!$C$9,0)</f>
        <v>0</v>
      </c>
      <c r="I124" s="56" t="n">
        <f aca="false">I123+G124</f>
        <v>120000</v>
      </c>
      <c r="J124" s="56" t="n">
        <f aca="false">(F124+G124+H124)*((1+D124)^(1/12)-1)</f>
        <v>266.750266991913</v>
      </c>
      <c r="K124" s="56" t="n">
        <f aca="false">(F124+G124+H124+J124)*(Inputs!$C$14+IF(B124&lt;=10,Inputs!$C$12,Inputs!$C$13))/12</f>
        <v>32.8705084604858</v>
      </c>
      <c r="L124" s="56" t="n">
        <f aca="false">IF(OR(E124=1,A124&lt;=Inputs!$C$15),0,MAX(Inputs!$C$8*I124-(F124+G124+H124+J124-K124),0))</f>
        <v>55491.8535874889</v>
      </c>
      <c r="M124" s="56" t="n">
        <f aca="false">L124*INDEX(Rates!$B$2:$C$101,C124+1,IF(Inputs!$C$5="Male",1,2))/1000/12*Inputs!$C$16</f>
        <v>378.408198255352</v>
      </c>
      <c r="N124" s="56" t="n">
        <f aca="false">IF($V$1=1,MAX(F124+G124+H124+J124-K124-M124,0)*Inputs!$C$22/12,0)</f>
        <v>435.531588095038</v>
      </c>
      <c r="O124" s="56" t="n">
        <f aca="false">IF(AND(MOD(A124,12)=0,B124&gt;=Inputs!$C$18),MAX(F124+G124+H124+J124-K124-M124-N124,0)*Inputs!$C$17,0)</f>
        <v>0</v>
      </c>
      <c r="P124" s="56" t="n">
        <f aca="false">F124+G124+H124+J124-K124-M124-N124+O124</f>
        <v>64894.2066261607</v>
      </c>
      <c r="Q124" s="56" t="n">
        <f aca="false">IF(OR(E124=1,P124&lt;=0),0,P124)</f>
        <v>64894.2066261607</v>
      </c>
      <c r="R124" s="15" t="n">
        <f aca="false">IF(OR(E124=1,AND(P124&lt;=0,I124&gt;0)),1,0)</f>
        <v>0</v>
      </c>
      <c r="S124" s="15" t="n">
        <f aca="false">IF(L124&gt;0,1,0)</f>
        <v>1</v>
      </c>
    </row>
    <row r="125" customFormat="false" ht="15" hidden="false" customHeight="false" outlineLevel="0" collapsed="false">
      <c r="A125" s="15" t="n">
        <v>124</v>
      </c>
      <c r="B125" s="15" t="n">
        <f aca="false">INT((A125-1)/12)+1</f>
        <v>11</v>
      </c>
      <c r="C125" s="15" t="n">
        <f aca="false">MIN(Inputs!$C$4+B125-1,99)</f>
        <v>84</v>
      </c>
      <c r="D125" s="55" t="n">
        <f aca="false">Inputs!$C$28</f>
        <v>0.05</v>
      </c>
      <c r="E125" s="15" t="n">
        <f aca="false">R124</f>
        <v>0</v>
      </c>
      <c r="F125" s="56" t="n">
        <f aca="false">Q124</f>
        <v>64894.2066261607</v>
      </c>
      <c r="G125" s="56" t="n">
        <f aca="false">IF(AND(MOD(A125-1,12)=0,B125&lt;=Inputs!$C$7,E125=0),Inputs!$C$6,0)</f>
        <v>0</v>
      </c>
      <c r="H125" s="56" t="n">
        <f aca="false">IF(B125=1,G125*Inputs!$C$9,0)</f>
        <v>0</v>
      </c>
      <c r="I125" s="56" t="n">
        <f aca="false">I124+G125</f>
        <v>120000</v>
      </c>
      <c r="J125" s="56" t="n">
        <f aca="false">(F125+G125+H125)*((1+D125)^(1/12)-1)</f>
        <v>264.387030636632</v>
      </c>
      <c r="K125" s="56" t="n">
        <f aca="false">(F125+G125+H125+J125)*(Inputs!$C$14+IF(B125&lt;=10,Inputs!$C$12,Inputs!$C$13))/12</f>
        <v>32.5792968283987</v>
      </c>
      <c r="L125" s="56" t="n">
        <f aca="false">IF(OR(E125=1,A125&lt;=Inputs!$C$15),0,MAX(Inputs!$C$8*I125-(F125+G125+H125+J125-K125),0))</f>
        <v>56073.9856400311</v>
      </c>
      <c r="M125" s="56" t="n">
        <f aca="false">L125*INDEX(Rates!$B$2:$C$101,C125+1,IF(Inputs!$C$5="Male",1,2))/1000/12*Inputs!$C$16</f>
        <v>382.377853743645</v>
      </c>
      <c r="N125" s="56" t="n">
        <f aca="false">IF($V$1=1,MAX(F125+G125+H125+J125-K125-M125,0)*Inputs!$C$22/12,0)</f>
        <v>431.624243374835</v>
      </c>
      <c r="O125" s="56" t="n">
        <f aca="false">IF(AND(MOD(A125,12)=0,B125&gt;=Inputs!$C$18),MAX(F125+G125+H125+J125-K125-M125-N125,0)*Inputs!$C$17,0)</f>
        <v>0</v>
      </c>
      <c r="P125" s="56" t="n">
        <f aca="false">F125+G125+H125+J125-K125-M125-N125+O125</f>
        <v>64312.0122628504</v>
      </c>
      <c r="Q125" s="56" t="n">
        <f aca="false">IF(OR(E125=1,P125&lt;=0),0,P125)</f>
        <v>64312.0122628504</v>
      </c>
      <c r="R125" s="15" t="n">
        <f aca="false">IF(OR(E125=1,AND(P125&lt;=0,I125&gt;0)),1,0)</f>
        <v>0</v>
      </c>
      <c r="S125" s="15" t="n">
        <f aca="false">IF(L125&gt;0,1,0)</f>
        <v>1</v>
      </c>
    </row>
    <row r="126" customFormat="false" ht="15" hidden="false" customHeight="false" outlineLevel="0" collapsed="false">
      <c r="A126" s="15" t="n">
        <v>125</v>
      </c>
      <c r="B126" s="15" t="n">
        <f aca="false">INT((A126-1)/12)+1</f>
        <v>11</v>
      </c>
      <c r="C126" s="15" t="n">
        <f aca="false">MIN(Inputs!$C$4+B126-1,99)</f>
        <v>84</v>
      </c>
      <c r="D126" s="55" t="n">
        <f aca="false">Inputs!$C$28</f>
        <v>0.05</v>
      </c>
      <c r="E126" s="15" t="n">
        <f aca="false">R125</f>
        <v>0</v>
      </c>
      <c r="F126" s="56" t="n">
        <f aca="false">Q125</f>
        <v>64312.0122628504</v>
      </c>
      <c r="G126" s="56" t="n">
        <f aca="false">IF(AND(MOD(A126-1,12)=0,B126&lt;=Inputs!$C$7,E126=0),Inputs!$C$6,0)</f>
        <v>0</v>
      </c>
      <c r="H126" s="56" t="n">
        <f aca="false">IF(B126=1,G126*Inputs!$C$9,0)</f>
        <v>0</v>
      </c>
      <c r="I126" s="56" t="n">
        <f aca="false">I125+G126</f>
        <v>120000</v>
      </c>
      <c r="J126" s="56" t="n">
        <f aca="false">(F126+G126+H126)*((1+D126)^(1/12)-1)</f>
        <v>262.015098734364</v>
      </c>
      <c r="K126" s="56" t="n">
        <f aca="false">(F126+G126+H126+J126)*(Inputs!$C$14+IF(B126&lt;=10,Inputs!$C$12,Inputs!$C$13))/12</f>
        <v>32.2870136807924</v>
      </c>
      <c r="L126" s="56" t="n">
        <f aca="false">IF(OR(E126=1,A126&lt;=Inputs!$C$15),0,MAX(Inputs!$C$8*I126-(F126+G126+H126+J126-K126),0))</f>
        <v>56658.259652096</v>
      </c>
      <c r="M126" s="56" t="n">
        <f aca="false">L126*INDEX(Rates!$B$2:$C$101,C126+1,IF(Inputs!$C$5="Male",1,2))/1000/12*Inputs!$C$16</f>
        <v>386.362115610918</v>
      </c>
      <c r="N126" s="56" t="n">
        <f aca="false">IF($V$1=1,MAX(F126+G126+H126+J126-K126-M126,0)*Inputs!$C$22/12,0)</f>
        <v>427.702521548621</v>
      </c>
      <c r="O126" s="56" t="n">
        <f aca="false">IF(AND(MOD(A126,12)=0,B126&gt;=Inputs!$C$18),MAX(F126+G126+H126+J126-K126-M126-N126,0)*Inputs!$C$17,0)</f>
        <v>0</v>
      </c>
      <c r="P126" s="56" t="n">
        <f aca="false">F126+G126+H126+J126-K126-M126-N126+O126</f>
        <v>63727.6757107445</v>
      </c>
      <c r="Q126" s="56" t="n">
        <f aca="false">IF(OR(E126=1,P126&lt;=0),0,P126)</f>
        <v>63727.6757107445</v>
      </c>
      <c r="R126" s="15" t="n">
        <f aca="false">IF(OR(E126=1,AND(P126&lt;=0,I126&gt;0)),1,0)</f>
        <v>0</v>
      </c>
      <c r="S126" s="15" t="n">
        <f aca="false">IF(L126&gt;0,1,0)</f>
        <v>1</v>
      </c>
    </row>
    <row r="127" customFormat="false" ht="15" hidden="false" customHeight="false" outlineLevel="0" collapsed="false">
      <c r="A127" s="15" t="n">
        <v>126</v>
      </c>
      <c r="B127" s="15" t="n">
        <f aca="false">INT((A127-1)/12)+1</f>
        <v>11</v>
      </c>
      <c r="C127" s="15" t="n">
        <f aca="false">MIN(Inputs!$C$4+B127-1,99)</f>
        <v>84</v>
      </c>
      <c r="D127" s="55" t="n">
        <f aca="false">Inputs!$C$28</f>
        <v>0.05</v>
      </c>
      <c r="E127" s="15" t="n">
        <f aca="false">R126</f>
        <v>0</v>
      </c>
      <c r="F127" s="56" t="n">
        <f aca="false">Q126</f>
        <v>63727.6757107445</v>
      </c>
      <c r="G127" s="56" t="n">
        <f aca="false">IF(AND(MOD(A127-1,12)=0,B127&lt;=Inputs!$C$7,E127=0),Inputs!$C$6,0)</f>
        <v>0</v>
      </c>
      <c r="H127" s="56" t="n">
        <f aca="false">IF(B127=1,G127*Inputs!$C$9,0)</f>
        <v>0</v>
      </c>
      <c r="I127" s="56" t="n">
        <f aca="false">I126+G127</f>
        <v>120000</v>
      </c>
      <c r="J127" s="56" t="n">
        <f aca="false">(F127+G127+H127)*((1+D127)^(1/12)-1)</f>
        <v>259.634439289774</v>
      </c>
      <c r="K127" s="56" t="n">
        <f aca="false">(F127+G127+H127+J127)*(Inputs!$C$14+IF(B127&lt;=10,Inputs!$C$12,Inputs!$C$13))/12</f>
        <v>31.9936550750171</v>
      </c>
      <c r="L127" s="56" t="n">
        <f aca="false">IF(OR(E127=1,A127&lt;=Inputs!$C$15),0,MAX(Inputs!$C$8*I127-(F127+G127+H127+J127-K127),0))</f>
        <v>57244.6835050408</v>
      </c>
      <c r="M127" s="56" t="n">
        <f aca="false">L127*INDEX(Rates!$B$2:$C$101,C127+1,IF(Inputs!$C$5="Male",1,2))/1000/12*Inputs!$C$16</f>
        <v>390.361037601457</v>
      </c>
      <c r="N127" s="56" t="n">
        <f aca="false">IF($V$1=1,MAX(F127+G127+H127+J127-K127-M127,0)*Inputs!$C$22/12,0)</f>
        <v>423.766369715718</v>
      </c>
      <c r="O127" s="56" t="n">
        <f aca="false">IF(AND(MOD(A127,12)=0,B127&gt;=Inputs!$C$18),MAX(F127+G127+H127+J127-K127-M127-N127,0)*Inputs!$C$17,0)</f>
        <v>0</v>
      </c>
      <c r="P127" s="56" t="n">
        <f aca="false">F127+G127+H127+J127-K127-M127-N127+O127</f>
        <v>63141.1890876421</v>
      </c>
      <c r="Q127" s="56" t="n">
        <f aca="false">IF(OR(E127=1,P127&lt;=0),0,P127)</f>
        <v>63141.1890876421</v>
      </c>
      <c r="R127" s="15" t="n">
        <f aca="false">IF(OR(E127=1,AND(P127&lt;=0,I127&gt;0)),1,0)</f>
        <v>0</v>
      </c>
      <c r="S127" s="15" t="n">
        <f aca="false">IF(L127&gt;0,1,0)</f>
        <v>1</v>
      </c>
    </row>
    <row r="128" customFormat="false" ht="15" hidden="false" customHeight="false" outlineLevel="0" collapsed="false">
      <c r="A128" s="15" t="n">
        <v>127</v>
      </c>
      <c r="B128" s="15" t="n">
        <f aca="false">INT((A128-1)/12)+1</f>
        <v>11</v>
      </c>
      <c r="C128" s="15" t="n">
        <f aca="false">MIN(Inputs!$C$4+B128-1,99)</f>
        <v>84</v>
      </c>
      <c r="D128" s="55" t="n">
        <f aca="false">Inputs!$C$28</f>
        <v>0.05</v>
      </c>
      <c r="E128" s="15" t="n">
        <f aca="false">R127</f>
        <v>0</v>
      </c>
      <c r="F128" s="56" t="n">
        <f aca="false">Q127</f>
        <v>63141.1890876421</v>
      </c>
      <c r="G128" s="56" t="n">
        <f aca="false">IF(AND(MOD(A128-1,12)=0,B128&lt;=Inputs!$C$7,E128=0),Inputs!$C$6,0)</f>
        <v>0</v>
      </c>
      <c r="H128" s="56" t="n">
        <f aca="false">IF(B128=1,G128*Inputs!$C$9,0)</f>
        <v>0</v>
      </c>
      <c r="I128" s="56" t="n">
        <f aca="false">I127+G128</f>
        <v>120000</v>
      </c>
      <c r="J128" s="56" t="n">
        <f aca="false">(F128+G128+H128)*((1+D128)^(1/12)-1)</f>
        <v>257.2450201898</v>
      </c>
      <c r="K128" s="56" t="n">
        <f aca="false">(F128+G128+H128+J128)*(Inputs!$C$14+IF(B128&lt;=10,Inputs!$C$12,Inputs!$C$13))/12</f>
        <v>31.6992170539159</v>
      </c>
      <c r="L128" s="56" t="n">
        <f aca="false">IF(OR(E128=1,A128&lt;=Inputs!$C$15),0,MAX(Inputs!$C$8*I128-(F128+G128+H128+J128-K128),0))</f>
        <v>57833.2651092221</v>
      </c>
      <c r="M128" s="56" t="n">
        <f aca="false">L128*INDEX(Rates!$B$2:$C$101,C128+1,IF(Inputs!$C$5="Male",1,2))/1000/12*Inputs!$C$16</f>
        <v>394.374673657303</v>
      </c>
      <c r="N128" s="56" t="n">
        <f aca="false">IF($V$1=1,MAX(F128+G128+H128+J128-K128-M128,0)*Inputs!$C$22/12,0)</f>
        <v>419.815734780804</v>
      </c>
      <c r="O128" s="56" t="n">
        <f aca="false">IF(AND(MOD(A128,12)=0,B128&gt;=Inputs!$C$18),MAX(F128+G128+H128+J128-K128-M128-N128,0)*Inputs!$C$17,0)</f>
        <v>0</v>
      </c>
      <c r="P128" s="56" t="n">
        <f aca="false">F128+G128+H128+J128-K128-M128-N128+O128</f>
        <v>62552.5444823398</v>
      </c>
      <c r="Q128" s="56" t="n">
        <f aca="false">IF(OR(E128=1,P128&lt;=0),0,P128)</f>
        <v>62552.5444823398</v>
      </c>
      <c r="R128" s="15" t="n">
        <f aca="false">IF(OR(E128=1,AND(P128&lt;=0,I128&gt;0)),1,0)</f>
        <v>0</v>
      </c>
      <c r="S128" s="15" t="n">
        <f aca="false">IF(L128&gt;0,1,0)</f>
        <v>1</v>
      </c>
    </row>
    <row r="129" customFormat="false" ht="15" hidden="false" customHeight="false" outlineLevel="0" collapsed="false">
      <c r="A129" s="15" t="n">
        <v>128</v>
      </c>
      <c r="B129" s="15" t="n">
        <f aca="false">INT((A129-1)/12)+1</f>
        <v>11</v>
      </c>
      <c r="C129" s="15" t="n">
        <f aca="false">MIN(Inputs!$C$4+B129-1,99)</f>
        <v>84</v>
      </c>
      <c r="D129" s="55" t="n">
        <f aca="false">Inputs!$C$28</f>
        <v>0.05</v>
      </c>
      <c r="E129" s="15" t="n">
        <f aca="false">R128</f>
        <v>0</v>
      </c>
      <c r="F129" s="56" t="n">
        <f aca="false">Q128</f>
        <v>62552.5444823398</v>
      </c>
      <c r="G129" s="56" t="n">
        <f aca="false">IF(AND(MOD(A129-1,12)=0,B129&lt;=Inputs!$C$7,E129=0),Inputs!$C$6,0)</f>
        <v>0</v>
      </c>
      <c r="H129" s="56" t="n">
        <f aca="false">IF(B129=1,G129*Inputs!$C$9,0)</f>
        <v>0</v>
      </c>
      <c r="I129" s="56" t="n">
        <f aca="false">I128+G129</f>
        <v>120000</v>
      </c>
      <c r="J129" s="56" t="n">
        <f aca="false">(F129+G129+H129)*((1+D129)^(1/12)-1)</f>
        <v>254.846809203222</v>
      </c>
      <c r="K129" s="56" t="n">
        <f aca="false">(F129+G129+H129+J129)*(Inputs!$C$14+IF(B129&lt;=10,Inputs!$C$12,Inputs!$C$13))/12</f>
        <v>31.4036956457715</v>
      </c>
      <c r="L129" s="56" t="n">
        <f aca="false">IF(OR(E129=1,A129&lt;=Inputs!$C$15),0,MAX(Inputs!$C$8*I129-(F129+G129+H129+J129-K129),0))</f>
        <v>58424.0124041027</v>
      </c>
      <c r="M129" s="56" t="n">
        <f aca="false">L129*INDEX(Rates!$B$2:$C$101,C129+1,IF(Inputs!$C$5="Male",1,2))/1000/12*Inputs!$C$16</f>
        <v>398.403077918977</v>
      </c>
      <c r="N129" s="56" t="n">
        <f aca="false">IF($V$1=1,MAX(F129+G129+H129+J129-K129-M129,0)*Inputs!$C$22/12,0)</f>
        <v>415.850563453189</v>
      </c>
      <c r="O129" s="56" t="n">
        <f aca="false">IF(AND(MOD(A129,12)=0,B129&gt;=Inputs!$C$18),MAX(F129+G129+H129+J129-K129-M129-N129,0)*Inputs!$C$17,0)</f>
        <v>0</v>
      </c>
      <c r="P129" s="56" t="n">
        <f aca="false">F129+G129+H129+J129-K129-M129-N129+O129</f>
        <v>61961.7339545251</v>
      </c>
      <c r="Q129" s="56" t="n">
        <f aca="false">IF(OR(E129=1,P129&lt;=0),0,P129)</f>
        <v>61961.7339545251</v>
      </c>
      <c r="R129" s="15" t="n">
        <f aca="false">IF(OR(E129=1,AND(P129&lt;=0,I129&gt;0)),1,0)</f>
        <v>0</v>
      </c>
      <c r="S129" s="15" t="n">
        <f aca="false">IF(L129&gt;0,1,0)</f>
        <v>1</v>
      </c>
    </row>
    <row r="130" customFormat="false" ht="15" hidden="false" customHeight="false" outlineLevel="0" collapsed="false">
      <c r="A130" s="15" t="n">
        <v>129</v>
      </c>
      <c r="B130" s="15" t="n">
        <f aca="false">INT((A130-1)/12)+1</f>
        <v>11</v>
      </c>
      <c r="C130" s="15" t="n">
        <f aca="false">MIN(Inputs!$C$4+B130-1,99)</f>
        <v>84</v>
      </c>
      <c r="D130" s="55" t="n">
        <f aca="false">Inputs!$C$28</f>
        <v>0.05</v>
      </c>
      <c r="E130" s="15" t="n">
        <f aca="false">R129</f>
        <v>0</v>
      </c>
      <c r="F130" s="56" t="n">
        <f aca="false">Q129</f>
        <v>61961.7339545251</v>
      </c>
      <c r="G130" s="56" t="n">
        <f aca="false">IF(AND(MOD(A130-1,12)=0,B130&lt;=Inputs!$C$7,E130=0),Inputs!$C$6,0)</f>
        <v>0</v>
      </c>
      <c r="H130" s="56" t="n">
        <f aca="false">IF(B130=1,G130*Inputs!$C$9,0)</f>
        <v>0</v>
      </c>
      <c r="I130" s="56" t="n">
        <f aca="false">I129+G130</f>
        <v>120000</v>
      </c>
      <c r="J130" s="56" t="n">
        <f aca="false">(F130+G130+H130)*((1+D130)^(1/12)-1)</f>
        <v>252.439773980223</v>
      </c>
      <c r="K130" s="56" t="n">
        <f aca="false">(F130+G130+H130+J130)*(Inputs!$C$14+IF(B130&lt;=10,Inputs!$C$12,Inputs!$C$13))/12</f>
        <v>31.1070868642527</v>
      </c>
      <c r="L130" s="56" t="n">
        <f aca="false">IF(OR(E130=1,A130&lt;=Inputs!$C$15),0,MAX(Inputs!$C$8*I130-(F130+G130+H130+J130-K130),0))</f>
        <v>59016.9333583589</v>
      </c>
      <c r="M130" s="56" t="n">
        <f aca="false">L130*INDEX(Rates!$B$2:$C$101,C130+1,IF(Inputs!$C$5="Male",1,2))/1000/12*Inputs!$C$16</f>
        <v>402.446304726209</v>
      </c>
      <c r="N130" s="56" t="n">
        <f aca="false">IF($V$1=1,MAX(F130+G130+H130+J130-K130-M130,0)*Inputs!$C$22/12,0)</f>
        <v>411.870802246099</v>
      </c>
      <c r="O130" s="56" t="n">
        <f aca="false">IF(AND(MOD(A130,12)=0,B130&gt;=Inputs!$C$18),MAX(F130+G130+H130+J130-K130-M130-N130,0)*Inputs!$C$17,0)</f>
        <v>0</v>
      </c>
      <c r="P130" s="56" t="n">
        <f aca="false">F130+G130+H130+J130-K130-M130-N130+O130</f>
        <v>61368.7495346688</v>
      </c>
      <c r="Q130" s="56" t="n">
        <f aca="false">IF(OR(E130=1,P130&lt;=0),0,P130)</f>
        <v>61368.7495346688</v>
      </c>
      <c r="R130" s="15" t="n">
        <f aca="false">IF(OR(E130=1,AND(P130&lt;=0,I130&gt;0)),1,0)</f>
        <v>0</v>
      </c>
      <c r="S130" s="15" t="n">
        <f aca="false">IF(L130&gt;0,1,0)</f>
        <v>1</v>
      </c>
    </row>
    <row r="131" customFormat="false" ht="15" hidden="false" customHeight="false" outlineLevel="0" collapsed="false">
      <c r="A131" s="15" t="n">
        <v>130</v>
      </c>
      <c r="B131" s="15" t="n">
        <f aca="false">INT((A131-1)/12)+1</f>
        <v>11</v>
      </c>
      <c r="C131" s="15" t="n">
        <f aca="false">MIN(Inputs!$C$4+B131-1,99)</f>
        <v>84</v>
      </c>
      <c r="D131" s="55" t="n">
        <f aca="false">Inputs!$C$28</f>
        <v>0.05</v>
      </c>
      <c r="E131" s="15" t="n">
        <f aca="false">R130</f>
        <v>0</v>
      </c>
      <c r="F131" s="56" t="n">
        <f aca="false">Q130</f>
        <v>61368.7495346688</v>
      </c>
      <c r="G131" s="56" t="n">
        <f aca="false">IF(AND(MOD(A131-1,12)=0,B131&lt;=Inputs!$C$7,E131=0),Inputs!$C$6,0)</f>
        <v>0</v>
      </c>
      <c r="H131" s="56" t="n">
        <f aca="false">IF(B131=1,G131*Inputs!$C$9,0)</f>
        <v>0</v>
      </c>
      <c r="I131" s="56" t="n">
        <f aca="false">I130+G131</f>
        <v>120000</v>
      </c>
      <c r="J131" s="56" t="n">
        <f aca="false">(F131+G131+H131)*((1+D131)^(1/12)-1)</f>
        <v>250.023882051953</v>
      </c>
      <c r="K131" s="56" t="n">
        <f aca="false">(F131+G131+H131+J131)*(Inputs!$C$14+IF(B131&lt;=10,Inputs!$C$12,Inputs!$C$13))/12</f>
        <v>30.8093867083604</v>
      </c>
      <c r="L131" s="56" t="n">
        <f aca="false">IF(OR(E131=1,A131&lt;=Inputs!$C$15),0,MAX(Inputs!$C$8*I131-(F131+G131+H131+J131-K131),0))</f>
        <v>59612.0359699876</v>
      </c>
      <c r="M131" s="56" t="n">
        <f aca="false">L131*INDEX(Rates!$B$2:$C$101,C131+1,IF(Inputs!$C$5="Male",1,2))/1000/12*Inputs!$C$16</f>
        <v>406.504408618674</v>
      </c>
      <c r="N131" s="56" t="n">
        <f aca="false">IF($V$1=1,MAX(F131+G131+H131+J131-K131-M131,0)*Inputs!$C$22/12,0)</f>
        <v>407.876397475958</v>
      </c>
      <c r="O131" s="56" t="n">
        <f aca="false">IF(AND(MOD(A131,12)=0,B131&gt;=Inputs!$C$18),MAX(F131+G131+H131+J131-K131-M131-N131,0)*Inputs!$C$17,0)</f>
        <v>0</v>
      </c>
      <c r="P131" s="56" t="n">
        <f aca="false">F131+G131+H131+J131-K131-M131-N131+O131</f>
        <v>60773.5832239177</v>
      </c>
      <c r="Q131" s="56" t="n">
        <f aca="false">IF(OR(E131=1,P131&lt;=0),0,P131)</f>
        <v>60773.5832239177</v>
      </c>
      <c r="R131" s="15" t="n">
        <f aca="false">IF(OR(E131=1,AND(P131&lt;=0,I131&gt;0)),1,0)</f>
        <v>0</v>
      </c>
      <c r="S131" s="15" t="n">
        <f aca="false">IF(L131&gt;0,1,0)</f>
        <v>1</v>
      </c>
    </row>
    <row r="132" customFormat="false" ht="15" hidden="false" customHeight="false" outlineLevel="0" collapsed="false">
      <c r="A132" s="15" t="n">
        <v>131</v>
      </c>
      <c r="B132" s="15" t="n">
        <f aca="false">INT((A132-1)/12)+1</f>
        <v>11</v>
      </c>
      <c r="C132" s="15" t="n">
        <f aca="false">MIN(Inputs!$C$4+B132-1,99)</f>
        <v>84</v>
      </c>
      <c r="D132" s="55" t="n">
        <f aca="false">Inputs!$C$28</f>
        <v>0.05</v>
      </c>
      <c r="E132" s="15" t="n">
        <f aca="false">R131</f>
        <v>0</v>
      </c>
      <c r="F132" s="56" t="n">
        <f aca="false">Q131</f>
        <v>60773.5832239177</v>
      </c>
      <c r="G132" s="56" t="n">
        <f aca="false">IF(AND(MOD(A132-1,12)=0,B132&lt;=Inputs!$C$7,E132=0),Inputs!$C$6,0)</f>
        <v>0</v>
      </c>
      <c r="H132" s="56" t="n">
        <f aca="false">IF(B132=1,G132*Inputs!$C$9,0)</f>
        <v>0</v>
      </c>
      <c r="I132" s="56" t="n">
        <f aca="false">I131+G132</f>
        <v>120000</v>
      </c>
      <c r="J132" s="56" t="n">
        <f aca="false">(F132+G132+H132)*((1+D132)^(1/12)-1)</f>
        <v>247.599100830096</v>
      </c>
      <c r="K132" s="56" t="n">
        <f aca="false">(F132+G132+H132+J132)*(Inputs!$C$14+IF(B132&lt;=10,Inputs!$C$12,Inputs!$C$13))/12</f>
        <v>30.5105911623739</v>
      </c>
      <c r="L132" s="56" t="n">
        <f aca="false">IF(OR(E132=1,A132&lt;=Inputs!$C$15),0,MAX(Inputs!$C$8*I132-(F132+G132+H132+J132-K132),0))</f>
        <v>60209.3282664145</v>
      </c>
      <c r="M132" s="56" t="n">
        <f aca="false">L132*INDEX(Rates!$B$2:$C$101,C132+1,IF(Inputs!$C$5="Male",1,2))/1000/12*Inputs!$C$16</f>
        <v>410.577444336725</v>
      </c>
      <c r="N132" s="56" t="n">
        <f aca="false">IF($V$1=1,MAX(F132+G132+H132+J132-K132-M132,0)*Inputs!$C$22/12,0)</f>
        <v>403.867295261658</v>
      </c>
      <c r="O132" s="56" t="n">
        <f aca="false">IF(AND(MOD(A132,12)=0,B132&gt;=Inputs!$C$18),MAX(F132+G132+H132+J132-K132-M132-N132,0)*Inputs!$C$17,0)</f>
        <v>0</v>
      </c>
      <c r="P132" s="56" t="n">
        <f aca="false">F132+G132+H132+J132-K132-M132-N132+O132</f>
        <v>60176.2269939871</v>
      </c>
      <c r="Q132" s="56" t="n">
        <f aca="false">IF(OR(E132=1,P132&lt;=0),0,P132)</f>
        <v>60176.2269939871</v>
      </c>
      <c r="R132" s="15" t="n">
        <f aca="false">IF(OR(E132=1,AND(P132&lt;=0,I132&gt;0)),1,0)</f>
        <v>0</v>
      </c>
      <c r="S132" s="15" t="n">
        <f aca="false">IF(L132&gt;0,1,0)</f>
        <v>1</v>
      </c>
    </row>
    <row r="133" customFormat="false" ht="15" hidden="false" customHeight="false" outlineLevel="0" collapsed="false">
      <c r="A133" s="15" t="n">
        <v>132</v>
      </c>
      <c r="B133" s="15" t="n">
        <f aca="false">INT((A133-1)/12)+1</f>
        <v>11</v>
      </c>
      <c r="C133" s="15" t="n">
        <f aca="false">MIN(Inputs!$C$4+B133-1,99)</f>
        <v>84</v>
      </c>
      <c r="D133" s="55" t="n">
        <f aca="false">Inputs!$C$28</f>
        <v>0.05</v>
      </c>
      <c r="E133" s="15" t="n">
        <f aca="false">R132</f>
        <v>0</v>
      </c>
      <c r="F133" s="56" t="n">
        <f aca="false">Q132</f>
        <v>60176.2269939871</v>
      </c>
      <c r="G133" s="56" t="n">
        <f aca="false">IF(AND(MOD(A133-1,12)=0,B133&lt;=Inputs!$C$7,E133=0),Inputs!$C$6,0)</f>
        <v>0</v>
      </c>
      <c r="H133" s="56" t="n">
        <f aca="false">IF(B133=1,G133*Inputs!$C$9,0)</f>
        <v>0</v>
      </c>
      <c r="I133" s="56" t="n">
        <f aca="false">I132+G133</f>
        <v>120000</v>
      </c>
      <c r="J133" s="56" t="n">
        <f aca="false">(F133+G133+H133)*((1+D133)^(1/12)-1)</f>
        <v>245.165397606425</v>
      </c>
      <c r="K133" s="56" t="n">
        <f aca="false">(F133+G133+H133+J133)*(Inputs!$C$14+IF(B133&lt;=10,Inputs!$C$12,Inputs!$C$13))/12</f>
        <v>30.2106961957968</v>
      </c>
      <c r="L133" s="56" t="n">
        <f aca="false">IF(OR(E133=1,A133&lt;=Inputs!$C$15),0,MAX(Inputs!$C$8*I133-(F133+G133+H133+J133-K133),0))</f>
        <v>60808.8183046023</v>
      </c>
      <c r="M133" s="56" t="n">
        <f aca="false">L133*INDEX(Rates!$B$2:$C$101,C133+1,IF(Inputs!$C$5="Male",1,2))/1000/12*Inputs!$C$16</f>
        <v>414.665466822134</v>
      </c>
      <c r="N133" s="56" t="n">
        <f aca="false">IF($V$1=1,MAX(F133+G133+H133+J133-K133-M133,0)*Inputs!$C$22/12,0)</f>
        <v>399.843441523837</v>
      </c>
      <c r="O133" s="56" t="n">
        <f aca="false">IF(AND(MOD(A133,12)=0,B133&gt;=Inputs!$C$18),MAX(F133+G133+H133+J133-K133-M133-N133,0)*Inputs!$C$17,0)</f>
        <v>297.883363935259</v>
      </c>
      <c r="P133" s="56" t="n">
        <f aca="false">F133+G133+H133+J133-K133-M133-N133+O133</f>
        <v>59874.556150987</v>
      </c>
      <c r="Q133" s="56" t="n">
        <f aca="false">IF(OR(E133=1,P133&lt;=0),0,P133)</f>
        <v>59874.556150987</v>
      </c>
      <c r="R133" s="15" t="n">
        <f aca="false">IF(OR(E133=1,AND(P133&lt;=0,I133&gt;0)),1,0)</f>
        <v>0</v>
      </c>
      <c r="S133" s="15" t="n">
        <f aca="false">IF(L133&gt;0,1,0)</f>
        <v>1</v>
      </c>
    </row>
    <row r="134" customFormat="false" ht="15" hidden="false" customHeight="false" outlineLevel="0" collapsed="false">
      <c r="A134" s="15" t="n">
        <v>133</v>
      </c>
      <c r="B134" s="15" t="n">
        <f aca="false">INT((A134-1)/12)+1</f>
        <v>12</v>
      </c>
      <c r="C134" s="15" t="n">
        <f aca="false">MIN(Inputs!$C$4+B134-1,99)</f>
        <v>85</v>
      </c>
      <c r="D134" s="55" t="n">
        <f aca="false">Inputs!$C$28</f>
        <v>0.05</v>
      </c>
      <c r="E134" s="15" t="n">
        <f aca="false">R133</f>
        <v>0</v>
      </c>
      <c r="F134" s="56" t="n">
        <f aca="false">Q133</f>
        <v>59874.556150987</v>
      </c>
      <c r="G134" s="56" t="n">
        <f aca="false">IF(AND(MOD(A134-1,12)=0,B134&lt;=Inputs!$C$7,E134=0),Inputs!$C$6,0)</f>
        <v>0</v>
      </c>
      <c r="H134" s="56" t="n">
        <f aca="false">IF(B134=1,G134*Inputs!$C$9,0)</f>
        <v>0</v>
      </c>
      <c r="I134" s="56" t="n">
        <f aca="false">I133+G134</f>
        <v>120000</v>
      </c>
      <c r="J134" s="56" t="n">
        <f aca="false">(F134+G134+H134)*((1+D134)^(1/12)-1)</f>
        <v>243.936353250125</v>
      </c>
      <c r="K134" s="56" t="n">
        <f aca="false">(F134+G134+H134+J134)*(Inputs!$C$14+IF(B134&lt;=10,Inputs!$C$12,Inputs!$C$13))/12</f>
        <v>30.0592462521186</v>
      </c>
      <c r="L134" s="56" t="n">
        <f aca="false">IF(OR(E134=1,A134&lt;=Inputs!$C$15),0,MAX(Inputs!$C$8*I134-(F134+G134+H134+J134-K134),0))</f>
        <v>61111.566742015</v>
      </c>
      <c r="M134" s="56" t="n">
        <f aca="false">L134*INDEX(Rates!$B$2:$C$101,C134+1,IF(Inputs!$C$5="Male",1,2))/1000/12*Inputs!$C$16</f>
        <v>456.299698340379</v>
      </c>
      <c r="N134" s="56" t="n">
        <f aca="false">IF($V$1=1,MAX(F134+G134+H134+J134-K134-M134,0)*Inputs!$C$22/12,0)</f>
        <v>397.547557064298</v>
      </c>
      <c r="O134" s="56" t="n">
        <f aca="false">IF(AND(MOD(A134,12)=0,B134&gt;=Inputs!$C$18),MAX(F134+G134+H134+J134-K134-M134-N134,0)*Inputs!$C$17,0)</f>
        <v>0</v>
      </c>
      <c r="P134" s="56" t="n">
        <f aca="false">F134+G134+H134+J134-K134-M134-N134+O134</f>
        <v>59234.5860025803</v>
      </c>
      <c r="Q134" s="56" t="n">
        <f aca="false">IF(OR(E134=1,P134&lt;=0),0,P134)</f>
        <v>59234.5860025803</v>
      </c>
      <c r="R134" s="15" t="n">
        <f aca="false">IF(OR(E134=1,AND(P134&lt;=0,I134&gt;0)),1,0)</f>
        <v>0</v>
      </c>
      <c r="S134" s="15" t="n">
        <f aca="false">IF(L134&gt;0,1,0)</f>
        <v>1</v>
      </c>
    </row>
    <row r="135" customFormat="false" ht="15" hidden="false" customHeight="false" outlineLevel="0" collapsed="false">
      <c r="A135" s="15" t="n">
        <v>134</v>
      </c>
      <c r="B135" s="15" t="n">
        <f aca="false">INT((A135-1)/12)+1</f>
        <v>12</v>
      </c>
      <c r="C135" s="15" t="n">
        <f aca="false">MIN(Inputs!$C$4+B135-1,99)</f>
        <v>85</v>
      </c>
      <c r="D135" s="55" t="n">
        <f aca="false">Inputs!$C$28</f>
        <v>0.05</v>
      </c>
      <c r="E135" s="15" t="n">
        <f aca="false">R134</f>
        <v>0</v>
      </c>
      <c r="F135" s="56" t="n">
        <f aca="false">Q134</f>
        <v>59234.5860025803</v>
      </c>
      <c r="G135" s="56" t="n">
        <f aca="false">IF(AND(MOD(A135-1,12)=0,B135&lt;=Inputs!$C$7,E135=0),Inputs!$C$6,0)</f>
        <v>0</v>
      </c>
      <c r="H135" s="56" t="n">
        <f aca="false">IF(B135=1,G135*Inputs!$C$9,0)</f>
        <v>0</v>
      </c>
      <c r="I135" s="56" t="n">
        <f aca="false">I134+G135</f>
        <v>120000</v>
      </c>
      <c r="J135" s="56" t="n">
        <f aca="false">(F135+G135+H135)*((1+D135)^(1/12)-1)</f>
        <v>241.329035647676</v>
      </c>
      <c r="K135" s="56" t="n">
        <f aca="false">(F135+G135+H135+J135)*(Inputs!$C$14+IF(B135&lt;=10,Inputs!$C$12,Inputs!$C$13))/12</f>
        <v>29.737957519114</v>
      </c>
      <c r="L135" s="56" t="n">
        <f aca="false">IF(OR(E135=1,A135&lt;=Inputs!$C$15),0,MAX(Inputs!$C$8*I135-(F135+G135+H135+J135-K135),0))</f>
        <v>61753.8229192911</v>
      </c>
      <c r="M135" s="56" t="n">
        <f aca="false">L135*INDEX(Rates!$B$2:$C$101,C135+1,IF(Inputs!$C$5="Male",1,2))/1000/12*Inputs!$C$16</f>
        <v>461.095211130707</v>
      </c>
      <c r="N135" s="56" t="n">
        <f aca="false">IF($V$1=1,MAX(F135+G135+H135+J135-K135-M135,0)*Inputs!$C$22/12,0)</f>
        <v>393.233879130521</v>
      </c>
      <c r="O135" s="56" t="n">
        <f aca="false">IF(AND(MOD(A135,12)=0,B135&gt;=Inputs!$C$18),MAX(F135+G135+H135+J135-K135-M135-N135,0)*Inputs!$C$17,0)</f>
        <v>0</v>
      </c>
      <c r="P135" s="56" t="n">
        <f aca="false">F135+G135+H135+J135-K135-M135-N135+O135</f>
        <v>58591.8479904477</v>
      </c>
      <c r="Q135" s="56" t="n">
        <f aca="false">IF(OR(E135=1,P135&lt;=0),0,P135)</f>
        <v>58591.8479904477</v>
      </c>
      <c r="R135" s="15" t="n">
        <f aca="false">IF(OR(E135=1,AND(P135&lt;=0,I135&gt;0)),1,0)</f>
        <v>0</v>
      </c>
      <c r="S135" s="15" t="n">
        <f aca="false">IF(L135&gt;0,1,0)</f>
        <v>1</v>
      </c>
    </row>
    <row r="136" customFormat="false" ht="15" hidden="false" customHeight="false" outlineLevel="0" collapsed="false">
      <c r="A136" s="15" t="n">
        <v>135</v>
      </c>
      <c r="B136" s="15" t="n">
        <f aca="false">INT((A136-1)/12)+1</f>
        <v>12</v>
      </c>
      <c r="C136" s="15" t="n">
        <f aca="false">MIN(Inputs!$C$4+B136-1,99)</f>
        <v>85</v>
      </c>
      <c r="D136" s="55" t="n">
        <f aca="false">Inputs!$C$28</f>
        <v>0.05</v>
      </c>
      <c r="E136" s="15" t="n">
        <f aca="false">R135</f>
        <v>0</v>
      </c>
      <c r="F136" s="56" t="n">
        <f aca="false">Q135</f>
        <v>58591.8479904477</v>
      </c>
      <c r="G136" s="56" t="n">
        <f aca="false">IF(AND(MOD(A136-1,12)=0,B136&lt;=Inputs!$C$7,E136=0),Inputs!$C$6,0)</f>
        <v>0</v>
      </c>
      <c r="H136" s="56" t="n">
        <f aca="false">IF(B136=1,G136*Inputs!$C$9,0)</f>
        <v>0</v>
      </c>
      <c r="I136" s="56" t="n">
        <f aca="false">I135+G136</f>
        <v>120000</v>
      </c>
      <c r="J136" s="56" t="n">
        <f aca="false">(F136+G136+H136)*((1+D136)^(1/12)-1)</f>
        <v>238.710441425792</v>
      </c>
      <c r="K136" s="56" t="n">
        <f aca="false">(F136+G136+H136+J136)*(Inputs!$C$14+IF(B136&lt;=10,Inputs!$C$12,Inputs!$C$13))/12</f>
        <v>29.4152792159367</v>
      </c>
      <c r="L136" s="56" t="n">
        <f aca="false">IF(OR(E136=1,A136&lt;=Inputs!$C$15),0,MAX(Inputs!$C$8*I136-(F136+G136+H136+J136-K136),0))</f>
        <v>62398.8568473425</v>
      </c>
      <c r="M136" s="56" t="n">
        <f aca="false">L136*INDEX(Rates!$B$2:$C$101,C136+1,IF(Inputs!$C$5="Male",1,2))/1000/12*Inputs!$C$16</f>
        <v>465.911464460157</v>
      </c>
      <c r="N136" s="56" t="n">
        <f aca="false">IF($V$1=1,MAX(F136+G136+H136+J136-K136-M136,0)*Inputs!$C$22/12,0)</f>
        <v>388.901544587982</v>
      </c>
      <c r="O136" s="56" t="n">
        <f aca="false">IF(AND(MOD(A136,12)=0,B136&gt;=Inputs!$C$18),MAX(F136+G136+H136+J136-K136-M136-N136,0)*Inputs!$C$17,0)</f>
        <v>0</v>
      </c>
      <c r="P136" s="56" t="n">
        <f aca="false">F136+G136+H136+J136-K136-M136-N136+O136</f>
        <v>57946.3301436094</v>
      </c>
      <c r="Q136" s="56" t="n">
        <f aca="false">IF(OR(E136=1,P136&lt;=0),0,P136)</f>
        <v>57946.3301436094</v>
      </c>
      <c r="R136" s="15" t="n">
        <f aca="false">IF(OR(E136=1,AND(P136&lt;=0,I136&gt;0)),1,0)</f>
        <v>0</v>
      </c>
      <c r="S136" s="15" t="n">
        <f aca="false">IF(L136&gt;0,1,0)</f>
        <v>1</v>
      </c>
    </row>
    <row r="137" customFormat="false" ht="15" hidden="false" customHeight="false" outlineLevel="0" collapsed="false">
      <c r="A137" s="15" t="n">
        <v>136</v>
      </c>
      <c r="B137" s="15" t="n">
        <f aca="false">INT((A137-1)/12)+1</f>
        <v>12</v>
      </c>
      <c r="C137" s="15" t="n">
        <f aca="false">MIN(Inputs!$C$4+B137-1,99)</f>
        <v>85</v>
      </c>
      <c r="D137" s="55" t="n">
        <f aca="false">Inputs!$C$28</f>
        <v>0.05</v>
      </c>
      <c r="E137" s="15" t="n">
        <f aca="false">R136</f>
        <v>0</v>
      </c>
      <c r="F137" s="56" t="n">
        <f aca="false">Q136</f>
        <v>57946.3301436094</v>
      </c>
      <c r="G137" s="56" t="n">
        <f aca="false">IF(AND(MOD(A137-1,12)=0,B137&lt;=Inputs!$C$7,E137=0),Inputs!$C$6,0)</f>
        <v>0</v>
      </c>
      <c r="H137" s="56" t="n">
        <f aca="false">IF(B137=1,G137*Inputs!$C$9,0)</f>
        <v>0</v>
      </c>
      <c r="I137" s="56" t="n">
        <f aca="false">I136+G137</f>
        <v>120000</v>
      </c>
      <c r="J137" s="56" t="n">
        <f aca="false">(F137+G137+H137)*((1+D137)^(1/12)-1)</f>
        <v>236.080521813218</v>
      </c>
      <c r="K137" s="56" t="n">
        <f aca="false">(F137+G137+H137+J137)*(Inputs!$C$14+IF(B137&lt;=10,Inputs!$C$12,Inputs!$C$13))/12</f>
        <v>29.0912053327113</v>
      </c>
      <c r="L137" s="56" t="n">
        <f aca="false">IF(OR(E137=1,A137&lt;=Inputs!$C$15),0,MAX(Inputs!$C$8*I137-(F137+G137+H137+J137-K137),0))</f>
        <v>63046.6805399101</v>
      </c>
      <c r="M137" s="56" t="n">
        <f aca="false">L137*INDEX(Rates!$B$2:$C$101,C137+1,IF(Inputs!$C$5="Male",1,2))/1000/12*Inputs!$C$16</f>
        <v>470.748548031329</v>
      </c>
      <c r="N137" s="56" t="n">
        <f aca="false">IF($V$1=1,MAX(F137+G137+H137+J137-K137-M137,0)*Inputs!$C$22/12,0)</f>
        <v>384.550472747057</v>
      </c>
      <c r="O137" s="56" t="n">
        <f aca="false">IF(AND(MOD(A137,12)=0,B137&gt;=Inputs!$C$18),MAX(F137+G137+H137+J137-K137-M137-N137,0)*Inputs!$C$17,0)</f>
        <v>0</v>
      </c>
      <c r="P137" s="56" t="n">
        <f aca="false">F137+G137+H137+J137-K137-M137-N137+O137</f>
        <v>57298.0204393115</v>
      </c>
      <c r="Q137" s="56" t="n">
        <f aca="false">IF(OR(E137=1,P137&lt;=0),0,P137)</f>
        <v>57298.0204393115</v>
      </c>
      <c r="R137" s="15" t="n">
        <f aca="false">IF(OR(E137=1,AND(P137&lt;=0,I137&gt;0)),1,0)</f>
        <v>0</v>
      </c>
      <c r="S137" s="15" t="n">
        <f aca="false">IF(L137&gt;0,1,0)</f>
        <v>1</v>
      </c>
    </row>
    <row r="138" customFormat="false" ht="15" hidden="false" customHeight="false" outlineLevel="0" collapsed="false">
      <c r="A138" s="15" t="n">
        <v>137</v>
      </c>
      <c r="B138" s="15" t="n">
        <f aca="false">INT((A138-1)/12)+1</f>
        <v>12</v>
      </c>
      <c r="C138" s="15" t="n">
        <f aca="false">MIN(Inputs!$C$4+B138-1,99)</f>
        <v>85</v>
      </c>
      <c r="D138" s="55" t="n">
        <f aca="false">Inputs!$C$28</f>
        <v>0.05</v>
      </c>
      <c r="E138" s="15" t="n">
        <f aca="false">R137</f>
        <v>0</v>
      </c>
      <c r="F138" s="56" t="n">
        <f aca="false">Q137</f>
        <v>57298.0204393115</v>
      </c>
      <c r="G138" s="56" t="n">
        <f aca="false">IF(AND(MOD(A138-1,12)=0,B138&lt;=Inputs!$C$7,E138=0),Inputs!$C$6,0)</f>
        <v>0</v>
      </c>
      <c r="H138" s="56" t="n">
        <f aca="false">IF(B138=1,G138*Inputs!$C$9,0)</f>
        <v>0</v>
      </c>
      <c r="I138" s="56" t="n">
        <f aca="false">I137+G138</f>
        <v>120000</v>
      </c>
      <c r="J138" s="56" t="n">
        <f aca="false">(F138+G138+H138)*((1+D138)^(1/12)-1)</f>
        <v>233.439227827768</v>
      </c>
      <c r="K138" s="56" t="n">
        <f aca="false">(F138+G138+H138+J138)*(Inputs!$C$14+IF(B138&lt;=10,Inputs!$C$12,Inputs!$C$13))/12</f>
        <v>28.7657298335696</v>
      </c>
      <c r="L138" s="56" t="n">
        <f aca="false">IF(OR(E138=1,A138&lt;=Inputs!$C$15),0,MAX(Inputs!$C$8*I138-(F138+G138+H138+J138-K138),0))</f>
        <v>63697.3060626943</v>
      </c>
      <c r="M138" s="56" t="n">
        <f aca="false">L138*INDEX(Rates!$B$2:$C$101,C138+1,IF(Inputs!$C$5="Male",1,2))/1000/12*Inputs!$C$16</f>
        <v>475.606551934784</v>
      </c>
      <c r="N138" s="56" t="n">
        <f aca="false">IF($V$1=1,MAX(F138+G138+H138+J138-K138-M138,0)*Inputs!$C$22/12,0)</f>
        <v>380.180582569139</v>
      </c>
      <c r="O138" s="56" t="n">
        <f aca="false">IF(AND(MOD(A138,12)=0,B138&gt;=Inputs!$C$18),MAX(F138+G138+H138+J138-K138-M138-N138,0)*Inputs!$C$17,0)</f>
        <v>0</v>
      </c>
      <c r="P138" s="56" t="n">
        <f aca="false">F138+G138+H138+J138-K138-M138-N138+O138</f>
        <v>56646.9068028018</v>
      </c>
      <c r="Q138" s="56" t="n">
        <f aca="false">IF(OR(E138=1,P138&lt;=0),0,P138)</f>
        <v>56646.9068028018</v>
      </c>
      <c r="R138" s="15" t="n">
        <f aca="false">IF(OR(E138=1,AND(P138&lt;=0,I138&gt;0)),1,0)</f>
        <v>0</v>
      </c>
      <c r="S138" s="15" t="n">
        <f aca="false">IF(L138&gt;0,1,0)</f>
        <v>1</v>
      </c>
    </row>
    <row r="139" customFormat="false" ht="15" hidden="false" customHeight="false" outlineLevel="0" collapsed="false">
      <c r="A139" s="15" t="n">
        <v>138</v>
      </c>
      <c r="B139" s="15" t="n">
        <f aca="false">INT((A139-1)/12)+1</f>
        <v>12</v>
      </c>
      <c r="C139" s="15" t="n">
        <f aca="false">MIN(Inputs!$C$4+B139-1,99)</f>
        <v>85</v>
      </c>
      <c r="D139" s="55" t="n">
        <f aca="false">Inputs!$C$28</f>
        <v>0.05</v>
      </c>
      <c r="E139" s="15" t="n">
        <f aca="false">R138</f>
        <v>0</v>
      </c>
      <c r="F139" s="56" t="n">
        <f aca="false">Q138</f>
        <v>56646.9068028018</v>
      </c>
      <c r="G139" s="56" t="n">
        <f aca="false">IF(AND(MOD(A139-1,12)=0,B139&lt;=Inputs!$C$7,E139=0),Inputs!$C$6,0)</f>
        <v>0</v>
      </c>
      <c r="H139" s="56" t="n">
        <f aca="false">IF(B139=1,G139*Inputs!$C$9,0)</f>
        <v>0</v>
      </c>
      <c r="I139" s="56" t="n">
        <f aca="false">I138+G139</f>
        <v>120000</v>
      </c>
      <c r="J139" s="56" t="n">
        <f aca="false">(F139+G139+H139)*((1+D139)^(1/12)-1)</f>
        <v>230.786510275406</v>
      </c>
      <c r="K139" s="56" t="n">
        <f aca="false">(F139+G139+H139+J139)*(Inputs!$C$14+IF(B139&lt;=10,Inputs!$C$12,Inputs!$C$13))/12</f>
        <v>28.4388466565386</v>
      </c>
      <c r="L139" s="56" t="n">
        <f aca="false">IF(OR(E139=1,A139&lt;=Inputs!$C$15),0,MAX(Inputs!$C$8*I139-(F139+G139+H139+J139-K139),0))</f>
        <v>64350.7455335794</v>
      </c>
      <c r="M139" s="56" t="n">
        <f aca="false">L139*INDEX(Rates!$B$2:$C$101,C139+1,IF(Inputs!$C$5="Male",1,2))/1000/12*Inputs!$C$16</f>
        <v>480.485566650726</v>
      </c>
      <c r="N139" s="56" t="n">
        <f aca="false">IF($V$1=1,MAX(F139+G139+H139+J139-K139-M139,0)*Inputs!$C$22/12,0)</f>
        <v>375.791792665133</v>
      </c>
      <c r="O139" s="56" t="n">
        <f aca="false">IF(AND(MOD(A139,12)=0,B139&gt;=Inputs!$C$18),MAX(F139+G139+H139+J139-K139-M139-N139,0)*Inputs!$C$17,0)</f>
        <v>0</v>
      </c>
      <c r="P139" s="56" t="n">
        <f aca="false">F139+G139+H139+J139-K139-M139-N139+O139</f>
        <v>55992.9771071048</v>
      </c>
      <c r="Q139" s="56" t="n">
        <f aca="false">IF(OR(E139=1,P139&lt;=0),0,P139)</f>
        <v>55992.9771071048</v>
      </c>
      <c r="R139" s="15" t="n">
        <f aca="false">IF(OR(E139=1,AND(P139&lt;=0,I139&gt;0)),1,0)</f>
        <v>0</v>
      </c>
      <c r="S139" s="15" t="n">
        <f aca="false">IF(L139&gt;0,1,0)</f>
        <v>1</v>
      </c>
    </row>
    <row r="140" customFormat="false" ht="15" hidden="false" customHeight="false" outlineLevel="0" collapsed="false">
      <c r="A140" s="15" t="n">
        <v>139</v>
      </c>
      <c r="B140" s="15" t="n">
        <f aca="false">INT((A140-1)/12)+1</f>
        <v>12</v>
      </c>
      <c r="C140" s="15" t="n">
        <f aca="false">MIN(Inputs!$C$4+B140-1,99)</f>
        <v>85</v>
      </c>
      <c r="D140" s="55" t="n">
        <f aca="false">Inputs!$C$28</f>
        <v>0.05</v>
      </c>
      <c r="E140" s="15" t="n">
        <f aca="false">R139</f>
        <v>0</v>
      </c>
      <c r="F140" s="56" t="n">
        <f aca="false">Q139</f>
        <v>55992.9771071048</v>
      </c>
      <c r="G140" s="56" t="n">
        <f aca="false">IF(AND(MOD(A140-1,12)=0,B140&lt;=Inputs!$C$7,E140=0),Inputs!$C$6,0)</f>
        <v>0</v>
      </c>
      <c r="H140" s="56" t="n">
        <f aca="false">IF(B140=1,G140*Inputs!$C$9,0)</f>
        <v>0</v>
      </c>
      <c r="I140" s="56" t="n">
        <f aca="false">I139+G140</f>
        <v>120000</v>
      </c>
      <c r="J140" s="56" t="n">
        <f aca="false">(F140+G140+H140)*((1+D140)^(1/12)-1)</f>
        <v>228.122319749333</v>
      </c>
      <c r="K140" s="56" t="n">
        <f aca="false">(F140+G140+H140+J140)*(Inputs!$C$14+IF(B140&lt;=10,Inputs!$C$12,Inputs!$C$13))/12</f>
        <v>28.1105497134271</v>
      </c>
      <c r="L140" s="56" t="n">
        <f aca="false">IF(OR(E140=1,A140&lt;=Inputs!$C$15),0,MAX(Inputs!$C$8*I140-(F140+G140+H140+J140-K140),0))</f>
        <v>65007.0111228593</v>
      </c>
      <c r="M140" s="56" t="n">
        <f aca="false">L140*INDEX(Rates!$B$2:$C$101,C140+1,IF(Inputs!$C$5="Male",1,2))/1000/12*Inputs!$C$16</f>
        <v>485.385683050683</v>
      </c>
      <c r="N140" s="56" t="n">
        <f aca="false">IF($V$1=1,MAX(F140+G140+H140+J140-K140-M140,0)*Inputs!$C$22/12,0)</f>
        <v>371.384021293933</v>
      </c>
      <c r="O140" s="56" t="n">
        <f aca="false">IF(AND(MOD(A140,12)=0,B140&gt;=Inputs!$C$18),MAX(F140+G140+H140+J140-K140-M140-N140,0)*Inputs!$C$17,0)</f>
        <v>0</v>
      </c>
      <c r="P140" s="56" t="n">
        <f aca="false">F140+G140+H140+J140-K140-M140-N140+O140</f>
        <v>55336.2191727961</v>
      </c>
      <c r="Q140" s="56" t="n">
        <f aca="false">IF(OR(E140=1,P140&lt;=0),0,P140)</f>
        <v>55336.2191727961</v>
      </c>
      <c r="R140" s="15" t="n">
        <f aca="false">IF(OR(E140=1,AND(P140&lt;=0,I140&gt;0)),1,0)</f>
        <v>0</v>
      </c>
      <c r="S140" s="15" t="n">
        <f aca="false">IF(L140&gt;0,1,0)</f>
        <v>1</v>
      </c>
    </row>
    <row r="141" customFormat="false" ht="15" hidden="false" customHeight="false" outlineLevel="0" collapsed="false">
      <c r="A141" s="15" t="n">
        <v>140</v>
      </c>
      <c r="B141" s="15" t="n">
        <f aca="false">INT((A141-1)/12)+1</f>
        <v>12</v>
      </c>
      <c r="C141" s="15" t="n">
        <f aca="false">MIN(Inputs!$C$4+B141-1,99)</f>
        <v>85</v>
      </c>
      <c r="D141" s="55" t="n">
        <f aca="false">Inputs!$C$28</f>
        <v>0.05</v>
      </c>
      <c r="E141" s="15" t="n">
        <f aca="false">R140</f>
        <v>0</v>
      </c>
      <c r="F141" s="56" t="n">
        <f aca="false">Q140</f>
        <v>55336.2191727961</v>
      </c>
      <c r="G141" s="56" t="n">
        <f aca="false">IF(AND(MOD(A141-1,12)=0,B141&lt;=Inputs!$C$7,E141=0),Inputs!$C$6,0)</f>
        <v>0</v>
      </c>
      <c r="H141" s="56" t="n">
        <f aca="false">IF(B141=1,G141*Inputs!$C$9,0)</f>
        <v>0</v>
      </c>
      <c r="I141" s="56" t="n">
        <f aca="false">I140+G141</f>
        <v>120000</v>
      </c>
      <c r="J141" s="56" t="n">
        <f aca="false">(F141+G141+H141)*((1+D141)^(1/12)-1)</f>
        <v>225.446606629066</v>
      </c>
      <c r="K141" s="56" t="n">
        <f aca="false">(F141+G141+H141+J141)*(Inputs!$C$14+IF(B141&lt;=10,Inputs!$C$12,Inputs!$C$13))/12</f>
        <v>27.7808328897126</v>
      </c>
      <c r="L141" s="56" t="n">
        <f aca="false">IF(OR(E141=1,A141&lt;=Inputs!$C$15),0,MAX(Inputs!$C$8*I141-(F141+G141+H141+J141-K141),0))</f>
        <v>65666.1150534646</v>
      </c>
      <c r="M141" s="56" t="n">
        <f aca="false">L141*INDEX(Rates!$B$2:$C$101,C141+1,IF(Inputs!$C$5="Male",1,2))/1000/12*Inputs!$C$16</f>
        <v>490.306992399202</v>
      </c>
      <c r="N141" s="56" t="n">
        <f aca="false">IF($V$1=1,MAX(F141+G141+H141+J141-K141-M141,0)*Inputs!$C$22/12,0)</f>
        <v>366.957186360908</v>
      </c>
      <c r="O141" s="56" t="n">
        <f aca="false">IF(AND(MOD(A141,12)=0,B141&gt;=Inputs!$C$18),MAX(F141+G141+H141+J141-K141-M141-N141,0)*Inputs!$C$17,0)</f>
        <v>0</v>
      </c>
      <c r="P141" s="56" t="n">
        <f aca="false">F141+G141+H141+J141-K141-M141-N141+O141</f>
        <v>54676.6207677753</v>
      </c>
      <c r="Q141" s="56" t="n">
        <f aca="false">IF(OR(E141=1,P141&lt;=0),0,P141)</f>
        <v>54676.6207677753</v>
      </c>
      <c r="R141" s="15" t="n">
        <f aca="false">IF(OR(E141=1,AND(P141&lt;=0,I141&gt;0)),1,0)</f>
        <v>0</v>
      </c>
      <c r="S141" s="15" t="n">
        <f aca="false">IF(L141&gt;0,1,0)</f>
        <v>1</v>
      </c>
    </row>
    <row r="142" customFormat="false" ht="15" hidden="false" customHeight="false" outlineLevel="0" collapsed="false">
      <c r="A142" s="15" t="n">
        <v>141</v>
      </c>
      <c r="B142" s="15" t="n">
        <f aca="false">INT((A142-1)/12)+1</f>
        <v>12</v>
      </c>
      <c r="C142" s="15" t="n">
        <f aca="false">MIN(Inputs!$C$4+B142-1,99)</f>
        <v>85</v>
      </c>
      <c r="D142" s="55" t="n">
        <f aca="false">Inputs!$C$28</f>
        <v>0.05</v>
      </c>
      <c r="E142" s="15" t="n">
        <f aca="false">R141</f>
        <v>0</v>
      </c>
      <c r="F142" s="56" t="n">
        <f aca="false">Q141</f>
        <v>54676.6207677753</v>
      </c>
      <c r="G142" s="56" t="n">
        <f aca="false">IF(AND(MOD(A142-1,12)=0,B142&lt;=Inputs!$C$7,E142=0),Inputs!$C$6,0)</f>
        <v>0</v>
      </c>
      <c r="H142" s="56" t="n">
        <f aca="false">IF(B142=1,G142*Inputs!$C$9,0)</f>
        <v>0</v>
      </c>
      <c r="I142" s="56" t="n">
        <f aca="false">I141+G142</f>
        <v>120000</v>
      </c>
      <c r="J142" s="56" t="n">
        <f aca="false">(F142+G142+H142)*((1+D142)^(1/12)-1)</f>
        <v>222.759321079515</v>
      </c>
      <c r="K142" s="56" t="n">
        <f aca="false">(F142+G142+H142+J142)*(Inputs!$C$14+IF(B142&lt;=10,Inputs!$C$12,Inputs!$C$13))/12</f>
        <v>27.4496900444274</v>
      </c>
      <c r="L142" s="56" t="n">
        <f aca="false">IF(OR(E142=1,A142&lt;=Inputs!$C$15),0,MAX(Inputs!$C$8*I142-(F142+G142+H142+J142-K142),0))</f>
        <v>66328.0696011896</v>
      </c>
      <c r="M142" s="56" t="n">
        <f aca="false">L142*INDEX(Rates!$B$2:$C$101,C142+1,IF(Inputs!$C$5="Male",1,2))/1000/12*Inputs!$C$16</f>
        <v>495.249586355549</v>
      </c>
      <c r="N142" s="56" t="n">
        <f aca="false">IF($V$1=1,MAX(F142+G142+H142+J142-K142-M142,0)*Inputs!$C$22/12,0)</f>
        <v>362.511205416366</v>
      </c>
      <c r="O142" s="56" t="n">
        <f aca="false">IF(AND(MOD(A142,12)=0,B142&gt;=Inputs!$C$18),MAX(F142+G142+H142+J142-K142-M142-N142,0)*Inputs!$C$17,0)</f>
        <v>0</v>
      </c>
      <c r="P142" s="56" t="n">
        <f aca="false">F142+G142+H142+J142-K142-M142-N142+O142</f>
        <v>54014.1696070385</v>
      </c>
      <c r="Q142" s="56" t="n">
        <f aca="false">IF(OR(E142=1,P142&lt;=0),0,P142)</f>
        <v>54014.1696070385</v>
      </c>
      <c r="R142" s="15" t="n">
        <f aca="false">IF(OR(E142=1,AND(P142&lt;=0,I142&gt;0)),1,0)</f>
        <v>0</v>
      </c>
      <c r="S142" s="15" t="n">
        <f aca="false">IF(L142&gt;0,1,0)</f>
        <v>1</v>
      </c>
    </row>
    <row r="143" customFormat="false" ht="15" hidden="false" customHeight="false" outlineLevel="0" collapsed="false">
      <c r="A143" s="15" t="n">
        <v>142</v>
      </c>
      <c r="B143" s="15" t="n">
        <f aca="false">INT((A143-1)/12)+1</f>
        <v>12</v>
      </c>
      <c r="C143" s="15" t="n">
        <f aca="false">MIN(Inputs!$C$4+B143-1,99)</f>
        <v>85</v>
      </c>
      <c r="D143" s="55" t="n">
        <f aca="false">Inputs!$C$28</f>
        <v>0.05</v>
      </c>
      <c r="E143" s="15" t="n">
        <f aca="false">R142</f>
        <v>0</v>
      </c>
      <c r="F143" s="56" t="n">
        <f aca="false">Q142</f>
        <v>54014.1696070385</v>
      </c>
      <c r="G143" s="56" t="n">
        <f aca="false">IF(AND(MOD(A143-1,12)=0,B143&lt;=Inputs!$C$7,E143=0),Inputs!$C$6,0)</f>
        <v>0</v>
      </c>
      <c r="H143" s="56" t="n">
        <f aca="false">IF(B143=1,G143*Inputs!$C$9,0)</f>
        <v>0</v>
      </c>
      <c r="I143" s="56" t="n">
        <f aca="false">I142+G143</f>
        <v>120000</v>
      </c>
      <c r="J143" s="56" t="n">
        <f aca="false">(F143+G143+H143)*((1+D143)^(1/12)-1)</f>
        <v>220.060413050052</v>
      </c>
      <c r="K143" s="56" t="n">
        <f aca="false">(F143+G143+H143+J143)*(Inputs!$C$14+IF(B143&lt;=10,Inputs!$C$12,Inputs!$C$13))/12</f>
        <v>27.1171150100443</v>
      </c>
      <c r="L143" s="56" t="n">
        <f aca="false">IF(OR(E143=1,A143&lt;=Inputs!$C$15),0,MAX(Inputs!$C$8*I143-(F143+G143+H143+J143-K143),0))</f>
        <v>66992.8870949215</v>
      </c>
      <c r="M143" s="56" t="n">
        <f aca="false">L143*INDEX(Rates!$B$2:$C$101,C143+1,IF(Inputs!$C$5="Male",1,2))/1000/12*Inputs!$C$16</f>
        <v>500.213556975414</v>
      </c>
      <c r="N143" s="56" t="n">
        <f aca="false">IF($V$1=1,MAX(F143+G143+H143+J143-K143-M143,0)*Inputs!$C$22/12,0)</f>
        <v>358.045995654021</v>
      </c>
      <c r="O143" s="56" t="n">
        <f aca="false">IF(AND(MOD(A143,12)=0,B143&gt;=Inputs!$C$18),MAX(F143+G143+H143+J143-K143-M143-N143,0)*Inputs!$C$17,0)</f>
        <v>0</v>
      </c>
      <c r="P143" s="56" t="n">
        <f aca="false">F143+G143+H143+J143-K143-M143-N143+O143</f>
        <v>53348.8533524491</v>
      </c>
      <c r="Q143" s="56" t="n">
        <f aca="false">IF(OR(E143=1,P143&lt;=0),0,P143)</f>
        <v>53348.8533524491</v>
      </c>
      <c r="R143" s="15" t="n">
        <f aca="false">IF(OR(E143=1,AND(P143&lt;=0,I143&gt;0)),1,0)</f>
        <v>0</v>
      </c>
      <c r="S143" s="15" t="n">
        <f aca="false">IF(L143&gt;0,1,0)</f>
        <v>1</v>
      </c>
    </row>
    <row r="144" customFormat="false" ht="15" hidden="false" customHeight="false" outlineLevel="0" collapsed="false">
      <c r="A144" s="15" t="n">
        <v>143</v>
      </c>
      <c r="B144" s="15" t="n">
        <f aca="false">INT((A144-1)/12)+1</f>
        <v>12</v>
      </c>
      <c r="C144" s="15" t="n">
        <f aca="false">MIN(Inputs!$C$4+B144-1,99)</f>
        <v>85</v>
      </c>
      <c r="D144" s="55" t="n">
        <f aca="false">Inputs!$C$28</f>
        <v>0.05</v>
      </c>
      <c r="E144" s="15" t="n">
        <f aca="false">R143</f>
        <v>0</v>
      </c>
      <c r="F144" s="56" t="n">
        <f aca="false">Q143</f>
        <v>53348.8533524491</v>
      </c>
      <c r="G144" s="56" t="n">
        <f aca="false">IF(AND(MOD(A144-1,12)=0,B144&lt;=Inputs!$C$7,E144=0),Inputs!$C$6,0)</f>
        <v>0</v>
      </c>
      <c r="H144" s="56" t="n">
        <f aca="false">IF(B144=1,G144*Inputs!$C$9,0)</f>
        <v>0</v>
      </c>
      <c r="I144" s="56" t="n">
        <f aca="false">I143+G144</f>
        <v>120000</v>
      </c>
      <c r="J144" s="56" t="n">
        <f aca="false">(F144+G144+H144)*((1+D144)^(1/12)-1)</f>
        <v>217.349832273581</v>
      </c>
      <c r="K144" s="56" t="n">
        <f aca="false">(F144+G144+H144+J144)*(Inputs!$C$14+IF(B144&lt;=10,Inputs!$C$12,Inputs!$C$13))/12</f>
        <v>26.7831015923613</v>
      </c>
      <c r="L144" s="56" t="n">
        <f aca="false">IF(OR(E144=1,A144&lt;=Inputs!$C$15),0,MAX(Inputs!$C$8*I144-(F144+G144+H144+J144-K144),0))</f>
        <v>67660.5799168697</v>
      </c>
      <c r="M144" s="56" t="n">
        <f aca="false">L144*INDEX(Rates!$B$2:$C$101,C144+1,IF(Inputs!$C$5="Male",1,2))/1000/12*Inputs!$C$16</f>
        <v>505.198996712627</v>
      </c>
      <c r="N144" s="56" t="n">
        <f aca="false">IF($V$1=1,MAX(F144+G144+H144+J144-K144-M144,0)*Inputs!$C$22/12,0)</f>
        <v>353.561473909451</v>
      </c>
      <c r="O144" s="56" t="n">
        <f aca="false">IF(AND(MOD(A144,12)=0,B144&gt;=Inputs!$C$18),MAX(F144+G144+H144+J144-K144-M144-N144,0)*Inputs!$C$17,0)</f>
        <v>0</v>
      </c>
      <c r="P144" s="56" t="n">
        <f aca="false">F144+G144+H144+J144-K144-M144-N144+O144</f>
        <v>52680.6596125082</v>
      </c>
      <c r="Q144" s="56" t="n">
        <f aca="false">IF(OR(E144=1,P144&lt;=0),0,P144)</f>
        <v>52680.6596125082</v>
      </c>
      <c r="R144" s="15" t="n">
        <f aca="false">IF(OR(E144=1,AND(P144&lt;=0,I144&gt;0)),1,0)</f>
        <v>0</v>
      </c>
      <c r="S144" s="15" t="n">
        <f aca="false">IF(L144&gt;0,1,0)</f>
        <v>1</v>
      </c>
    </row>
    <row r="145" customFormat="false" ht="15" hidden="false" customHeight="false" outlineLevel="0" collapsed="false">
      <c r="A145" s="15" t="n">
        <v>144</v>
      </c>
      <c r="B145" s="15" t="n">
        <f aca="false">INT((A145-1)/12)+1</f>
        <v>12</v>
      </c>
      <c r="C145" s="15" t="n">
        <f aca="false">MIN(Inputs!$C$4+B145-1,99)</f>
        <v>85</v>
      </c>
      <c r="D145" s="55" t="n">
        <f aca="false">Inputs!$C$28</f>
        <v>0.05</v>
      </c>
      <c r="E145" s="15" t="n">
        <f aca="false">R144</f>
        <v>0</v>
      </c>
      <c r="F145" s="56" t="n">
        <f aca="false">Q144</f>
        <v>52680.6596125082</v>
      </c>
      <c r="G145" s="56" t="n">
        <f aca="false">IF(AND(MOD(A145-1,12)=0,B145&lt;=Inputs!$C$7,E145=0),Inputs!$C$6,0)</f>
        <v>0</v>
      </c>
      <c r="H145" s="56" t="n">
        <f aca="false">IF(B145=1,G145*Inputs!$C$9,0)</f>
        <v>0</v>
      </c>
      <c r="I145" s="56" t="n">
        <f aca="false">I144+G145</f>
        <v>120000</v>
      </c>
      <c r="J145" s="56" t="n">
        <f aca="false">(F145+G145+H145)*((1+D145)^(1/12)-1)</f>
        <v>214.627528265603</v>
      </c>
      <c r="K145" s="56" t="n">
        <f aca="false">(F145+G145+H145+J145)*(Inputs!$C$14+IF(B145&lt;=10,Inputs!$C$12,Inputs!$C$13))/12</f>
        <v>26.4476435703869</v>
      </c>
      <c r="L145" s="56" t="n">
        <f aca="false">IF(OR(E145=1,A145&lt;=Inputs!$C$15),0,MAX(Inputs!$C$8*I145-(F145+G145+H145+J145-K145),0))</f>
        <v>68331.1605027966</v>
      </c>
      <c r="M145" s="56" t="n">
        <f aca="false">L145*INDEX(Rates!$B$2:$C$101,C145+1,IF(Inputs!$C$5="Male",1,2))/1000/12*Inputs!$C$16</f>
        <v>510.205998420881</v>
      </c>
      <c r="N145" s="56" t="n">
        <f aca="false">IF($V$1=1,MAX(F145+G145+H145+J145-K145-M145,0)*Inputs!$C$22/12,0)</f>
        <v>349.05755665855</v>
      </c>
      <c r="O145" s="56" t="n">
        <f aca="false">IF(AND(MOD(A145,12)=0,B145&gt;=Inputs!$C$18),MAX(F145+G145+H145+J145-K145-M145-N145,0)*Inputs!$C$17,0)</f>
        <v>260.04787971062</v>
      </c>
      <c r="P145" s="56" t="n">
        <f aca="false">F145+G145+H145+J145-K145-M145-N145+O145</f>
        <v>52269.6238218346</v>
      </c>
      <c r="Q145" s="56" t="n">
        <f aca="false">IF(OR(E145=1,P145&lt;=0),0,P145)</f>
        <v>52269.6238218346</v>
      </c>
      <c r="R145" s="15" t="n">
        <f aca="false">IF(OR(E145=1,AND(P145&lt;=0,I145&gt;0)),1,0)</f>
        <v>0</v>
      </c>
      <c r="S145" s="15" t="n">
        <f aca="false">IF(L145&gt;0,1,0)</f>
        <v>1</v>
      </c>
    </row>
    <row r="146" customFormat="false" ht="15" hidden="false" customHeight="false" outlineLevel="0" collapsed="false">
      <c r="A146" s="15" t="n">
        <v>145</v>
      </c>
      <c r="B146" s="15" t="n">
        <f aca="false">INT((A146-1)/12)+1</f>
        <v>13</v>
      </c>
      <c r="C146" s="15" t="n">
        <f aca="false">MIN(Inputs!$C$4+B146-1,99)</f>
        <v>86</v>
      </c>
      <c r="D146" s="55" t="n">
        <f aca="false">Inputs!$C$28</f>
        <v>0.05</v>
      </c>
      <c r="E146" s="15" t="n">
        <f aca="false">R145</f>
        <v>0</v>
      </c>
      <c r="F146" s="56" t="n">
        <f aca="false">Q145</f>
        <v>52269.6238218346</v>
      </c>
      <c r="G146" s="56" t="n">
        <f aca="false">IF(AND(MOD(A146-1,12)=0,B146&lt;=Inputs!$C$7,E146=0),Inputs!$C$6,0)</f>
        <v>0</v>
      </c>
      <c r="H146" s="56" t="n">
        <f aca="false">IF(B146=1,G146*Inputs!$C$9,0)</f>
        <v>0</v>
      </c>
      <c r="I146" s="56" t="n">
        <f aca="false">I145+G146</f>
        <v>120000</v>
      </c>
      <c r="J146" s="56" t="n">
        <f aca="false">(F146+G146+H146)*((1+D146)^(1/12)-1)</f>
        <v>212.952917574889</v>
      </c>
      <c r="K146" s="56" t="n">
        <f aca="false">(F146+G146+H146+J146)*(Inputs!$C$14+IF(B146&lt;=10,Inputs!$C$12,Inputs!$C$13))/12</f>
        <v>26.2412883697047</v>
      </c>
      <c r="L146" s="56" t="n">
        <f aca="false">IF(OR(E146=1,A146&lt;=Inputs!$C$15),0,MAX(Inputs!$C$8*I146-(F146+G146+H146+J146-K146),0))</f>
        <v>68743.6645489602</v>
      </c>
      <c r="M146" s="56" t="n">
        <f aca="false">L146*INDEX(Rates!$B$2:$C$101,C146+1,IF(Inputs!$C$5="Male",1,2))/1000/12*Inputs!$C$16</f>
        <v>590.794510411189</v>
      </c>
      <c r="N146" s="56" t="n">
        <f aca="false">IF($V$1=1,MAX(F146+G146+H146+J146-K146-M146,0)*Inputs!$C$22/12,0)</f>
        <v>345.770272937524</v>
      </c>
      <c r="O146" s="56" t="n">
        <f aca="false">IF(AND(MOD(A146,12)=0,B146&gt;=Inputs!$C$18),MAX(F146+G146+H146+J146-K146-M146-N146,0)*Inputs!$C$17,0)</f>
        <v>0</v>
      </c>
      <c r="P146" s="56" t="n">
        <f aca="false">F146+G146+H146+J146-K146-M146-N146+O146</f>
        <v>51519.7706676911</v>
      </c>
      <c r="Q146" s="56" t="n">
        <f aca="false">IF(OR(E146=1,P146&lt;=0),0,P146)</f>
        <v>51519.7706676911</v>
      </c>
      <c r="R146" s="15" t="n">
        <f aca="false">IF(OR(E146=1,AND(P146&lt;=0,I146&gt;0)),1,0)</f>
        <v>0</v>
      </c>
      <c r="S146" s="15" t="n">
        <f aca="false">IF(L146&gt;0,1,0)</f>
        <v>1</v>
      </c>
    </row>
    <row r="147" customFormat="false" ht="15" hidden="false" customHeight="false" outlineLevel="0" collapsed="false">
      <c r="A147" s="15" t="n">
        <v>146</v>
      </c>
      <c r="B147" s="15" t="n">
        <f aca="false">INT((A147-1)/12)+1</f>
        <v>13</v>
      </c>
      <c r="C147" s="15" t="n">
        <f aca="false">MIN(Inputs!$C$4+B147-1,99)</f>
        <v>86</v>
      </c>
      <c r="D147" s="55" t="n">
        <f aca="false">Inputs!$C$28</f>
        <v>0.05</v>
      </c>
      <c r="E147" s="15" t="n">
        <f aca="false">R146</f>
        <v>0</v>
      </c>
      <c r="F147" s="56" t="n">
        <f aca="false">Q146</f>
        <v>51519.7706676911</v>
      </c>
      <c r="G147" s="56" t="n">
        <f aca="false">IF(AND(MOD(A147-1,12)=0,B147&lt;=Inputs!$C$7,E147=0),Inputs!$C$6,0)</f>
        <v>0</v>
      </c>
      <c r="H147" s="56" t="n">
        <f aca="false">IF(B147=1,G147*Inputs!$C$9,0)</f>
        <v>0</v>
      </c>
      <c r="I147" s="56" t="n">
        <f aca="false">I146+G147</f>
        <v>120000</v>
      </c>
      <c r="J147" s="56" t="n">
        <f aca="false">(F147+G147+H147)*((1+D147)^(1/12)-1)</f>
        <v>209.897923005349</v>
      </c>
      <c r="K147" s="56" t="n">
        <f aca="false">(F147+G147+H147+J147)*(Inputs!$C$14+IF(B147&lt;=10,Inputs!$C$12,Inputs!$C$13))/12</f>
        <v>25.8648342953482</v>
      </c>
      <c r="L147" s="56" t="n">
        <f aca="false">IF(OR(E147=1,A147&lt;=Inputs!$C$15),0,MAX(Inputs!$C$8*I147-(F147+G147+H147+J147-K147),0))</f>
        <v>69496.1962435989</v>
      </c>
      <c r="M147" s="56" t="n">
        <f aca="false">L147*INDEX(Rates!$B$2:$C$101,C147+1,IF(Inputs!$C$5="Male",1,2))/1000/12*Inputs!$C$16</f>
        <v>597.261893216863</v>
      </c>
      <c r="N147" s="56" t="n">
        <f aca="false">IF($V$1=1,MAX(F147+G147+H147+J147-K147-M147,0)*Inputs!$C$22/12,0)</f>
        <v>340.710279087895</v>
      </c>
      <c r="O147" s="56" t="n">
        <f aca="false">IF(AND(MOD(A147,12)=0,B147&gt;=Inputs!$C$18),MAX(F147+G147+H147+J147-K147-M147-N147,0)*Inputs!$C$17,0)</f>
        <v>0</v>
      </c>
      <c r="P147" s="56" t="n">
        <f aca="false">F147+G147+H147+J147-K147-M147-N147+O147</f>
        <v>50765.8315840963</v>
      </c>
      <c r="Q147" s="56" t="n">
        <f aca="false">IF(OR(E147=1,P147&lt;=0),0,P147)</f>
        <v>50765.8315840963</v>
      </c>
      <c r="R147" s="15" t="n">
        <f aca="false">IF(OR(E147=1,AND(P147&lt;=0,I147&gt;0)),1,0)</f>
        <v>0</v>
      </c>
      <c r="S147" s="15" t="n">
        <f aca="false">IF(L147&gt;0,1,0)</f>
        <v>1</v>
      </c>
    </row>
    <row r="148" customFormat="false" ht="15" hidden="false" customHeight="false" outlineLevel="0" collapsed="false">
      <c r="A148" s="15" t="n">
        <v>147</v>
      </c>
      <c r="B148" s="15" t="n">
        <f aca="false">INT((A148-1)/12)+1</f>
        <v>13</v>
      </c>
      <c r="C148" s="15" t="n">
        <f aca="false">MIN(Inputs!$C$4+B148-1,99)</f>
        <v>86</v>
      </c>
      <c r="D148" s="55" t="n">
        <f aca="false">Inputs!$C$28</f>
        <v>0.05</v>
      </c>
      <c r="E148" s="15" t="n">
        <f aca="false">R147</f>
        <v>0</v>
      </c>
      <c r="F148" s="56" t="n">
        <f aca="false">Q147</f>
        <v>50765.8315840963</v>
      </c>
      <c r="G148" s="56" t="n">
        <f aca="false">IF(AND(MOD(A148-1,12)=0,B148&lt;=Inputs!$C$7,E148=0),Inputs!$C$6,0)</f>
        <v>0</v>
      </c>
      <c r="H148" s="56" t="n">
        <f aca="false">IF(B148=1,G148*Inputs!$C$9,0)</f>
        <v>0</v>
      </c>
      <c r="I148" s="56" t="n">
        <f aca="false">I147+G148</f>
        <v>120000</v>
      </c>
      <c r="J148" s="56" t="n">
        <f aca="false">(F148+G148+H148)*((1+D148)^(1/12)-1)</f>
        <v>206.826281853454</v>
      </c>
      <c r="K148" s="56" t="n">
        <f aca="false">(F148+G148+H148+J148)*(Inputs!$C$14+IF(B148&lt;=10,Inputs!$C$12,Inputs!$C$13))/12</f>
        <v>25.4863289329749</v>
      </c>
      <c r="L148" s="56" t="n">
        <f aca="false">IF(OR(E148=1,A148&lt;=Inputs!$C$15),0,MAX(Inputs!$C$8*I148-(F148+G148+H148+J148-K148),0))</f>
        <v>70252.8284629832</v>
      </c>
      <c r="M148" s="56" t="n">
        <f aca="false">L148*INDEX(Rates!$B$2:$C$101,C148+1,IF(Inputs!$C$5="Male",1,2))/1000/12*Inputs!$C$16</f>
        <v>603.764516615621</v>
      </c>
      <c r="N148" s="56" t="n">
        <f aca="false">IF($V$1=1,MAX(F148+G148+H148+J148-K148-M148,0)*Inputs!$C$22/12,0)</f>
        <v>335.622713469341</v>
      </c>
      <c r="O148" s="56" t="n">
        <f aca="false">IF(AND(MOD(A148,12)=0,B148&gt;=Inputs!$C$18),MAX(F148+G148+H148+J148-K148-M148-N148,0)*Inputs!$C$17,0)</f>
        <v>0</v>
      </c>
      <c r="P148" s="56" t="n">
        <f aca="false">F148+G148+H148+J148-K148-M148-N148+O148</f>
        <v>50007.7843069319</v>
      </c>
      <c r="Q148" s="56" t="n">
        <f aca="false">IF(OR(E148=1,P148&lt;=0),0,P148)</f>
        <v>50007.7843069319</v>
      </c>
      <c r="R148" s="15" t="n">
        <f aca="false">IF(OR(E148=1,AND(P148&lt;=0,I148&gt;0)),1,0)</f>
        <v>0</v>
      </c>
      <c r="S148" s="15" t="n">
        <f aca="false">IF(L148&gt;0,1,0)</f>
        <v>1</v>
      </c>
    </row>
    <row r="149" customFormat="false" ht="15" hidden="false" customHeight="false" outlineLevel="0" collapsed="false">
      <c r="A149" s="15" t="n">
        <v>148</v>
      </c>
      <c r="B149" s="15" t="n">
        <f aca="false">INT((A149-1)/12)+1</f>
        <v>13</v>
      </c>
      <c r="C149" s="15" t="n">
        <f aca="false">MIN(Inputs!$C$4+B149-1,99)</f>
        <v>86</v>
      </c>
      <c r="D149" s="55" t="n">
        <f aca="false">Inputs!$C$28</f>
        <v>0.05</v>
      </c>
      <c r="E149" s="15" t="n">
        <f aca="false">R148</f>
        <v>0</v>
      </c>
      <c r="F149" s="56" t="n">
        <f aca="false">Q148</f>
        <v>50007.7843069319</v>
      </c>
      <c r="G149" s="56" t="n">
        <f aca="false">IF(AND(MOD(A149-1,12)=0,B149&lt;=Inputs!$C$7,E149=0),Inputs!$C$6,0)</f>
        <v>0</v>
      </c>
      <c r="H149" s="56" t="n">
        <f aca="false">IF(B149=1,G149*Inputs!$C$9,0)</f>
        <v>0</v>
      </c>
      <c r="I149" s="56" t="n">
        <f aca="false">I148+G149</f>
        <v>120000</v>
      </c>
      <c r="J149" s="56" t="n">
        <f aca="false">(F149+G149+H149)*((1+D149)^(1/12)-1)</f>
        <v>203.737903412428</v>
      </c>
      <c r="K149" s="56" t="n">
        <f aca="false">(F149+G149+H149+J149)*(Inputs!$C$14+IF(B149&lt;=10,Inputs!$C$12,Inputs!$C$13))/12</f>
        <v>25.1057611051721</v>
      </c>
      <c r="L149" s="56" t="n">
        <f aca="false">IF(OR(E149=1,A149&lt;=Inputs!$C$15),0,MAX(Inputs!$C$8*I149-(F149+G149+H149+J149-K149),0))</f>
        <v>71013.5835507609</v>
      </c>
      <c r="M149" s="56" t="n">
        <f aca="false">L149*INDEX(Rates!$B$2:$C$101,C149+1,IF(Inputs!$C$5="Male",1,2))/1000/12*Inputs!$C$16</f>
        <v>610.302572632498</v>
      </c>
      <c r="N149" s="56" t="n">
        <f aca="false">IF($V$1=1,MAX(F149+G149+H149+J149-K149-M149,0)*Inputs!$C$22/12,0)</f>
        <v>330.507425844044</v>
      </c>
      <c r="O149" s="56" t="n">
        <f aca="false">IF(AND(MOD(A149,12)=0,B149&gt;=Inputs!$C$18),MAX(F149+G149+H149+J149-K149-M149-N149,0)*Inputs!$C$17,0)</f>
        <v>0</v>
      </c>
      <c r="P149" s="56" t="n">
        <f aca="false">F149+G149+H149+J149-K149-M149-N149+O149</f>
        <v>49245.6064507626</v>
      </c>
      <c r="Q149" s="56" t="n">
        <f aca="false">IF(OR(E149=1,P149&lt;=0),0,P149)</f>
        <v>49245.6064507626</v>
      </c>
      <c r="R149" s="15" t="n">
        <f aca="false">IF(OR(E149=1,AND(P149&lt;=0,I149&gt;0)),1,0)</f>
        <v>0</v>
      </c>
      <c r="S149" s="15" t="n">
        <f aca="false">IF(L149&gt;0,1,0)</f>
        <v>1</v>
      </c>
    </row>
    <row r="150" customFormat="false" ht="15" hidden="false" customHeight="false" outlineLevel="0" collapsed="false">
      <c r="A150" s="15" t="n">
        <v>149</v>
      </c>
      <c r="B150" s="15" t="n">
        <f aca="false">INT((A150-1)/12)+1</f>
        <v>13</v>
      </c>
      <c r="C150" s="15" t="n">
        <f aca="false">MIN(Inputs!$C$4+B150-1,99)</f>
        <v>86</v>
      </c>
      <c r="D150" s="55" t="n">
        <f aca="false">Inputs!$C$28</f>
        <v>0.05</v>
      </c>
      <c r="E150" s="15" t="n">
        <f aca="false">R149</f>
        <v>0</v>
      </c>
      <c r="F150" s="56" t="n">
        <f aca="false">Q149</f>
        <v>49245.6064507626</v>
      </c>
      <c r="G150" s="56" t="n">
        <f aca="false">IF(AND(MOD(A150-1,12)=0,B150&lt;=Inputs!$C$7,E150=0),Inputs!$C$6,0)</f>
        <v>0</v>
      </c>
      <c r="H150" s="56" t="n">
        <f aca="false">IF(B150=1,G150*Inputs!$C$9,0)</f>
        <v>0</v>
      </c>
      <c r="I150" s="56" t="n">
        <f aca="false">I149+G150</f>
        <v>120000</v>
      </c>
      <c r="J150" s="56" t="n">
        <f aca="false">(F150+G150+H150)*((1+D150)^(1/12)-1)</f>
        <v>200.632696481239</v>
      </c>
      <c r="K150" s="56" t="n">
        <f aca="false">(F150+G150+H150+J150)*(Inputs!$C$14+IF(B150&lt;=10,Inputs!$C$12,Inputs!$C$13))/12</f>
        <v>24.7231195736219</v>
      </c>
      <c r="L150" s="56" t="n">
        <f aca="false">IF(OR(E150=1,A150&lt;=Inputs!$C$15),0,MAX(Inputs!$C$8*I150-(F150+G150+H150+J150-K150),0))</f>
        <v>71778.4839723298</v>
      </c>
      <c r="M150" s="56" t="n">
        <f aca="false">L150*INDEX(Rates!$B$2:$C$101,C150+1,IF(Inputs!$C$5="Male",1,2))/1000/12*Inputs!$C$16</f>
        <v>616.876254338865</v>
      </c>
      <c r="N150" s="56" t="n">
        <f aca="false">IF($V$1=1,MAX(F150+G150+H150+J150-K150-M150,0)*Inputs!$C$22/12,0)</f>
        <v>325.364265155542</v>
      </c>
      <c r="O150" s="56" t="n">
        <f aca="false">IF(AND(MOD(A150,12)=0,B150&gt;=Inputs!$C$18),MAX(F150+G150+H150+J150-K150-M150-N150,0)*Inputs!$C$17,0)</f>
        <v>0</v>
      </c>
      <c r="P150" s="56" t="n">
        <f aca="false">F150+G150+H150+J150-K150-M150-N150+O150</f>
        <v>48479.2755081758</v>
      </c>
      <c r="Q150" s="56" t="n">
        <f aca="false">IF(OR(E150=1,P150&lt;=0),0,P150)</f>
        <v>48479.2755081758</v>
      </c>
      <c r="R150" s="15" t="n">
        <f aca="false">IF(OR(E150=1,AND(P150&lt;=0,I150&gt;0)),1,0)</f>
        <v>0</v>
      </c>
      <c r="S150" s="15" t="n">
        <f aca="false">IF(L150&gt;0,1,0)</f>
        <v>1</v>
      </c>
    </row>
    <row r="151" customFormat="false" ht="15" hidden="false" customHeight="false" outlineLevel="0" collapsed="false">
      <c r="A151" s="15" t="n">
        <v>150</v>
      </c>
      <c r="B151" s="15" t="n">
        <f aca="false">INT((A151-1)/12)+1</f>
        <v>13</v>
      </c>
      <c r="C151" s="15" t="n">
        <f aca="false">MIN(Inputs!$C$4+B151-1,99)</f>
        <v>86</v>
      </c>
      <c r="D151" s="55" t="n">
        <f aca="false">Inputs!$C$28</f>
        <v>0.05</v>
      </c>
      <c r="E151" s="15" t="n">
        <f aca="false">R150</f>
        <v>0</v>
      </c>
      <c r="F151" s="56" t="n">
        <f aca="false">Q150</f>
        <v>48479.2755081758</v>
      </c>
      <c r="G151" s="56" t="n">
        <f aca="false">IF(AND(MOD(A151-1,12)=0,B151&lt;=Inputs!$C$7,E151=0),Inputs!$C$6,0)</f>
        <v>0</v>
      </c>
      <c r="H151" s="56" t="n">
        <f aca="false">IF(B151=1,G151*Inputs!$C$9,0)</f>
        <v>0</v>
      </c>
      <c r="I151" s="56" t="n">
        <f aca="false">I150+G151</f>
        <v>120000</v>
      </c>
      <c r="J151" s="56" t="n">
        <f aca="false">(F151+G151+H151)*((1+D151)^(1/12)-1)</f>
        <v>197.5105693619</v>
      </c>
      <c r="K151" s="56" t="n">
        <f aca="false">(F151+G151+H151+J151)*(Inputs!$C$14+IF(B151&lt;=10,Inputs!$C$12,Inputs!$C$13))/12</f>
        <v>24.3383930387688</v>
      </c>
      <c r="L151" s="56" t="n">
        <f aca="false">IF(OR(E151=1,A151&lt;=Inputs!$C$15),0,MAX(Inputs!$C$8*I151-(F151+G151+H151+J151-K151),0))</f>
        <v>72547.5523155011</v>
      </c>
      <c r="M151" s="56" t="n">
        <f aca="false">L151*INDEX(Rates!$B$2:$C$101,C151+1,IF(Inputs!$C$5="Male",1,2))/1000/12*Inputs!$C$16</f>
        <v>623.485755858136</v>
      </c>
      <c r="N151" s="56" t="n">
        <f aca="false">IF($V$1=1,MAX(F151+G151+H151+J151-K151-M151,0)*Inputs!$C$22/12,0)</f>
        <v>320.193079524272</v>
      </c>
      <c r="O151" s="56" t="n">
        <f aca="false">IF(AND(MOD(A151,12)=0,B151&gt;=Inputs!$C$18),MAX(F151+G151+H151+J151-K151-M151-N151,0)*Inputs!$C$17,0)</f>
        <v>0</v>
      </c>
      <c r="P151" s="56" t="n">
        <f aca="false">F151+G151+H151+J151-K151-M151-N151+O151</f>
        <v>47708.7688491165</v>
      </c>
      <c r="Q151" s="56" t="n">
        <f aca="false">IF(OR(E151=1,P151&lt;=0),0,P151)</f>
        <v>47708.7688491165</v>
      </c>
      <c r="R151" s="15" t="n">
        <f aca="false">IF(OR(E151=1,AND(P151&lt;=0,I151&gt;0)),1,0)</f>
        <v>0</v>
      </c>
      <c r="S151" s="15" t="n">
        <f aca="false">IF(L151&gt;0,1,0)</f>
        <v>1</v>
      </c>
    </row>
    <row r="152" customFormat="false" ht="15" hidden="false" customHeight="false" outlineLevel="0" collapsed="false">
      <c r="A152" s="15" t="n">
        <v>151</v>
      </c>
      <c r="B152" s="15" t="n">
        <f aca="false">INT((A152-1)/12)+1</f>
        <v>13</v>
      </c>
      <c r="C152" s="15" t="n">
        <f aca="false">MIN(Inputs!$C$4+B152-1,99)</f>
        <v>86</v>
      </c>
      <c r="D152" s="55" t="n">
        <f aca="false">Inputs!$C$28</f>
        <v>0.05</v>
      </c>
      <c r="E152" s="15" t="n">
        <f aca="false">R151</f>
        <v>0</v>
      </c>
      <c r="F152" s="56" t="n">
        <f aca="false">Q151</f>
        <v>47708.7688491165</v>
      </c>
      <c r="G152" s="56" t="n">
        <f aca="false">IF(AND(MOD(A152-1,12)=0,B152&lt;=Inputs!$C$7,E152=0),Inputs!$C$6,0)</f>
        <v>0</v>
      </c>
      <c r="H152" s="56" t="n">
        <f aca="false">IF(B152=1,G152*Inputs!$C$9,0)</f>
        <v>0</v>
      </c>
      <c r="I152" s="56" t="n">
        <f aca="false">I151+G152</f>
        <v>120000</v>
      </c>
      <c r="J152" s="56" t="n">
        <f aca="false">(F152+G152+H152)*((1+D152)^(1/12)-1)</f>
        <v>194.371429856767</v>
      </c>
      <c r="K152" s="56" t="n">
        <f aca="false">(F152+G152+H152+J152)*(Inputs!$C$14+IF(B152&lt;=10,Inputs!$C$12,Inputs!$C$13))/12</f>
        <v>23.9515701394866</v>
      </c>
      <c r="L152" s="56" t="n">
        <f aca="false">IF(OR(E152=1,A152&lt;=Inputs!$C$15),0,MAX(Inputs!$C$8*I152-(F152+G152+H152+J152-K152),0))</f>
        <v>73320.8112911662</v>
      </c>
      <c r="M152" s="56" t="n">
        <f aca="false">L152*INDEX(Rates!$B$2:$C$101,C152+1,IF(Inputs!$C$5="Male",1,2))/1000/12*Inputs!$C$16</f>
        <v>630.131272371498</v>
      </c>
      <c r="N152" s="56" t="n">
        <f aca="false">IF($V$1=1,MAX(F152+G152+H152+J152-K152-M152,0)*Inputs!$C$22/12,0)</f>
        <v>314.993716243082</v>
      </c>
      <c r="O152" s="56" t="n">
        <f aca="false">IF(AND(MOD(A152,12)=0,B152&gt;=Inputs!$C$18),MAX(F152+G152+H152+J152-K152-M152-N152,0)*Inputs!$C$17,0)</f>
        <v>0</v>
      </c>
      <c r="P152" s="56" t="n">
        <f aca="false">F152+G152+H152+J152-K152-M152-N152+O152</f>
        <v>46934.0637202192</v>
      </c>
      <c r="Q152" s="56" t="n">
        <f aca="false">IF(OR(E152=1,P152&lt;=0),0,P152)</f>
        <v>46934.0637202192</v>
      </c>
      <c r="R152" s="15" t="n">
        <f aca="false">IF(OR(E152=1,AND(P152&lt;=0,I152&gt;0)),1,0)</f>
        <v>0</v>
      </c>
      <c r="S152" s="15" t="n">
        <f aca="false">IF(L152&gt;0,1,0)</f>
        <v>1</v>
      </c>
    </row>
    <row r="153" customFormat="false" ht="15" hidden="false" customHeight="false" outlineLevel="0" collapsed="false">
      <c r="A153" s="15" t="n">
        <v>152</v>
      </c>
      <c r="B153" s="15" t="n">
        <f aca="false">INT((A153-1)/12)+1</f>
        <v>13</v>
      </c>
      <c r="C153" s="15" t="n">
        <f aca="false">MIN(Inputs!$C$4+B153-1,99)</f>
        <v>86</v>
      </c>
      <c r="D153" s="55" t="n">
        <f aca="false">Inputs!$C$28</f>
        <v>0.05</v>
      </c>
      <c r="E153" s="15" t="n">
        <f aca="false">R152</f>
        <v>0</v>
      </c>
      <c r="F153" s="56" t="n">
        <f aca="false">Q152</f>
        <v>46934.0637202192</v>
      </c>
      <c r="G153" s="56" t="n">
        <f aca="false">IF(AND(MOD(A153-1,12)=0,B153&lt;=Inputs!$C$7,E153=0),Inputs!$C$6,0)</f>
        <v>0</v>
      </c>
      <c r="H153" s="56" t="n">
        <f aca="false">IF(B153=1,G153*Inputs!$C$9,0)</f>
        <v>0</v>
      </c>
      <c r="I153" s="56" t="n">
        <f aca="false">I152+G153</f>
        <v>120000</v>
      </c>
      <c r="J153" s="56" t="n">
        <f aca="false">(F153+G153+H153)*((1+D153)^(1/12)-1)</f>
        <v>191.215185265812</v>
      </c>
      <c r="K153" s="56" t="n">
        <f aca="false">(F153+G153+H153+J153)*(Inputs!$C$14+IF(B153&lt;=10,Inputs!$C$12,Inputs!$C$13))/12</f>
        <v>23.5626394527425</v>
      </c>
      <c r="L153" s="56" t="n">
        <f aca="false">IF(OR(E153=1,A153&lt;=Inputs!$C$15),0,MAX(Inputs!$C$8*I153-(F153+G153+H153+J153-K153),0))</f>
        <v>74098.2837339677</v>
      </c>
      <c r="M153" s="56" t="n">
        <f aca="false">L153*INDEX(Rates!$B$2:$C$101,C153+1,IF(Inputs!$C$5="Male",1,2))/1000/12*Inputs!$C$16</f>
        <v>636.813000123674</v>
      </c>
      <c r="N153" s="56" t="n">
        <f aca="false">IF($V$1=1,MAX(F153+G153+H153+J153-K153-M153,0)*Inputs!$C$22/12,0)</f>
        <v>309.766021772724</v>
      </c>
      <c r="O153" s="56" t="n">
        <f aca="false">IF(AND(MOD(A153,12)=0,B153&gt;=Inputs!$C$18),MAX(F153+G153+H153+J153-K153-M153-N153,0)*Inputs!$C$17,0)</f>
        <v>0</v>
      </c>
      <c r="P153" s="56" t="n">
        <f aca="false">F153+G153+H153+J153-K153-M153-N153+O153</f>
        <v>46155.1372441359</v>
      </c>
      <c r="Q153" s="56" t="n">
        <f aca="false">IF(OR(E153=1,P153&lt;=0),0,P153)</f>
        <v>46155.1372441359</v>
      </c>
      <c r="R153" s="15" t="n">
        <f aca="false">IF(OR(E153=1,AND(P153&lt;=0,I153&gt;0)),1,0)</f>
        <v>0</v>
      </c>
      <c r="S153" s="15" t="n">
        <f aca="false">IF(L153&gt;0,1,0)</f>
        <v>1</v>
      </c>
    </row>
    <row r="154" customFormat="false" ht="15" hidden="false" customHeight="false" outlineLevel="0" collapsed="false">
      <c r="A154" s="15" t="n">
        <v>153</v>
      </c>
      <c r="B154" s="15" t="n">
        <f aca="false">INT((A154-1)/12)+1</f>
        <v>13</v>
      </c>
      <c r="C154" s="15" t="n">
        <f aca="false">MIN(Inputs!$C$4+B154-1,99)</f>
        <v>86</v>
      </c>
      <c r="D154" s="55" t="n">
        <f aca="false">Inputs!$C$28</f>
        <v>0.05</v>
      </c>
      <c r="E154" s="15" t="n">
        <f aca="false">R153</f>
        <v>0</v>
      </c>
      <c r="F154" s="56" t="n">
        <f aca="false">Q153</f>
        <v>46155.1372441359</v>
      </c>
      <c r="G154" s="56" t="n">
        <f aca="false">IF(AND(MOD(A154-1,12)=0,B154&lt;=Inputs!$C$7,E154=0),Inputs!$C$6,0)</f>
        <v>0</v>
      </c>
      <c r="H154" s="56" t="n">
        <f aca="false">IF(B154=1,G154*Inputs!$C$9,0)</f>
        <v>0</v>
      </c>
      <c r="I154" s="56" t="n">
        <f aca="false">I153+G154</f>
        <v>120000</v>
      </c>
      <c r="J154" s="56" t="n">
        <f aca="false">(F154+G154+H154)*((1+D154)^(1/12)-1)</f>
        <v>188.041742383888</v>
      </c>
      <c r="K154" s="56" t="n">
        <f aca="false">(F154+G154+H154+J154)*(Inputs!$C$14+IF(B154&lt;=10,Inputs!$C$12,Inputs!$C$13))/12</f>
        <v>23.1715894932599</v>
      </c>
      <c r="L154" s="56" t="n">
        <f aca="false">IF(OR(E154=1,A154&lt;=Inputs!$C$15),0,MAX(Inputs!$C$8*I154-(F154+G154+H154+J154-K154),0))</f>
        <v>74879.9926029735</v>
      </c>
      <c r="M154" s="56" t="n">
        <f aca="false">L154*INDEX(Rates!$B$2:$C$101,C154+1,IF(Inputs!$C$5="Male",1,2))/1000/12*Inputs!$C$16</f>
        <v>643.531136428721</v>
      </c>
      <c r="N154" s="56" t="n">
        <f aca="false">IF($V$1=1,MAX(F154+G154+H154+J154-K154-M154,0)*Inputs!$C$22/12,0)</f>
        <v>304.509841737319</v>
      </c>
      <c r="O154" s="56" t="n">
        <f aca="false">IF(AND(MOD(A154,12)=0,B154&gt;=Inputs!$C$18),MAX(F154+G154+H154+J154-K154-M154-N154,0)*Inputs!$C$17,0)</f>
        <v>0</v>
      </c>
      <c r="P154" s="56" t="n">
        <f aca="false">F154+G154+H154+J154-K154-M154-N154+O154</f>
        <v>45371.9664188605</v>
      </c>
      <c r="Q154" s="56" t="n">
        <f aca="false">IF(OR(E154=1,P154&lt;=0),0,P154)</f>
        <v>45371.9664188605</v>
      </c>
      <c r="R154" s="15" t="n">
        <f aca="false">IF(OR(E154=1,AND(P154&lt;=0,I154&gt;0)),1,0)</f>
        <v>0</v>
      </c>
      <c r="S154" s="15" t="n">
        <f aca="false">IF(L154&gt;0,1,0)</f>
        <v>1</v>
      </c>
    </row>
    <row r="155" customFormat="false" ht="15" hidden="false" customHeight="false" outlineLevel="0" collapsed="false">
      <c r="A155" s="15" t="n">
        <v>154</v>
      </c>
      <c r="B155" s="15" t="n">
        <f aca="false">INT((A155-1)/12)+1</f>
        <v>13</v>
      </c>
      <c r="C155" s="15" t="n">
        <f aca="false">MIN(Inputs!$C$4+B155-1,99)</f>
        <v>86</v>
      </c>
      <c r="D155" s="55" t="n">
        <f aca="false">Inputs!$C$28</f>
        <v>0.05</v>
      </c>
      <c r="E155" s="15" t="n">
        <f aca="false">R154</f>
        <v>0</v>
      </c>
      <c r="F155" s="56" t="n">
        <f aca="false">Q154</f>
        <v>45371.9664188605</v>
      </c>
      <c r="G155" s="56" t="n">
        <f aca="false">IF(AND(MOD(A155-1,12)=0,B155&lt;=Inputs!$C$7,E155=0),Inputs!$C$6,0)</f>
        <v>0</v>
      </c>
      <c r="H155" s="56" t="n">
        <f aca="false">IF(B155=1,G155*Inputs!$C$9,0)</f>
        <v>0</v>
      </c>
      <c r="I155" s="56" t="n">
        <f aca="false">I154+G155</f>
        <v>120000</v>
      </c>
      <c r="J155" s="56" t="n">
        <f aca="false">(F155+G155+H155)*((1+D155)^(1/12)-1)</f>
        <v>184.851007497974</v>
      </c>
      <c r="K155" s="56" t="n">
        <f aca="false">(F155+G155+H155+J155)*(Inputs!$C$14+IF(B155&lt;=10,Inputs!$C$12,Inputs!$C$13))/12</f>
        <v>22.7784087131792</v>
      </c>
      <c r="L155" s="56" t="n">
        <f aca="false">IF(OR(E155=1,A155&lt;=Inputs!$C$15),0,MAX(Inputs!$C$8*I155-(F155+G155+H155+J155-K155),0))</f>
        <v>75665.9609823547</v>
      </c>
      <c r="M155" s="56" t="n">
        <f aca="false">L155*INDEX(Rates!$B$2:$C$101,C155+1,IF(Inputs!$C$5="Male",1,2))/1000/12*Inputs!$C$16</f>
        <v>650.285879675854</v>
      </c>
      <c r="N155" s="56" t="n">
        <f aca="false">IF($V$1=1,MAX(F155+G155+H155+J155-K155-M155,0)*Inputs!$C$22/12,0)</f>
        <v>299.225020919796</v>
      </c>
      <c r="O155" s="56" t="n">
        <f aca="false">IF(AND(MOD(A155,12)=0,B155&gt;=Inputs!$C$18),MAX(F155+G155+H155+J155-K155-M155-N155,0)*Inputs!$C$17,0)</f>
        <v>0</v>
      </c>
      <c r="P155" s="56" t="n">
        <f aca="false">F155+G155+H155+J155-K155-M155-N155+O155</f>
        <v>44584.5281170496</v>
      </c>
      <c r="Q155" s="56" t="n">
        <f aca="false">IF(OR(E155=1,P155&lt;=0),0,P155)</f>
        <v>44584.5281170496</v>
      </c>
      <c r="R155" s="15" t="n">
        <f aca="false">IF(OR(E155=1,AND(P155&lt;=0,I155&gt;0)),1,0)</f>
        <v>0</v>
      </c>
      <c r="S155" s="15" t="n">
        <f aca="false">IF(L155&gt;0,1,0)</f>
        <v>1</v>
      </c>
    </row>
    <row r="156" customFormat="false" ht="15" hidden="false" customHeight="false" outlineLevel="0" collapsed="false">
      <c r="A156" s="15" t="n">
        <v>155</v>
      </c>
      <c r="B156" s="15" t="n">
        <f aca="false">INT((A156-1)/12)+1</f>
        <v>13</v>
      </c>
      <c r="C156" s="15" t="n">
        <f aca="false">MIN(Inputs!$C$4+B156-1,99)</f>
        <v>86</v>
      </c>
      <c r="D156" s="55" t="n">
        <f aca="false">Inputs!$C$28</f>
        <v>0.05</v>
      </c>
      <c r="E156" s="15" t="n">
        <f aca="false">R155</f>
        <v>0</v>
      </c>
      <c r="F156" s="56" t="n">
        <f aca="false">Q155</f>
        <v>44584.5281170496</v>
      </c>
      <c r="G156" s="56" t="n">
        <f aca="false">IF(AND(MOD(A156-1,12)=0,B156&lt;=Inputs!$C$7,E156=0),Inputs!$C$6,0)</f>
        <v>0</v>
      </c>
      <c r="H156" s="56" t="n">
        <f aca="false">IF(B156=1,G156*Inputs!$C$9,0)</f>
        <v>0</v>
      </c>
      <c r="I156" s="56" t="n">
        <f aca="false">I155+G156</f>
        <v>120000</v>
      </c>
      <c r="J156" s="56" t="n">
        <f aca="false">(F156+G156+H156)*((1+D156)^(1/12)-1)</f>
        <v>181.642886384411</v>
      </c>
      <c r="K156" s="56" t="n">
        <f aca="false">(F156+G156+H156+J156)*(Inputs!$C$14+IF(B156&lt;=10,Inputs!$C$12,Inputs!$C$13))/12</f>
        <v>22.383085501717</v>
      </c>
      <c r="L156" s="56" t="n">
        <f aca="false">IF(OR(E156=1,A156&lt;=Inputs!$C$15),0,MAX(Inputs!$C$8*I156-(F156+G156+H156+J156-K156),0))</f>
        <v>76456.2120820677</v>
      </c>
      <c r="M156" s="56" t="n">
        <f aca="false">L156*INDEX(Rates!$B$2:$C$101,C156+1,IF(Inputs!$C$5="Male",1,2))/1000/12*Inputs!$C$16</f>
        <v>657.077429335303</v>
      </c>
      <c r="N156" s="56" t="n">
        <f aca="false">IF($V$1=1,MAX(F156+G156+H156+J156-K156-M156,0)*Inputs!$C$22/12,0)</f>
        <v>293.911403257313</v>
      </c>
      <c r="O156" s="56" t="n">
        <f aca="false">IF(AND(MOD(A156,12)=0,B156&gt;=Inputs!$C$18),MAX(F156+G156+H156+J156-K156-M156-N156,0)*Inputs!$C$17,0)</f>
        <v>0</v>
      </c>
      <c r="P156" s="56" t="n">
        <f aca="false">F156+G156+H156+J156-K156-M156-N156+O156</f>
        <v>43792.7990853397</v>
      </c>
      <c r="Q156" s="56" t="n">
        <f aca="false">IF(OR(E156=1,P156&lt;=0),0,P156)</f>
        <v>43792.7990853397</v>
      </c>
      <c r="R156" s="15" t="n">
        <f aca="false">IF(OR(E156=1,AND(P156&lt;=0,I156&gt;0)),1,0)</f>
        <v>0</v>
      </c>
      <c r="S156" s="15" t="n">
        <f aca="false">IF(L156&gt;0,1,0)</f>
        <v>1</v>
      </c>
    </row>
    <row r="157" customFormat="false" ht="15" hidden="false" customHeight="false" outlineLevel="0" collapsed="false">
      <c r="A157" s="15" t="n">
        <v>156</v>
      </c>
      <c r="B157" s="15" t="n">
        <f aca="false">INT((A157-1)/12)+1</f>
        <v>13</v>
      </c>
      <c r="C157" s="15" t="n">
        <f aca="false">MIN(Inputs!$C$4+B157-1,99)</f>
        <v>86</v>
      </c>
      <c r="D157" s="55" t="n">
        <f aca="false">Inputs!$C$28</f>
        <v>0.05</v>
      </c>
      <c r="E157" s="15" t="n">
        <f aca="false">R156</f>
        <v>0</v>
      </c>
      <c r="F157" s="56" t="n">
        <f aca="false">Q156</f>
        <v>43792.7990853397</v>
      </c>
      <c r="G157" s="56" t="n">
        <f aca="false">IF(AND(MOD(A157-1,12)=0,B157&lt;=Inputs!$C$7,E157=0),Inputs!$C$6,0)</f>
        <v>0</v>
      </c>
      <c r="H157" s="56" t="n">
        <f aca="false">IF(B157=1,G157*Inputs!$C$9,0)</f>
        <v>0</v>
      </c>
      <c r="I157" s="56" t="n">
        <f aca="false">I156+G157</f>
        <v>120000</v>
      </c>
      <c r="J157" s="56" t="n">
        <f aca="false">(F157+G157+H157)*((1+D157)^(1/12)-1)</f>
        <v>178.417284306116</v>
      </c>
      <c r="K157" s="56" t="n">
        <f aca="false">(F157+G157+H157+J157)*(Inputs!$C$14+IF(B157&lt;=10,Inputs!$C$12,Inputs!$C$13))/12</f>
        <v>21.9856081848229</v>
      </c>
      <c r="L157" s="56" t="n">
        <f aca="false">IF(OR(E157=1,A157&lt;=Inputs!$C$15),0,MAX(Inputs!$C$8*I157-(F157+G157+H157+J157-K157),0))</f>
        <v>77250.769238539</v>
      </c>
      <c r="M157" s="56" t="n">
        <f aca="false">L157*INDEX(Rates!$B$2:$C$101,C157+1,IF(Inputs!$C$5="Male",1,2))/1000/12*Inputs!$C$16</f>
        <v>663.905985964211</v>
      </c>
      <c r="N157" s="56" t="n">
        <f aca="false">IF($V$1=1,MAX(F157+G157+H157+J157-K157-M157,0)*Inputs!$C$22/12,0)</f>
        <v>288.568831836645</v>
      </c>
      <c r="O157" s="56" t="n">
        <f aca="false">IF(AND(MOD(A157,12)=0,B157&gt;=Inputs!$C$18),MAX(F157+G157+H157+J157-K157-M157-N157,0)*Inputs!$C$17,0)</f>
        <v>214.983779718301</v>
      </c>
      <c r="P157" s="56" t="n">
        <f aca="false">F157+G157+H157+J157-K157-M157-N157+O157</f>
        <v>43211.7397233784</v>
      </c>
      <c r="Q157" s="56" t="n">
        <f aca="false">IF(OR(E157=1,P157&lt;=0),0,P157)</f>
        <v>43211.7397233784</v>
      </c>
      <c r="R157" s="15" t="n">
        <f aca="false">IF(OR(E157=1,AND(P157&lt;=0,I157&gt;0)),1,0)</f>
        <v>0</v>
      </c>
      <c r="S157" s="15" t="n">
        <f aca="false">IF(L157&gt;0,1,0)</f>
        <v>1</v>
      </c>
    </row>
    <row r="158" customFormat="false" ht="15" hidden="false" customHeight="false" outlineLevel="0" collapsed="false">
      <c r="A158" s="15" t="n">
        <v>157</v>
      </c>
      <c r="B158" s="15" t="n">
        <f aca="false">INT((A158-1)/12)+1</f>
        <v>14</v>
      </c>
      <c r="C158" s="15" t="n">
        <f aca="false">MIN(Inputs!$C$4+B158-1,99)</f>
        <v>87</v>
      </c>
      <c r="D158" s="55" t="n">
        <f aca="false">Inputs!$C$28</f>
        <v>0.05</v>
      </c>
      <c r="E158" s="15" t="n">
        <f aca="false">R157</f>
        <v>0</v>
      </c>
      <c r="F158" s="56" t="n">
        <f aca="false">Q157</f>
        <v>43211.7397233784</v>
      </c>
      <c r="G158" s="56" t="n">
        <f aca="false">IF(AND(MOD(A158-1,12)=0,B158&lt;=Inputs!$C$7,E158=0),Inputs!$C$6,0)</f>
        <v>0</v>
      </c>
      <c r="H158" s="56" t="n">
        <f aca="false">IF(B158=1,G158*Inputs!$C$9,0)</f>
        <v>0</v>
      </c>
      <c r="I158" s="56" t="n">
        <f aca="false">I157+G158</f>
        <v>120000</v>
      </c>
      <c r="J158" s="56" t="n">
        <f aca="false">(F158+G158+H158)*((1+D158)^(1/12)-1)</f>
        <v>176.049976539838</v>
      </c>
      <c r="K158" s="56" t="n">
        <f aca="false">(F158+G158+H158+J158)*(Inputs!$C$14+IF(B158&lt;=10,Inputs!$C$12,Inputs!$C$13))/12</f>
        <v>21.6938948499591</v>
      </c>
      <c r="L158" s="56" t="n">
        <f aca="false">IF(OR(E158=1,A158&lt;=Inputs!$C$15),0,MAX(Inputs!$C$8*I158-(F158+G158+H158+J158-K158),0))</f>
        <v>77833.9041949317</v>
      </c>
      <c r="M158" s="56" t="n">
        <f aca="false">L158*INDEX(Rates!$B$2:$C$101,C158+1,IF(Inputs!$C$5="Male",1,2))/1000/12*Inputs!$C$16</f>
        <v>756.675271948394</v>
      </c>
      <c r="N158" s="56" t="n">
        <f aca="false">IF($V$1=1,MAX(F158+G158+H158+J158-K158-M158,0)*Inputs!$C$22/12,0)</f>
        <v>284.062803554133</v>
      </c>
      <c r="O158" s="56" t="n">
        <f aca="false">IF(AND(MOD(A158,12)=0,B158&gt;=Inputs!$C$18),MAX(F158+G158+H158+J158-K158-M158-N158,0)*Inputs!$C$17,0)</f>
        <v>0</v>
      </c>
      <c r="P158" s="56" t="n">
        <f aca="false">F158+G158+H158+J158-K158-M158-N158+O158</f>
        <v>42325.3577295658</v>
      </c>
      <c r="Q158" s="56" t="n">
        <f aca="false">IF(OR(E158=1,P158&lt;=0),0,P158)</f>
        <v>42325.3577295658</v>
      </c>
      <c r="R158" s="15" t="n">
        <f aca="false">IF(OR(E158=1,AND(P158&lt;=0,I158&gt;0)),1,0)</f>
        <v>0</v>
      </c>
      <c r="S158" s="15" t="n">
        <f aca="false">IF(L158&gt;0,1,0)</f>
        <v>1</v>
      </c>
    </row>
    <row r="159" customFormat="false" ht="15" hidden="false" customHeight="false" outlineLevel="0" collapsed="false">
      <c r="A159" s="15" t="n">
        <v>158</v>
      </c>
      <c r="B159" s="15" t="n">
        <f aca="false">INT((A159-1)/12)+1</f>
        <v>14</v>
      </c>
      <c r="C159" s="15" t="n">
        <f aca="false">MIN(Inputs!$C$4+B159-1,99)</f>
        <v>87</v>
      </c>
      <c r="D159" s="55" t="n">
        <f aca="false">Inputs!$C$28</f>
        <v>0.05</v>
      </c>
      <c r="E159" s="15" t="n">
        <f aca="false">R158</f>
        <v>0</v>
      </c>
      <c r="F159" s="56" t="n">
        <f aca="false">Q158</f>
        <v>42325.3577295658</v>
      </c>
      <c r="G159" s="56" t="n">
        <f aca="false">IF(AND(MOD(A159-1,12)=0,B159&lt;=Inputs!$C$7,E159=0),Inputs!$C$6,0)</f>
        <v>0</v>
      </c>
      <c r="H159" s="56" t="n">
        <f aca="false">IF(B159=1,G159*Inputs!$C$9,0)</f>
        <v>0</v>
      </c>
      <c r="I159" s="56" t="n">
        <f aca="false">I158+G159</f>
        <v>120000</v>
      </c>
      <c r="J159" s="56" t="n">
        <f aca="false">(F159+G159+H159)*((1+D159)^(1/12)-1)</f>
        <v>172.438746577449</v>
      </c>
      <c r="K159" s="56" t="n">
        <f aca="false">(F159+G159+H159+J159)*(Inputs!$C$14+IF(B159&lt;=10,Inputs!$C$12,Inputs!$C$13))/12</f>
        <v>21.2488982380716</v>
      </c>
      <c r="L159" s="56" t="n">
        <f aca="false">IF(OR(E159=1,A159&lt;=Inputs!$C$15),0,MAX(Inputs!$C$8*I159-(F159+G159+H159+J159-K159),0))</f>
        <v>78723.4524220948</v>
      </c>
      <c r="M159" s="56" t="n">
        <f aca="false">L159*INDEX(Rates!$B$2:$C$101,C159+1,IF(Inputs!$C$5="Male",1,2))/1000/12*Inputs!$C$16</f>
        <v>765.323163296799</v>
      </c>
      <c r="N159" s="56" t="n">
        <f aca="false">IF($V$1=1,MAX(F159+G159+H159+J159-K159-M159,0)*Inputs!$C$22/12,0)</f>
        <v>278.074829430723</v>
      </c>
      <c r="O159" s="56" t="n">
        <f aca="false">IF(AND(MOD(A159,12)=0,B159&gt;=Inputs!$C$18),MAX(F159+G159+H159+J159-K159-M159-N159,0)*Inputs!$C$17,0)</f>
        <v>0</v>
      </c>
      <c r="P159" s="56" t="n">
        <f aca="false">F159+G159+H159+J159-K159-M159-N159+O159</f>
        <v>41433.1495851777</v>
      </c>
      <c r="Q159" s="56" t="n">
        <f aca="false">IF(OR(E159=1,P159&lt;=0),0,P159)</f>
        <v>41433.1495851777</v>
      </c>
      <c r="R159" s="15" t="n">
        <f aca="false">IF(OR(E159=1,AND(P159&lt;=0,I159&gt;0)),1,0)</f>
        <v>0</v>
      </c>
      <c r="S159" s="15" t="n">
        <f aca="false">IF(L159&gt;0,1,0)</f>
        <v>1</v>
      </c>
    </row>
    <row r="160" customFormat="false" ht="15" hidden="false" customHeight="false" outlineLevel="0" collapsed="false">
      <c r="A160" s="15" t="n">
        <v>159</v>
      </c>
      <c r="B160" s="15" t="n">
        <f aca="false">INT((A160-1)/12)+1</f>
        <v>14</v>
      </c>
      <c r="C160" s="15" t="n">
        <f aca="false">MIN(Inputs!$C$4+B160-1,99)</f>
        <v>87</v>
      </c>
      <c r="D160" s="55" t="n">
        <f aca="false">Inputs!$C$28</f>
        <v>0.05</v>
      </c>
      <c r="E160" s="15" t="n">
        <f aca="false">R159</f>
        <v>0</v>
      </c>
      <c r="F160" s="56" t="n">
        <f aca="false">Q159</f>
        <v>41433.1495851777</v>
      </c>
      <c r="G160" s="56" t="n">
        <f aca="false">IF(AND(MOD(A160-1,12)=0,B160&lt;=Inputs!$C$7,E160=0),Inputs!$C$6,0)</f>
        <v>0</v>
      </c>
      <c r="H160" s="56" t="n">
        <f aca="false">IF(B160=1,G160*Inputs!$C$9,0)</f>
        <v>0</v>
      </c>
      <c r="I160" s="56" t="n">
        <f aca="false">I159+G160</f>
        <v>120000</v>
      </c>
      <c r="J160" s="56" t="n">
        <f aca="false">(F160+G160+H160)*((1+D160)^(1/12)-1)</f>
        <v>168.803780156432</v>
      </c>
      <c r="K160" s="56" t="n">
        <f aca="false">(F160+G160+H160+J160)*(Inputs!$C$14+IF(B160&lt;=10,Inputs!$C$12,Inputs!$C$13))/12</f>
        <v>20.800976682667</v>
      </c>
      <c r="L160" s="56" t="n">
        <f aca="false">IF(OR(E160=1,A160&lt;=Inputs!$C$15),0,MAX(Inputs!$C$8*I160-(F160+G160+H160+J160-K160),0))</f>
        <v>79618.8476113486</v>
      </c>
      <c r="M160" s="56" t="n">
        <f aca="false">L160*INDEX(Rates!$B$2:$C$101,C160+1,IF(Inputs!$C$5="Male",1,2))/1000/12*Inputs!$C$16</f>
        <v>774.027896861661</v>
      </c>
      <c r="N160" s="56" t="n">
        <f aca="false">IF($V$1=1,MAX(F160+G160+H160+J160-K160-M160,0)*Inputs!$C$22/12,0)</f>
        <v>272.047496611932</v>
      </c>
      <c r="O160" s="56" t="n">
        <f aca="false">IF(AND(MOD(A160,12)=0,B160&gt;=Inputs!$C$18),MAX(F160+G160+H160+J160-K160-M160-N160,0)*Inputs!$C$17,0)</f>
        <v>0</v>
      </c>
      <c r="P160" s="56" t="n">
        <f aca="false">F160+G160+H160+J160-K160-M160-N160+O160</f>
        <v>40535.0769951778</v>
      </c>
      <c r="Q160" s="56" t="n">
        <f aca="false">IF(OR(E160=1,P160&lt;=0),0,P160)</f>
        <v>40535.0769951778</v>
      </c>
      <c r="R160" s="15" t="n">
        <f aca="false">IF(OR(E160=1,AND(P160&lt;=0,I160&gt;0)),1,0)</f>
        <v>0</v>
      </c>
      <c r="S160" s="15" t="n">
        <f aca="false">IF(L160&gt;0,1,0)</f>
        <v>1</v>
      </c>
    </row>
    <row r="161" customFormat="false" ht="15" hidden="false" customHeight="false" outlineLevel="0" collapsed="false">
      <c r="A161" s="15" t="n">
        <v>160</v>
      </c>
      <c r="B161" s="15" t="n">
        <f aca="false">INT((A161-1)/12)+1</f>
        <v>14</v>
      </c>
      <c r="C161" s="15" t="n">
        <f aca="false">MIN(Inputs!$C$4+B161-1,99)</f>
        <v>87</v>
      </c>
      <c r="D161" s="55" t="n">
        <f aca="false">Inputs!$C$28</f>
        <v>0.05</v>
      </c>
      <c r="E161" s="15" t="n">
        <f aca="false">R160</f>
        <v>0</v>
      </c>
      <c r="F161" s="56" t="n">
        <f aca="false">Q160</f>
        <v>40535.0769951778</v>
      </c>
      <c r="G161" s="56" t="n">
        <f aca="false">IF(AND(MOD(A161-1,12)=0,B161&lt;=Inputs!$C$7,E161=0),Inputs!$C$6,0)</f>
        <v>0</v>
      </c>
      <c r="H161" s="56" t="n">
        <f aca="false">IF(B161=1,G161*Inputs!$C$9,0)</f>
        <v>0</v>
      </c>
      <c r="I161" s="56" t="n">
        <f aca="false">I160+G161</f>
        <v>120000</v>
      </c>
      <c r="J161" s="56" t="n">
        <f aca="false">(F161+G161+H161)*((1+D161)^(1/12)-1)</f>
        <v>165.144921258071</v>
      </c>
      <c r="K161" s="56" t="n">
        <f aca="false">(F161+G161+H161+J161)*(Inputs!$C$14+IF(B161&lt;=10,Inputs!$C$12,Inputs!$C$13))/12</f>
        <v>20.350110958218</v>
      </c>
      <c r="L161" s="56" t="n">
        <f aca="false">IF(OR(E161=1,A161&lt;=Inputs!$C$15),0,MAX(Inputs!$C$8*I161-(F161+G161+H161+J161-K161),0))</f>
        <v>80520.1281945223</v>
      </c>
      <c r="M161" s="56" t="n">
        <f aca="false">L161*INDEX(Rates!$B$2:$C$101,C161+1,IF(Inputs!$C$5="Male",1,2))/1000/12*Inputs!$C$16</f>
        <v>782.789846264415</v>
      </c>
      <c r="N161" s="56" t="n">
        <f aca="false">IF($V$1=1,MAX(F161+G161+H161+J161-K161-M161,0)*Inputs!$C$22/12,0)</f>
        <v>265.980546394755</v>
      </c>
      <c r="O161" s="56" t="n">
        <f aca="false">IF(AND(MOD(A161,12)=0,B161&gt;=Inputs!$C$18),MAX(F161+G161+H161+J161-K161-M161-N161,0)*Inputs!$C$17,0)</f>
        <v>0</v>
      </c>
      <c r="P161" s="56" t="n">
        <f aca="false">F161+G161+H161+J161-K161-M161-N161+O161</f>
        <v>39631.1014128185</v>
      </c>
      <c r="Q161" s="56" t="n">
        <f aca="false">IF(OR(E161=1,P161&lt;=0),0,P161)</f>
        <v>39631.1014128185</v>
      </c>
      <c r="R161" s="15" t="n">
        <f aca="false">IF(OR(E161=1,AND(P161&lt;=0,I161&gt;0)),1,0)</f>
        <v>0</v>
      </c>
      <c r="S161" s="15" t="n">
        <f aca="false">IF(L161&gt;0,1,0)</f>
        <v>1</v>
      </c>
    </row>
    <row r="162" customFormat="false" ht="15" hidden="false" customHeight="false" outlineLevel="0" collapsed="false">
      <c r="A162" s="15" t="n">
        <v>161</v>
      </c>
      <c r="B162" s="15" t="n">
        <f aca="false">INT((A162-1)/12)+1</f>
        <v>14</v>
      </c>
      <c r="C162" s="15" t="n">
        <f aca="false">MIN(Inputs!$C$4+B162-1,99)</f>
        <v>87</v>
      </c>
      <c r="D162" s="55" t="n">
        <f aca="false">Inputs!$C$28</f>
        <v>0.05</v>
      </c>
      <c r="E162" s="15" t="n">
        <f aca="false">R161</f>
        <v>0</v>
      </c>
      <c r="F162" s="56" t="n">
        <f aca="false">Q161</f>
        <v>39631.1014128185</v>
      </c>
      <c r="G162" s="56" t="n">
        <f aca="false">IF(AND(MOD(A162-1,12)=0,B162&lt;=Inputs!$C$7,E162=0),Inputs!$C$6,0)</f>
        <v>0</v>
      </c>
      <c r="H162" s="56" t="n">
        <f aca="false">IF(B162=1,G162*Inputs!$C$9,0)</f>
        <v>0</v>
      </c>
      <c r="I162" s="56" t="n">
        <f aca="false">I161+G162</f>
        <v>120000</v>
      </c>
      <c r="J162" s="56" t="n">
        <f aca="false">(F162+G162+H162)*((1+D162)^(1/12)-1)</f>
        <v>161.462012838144</v>
      </c>
      <c r="K162" s="56" t="n">
        <f aca="false">(F162+G162+H162+J162)*(Inputs!$C$14+IF(B162&lt;=10,Inputs!$C$12,Inputs!$C$13))/12</f>
        <v>19.8962817128283</v>
      </c>
      <c r="L162" s="56" t="n">
        <f aca="false">IF(OR(E162=1,A162&lt;=Inputs!$C$15),0,MAX(Inputs!$C$8*I162-(F162+G162+H162+J162-K162),0))</f>
        <v>81427.3328560562</v>
      </c>
      <c r="M162" s="56" t="n">
        <f aca="false">L162*INDEX(Rates!$B$2:$C$101,C162+1,IF(Inputs!$C$5="Male",1,2))/1000/12*Inputs!$C$16</f>
        <v>791.609387582293</v>
      </c>
      <c r="N162" s="56" t="n">
        <f aca="false">IF($V$1=1,MAX(F162+G162+H162+J162-K162-M162,0)*Inputs!$C$22/12,0)</f>
        <v>259.873718375744</v>
      </c>
      <c r="O162" s="56" t="n">
        <f aca="false">IF(AND(MOD(A162,12)=0,B162&gt;=Inputs!$C$18),MAX(F162+G162+H162+J162-K162-M162-N162,0)*Inputs!$C$17,0)</f>
        <v>0</v>
      </c>
      <c r="P162" s="56" t="n">
        <f aca="false">F162+G162+H162+J162-K162-M162-N162+O162</f>
        <v>38721.1840379858</v>
      </c>
      <c r="Q162" s="56" t="n">
        <f aca="false">IF(OR(E162=1,P162&lt;=0),0,P162)</f>
        <v>38721.1840379858</v>
      </c>
      <c r="R162" s="15" t="n">
        <f aca="false">IF(OR(E162=1,AND(P162&lt;=0,I162&gt;0)),1,0)</f>
        <v>0</v>
      </c>
      <c r="S162" s="15" t="n">
        <f aca="false">IF(L162&gt;0,1,0)</f>
        <v>1</v>
      </c>
    </row>
    <row r="163" customFormat="false" ht="15" hidden="false" customHeight="false" outlineLevel="0" collapsed="false">
      <c r="A163" s="15" t="n">
        <v>162</v>
      </c>
      <c r="B163" s="15" t="n">
        <f aca="false">INT((A163-1)/12)+1</f>
        <v>14</v>
      </c>
      <c r="C163" s="15" t="n">
        <f aca="false">MIN(Inputs!$C$4+B163-1,99)</f>
        <v>87</v>
      </c>
      <c r="D163" s="55" t="n">
        <f aca="false">Inputs!$C$28</f>
        <v>0.05</v>
      </c>
      <c r="E163" s="15" t="n">
        <f aca="false">R162</f>
        <v>0</v>
      </c>
      <c r="F163" s="56" t="n">
        <f aca="false">Q162</f>
        <v>38721.1840379858</v>
      </c>
      <c r="G163" s="56" t="n">
        <f aca="false">IF(AND(MOD(A163-1,12)=0,B163&lt;=Inputs!$C$7,E163=0),Inputs!$C$6,0)</f>
        <v>0</v>
      </c>
      <c r="H163" s="56" t="n">
        <f aca="false">IF(B163=1,G163*Inputs!$C$9,0)</f>
        <v>0</v>
      </c>
      <c r="I163" s="56" t="n">
        <f aca="false">I162+G163</f>
        <v>120000</v>
      </c>
      <c r="J163" s="56" t="n">
        <f aca="false">(F163+G163+H163)*((1+D163)^(1/12)-1)</f>
        <v>157.754896820183</v>
      </c>
      <c r="K163" s="56" t="n">
        <f aca="false">(F163+G163+H163+J163)*(Inputs!$C$14+IF(B163&lt;=10,Inputs!$C$12,Inputs!$C$13))/12</f>
        <v>19.439469467403</v>
      </c>
      <c r="L163" s="56" t="n">
        <f aca="false">IF(OR(E163=1,A163&lt;=Inputs!$C$15),0,MAX(Inputs!$C$8*I163-(F163+G163+H163+J163-K163),0))</f>
        <v>82340.5005346614</v>
      </c>
      <c r="M163" s="56" t="n">
        <f aca="false">L163*INDEX(Rates!$B$2:$C$101,C163+1,IF(Inputs!$C$5="Male",1,2))/1000/12*Inputs!$C$16</f>
        <v>800.486899364467</v>
      </c>
      <c r="N163" s="56" t="n">
        <f aca="false">IF($V$1=1,MAX(F163+G163+H163+J163-K163-M163,0)*Inputs!$C$22/12,0)</f>
        <v>253.726750439827</v>
      </c>
      <c r="O163" s="56" t="n">
        <f aca="false">IF(AND(MOD(A163,12)=0,B163&gt;=Inputs!$C$18),MAX(F163+G163+H163+J163-K163-M163-N163,0)*Inputs!$C$17,0)</f>
        <v>0</v>
      </c>
      <c r="P163" s="56" t="n">
        <f aca="false">F163+G163+H163+J163-K163-M163-N163+O163</f>
        <v>37805.2858155343</v>
      </c>
      <c r="Q163" s="56" t="n">
        <f aca="false">IF(OR(E163=1,P163&lt;=0),0,P163)</f>
        <v>37805.2858155343</v>
      </c>
      <c r="R163" s="15" t="n">
        <f aca="false">IF(OR(E163=1,AND(P163&lt;=0,I163&gt;0)),1,0)</f>
        <v>0</v>
      </c>
      <c r="S163" s="15" t="n">
        <f aca="false">IF(L163&gt;0,1,0)</f>
        <v>1</v>
      </c>
    </row>
    <row r="164" customFormat="false" ht="15" hidden="false" customHeight="false" outlineLevel="0" collapsed="false">
      <c r="A164" s="15" t="n">
        <v>163</v>
      </c>
      <c r="B164" s="15" t="n">
        <f aca="false">INT((A164-1)/12)+1</f>
        <v>14</v>
      </c>
      <c r="C164" s="15" t="n">
        <f aca="false">MIN(Inputs!$C$4+B164-1,99)</f>
        <v>87</v>
      </c>
      <c r="D164" s="55" t="n">
        <f aca="false">Inputs!$C$28</f>
        <v>0.05</v>
      </c>
      <c r="E164" s="15" t="n">
        <f aca="false">R163</f>
        <v>0</v>
      </c>
      <c r="F164" s="56" t="n">
        <f aca="false">Q163</f>
        <v>37805.2858155343</v>
      </c>
      <c r="G164" s="56" t="n">
        <f aca="false">IF(AND(MOD(A164-1,12)=0,B164&lt;=Inputs!$C$7,E164=0),Inputs!$C$6,0)</f>
        <v>0</v>
      </c>
      <c r="H164" s="56" t="n">
        <f aca="false">IF(B164=1,G164*Inputs!$C$9,0)</f>
        <v>0</v>
      </c>
      <c r="I164" s="56" t="n">
        <f aca="false">I163+G164</f>
        <v>120000</v>
      </c>
      <c r="J164" s="56" t="n">
        <f aca="false">(F164+G164+H164)*((1+D164)^(1/12)-1)</f>
        <v>154.023414088692</v>
      </c>
      <c r="K164" s="56" t="n">
        <f aca="false">(F164+G164+H164+J164)*(Inputs!$C$14+IF(B164&lt;=10,Inputs!$C$12,Inputs!$C$13))/12</f>
        <v>18.9796546148115</v>
      </c>
      <c r="L164" s="56" t="n">
        <f aca="false">IF(OR(E164=1,A164&lt;=Inputs!$C$15),0,MAX(Inputs!$C$8*I164-(F164+G164+H164+J164-K164),0))</f>
        <v>83259.6704249918</v>
      </c>
      <c r="M164" s="56" t="n">
        <f aca="false">L164*INDEX(Rates!$B$2:$C$101,C164+1,IF(Inputs!$C$5="Male",1,2))/1000/12*Inputs!$C$16</f>
        <v>809.422762648296</v>
      </c>
      <c r="N164" s="56" t="n">
        <f aca="false">IF($V$1=1,MAX(F164+G164+H164+J164-K164-M164,0)*Inputs!$C$22/12,0)</f>
        <v>247.539378749066</v>
      </c>
      <c r="O164" s="56" t="n">
        <f aca="false">IF(AND(MOD(A164,12)=0,B164&gt;=Inputs!$C$18),MAX(F164+G164+H164+J164-K164-M164-N164,0)*Inputs!$C$17,0)</f>
        <v>0</v>
      </c>
      <c r="P164" s="56" t="n">
        <f aca="false">F164+G164+H164+J164-K164-M164-N164+O164</f>
        <v>36883.3674336108</v>
      </c>
      <c r="Q164" s="56" t="n">
        <f aca="false">IF(OR(E164=1,P164&lt;=0),0,P164)</f>
        <v>36883.3674336108</v>
      </c>
      <c r="R164" s="15" t="n">
        <f aca="false">IF(OR(E164=1,AND(P164&lt;=0,I164&gt;0)),1,0)</f>
        <v>0</v>
      </c>
      <c r="S164" s="15" t="n">
        <f aca="false">IF(L164&gt;0,1,0)</f>
        <v>1</v>
      </c>
    </row>
    <row r="165" customFormat="false" ht="15" hidden="false" customHeight="false" outlineLevel="0" collapsed="false">
      <c r="A165" s="15" t="n">
        <v>164</v>
      </c>
      <c r="B165" s="15" t="n">
        <f aca="false">INT((A165-1)/12)+1</f>
        <v>14</v>
      </c>
      <c r="C165" s="15" t="n">
        <f aca="false">MIN(Inputs!$C$4+B165-1,99)</f>
        <v>87</v>
      </c>
      <c r="D165" s="55" t="n">
        <f aca="false">Inputs!$C$28</f>
        <v>0.05</v>
      </c>
      <c r="E165" s="15" t="n">
        <f aca="false">R164</f>
        <v>0</v>
      </c>
      <c r="F165" s="56" t="n">
        <f aca="false">Q164</f>
        <v>36883.3674336108</v>
      </c>
      <c r="G165" s="56" t="n">
        <f aca="false">IF(AND(MOD(A165-1,12)=0,B165&lt;=Inputs!$C$7,E165=0),Inputs!$C$6,0)</f>
        <v>0</v>
      </c>
      <c r="H165" s="56" t="n">
        <f aca="false">IF(B165=1,G165*Inputs!$C$9,0)</f>
        <v>0</v>
      </c>
      <c r="I165" s="56" t="n">
        <f aca="false">I164+G165</f>
        <v>120000</v>
      </c>
      <c r="J165" s="56" t="n">
        <f aca="false">(F165+G165+H165)*((1+D165)^(1/12)-1)</f>
        <v>150.267404482315</v>
      </c>
      <c r="K165" s="56" t="n">
        <f aca="false">(F165+G165+H165+J165)*(Inputs!$C$14+IF(B165&lt;=10,Inputs!$C$12,Inputs!$C$13))/12</f>
        <v>18.5168174190466</v>
      </c>
      <c r="L165" s="56" t="n">
        <f aca="false">IF(OR(E165=1,A165&lt;=Inputs!$C$15),0,MAX(Inputs!$C$8*I165-(F165+G165+H165+J165-K165),0))</f>
        <v>84184.881979326</v>
      </c>
      <c r="M165" s="56" t="n">
        <f aca="false">L165*INDEX(Rates!$B$2:$C$101,C165+1,IF(Inputs!$C$5="Male",1,2))/1000/12*Inputs!$C$16</f>
        <v>818.41736097568</v>
      </c>
      <c r="N165" s="56" t="n">
        <f aca="false">IF($V$1=1,MAX(F165+G165+H165+J165-K165-M165,0)*Inputs!$C$22/12,0)</f>
        <v>241.311337731322</v>
      </c>
      <c r="O165" s="56" t="n">
        <f aca="false">IF(AND(MOD(A165,12)=0,B165&gt;=Inputs!$C$18),MAX(F165+G165+H165+J165-K165-M165-N165,0)*Inputs!$C$17,0)</f>
        <v>0</v>
      </c>
      <c r="P165" s="56" t="n">
        <f aca="false">F165+G165+H165+J165-K165-M165-N165+O165</f>
        <v>35955.3893219671</v>
      </c>
      <c r="Q165" s="56" t="n">
        <f aca="false">IF(OR(E165=1,P165&lt;=0),0,P165)</f>
        <v>35955.3893219671</v>
      </c>
      <c r="R165" s="15" t="n">
        <f aca="false">IF(OR(E165=1,AND(P165&lt;=0,I165&gt;0)),1,0)</f>
        <v>0</v>
      </c>
      <c r="S165" s="15" t="n">
        <f aca="false">IF(L165&gt;0,1,0)</f>
        <v>1</v>
      </c>
    </row>
    <row r="166" customFormat="false" ht="15" hidden="false" customHeight="false" outlineLevel="0" collapsed="false">
      <c r="A166" s="15" t="n">
        <v>165</v>
      </c>
      <c r="B166" s="15" t="n">
        <f aca="false">INT((A166-1)/12)+1</f>
        <v>14</v>
      </c>
      <c r="C166" s="15" t="n">
        <f aca="false">MIN(Inputs!$C$4+B166-1,99)</f>
        <v>87</v>
      </c>
      <c r="D166" s="55" t="n">
        <f aca="false">Inputs!$C$28</f>
        <v>0.05</v>
      </c>
      <c r="E166" s="15" t="n">
        <f aca="false">R165</f>
        <v>0</v>
      </c>
      <c r="F166" s="56" t="n">
        <f aca="false">Q165</f>
        <v>35955.3893219671</v>
      </c>
      <c r="G166" s="56" t="n">
        <f aca="false">IF(AND(MOD(A166-1,12)=0,B166&lt;=Inputs!$C$7,E166=0),Inputs!$C$6,0)</f>
        <v>0</v>
      </c>
      <c r="H166" s="56" t="n">
        <f aca="false">IF(B166=1,G166*Inputs!$C$9,0)</f>
        <v>0</v>
      </c>
      <c r="I166" s="56" t="n">
        <f aca="false">I165+G166</f>
        <v>120000</v>
      </c>
      <c r="J166" s="56" t="n">
        <f aca="false">(F166+G166+H166)*((1+D166)^(1/12)-1)</f>
        <v>146.486706786962</v>
      </c>
      <c r="K166" s="56" t="n">
        <f aca="false">(F166+G166+H166+J166)*(Inputs!$C$14+IF(B166&lt;=10,Inputs!$C$12,Inputs!$C$13))/12</f>
        <v>18.050938014377</v>
      </c>
      <c r="L166" s="56" t="n">
        <f aca="false">IF(OR(E166=1,A166&lt;=Inputs!$C$15),0,MAX(Inputs!$C$8*I166-(F166+G166+H166+J166-K166),0))</f>
        <v>85116.1749092604</v>
      </c>
      <c r="M166" s="56" t="n">
        <f aca="false">L166*INDEX(Rates!$B$2:$C$101,C166+1,IF(Inputs!$C$5="Male",1,2))/1000/12*Inputs!$C$16</f>
        <v>827.471080409526</v>
      </c>
      <c r="N166" s="56" t="n">
        <f aca="false">IF($V$1=1,MAX(F166+G166+H166+J166-K166-M166,0)*Inputs!$C$22/12,0)</f>
        <v>235.042360068867</v>
      </c>
      <c r="O166" s="56" t="n">
        <f aca="false">IF(AND(MOD(A166,12)=0,B166&gt;=Inputs!$C$18),MAX(F166+G166+H166+J166-K166-M166-N166,0)*Inputs!$C$17,0)</f>
        <v>0</v>
      </c>
      <c r="P166" s="56" t="n">
        <f aca="false">F166+G166+H166+J166-K166-M166-N166+O166</f>
        <v>35021.3116502613</v>
      </c>
      <c r="Q166" s="56" t="n">
        <f aca="false">IF(OR(E166=1,P166&lt;=0),0,P166)</f>
        <v>35021.3116502613</v>
      </c>
      <c r="R166" s="15" t="n">
        <f aca="false">IF(OR(E166=1,AND(P166&lt;=0,I166&gt;0)),1,0)</f>
        <v>0</v>
      </c>
      <c r="S166" s="15" t="n">
        <f aca="false">IF(L166&gt;0,1,0)</f>
        <v>1</v>
      </c>
    </row>
    <row r="167" customFormat="false" ht="15" hidden="false" customHeight="false" outlineLevel="0" collapsed="false">
      <c r="A167" s="15" t="n">
        <v>166</v>
      </c>
      <c r="B167" s="15" t="n">
        <f aca="false">INT((A167-1)/12)+1</f>
        <v>14</v>
      </c>
      <c r="C167" s="15" t="n">
        <f aca="false">MIN(Inputs!$C$4+B167-1,99)</f>
        <v>87</v>
      </c>
      <c r="D167" s="55" t="n">
        <f aca="false">Inputs!$C$28</f>
        <v>0.05</v>
      </c>
      <c r="E167" s="15" t="n">
        <f aca="false">R166</f>
        <v>0</v>
      </c>
      <c r="F167" s="56" t="n">
        <f aca="false">Q166</f>
        <v>35021.3116502613</v>
      </c>
      <c r="G167" s="56" t="n">
        <f aca="false">IF(AND(MOD(A167-1,12)=0,B167&lt;=Inputs!$C$7,E167=0),Inputs!$C$6,0)</f>
        <v>0</v>
      </c>
      <c r="H167" s="56" t="n">
        <f aca="false">IF(B167=1,G167*Inputs!$C$9,0)</f>
        <v>0</v>
      </c>
      <c r="I167" s="56" t="n">
        <f aca="false">I166+G167</f>
        <v>120000</v>
      </c>
      <c r="J167" s="56" t="n">
        <f aca="false">(F167+G167+H167)*((1+D167)^(1/12)-1)</f>
        <v>142.681158728891</v>
      </c>
      <c r="K167" s="56" t="n">
        <f aca="false">(F167+G167+H167+J167)*(Inputs!$C$14+IF(B167&lt;=10,Inputs!$C$12,Inputs!$C$13))/12</f>
        <v>17.5819964044951</v>
      </c>
      <c r="L167" s="56" t="n">
        <f aca="false">IF(OR(E167=1,A167&lt;=Inputs!$C$15),0,MAX(Inputs!$C$8*I167-(F167+G167+H167+J167-K167),0))</f>
        <v>86053.5891874144</v>
      </c>
      <c r="M167" s="56" t="n">
        <f aca="false">L167*INDEX(Rates!$B$2:$C$101,C167+1,IF(Inputs!$C$5="Male",1,2))/1000/12*Inputs!$C$16</f>
        <v>836.584309550313</v>
      </c>
      <c r="N167" s="56" t="n">
        <f aca="false">IF($V$1=1,MAX(F167+G167+H167+J167-K167-M167,0)*Inputs!$C$22/12,0)</f>
        <v>228.732176686902</v>
      </c>
      <c r="O167" s="56" t="n">
        <f aca="false">IF(AND(MOD(A167,12)=0,B167&gt;=Inputs!$C$18),MAX(F167+G167+H167+J167-K167-M167-N167,0)*Inputs!$C$17,0)</f>
        <v>0</v>
      </c>
      <c r="P167" s="56" t="n">
        <f aca="false">F167+G167+H167+J167-K167-M167-N167+O167</f>
        <v>34081.0943263484</v>
      </c>
      <c r="Q167" s="56" t="n">
        <f aca="false">IF(OR(E167=1,P167&lt;=0),0,P167)</f>
        <v>34081.0943263484</v>
      </c>
      <c r="R167" s="15" t="n">
        <f aca="false">IF(OR(E167=1,AND(P167&lt;=0,I167&gt;0)),1,0)</f>
        <v>0</v>
      </c>
      <c r="S167" s="15" t="n">
        <f aca="false">IF(L167&gt;0,1,0)</f>
        <v>1</v>
      </c>
    </row>
    <row r="168" customFormat="false" ht="15" hidden="false" customHeight="false" outlineLevel="0" collapsed="false">
      <c r="A168" s="15" t="n">
        <v>167</v>
      </c>
      <c r="B168" s="15" t="n">
        <f aca="false">INT((A168-1)/12)+1</f>
        <v>14</v>
      </c>
      <c r="C168" s="15" t="n">
        <f aca="false">MIN(Inputs!$C$4+B168-1,99)</f>
        <v>87</v>
      </c>
      <c r="D168" s="55" t="n">
        <f aca="false">Inputs!$C$28</f>
        <v>0.05</v>
      </c>
      <c r="E168" s="15" t="n">
        <f aca="false">R167</f>
        <v>0</v>
      </c>
      <c r="F168" s="56" t="n">
        <f aca="false">Q167</f>
        <v>34081.0943263484</v>
      </c>
      <c r="G168" s="56" t="n">
        <f aca="false">IF(AND(MOD(A168-1,12)=0,B168&lt;=Inputs!$C$7,E168=0),Inputs!$C$6,0)</f>
        <v>0</v>
      </c>
      <c r="H168" s="56" t="n">
        <f aca="false">IF(B168=1,G168*Inputs!$C$9,0)</f>
        <v>0</v>
      </c>
      <c r="I168" s="56" t="n">
        <f aca="false">I167+G168</f>
        <v>120000</v>
      </c>
      <c r="J168" s="56" t="n">
        <f aca="false">(F168+G168+H168)*((1+D168)^(1/12)-1)</f>
        <v>138.850596967739</v>
      </c>
      <c r="K168" s="56" t="n">
        <f aca="false">(F168+G168+H168+J168)*(Inputs!$C$14+IF(B168&lt;=10,Inputs!$C$12,Inputs!$C$13))/12</f>
        <v>17.1099724616581</v>
      </c>
      <c r="L168" s="56" t="n">
        <f aca="false">IF(OR(E168=1,A168&lt;=Inputs!$C$15),0,MAX(Inputs!$C$8*I168-(F168+G168+H168+J168-K168),0))</f>
        <v>86997.1650491455</v>
      </c>
      <c r="M168" s="56" t="n">
        <f aca="false">L168*INDEX(Rates!$B$2:$C$101,C168+1,IF(Inputs!$C$5="Male",1,2))/1000/12*Inputs!$C$16</f>
        <v>845.757439552776</v>
      </c>
      <c r="N168" s="56" t="n">
        <f aca="false">IF($V$1=1,MAX(F168+G168+H168+J168-K168-M168,0)*Inputs!$C$22/12,0)</f>
        <v>222.380516742012</v>
      </c>
      <c r="O168" s="56" t="n">
        <f aca="false">IF(AND(MOD(A168,12)=0,B168&gt;=Inputs!$C$18),MAX(F168+G168+H168+J168-K168-M168-N168,0)*Inputs!$C$17,0)</f>
        <v>0</v>
      </c>
      <c r="P168" s="56" t="n">
        <f aca="false">F168+G168+H168+J168-K168-M168-N168+O168</f>
        <v>33134.6969945597</v>
      </c>
      <c r="Q168" s="56" t="n">
        <f aca="false">IF(OR(E168=1,P168&lt;=0),0,P168)</f>
        <v>33134.6969945597</v>
      </c>
      <c r="R168" s="15" t="n">
        <f aca="false">IF(OR(E168=1,AND(P168&lt;=0,I168&gt;0)),1,0)</f>
        <v>0</v>
      </c>
      <c r="S168" s="15" t="n">
        <f aca="false">IF(L168&gt;0,1,0)</f>
        <v>1</v>
      </c>
    </row>
    <row r="169" customFormat="false" ht="15" hidden="false" customHeight="false" outlineLevel="0" collapsed="false">
      <c r="A169" s="15" t="n">
        <v>168</v>
      </c>
      <c r="B169" s="15" t="n">
        <f aca="false">INT((A169-1)/12)+1</f>
        <v>14</v>
      </c>
      <c r="C169" s="15" t="n">
        <f aca="false">MIN(Inputs!$C$4+B169-1,99)</f>
        <v>87</v>
      </c>
      <c r="D169" s="55" t="n">
        <f aca="false">Inputs!$C$28</f>
        <v>0.05</v>
      </c>
      <c r="E169" s="15" t="n">
        <f aca="false">R168</f>
        <v>0</v>
      </c>
      <c r="F169" s="56" t="n">
        <f aca="false">Q168</f>
        <v>33134.6969945597</v>
      </c>
      <c r="G169" s="56" t="n">
        <f aca="false">IF(AND(MOD(A169-1,12)=0,B169&lt;=Inputs!$C$7,E169=0),Inputs!$C$6,0)</f>
        <v>0</v>
      </c>
      <c r="H169" s="56" t="n">
        <f aca="false">IF(B169=1,G169*Inputs!$C$9,0)</f>
        <v>0</v>
      </c>
      <c r="I169" s="56" t="n">
        <f aca="false">I168+G169</f>
        <v>120000</v>
      </c>
      <c r="J169" s="56" t="n">
        <f aca="false">(F169+G169+H169)*((1+D169)^(1/12)-1)</f>
        <v>134.994857089517</v>
      </c>
      <c r="K169" s="56" t="n">
        <f aca="false">(F169+G169+H169+J169)*(Inputs!$C$14+IF(B169&lt;=10,Inputs!$C$12,Inputs!$C$13))/12</f>
        <v>16.6348459258246</v>
      </c>
      <c r="L169" s="56" t="n">
        <f aca="false">IF(OR(E169=1,A169&lt;=Inputs!$C$15),0,MAX(Inputs!$C$8*I169-(F169+G169+H169+J169-K169),0))</f>
        <v>87946.9429942766</v>
      </c>
      <c r="M169" s="56" t="n">
        <f aca="false">L169*INDEX(Rates!$B$2:$C$101,C169+1,IF(Inputs!$C$5="Male",1,2))/1000/12*Inputs!$C$16</f>
        <v>854.990864142692</v>
      </c>
      <c r="N169" s="56" t="n">
        <f aca="false">IF($V$1=1,MAX(F169+G169+H169+J169-K169-M169,0)*Inputs!$C$22/12,0)</f>
        <v>215.987107610538</v>
      </c>
      <c r="O169" s="56" t="n">
        <f aca="false">IF(AND(MOD(A169,12)=0,B169&gt;=Inputs!$C$18),MAX(F169+G169+H169+J169-K169-M169-N169,0)*Inputs!$C$17,0)</f>
        <v>160.910395169851</v>
      </c>
      <c r="P169" s="56" t="n">
        <f aca="false">F169+G169+H169+J169-K169-M169-N169+O169</f>
        <v>32342.98942914</v>
      </c>
      <c r="Q169" s="56" t="n">
        <f aca="false">IF(OR(E169=1,P169&lt;=0),0,P169)</f>
        <v>32342.98942914</v>
      </c>
      <c r="R169" s="15" t="n">
        <f aca="false">IF(OR(E169=1,AND(P169&lt;=0,I169&gt;0)),1,0)</f>
        <v>0</v>
      </c>
      <c r="S169" s="15" t="n">
        <f aca="false">IF(L169&gt;0,1,0)</f>
        <v>1</v>
      </c>
    </row>
    <row r="170" customFormat="false" ht="15" hidden="false" customHeight="false" outlineLevel="0" collapsed="false">
      <c r="A170" s="15" t="n">
        <v>169</v>
      </c>
      <c r="B170" s="15" t="n">
        <f aca="false">INT((A170-1)/12)+1</f>
        <v>15</v>
      </c>
      <c r="C170" s="15" t="n">
        <f aca="false">MIN(Inputs!$C$4+B170-1,99)</f>
        <v>88</v>
      </c>
      <c r="D170" s="55" t="n">
        <f aca="false">Inputs!$C$28</f>
        <v>0.05</v>
      </c>
      <c r="E170" s="15" t="n">
        <f aca="false">R169</f>
        <v>0</v>
      </c>
      <c r="F170" s="56" t="n">
        <f aca="false">Q169</f>
        <v>32342.98942914</v>
      </c>
      <c r="G170" s="56" t="n">
        <f aca="false">IF(AND(MOD(A170-1,12)=0,B170&lt;=Inputs!$C$7,E170=0),Inputs!$C$6,0)</f>
        <v>0</v>
      </c>
      <c r="H170" s="56" t="n">
        <f aca="false">IF(B170=1,G170*Inputs!$C$9,0)</f>
        <v>0</v>
      </c>
      <c r="I170" s="56" t="n">
        <f aca="false">I169+G170</f>
        <v>120000</v>
      </c>
      <c r="J170" s="56" t="n">
        <f aca="false">(F170+G170+H170)*((1+D170)^(1/12)-1)</f>
        <v>131.769342467547</v>
      </c>
      <c r="K170" s="56" t="n">
        <f aca="false">(F170+G170+H170+J170)*(Inputs!$C$14+IF(B170&lt;=10,Inputs!$C$12,Inputs!$C$13))/12</f>
        <v>16.2373793858038</v>
      </c>
      <c r="L170" s="56" t="n">
        <f aca="false">IF(OR(E170=1,A170&lt;=Inputs!$C$15),0,MAX(Inputs!$C$8*I170-(F170+G170+H170+J170-K170),0))</f>
        <v>88741.4786077782</v>
      </c>
      <c r="M170" s="56" t="n">
        <f aca="false">L170*INDEX(Rates!$B$2:$C$101,C170+1,IF(Inputs!$C$5="Male",1,2))/1000/12*Inputs!$C$16</f>
        <v>962.77109166222</v>
      </c>
      <c r="N170" s="56" t="n">
        <f aca="false">IF($V$1=1,MAX(F170+G170+H170+J170-K170-M170,0)*Inputs!$C$22/12,0)</f>
        <v>209.971668670397</v>
      </c>
      <c r="O170" s="56" t="n">
        <f aca="false">IF(AND(MOD(A170,12)=0,B170&gt;=Inputs!$C$18),MAX(F170+G170+H170+J170-K170-M170-N170,0)*Inputs!$C$17,0)</f>
        <v>0</v>
      </c>
      <c r="P170" s="56" t="n">
        <f aca="false">F170+G170+H170+J170-K170-M170-N170+O170</f>
        <v>31285.7786318892</v>
      </c>
      <c r="Q170" s="56" t="n">
        <f aca="false">IF(OR(E170=1,P170&lt;=0),0,P170)</f>
        <v>31285.7786318892</v>
      </c>
      <c r="R170" s="15" t="n">
        <f aca="false">IF(OR(E170=1,AND(P170&lt;=0,I170&gt;0)),1,0)</f>
        <v>0</v>
      </c>
      <c r="S170" s="15" t="n">
        <f aca="false">IF(L170&gt;0,1,0)</f>
        <v>1</v>
      </c>
    </row>
    <row r="171" customFormat="false" ht="15" hidden="false" customHeight="false" outlineLevel="0" collapsed="false">
      <c r="A171" s="15" t="n">
        <v>170</v>
      </c>
      <c r="B171" s="15" t="n">
        <f aca="false">INT((A171-1)/12)+1</f>
        <v>15</v>
      </c>
      <c r="C171" s="15" t="n">
        <f aca="false">MIN(Inputs!$C$4+B171-1,99)</f>
        <v>88</v>
      </c>
      <c r="D171" s="55" t="n">
        <f aca="false">Inputs!$C$28</f>
        <v>0.05</v>
      </c>
      <c r="E171" s="15" t="n">
        <f aca="false">R170</f>
        <v>0</v>
      </c>
      <c r="F171" s="56" t="n">
        <f aca="false">Q170</f>
        <v>31285.7786318892</v>
      </c>
      <c r="G171" s="56" t="n">
        <f aca="false">IF(AND(MOD(A171-1,12)=0,B171&lt;=Inputs!$C$7,E171=0),Inputs!$C$6,0)</f>
        <v>0</v>
      </c>
      <c r="H171" s="56" t="n">
        <f aca="false">IF(B171=1,G171*Inputs!$C$9,0)</f>
        <v>0</v>
      </c>
      <c r="I171" s="56" t="n">
        <f aca="false">I170+G171</f>
        <v>120000</v>
      </c>
      <c r="J171" s="56" t="n">
        <f aca="false">(F171+G171+H171)*((1+D171)^(1/12)-1)</f>
        <v>127.462134814137</v>
      </c>
      <c r="K171" s="56" t="n">
        <f aca="false">(F171+G171+H171+J171)*(Inputs!$C$14+IF(B171&lt;=10,Inputs!$C$12,Inputs!$C$13))/12</f>
        <v>15.7066203833517</v>
      </c>
      <c r="L171" s="56" t="n">
        <f aca="false">IF(OR(E171=1,A171&lt;=Inputs!$C$15),0,MAX(Inputs!$C$8*I171-(F171+G171+H171+J171-K171),0))</f>
        <v>89802.4658536801</v>
      </c>
      <c r="M171" s="56" t="n">
        <f aca="false">L171*INDEX(Rates!$B$2:$C$101,C171+1,IF(Inputs!$C$5="Male",1,2))/1000/12*Inputs!$C$16</f>
        <v>974.281919124217</v>
      </c>
      <c r="N171" s="56" t="n">
        <f aca="false">IF($V$1=1,MAX(F171+G171+H171+J171-K171-M171,0)*Inputs!$C$22/12,0)</f>
        <v>202.821681514638</v>
      </c>
      <c r="O171" s="56" t="n">
        <f aca="false">IF(AND(MOD(A171,12)=0,B171&gt;=Inputs!$C$18),MAX(F171+G171+H171+J171-K171-M171-N171,0)*Inputs!$C$17,0)</f>
        <v>0</v>
      </c>
      <c r="P171" s="56" t="n">
        <f aca="false">F171+G171+H171+J171-K171-M171-N171+O171</f>
        <v>30220.4305456811</v>
      </c>
      <c r="Q171" s="56" t="n">
        <f aca="false">IF(OR(E171=1,P171&lt;=0),0,P171)</f>
        <v>30220.4305456811</v>
      </c>
      <c r="R171" s="15" t="n">
        <f aca="false">IF(OR(E171=1,AND(P171&lt;=0,I171&gt;0)),1,0)</f>
        <v>0</v>
      </c>
      <c r="S171" s="15" t="n">
        <f aca="false">IF(L171&gt;0,1,0)</f>
        <v>1</v>
      </c>
    </row>
    <row r="172" customFormat="false" ht="15" hidden="false" customHeight="false" outlineLevel="0" collapsed="false">
      <c r="A172" s="15" t="n">
        <v>171</v>
      </c>
      <c r="B172" s="15" t="n">
        <f aca="false">INT((A172-1)/12)+1</f>
        <v>15</v>
      </c>
      <c r="C172" s="15" t="n">
        <f aca="false">MIN(Inputs!$C$4+B172-1,99)</f>
        <v>88</v>
      </c>
      <c r="D172" s="55" t="n">
        <f aca="false">Inputs!$C$28</f>
        <v>0.05</v>
      </c>
      <c r="E172" s="15" t="n">
        <f aca="false">R171</f>
        <v>0</v>
      </c>
      <c r="F172" s="56" t="n">
        <f aca="false">Q171</f>
        <v>30220.4305456811</v>
      </c>
      <c r="G172" s="56" t="n">
        <f aca="false">IF(AND(MOD(A172-1,12)=0,B172&lt;=Inputs!$C$7,E172=0),Inputs!$C$6,0)</f>
        <v>0</v>
      </c>
      <c r="H172" s="56" t="n">
        <f aca="false">IF(B172=1,G172*Inputs!$C$9,0)</f>
        <v>0</v>
      </c>
      <c r="I172" s="56" t="n">
        <f aca="false">I171+G172</f>
        <v>120000</v>
      </c>
      <c r="J172" s="56" t="n">
        <f aca="false">(F172+G172+H172)*((1+D172)^(1/12)-1)</f>
        <v>123.121774838253</v>
      </c>
      <c r="K172" s="56" t="n">
        <f aca="false">(F172+G172+H172+J172)*(Inputs!$C$14+IF(B172&lt;=10,Inputs!$C$12,Inputs!$C$13))/12</f>
        <v>15.1717761602597</v>
      </c>
      <c r="L172" s="56" t="n">
        <f aca="false">IF(OR(E172=1,A172&lt;=Inputs!$C$15),0,MAX(Inputs!$C$8*I172-(F172+G172+H172+J172-K172),0))</f>
        <v>90871.6194556409</v>
      </c>
      <c r="M172" s="56" t="n">
        <f aca="false">L172*INDEX(Rates!$B$2:$C$101,C172+1,IF(Inputs!$C$5="Male",1,2))/1000/12*Inputs!$C$16</f>
        <v>985.881344744158</v>
      </c>
      <c r="N172" s="56" t="n">
        <f aca="false">IF($V$1=1,MAX(F172+G172+H172+J172-K172-M172,0)*Inputs!$C$22/12,0)</f>
        <v>195.616661330766</v>
      </c>
      <c r="O172" s="56" t="n">
        <f aca="false">IF(AND(MOD(A172,12)=0,B172&gt;=Inputs!$C$18),MAX(F172+G172+H172+J172-K172-M172-N172,0)*Inputs!$C$17,0)</f>
        <v>0</v>
      </c>
      <c r="P172" s="56" t="n">
        <f aca="false">F172+G172+H172+J172-K172-M172-N172+O172</f>
        <v>29146.8825382842</v>
      </c>
      <c r="Q172" s="56" t="n">
        <f aca="false">IF(OR(E172=1,P172&lt;=0),0,P172)</f>
        <v>29146.8825382842</v>
      </c>
      <c r="R172" s="15" t="n">
        <f aca="false">IF(OR(E172=1,AND(P172&lt;=0,I172&gt;0)),1,0)</f>
        <v>0</v>
      </c>
      <c r="S172" s="15" t="n">
        <f aca="false">IF(L172&gt;0,1,0)</f>
        <v>1</v>
      </c>
    </row>
    <row r="173" customFormat="false" ht="15" hidden="false" customHeight="false" outlineLevel="0" collapsed="false">
      <c r="A173" s="15" t="n">
        <v>172</v>
      </c>
      <c r="B173" s="15" t="n">
        <f aca="false">INT((A173-1)/12)+1</f>
        <v>15</v>
      </c>
      <c r="C173" s="15" t="n">
        <f aca="false">MIN(Inputs!$C$4+B173-1,99)</f>
        <v>88</v>
      </c>
      <c r="D173" s="55" t="n">
        <f aca="false">Inputs!$C$28</f>
        <v>0.05</v>
      </c>
      <c r="E173" s="15" t="n">
        <f aca="false">R172</f>
        <v>0</v>
      </c>
      <c r="F173" s="56" t="n">
        <f aca="false">Q172</f>
        <v>29146.8825382842</v>
      </c>
      <c r="G173" s="56" t="n">
        <f aca="false">IF(AND(MOD(A173-1,12)=0,B173&lt;=Inputs!$C$7,E173=0),Inputs!$C$6,0)</f>
        <v>0</v>
      </c>
      <c r="H173" s="56" t="n">
        <f aca="false">IF(B173=1,G173*Inputs!$C$9,0)</f>
        <v>0</v>
      </c>
      <c r="I173" s="56" t="n">
        <f aca="false">I172+G173</f>
        <v>120000</v>
      </c>
      <c r="J173" s="56" t="n">
        <f aca="false">(F173+G173+H173)*((1+D173)^(1/12)-1)</f>
        <v>118.748007368428</v>
      </c>
      <c r="K173" s="56" t="n">
        <f aca="false">(F173+G173+H173+J173)*(Inputs!$C$14+IF(B173&lt;=10,Inputs!$C$12,Inputs!$C$13))/12</f>
        <v>14.6328152728263</v>
      </c>
      <c r="L173" s="56" t="n">
        <f aca="false">IF(OR(E173=1,A173&lt;=Inputs!$C$15),0,MAX(Inputs!$C$8*I173-(F173+G173+H173+J173-K173),0))</f>
        <v>91949.0022696202</v>
      </c>
      <c r="M173" s="56" t="n">
        <f aca="false">L173*INDEX(Rates!$B$2:$C$101,C173+1,IF(Inputs!$C$5="Male",1,2))/1000/12*Inputs!$C$16</f>
        <v>997.570050456821</v>
      </c>
      <c r="N173" s="56" t="n">
        <f aca="false">IF($V$1=1,MAX(F173+G173+H173+J173-K173-M173,0)*Inputs!$C$22/12,0)</f>
        <v>188.35618453282</v>
      </c>
      <c r="O173" s="56" t="n">
        <f aca="false">IF(AND(MOD(A173,12)=0,B173&gt;=Inputs!$C$18),MAX(F173+G173+H173+J173-K173-M173-N173,0)*Inputs!$C$17,0)</f>
        <v>0</v>
      </c>
      <c r="P173" s="56" t="n">
        <f aca="false">F173+G173+H173+J173-K173-M173-N173+O173</f>
        <v>28065.0714953901</v>
      </c>
      <c r="Q173" s="56" t="n">
        <f aca="false">IF(OR(E173=1,P173&lt;=0),0,P173)</f>
        <v>28065.0714953901</v>
      </c>
      <c r="R173" s="15" t="n">
        <f aca="false">IF(OR(E173=1,AND(P173&lt;=0,I173&gt;0)),1,0)</f>
        <v>0</v>
      </c>
      <c r="S173" s="15" t="n">
        <f aca="false">IF(L173&gt;0,1,0)</f>
        <v>1</v>
      </c>
    </row>
    <row r="174" customFormat="false" ht="15" hidden="false" customHeight="false" outlineLevel="0" collapsed="false">
      <c r="A174" s="15" t="n">
        <v>173</v>
      </c>
      <c r="B174" s="15" t="n">
        <f aca="false">INT((A174-1)/12)+1</f>
        <v>15</v>
      </c>
      <c r="C174" s="15" t="n">
        <f aca="false">MIN(Inputs!$C$4+B174-1,99)</f>
        <v>88</v>
      </c>
      <c r="D174" s="55" t="n">
        <f aca="false">Inputs!$C$28</f>
        <v>0.05</v>
      </c>
      <c r="E174" s="15" t="n">
        <f aca="false">R173</f>
        <v>0</v>
      </c>
      <c r="F174" s="56" t="n">
        <f aca="false">Q173</f>
        <v>28065.0714953901</v>
      </c>
      <c r="G174" s="56" t="n">
        <f aca="false">IF(AND(MOD(A174-1,12)=0,B174&lt;=Inputs!$C$7,E174=0),Inputs!$C$6,0)</f>
        <v>0</v>
      </c>
      <c r="H174" s="56" t="n">
        <f aca="false">IF(B174=1,G174*Inputs!$C$9,0)</f>
        <v>0</v>
      </c>
      <c r="I174" s="56" t="n">
        <f aca="false">I173+G174</f>
        <v>120000</v>
      </c>
      <c r="J174" s="56" t="n">
        <f aca="false">(F174+G174+H174)*((1+D174)^(1/12)-1)</f>
        <v>114.34057526916</v>
      </c>
      <c r="K174" s="56" t="n">
        <f aca="false">(F174+G174+H174+J174)*(Inputs!$C$14+IF(B174&lt;=10,Inputs!$C$12,Inputs!$C$13))/12</f>
        <v>14.0897060353296</v>
      </c>
      <c r="L174" s="56" t="n">
        <f aca="false">IF(OR(E174=1,A174&lt;=Inputs!$C$15),0,MAX(Inputs!$C$8*I174-(F174+G174+H174+J174-K174),0))</f>
        <v>93034.6776353761</v>
      </c>
      <c r="M174" s="56" t="n">
        <f aca="false">L174*INDEX(Rates!$B$2:$C$101,C174+1,IF(Inputs!$C$5="Male",1,2))/1000/12*Inputs!$C$16</f>
        <v>1009.3487234458</v>
      </c>
      <c r="N174" s="56" t="n">
        <f aca="false">IF($V$1=1,MAX(F174+G174+H174+J174-K174-M174,0)*Inputs!$C$22/12,0)</f>
        <v>181.039824274521</v>
      </c>
      <c r="O174" s="56" t="n">
        <f aca="false">IF(AND(MOD(A174,12)=0,B174&gt;=Inputs!$C$18),MAX(F174+G174+H174+J174-K174-M174-N174,0)*Inputs!$C$17,0)</f>
        <v>0</v>
      </c>
      <c r="P174" s="56" t="n">
        <f aca="false">F174+G174+H174+J174-K174-M174-N174+O174</f>
        <v>26974.9338169036</v>
      </c>
      <c r="Q174" s="56" t="n">
        <f aca="false">IF(OR(E174=1,P174&lt;=0),0,P174)</f>
        <v>26974.9338169036</v>
      </c>
      <c r="R174" s="15" t="n">
        <f aca="false">IF(OR(E174=1,AND(P174&lt;=0,I174&gt;0)),1,0)</f>
        <v>0</v>
      </c>
      <c r="S174" s="15" t="n">
        <f aca="false">IF(L174&gt;0,1,0)</f>
        <v>1</v>
      </c>
    </row>
    <row r="175" customFormat="false" ht="15" hidden="false" customHeight="false" outlineLevel="0" collapsed="false">
      <c r="A175" s="15" t="n">
        <v>174</v>
      </c>
      <c r="B175" s="15" t="n">
        <f aca="false">INT((A175-1)/12)+1</f>
        <v>15</v>
      </c>
      <c r="C175" s="15" t="n">
        <f aca="false">MIN(Inputs!$C$4+B175-1,99)</f>
        <v>88</v>
      </c>
      <c r="D175" s="55" t="n">
        <f aca="false">Inputs!$C$28</f>
        <v>0.05</v>
      </c>
      <c r="E175" s="15" t="n">
        <f aca="false">R174</f>
        <v>0</v>
      </c>
      <c r="F175" s="56" t="n">
        <f aca="false">Q174</f>
        <v>26974.9338169036</v>
      </c>
      <c r="G175" s="56" t="n">
        <f aca="false">IF(AND(MOD(A175-1,12)=0,B175&lt;=Inputs!$C$7,E175=0),Inputs!$C$6,0)</f>
        <v>0</v>
      </c>
      <c r="H175" s="56" t="n">
        <f aca="false">IF(B175=1,G175*Inputs!$C$9,0)</f>
        <v>0</v>
      </c>
      <c r="I175" s="56" t="n">
        <f aca="false">I174+G175</f>
        <v>120000</v>
      </c>
      <c r="J175" s="56" t="n">
        <f aca="false">(F175+G175+H175)*((1+D175)^(1/12)-1)</f>
        <v>109.899219425787</v>
      </c>
      <c r="K175" s="56" t="n">
        <f aca="false">(F175+G175+H175+J175)*(Inputs!$C$14+IF(B175&lt;=10,Inputs!$C$12,Inputs!$C$13))/12</f>
        <v>13.5424165181647</v>
      </c>
      <c r="L175" s="56" t="n">
        <f aca="false">IF(OR(E175=1,A175&lt;=Inputs!$C$15),0,MAX(Inputs!$C$8*I175-(F175+G175+H175+J175-K175),0))</f>
        <v>94128.7093801888</v>
      </c>
      <c r="M175" s="56" t="n">
        <f aca="false">L175*INDEX(Rates!$B$2:$C$101,C175+1,IF(Inputs!$C$5="Male",1,2))/1000/12*Inputs!$C$16</f>
        <v>1021.2180561839</v>
      </c>
      <c r="N175" s="56" t="n">
        <f aca="false">IF($V$1=1,MAX(F175+G175+H175+J175-K175-M175,0)*Inputs!$C$22/12,0)</f>
        <v>173.667150424182</v>
      </c>
      <c r="O175" s="56" t="n">
        <f aca="false">IF(AND(MOD(A175,12)=0,B175&gt;=Inputs!$C$18),MAX(F175+G175+H175+J175-K175-M175-N175,0)*Inputs!$C$17,0)</f>
        <v>0</v>
      </c>
      <c r="P175" s="56" t="n">
        <f aca="false">F175+G175+H175+J175-K175-M175-N175+O175</f>
        <v>25876.4054132032</v>
      </c>
      <c r="Q175" s="56" t="n">
        <f aca="false">IF(OR(E175=1,P175&lt;=0),0,P175)</f>
        <v>25876.4054132032</v>
      </c>
      <c r="R175" s="15" t="n">
        <f aca="false">IF(OR(E175=1,AND(P175&lt;=0,I175&gt;0)),1,0)</f>
        <v>0</v>
      </c>
      <c r="S175" s="15" t="n">
        <f aca="false">IF(L175&gt;0,1,0)</f>
        <v>1</v>
      </c>
    </row>
    <row r="176" customFormat="false" ht="15" hidden="false" customHeight="false" outlineLevel="0" collapsed="false">
      <c r="A176" s="15" t="n">
        <v>175</v>
      </c>
      <c r="B176" s="15" t="n">
        <f aca="false">INT((A176-1)/12)+1</f>
        <v>15</v>
      </c>
      <c r="C176" s="15" t="n">
        <f aca="false">MIN(Inputs!$C$4+B176-1,99)</f>
        <v>88</v>
      </c>
      <c r="D176" s="55" t="n">
        <f aca="false">Inputs!$C$28</f>
        <v>0.05</v>
      </c>
      <c r="E176" s="15" t="n">
        <f aca="false">R175</f>
        <v>0</v>
      </c>
      <c r="F176" s="56" t="n">
        <f aca="false">Q175</f>
        <v>25876.4054132032</v>
      </c>
      <c r="G176" s="56" t="n">
        <f aca="false">IF(AND(MOD(A176-1,12)=0,B176&lt;=Inputs!$C$7,E176=0),Inputs!$C$6,0)</f>
        <v>0</v>
      </c>
      <c r="H176" s="56" t="n">
        <f aca="false">IF(B176=1,G176*Inputs!$C$9,0)</f>
        <v>0</v>
      </c>
      <c r="I176" s="56" t="n">
        <f aca="false">I175+G176</f>
        <v>120000</v>
      </c>
      <c r="J176" s="56" t="n">
        <f aca="false">(F176+G176+H176)*((1+D176)^(1/12)-1)</f>
        <v>105.423678729258</v>
      </c>
      <c r="K176" s="56" t="n">
        <f aca="false">(F176+G176+H176+J176)*(Inputs!$C$14+IF(B176&lt;=10,Inputs!$C$12,Inputs!$C$13))/12</f>
        <v>12.9909145459662</v>
      </c>
      <c r="L176" s="56" t="n">
        <f aca="false">IF(OR(E176=1,A176&lt;=Inputs!$C$15),0,MAX(Inputs!$C$8*I176-(F176+G176+H176+J176-K176),0))</f>
        <v>95231.1618226135</v>
      </c>
      <c r="M176" s="56" t="n">
        <f aca="false">L176*INDEX(Rates!$B$2:$C$101,C176+1,IF(Inputs!$C$5="Male",1,2))/1000/12*Inputs!$C$16</f>
        <v>1033.17874647384</v>
      </c>
      <c r="N176" s="56" t="n">
        <f aca="false">IF($V$1=1,MAX(F176+G176+H176+J176-K176-M176,0)*Inputs!$C$22/12,0)</f>
        <v>166.237729539418</v>
      </c>
      <c r="O176" s="56" t="n">
        <f aca="false">IF(AND(MOD(A176,12)=0,B176&gt;=Inputs!$C$18),MAX(F176+G176+H176+J176-K176-M176-N176,0)*Inputs!$C$17,0)</f>
        <v>0</v>
      </c>
      <c r="P176" s="56" t="n">
        <f aca="false">F176+G176+H176+J176-K176-M176-N176+O176</f>
        <v>24769.4217013732</v>
      </c>
      <c r="Q176" s="56" t="n">
        <f aca="false">IF(OR(E176=1,P176&lt;=0),0,P176)</f>
        <v>24769.4217013732</v>
      </c>
      <c r="R176" s="15" t="n">
        <f aca="false">IF(OR(E176=1,AND(P176&lt;=0,I176&gt;0)),1,0)</f>
        <v>0</v>
      </c>
      <c r="S176" s="15" t="n">
        <f aca="false">IF(L176&gt;0,1,0)</f>
        <v>1</v>
      </c>
    </row>
    <row r="177" customFormat="false" ht="15" hidden="false" customHeight="false" outlineLevel="0" collapsed="false">
      <c r="A177" s="15" t="n">
        <v>176</v>
      </c>
      <c r="B177" s="15" t="n">
        <f aca="false">INT((A177-1)/12)+1</f>
        <v>15</v>
      </c>
      <c r="C177" s="15" t="n">
        <f aca="false">MIN(Inputs!$C$4+B177-1,99)</f>
        <v>88</v>
      </c>
      <c r="D177" s="55" t="n">
        <f aca="false">Inputs!$C$28</f>
        <v>0.05</v>
      </c>
      <c r="E177" s="15" t="n">
        <f aca="false">R176</f>
        <v>0</v>
      </c>
      <c r="F177" s="56" t="n">
        <f aca="false">Q176</f>
        <v>24769.4217013732</v>
      </c>
      <c r="G177" s="56" t="n">
        <f aca="false">IF(AND(MOD(A177-1,12)=0,B177&lt;=Inputs!$C$7,E177=0),Inputs!$C$6,0)</f>
        <v>0</v>
      </c>
      <c r="H177" s="56" t="n">
        <f aca="false">IF(B177=1,G177*Inputs!$C$9,0)</f>
        <v>0</v>
      </c>
      <c r="I177" s="56" t="n">
        <f aca="false">I176+G177</f>
        <v>120000</v>
      </c>
      <c r="J177" s="56" t="n">
        <f aca="false">(F177+G177+H177)*((1+D177)^(1/12)-1)</f>
        <v>100.91369006078</v>
      </c>
      <c r="K177" s="56" t="n">
        <f aca="false">(F177+G177+H177+J177)*(Inputs!$C$14+IF(B177&lt;=10,Inputs!$C$12,Inputs!$C$13))/12</f>
        <v>12.435167695717</v>
      </c>
      <c r="L177" s="56" t="n">
        <f aca="false">IF(OR(E177=1,A177&lt;=Inputs!$C$15),0,MAX(Inputs!$C$8*I177-(F177+G177+H177+J177-K177),0))</f>
        <v>96342.0997762617</v>
      </c>
      <c r="M177" s="56" t="n">
        <f aca="false">L177*INDEX(Rates!$B$2:$C$101,C177+1,IF(Inputs!$C$5="Male",1,2))/1000/12*Inputs!$C$16</f>
        <v>1045.23149748929</v>
      </c>
      <c r="N177" s="56" t="n">
        <f aca="false">IF($V$1=1,MAX(F177+G177+H177+J177-K177-M177,0)*Inputs!$C$22/12,0)</f>
        <v>158.75112484166</v>
      </c>
      <c r="O177" s="56" t="n">
        <f aca="false">IF(AND(MOD(A177,12)=0,B177&gt;=Inputs!$C$18),MAX(F177+G177+H177+J177-K177-M177-N177,0)*Inputs!$C$17,0)</f>
        <v>0</v>
      </c>
      <c r="P177" s="56" t="n">
        <f aca="false">F177+G177+H177+J177-K177-M177-N177+O177</f>
        <v>23653.9176014073</v>
      </c>
      <c r="Q177" s="56" t="n">
        <f aca="false">IF(OR(E177=1,P177&lt;=0),0,P177)</f>
        <v>23653.9176014073</v>
      </c>
      <c r="R177" s="15" t="n">
        <f aca="false">IF(OR(E177=1,AND(P177&lt;=0,I177&gt;0)),1,0)</f>
        <v>0</v>
      </c>
      <c r="S177" s="15" t="n">
        <f aca="false">IF(L177&gt;0,1,0)</f>
        <v>1</v>
      </c>
    </row>
    <row r="178" customFormat="false" ht="15" hidden="false" customHeight="false" outlineLevel="0" collapsed="false">
      <c r="A178" s="15" t="n">
        <v>177</v>
      </c>
      <c r="B178" s="15" t="n">
        <f aca="false">INT((A178-1)/12)+1</f>
        <v>15</v>
      </c>
      <c r="C178" s="15" t="n">
        <f aca="false">MIN(Inputs!$C$4+B178-1,99)</f>
        <v>88</v>
      </c>
      <c r="D178" s="55" t="n">
        <f aca="false">Inputs!$C$28</f>
        <v>0.05</v>
      </c>
      <c r="E178" s="15" t="n">
        <f aca="false">R177</f>
        <v>0</v>
      </c>
      <c r="F178" s="56" t="n">
        <f aca="false">Q177</f>
        <v>23653.9176014073</v>
      </c>
      <c r="G178" s="56" t="n">
        <f aca="false">IF(AND(MOD(A178-1,12)=0,B178&lt;=Inputs!$C$7,E178=0),Inputs!$C$6,0)</f>
        <v>0</v>
      </c>
      <c r="H178" s="56" t="n">
        <f aca="false">IF(B178=1,G178*Inputs!$C$9,0)</f>
        <v>0</v>
      </c>
      <c r="I178" s="56" t="n">
        <f aca="false">I177+G178</f>
        <v>120000</v>
      </c>
      <c r="J178" s="56" t="n">
        <f aca="false">(F178+G178+H178)*((1+D178)^(1/12)-1)</f>
        <v>96.368988276352</v>
      </c>
      <c r="K178" s="56" t="n">
        <f aca="false">(F178+G178+H178+J178)*(Inputs!$C$14+IF(B178&lt;=10,Inputs!$C$12,Inputs!$C$13))/12</f>
        <v>11.8751432948418</v>
      </c>
      <c r="L178" s="56" t="n">
        <f aca="false">IF(OR(E178=1,A178&lt;=Inputs!$C$15),0,MAX(Inputs!$C$8*I178-(F178+G178+H178+J178-K178),0))</f>
        <v>97461.5885536112</v>
      </c>
      <c r="M178" s="56" t="n">
        <f aca="false">L178*INDEX(Rates!$B$2:$C$101,C178+1,IF(Inputs!$C$5="Male",1,2))/1000/12*Inputs!$C$16</f>
        <v>1057.37701781622</v>
      </c>
      <c r="N178" s="56" t="n">
        <f aca="false">IF($V$1=1,MAX(F178+G178+H178+J178-K178-M178,0)*Inputs!$C$22/12,0)</f>
        <v>151.206896190484</v>
      </c>
      <c r="O178" s="56" t="n">
        <f aca="false">IF(AND(MOD(A178,12)=0,B178&gt;=Inputs!$C$18),MAX(F178+G178+H178+J178-K178-M178-N178,0)*Inputs!$C$17,0)</f>
        <v>0</v>
      </c>
      <c r="P178" s="56" t="n">
        <f aca="false">F178+G178+H178+J178-K178-M178-N178+O178</f>
        <v>22529.8275323821</v>
      </c>
      <c r="Q178" s="56" t="n">
        <f aca="false">IF(OR(E178=1,P178&lt;=0),0,P178)</f>
        <v>22529.8275323821</v>
      </c>
      <c r="R178" s="15" t="n">
        <f aca="false">IF(OR(E178=1,AND(P178&lt;=0,I178&gt;0)),1,0)</f>
        <v>0</v>
      </c>
      <c r="S178" s="15" t="n">
        <f aca="false">IF(L178&gt;0,1,0)</f>
        <v>1</v>
      </c>
    </row>
    <row r="179" customFormat="false" ht="15" hidden="false" customHeight="false" outlineLevel="0" collapsed="false">
      <c r="A179" s="15" t="n">
        <v>178</v>
      </c>
      <c r="B179" s="15" t="n">
        <f aca="false">INT((A179-1)/12)+1</f>
        <v>15</v>
      </c>
      <c r="C179" s="15" t="n">
        <f aca="false">MIN(Inputs!$C$4+B179-1,99)</f>
        <v>88</v>
      </c>
      <c r="D179" s="55" t="n">
        <f aca="false">Inputs!$C$28</f>
        <v>0.05</v>
      </c>
      <c r="E179" s="15" t="n">
        <f aca="false">R178</f>
        <v>0</v>
      </c>
      <c r="F179" s="56" t="n">
        <f aca="false">Q178</f>
        <v>22529.8275323821</v>
      </c>
      <c r="G179" s="56" t="n">
        <f aca="false">IF(AND(MOD(A179-1,12)=0,B179&lt;=Inputs!$C$7,E179=0),Inputs!$C$6,0)</f>
        <v>0</v>
      </c>
      <c r="H179" s="56" t="n">
        <f aca="false">IF(B179=1,G179*Inputs!$C$9,0)</f>
        <v>0</v>
      </c>
      <c r="I179" s="56" t="n">
        <f aca="false">I178+G179</f>
        <v>120000</v>
      </c>
      <c r="J179" s="56" t="n">
        <f aca="false">(F179+G179+H179)*((1+D179)^(1/12)-1)</f>
        <v>91.7893061911735</v>
      </c>
      <c r="K179" s="56" t="n">
        <f aca="false">(F179+G179+H179+J179)*(Inputs!$C$14+IF(B179&lt;=10,Inputs!$C$12,Inputs!$C$13))/12</f>
        <v>11.3108084192867</v>
      </c>
      <c r="L179" s="56" t="n">
        <f aca="false">IF(OR(E179=1,A179&lt;=Inputs!$C$15),0,MAX(Inputs!$C$8*I179-(F179+G179+H179+J179-K179),0))</f>
        <v>98589.693969846</v>
      </c>
      <c r="M179" s="56" t="n">
        <f aca="false">L179*INDEX(Rates!$B$2:$C$101,C179+1,IF(Inputs!$C$5="Male",1,2))/1000/12*Inputs!$C$16</f>
        <v>1069.61602149452</v>
      </c>
      <c r="N179" s="56" t="n">
        <f aca="false">IF($V$1=1,MAX(F179+G179+H179+J179-K179-M179,0)*Inputs!$C$22/12,0)</f>
        <v>143.60460005773</v>
      </c>
      <c r="O179" s="56" t="n">
        <f aca="false">IF(AND(MOD(A179,12)=0,B179&gt;=Inputs!$C$18),MAX(F179+G179+H179+J179-K179-M179-N179,0)*Inputs!$C$17,0)</f>
        <v>0</v>
      </c>
      <c r="P179" s="56" t="n">
        <f aca="false">F179+G179+H179+J179-K179-M179-N179+O179</f>
        <v>21397.0854086018</v>
      </c>
      <c r="Q179" s="56" t="n">
        <f aca="false">IF(OR(E179=1,P179&lt;=0),0,P179)</f>
        <v>21397.0854086018</v>
      </c>
      <c r="R179" s="15" t="n">
        <f aca="false">IF(OR(E179=1,AND(P179&lt;=0,I179&gt;0)),1,0)</f>
        <v>0</v>
      </c>
      <c r="S179" s="15" t="n">
        <f aca="false">IF(L179&gt;0,1,0)</f>
        <v>1</v>
      </c>
    </row>
    <row r="180" customFormat="false" ht="15" hidden="false" customHeight="false" outlineLevel="0" collapsed="false">
      <c r="A180" s="15" t="n">
        <v>179</v>
      </c>
      <c r="B180" s="15" t="n">
        <f aca="false">INT((A180-1)/12)+1</f>
        <v>15</v>
      </c>
      <c r="C180" s="15" t="n">
        <f aca="false">MIN(Inputs!$C$4+B180-1,99)</f>
        <v>88</v>
      </c>
      <c r="D180" s="55" t="n">
        <f aca="false">Inputs!$C$28</f>
        <v>0.05</v>
      </c>
      <c r="E180" s="15" t="n">
        <f aca="false">R179</f>
        <v>0</v>
      </c>
      <c r="F180" s="56" t="n">
        <f aca="false">Q179</f>
        <v>21397.0854086018</v>
      </c>
      <c r="G180" s="56" t="n">
        <f aca="false">IF(AND(MOD(A180-1,12)=0,B180&lt;=Inputs!$C$7,E180=0),Inputs!$C$6,0)</f>
        <v>0</v>
      </c>
      <c r="H180" s="56" t="n">
        <f aca="false">IF(B180=1,G180*Inputs!$C$9,0)</f>
        <v>0</v>
      </c>
      <c r="I180" s="56" t="n">
        <f aca="false">I179+G180</f>
        <v>120000</v>
      </c>
      <c r="J180" s="56" t="n">
        <f aca="false">(F180+G180+H180)*((1+D180)^(1/12)-1)</f>
        <v>87.1743745639396</v>
      </c>
      <c r="K180" s="56" t="n">
        <f aca="false">(F180+G180+H180+J180)*(Inputs!$C$14+IF(B180&lt;=10,Inputs!$C$12,Inputs!$C$13))/12</f>
        <v>10.7421298915829</v>
      </c>
      <c r="L180" s="56" t="n">
        <f aca="false">IF(OR(E180=1,A180&lt;=Inputs!$C$15),0,MAX(Inputs!$C$8*I180-(F180+G180+H180+J180-K180),0))</f>
        <v>99726.4823467259</v>
      </c>
      <c r="M180" s="56" t="n">
        <f aca="false">L180*INDEX(Rates!$B$2:$C$101,C180+1,IF(Inputs!$C$5="Male",1,2))/1000/12*Inputs!$C$16</f>
        <v>1081.94922806002</v>
      </c>
      <c r="N180" s="56" t="n">
        <f aca="false">IF($V$1=1,MAX(F180+G180+H180+J180-K180-M180,0)*Inputs!$C$22/12,0)</f>
        <v>135.943789501427</v>
      </c>
      <c r="O180" s="56" t="n">
        <f aca="false">IF(AND(MOD(A180,12)=0,B180&gt;=Inputs!$C$18),MAX(F180+G180+H180+J180-K180-M180-N180,0)*Inputs!$C$17,0)</f>
        <v>0</v>
      </c>
      <c r="P180" s="56" t="n">
        <f aca="false">F180+G180+H180+J180-K180-M180-N180+O180</f>
        <v>20255.6246357127</v>
      </c>
      <c r="Q180" s="56" t="n">
        <f aca="false">IF(OR(E180=1,P180&lt;=0),0,P180)</f>
        <v>20255.6246357127</v>
      </c>
      <c r="R180" s="15" t="n">
        <f aca="false">IF(OR(E180=1,AND(P180&lt;=0,I180&gt;0)),1,0)</f>
        <v>0</v>
      </c>
      <c r="S180" s="15" t="n">
        <f aca="false">IF(L180&gt;0,1,0)</f>
        <v>1</v>
      </c>
    </row>
    <row r="181" customFormat="false" ht="15" hidden="false" customHeight="false" outlineLevel="0" collapsed="false">
      <c r="A181" s="15" t="n">
        <v>180</v>
      </c>
      <c r="B181" s="15" t="n">
        <f aca="false">INT((A181-1)/12)+1</f>
        <v>15</v>
      </c>
      <c r="C181" s="15" t="n">
        <f aca="false">MIN(Inputs!$C$4+B181-1,99)</f>
        <v>88</v>
      </c>
      <c r="D181" s="55" t="n">
        <f aca="false">Inputs!$C$28</f>
        <v>0.05</v>
      </c>
      <c r="E181" s="15" t="n">
        <f aca="false">R180</f>
        <v>0</v>
      </c>
      <c r="F181" s="56" t="n">
        <f aca="false">Q180</f>
        <v>20255.6246357127</v>
      </c>
      <c r="G181" s="56" t="n">
        <f aca="false">IF(AND(MOD(A181-1,12)=0,B181&lt;=Inputs!$C$7,E181=0),Inputs!$C$6,0)</f>
        <v>0</v>
      </c>
      <c r="H181" s="56" t="n">
        <f aca="false">IF(B181=1,G181*Inputs!$C$9,0)</f>
        <v>0</v>
      </c>
      <c r="I181" s="56" t="n">
        <f aca="false">I180+G181</f>
        <v>120000</v>
      </c>
      <c r="J181" s="56" t="n">
        <f aca="false">(F181+G181+H181)*((1+D181)^(1/12)-1)</f>
        <v>82.5239220810105</v>
      </c>
      <c r="K181" s="56" t="n">
        <f aca="false">(F181+G181+H181+J181)*(Inputs!$C$14+IF(B181&lt;=10,Inputs!$C$12,Inputs!$C$13))/12</f>
        <v>10.1690742788968</v>
      </c>
      <c r="L181" s="56" t="n">
        <f aca="false">IF(OR(E181=1,A181&lt;=Inputs!$C$15),0,MAX(Inputs!$C$8*I181-(F181+G181+H181+J181-K181),0))</f>
        <v>100872.020516485</v>
      </c>
      <c r="M181" s="56" t="n">
        <f aca="false">L181*INDEX(Rates!$B$2:$C$101,C181+1,IF(Inputs!$C$5="Male",1,2))/1000/12*Inputs!$C$16</f>
        <v>1094.37736258677</v>
      </c>
      <c r="N181" s="56" t="n">
        <f aca="false">IF($V$1=1,MAX(F181+G181+H181+J181-K181-M181,0)*Inputs!$C$22/12,0)</f>
        <v>128.22401413952</v>
      </c>
      <c r="O181" s="56" t="n">
        <f aca="false">IF(AND(MOD(A181,12)=0,B181&gt;=Inputs!$C$18),MAX(F181+G181+H181+J181-K181-M181-N181,0)*Inputs!$C$17,0)</f>
        <v>95.5268905339425</v>
      </c>
      <c r="P181" s="56" t="n">
        <f aca="false">F181+G181+H181+J181-K181-M181-N181+O181</f>
        <v>19200.9049973224</v>
      </c>
      <c r="Q181" s="56" t="n">
        <f aca="false">IF(OR(E181=1,P181&lt;=0),0,P181)</f>
        <v>19200.9049973224</v>
      </c>
      <c r="R181" s="15" t="n">
        <f aca="false">IF(OR(E181=1,AND(P181&lt;=0,I181&gt;0)),1,0)</f>
        <v>0</v>
      </c>
      <c r="S181" s="15" t="n">
        <f aca="false">IF(L181&gt;0,1,0)</f>
        <v>1</v>
      </c>
    </row>
    <row r="182" customFormat="false" ht="15" hidden="false" customHeight="false" outlineLevel="0" collapsed="false">
      <c r="A182" s="15" t="n">
        <v>181</v>
      </c>
      <c r="B182" s="15" t="n">
        <f aca="false">INT((A182-1)/12)+1</f>
        <v>16</v>
      </c>
      <c r="C182" s="15" t="n">
        <f aca="false">MIN(Inputs!$C$4+B182-1,99)</f>
        <v>89</v>
      </c>
      <c r="D182" s="55" t="n">
        <f aca="false">Inputs!$C$28</f>
        <v>0.05</v>
      </c>
      <c r="E182" s="15" t="n">
        <f aca="false">R181</f>
        <v>0</v>
      </c>
      <c r="F182" s="56" t="n">
        <f aca="false">Q181</f>
        <v>19200.9049973224</v>
      </c>
      <c r="G182" s="56" t="n">
        <f aca="false">IF(AND(MOD(A182-1,12)=0,B182&lt;=Inputs!$C$7,E182=0),Inputs!$C$6,0)</f>
        <v>0</v>
      </c>
      <c r="H182" s="56" t="n">
        <f aca="false">IF(B182=1,G182*Inputs!$C$9,0)</f>
        <v>0</v>
      </c>
      <c r="I182" s="56" t="n">
        <f aca="false">I181+G182</f>
        <v>120000</v>
      </c>
      <c r="J182" s="56" t="n">
        <f aca="false">(F182+G182+H182)*((1+D182)^(1/12)-1)</f>
        <v>78.2268637171639</v>
      </c>
      <c r="K182" s="56" t="n">
        <f aca="false">(F182+G182+H182+J182)*(Inputs!$C$14+IF(B182&lt;=10,Inputs!$C$12,Inputs!$C$13))/12</f>
        <v>9.63956593051981</v>
      </c>
      <c r="L182" s="56" t="n">
        <f aca="false">IF(OR(E182=1,A182&lt;=Inputs!$C$15),0,MAX(Inputs!$C$8*I182-(F182+G182+H182+J182-K182),0))</f>
        <v>101930.507704891</v>
      </c>
      <c r="M182" s="56" t="n">
        <f aca="false">L182*INDEX(Rates!$B$2:$C$101,C182+1,IF(Inputs!$C$5="Male",1,2))/1000/12*Inputs!$C$16</f>
        <v>1220.78771394558</v>
      </c>
      <c r="N182" s="56" t="n">
        <f aca="false">IF($V$1=1,MAX(F182+G182+H182+J182-K182-M182,0)*Inputs!$C$22/12,0)</f>
        <v>120.324697207757</v>
      </c>
      <c r="O182" s="56" t="n">
        <f aca="false">IF(AND(MOD(A182,12)=0,B182&gt;=Inputs!$C$18),MAX(F182+G182+H182+J182-K182-M182-N182,0)*Inputs!$C$17,0)</f>
        <v>0</v>
      </c>
      <c r="P182" s="56" t="n">
        <f aca="false">F182+G182+H182+J182-K182-M182-N182+O182</f>
        <v>17928.3798839558</v>
      </c>
      <c r="Q182" s="56" t="n">
        <f aca="false">IF(OR(E182=1,P182&lt;=0),0,P182)</f>
        <v>17928.3798839558</v>
      </c>
      <c r="R182" s="15" t="n">
        <f aca="false">IF(OR(E182=1,AND(P182&lt;=0,I182&gt;0)),1,0)</f>
        <v>0</v>
      </c>
      <c r="S182" s="15" t="n">
        <f aca="false">IF(L182&gt;0,1,0)</f>
        <v>1</v>
      </c>
    </row>
    <row r="183" customFormat="false" ht="15" hidden="false" customHeight="false" outlineLevel="0" collapsed="false">
      <c r="A183" s="15" t="n">
        <v>182</v>
      </c>
      <c r="B183" s="15" t="n">
        <f aca="false">INT((A183-1)/12)+1</f>
        <v>16</v>
      </c>
      <c r="C183" s="15" t="n">
        <f aca="false">MIN(Inputs!$C$4+B183-1,99)</f>
        <v>89</v>
      </c>
      <c r="D183" s="55" t="n">
        <f aca="false">Inputs!$C$28</f>
        <v>0.05</v>
      </c>
      <c r="E183" s="15" t="n">
        <f aca="false">R182</f>
        <v>0</v>
      </c>
      <c r="F183" s="56" t="n">
        <f aca="false">Q182</f>
        <v>17928.3798839558</v>
      </c>
      <c r="G183" s="56" t="n">
        <f aca="false">IF(AND(MOD(A183-1,12)=0,B183&lt;=Inputs!$C$7,E183=0),Inputs!$C$6,0)</f>
        <v>0</v>
      </c>
      <c r="H183" s="56" t="n">
        <f aca="false">IF(B183=1,G183*Inputs!$C$9,0)</f>
        <v>0</v>
      </c>
      <c r="I183" s="56" t="n">
        <f aca="false">I182+G183</f>
        <v>120000</v>
      </c>
      <c r="J183" s="56" t="n">
        <f aca="false">(F183+G183+H183)*((1+D183)^(1/12)-1)</f>
        <v>73.0424388875069</v>
      </c>
      <c r="K183" s="56" t="n">
        <f aca="false">(F183+G183+H183+J183)*(Inputs!$C$14+IF(B183&lt;=10,Inputs!$C$12,Inputs!$C$13))/12</f>
        <v>9.00071116142163</v>
      </c>
      <c r="L183" s="56" t="n">
        <f aca="false">IF(OR(E183=1,A183&lt;=Inputs!$C$15),0,MAX(Inputs!$C$8*I183-(F183+G183+H183+J183-K183),0))</f>
        <v>103207.578388318</v>
      </c>
      <c r="M183" s="56" t="n">
        <f aca="false">L183*INDEX(Rates!$B$2:$C$101,C183+1,IF(Inputs!$C$5="Male",1,2))/1000/12*Inputs!$C$16</f>
        <v>1236.08276383076</v>
      </c>
      <c r="N183" s="56" t="n">
        <f aca="false">IF($V$1=1,MAX(F183+G183+H183+J183-K183-M183,0)*Inputs!$C$22/12,0)</f>
        <v>111.708925652341</v>
      </c>
      <c r="O183" s="56" t="n">
        <f aca="false">IF(AND(MOD(A183,12)=0,B183&gt;=Inputs!$C$18),MAX(F183+G183+H183+J183-K183-M183-N183,0)*Inputs!$C$17,0)</f>
        <v>0</v>
      </c>
      <c r="P183" s="56" t="n">
        <f aca="false">F183+G183+H183+J183-K183-M183-N183+O183</f>
        <v>16644.6299221987</v>
      </c>
      <c r="Q183" s="56" t="n">
        <f aca="false">IF(OR(E183=1,P183&lt;=0),0,P183)</f>
        <v>16644.6299221987</v>
      </c>
      <c r="R183" s="15" t="n">
        <f aca="false">IF(OR(E183=1,AND(P183&lt;=0,I183&gt;0)),1,0)</f>
        <v>0</v>
      </c>
      <c r="S183" s="15" t="n">
        <f aca="false">IF(L183&gt;0,1,0)</f>
        <v>1</v>
      </c>
    </row>
    <row r="184" customFormat="false" ht="15" hidden="false" customHeight="false" outlineLevel="0" collapsed="false">
      <c r="A184" s="15" t="n">
        <v>183</v>
      </c>
      <c r="B184" s="15" t="n">
        <f aca="false">INT((A184-1)/12)+1</f>
        <v>16</v>
      </c>
      <c r="C184" s="15" t="n">
        <f aca="false">MIN(Inputs!$C$4+B184-1,99)</f>
        <v>89</v>
      </c>
      <c r="D184" s="55" t="n">
        <f aca="false">Inputs!$C$28</f>
        <v>0.05</v>
      </c>
      <c r="E184" s="15" t="n">
        <f aca="false">R183</f>
        <v>0</v>
      </c>
      <c r="F184" s="56" t="n">
        <f aca="false">Q183</f>
        <v>16644.6299221987</v>
      </c>
      <c r="G184" s="56" t="n">
        <f aca="false">IF(AND(MOD(A184-1,12)=0,B184&lt;=Inputs!$C$7,E184=0),Inputs!$C$6,0)</f>
        <v>0</v>
      </c>
      <c r="H184" s="56" t="n">
        <f aca="false">IF(B184=1,G184*Inputs!$C$9,0)</f>
        <v>0</v>
      </c>
      <c r="I184" s="56" t="n">
        <f aca="false">I183+G184</f>
        <v>120000</v>
      </c>
      <c r="J184" s="56" t="n">
        <f aca="false">(F184+G184+H184)*((1+D184)^(1/12)-1)</f>
        <v>67.812282636055</v>
      </c>
      <c r="K184" s="56" t="n">
        <f aca="false">(F184+G184+H184+J184)*(Inputs!$C$14+IF(B184&lt;=10,Inputs!$C$12,Inputs!$C$13))/12</f>
        <v>8.3562211024174</v>
      </c>
      <c r="L184" s="56" t="n">
        <f aca="false">IF(OR(E184=1,A184&lt;=Inputs!$C$15),0,MAX(Inputs!$C$8*I184-(F184+G184+H184+J184-K184),0))</f>
        <v>104495.914016268</v>
      </c>
      <c r="M184" s="56" t="n">
        <f aca="false">L184*INDEX(Rates!$B$2:$C$101,C184+1,IF(Inputs!$C$5="Male",1,2))/1000/12*Inputs!$C$16</f>
        <v>1251.5127302015</v>
      </c>
      <c r="N184" s="56" t="n">
        <f aca="false">IF($V$1=1,MAX(F184+G184+H184+J184-K184-M184,0)*Inputs!$C$22/12,0)</f>
        <v>103.017155023539</v>
      </c>
      <c r="O184" s="56" t="n">
        <f aca="false">IF(AND(MOD(A184,12)=0,B184&gt;=Inputs!$C$18),MAX(F184+G184+H184+J184-K184-M184-N184,0)*Inputs!$C$17,0)</f>
        <v>0</v>
      </c>
      <c r="P184" s="56" t="n">
        <f aca="false">F184+G184+H184+J184-K184-M184-N184+O184</f>
        <v>15349.5560985073</v>
      </c>
      <c r="Q184" s="56" t="n">
        <f aca="false">IF(OR(E184=1,P184&lt;=0),0,P184)</f>
        <v>15349.5560985073</v>
      </c>
      <c r="R184" s="15" t="n">
        <f aca="false">IF(OR(E184=1,AND(P184&lt;=0,I184&gt;0)),1,0)</f>
        <v>0</v>
      </c>
      <c r="S184" s="15" t="n">
        <f aca="false">IF(L184&gt;0,1,0)</f>
        <v>1</v>
      </c>
    </row>
    <row r="185" customFormat="false" ht="15" hidden="false" customHeight="false" outlineLevel="0" collapsed="false">
      <c r="A185" s="15" t="n">
        <v>184</v>
      </c>
      <c r="B185" s="15" t="n">
        <f aca="false">INT((A185-1)/12)+1</f>
        <v>16</v>
      </c>
      <c r="C185" s="15" t="n">
        <f aca="false">MIN(Inputs!$C$4+B185-1,99)</f>
        <v>89</v>
      </c>
      <c r="D185" s="55" t="n">
        <f aca="false">Inputs!$C$28</f>
        <v>0.05</v>
      </c>
      <c r="E185" s="15" t="n">
        <f aca="false">R184</f>
        <v>0</v>
      </c>
      <c r="F185" s="56" t="n">
        <f aca="false">Q184</f>
        <v>15349.5560985073</v>
      </c>
      <c r="G185" s="56" t="n">
        <f aca="false">IF(AND(MOD(A185-1,12)=0,B185&lt;=Inputs!$C$7,E185=0),Inputs!$C$6,0)</f>
        <v>0</v>
      </c>
      <c r="H185" s="56" t="n">
        <f aca="false">IF(B185=1,G185*Inputs!$C$9,0)</f>
        <v>0</v>
      </c>
      <c r="I185" s="56" t="n">
        <f aca="false">I184+G185</f>
        <v>120000</v>
      </c>
      <c r="J185" s="56" t="n">
        <f aca="false">(F185+G185+H185)*((1+D185)^(1/12)-1)</f>
        <v>62.5359915693734</v>
      </c>
      <c r="K185" s="56" t="n">
        <f aca="false">(F185+G185+H185+J185)*(Inputs!$C$14+IF(B185&lt;=10,Inputs!$C$12,Inputs!$C$13))/12</f>
        <v>7.70604604503836</v>
      </c>
      <c r="L185" s="56" t="n">
        <f aca="false">IF(OR(E185=1,A185&lt;=Inputs!$C$15),0,MAX(Inputs!$C$8*I185-(F185+G185+H185+J185-K185),0))</f>
        <v>105795.613955968</v>
      </c>
      <c r="M185" s="56" t="n">
        <f aca="false">L185*INDEX(Rates!$B$2:$C$101,C185+1,IF(Inputs!$C$5="Male",1,2))/1000/12*Inputs!$C$16</f>
        <v>1267.07880314598</v>
      </c>
      <c r="N185" s="56" t="n">
        <f aca="false">IF($V$1=1,MAX(F185+G185+H185+J185-K185-M185,0)*Inputs!$C$22/12,0)</f>
        <v>94.248714939238</v>
      </c>
      <c r="O185" s="56" t="n">
        <f aca="false">IF(AND(MOD(A185,12)=0,B185&gt;=Inputs!$C$18),MAX(F185+G185+H185+J185-K185-M185-N185,0)*Inputs!$C$17,0)</f>
        <v>0</v>
      </c>
      <c r="P185" s="56" t="n">
        <f aca="false">F185+G185+H185+J185-K185-M185-N185+O185</f>
        <v>14043.0585259465</v>
      </c>
      <c r="Q185" s="56" t="n">
        <f aca="false">IF(OR(E185=1,P185&lt;=0),0,P185)</f>
        <v>14043.0585259465</v>
      </c>
      <c r="R185" s="15" t="n">
        <f aca="false">IF(OR(E185=1,AND(P185&lt;=0,I185&gt;0)),1,0)</f>
        <v>0</v>
      </c>
      <c r="S185" s="15" t="n">
        <f aca="false">IF(L185&gt;0,1,0)</f>
        <v>1</v>
      </c>
    </row>
    <row r="186" customFormat="false" ht="15" hidden="false" customHeight="false" outlineLevel="0" collapsed="false">
      <c r="A186" s="15" t="n">
        <v>185</v>
      </c>
      <c r="B186" s="15" t="n">
        <f aca="false">INT((A186-1)/12)+1</f>
        <v>16</v>
      </c>
      <c r="C186" s="15" t="n">
        <f aca="false">MIN(Inputs!$C$4+B186-1,99)</f>
        <v>89</v>
      </c>
      <c r="D186" s="55" t="n">
        <f aca="false">Inputs!$C$28</f>
        <v>0.05</v>
      </c>
      <c r="E186" s="15" t="n">
        <f aca="false">R185</f>
        <v>0</v>
      </c>
      <c r="F186" s="56" t="n">
        <f aca="false">Q185</f>
        <v>14043.0585259465</v>
      </c>
      <c r="G186" s="56" t="n">
        <f aca="false">IF(AND(MOD(A186-1,12)=0,B186&lt;=Inputs!$C$7,E186=0),Inputs!$C$6,0)</f>
        <v>0</v>
      </c>
      <c r="H186" s="56" t="n">
        <f aca="false">IF(B186=1,G186*Inputs!$C$9,0)</f>
        <v>0</v>
      </c>
      <c r="I186" s="56" t="n">
        <f aca="false">I185+G186</f>
        <v>120000</v>
      </c>
      <c r="J186" s="56" t="n">
        <f aca="false">(F186+G186+H186)*((1+D186)^(1/12)-1)</f>
        <v>57.2131587357243</v>
      </c>
      <c r="K186" s="56" t="n">
        <f aca="false">(F186+G186+H186+J186)*(Inputs!$C$14+IF(B186&lt;=10,Inputs!$C$12,Inputs!$C$13))/12</f>
        <v>7.05013584234109</v>
      </c>
      <c r="L186" s="56" t="n">
        <f aca="false">IF(OR(E186=1,A186&lt;=Inputs!$C$15),0,MAX(Inputs!$C$8*I186-(F186+G186+H186+J186-K186),0))</f>
        <v>107106.77845116</v>
      </c>
      <c r="M186" s="56" t="n">
        <f aca="false">L186*INDEX(Rates!$B$2:$C$101,C186+1,IF(Inputs!$C$5="Male",1,2))/1000/12*Inputs!$C$16</f>
        <v>1282.78218325006</v>
      </c>
      <c r="N186" s="56" t="n">
        <f aca="false">IF($V$1=1,MAX(F186+G186+H186+J186-K186-M186,0)*Inputs!$C$22/12,0)</f>
        <v>85.4029291039319</v>
      </c>
      <c r="O186" s="56" t="n">
        <f aca="false">IF(AND(MOD(A186,12)=0,B186&gt;=Inputs!$C$18),MAX(F186+G186+H186+J186-K186-M186-N186,0)*Inputs!$C$17,0)</f>
        <v>0</v>
      </c>
      <c r="P186" s="56" t="n">
        <f aca="false">F186+G186+H186+J186-K186-M186-N186+O186</f>
        <v>12725.0364364859</v>
      </c>
      <c r="Q186" s="56" t="n">
        <f aca="false">IF(OR(E186=1,P186&lt;=0),0,P186)</f>
        <v>12725.0364364859</v>
      </c>
      <c r="R186" s="15" t="n">
        <f aca="false">IF(OR(E186=1,AND(P186&lt;=0,I186&gt;0)),1,0)</f>
        <v>0</v>
      </c>
      <c r="S186" s="15" t="n">
        <f aca="false">IF(L186&gt;0,1,0)</f>
        <v>1</v>
      </c>
    </row>
    <row r="187" customFormat="false" ht="15" hidden="false" customHeight="false" outlineLevel="0" collapsed="false">
      <c r="A187" s="15" t="n">
        <v>186</v>
      </c>
      <c r="B187" s="15" t="n">
        <f aca="false">INT((A187-1)/12)+1</f>
        <v>16</v>
      </c>
      <c r="C187" s="15" t="n">
        <f aca="false">MIN(Inputs!$C$4+B187-1,99)</f>
        <v>89</v>
      </c>
      <c r="D187" s="55" t="n">
        <f aca="false">Inputs!$C$28</f>
        <v>0.05</v>
      </c>
      <c r="E187" s="15" t="n">
        <f aca="false">R186</f>
        <v>0</v>
      </c>
      <c r="F187" s="56" t="n">
        <f aca="false">Q186</f>
        <v>12725.0364364859</v>
      </c>
      <c r="G187" s="56" t="n">
        <f aca="false">IF(AND(MOD(A187-1,12)=0,B187&lt;=Inputs!$C$7,E187=0),Inputs!$C$6,0)</f>
        <v>0</v>
      </c>
      <c r="H187" s="56" t="n">
        <f aca="false">IF(B187=1,G187*Inputs!$C$9,0)</f>
        <v>0</v>
      </c>
      <c r="I187" s="56" t="n">
        <f aca="false">I186+G187</f>
        <v>120000</v>
      </c>
      <c r="J187" s="56" t="n">
        <f aca="false">(F187+G187+H187)*((1+D187)^(1/12)-1)</f>
        <v>51.8433735936789</v>
      </c>
      <c r="K187" s="56" t="n">
        <f aca="false">(F187+G187+H187+J187)*(Inputs!$C$14+IF(B187&lt;=10,Inputs!$C$12,Inputs!$C$13))/12</f>
        <v>6.38843990503977</v>
      </c>
      <c r="L187" s="56" t="n">
        <f aca="false">IF(OR(E187=1,A187&lt;=Inputs!$C$15),0,MAX(Inputs!$C$8*I187-(F187+G187+H187+J187-K187),0))</f>
        <v>108429.508629826</v>
      </c>
      <c r="M187" s="56" t="n">
        <f aca="false">L187*INDEX(Rates!$B$2:$C$101,C187+1,IF(Inputs!$C$5="Male",1,2))/1000/12*Inputs!$C$16</f>
        <v>1298.62408168988</v>
      </c>
      <c r="N187" s="56" t="n">
        <f aca="false">IF($V$1=1,MAX(F187+G187+H187+J187-K187-M187,0)*Inputs!$C$22/12,0)</f>
        <v>76.4791152565641</v>
      </c>
      <c r="O187" s="56" t="n">
        <f aca="false">IF(AND(MOD(A187,12)=0,B187&gt;=Inputs!$C$18),MAX(F187+G187+H187+J187-K187-M187-N187,0)*Inputs!$C$17,0)</f>
        <v>0</v>
      </c>
      <c r="P187" s="56" t="n">
        <f aca="false">F187+G187+H187+J187-K187-M187-N187+O187</f>
        <v>11395.3881732281</v>
      </c>
      <c r="Q187" s="56" t="n">
        <f aca="false">IF(OR(E187=1,P187&lt;=0),0,P187)</f>
        <v>11395.3881732281</v>
      </c>
      <c r="R187" s="15" t="n">
        <f aca="false">IF(OR(E187=1,AND(P187&lt;=0,I187&gt;0)),1,0)</f>
        <v>0</v>
      </c>
      <c r="S187" s="15" t="n">
        <f aca="false">IF(L187&gt;0,1,0)</f>
        <v>1</v>
      </c>
    </row>
    <row r="188" customFormat="false" ht="15" hidden="false" customHeight="false" outlineLevel="0" collapsed="false">
      <c r="A188" s="15" t="n">
        <v>187</v>
      </c>
      <c r="B188" s="15" t="n">
        <f aca="false">INT((A188-1)/12)+1</f>
        <v>16</v>
      </c>
      <c r="C188" s="15" t="n">
        <f aca="false">MIN(Inputs!$C$4+B188-1,99)</f>
        <v>89</v>
      </c>
      <c r="D188" s="55" t="n">
        <f aca="false">Inputs!$C$28</f>
        <v>0.05</v>
      </c>
      <c r="E188" s="15" t="n">
        <f aca="false">R187</f>
        <v>0</v>
      </c>
      <c r="F188" s="56" t="n">
        <f aca="false">Q187</f>
        <v>11395.3881732281</v>
      </c>
      <c r="G188" s="56" t="n">
        <f aca="false">IF(AND(MOD(A188-1,12)=0,B188&lt;=Inputs!$C$7,E188=0),Inputs!$C$6,0)</f>
        <v>0</v>
      </c>
      <c r="H188" s="56" t="n">
        <f aca="false">IF(B188=1,G188*Inputs!$C$9,0)</f>
        <v>0</v>
      </c>
      <c r="I188" s="56" t="n">
        <f aca="false">I187+G188</f>
        <v>120000</v>
      </c>
      <c r="J188" s="56" t="n">
        <f aca="false">(F188+G188+H188)*((1+D188)^(1/12)-1)</f>
        <v>46.4262219804536</v>
      </c>
      <c r="K188" s="56" t="n">
        <f aca="false">(F188+G188+H188+J188)*(Inputs!$C$14+IF(B188&lt;=10,Inputs!$C$12,Inputs!$C$13))/12</f>
        <v>5.72090719760425</v>
      </c>
      <c r="L188" s="56" t="n">
        <f aca="false">IF(OR(E188=1,A188&lt;=Inputs!$C$15),0,MAX(Inputs!$C$8*I188-(F188+G188+H188+J188-K188),0))</f>
        <v>109763.906511989</v>
      </c>
      <c r="M188" s="56" t="n">
        <f aca="false">L188*INDEX(Rates!$B$2:$C$101,C188+1,IF(Inputs!$C$5="Male",1,2))/1000/12*Inputs!$C$16</f>
        <v>1314.60572032526</v>
      </c>
      <c r="N188" s="56" t="n">
        <f aca="false">IF($V$1=1,MAX(F188+G188+H188+J188-K188-M188,0)*Inputs!$C$22/12,0)</f>
        <v>67.4765851179043</v>
      </c>
      <c r="O188" s="56" t="n">
        <f aca="false">IF(AND(MOD(A188,12)=0,B188&gt;=Inputs!$C$18),MAX(F188+G188+H188+J188-K188-M188-N188,0)*Inputs!$C$17,0)</f>
        <v>0</v>
      </c>
      <c r="P188" s="56" t="n">
        <f aca="false">F188+G188+H188+J188-K188-M188-N188+O188</f>
        <v>10054.0111825677</v>
      </c>
      <c r="Q188" s="56" t="n">
        <f aca="false">IF(OR(E188=1,P188&lt;=0),0,P188)</f>
        <v>10054.0111825677</v>
      </c>
      <c r="R188" s="15" t="n">
        <f aca="false">IF(OR(E188=1,AND(P188&lt;=0,I188&gt;0)),1,0)</f>
        <v>0</v>
      </c>
      <c r="S188" s="15" t="n">
        <f aca="false">IF(L188&gt;0,1,0)</f>
        <v>1</v>
      </c>
    </row>
    <row r="189" customFormat="false" ht="15" hidden="false" customHeight="false" outlineLevel="0" collapsed="false">
      <c r="A189" s="15" t="n">
        <v>188</v>
      </c>
      <c r="B189" s="15" t="n">
        <f aca="false">INT((A189-1)/12)+1</f>
        <v>16</v>
      </c>
      <c r="C189" s="15" t="n">
        <f aca="false">MIN(Inputs!$C$4+B189-1,99)</f>
        <v>89</v>
      </c>
      <c r="D189" s="55" t="n">
        <f aca="false">Inputs!$C$28</f>
        <v>0.05</v>
      </c>
      <c r="E189" s="15" t="n">
        <f aca="false">R188</f>
        <v>0</v>
      </c>
      <c r="F189" s="56" t="n">
        <f aca="false">Q188</f>
        <v>10054.0111825677</v>
      </c>
      <c r="G189" s="56" t="n">
        <f aca="false">IF(AND(MOD(A189-1,12)=0,B189&lt;=Inputs!$C$7,E189=0),Inputs!$C$6,0)</f>
        <v>0</v>
      </c>
      <c r="H189" s="56" t="n">
        <f aca="false">IF(B189=1,G189*Inputs!$C$9,0)</f>
        <v>0</v>
      </c>
      <c r="I189" s="56" t="n">
        <f aca="false">I188+G189</f>
        <v>120000</v>
      </c>
      <c r="J189" s="56" t="n">
        <f aca="false">(F189+G189+H189)*((1+D189)^(1/12)-1)</f>
        <v>40.9612860799657</v>
      </c>
      <c r="K189" s="56" t="n">
        <f aca="false">(F189+G189+H189+J189)*(Inputs!$C$14+IF(B189&lt;=10,Inputs!$C$12,Inputs!$C$13))/12</f>
        <v>5.04748623432385</v>
      </c>
      <c r="L189" s="56" t="n">
        <f aca="false">IF(OR(E189=1,A189&lt;=Inputs!$C$15),0,MAX(Inputs!$C$8*I189-(F189+G189+H189+J189-K189),0))</f>
        <v>111110.075017587</v>
      </c>
      <c r="M189" s="56" t="n">
        <f aca="false">L189*INDEX(Rates!$B$2:$C$101,C189+1,IF(Inputs!$C$5="Male",1,2))/1000/12*Inputs!$C$16</f>
        <v>1330.72833179396</v>
      </c>
      <c r="N189" s="56" t="n">
        <f aca="false">IF($V$1=1,MAX(F189+G189+H189+J189-K189-M189,0)*Inputs!$C$22/12,0)</f>
        <v>58.3946443374628</v>
      </c>
      <c r="O189" s="56" t="n">
        <f aca="false">IF(AND(MOD(A189,12)=0,B189&gt;=Inputs!$C$18),MAX(F189+G189+H189+J189-K189-M189-N189,0)*Inputs!$C$17,0)</f>
        <v>0</v>
      </c>
      <c r="P189" s="56" t="n">
        <f aca="false">F189+G189+H189+J189-K189-M189-N189+O189</f>
        <v>8700.80200628196</v>
      </c>
      <c r="Q189" s="56" t="n">
        <f aca="false">IF(OR(E189=1,P189&lt;=0),0,P189)</f>
        <v>8700.80200628196</v>
      </c>
      <c r="R189" s="15" t="n">
        <f aca="false">IF(OR(E189=1,AND(P189&lt;=0,I189&gt;0)),1,0)</f>
        <v>0</v>
      </c>
      <c r="S189" s="15" t="n">
        <f aca="false">IF(L189&gt;0,1,0)</f>
        <v>1</v>
      </c>
    </row>
    <row r="190" customFormat="false" ht="15" hidden="false" customHeight="false" outlineLevel="0" collapsed="false">
      <c r="A190" s="15" t="n">
        <v>189</v>
      </c>
      <c r="B190" s="15" t="n">
        <f aca="false">INT((A190-1)/12)+1</f>
        <v>16</v>
      </c>
      <c r="C190" s="15" t="n">
        <f aca="false">MIN(Inputs!$C$4+B190-1,99)</f>
        <v>89</v>
      </c>
      <c r="D190" s="55" t="n">
        <f aca="false">Inputs!$C$28</f>
        <v>0.05</v>
      </c>
      <c r="E190" s="15" t="n">
        <f aca="false">R189</f>
        <v>0</v>
      </c>
      <c r="F190" s="56" t="n">
        <f aca="false">Q189</f>
        <v>8700.80200628196</v>
      </c>
      <c r="G190" s="56" t="n">
        <f aca="false">IF(AND(MOD(A190-1,12)=0,B190&lt;=Inputs!$C$7,E190=0),Inputs!$C$6,0)</f>
        <v>0</v>
      </c>
      <c r="H190" s="56" t="n">
        <f aca="false">IF(B190=1,G190*Inputs!$C$9,0)</f>
        <v>0</v>
      </c>
      <c r="I190" s="56" t="n">
        <f aca="false">I189+G190</f>
        <v>120000</v>
      </c>
      <c r="J190" s="56" t="n">
        <f aca="false">(F190+G190+H190)*((1+D190)^(1/12)-1)</f>
        <v>35.4481443906086</v>
      </c>
      <c r="K190" s="56" t="n">
        <f aca="false">(F190+G190+H190+J190)*(Inputs!$C$14+IF(B190&lt;=10,Inputs!$C$12,Inputs!$C$13))/12</f>
        <v>4.36812507533628</v>
      </c>
      <c r="L190" s="56" t="n">
        <f aca="false">IF(OR(E190=1,A190&lt;=Inputs!$C$15),0,MAX(Inputs!$C$8*I190-(F190+G190+H190+J190-K190),0))</f>
        <v>112468.117974403</v>
      </c>
      <c r="M190" s="56" t="n">
        <f aca="false">L190*INDEX(Rates!$B$2:$C$101,C190+1,IF(Inputs!$C$5="Male",1,2))/1000/12*Inputs!$C$16</f>
        <v>1346.99315960676</v>
      </c>
      <c r="N190" s="56" t="n">
        <f aca="false">IF($V$1=1,MAX(F190+G190+H190+J190-K190-M190,0)*Inputs!$C$22/12,0)</f>
        <v>49.2325924399364</v>
      </c>
      <c r="O190" s="56" t="n">
        <f aca="false">IF(AND(MOD(A190,12)=0,B190&gt;=Inputs!$C$18),MAX(F190+G190+H190+J190-K190-M190-N190,0)*Inputs!$C$17,0)</f>
        <v>0</v>
      </c>
      <c r="P190" s="56" t="n">
        <f aca="false">F190+G190+H190+J190-K190-M190-N190+O190</f>
        <v>7335.65627355053</v>
      </c>
      <c r="Q190" s="56" t="n">
        <f aca="false">IF(OR(E190=1,P190&lt;=0),0,P190)</f>
        <v>7335.65627355053</v>
      </c>
      <c r="R190" s="15" t="n">
        <f aca="false">IF(OR(E190=1,AND(P190&lt;=0,I190&gt;0)),1,0)</f>
        <v>0</v>
      </c>
      <c r="S190" s="15" t="n">
        <f aca="false">IF(L190&gt;0,1,0)</f>
        <v>1</v>
      </c>
    </row>
    <row r="191" customFormat="false" ht="15" hidden="false" customHeight="false" outlineLevel="0" collapsed="false">
      <c r="A191" s="15" t="n">
        <v>190</v>
      </c>
      <c r="B191" s="15" t="n">
        <f aca="false">INT((A191-1)/12)+1</f>
        <v>16</v>
      </c>
      <c r="C191" s="15" t="n">
        <f aca="false">MIN(Inputs!$C$4+B191-1,99)</f>
        <v>89</v>
      </c>
      <c r="D191" s="55" t="n">
        <f aca="false">Inputs!$C$28</f>
        <v>0.05</v>
      </c>
      <c r="E191" s="15" t="n">
        <f aca="false">R190</f>
        <v>0</v>
      </c>
      <c r="F191" s="56" t="n">
        <f aca="false">Q190</f>
        <v>7335.65627355053</v>
      </c>
      <c r="G191" s="56" t="n">
        <f aca="false">IF(AND(MOD(A191-1,12)=0,B191&lt;=Inputs!$C$7,E191=0),Inputs!$C$6,0)</f>
        <v>0</v>
      </c>
      <c r="H191" s="56" t="n">
        <f aca="false">IF(B191=1,G191*Inputs!$C$9,0)</f>
        <v>0</v>
      </c>
      <c r="I191" s="56" t="n">
        <f aca="false">I190+G191</f>
        <v>120000</v>
      </c>
      <c r="J191" s="56" t="n">
        <f aca="false">(F191+G191+H191)*((1+D191)^(1/12)-1)</f>
        <v>29.8863716927415</v>
      </c>
      <c r="K191" s="56" t="n">
        <f aca="false">(F191+G191+H191+J191)*(Inputs!$C$14+IF(B191&lt;=10,Inputs!$C$12,Inputs!$C$13))/12</f>
        <v>3.68277132262164</v>
      </c>
      <c r="L191" s="56" t="n">
        <f aca="false">IF(OR(E191=1,A191&lt;=Inputs!$C$15),0,MAX(Inputs!$C$8*I191-(F191+G191+H191+J191-K191),0))</f>
        <v>113838.140126079</v>
      </c>
      <c r="M191" s="56" t="n">
        <f aca="false">L191*INDEX(Rates!$B$2:$C$101,C191+1,IF(Inputs!$C$5="Male",1,2))/1000/12*Inputs!$C$16</f>
        <v>1363.40145824334</v>
      </c>
      <c r="N191" s="56" t="n">
        <f aca="false">IF($V$1=1,MAX(F191+G191+H191+J191-K191-M191,0)*Inputs!$C$22/12,0)</f>
        <v>39.989722771182</v>
      </c>
      <c r="O191" s="56" t="n">
        <f aca="false">IF(AND(MOD(A191,12)=0,B191&gt;=Inputs!$C$18),MAX(F191+G191+H191+J191-K191-M191-N191,0)*Inputs!$C$17,0)</f>
        <v>0</v>
      </c>
      <c r="P191" s="56" t="n">
        <f aca="false">F191+G191+H191+J191-K191-M191-N191+O191</f>
        <v>5958.46869290612</v>
      </c>
      <c r="Q191" s="56" t="n">
        <f aca="false">IF(OR(E191=1,P191&lt;=0),0,P191)</f>
        <v>5958.46869290612</v>
      </c>
      <c r="R191" s="15" t="n">
        <f aca="false">IF(OR(E191=1,AND(P191&lt;=0,I191&gt;0)),1,0)</f>
        <v>0</v>
      </c>
      <c r="S191" s="15" t="n">
        <f aca="false">IF(L191&gt;0,1,0)</f>
        <v>1</v>
      </c>
    </row>
    <row r="192" customFormat="false" ht="15" hidden="false" customHeight="false" outlineLevel="0" collapsed="false">
      <c r="A192" s="15" t="n">
        <v>191</v>
      </c>
      <c r="B192" s="15" t="n">
        <f aca="false">INT((A192-1)/12)+1</f>
        <v>16</v>
      </c>
      <c r="C192" s="15" t="n">
        <f aca="false">MIN(Inputs!$C$4+B192-1,99)</f>
        <v>89</v>
      </c>
      <c r="D192" s="55" t="n">
        <f aca="false">Inputs!$C$28</f>
        <v>0.05</v>
      </c>
      <c r="E192" s="15" t="n">
        <f aca="false">R191</f>
        <v>0</v>
      </c>
      <c r="F192" s="56" t="n">
        <f aca="false">Q191</f>
        <v>5958.46869290612</v>
      </c>
      <c r="G192" s="56" t="n">
        <f aca="false">IF(AND(MOD(A192-1,12)=0,B192&lt;=Inputs!$C$7,E192=0),Inputs!$C$6,0)</f>
        <v>0</v>
      </c>
      <c r="H192" s="56" t="n">
        <f aca="false">IF(B192=1,G192*Inputs!$C$9,0)</f>
        <v>0</v>
      </c>
      <c r="I192" s="56" t="n">
        <f aca="false">I191+G192</f>
        <v>120000</v>
      </c>
      <c r="J192" s="56" t="n">
        <f aca="false">(F192+G192+H192)*((1+D192)^(1/12)-1)</f>
        <v>24.275539015893</v>
      </c>
      <c r="K192" s="56" t="n">
        <f aca="false">(F192+G192+H192+J192)*(Inputs!$C$14+IF(B192&lt;=10,Inputs!$C$12,Inputs!$C$13))/12</f>
        <v>2.99137211596101</v>
      </c>
      <c r="L192" s="56" t="n">
        <f aca="false">IF(OR(E192=1,A192&lt;=Inputs!$C$15),0,MAX(Inputs!$C$8*I192-(F192+G192+H192+J192-K192),0))</f>
        <v>115220.247140194</v>
      </c>
      <c r="M192" s="56" t="n">
        <f aca="false">L192*INDEX(Rates!$B$2:$C$101,C192+1,IF(Inputs!$C$5="Male",1,2))/1000/12*Inputs!$C$16</f>
        <v>1379.95449324906</v>
      </c>
      <c r="N192" s="56" t="n">
        <f aca="false">IF($V$1=1,MAX(F192+G192+H192+J192-K192-M192,0)*Inputs!$C$22/12,0)</f>
        <v>30.6653224437133</v>
      </c>
      <c r="O192" s="56" t="n">
        <f aca="false">IF(AND(MOD(A192,12)=0,B192&gt;=Inputs!$C$18),MAX(F192+G192+H192+J192-K192-M192-N192,0)*Inputs!$C$17,0)</f>
        <v>0</v>
      </c>
      <c r="P192" s="56" t="n">
        <f aca="false">F192+G192+H192+J192-K192-M192-N192+O192</f>
        <v>4569.13304411329</v>
      </c>
      <c r="Q192" s="56" t="n">
        <f aca="false">IF(OR(E192=1,P192&lt;=0),0,P192)</f>
        <v>4569.13304411329</v>
      </c>
      <c r="R192" s="15" t="n">
        <f aca="false">IF(OR(E192=1,AND(P192&lt;=0,I192&gt;0)),1,0)</f>
        <v>0</v>
      </c>
      <c r="S192" s="15" t="n">
        <f aca="false">IF(L192&gt;0,1,0)</f>
        <v>1</v>
      </c>
    </row>
    <row r="193" customFormat="false" ht="15" hidden="false" customHeight="false" outlineLevel="0" collapsed="false">
      <c r="A193" s="15" t="n">
        <v>192</v>
      </c>
      <c r="B193" s="15" t="n">
        <f aca="false">INT((A193-1)/12)+1</f>
        <v>16</v>
      </c>
      <c r="C193" s="15" t="n">
        <f aca="false">MIN(Inputs!$C$4+B193-1,99)</f>
        <v>89</v>
      </c>
      <c r="D193" s="55" t="n">
        <f aca="false">Inputs!$C$28</f>
        <v>0.05</v>
      </c>
      <c r="E193" s="15" t="n">
        <f aca="false">R192</f>
        <v>0</v>
      </c>
      <c r="F193" s="56" t="n">
        <f aca="false">Q192</f>
        <v>4569.13304411329</v>
      </c>
      <c r="G193" s="56" t="n">
        <f aca="false">IF(AND(MOD(A193-1,12)=0,B193&lt;=Inputs!$C$7,E193=0),Inputs!$C$6,0)</f>
        <v>0</v>
      </c>
      <c r="H193" s="56" t="n">
        <f aca="false">IF(B193=1,G193*Inputs!$C$9,0)</f>
        <v>0</v>
      </c>
      <c r="I193" s="56" t="n">
        <f aca="false">I192+G193</f>
        <v>120000</v>
      </c>
      <c r="J193" s="56" t="n">
        <f aca="false">(F193+G193+H193)*((1+D193)^(1/12)-1)</f>
        <v>18.6152136056755</v>
      </c>
      <c r="K193" s="56" t="n">
        <f aca="false">(F193+G193+H193+J193)*(Inputs!$C$14+IF(B193&lt;=10,Inputs!$C$12,Inputs!$C$13))/12</f>
        <v>2.29387412885948</v>
      </c>
      <c r="L193" s="56" t="n">
        <f aca="false">IF(OR(E193=1,A193&lt;=Inputs!$C$15),0,MAX(Inputs!$C$8*I193-(F193+G193+H193+J193-K193),0))</f>
        <v>116614.54561641</v>
      </c>
      <c r="M193" s="56" t="n">
        <f aca="false">L193*INDEX(Rates!$B$2:$C$101,C193+1,IF(Inputs!$C$5="Male",1,2))/1000/12*Inputs!$C$16</f>
        <v>1396.65354133254</v>
      </c>
      <c r="N193" s="56" t="n">
        <f aca="false">IF($V$1=1,MAX(F193+G193+H193+J193-K193-M193,0)*Inputs!$C$22/12,0)</f>
        <v>21.2586722817171</v>
      </c>
      <c r="O193" s="56" t="n">
        <f aca="false">IF(AND(MOD(A193,12)=0,B193&gt;=Inputs!$C$18),MAX(F193+G193+H193+J193-K193-M193-N193,0)*Inputs!$C$17,0)</f>
        <v>15.8377108498792</v>
      </c>
      <c r="P193" s="56" t="n">
        <f aca="false">F193+G193+H193+J193-K193-M193-N193+O193</f>
        <v>3183.37988082573</v>
      </c>
      <c r="Q193" s="56" t="n">
        <f aca="false">IF(OR(E193=1,P193&lt;=0),0,P193)</f>
        <v>3183.37988082573</v>
      </c>
      <c r="R193" s="15" t="n">
        <f aca="false">IF(OR(E193=1,AND(P193&lt;=0,I193&gt;0)),1,0)</f>
        <v>0</v>
      </c>
      <c r="S193" s="15" t="n">
        <f aca="false">IF(L193&gt;0,1,0)</f>
        <v>1</v>
      </c>
    </row>
    <row r="194" customFormat="false" ht="15" hidden="false" customHeight="false" outlineLevel="0" collapsed="false">
      <c r="A194" s="15" t="n">
        <v>193</v>
      </c>
      <c r="B194" s="15" t="n">
        <f aca="false">INT((A194-1)/12)+1</f>
        <v>17</v>
      </c>
      <c r="C194" s="15" t="n">
        <f aca="false">MIN(Inputs!$C$4+B194-1,99)</f>
        <v>90</v>
      </c>
      <c r="D194" s="55" t="n">
        <f aca="false">Inputs!$C$28</f>
        <v>0.05</v>
      </c>
      <c r="E194" s="15" t="n">
        <f aca="false">R193</f>
        <v>0</v>
      </c>
      <c r="F194" s="56" t="n">
        <f aca="false">Q193</f>
        <v>3183.37988082573</v>
      </c>
      <c r="G194" s="56" t="n">
        <f aca="false">IF(AND(MOD(A194-1,12)=0,B194&lt;=Inputs!$C$7,E194=0),Inputs!$C$6,0)</f>
        <v>0</v>
      </c>
      <c r="H194" s="56" t="n">
        <f aca="false">IF(B194=1,G194*Inputs!$C$9,0)</f>
        <v>0</v>
      </c>
      <c r="I194" s="56" t="n">
        <f aca="false">I193+G194</f>
        <v>120000</v>
      </c>
      <c r="J194" s="56" t="n">
        <f aca="false">(F194+G194+H194)*((1+D194)^(1/12)-1)</f>
        <v>12.9694836848598</v>
      </c>
      <c r="K194" s="56" t="n">
        <f aca="false">(F194+G194+H194+J194)*(Inputs!$C$14+IF(B194&lt;=10,Inputs!$C$12,Inputs!$C$13))/12</f>
        <v>1.59817468225529</v>
      </c>
      <c r="L194" s="56" t="n">
        <f aca="false">IF(OR(E194=1,A194&lt;=Inputs!$C$15),0,MAX(Inputs!$C$8*I194-(F194+G194+H194+J194-K194),0))</f>
        <v>118005.248810172</v>
      </c>
      <c r="M194" s="56" t="n">
        <f aca="false">L194*INDEX(Rates!$B$2:$C$101,C194+1,IF(Inputs!$C$5="Male",1,2))/1000/12*Inputs!$C$16</f>
        <v>1546.36044794996</v>
      </c>
      <c r="N194" s="56" t="n">
        <f aca="false">IF($V$1=1,MAX(F194+G194+H194+J194-K194-M194,0)*Inputs!$C$22/12,0)</f>
        <v>10.9892716125225</v>
      </c>
      <c r="O194" s="56" t="n">
        <f aca="false">IF(AND(MOD(A194,12)=0,B194&gt;=Inputs!$C$18),MAX(F194+G194+H194+J194-K194-M194-N194,0)*Inputs!$C$17,0)</f>
        <v>0</v>
      </c>
      <c r="P194" s="56" t="n">
        <f aca="false">F194+G194+H194+J194-K194-M194-N194+O194</f>
        <v>1637.40147026585</v>
      </c>
      <c r="Q194" s="56" t="n">
        <f aca="false">IF(OR(E194=1,P194&lt;=0),0,P194)</f>
        <v>1637.40147026585</v>
      </c>
      <c r="R194" s="15" t="n">
        <f aca="false">IF(OR(E194=1,AND(P194&lt;=0,I194&gt;0)),1,0)</f>
        <v>0</v>
      </c>
      <c r="S194" s="15" t="n">
        <f aca="false">IF(L194&gt;0,1,0)</f>
        <v>1</v>
      </c>
    </row>
    <row r="195" customFormat="false" ht="15" hidden="false" customHeight="false" outlineLevel="0" collapsed="false">
      <c r="A195" s="15" t="n">
        <v>194</v>
      </c>
      <c r="B195" s="15" t="n">
        <f aca="false">INT((A195-1)/12)+1</f>
        <v>17</v>
      </c>
      <c r="C195" s="15" t="n">
        <f aca="false">MIN(Inputs!$C$4+B195-1,99)</f>
        <v>90</v>
      </c>
      <c r="D195" s="55" t="n">
        <f aca="false">Inputs!$C$28</f>
        <v>0.05</v>
      </c>
      <c r="E195" s="15" t="n">
        <f aca="false">R194</f>
        <v>0</v>
      </c>
      <c r="F195" s="56" t="n">
        <f aca="false">Q194</f>
        <v>1637.40147026585</v>
      </c>
      <c r="G195" s="56" t="n">
        <f aca="false">IF(AND(MOD(A195-1,12)=0,B195&lt;=Inputs!$C$7,E195=0),Inputs!$C$6,0)</f>
        <v>0</v>
      </c>
      <c r="H195" s="56" t="n">
        <f aca="false">IF(B195=1,G195*Inputs!$C$9,0)</f>
        <v>0</v>
      </c>
      <c r="I195" s="56" t="n">
        <f aca="false">I194+G195</f>
        <v>120000</v>
      </c>
      <c r="J195" s="56" t="n">
        <f aca="false">(F195+G195+H195)*((1+D195)^(1/12)-1)</f>
        <v>6.67097627339089</v>
      </c>
      <c r="K195" s="56" t="n">
        <f aca="false">(F195+G195+H195+J195)*(Inputs!$C$14+IF(B195&lt;=10,Inputs!$C$12,Inputs!$C$13))/12</f>
        <v>0.822036223269621</v>
      </c>
      <c r="L195" s="56" t="n">
        <f aca="false">IF(OR(E195=1,A195&lt;=Inputs!$C$15),0,MAX(Inputs!$C$8*I195-(F195+G195+H195+J195-K195),0))</f>
        <v>119556.749589684</v>
      </c>
      <c r="M195" s="56" t="n">
        <f aca="false">L195*INDEX(Rates!$B$2:$C$101,C195+1,IF(Inputs!$C$5="Male",1,2))/1000/12*Inputs!$C$16</f>
        <v>1566.69157274815</v>
      </c>
      <c r="N195" s="56" t="n">
        <f aca="false">IF($V$1=1,MAX(F195+G195+H195+J195-K195-M195,0)*Inputs!$C$22/12,0)</f>
        <v>0.51039225045214</v>
      </c>
      <c r="O195" s="56" t="n">
        <f aca="false">IF(AND(MOD(A195,12)=0,B195&gt;=Inputs!$C$18),MAX(F195+G195+H195+J195-K195-M195-N195,0)*Inputs!$C$17,0)</f>
        <v>0</v>
      </c>
      <c r="P195" s="56" t="n">
        <f aca="false">F195+G195+H195+J195-K195-M195-N195+O195</f>
        <v>76.0484453173689</v>
      </c>
      <c r="Q195" s="56" t="n">
        <f aca="false">IF(OR(E195=1,P195&lt;=0),0,P195)</f>
        <v>76.0484453173689</v>
      </c>
      <c r="R195" s="15" t="n">
        <f aca="false">IF(OR(E195=1,AND(P195&lt;=0,I195&gt;0)),1,0)</f>
        <v>0</v>
      </c>
      <c r="S195" s="15" t="n">
        <f aca="false">IF(L195&gt;0,1,0)</f>
        <v>1</v>
      </c>
    </row>
    <row r="196" customFormat="false" ht="15" hidden="false" customHeight="false" outlineLevel="0" collapsed="false">
      <c r="A196" s="15" t="n">
        <v>195</v>
      </c>
      <c r="B196" s="15" t="n">
        <f aca="false">INT((A196-1)/12)+1</f>
        <v>17</v>
      </c>
      <c r="C196" s="15" t="n">
        <f aca="false">MIN(Inputs!$C$4+B196-1,99)</f>
        <v>90</v>
      </c>
      <c r="D196" s="55" t="n">
        <f aca="false">Inputs!$C$28</f>
        <v>0.05</v>
      </c>
      <c r="E196" s="15" t="n">
        <f aca="false">R195</f>
        <v>0</v>
      </c>
      <c r="F196" s="56" t="n">
        <f aca="false">Q195</f>
        <v>76.0484453173689</v>
      </c>
      <c r="G196" s="56" t="n">
        <f aca="false">IF(AND(MOD(A196-1,12)=0,B196&lt;=Inputs!$C$7,E196=0),Inputs!$C$6,0)</f>
        <v>0</v>
      </c>
      <c r="H196" s="56" t="n">
        <f aca="false">IF(B196=1,G196*Inputs!$C$9,0)</f>
        <v>0</v>
      </c>
      <c r="I196" s="56" t="n">
        <f aca="false">I195+G196</f>
        <v>120000</v>
      </c>
      <c r="J196" s="56" t="n">
        <f aca="false">(F196+G196+H196)*((1+D196)^(1/12)-1)</f>
        <v>0.309830779776974</v>
      </c>
      <c r="K196" s="56" t="n">
        <f aca="false">(F196+G196+H196+J196)*(Inputs!$C$14+IF(B196&lt;=10,Inputs!$C$12,Inputs!$C$13))/12</f>
        <v>0.0381791380485729</v>
      </c>
      <c r="L196" s="56" t="n">
        <f aca="false">IF(OR(E196=1,A196&lt;=Inputs!$C$15),0,MAX(Inputs!$C$8*I196-(F196+G196+H196+J196-K196),0))</f>
        <v>121123.679903041</v>
      </c>
      <c r="M196" s="56" t="n">
        <f aca="false">L196*INDEX(Rates!$B$2:$C$101,C196+1,IF(Inputs!$C$5="Male",1,2))/1000/12*Inputs!$C$16</f>
        <v>1587.22488872943</v>
      </c>
      <c r="N196" s="56" t="n">
        <f aca="false">IF($V$1=1,MAX(F196+G196+H196+J196-K196-M196,0)*Inputs!$C$22/12,0)</f>
        <v>0</v>
      </c>
      <c r="O196" s="56" t="n">
        <f aca="false">IF(AND(MOD(A196,12)=0,B196&gt;=Inputs!$C$18),MAX(F196+G196+H196+J196-K196-M196-N196,0)*Inputs!$C$17,0)</f>
        <v>0</v>
      </c>
      <c r="P196" s="56" t="n">
        <f aca="false">F196+G196+H196+J196-K196-M196-N196+O196</f>
        <v>-1510.90479177033</v>
      </c>
      <c r="Q196" s="56" t="n">
        <f aca="false">IF(OR(E196=1,P196&lt;=0),0,P196)</f>
        <v>0</v>
      </c>
      <c r="R196" s="15" t="n">
        <f aca="false">IF(OR(E196=1,AND(P196&lt;=0,I196&gt;0)),1,0)</f>
        <v>1</v>
      </c>
      <c r="S196" s="15" t="n">
        <f aca="false">IF(L196&gt;0,1,0)</f>
        <v>1</v>
      </c>
    </row>
    <row r="197" customFormat="false" ht="15" hidden="false" customHeight="false" outlineLevel="0" collapsed="false">
      <c r="A197" s="15" t="n">
        <v>196</v>
      </c>
      <c r="B197" s="15" t="n">
        <f aca="false">INT((A197-1)/12)+1</f>
        <v>17</v>
      </c>
      <c r="C197" s="15" t="n">
        <f aca="false">MIN(Inputs!$C$4+B197-1,99)</f>
        <v>90</v>
      </c>
      <c r="D197" s="55" t="n">
        <f aca="false">Inputs!$C$28</f>
        <v>0.05</v>
      </c>
      <c r="E197" s="15" t="n">
        <f aca="false">R196</f>
        <v>1</v>
      </c>
      <c r="F197" s="56" t="n">
        <f aca="false">Q196</f>
        <v>0</v>
      </c>
      <c r="G197" s="56" t="n">
        <f aca="false">IF(AND(MOD(A197-1,12)=0,B197&lt;=Inputs!$C$7,E197=0),Inputs!$C$6,0)</f>
        <v>0</v>
      </c>
      <c r="H197" s="56" t="n">
        <f aca="false">IF(B197=1,G197*Inputs!$C$9,0)</f>
        <v>0</v>
      </c>
      <c r="I197" s="56" t="n">
        <f aca="false">I196+G197</f>
        <v>120000</v>
      </c>
      <c r="J197" s="56" t="n">
        <f aca="false">(F197+G197+H197)*((1+D197)^(1/12)-1)</f>
        <v>0</v>
      </c>
      <c r="K197" s="56" t="n">
        <f aca="false">(F197+G197+H197+J197)*(Inputs!$C$14+IF(B197&lt;=10,Inputs!$C$12,Inputs!$C$13))/12</f>
        <v>0</v>
      </c>
      <c r="L197" s="56" t="n">
        <f aca="false">IF(OR(E197=1,A197&lt;=Inputs!$C$15),0,MAX(Inputs!$C$8*I197-(F197+G197+H197+J197-K197),0))</f>
        <v>0</v>
      </c>
      <c r="M197" s="56" t="n">
        <f aca="false">L197*INDEX(Rates!$B$2:$C$101,C197+1,IF(Inputs!$C$5="Male",1,2))/1000/12*Inputs!$C$16</f>
        <v>0</v>
      </c>
      <c r="N197" s="56" t="n">
        <f aca="false">IF($V$1=1,MAX(F197+G197+H197+J197-K197-M197,0)*Inputs!$C$22/12,0)</f>
        <v>0</v>
      </c>
      <c r="O197" s="56" t="n">
        <f aca="false">IF(AND(MOD(A197,12)=0,B197&gt;=Inputs!$C$18),MAX(F197+G197+H197+J197-K197-M197-N197,0)*Inputs!$C$17,0)</f>
        <v>0</v>
      </c>
      <c r="P197" s="56" t="n">
        <f aca="false">F197+G197+H197+J197-K197-M197-N197+O197</f>
        <v>0</v>
      </c>
      <c r="Q197" s="56" t="n">
        <f aca="false">IF(OR(E197=1,P197&lt;=0),0,P197)</f>
        <v>0</v>
      </c>
      <c r="R197" s="15" t="n">
        <f aca="false">IF(OR(E197=1,AND(P197&lt;=0,I197&gt;0)),1,0)</f>
        <v>1</v>
      </c>
      <c r="S197" s="15" t="n">
        <f aca="false">IF(L197&gt;0,1,0)</f>
        <v>0</v>
      </c>
    </row>
    <row r="198" customFormat="false" ht="15" hidden="false" customHeight="false" outlineLevel="0" collapsed="false">
      <c r="A198" s="15" t="n">
        <v>197</v>
      </c>
      <c r="B198" s="15" t="n">
        <f aca="false">INT((A198-1)/12)+1</f>
        <v>17</v>
      </c>
      <c r="C198" s="15" t="n">
        <f aca="false">MIN(Inputs!$C$4+B198-1,99)</f>
        <v>90</v>
      </c>
      <c r="D198" s="55" t="n">
        <f aca="false">Inputs!$C$28</f>
        <v>0.05</v>
      </c>
      <c r="E198" s="15" t="n">
        <f aca="false">R197</f>
        <v>1</v>
      </c>
      <c r="F198" s="56" t="n">
        <f aca="false">Q197</f>
        <v>0</v>
      </c>
      <c r="G198" s="56" t="n">
        <f aca="false">IF(AND(MOD(A198-1,12)=0,B198&lt;=Inputs!$C$7,E198=0),Inputs!$C$6,0)</f>
        <v>0</v>
      </c>
      <c r="H198" s="56" t="n">
        <f aca="false">IF(B198=1,G198*Inputs!$C$9,0)</f>
        <v>0</v>
      </c>
      <c r="I198" s="56" t="n">
        <f aca="false">I197+G198</f>
        <v>120000</v>
      </c>
      <c r="J198" s="56" t="n">
        <f aca="false">(F198+G198+H198)*((1+D198)^(1/12)-1)</f>
        <v>0</v>
      </c>
      <c r="K198" s="56" t="n">
        <f aca="false">(F198+G198+H198+J198)*(Inputs!$C$14+IF(B198&lt;=10,Inputs!$C$12,Inputs!$C$13))/12</f>
        <v>0</v>
      </c>
      <c r="L198" s="56" t="n">
        <f aca="false">IF(OR(E198=1,A198&lt;=Inputs!$C$15),0,MAX(Inputs!$C$8*I198-(F198+G198+H198+J198-K198),0))</f>
        <v>0</v>
      </c>
      <c r="M198" s="56" t="n">
        <f aca="false">L198*INDEX(Rates!$B$2:$C$101,C198+1,IF(Inputs!$C$5="Male",1,2))/1000/12*Inputs!$C$16</f>
        <v>0</v>
      </c>
      <c r="N198" s="56" t="n">
        <f aca="false">IF($V$1=1,MAX(F198+G198+H198+J198-K198-M198,0)*Inputs!$C$22/12,0)</f>
        <v>0</v>
      </c>
      <c r="O198" s="56" t="n">
        <f aca="false">IF(AND(MOD(A198,12)=0,B198&gt;=Inputs!$C$18),MAX(F198+G198+H198+J198-K198-M198-N198,0)*Inputs!$C$17,0)</f>
        <v>0</v>
      </c>
      <c r="P198" s="56" t="n">
        <f aca="false">F198+G198+H198+J198-K198-M198-N198+O198</f>
        <v>0</v>
      </c>
      <c r="Q198" s="56" t="n">
        <f aca="false">IF(OR(E198=1,P198&lt;=0),0,P198)</f>
        <v>0</v>
      </c>
      <c r="R198" s="15" t="n">
        <f aca="false">IF(OR(E198=1,AND(P198&lt;=0,I198&gt;0)),1,0)</f>
        <v>1</v>
      </c>
      <c r="S198" s="15" t="n">
        <f aca="false">IF(L198&gt;0,1,0)</f>
        <v>0</v>
      </c>
    </row>
    <row r="199" customFormat="false" ht="15" hidden="false" customHeight="false" outlineLevel="0" collapsed="false">
      <c r="A199" s="15" t="n">
        <v>198</v>
      </c>
      <c r="B199" s="15" t="n">
        <f aca="false">INT((A199-1)/12)+1</f>
        <v>17</v>
      </c>
      <c r="C199" s="15" t="n">
        <f aca="false">MIN(Inputs!$C$4+B199-1,99)</f>
        <v>90</v>
      </c>
      <c r="D199" s="55" t="n">
        <f aca="false">Inputs!$C$28</f>
        <v>0.05</v>
      </c>
      <c r="E199" s="15" t="n">
        <f aca="false">R198</f>
        <v>1</v>
      </c>
      <c r="F199" s="56" t="n">
        <f aca="false">Q198</f>
        <v>0</v>
      </c>
      <c r="G199" s="56" t="n">
        <f aca="false">IF(AND(MOD(A199-1,12)=0,B199&lt;=Inputs!$C$7,E199=0),Inputs!$C$6,0)</f>
        <v>0</v>
      </c>
      <c r="H199" s="56" t="n">
        <f aca="false">IF(B199=1,G199*Inputs!$C$9,0)</f>
        <v>0</v>
      </c>
      <c r="I199" s="56" t="n">
        <f aca="false">I198+G199</f>
        <v>120000</v>
      </c>
      <c r="J199" s="56" t="n">
        <f aca="false">(F199+G199+H199)*((1+D199)^(1/12)-1)</f>
        <v>0</v>
      </c>
      <c r="K199" s="56" t="n">
        <f aca="false">(F199+G199+H199+J199)*(Inputs!$C$14+IF(B199&lt;=10,Inputs!$C$12,Inputs!$C$13))/12</f>
        <v>0</v>
      </c>
      <c r="L199" s="56" t="n">
        <f aca="false">IF(OR(E199=1,A199&lt;=Inputs!$C$15),0,MAX(Inputs!$C$8*I199-(F199+G199+H199+J199-K199),0))</f>
        <v>0</v>
      </c>
      <c r="M199" s="56" t="n">
        <f aca="false">L199*INDEX(Rates!$B$2:$C$101,C199+1,IF(Inputs!$C$5="Male",1,2))/1000/12*Inputs!$C$16</f>
        <v>0</v>
      </c>
      <c r="N199" s="56" t="n">
        <f aca="false">IF($V$1=1,MAX(F199+G199+H199+J199-K199-M199,0)*Inputs!$C$22/12,0)</f>
        <v>0</v>
      </c>
      <c r="O199" s="56" t="n">
        <f aca="false">IF(AND(MOD(A199,12)=0,B199&gt;=Inputs!$C$18),MAX(F199+G199+H199+J199-K199-M199-N199,0)*Inputs!$C$17,0)</f>
        <v>0</v>
      </c>
      <c r="P199" s="56" t="n">
        <f aca="false">F199+G199+H199+J199-K199-M199-N199+O199</f>
        <v>0</v>
      </c>
      <c r="Q199" s="56" t="n">
        <f aca="false">IF(OR(E199=1,P199&lt;=0),0,P199)</f>
        <v>0</v>
      </c>
      <c r="R199" s="15" t="n">
        <f aca="false">IF(OR(E199=1,AND(P199&lt;=0,I199&gt;0)),1,0)</f>
        <v>1</v>
      </c>
      <c r="S199" s="15" t="n">
        <f aca="false">IF(L199&gt;0,1,0)</f>
        <v>0</v>
      </c>
    </row>
    <row r="200" customFormat="false" ht="15" hidden="false" customHeight="false" outlineLevel="0" collapsed="false">
      <c r="A200" s="15" t="n">
        <v>199</v>
      </c>
      <c r="B200" s="15" t="n">
        <f aca="false">INT((A200-1)/12)+1</f>
        <v>17</v>
      </c>
      <c r="C200" s="15" t="n">
        <f aca="false">MIN(Inputs!$C$4+B200-1,99)</f>
        <v>90</v>
      </c>
      <c r="D200" s="55" t="n">
        <f aca="false">Inputs!$C$28</f>
        <v>0.05</v>
      </c>
      <c r="E200" s="15" t="n">
        <f aca="false">R199</f>
        <v>1</v>
      </c>
      <c r="F200" s="56" t="n">
        <f aca="false">Q199</f>
        <v>0</v>
      </c>
      <c r="G200" s="56" t="n">
        <f aca="false">IF(AND(MOD(A200-1,12)=0,B200&lt;=Inputs!$C$7,E200=0),Inputs!$C$6,0)</f>
        <v>0</v>
      </c>
      <c r="H200" s="56" t="n">
        <f aca="false">IF(B200=1,G200*Inputs!$C$9,0)</f>
        <v>0</v>
      </c>
      <c r="I200" s="56" t="n">
        <f aca="false">I199+G200</f>
        <v>120000</v>
      </c>
      <c r="J200" s="56" t="n">
        <f aca="false">(F200+G200+H200)*((1+D200)^(1/12)-1)</f>
        <v>0</v>
      </c>
      <c r="K200" s="56" t="n">
        <f aca="false">(F200+G200+H200+J200)*(Inputs!$C$14+IF(B200&lt;=10,Inputs!$C$12,Inputs!$C$13))/12</f>
        <v>0</v>
      </c>
      <c r="L200" s="56" t="n">
        <f aca="false">IF(OR(E200=1,A200&lt;=Inputs!$C$15),0,MAX(Inputs!$C$8*I200-(F200+G200+H200+J200-K200),0))</f>
        <v>0</v>
      </c>
      <c r="M200" s="56" t="n">
        <f aca="false">L200*INDEX(Rates!$B$2:$C$101,C200+1,IF(Inputs!$C$5="Male",1,2))/1000/12*Inputs!$C$16</f>
        <v>0</v>
      </c>
      <c r="N200" s="56" t="n">
        <f aca="false">IF($V$1=1,MAX(F200+G200+H200+J200-K200-M200,0)*Inputs!$C$22/12,0)</f>
        <v>0</v>
      </c>
      <c r="O200" s="56" t="n">
        <f aca="false">IF(AND(MOD(A200,12)=0,B200&gt;=Inputs!$C$18),MAX(F200+G200+H200+J200-K200-M200-N200,0)*Inputs!$C$17,0)</f>
        <v>0</v>
      </c>
      <c r="P200" s="56" t="n">
        <f aca="false">F200+G200+H200+J200-K200-M200-N200+O200</f>
        <v>0</v>
      </c>
      <c r="Q200" s="56" t="n">
        <f aca="false">IF(OR(E200=1,P200&lt;=0),0,P200)</f>
        <v>0</v>
      </c>
      <c r="R200" s="15" t="n">
        <f aca="false">IF(OR(E200=1,AND(P200&lt;=0,I200&gt;0)),1,0)</f>
        <v>1</v>
      </c>
      <c r="S200" s="15" t="n">
        <f aca="false">IF(L200&gt;0,1,0)</f>
        <v>0</v>
      </c>
    </row>
    <row r="201" customFormat="false" ht="15" hidden="false" customHeight="false" outlineLevel="0" collapsed="false">
      <c r="A201" s="15" t="n">
        <v>200</v>
      </c>
      <c r="B201" s="15" t="n">
        <f aca="false">INT((A201-1)/12)+1</f>
        <v>17</v>
      </c>
      <c r="C201" s="15" t="n">
        <f aca="false">MIN(Inputs!$C$4+B201-1,99)</f>
        <v>90</v>
      </c>
      <c r="D201" s="55" t="n">
        <f aca="false">Inputs!$C$28</f>
        <v>0.05</v>
      </c>
      <c r="E201" s="15" t="n">
        <f aca="false">R200</f>
        <v>1</v>
      </c>
      <c r="F201" s="56" t="n">
        <f aca="false">Q200</f>
        <v>0</v>
      </c>
      <c r="G201" s="56" t="n">
        <f aca="false">IF(AND(MOD(A201-1,12)=0,B201&lt;=Inputs!$C$7,E201=0),Inputs!$C$6,0)</f>
        <v>0</v>
      </c>
      <c r="H201" s="56" t="n">
        <f aca="false">IF(B201=1,G201*Inputs!$C$9,0)</f>
        <v>0</v>
      </c>
      <c r="I201" s="56" t="n">
        <f aca="false">I200+G201</f>
        <v>120000</v>
      </c>
      <c r="J201" s="56" t="n">
        <f aca="false">(F201+G201+H201)*((1+D201)^(1/12)-1)</f>
        <v>0</v>
      </c>
      <c r="K201" s="56" t="n">
        <f aca="false">(F201+G201+H201+J201)*(Inputs!$C$14+IF(B201&lt;=10,Inputs!$C$12,Inputs!$C$13))/12</f>
        <v>0</v>
      </c>
      <c r="L201" s="56" t="n">
        <f aca="false">IF(OR(E201=1,A201&lt;=Inputs!$C$15),0,MAX(Inputs!$C$8*I201-(F201+G201+H201+J201-K201),0))</f>
        <v>0</v>
      </c>
      <c r="M201" s="56" t="n">
        <f aca="false">L201*INDEX(Rates!$B$2:$C$101,C201+1,IF(Inputs!$C$5="Male",1,2))/1000/12*Inputs!$C$16</f>
        <v>0</v>
      </c>
      <c r="N201" s="56" t="n">
        <f aca="false">IF($V$1=1,MAX(F201+G201+H201+J201-K201-M201,0)*Inputs!$C$22/12,0)</f>
        <v>0</v>
      </c>
      <c r="O201" s="56" t="n">
        <f aca="false">IF(AND(MOD(A201,12)=0,B201&gt;=Inputs!$C$18),MAX(F201+G201+H201+J201-K201-M201-N201,0)*Inputs!$C$17,0)</f>
        <v>0</v>
      </c>
      <c r="P201" s="56" t="n">
        <f aca="false">F201+G201+H201+J201-K201-M201-N201+O201</f>
        <v>0</v>
      </c>
      <c r="Q201" s="56" t="n">
        <f aca="false">IF(OR(E201=1,P201&lt;=0),0,P201)</f>
        <v>0</v>
      </c>
      <c r="R201" s="15" t="n">
        <f aca="false">IF(OR(E201=1,AND(P201&lt;=0,I201&gt;0)),1,0)</f>
        <v>1</v>
      </c>
      <c r="S201" s="15" t="n">
        <f aca="false">IF(L201&gt;0,1,0)</f>
        <v>0</v>
      </c>
    </row>
    <row r="202" customFormat="false" ht="15" hidden="false" customHeight="false" outlineLevel="0" collapsed="false">
      <c r="A202" s="15" t="n">
        <v>201</v>
      </c>
      <c r="B202" s="15" t="n">
        <f aca="false">INT((A202-1)/12)+1</f>
        <v>17</v>
      </c>
      <c r="C202" s="15" t="n">
        <f aca="false">MIN(Inputs!$C$4+B202-1,99)</f>
        <v>90</v>
      </c>
      <c r="D202" s="55" t="n">
        <f aca="false">Inputs!$C$28</f>
        <v>0.05</v>
      </c>
      <c r="E202" s="15" t="n">
        <f aca="false">R201</f>
        <v>1</v>
      </c>
      <c r="F202" s="56" t="n">
        <f aca="false">Q201</f>
        <v>0</v>
      </c>
      <c r="G202" s="56" t="n">
        <f aca="false">IF(AND(MOD(A202-1,12)=0,B202&lt;=Inputs!$C$7,E202=0),Inputs!$C$6,0)</f>
        <v>0</v>
      </c>
      <c r="H202" s="56" t="n">
        <f aca="false">IF(B202=1,G202*Inputs!$C$9,0)</f>
        <v>0</v>
      </c>
      <c r="I202" s="56" t="n">
        <f aca="false">I201+G202</f>
        <v>120000</v>
      </c>
      <c r="J202" s="56" t="n">
        <f aca="false">(F202+G202+H202)*((1+D202)^(1/12)-1)</f>
        <v>0</v>
      </c>
      <c r="K202" s="56" t="n">
        <f aca="false">(F202+G202+H202+J202)*(Inputs!$C$14+IF(B202&lt;=10,Inputs!$C$12,Inputs!$C$13))/12</f>
        <v>0</v>
      </c>
      <c r="L202" s="56" t="n">
        <f aca="false">IF(OR(E202=1,A202&lt;=Inputs!$C$15),0,MAX(Inputs!$C$8*I202-(F202+G202+H202+J202-K202),0))</f>
        <v>0</v>
      </c>
      <c r="M202" s="56" t="n">
        <f aca="false">L202*INDEX(Rates!$B$2:$C$101,C202+1,IF(Inputs!$C$5="Male",1,2))/1000/12*Inputs!$C$16</f>
        <v>0</v>
      </c>
      <c r="N202" s="56" t="n">
        <f aca="false">IF($V$1=1,MAX(F202+G202+H202+J202-K202-M202,0)*Inputs!$C$22/12,0)</f>
        <v>0</v>
      </c>
      <c r="O202" s="56" t="n">
        <f aca="false">IF(AND(MOD(A202,12)=0,B202&gt;=Inputs!$C$18),MAX(F202+G202+H202+J202-K202-M202-N202,0)*Inputs!$C$17,0)</f>
        <v>0</v>
      </c>
      <c r="P202" s="56" t="n">
        <f aca="false">F202+G202+H202+J202-K202-M202-N202+O202</f>
        <v>0</v>
      </c>
      <c r="Q202" s="56" t="n">
        <f aca="false">IF(OR(E202=1,P202&lt;=0),0,P202)</f>
        <v>0</v>
      </c>
      <c r="R202" s="15" t="n">
        <f aca="false">IF(OR(E202=1,AND(P202&lt;=0,I202&gt;0)),1,0)</f>
        <v>1</v>
      </c>
      <c r="S202" s="15" t="n">
        <f aca="false">IF(L202&gt;0,1,0)</f>
        <v>0</v>
      </c>
    </row>
    <row r="203" customFormat="false" ht="15" hidden="false" customHeight="false" outlineLevel="0" collapsed="false">
      <c r="A203" s="15" t="n">
        <v>202</v>
      </c>
      <c r="B203" s="15" t="n">
        <f aca="false">INT((A203-1)/12)+1</f>
        <v>17</v>
      </c>
      <c r="C203" s="15" t="n">
        <f aca="false">MIN(Inputs!$C$4+B203-1,99)</f>
        <v>90</v>
      </c>
      <c r="D203" s="55" t="n">
        <f aca="false">Inputs!$C$28</f>
        <v>0.05</v>
      </c>
      <c r="E203" s="15" t="n">
        <f aca="false">R202</f>
        <v>1</v>
      </c>
      <c r="F203" s="56" t="n">
        <f aca="false">Q202</f>
        <v>0</v>
      </c>
      <c r="G203" s="56" t="n">
        <f aca="false">IF(AND(MOD(A203-1,12)=0,B203&lt;=Inputs!$C$7,E203=0),Inputs!$C$6,0)</f>
        <v>0</v>
      </c>
      <c r="H203" s="56" t="n">
        <f aca="false">IF(B203=1,G203*Inputs!$C$9,0)</f>
        <v>0</v>
      </c>
      <c r="I203" s="56" t="n">
        <f aca="false">I202+G203</f>
        <v>120000</v>
      </c>
      <c r="J203" s="56" t="n">
        <f aca="false">(F203+G203+H203)*((1+D203)^(1/12)-1)</f>
        <v>0</v>
      </c>
      <c r="K203" s="56" t="n">
        <f aca="false">(F203+G203+H203+J203)*(Inputs!$C$14+IF(B203&lt;=10,Inputs!$C$12,Inputs!$C$13))/12</f>
        <v>0</v>
      </c>
      <c r="L203" s="56" t="n">
        <f aca="false">IF(OR(E203=1,A203&lt;=Inputs!$C$15),0,MAX(Inputs!$C$8*I203-(F203+G203+H203+J203-K203),0))</f>
        <v>0</v>
      </c>
      <c r="M203" s="56" t="n">
        <f aca="false">L203*INDEX(Rates!$B$2:$C$101,C203+1,IF(Inputs!$C$5="Male",1,2))/1000/12*Inputs!$C$16</f>
        <v>0</v>
      </c>
      <c r="N203" s="56" t="n">
        <f aca="false">IF($V$1=1,MAX(F203+G203+H203+J203-K203-M203,0)*Inputs!$C$22/12,0)</f>
        <v>0</v>
      </c>
      <c r="O203" s="56" t="n">
        <f aca="false">IF(AND(MOD(A203,12)=0,B203&gt;=Inputs!$C$18),MAX(F203+G203+H203+J203-K203-M203-N203,0)*Inputs!$C$17,0)</f>
        <v>0</v>
      </c>
      <c r="P203" s="56" t="n">
        <f aca="false">F203+G203+H203+J203-K203-M203-N203+O203</f>
        <v>0</v>
      </c>
      <c r="Q203" s="56" t="n">
        <f aca="false">IF(OR(E203=1,P203&lt;=0),0,P203)</f>
        <v>0</v>
      </c>
      <c r="R203" s="15" t="n">
        <f aca="false">IF(OR(E203=1,AND(P203&lt;=0,I203&gt;0)),1,0)</f>
        <v>1</v>
      </c>
      <c r="S203" s="15" t="n">
        <f aca="false">IF(L203&gt;0,1,0)</f>
        <v>0</v>
      </c>
    </row>
    <row r="204" customFormat="false" ht="15" hidden="false" customHeight="false" outlineLevel="0" collapsed="false">
      <c r="A204" s="15" t="n">
        <v>203</v>
      </c>
      <c r="B204" s="15" t="n">
        <f aca="false">INT((A204-1)/12)+1</f>
        <v>17</v>
      </c>
      <c r="C204" s="15" t="n">
        <f aca="false">MIN(Inputs!$C$4+B204-1,99)</f>
        <v>90</v>
      </c>
      <c r="D204" s="55" t="n">
        <f aca="false">Inputs!$C$28</f>
        <v>0.05</v>
      </c>
      <c r="E204" s="15" t="n">
        <f aca="false">R203</f>
        <v>1</v>
      </c>
      <c r="F204" s="56" t="n">
        <f aca="false">Q203</f>
        <v>0</v>
      </c>
      <c r="G204" s="56" t="n">
        <f aca="false">IF(AND(MOD(A204-1,12)=0,B204&lt;=Inputs!$C$7,E204=0),Inputs!$C$6,0)</f>
        <v>0</v>
      </c>
      <c r="H204" s="56" t="n">
        <f aca="false">IF(B204=1,G204*Inputs!$C$9,0)</f>
        <v>0</v>
      </c>
      <c r="I204" s="56" t="n">
        <f aca="false">I203+G204</f>
        <v>120000</v>
      </c>
      <c r="J204" s="56" t="n">
        <f aca="false">(F204+G204+H204)*((1+D204)^(1/12)-1)</f>
        <v>0</v>
      </c>
      <c r="K204" s="56" t="n">
        <f aca="false">(F204+G204+H204+J204)*(Inputs!$C$14+IF(B204&lt;=10,Inputs!$C$12,Inputs!$C$13))/12</f>
        <v>0</v>
      </c>
      <c r="L204" s="56" t="n">
        <f aca="false">IF(OR(E204=1,A204&lt;=Inputs!$C$15),0,MAX(Inputs!$C$8*I204-(F204+G204+H204+J204-K204),0))</f>
        <v>0</v>
      </c>
      <c r="M204" s="56" t="n">
        <f aca="false">L204*INDEX(Rates!$B$2:$C$101,C204+1,IF(Inputs!$C$5="Male",1,2))/1000/12*Inputs!$C$16</f>
        <v>0</v>
      </c>
      <c r="N204" s="56" t="n">
        <f aca="false">IF($V$1=1,MAX(F204+G204+H204+J204-K204-M204,0)*Inputs!$C$22/12,0)</f>
        <v>0</v>
      </c>
      <c r="O204" s="56" t="n">
        <f aca="false">IF(AND(MOD(A204,12)=0,B204&gt;=Inputs!$C$18),MAX(F204+G204+H204+J204-K204-M204-N204,0)*Inputs!$C$17,0)</f>
        <v>0</v>
      </c>
      <c r="P204" s="56" t="n">
        <f aca="false">F204+G204+H204+J204-K204-M204-N204+O204</f>
        <v>0</v>
      </c>
      <c r="Q204" s="56" t="n">
        <f aca="false">IF(OR(E204=1,P204&lt;=0),0,P204)</f>
        <v>0</v>
      </c>
      <c r="R204" s="15" t="n">
        <f aca="false">IF(OR(E204=1,AND(P204&lt;=0,I204&gt;0)),1,0)</f>
        <v>1</v>
      </c>
      <c r="S204" s="15" t="n">
        <f aca="false">IF(L204&gt;0,1,0)</f>
        <v>0</v>
      </c>
    </row>
    <row r="205" customFormat="false" ht="15" hidden="false" customHeight="false" outlineLevel="0" collapsed="false">
      <c r="A205" s="15" t="n">
        <v>204</v>
      </c>
      <c r="B205" s="15" t="n">
        <f aca="false">INT((A205-1)/12)+1</f>
        <v>17</v>
      </c>
      <c r="C205" s="15" t="n">
        <f aca="false">MIN(Inputs!$C$4+B205-1,99)</f>
        <v>90</v>
      </c>
      <c r="D205" s="55" t="n">
        <f aca="false">Inputs!$C$28</f>
        <v>0.05</v>
      </c>
      <c r="E205" s="15" t="n">
        <f aca="false">R204</f>
        <v>1</v>
      </c>
      <c r="F205" s="56" t="n">
        <f aca="false">Q204</f>
        <v>0</v>
      </c>
      <c r="G205" s="56" t="n">
        <f aca="false">IF(AND(MOD(A205-1,12)=0,B205&lt;=Inputs!$C$7,E205=0),Inputs!$C$6,0)</f>
        <v>0</v>
      </c>
      <c r="H205" s="56" t="n">
        <f aca="false">IF(B205=1,G205*Inputs!$C$9,0)</f>
        <v>0</v>
      </c>
      <c r="I205" s="56" t="n">
        <f aca="false">I204+G205</f>
        <v>120000</v>
      </c>
      <c r="J205" s="56" t="n">
        <f aca="false">(F205+G205+H205)*((1+D205)^(1/12)-1)</f>
        <v>0</v>
      </c>
      <c r="K205" s="56" t="n">
        <f aca="false">(F205+G205+H205+J205)*(Inputs!$C$14+IF(B205&lt;=10,Inputs!$C$12,Inputs!$C$13))/12</f>
        <v>0</v>
      </c>
      <c r="L205" s="56" t="n">
        <f aca="false">IF(OR(E205=1,A205&lt;=Inputs!$C$15),0,MAX(Inputs!$C$8*I205-(F205+G205+H205+J205-K205),0))</f>
        <v>0</v>
      </c>
      <c r="M205" s="56" t="n">
        <f aca="false">L205*INDEX(Rates!$B$2:$C$101,C205+1,IF(Inputs!$C$5="Male",1,2))/1000/12*Inputs!$C$16</f>
        <v>0</v>
      </c>
      <c r="N205" s="56" t="n">
        <f aca="false">IF($V$1=1,MAX(F205+G205+H205+J205-K205-M205,0)*Inputs!$C$22/12,0)</f>
        <v>0</v>
      </c>
      <c r="O205" s="56" t="n">
        <f aca="false">IF(AND(MOD(A205,12)=0,B205&gt;=Inputs!$C$18),MAX(F205+G205+H205+J205-K205-M205-N205,0)*Inputs!$C$17,0)</f>
        <v>0</v>
      </c>
      <c r="P205" s="56" t="n">
        <f aca="false">F205+G205+H205+J205-K205-M205-N205+O205</f>
        <v>0</v>
      </c>
      <c r="Q205" s="56" t="n">
        <f aca="false">IF(OR(E205=1,P205&lt;=0),0,P205)</f>
        <v>0</v>
      </c>
      <c r="R205" s="15" t="n">
        <f aca="false">IF(OR(E205=1,AND(P205&lt;=0,I205&gt;0)),1,0)</f>
        <v>1</v>
      </c>
      <c r="S205" s="15" t="n">
        <f aca="false">IF(L205&gt;0,1,0)</f>
        <v>0</v>
      </c>
    </row>
    <row r="206" customFormat="false" ht="15" hidden="false" customHeight="false" outlineLevel="0" collapsed="false">
      <c r="A206" s="15" t="n">
        <v>205</v>
      </c>
      <c r="B206" s="15" t="n">
        <f aca="false">INT((A206-1)/12)+1</f>
        <v>18</v>
      </c>
      <c r="C206" s="15" t="n">
        <f aca="false">MIN(Inputs!$C$4+B206-1,99)</f>
        <v>91</v>
      </c>
      <c r="D206" s="55" t="n">
        <f aca="false">Inputs!$C$28</f>
        <v>0.05</v>
      </c>
      <c r="E206" s="15" t="n">
        <f aca="false">R205</f>
        <v>1</v>
      </c>
      <c r="F206" s="56" t="n">
        <f aca="false">Q205</f>
        <v>0</v>
      </c>
      <c r="G206" s="56" t="n">
        <f aca="false">IF(AND(MOD(A206-1,12)=0,B206&lt;=Inputs!$C$7,E206=0),Inputs!$C$6,0)</f>
        <v>0</v>
      </c>
      <c r="H206" s="56" t="n">
        <f aca="false">IF(B206=1,G206*Inputs!$C$9,0)</f>
        <v>0</v>
      </c>
      <c r="I206" s="56" t="n">
        <f aca="false">I205+G206</f>
        <v>120000</v>
      </c>
      <c r="J206" s="56" t="n">
        <f aca="false">(F206+G206+H206)*((1+D206)^(1/12)-1)</f>
        <v>0</v>
      </c>
      <c r="K206" s="56" t="n">
        <f aca="false">(F206+G206+H206+J206)*(Inputs!$C$14+IF(B206&lt;=10,Inputs!$C$12,Inputs!$C$13))/12</f>
        <v>0</v>
      </c>
      <c r="L206" s="56" t="n">
        <f aca="false">IF(OR(E206=1,A206&lt;=Inputs!$C$15),0,MAX(Inputs!$C$8*I206-(F206+G206+H206+J206-K206),0))</f>
        <v>0</v>
      </c>
      <c r="M206" s="56" t="n">
        <f aca="false">L206*INDEX(Rates!$B$2:$C$101,C206+1,IF(Inputs!$C$5="Male",1,2))/1000/12*Inputs!$C$16</f>
        <v>0</v>
      </c>
      <c r="N206" s="56" t="n">
        <f aca="false">IF($V$1=1,MAX(F206+G206+H206+J206-K206-M206,0)*Inputs!$C$22/12,0)</f>
        <v>0</v>
      </c>
      <c r="O206" s="56" t="n">
        <f aca="false">IF(AND(MOD(A206,12)=0,B206&gt;=Inputs!$C$18),MAX(F206+G206+H206+J206-K206-M206-N206,0)*Inputs!$C$17,0)</f>
        <v>0</v>
      </c>
      <c r="P206" s="56" t="n">
        <f aca="false">F206+G206+H206+J206-K206-M206-N206+O206</f>
        <v>0</v>
      </c>
      <c r="Q206" s="56" t="n">
        <f aca="false">IF(OR(E206=1,P206&lt;=0),0,P206)</f>
        <v>0</v>
      </c>
      <c r="R206" s="15" t="n">
        <f aca="false">IF(OR(E206=1,AND(P206&lt;=0,I206&gt;0)),1,0)</f>
        <v>1</v>
      </c>
      <c r="S206" s="15" t="n">
        <f aca="false">IF(L206&gt;0,1,0)</f>
        <v>0</v>
      </c>
    </row>
    <row r="207" customFormat="false" ht="15" hidden="false" customHeight="false" outlineLevel="0" collapsed="false">
      <c r="A207" s="15" t="n">
        <v>206</v>
      </c>
      <c r="B207" s="15" t="n">
        <f aca="false">INT((A207-1)/12)+1</f>
        <v>18</v>
      </c>
      <c r="C207" s="15" t="n">
        <f aca="false">MIN(Inputs!$C$4+B207-1,99)</f>
        <v>91</v>
      </c>
      <c r="D207" s="55" t="n">
        <f aca="false">Inputs!$C$28</f>
        <v>0.05</v>
      </c>
      <c r="E207" s="15" t="n">
        <f aca="false">R206</f>
        <v>1</v>
      </c>
      <c r="F207" s="56" t="n">
        <f aca="false">Q206</f>
        <v>0</v>
      </c>
      <c r="G207" s="56" t="n">
        <f aca="false">IF(AND(MOD(A207-1,12)=0,B207&lt;=Inputs!$C$7,E207=0),Inputs!$C$6,0)</f>
        <v>0</v>
      </c>
      <c r="H207" s="56" t="n">
        <f aca="false">IF(B207=1,G207*Inputs!$C$9,0)</f>
        <v>0</v>
      </c>
      <c r="I207" s="56" t="n">
        <f aca="false">I206+G207</f>
        <v>120000</v>
      </c>
      <c r="J207" s="56" t="n">
        <f aca="false">(F207+G207+H207)*((1+D207)^(1/12)-1)</f>
        <v>0</v>
      </c>
      <c r="K207" s="56" t="n">
        <f aca="false">(F207+G207+H207+J207)*(Inputs!$C$14+IF(B207&lt;=10,Inputs!$C$12,Inputs!$C$13))/12</f>
        <v>0</v>
      </c>
      <c r="L207" s="56" t="n">
        <f aca="false">IF(OR(E207=1,A207&lt;=Inputs!$C$15),0,MAX(Inputs!$C$8*I207-(F207+G207+H207+J207-K207),0))</f>
        <v>0</v>
      </c>
      <c r="M207" s="56" t="n">
        <f aca="false">L207*INDEX(Rates!$B$2:$C$101,C207+1,IF(Inputs!$C$5="Male",1,2))/1000/12*Inputs!$C$16</f>
        <v>0</v>
      </c>
      <c r="N207" s="56" t="n">
        <f aca="false">IF($V$1=1,MAX(F207+G207+H207+J207-K207-M207,0)*Inputs!$C$22/12,0)</f>
        <v>0</v>
      </c>
      <c r="O207" s="56" t="n">
        <f aca="false">IF(AND(MOD(A207,12)=0,B207&gt;=Inputs!$C$18),MAX(F207+G207+H207+J207-K207-M207-N207,0)*Inputs!$C$17,0)</f>
        <v>0</v>
      </c>
      <c r="P207" s="56" t="n">
        <f aca="false">F207+G207+H207+J207-K207-M207-N207+O207</f>
        <v>0</v>
      </c>
      <c r="Q207" s="56" t="n">
        <f aca="false">IF(OR(E207=1,P207&lt;=0),0,P207)</f>
        <v>0</v>
      </c>
      <c r="R207" s="15" t="n">
        <f aca="false">IF(OR(E207=1,AND(P207&lt;=0,I207&gt;0)),1,0)</f>
        <v>1</v>
      </c>
      <c r="S207" s="15" t="n">
        <f aca="false">IF(L207&gt;0,1,0)</f>
        <v>0</v>
      </c>
    </row>
    <row r="208" customFormat="false" ht="15" hidden="false" customHeight="false" outlineLevel="0" collapsed="false">
      <c r="A208" s="15" t="n">
        <v>207</v>
      </c>
      <c r="B208" s="15" t="n">
        <f aca="false">INT((A208-1)/12)+1</f>
        <v>18</v>
      </c>
      <c r="C208" s="15" t="n">
        <f aca="false">MIN(Inputs!$C$4+B208-1,99)</f>
        <v>91</v>
      </c>
      <c r="D208" s="55" t="n">
        <f aca="false">Inputs!$C$28</f>
        <v>0.05</v>
      </c>
      <c r="E208" s="15" t="n">
        <f aca="false">R207</f>
        <v>1</v>
      </c>
      <c r="F208" s="56" t="n">
        <f aca="false">Q207</f>
        <v>0</v>
      </c>
      <c r="G208" s="56" t="n">
        <f aca="false">IF(AND(MOD(A208-1,12)=0,B208&lt;=Inputs!$C$7,E208=0),Inputs!$C$6,0)</f>
        <v>0</v>
      </c>
      <c r="H208" s="56" t="n">
        <f aca="false">IF(B208=1,G208*Inputs!$C$9,0)</f>
        <v>0</v>
      </c>
      <c r="I208" s="56" t="n">
        <f aca="false">I207+G208</f>
        <v>120000</v>
      </c>
      <c r="J208" s="56" t="n">
        <f aca="false">(F208+G208+H208)*((1+D208)^(1/12)-1)</f>
        <v>0</v>
      </c>
      <c r="K208" s="56" t="n">
        <f aca="false">(F208+G208+H208+J208)*(Inputs!$C$14+IF(B208&lt;=10,Inputs!$C$12,Inputs!$C$13))/12</f>
        <v>0</v>
      </c>
      <c r="L208" s="56" t="n">
        <f aca="false">IF(OR(E208=1,A208&lt;=Inputs!$C$15),0,MAX(Inputs!$C$8*I208-(F208+G208+H208+J208-K208),0))</f>
        <v>0</v>
      </c>
      <c r="M208" s="56" t="n">
        <f aca="false">L208*INDEX(Rates!$B$2:$C$101,C208+1,IF(Inputs!$C$5="Male",1,2))/1000/12*Inputs!$C$16</f>
        <v>0</v>
      </c>
      <c r="N208" s="56" t="n">
        <f aca="false">IF($V$1=1,MAX(F208+G208+H208+J208-K208-M208,0)*Inputs!$C$22/12,0)</f>
        <v>0</v>
      </c>
      <c r="O208" s="56" t="n">
        <f aca="false">IF(AND(MOD(A208,12)=0,B208&gt;=Inputs!$C$18),MAX(F208+G208+H208+J208-K208-M208-N208,0)*Inputs!$C$17,0)</f>
        <v>0</v>
      </c>
      <c r="P208" s="56" t="n">
        <f aca="false">F208+G208+H208+J208-K208-M208-N208+O208</f>
        <v>0</v>
      </c>
      <c r="Q208" s="56" t="n">
        <f aca="false">IF(OR(E208=1,P208&lt;=0),0,P208)</f>
        <v>0</v>
      </c>
      <c r="R208" s="15" t="n">
        <f aca="false">IF(OR(E208=1,AND(P208&lt;=0,I208&gt;0)),1,0)</f>
        <v>1</v>
      </c>
      <c r="S208" s="15" t="n">
        <f aca="false">IF(L208&gt;0,1,0)</f>
        <v>0</v>
      </c>
    </row>
    <row r="209" customFormat="false" ht="15" hidden="false" customHeight="false" outlineLevel="0" collapsed="false">
      <c r="A209" s="15" t="n">
        <v>208</v>
      </c>
      <c r="B209" s="15" t="n">
        <f aca="false">INT((A209-1)/12)+1</f>
        <v>18</v>
      </c>
      <c r="C209" s="15" t="n">
        <f aca="false">MIN(Inputs!$C$4+B209-1,99)</f>
        <v>91</v>
      </c>
      <c r="D209" s="55" t="n">
        <f aca="false">Inputs!$C$28</f>
        <v>0.05</v>
      </c>
      <c r="E209" s="15" t="n">
        <f aca="false">R208</f>
        <v>1</v>
      </c>
      <c r="F209" s="56" t="n">
        <f aca="false">Q208</f>
        <v>0</v>
      </c>
      <c r="G209" s="56" t="n">
        <f aca="false">IF(AND(MOD(A209-1,12)=0,B209&lt;=Inputs!$C$7,E209=0),Inputs!$C$6,0)</f>
        <v>0</v>
      </c>
      <c r="H209" s="56" t="n">
        <f aca="false">IF(B209=1,G209*Inputs!$C$9,0)</f>
        <v>0</v>
      </c>
      <c r="I209" s="56" t="n">
        <f aca="false">I208+G209</f>
        <v>120000</v>
      </c>
      <c r="J209" s="56" t="n">
        <f aca="false">(F209+G209+H209)*((1+D209)^(1/12)-1)</f>
        <v>0</v>
      </c>
      <c r="K209" s="56" t="n">
        <f aca="false">(F209+G209+H209+J209)*(Inputs!$C$14+IF(B209&lt;=10,Inputs!$C$12,Inputs!$C$13))/12</f>
        <v>0</v>
      </c>
      <c r="L209" s="56" t="n">
        <f aca="false">IF(OR(E209=1,A209&lt;=Inputs!$C$15),0,MAX(Inputs!$C$8*I209-(F209+G209+H209+J209-K209),0))</f>
        <v>0</v>
      </c>
      <c r="M209" s="56" t="n">
        <f aca="false">L209*INDEX(Rates!$B$2:$C$101,C209+1,IF(Inputs!$C$5="Male",1,2))/1000/12*Inputs!$C$16</f>
        <v>0</v>
      </c>
      <c r="N209" s="56" t="n">
        <f aca="false">IF($V$1=1,MAX(F209+G209+H209+J209-K209-M209,0)*Inputs!$C$22/12,0)</f>
        <v>0</v>
      </c>
      <c r="O209" s="56" t="n">
        <f aca="false">IF(AND(MOD(A209,12)=0,B209&gt;=Inputs!$C$18),MAX(F209+G209+H209+J209-K209-M209-N209,0)*Inputs!$C$17,0)</f>
        <v>0</v>
      </c>
      <c r="P209" s="56" t="n">
        <f aca="false">F209+G209+H209+J209-K209-M209-N209+O209</f>
        <v>0</v>
      </c>
      <c r="Q209" s="56" t="n">
        <f aca="false">IF(OR(E209=1,P209&lt;=0),0,P209)</f>
        <v>0</v>
      </c>
      <c r="R209" s="15" t="n">
        <f aca="false">IF(OR(E209=1,AND(P209&lt;=0,I209&gt;0)),1,0)</f>
        <v>1</v>
      </c>
      <c r="S209" s="15" t="n">
        <f aca="false">IF(L209&gt;0,1,0)</f>
        <v>0</v>
      </c>
    </row>
    <row r="210" customFormat="false" ht="15" hidden="false" customHeight="false" outlineLevel="0" collapsed="false">
      <c r="A210" s="15" t="n">
        <v>209</v>
      </c>
      <c r="B210" s="15" t="n">
        <f aca="false">INT((A210-1)/12)+1</f>
        <v>18</v>
      </c>
      <c r="C210" s="15" t="n">
        <f aca="false">MIN(Inputs!$C$4+B210-1,99)</f>
        <v>91</v>
      </c>
      <c r="D210" s="55" t="n">
        <f aca="false">Inputs!$C$28</f>
        <v>0.05</v>
      </c>
      <c r="E210" s="15" t="n">
        <f aca="false">R209</f>
        <v>1</v>
      </c>
      <c r="F210" s="56" t="n">
        <f aca="false">Q209</f>
        <v>0</v>
      </c>
      <c r="G210" s="56" t="n">
        <f aca="false">IF(AND(MOD(A210-1,12)=0,B210&lt;=Inputs!$C$7,E210=0),Inputs!$C$6,0)</f>
        <v>0</v>
      </c>
      <c r="H210" s="56" t="n">
        <f aca="false">IF(B210=1,G210*Inputs!$C$9,0)</f>
        <v>0</v>
      </c>
      <c r="I210" s="56" t="n">
        <f aca="false">I209+G210</f>
        <v>120000</v>
      </c>
      <c r="J210" s="56" t="n">
        <f aca="false">(F210+G210+H210)*((1+D210)^(1/12)-1)</f>
        <v>0</v>
      </c>
      <c r="K210" s="56" t="n">
        <f aca="false">(F210+G210+H210+J210)*(Inputs!$C$14+IF(B210&lt;=10,Inputs!$C$12,Inputs!$C$13))/12</f>
        <v>0</v>
      </c>
      <c r="L210" s="56" t="n">
        <f aca="false">IF(OR(E210=1,A210&lt;=Inputs!$C$15),0,MAX(Inputs!$C$8*I210-(F210+G210+H210+J210-K210),0))</f>
        <v>0</v>
      </c>
      <c r="M210" s="56" t="n">
        <f aca="false">L210*INDEX(Rates!$B$2:$C$101,C210+1,IF(Inputs!$C$5="Male",1,2))/1000/12*Inputs!$C$16</f>
        <v>0</v>
      </c>
      <c r="N210" s="56" t="n">
        <f aca="false">IF($V$1=1,MAX(F210+G210+H210+J210-K210-M210,0)*Inputs!$C$22/12,0)</f>
        <v>0</v>
      </c>
      <c r="O210" s="56" t="n">
        <f aca="false">IF(AND(MOD(A210,12)=0,B210&gt;=Inputs!$C$18),MAX(F210+G210+H210+J210-K210-M210-N210,0)*Inputs!$C$17,0)</f>
        <v>0</v>
      </c>
      <c r="P210" s="56" t="n">
        <f aca="false">F210+G210+H210+J210-K210-M210-N210+O210</f>
        <v>0</v>
      </c>
      <c r="Q210" s="56" t="n">
        <f aca="false">IF(OR(E210=1,P210&lt;=0),0,P210)</f>
        <v>0</v>
      </c>
      <c r="R210" s="15" t="n">
        <f aca="false">IF(OR(E210=1,AND(P210&lt;=0,I210&gt;0)),1,0)</f>
        <v>1</v>
      </c>
      <c r="S210" s="15" t="n">
        <f aca="false">IF(L210&gt;0,1,0)</f>
        <v>0</v>
      </c>
    </row>
    <row r="211" customFormat="false" ht="15" hidden="false" customHeight="false" outlineLevel="0" collapsed="false">
      <c r="A211" s="15" t="n">
        <v>210</v>
      </c>
      <c r="B211" s="15" t="n">
        <f aca="false">INT((A211-1)/12)+1</f>
        <v>18</v>
      </c>
      <c r="C211" s="15" t="n">
        <f aca="false">MIN(Inputs!$C$4+B211-1,99)</f>
        <v>91</v>
      </c>
      <c r="D211" s="55" t="n">
        <f aca="false">Inputs!$C$28</f>
        <v>0.05</v>
      </c>
      <c r="E211" s="15" t="n">
        <f aca="false">R210</f>
        <v>1</v>
      </c>
      <c r="F211" s="56" t="n">
        <f aca="false">Q210</f>
        <v>0</v>
      </c>
      <c r="G211" s="56" t="n">
        <f aca="false">IF(AND(MOD(A211-1,12)=0,B211&lt;=Inputs!$C$7,E211=0),Inputs!$C$6,0)</f>
        <v>0</v>
      </c>
      <c r="H211" s="56" t="n">
        <f aca="false">IF(B211=1,G211*Inputs!$C$9,0)</f>
        <v>0</v>
      </c>
      <c r="I211" s="56" t="n">
        <f aca="false">I210+G211</f>
        <v>120000</v>
      </c>
      <c r="J211" s="56" t="n">
        <f aca="false">(F211+G211+H211)*((1+D211)^(1/12)-1)</f>
        <v>0</v>
      </c>
      <c r="K211" s="56" t="n">
        <f aca="false">(F211+G211+H211+J211)*(Inputs!$C$14+IF(B211&lt;=10,Inputs!$C$12,Inputs!$C$13))/12</f>
        <v>0</v>
      </c>
      <c r="L211" s="56" t="n">
        <f aca="false">IF(OR(E211=1,A211&lt;=Inputs!$C$15),0,MAX(Inputs!$C$8*I211-(F211+G211+H211+J211-K211),0))</f>
        <v>0</v>
      </c>
      <c r="M211" s="56" t="n">
        <f aca="false">L211*INDEX(Rates!$B$2:$C$101,C211+1,IF(Inputs!$C$5="Male",1,2))/1000/12*Inputs!$C$16</f>
        <v>0</v>
      </c>
      <c r="N211" s="56" t="n">
        <f aca="false">IF($V$1=1,MAX(F211+G211+H211+J211-K211-M211,0)*Inputs!$C$22/12,0)</f>
        <v>0</v>
      </c>
      <c r="O211" s="56" t="n">
        <f aca="false">IF(AND(MOD(A211,12)=0,B211&gt;=Inputs!$C$18),MAX(F211+G211+H211+J211-K211-M211-N211,0)*Inputs!$C$17,0)</f>
        <v>0</v>
      </c>
      <c r="P211" s="56" t="n">
        <f aca="false">F211+G211+H211+J211-K211-M211-N211+O211</f>
        <v>0</v>
      </c>
      <c r="Q211" s="56" t="n">
        <f aca="false">IF(OR(E211=1,P211&lt;=0),0,P211)</f>
        <v>0</v>
      </c>
      <c r="R211" s="15" t="n">
        <f aca="false">IF(OR(E211=1,AND(P211&lt;=0,I211&gt;0)),1,0)</f>
        <v>1</v>
      </c>
      <c r="S211" s="15" t="n">
        <f aca="false">IF(L211&gt;0,1,0)</f>
        <v>0</v>
      </c>
    </row>
    <row r="212" customFormat="false" ht="15" hidden="false" customHeight="false" outlineLevel="0" collapsed="false">
      <c r="A212" s="15" t="n">
        <v>211</v>
      </c>
      <c r="B212" s="15" t="n">
        <f aca="false">INT((A212-1)/12)+1</f>
        <v>18</v>
      </c>
      <c r="C212" s="15" t="n">
        <f aca="false">MIN(Inputs!$C$4+B212-1,99)</f>
        <v>91</v>
      </c>
      <c r="D212" s="55" t="n">
        <f aca="false">Inputs!$C$28</f>
        <v>0.05</v>
      </c>
      <c r="E212" s="15" t="n">
        <f aca="false">R211</f>
        <v>1</v>
      </c>
      <c r="F212" s="56" t="n">
        <f aca="false">Q211</f>
        <v>0</v>
      </c>
      <c r="G212" s="56" t="n">
        <f aca="false">IF(AND(MOD(A212-1,12)=0,B212&lt;=Inputs!$C$7,E212=0),Inputs!$C$6,0)</f>
        <v>0</v>
      </c>
      <c r="H212" s="56" t="n">
        <f aca="false">IF(B212=1,G212*Inputs!$C$9,0)</f>
        <v>0</v>
      </c>
      <c r="I212" s="56" t="n">
        <f aca="false">I211+G212</f>
        <v>120000</v>
      </c>
      <c r="J212" s="56" t="n">
        <f aca="false">(F212+G212+H212)*((1+D212)^(1/12)-1)</f>
        <v>0</v>
      </c>
      <c r="K212" s="56" t="n">
        <f aca="false">(F212+G212+H212+J212)*(Inputs!$C$14+IF(B212&lt;=10,Inputs!$C$12,Inputs!$C$13))/12</f>
        <v>0</v>
      </c>
      <c r="L212" s="56" t="n">
        <f aca="false">IF(OR(E212=1,A212&lt;=Inputs!$C$15),0,MAX(Inputs!$C$8*I212-(F212+G212+H212+J212-K212),0))</f>
        <v>0</v>
      </c>
      <c r="M212" s="56" t="n">
        <f aca="false">L212*INDEX(Rates!$B$2:$C$101,C212+1,IF(Inputs!$C$5="Male",1,2))/1000/12*Inputs!$C$16</f>
        <v>0</v>
      </c>
      <c r="N212" s="56" t="n">
        <f aca="false">IF($V$1=1,MAX(F212+G212+H212+J212-K212-M212,0)*Inputs!$C$22/12,0)</f>
        <v>0</v>
      </c>
      <c r="O212" s="56" t="n">
        <f aca="false">IF(AND(MOD(A212,12)=0,B212&gt;=Inputs!$C$18),MAX(F212+G212+H212+J212-K212-M212-N212,0)*Inputs!$C$17,0)</f>
        <v>0</v>
      </c>
      <c r="P212" s="56" t="n">
        <f aca="false">F212+G212+H212+J212-K212-M212-N212+O212</f>
        <v>0</v>
      </c>
      <c r="Q212" s="56" t="n">
        <f aca="false">IF(OR(E212=1,P212&lt;=0),0,P212)</f>
        <v>0</v>
      </c>
      <c r="R212" s="15" t="n">
        <f aca="false">IF(OR(E212=1,AND(P212&lt;=0,I212&gt;0)),1,0)</f>
        <v>1</v>
      </c>
      <c r="S212" s="15" t="n">
        <f aca="false">IF(L212&gt;0,1,0)</f>
        <v>0</v>
      </c>
    </row>
    <row r="213" customFormat="false" ht="15" hidden="false" customHeight="false" outlineLevel="0" collapsed="false">
      <c r="A213" s="15" t="n">
        <v>212</v>
      </c>
      <c r="B213" s="15" t="n">
        <f aca="false">INT((A213-1)/12)+1</f>
        <v>18</v>
      </c>
      <c r="C213" s="15" t="n">
        <f aca="false">MIN(Inputs!$C$4+B213-1,99)</f>
        <v>91</v>
      </c>
      <c r="D213" s="55" t="n">
        <f aca="false">Inputs!$C$28</f>
        <v>0.05</v>
      </c>
      <c r="E213" s="15" t="n">
        <f aca="false">R212</f>
        <v>1</v>
      </c>
      <c r="F213" s="56" t="n">
        <f aca="false">Q212</f>
        <v>0</v>
      </c>
      <c r="G213" s="56" t="n">
        <f aca="false">IF(AND(MOD(A213-1,12)=0,B213&lt;=Inputs!$C$7,E213=0),Inputs!$C$6,0)</f>
        <v>0</v>
      </c>
      <c r="H213" s="56" t="n">
        <f aca="false">IF(B213=1,G213*Inputs!$C$9,0)</f>
        <v>0</v>
      </c>
      <c r="I213" s="56" t="n">
        <f aca="false">I212+G213</f>
        <v>120000</v>
      </c>
      <c r="J213" s="56" t="n">
        <f aca="false">(F213+G213+H213)*((1+D213)^(1/12)-1)</f>
        <v>0</v>
      </c>
      <c r="K213" s="56" t="n">
        <f aca="false">(F213+G213+H213+J213)*(Inputs!$C$14+IF(B213&lt;=10,Inputs!$C$12,Inputs!$C$13))/12</f>
        <v>0</v>
      </c>
      <c r="L213" s="56" t="n">
        <f aca="false">IF(OR(E213=1,A213&lt;=Inputs!$C$15),0,MAX(Inputs!$C$8*I213-(F213+G213+H213+J213-K213),0))</f>
        <v>0</v>
      </c>
      <c r="M213" s="56" t="n">
        <f aca="false">L213*INDEX(Rates!$B$2:$C$101,C213+1,IF(Inputs!$C$5="Male",1,2))/1000/12*Inputs!$C$16</f>
        <v>0</v>
      </c>
      <c r="N213" s="56" t="n">
        <f aca="false">IF($V$1=1,MAX(F213+G213+H213+J213-K213-M213,0)*Inputs!$C$22/12,0)</f>
        <v>0</v>
      </c>
      <c r="O213" s="56" t="n">
        <f aca="false">IF(AND(MOD(A213,12)=0,B213&gt;=Inputs!$C$18),MAX(F213+G213+H213+J213-K213-M213-N213,0)*Inputs!$C$17,0)</f>
        <v>0</v>
      </c>
      <c r="P213" s="56" t="n">
        <f aca="false">F213+G213+H213+J213-K213-M213-N213+O213</f>
        <v>0</v>
      </c>
      <c r="Q213" s="56" t="n">
        <f aca="false">IF(OR(E213=1,P213&lt;=0),0,P213)</f>
        <v>0</v>
      </c>
      <c r="R213" s="15" t="n">
        <f aca="false">IF(OR(E213=1,AND(P213&lt;=0,I213&gt;0)),1,0)</f>
        <v>1</v>
      </c>
      <c r="S213" s="15" t="n">
        <f aca="false">IF(L213&gt;0,1,0)</f>
        <v>0</v>
      </c>
    </row>
    <row r="214" customFormat="false" ht="15" hidden="false" customHeight="false" outlineLevel="0" collapsed="false">
      <c r="A214" s="15" t="n">
        <v>213</v>
      </c>
      <c r="B214" s="15" t="n">
        <f aca="false">INT((A214-1)/12)+1</f>
        <v>18</v>
      </c>
      <c r="C214" s="15" t="n">
        <f aca="false">MIN(Inputs!$C$4+B214-1,99)</f>
        <v>91</v>
      </c>
      <c r="D214" s="55" t="n">
        <f aca="false">Inputs!$C$28</f>
        <v>0.05</v>
      </c>
      <c r="E214" s="15" t="n">
        <f aca="false">R213</f>
        <v>1</v>
      </c>
      <c r="F214" s="56" t="n">
        <f aca="false">Q213</f>
        <v>0</v>
      </c>
      <c r="G214" s="56" t="n">
        <f aca="false">IF(AND(MOD(A214-1,12)=0,B214&lt;=Inputs!$C$7,E214=0),Inputs!$C$6,0)</f>
        <v>0</v>
      </c>
      <c r="H214" s="56" t="n">
        <f aca="false">IF(B214=1,G214*Inputs!$C$9,0)</f>
        <v>0</v>
      </c>
      <c r="I214" s="56" t="n">
        <f aca="false">I213+G214</f>
        <v>120000</v>
      </c>
      <c r="J214" s="56" t="n">
        <f aca="false">(F214+G214+H214)*((1+D214)^(1/12)-1)</f>
        <v>0</v>
      </c>
      <c r="K214" s="56" t="n">
        <f aca="false">(F214+G214+H214+J214)*(Inputs!$C$14+IF(B214&lt;=10,Inputs!$C$12,Inputs!$C$13))/12</f>
        <v>0</v>
      </c>
      <c r="L214" s="56" t="n">
        <f aca="false">IF(OR(E214=1,A214&lt;=Inputs!$C$15),0,MAX(Inputs!$C$8*I214-(F214+G214+H214+J214-K214),0))</f>
        <v>0</v>
      </c>
      <c r="M214" s="56" t="n">
        <f aca="false">L214*INDEX(Rates!$B$2:$C$101,C214+1,IF(Inputs!$C$5="Male",1,2))/1000/12*Inputs!$C$16</f>
        <v>0</v>
      </c>
      <c r="N214" s="56" t="n">
        <f aca="false">IF($V$1=1,MAX(F214+G214+H214+J214-K214-M214,0)*Inputs!$C$22/12,0)</f>
        <v>0</v>
      </c>
      <c r="O214" s="56" t="n">
        <f aca="false">IF(AND(MOD(A214,12)=0,B214&gt;=Inputs!$C$18),MAX(F214+G214+H214+J214-K214-M214-N214,0)*Inputs!$C$17,0)</f>
        <v>0</v>
      </c>
      <c r="P214" s="56" t="n">
        <f aca="false">F214+G214+H214+J214-K214-M214-N214+O214</f>
        <v>0</v>
      </c>
      <c r="Q214" s="56" t="n">
        <f aca="false">IF(OR(E214=1,P214&lt;=0),0,P214)</f>
        <v>0</v>
      </c>
      <c r="R214" s="15" t="n">
        <f aca="false">IF(OR(E214=1,AND(P214&lt;=0,I214&gt;0)),1,0)</f>
        <v>1</v>
      </c>
      <c r="S214" s="15" t="n">
        <f aca="false">IF(L214&gt;0,1,0)</f>
        <v>0</v>
      </c>
    </row>
    <row r="215" customFormat="false" ht="15" hidden="false" customHeight="false" outlineLevel="0" collapsed="false">
      <c r="A215" s="15" t="n">
        <v>214</v>
      </c>
      <c r="B215" s="15" t="n">
        <f aca="false">INT((A215-1)/12)+1</f>
        <v>18</v>
      </c>
      <c r="C215" s="15" t="n">
        <f aca="false">MIN(Inputs!$C$4+B215-1,99)</f>
        <v>91</v>
      </c>
      <c r="D215" s="55" t="n">
        <f aca="false">Inputs!$C$28</f>
        <v>0.05</v>
      </c>
      <c r="E215" s="15" t="n">
        <f aca="false">R214</f>
        <v>1</v>
      </c>
      <c r="F215" s="56" t="n">
        <f aca="false">Q214</f>
        <v>0</v>
      </c>
      <c r="G215" s="56" t="n">
        <f aca="false">IF(AND(MOD(A215-1,12)=0,B215&lt;=Inputs!$C$7,E215=0),Inputs!$C$6,0)</f>
        <v>0</v>
      </c>
      <c r="H215" s="56" t="n">
        <f aca="false">IF(B215=1,G215*Inputs!$C$9,0)</f>
        <v>0</v>
      </c>
      <c r="I215" s="56" t="n">
        <f aca="false">I214+G215</f>
        <v>120000</v>
      </c>
      <c r="J215" s="56" t="n">
        <f aca="false">(F215+G215+H215)*((1+D215)^(1/12)-1)</f>
        <v>0</v>
      </c>
      <c r="K215" s="56" t="n">
        <f aca="false">(F215+G215+H215+J215)*(Inputs!$C$14+IF(B215&lt;=10,Inputs!$C$12,Inputs!$C$13))/12</f>
        <v>0</v>
      </c>
      <c r="L215" s="56" t="n">
        <f aca="false">IF(OR(E215=1,A215&lt;=Inputs!$C$15),0,MAX(Inputs!$C$8*I215-(F215+G215+H215+J215-K215),0))</f>
        <v>0</v>
      </c>
      <c r="M215" s="56" t="n">
        <f aca="false">L215*INDEX(Rates!$B$2:$C$101,C215+1,IF(Inputs!$C$5="Male",1,2))/1000/12*Inputs!$C$16</f>
        <v>0</v>
      </c>
      <c r="N215" s="56" t="n">
        <f aca="false">IF($V$1=1,MAX(F215+G215+H215+J215-K215-M215,0)*Inputs!$C$22/12,0)</f>
        <v>0</v>
      </c>
      <c r="O215" s="56" t="n">
        <f aca="false">IF(AND(MOD(A215,12)=0,B215&gt;=Inputs!$C$18),MAX(F215+G215+H215+J215-K215-M215-N215,0)*Inputs!$C$17,0)</f>
        <v>0</v>
      </c>
      <c r="P215" s="56" t="n">
        <f aca="false">F215+G215+H215+J215-K215-M215-N215+O215</f>
        <v>0</v>
      </c>
      <c r="Q215" s="56" t="n">
        <f aca="false">IF(OR(E215=1,P215&lt;=0),0,P215)</f>
        <v>0</v>
      </c>
      <c r="R215" s="15" t="n">
        <f aca="false">IF(OR(E215=1,AND(P215&lt;=0,I215&gt;0)),1,0)</f>
        <v>1</v>
      </c>
      <c r="S215" s="15" t="n">
        <f aca="false">IF(L215&gt;0,1,0)</f>
        <v>0</v>
      </c>
    </row>
    <row r="216" customFormat="false" ht="15" hidden="false" customHeight="false" outlineLevel="0" collapsed="false">
      <c r="A216" s="15" t="n">
        <v>215</v>
      </c>
      <c r="B216" s="15" t="n">
        <f aca="false">INT((A216-1)/12)+1</f>
        <v>18</v>
      </c>
      <c r="C216" s="15" t="n">
        <f aca="false">MIN(Inputs!$C$4+B216-1,99)</f>
        <v>91</v>
      </c>
      <c r="D216" s="55" t="n">
        <f aca="false">Inputs!$C$28</f>
        <v>0.05</v>
      </c>
      <c r="E216" s="15" t="n">
        <f aca="false">R215</f>
        <v>1</v>
      </c>
      <c r="F216" s="56" t="n">
        <f aca="false">Q215</f>
        <v>0</v>
      </c>
      <c r="G216" s="56" t="n">
        <f aca="false">IF(AND(MOD(A216-1,12)=0,B216&lt;=Inputs!$C$7,E216=0),Inputs!$C$6,0)</f>
        <v>0</v>
      </c>
      <c r="H216" s="56" t="n">
        <f aca="false">IF(B216=1,G216*Inputs!$C$9,0)</f>
        <v>0</v>
      </c>
      <c r="I216" s="56" t="n">
        <f aca="false">I215+G216</f>
        <v>120000</v>
      </c>
      <c r="J216" s="56" t="n">
        <f aca="false">(F216+G216+H216)*((1+D216)^(1/12)-1)</f>
        <v>0</v>
      </c>
      <c r="K216" s="56" t="n">
        <f aca="false">(F216+G216+H216+J216)*(Inputs!$C$14+IF(B216&lt;=10,Inputs!$C$12,Inputs!$C$13))/12</f>
        <v>0</v>
      </c>
      <c r="L216" s="56" t="n">
        <f aca="false">IF(OR(E216=1,A216&lt;=Inputs!$C$15),0,MAX(Inputs!$C$8*I216-(F216+G216+H216+J216-K216),0))</f>
        <v>0</v>
      </c>
      <c r="M216" s="56" t="n">
        <f aca="false">L216*INDEX(Rates!$B$2:$C$101,C216+1,IF(Inputs!$C$5="Male",1,2))/1000/12*Inputs!$C$16</f>
        <v>0</v>
      </c>
      <c r="N216" s="56" t="n">
        <f aca="false">IF($V$1=1,MAX(F216+G216+H216+J216-K216-M216,0)*Inputs!$C$22/12,0)</f>
        <v>0</v>
      </c>
      <c r="O216" s="56" t="n">
        <f aca="false">IF(AND(MOD(A216,12)=0,B216&gt;=Inputs!$C$18),MAX(F216+G216+H216+J216-K216-M216-N216,0)*Inputs!$C$17,0)</f>
        <v>0</v>
      </c>
      <c r="P216" s="56" t="n">
        <f aca="false">F216+G216+H216+J216-K216-M216-N216+O216</f>
        <v>0</v>
      </c>
      <c r="Q216" s="56" t="n">
        <f aca="false">IF(OR(E216=1,P216&lt;=0),0,P216)</f>
        <v>0</v>
      </c>
      <c r="R216" s="15" t="n">
        <f aca="false">IF(OR(E216=1,AND(P216&lt;=0,I216&gt;0)),1,0)</f>
        <v>1</v>
      </c>
      <c r="S216" s="15" t="n">
        <f aca="false">IF(L216&gt;0,1,0)</f>
        <v>0</v>
      </c>
    </row>
    <row r="217" customFormat="false" ht="15" hidden="false" customHeight="false" outlineLevel="0" collapsed="false">
      <c r="A217" s="15" t="n">
        <v>216</v>
      </c>
      <c r="B217" s="15" t="n">
        <f aca="false">INT((A217-1)/12)+1</f>
        <v>18</v>
      </c>
      <c r="C217" s="15" t="n">
        <f aca="false">MIN(Inputs!$C$4+B217-1,99)</f>
        <v>91</v>
      </c>
      <c r="D217" s="55" t="n">
        <f aca="false">Inputs!$C$28</f>
        <v>0.05</v>
      </c>
      <c r="E217" s="15" t="n">
        <f aca="false">R216</f>
        <v>1</v>
      </c>
      <c r="F217" s="56" t="n">
        <f aca="false">Q216</f>
        <v>0</v>
      </c>
      <c r="G217" s="56" t="n">
        <f aca="false">IF(AND(MOD(A217-1,12)=0,B217&lt;=Inputs!$C$7,E217=0),Inputs!$C$6,0)</f>
        <v>0</v>
      </c>
      <c r="H217" s="56" t="n">
        <f aca="false">IF(B217=1,G217*Inputs!$C$9,0)</f>
        <v>0</v>
      </c>
      <c r="I217" s="56" t="n">
        <f aca="false">I216+G217</f>
        <v>120000</v>
      </c>
      <c r="J217" s="56" t="n">
        <f aca="false">(F217+G217+H217)*((1+D217)^(1/12)-1)</f>
        <v>0</v>
      </c>
      <c r="K217" s="56" t="n">
        <f aca="false">(F217+G217+H217+J217)*(Inputs!$C$14+IF(B217&lt;=10,Inputs!$C$12,Inputs!$C$13))/12</f>
        <v>0</v>
      </c>
      <c r="L217" s="56" t="n">
        <f aca="false">IF(OR(E217=1,A217&lt;=Inputs!$C$15),0,MAX(Inputs!$C$8*I217-(F217+G217+H217+J217-K217),0))</f>
        <v>0</v>
      </c>
      <c r="M217" s="56" t="n">
        <f aca="false">L217*INDEX(Rates!$B$2:$C$101,C217+1,IF(Inputs!$C$5="Male",1,2))/1000/12*Inputs!$C$16</f>
        <v>0</v>
      </c>
      <c r="N217" s="56" t="n">
        <f aca="false">IF($V$1=1,MAX(F217+G217+H217+J217-K217-M217,0)*Inputs!$C$22/12,0)</f>
        <v>0</v>
      </c>
      <c r="O217" s="56" t="n">
        <f aca="false">IF(AND(MOD(A217,12)=0,B217&gt;=Inputs!$C$18),MAX(F217+G217+H217+J217-K217-M217-N217,0)*Inputs!$C$17,0)</f>
        <v>0</v>
      </c>
      <c r="P217" s="56" t="n">
        <f aca="false">F217+G217+H217+J217-K217-M217-N217+O217</f>
        <v>0</v>
      </c>
      <c r="Q217" s="56" t="n">
        <f aca="false">IF(OR(E217=1,P217&lt;=0),0,P217)</f>
        <v>0</v>
      </c>
      <c r="R217" s="15" t="n">
        <f aca="false">IF(OR(E217=1,AND(P217&lt;=0,I217&gt;0)),1,0)</f>
        <v>1</v>
      </c>
      <c r="S217" s="15" t="n">
        <f aca="false">IF(L217&gt;0,1,0)</f>
        <v>0</v>
      </c>
    </row>
    <row r="218" customFormat="false" ht="15" hidden="false" customHeight="false" outlineLevel="0" collapsed="false">
      <c r="A218" s="15" t="n">
        <v>217</v>
      </c>
      <c r="B218" s="15" t="n">
        <f aca="false">INT((A218-1)/12)+1</f>
        <v>19</v>
      </c>
      <c r="C218" s="15" t="n">
        <f aca="false">MIN(Inputs!$C$4+B218-1,99)</f>
        <v>92</v>
      </c>
      <c r="D218" s="55" t="n">
        <f aca="false">Inputs!$C$28</f>
        <v>0.05</v>
      </c>
      <c r="E218" s="15" t="n">
        <f aca="false">R217</f>
        <v>1</v>
      </c>
      <c r="F218" s="56" t="n">
        <f aca="false">Q217</f>
        <v>0</v>
      </c>
      <c r="G218" s="56" t="n">
        <f aca="false">IF(AND(MOD(A218-1,12)=0,B218&lt;=Inputs!$C$7,E218=0),Inputs!$C$6,0)</f>
        <v>0</v>
      </c>
      <c r="H218" s="56" t="n">
        <f aca="false">IF(B218=1,G218*Inputs!$C$9,0)</f>
        <v>0</v>
      </c>
      <c r="I218" s="56" t="n">
        <f aca="false">I217+G218</f>
        <v>120000</v>
      </c>
      <c r="J218" s="56" t="n">
        <f aca="false">(F218+G218+H218)*((1+D218)^(1/12)-1)</f>
        <v>0</v>
      </c>
      <c r="K218" s="56" t="n">
        <f aca="false">(F218+G218+H218+J218)*(Inputs!$C$14+IF(B218&lt;=10,Inputs!$C$12,Inputs!$C$13))/12</f>
        <v>0</v>
      </c>
      <c r="L218" s="56" t="n">
        <f aca="false">IF(OR(E218=1,A218&lt;=Inputs!$C$15),0,MAX(Inputs!$C$8*I218-(F218+G218+H218+J218-K218),0))</f>
        <v>0</v>
      </c>
      <c r="M218" s="56" t="n">
        <f aca="false">L218*INDEX(Rates!$B$2:$C$101,C218+1,IF(Inputs!$C$5="Male",1,2))/1000/12*Inputs!$C$16</f>
        <v>0</v>
      </c>
      <c r="N218" s="56" t="n">
        <f aca="false">IF($V$1=1,MAX(F218+G218+H218+J218-K218-M218,0)*Inputs!$C$22/12,0)</f>
        <v>0</v>
      </c>
      <c r="O218" s="56" t="n">
        <f aca="false">IF(AND(MOD(A218,12)=0,B218&gt;=Inputs!$C$18),MAX(F218+G218+H218+J218-K218-M218-N218,0)*Inputs!$C$17,0)</f>
        <v>0</v>
      </c>
      <c r="P218" s="56" t="n">
        <f aca="false">F218+G218+H218+J218-K218-M218-N218+O218</f>
        <v>0</v>
      </c>
      <c r="Q218" s="56" t="n">
        <f aca="false">IF(OR(E218=1,P218&lt;=0),0,P218)</f>
        <v>0</v>
      </c>
      <c r="R218" s="15" t="n">
        <f aca="false">IF(OR(E218=1,AND(P218&lt;=0,I218&gt;0)),1,0)</f>
        <v>1</v>
      </c>
      <c r="S218" s="15" t="n">
        <f aca="false">IF(L218&gt;0,1,0)</f>
        <v>0</v>
      </c>
    </row>
    <row r="219" customFormat="false" ht="15" hidden="false" customHeight="false" outlineLevel="0" collapsed="false">
      <c r="A219" s="15" t="n">
        <v>218</v>
      </c>
      <c r="B219" s="15" t="n">
        <f aca="false">INT((A219-1)/12)+1</f>
        <v>19</v>
      </c>
      <c r="C219" s="15" t="n">
        <f aca="false">MIN(Inputs!$C$4+B219-1,99)</f>
        <v>92</v>
      </c>
      <c r="D219" s="55" t="n">
        <f aca="false">Inputs!$C$28</f>
        <v>0.05</v>
      </c>
      <c r="E219" s="15" t="n">
        <f aca="false">R218</f>
        <v>1</v>
      </c>
      <c r="F219" s="56" t="n">
        <f aca="false">Q218</f>
        <v>0</v>
      </c>
      <c r="G219" s="56" t="n">
        <f aca="false">IF(AND(MOD(A219-1,12)=0,B219&lt;=Inputs!$C$7,E219=0),Inputs!$C$6,0)</f>
        <v>0</v>
      </c>
      <c r="H219" s="56" t="n">
        <f aca="false">IF(B219=1,G219*Inputs!$C$9,0)</f>
        <v>0</v>
      </c>
      <c r="I219" s="56" t="n">
        <f aca="false">I218+G219</f>
        <v>120000</v>
      </c>
      <c r="J219" s="56" t="n">
        <f aca="false">(F219+G219+H219)*((1+D219)^(1/12)-1)</f>
        <v>0</v>
      </c>
      <c r="K219" s="56" t="n">
        <f aca="false">(F219+G219+H219+J219)*(Inputs!$C$14+IF(B219&lt;=10,Inputs!$C$12,Inputs!$C$13))/12</f>
        <v>0</v>
      </c>
      <c r="L219" s="56" t="n">
        <f aca="false">IF(OR(E219=1,A219&lt;=Inputs!$C$15),0,MAX(Inputs!$C$8*I219-(F219+G219+H219+J219-K219),0))</f>
        <v>0</v>
      </c>
      <c r="M219" s="56" t="n">
        <f aca="false">L219*INDEX(Rates!$B$2:$C$101,C219+1,IF(Inputs!$C$5="Male",1,2))/1000/12*Inputs!$C$16</f>
        <v>0</v>
      </c>
      <c r="N219" s="56" t="n">
        <f aca="false">IF($V$1=1,MAX(F219+G219+H219+J219-K219-M219,0)*Inputs!$C$22/12,0)</f>
        <v>0</v>
      </c>
      <c r="O219" s="56" t="n">
        <f aca="false">IF(AND(MOD(A219,12)=0,B219&gt;=Inputs!$C$18),MAX(F219+G219+H219+J219-K219-M219-N219,0)*Inputs!$C$17,0)</f>
        <v>0</v>
      </c>
      <c r="P219" s="56" t="n">
        <f aca="false">F219+G219+H219+J219-K219-M219-N219+O219</f>
        <v>0</v>
      </c>
      <c r="Q219" s="56" t="n">
        <f aca="false">IF(OR(E219=1,P219&lt;=0),0,P219)</f>
        <v>0</v>
      </c>
      <c r="R219" s="15" t="n">
        <f aca="false">IF(OR(E219=1,AND(P219&lt;=0,I219&gt;0)),1,0)</f>
        <v>1</v>
      </c>
      <c r="S219" s="15" t="n">
        <f aca="false">IF(L219&gt;0,1,0)</f>
        <v>0</v>
      </c>
    </row>
    <row r="220" customFormat="false" ht="15" hidden="false" customHeight="false" outlineLevel="0" collapsed="false">
      <c r="A220" s="15" t="n">
        <v>219</v>
      </c>
      <c r="B220" s="15" t="n">
        <f aca="false">INT((A220-1)/12)+1</f>
        <v>19</v>
      </c>
      <c r="C220" s="15" t="n">
        <f aca="false">MIN(Inputs!$C$4+B220-1,99)</f>
        <v>92</v>
      </c>
      <c r="D220" s="55" t="n">
        <f aca="false">Inputs!$C$28</f>
        <v>0.05</v>
      </c>
      <c r="E220" s="15" t="n">
        <f aca="false">R219</f>
        <v>1</v>
      </c>
      <c r="F220" s="56" t="n">
        <f aca="false">Q219</f>
        <v>0</v>
      </c>
      <c r="G220" s="56" t="n">
        <f aca="false">IF(AND(MOD(A220-1,12)=0,B220&lt;=Inputs!$C$7,E220=0),Inputs!$C$6,0)</f>
        <v>0</v>
      </c>
      <c r="H220" s="56" t="n">
        <f aca="false">IF(B220=1,G220*Inputs!$C$9,0)</f>
        <v>0</v>
      </c>
      <c r="I220" s="56" t="n">
        <f aca="false">I219+G220</f>
        <v>120000</v>
      </c>
      <c r="J220" s="56" t="n">
        <f aca="false">(F220+G220+H220)*((1+D220)^(1/12)-1)</f>
        <v>0</v>
      </c>
      <c r="K220" s="56" t="n">
        <f aca="false">(F220+G220+H220+J220)*(Inputs!$C$14+IF(B220&lt;=10,Inputs!$C$12,Inputs!$C$13))/12</f>
        <v>0</v>
      </c>
      <c r="L220" s="56" t="n">
        <f aca="false">IF(OR(E220=1,A220&lt;=Inputs!$C$15),0,MAX(Inputs!$C$8*I220-(F220+G220+H220+J220-K220),0))</f>
        <v>0</v>
      </c>
      <c r="M220" s="56" t="n">
        <f aca="false">L220*INDEX(Rates!$B$2:$C$101,C220+1,IF(Inputs!$C$5="Male",1,2))/1000/12*Inputs!$C$16</f>
        <v>0</v>
      </c>
      <c r="N220" s="56" t="n">
        <f aca="false">IF($V$1=1,MAX(F220+G220+H220+J220-K220-M220,0)*Inputs!$C$22/12,0)</f>
        <v>0</v>
      </c>
      <c r="O220" s="56" t="n">
        <f aca="false">IF(AND(MOD(A220,12)=0,B220&gt;=Inputs!$C$18),MAX(F220+G220+H220+J220-K220-M220-N220,0)*Inputs!$C$17,0)</f>
        <v>0</v>
      </c>
      <c r="P220" s="56" t="n">
        <f aca="false">F220+G220+H220+J220-K220-M220-N220+O220</f>
        <v>0</v>
      </c>
      <c r="Q220" s="56" t="n">
        <f aca="false">IF(OR(E220=1,P220&lt;=0),0,P220)</f>
        <v>0</v>
      </c>
      <c r="R220" s="15" t="n">
        <f aca="false">IF(OR(E220=1,AND(P220&lt;=0,I220&gt;0)),1,0)</f>
        <v>1</v>
      </c>
      <c r="S220" s="15" t="n">
        <f aca="false">IF(L220&gt;0,1,0)</f>
        <v>0</v>
      </c>
    </row>
    <row r="221" customFormat="false" ht="15" hidden="false" customHeight="false" outlineLevel="0" collapsed="false">
      <c r="A221" s="15" t="n">
        <v>220</v>
      </c>
      <c r="B221" s="15" t="n">
        <f aca="false">INT((A221-1)/12)+1</f>
        <v>19</v>
      </c>
      <c r="C221" s="15" t="n">
        <f aca="false">MIN(Inputs!$C$4+B221-1,99)</f>
        <v>92</v>
      </c>
      <c r="D221" s="55" t="n">
        <f aca="false">Inputs!$C$28</f>
        <v>0.05</v>
      </c>
      <c r="E221" s="15" t="n">
        <f aca="false">R220</f>
        <v>1</v>
      </c>
      <c r="F221" s="56" t="n">
        <f aca="false">Q220</f>
        <v>0</v>
      </c>
      <c r="G221" s="56" t="n">
        <f aca="false">IF(AND(MOD(A221-1,12)=0,B221&lt;=Inputs!$C$7,E221=0),Inputs!$C$6,0)</f>
        <v>0</v>
      </c>
      <c r="H221" s="56" t="n">
        <f aca="false">IF(B221=1,G221*Inputs!$C$9,0)</f>
        <v>0</v>
      </c>
      <c r="I221" s="56" t="n">
        <f aca="false">I220+G221</f>
        <v>120000</v>
      </c>
      <c r="J221" s="56" t="n">
        <f aca="false">(F221+G221+H221)*((1+D221)^(1/12)-1)</f>
        <v>0</v>
      </c>
      <c r="K221" s="56" t="n">
        <f aca="false">(F221+G221+H221+J221)*(Inputs!$C$14+IF(B221&lt;=10,Inputs!$C$12,Inputs!$C$13))/12</f>
        <v>0</v>
      </c>
      <c r="L221" s="56" t="n">
        <f aca="false">IF(OR(E221=1,A221&lt;=Inputs!$C$15),0,MAX(Inputs!$C$8*I221-(F221+G221+H221+J221-K221),0))</f>
        <v>0</v>
      </c>
      <c r="M221" s="56" t="n">
        <f aca="false">L221*INDEX(Rates!$B$2:$C$101,C221+1,IF(Inputs!$C$5="Male",1,2))/1000/12*Inputs!$C$16</f>
        <v>0</v>
      </c>
      <c r="N221" s="56" t="n">
        <f aca="false">IF($V$1=1,MAX(F221+G221+H221+J221-K221-M221,0)*Inputs!$C$22/12,0)</f>
        <v>0</v>
      </c>
      <c r="O221" s="56" t="n">
        <f aca="false">IF(AND(MOD(A221,12)=0,B221&gt;=Inputs!$C$18),MAX(F221+G221+H221+J221-K221-M221-N221,0)*Inputs!$C$17,0)</f>
        <v>0</v>
      </c>
      <c r="P221" s="56" t="n">
        <f aca="false">F221+G221+H221+J221-K221-M221-N221+O221</f>
        <v>0</v>
      </c>
      <c r="Q221" s="56" t="n">
        <f aca="false">IF(OR(E221=1,P221&lt;=0),0,P221)</f>
        <v>0</v>
      </c>
      <c r="R221" s="15" t="n">
        <f aca="false">IF(OR(E221=1,AND(P221&lt;=0,I221&gt;0)),1,0)</f>
        <v>1</v>
      </c>
      <c r="S221" s="15" t="n">
        <f aca="false">IF(L221&gt;0,1,0)</f>
        <v>0</v>
      </c>
    </row>
    <row r="222" customFormat="false" ht="15" hidden="false" customHeight="false" outlineLevel="0" collapsed="false">
      <c r="A222" s="15" t="n">
        <v>221</v>
      </c>
      <c r="B222" s="15" t="n">
        <f aca="false">INT((A222-1)/12)+1</f>
        <v>19</v>
      </c>
      <c r="C222" s="15" t="n">
        <f aca="false">MIN(Inputs!$C$4+B222-1,99)</f>
        <v>92</v>
      </c>
      <c r="D222" s="55" t="n">
        <f aca="false">Inputs!$C$28</f>
        <v>0.05</v>
      </c>
      <c r="E222" s="15" t="n">
        <f aca="false">R221</f>
        <v>1</v>
      </c>
      <c r="F222" s="56" t="n">
        <f aca="false">Q221</f>
        <v>0</v>
      </c>
      <c r="G222" s="56" t="n">
        <f aca="false">IF(AND(MOD(A222-1,12)=0,B222&lt;=Inputs!$C$7,E222=0),Inputs!$C$6,0)</f>
        <v>0</v>
      </c>
      <c r="H222" s="56" t="n">
        <f aca="false">IF(B222=1,G222*Inputs!$C$9,0)</f>
        <v>0</v>
      </c>
      <c r="I222" s="56" t="n">
        <f aca="false">I221+G222</f>
        <v>120000</v>
      </c>
      <c r="J222" s="56" t="n">
        <f aca="false">(F222+G222+H222)*((1+D222)^(1/12)-1)</f>
        <v>0</v>
      </c>
      <c r="K222" s="56" t="n">
        <f aca="false">(F222+G222+H222+J222)*(Inputs!$C$14+IF(B222&lt;=10,Inputs!$C$12,Inputs!$C$13))/12</f>
        <v>0</v>
      </c>
      <c r="L222" s="56" t="n">
        <f aca="false">IF(OR(E222=1,A222&lt;=Inputs!$C$15),0,MAX(Inputs!$C$8*I222-(F222+G222+H222+J222-K222),0))</f>
        <v>0</v>
      </c>
      <c r="M222" s="56" t="n">
        <f aca="false">L222*INDEX(Rates!$B$2:$C$101,C222+1,IF(Inputs!$C$5="Male",1,2))/1000/12*Inputs!$C$16</f>
        <v>0</v>
      </c>
      <c r="N222" s="56" t="n">
        <f aca="false">IF($V$1=1,MAX(F222+G222+H222+J222-K222-M222,0)*Inputs!$C$22/12,0)</f>
        <v>0</v>
      </c>
      <c r="O222" s="56" t="n">
        <f aca="false">IF(AND(MOD(A222,12)=0,B222&gt;=Inputs!$C$18),MAX(F222+G222+H222+J222-K222-M222-N222,0)*Inputs!$C$17,0)</f>
        <v>0</v>
      </c>
      <c r="P222" s="56" t="n">
        <f aca="false">F222+G222+H222+J222-K222-M222-N222+O222</f>
        <v>0</v>
      </c>
      <c r="Q222" s="56" t="n">
        <f aca="false">IF(OR(E222=1,P222&lt;=0),0,P222)</f>
        <v>0</v>
      </c>
      <c r="R222" s="15" t="n">
        <f aca="false">IF(OR(E222=1,AND(P222&lt;=0,I222&gt;0)),1,0)</f>
        <v>1</v>
      </c>
      <c r="S222" s="15" t="n">
        <f aca="false">IF(L222&gt;0,1,0)</f>
        <v>0</v>
      </c>
    </row>
    <row r="223" customFormat="false" ht="15" hidden="false" customHeight="false" outlineLevel="0" collapsed="false">
      <c r="A223" s="15" t="n">
        <v>222</v>
      </c>
      <c r="B223" s="15" t="n">
        <f aca="false">INT((A223-1)/12)+1</f>
        <v>19</v>
      </c>
      <c r="C223" s="15" t="n">
        <f aca="false">MIN(Inputs!$C$4+B223-1,99)</f>
        <v>92</v>
      </c>
      <c r="D223" s="55" t="n">
        <f aca="false">Inputs!$C$28</f>
        <v>0.05</v>
      </c>
      <c r="E223" s="15" t="n">
        <f aca="false">R222</f>
        <v>1</v>
      </c>
      <c r="F223" s="56" t="n">
        <f aca="false">Q222</f>
        <v>0</v>
      </c>
      <c r="G223" s="56" t="n">
        <f aca="false">IF(AND(MOD(A223-1,12)=0,B223&lt;=Inputs!$C$7,E223=0),Inputs!$C$6,0)</f>
        <v>0</v>
      </c>
      <c r="H223" s="56" t="n">
        <f aca="false">IF(B223=1,G223*Inputs!$C$9,0)</f>
        <v>0</v>
      </c>
      <c r="I223" s="56" t="n">
        <f aca="false">I222+G223</f>
        <v>120000</v>
      </c>
      <c r="J223" s="56" t="n">
        <f aca="false">(F223+G223+H223)*((1+D223)^(1/12)-1)</f>
        <v>0</v>
      </c>
      <c r="K223" s="56" t="n">
        <f aca="false">(F223+G223+H223+J223)*(Inputs!$C$14+IF(B223&lt;=10,Inputs!$C$12,Inputs!$C$13))/12</f>
        <v>0</v>
      </c>
      <c r="L223" s="56" t="n">
        <f aca="false">IF(OR(E223=1,A223&lt;=Inputs!$C$15),0,MAX(Inputs!$C$8*I223-(F223+G223+H223+J223-K223),0))</f>
        <v>0</v>
      </c>
      <c r="M223" s="56" t="n">
        <f aca="false">L223*INDEX(Rates!$B$2:$C$101,C223+1,IF(Inputs!$C$5="Male",1,2))/1000/12*Inputs!$C$16</f>
        <v>0</v>
      </c>
      <c r="N223" s="56" t="n">
        <f aca="false">IF($V$1=1,MAX(F223+G223+H223+J223-K223-M223,0)*Inputs!$C$22/12,0)</f>
        <v>0</v>
      </c>
      <c r="O223" s="56" t="n">
        <f aca="false">IF(AND(MOD(A223,12)=0,B223&gt;=Inputs!$C$18),MAX(F223+G223+H223+J223-K223-M223-N223,0)*Inputs!$C$17,0)</f>
        <v>0</v>
      </c>
      <c r="P223" s="56" t="n">
        <f aca="false">F223+G223+H223+J223-K223-M223-N223+O223</f>
        <v>0</v>
      </c>
      <c r="Q223" s="56" t="n">
        <f aca="false">IF(OR(E223=1,P223&lt;=0),0,P223)</f>
        <v>0</v>
      </c>
      <c r="R223" s="15" t="n">
        <f aca="false">IF(OR(E223=1,AND(P223&lt;=0,I223&gt;0)),1,0)</f>
        <v>1</v>
      </c>
      <c r="S223" s="15" t="n">
        <f aca="false">IF(L223&gt;0,1,0)</f>
        <v>0</v>
      </c>
    </row>
    <row r="224" customFormat="false" ht="15" hidden="false" customHeight="false" outlineLevel="0" collapsed="false">
      <c r="A224" s="15" t="n">
        <v>223</v>
      </c>
      <c r="B224" s="15" t="n">
        <f aca="false">INT((A224-1)/12)+1</f>
        <v>19</v>
      </c>
      <c r="C224" s="15" t="n">
        <f aca="false">MIN(Inputs!$C$4+B224-1,99)</f>
        <v>92</v>
      </c>
      <c r="D224" s="55" t="n">
        <f aca="false">Inputs!$C$28</f>
        <v>0.05</v>
      </c>
      <c r="E224" s="15" t="n">
        <f aca="false">R223</f>
        <v>1</v>
      </c>
      <c r="F224" s="56" t="n">
        <f aca="false">Q223</f>
        <v>0</v>
      </c>
      <c r="G224" s="56" t="n">
        <f aca="false">IF(AND(MOD(A224-1,12)=0,B224&lt;=Inputs!$C$7,E224=0),Inputs!$C$6,0)</f>
        <v>0</v>
      </c>
      <c r="H224" s="56" t="n">
        <f aca="false">IF(B224=1,G224*Inputs!$C$9,0)</f>
        <v>0</v>
      </c>
      <c r="I224" s="56" t="n">
        <f aca="false">I223+G224</f>
        <v>120000</v>
      </c>
      <c r="J224" s="56" t="n">
        <f aca="false">(F224+G224+H224)*((1+D224)^(1/12)-1)</f>
        <v>0</v>
      </c>
      <c r="K224" s="56" t="n">
        <f aca="false">(F224+G224+H224+J224)*(Inputs!$C$14+IF(B224&lt;=10,Inputs!$C$12,Inputs!$C$13))/12</f>
        <v>0</v>
      </c>
      <c r="L224" s="56" t="n">
        <f aca="false">IF(OR(E224=1,A224&lt;=Inputs!$C$15),0,MAX(Inputs!$C$8*I224-(F224+G224+H224+J224-K224),0))</f>
        <v>0</v>
      </c>
      <c r="M224" s="56" t="n">
        <f aca="false">L224*INDEX(Rates!$B$2:$C$101,C224+1,IF(Inputs!$C$5="Male",1,2))/1000/12*Inputs!$C$16</f>
        <v>0</v>
      </c>
      <c r="N224" s="56" t="n">
        <f aca="false">IF($V$1=1,MAX(F224+G224+H224+J224-K224-M224,0)*Inputs!$C$22/12,0)</f>
        <v>0</v>
      </c>
      <c r="O224" s="56" t="n">
        <f aca="false">IF(AND(MOD(A224,12)=0,B224&gt;=Inputs!$C$18),MAX(F224+G224+H224+J224-K224-M224-N224,0)*Inputs!$C$17,0)</f>
        <v>0</v>
      </c>
      <c r="P224" s="56" t="n">
        <f aca="false">F224+G224+H224+J224-K224-M224-N224+O224</f>
        <v>0</v>
      </c>
      <c r="Q224" s="56" t="n">
        <f aca="false">IF(OR(E224=1,P224&lt;=0),0,P224)</f>
        <v>0</v>
      </c>
      <c r="R224" s="15" t="n">
        <f aca="false">IF(OR(E224=1,AND(P224&lt;=0,I224&gt;0)),1,0)</f>
        <v>1</v>
      </c>
      <c r="S224" s="15" t="n">
        <f aca="false">IF(L224&gt;0,1,0)</f>
        <v>0</v>
      </c>
    </row>
    <row r="225" customFormat="false" ht="15" hidden="false" customHeight="false" outlineLevel="0" collapsed="false">
      <c r="A225" s="15" t="n">
        <v>224</v>
      </c>
      <c r="B225" s="15" t="n">
        <f aca="false">INT((A225-1)/12)+1</f>
        <v>19</v>
      </c>
      <c r="C225" s="15" t="n">
        <f aca="false">MIN(Inputs!$C$4+B225-1,99)</f>
        <v>92</v>
      </c>
      <c r="D225" s="55" t="n">
        <f aca="false">Inputs!$C$28</f>
        <v>0.05</v>
      </c>
      <c r="E225" s="15" t="n">
        <f aca="false">R224</f>
        <v>1</v>
      </c>
      <c r="F225" s="56" t="n">
        <f aca="false">Q224</f>
        <v>0</v>
      </c>
      <c r="G225" s="56" t="n">
        <f aca="false">IF(AND(MOD(A225-1,12)=0,B225&lt;=Inputs!$C$7,E225=0),Inputs!$C$6,0)</f>
        <v>0</v>
      </c>
      <c r="H225" s="56" t="n">
        <f aca="false">IF(B225=1,G225*Inputs!$C$9,0)</f>
        <v>0</v>
      </c>
      <c r="I225" s="56" t="n">
        <f aca="false">I224+G225</f>
        <v>120000</v>
      </c>
      <c r="J225" s="56" t="n">
        <f aca="false">(F225+G225+H225)*((1+D225)^(1/12)-1)</f>
        <v>0</v>
      </c>
      <c r="K225" s="56" t="n">
        <f aca="false">(F225+G225+H225+J225)*(Inputs!$C$14+IF(B225&lt;=10,Inputs!$C$12,Inputs!$C$13))/12</f>
        <v>0</v>
      </c>
      <c r="L225" s="56" t="n">
        <f aca="false">IF(OR(E225=1,A225&lt;=Inputs!$C$15),0,MAX(Inputs!$C$8*I225-(F225+G225+H225+J225-K225),0))</f>
        <v>0</v>
      </c>
      <c r="M225" s="56" t="n">
        <f aca="false">L225*INDEX(Rates!$B$2:$C$101,C225+1,IF(Inputs!$C$5="Male",1,2))/1000/12*Inputs!$C$16</f>
        <v>0</v>
      </c>
      <c r="N225" s="56" t="n">
        <f aca="false">IF($V$1=1,MAX(F225+G225+H225+J225-K225-M225,0)*Inputs!$C$22/12,0)</f>
        <v>0</v>
      </c>
      <c r="O225" s="56" t="n">
        <f aca="false">IF(AND(MOD(A225,12)=0,B225&gt;=Inputs!$C$18),MAX(F225+G225+H225+J225-K225-M225-N225,0)*Inputs!$C$17,0)</f>
        <v>0</v>
      </c>
      <c r="P225" s="56" t="n">
        <f aca="false">F225+G225+H225+J225-K225-M225-N225+O225</f>
        <v>0</v>
      </c>
      <c r="Q225" s="56" t="n">
        <f aca="false">IF(OR(E225=1,P225&lt;=0),0,P225)</f>
        <v>0</v>
      </c>
      <c r="R225" s="15" t="n">
        <f aca="false">IF(OR(E225=1,AND(P225&lt;=0,I225&gt;0)),1,0)</f>
        <v>1</v>
      </c>
      <c r="S225" s="15" t="n">
        <f aca="false">IF(L225&gt;0,1,0)</f>
        <v>0</v>
      </c>
    </row>
    <row r="226" customFormat="false" ht="15" hidden="false" customHeight="false" outlineLevel="0" collapsed="false">
      <c r="A226" s="15" t="n">
        <v>225</v>
      </c>
      <c r="B226" s="15" t="n">
        <f aca="false">INT((A226-1)/12)+1</f>
        <v>19</v>
      </c>
      <c r="C226" s="15" t="n">
        <f aca="false">MIN(Inputs!$C$4+B226-1,99)</f>
        <v>92</v>
      </c>
      <c r="D226" s="55" t="n">
        <f aca="false">Inputs!$C$28</f>
        <v>0.05</v>
      </c>
      <c r="E226" s="15" t="n">
        <f aca="false">R225</f>
        <v>1</v>
      </c>
      <c r="F226" s="56" t="n">
        <f aca="false">Q225</f>
        <v>0</v>
      </c>
      <c r="G226" s="56" t="n">
        <f aca="false">IF(AND(MOD(A226-1,12)=0,B226&lt;=Inputs!$C$7,E226=0),Inputs!$C$6,0)</f>
        <v>0</v>
      </c>
      <c r="H226" s="56" t="n">
        <f aca="false">IF(B226=1,G226*Inputs!$C$9,0)</f>
        <v>0</v>
      </c>
      <c r="I226" s="56" t="n">
        <f aca="false">I225+G226</f>
        <v>120000</v>
      </c>
      <c r="J226" s="56" t="n">
        <f aca="false">(F226+G226+H226)*((1+D226)^(1/12)-1)</f>
        <v>0</v>
      </c>
      <c r="K226" s="56" t="n">
        <f aca="false">(F226+G226+H226+J226)*(Inputs!$C$14+IF(B226&lt;=10,Inputs!$C$12,Inputs!$C$13))/12</f>
        <v>0</v>
      </c>
      <c r="L226" s="56" t="n">
        <f aca="false">IF(OR(E226=1,A226&lt;=Inputs!$C$15),0,MAX(Inputs!$C$8*I226-(F226+G226+H226+J226-K226),0))</f>
        <v>0</v>
      </c>
      <c r="M226" s="56" t="n">
        <f aca="false">L226*INDEX(Rates!$B$2:$C$101,C226+1,IF(Inputs!$C$5="Male",1,2))/1000/12*Inputs!$C$16</f>
        <v>0</v>
      </c>
      <c r="N226" s="56" t="n">
        <f aca="false">IF($V$1=1,MAX(F226+G226+H226+J226-K226-M226,0)*Inputs!$C$22/12,0)</f>
        <v>0</v>
      </c>
      <c r="O226" s="56" t="n">
        <f aca="false">IF(AND(MOD(A226,12)=0,B226&gt;=Inputs!$C$18),MAX(F226+G226+H226+J226-K226-M226-N226,0)*Inputs!$C$17,0)</f>
        <v>0</v>
      </c>
      <c r="P226" s="56" t="n">
        <f aca="false">F226+G226+H226+J226-K226-M226-N226+O226</f>
        <v>0</v>
      </c>
      <c r="Q226" s="56" t="n">
        <f aca="false">IF(OR(E226=1,P226&lt;=0),0,P226)</f>
        <v>0</v>
      </c>
      <c r="R226" s="15" t="n">
        <f aca="false">IF(OR(E226=1,AND(P226&lt;=0,I226&gt;0)),1,0)</f>
        <v>1</v>
      </c>
      <c r="S226" s="15" t="n">
        <f aca="false">IF(L226&gt;0,1,0)</f>
        <v>0</v>
      </c>
    </row>
    <row r="227" customFormat="false" ht="15" hidden="false" customHeight="false" outlineLevel="0" collapsed="false">
      <c r="A227" s="15" t="n">
        <v>226</v>
      </c>
      <c r="B227" s="15" t="n">
        <f aca="false">INT((A227-1)/12)+1</f>
        <v>19</v>
      </c>
      <c r="C227" s="15" t="n">
        <f aca="false">MIN(Inputs!$C$4+B227-1,99)</f>
        <v>92</v>
      </c>
      <c r="D227" s="55" t="n">
        <f aca="false">Inputs!$C$28</f>
        <v>0.05</v>
      </c>
      <c r="E227" s="15" t="n">
        <f aca="false">R226</f>
        <v>1</v>
      </c>
      <c r="F227" s="56" t="n">
        <f aca="false">Q226</f>
        <v>0</v>
      </c>
      <c r="G227" s="56" t="n">
        <f aca="false">IF(AND(MOD(A227-1,12)=0,B227&lt;=Inputs!$C$7,E227=0),Inputs!$C$6,0)</f>
        <v>0</v>
      </c>
      <c r="H227" s="56" t="n">
        <f aca="false">IF(B227=1,G227*Inputs!$C$9,0)</f>
        <v>0</v>
      </c>
      <c r="I227" s="56" t="n">
        <f aca="false">I226+G227</f>
        <v>120000</v>
      </c>
      <c r="J227" s="56" t="n">
        <f aca="false">(F227+G227+H227)*((1+D227)^(1/12)-1)</f>
        <v>0</v>
      </c>
      <c r="K227" s="56" t="n">
        <f aca="false">(F227+G227+H227+J227)*(Inputs!$C$14+IF(B227&lt;=10,Inputs!$C$12,Inputs!$C$13))/12</f>
        <v>0</v>
      </c>
      <c r="L227" s="56" t="n">
        <f aca="false">IF(OR(E227=1,A227&lt;=Inputs!$C$15),0,MAX(Inputs!$C$8*I227-(F227+G227+H227+J227-K227),0))</f>
        <v>0</v>
      </c>
      <c r="M227" s="56" t="n">
        <f aca="false">L227*INDEX(Rates!$B$2:$C$101,C227+1,IF(Inputs!$C$5="Male",1,2))/1000/12*Inputs!$C$16</f>
        <v>0</v>
      </c>
      <c r="N227" s="56" t="n">
        <f aca="false">IF($V$1=1,MAX(F227+G227+H227+J227-K227-M227,0)*Inputs!$C$22/12,0)</f>
        <v>0</v>
      </c>
      <c r="O227" s="56" t="n">
        <f aca="false">IF(AND(MOD(A227,12)=0,B227&gt;=Inputs!$C$18),MAX(F227+G227+H227+J227-K227-M227-N227,0)*Inputs!$C$17,0)</f>
        <v>0</v>
      </c>
      <c r="P227" s="56" t="n">
        <f aca="false">F227+G227+H227+J227-K227-M227-N227+O227</f>
        <v>0</v>
      </c>
      <c r="Q227" s="56" t="n">
        <f aca="false">IF(OR(E227=1,P227&lt;=0),0,P227)</f>
        <v>0</v>
      </c>
      <c r="R227" s="15" t="n">
        <f aca="false">IF(OR(E227=1,AND(P227&lt;=0,I227&gt;0)),1,0)</f>
        <v>1</v>
      </c>
      <c r="S227" s="15" t="n">
        <f aca="false">IF(L227&gt;0,1,0)</f>
        <v>0</v>
      </c>
    </row>
    <row r="228" customFormat="false" ht="15" hidden="false" customHeight="false" outlineLevel="0" collapsed="false">
      <c r="A228" s="15" t="n">
        <v>227</v>
      </c>
      <c r="B228" s="15" t="n">
        <f aca="false">INT((A228-1)/12)+1</f>
        <v>19</v>
      </c>
      <c r="C228" s="15" t="n">
        <f aca="false">MIN(Inputs!$C$4+B228-1,99)</f>
        <v>92</v>
      </c>
      <c r="D228" s="55" t="n">
        <f aca="false">Inputs!$C$28</f>
        <v>0.05</v>
      </c>
      <c r="E228" s="15" t="n">
        <f aca="false">R227</f>
        <v>1</v>
      </c>
      <c r="F228" s="56" t="n">
        <f aca="false">Q227</f>
        <v>0</v>
      </c>
      <c r="G228" s="56" t="n">
        <f aca="false">IF(AND(MOD(A228-1,12)=0,B228&lt;=Inputs!$C$7,E228=0),Inputs!$C$6,0)</f>
        <v>0</v>
      </c>
      <c r="H228" s="56" t="n">
        <f aca="false">IF(B228=1,G228*Inputs!$C$9,0)</f>
        <v>0</v>
      </c>
      <c r="I228" s="56" t="n">
        <f aca="false">I227+G228</f>
        <v>120000</v>
      </c>
      <c r="J228" s="56" t="n">
        <f aca="false">(F228+G228+H228)*((1+D228)^(1/12)-1)</f>
        <v>0</v>
      </c>
      <c r="K228" s="56" t="n">
        <f aca="false">(F228+G228+H228+J228)*(Inputs!$C$14+IF(B228&lt;=10,Inputs!$C$12,Inputs!$C$13))/12</f>
        <v>0</v>
      </c>
      <c r="L228" s="56" t="n">
        <f aca="false">IF(OR(E228=1,A228&lt;=Inputs!$C$15),0,MAX(Inputs!$C$8*I228-(F228+G228+H228+J228-K228),0))</f>
        <v>0</v>
      </c>
      <c r="M228" s="56" t="n">
        <f aca="false">L228*INDEX(Rates!$B$2:$C$101,C228+1,IF(Inputs!$C$5="Male",1,2))/1000/12*Inputs!$C$16</f>
        <v>0</v>
      </c>
      <c r="N228" s="56" t="n">
        <f aca="false">IF($V$1=1,MAX(F228+G228+H228+J228-K228-M228,0)*Inputs!$C$22/12,0)</f>
        <v>0</v>
      </c>
      <c r="O228" s="56" t="n">
        <f aca="false">IF(AND(MOD(A228,12)=0,B228&gt;=Inputs!$C$18),MAX(F228+G228+H228+J228-K228-M228-N228,0)*Inputs!$C$17,0)</f>
        <v>0</v>
      </c>
      <c r="P228" s="56" t="n">
        <f aca="false">F228+G228+H228+J228-K228-M228-N228+O228</f>
        <v>0</v>
      </c>
      <c r="Q228" s="56" t="n">
        <f aca="false">IF(OR(E228=1,P228&lt;=0),0,P228)</f>
        <v>0</v>
      </c>
      <c r="R228" s="15" t="n">
        <f aca="false">IF(OR(E228=1,AND(P228&lt;=0,I228&gt;0)),1,0)</f>
        <v>1</v>
      </c>
      <c r="S228" s="15" t="n">
        <f aca="false">IF(L228&gt;0,1,0)</f>
        <v>0</v>
      </c>
    </row>
    <row r="229" customFormat="false" ht="15" hidden="false" customHeight="false" outlineLevel="0" collapsed="false">
      <c r="A229" s="15" t="n">
        <v>228</v>
      </c>
      <c r="B229" s="15" t="n">
        <f aca="false">INT((A229-1)/12)+1</f>
        <v>19</v>
      </c>
      <c r="C229" s="15" t="n">
        <f aca="false">MIN(Inputs!$C$4+B229-1,99)</f>
        <v>92</v>
      </c>
      <c r="D229" s="55" t="n">
        <f aca="false">Inputs!$C$28</f>
        <v>0.05</v>
      </c>
      <c r="E229" s="15" t="n">
        <f aca="false">R228</f>
        <v>1</v>
      </c>
      <c r="F229" s="56" t="n">
        <f aca="false">Q228</f>
        <v>0</v>
      </c>
      <c r="G229" s="56" t="n">
        <f aca="false">IF(AND(MOD(A229-1,12)=0,B229&lt;=Inputs!$C$7,E229=0),Inputs!$C$6,0)</f>
        <v>0</v>
      </c>
      <c r="H229" s="56" t="n">
        <f aca="false">IF(B229=1,G229*Inputs!$C$9,0)</f>
        <v>0</v>
      </c>
      <c r="I229" s="56" t="n">
        <f aca="false">I228+G229</f>
        <v>120000</v>
      </c>
      <c r="J229" s="56" t="n">
        <f aca="false">(F229+G229+H229)*((1+D229)^(1/12)-1)</f>
        <v>0</v>
      </c>
      <c r="K229" s="56" t="n">
        <f aca="false">(F229+G229+H229+J229)*(Inputs!$C$14+IF(B229&lt;=10,Inputs!$C$12,Inputs!$C$13))/12</f>
        <v>0</v>
      </c>
      <c r="L229" s="56" t="n">
        <f aca="false">IF(OR(E229=1,A229&lt;=Inputs!$C$15),0,MAX(Inputs!$C$8*I229-(F229+G229+H229+J229-K229),0))</f>
        <v>0</v>
      </c>
      <c r="M229" s="56" t="n">
        <f aca="false">L229*INDEX(Rates!$B$2:$C$101,C229+1,IF(Inputs!$C$5="Male",1,2))/1000/12*Inputs!$C$16</f>
        <v>0</v>
      </c>
      <c r="N229" s="56" t="n">
        <f aca="false">IF($V$1=1,MAX(F229+G229+H229+J229-K229-M229,0)*Inputs!$C$22/12,0)</f>
        <v>0</v>
      </c>
      <c r="O229" s="56" t="n">
        <f aca="false">IF(AND(MOD(A229,12)=0,B229&gt;=Inputs!$C$18),MAX(F229+G229+H229+J229-K229-M229-N229,0)*Inputs!$C$17,0)</f>
        <v>0</v>
      </c>
      <c r="P229" s="56" t="n">
        <f aca="false">F229+G229+H229+J229-K229-M229-N229+O229</f>
        <v>0</v>
      </c>
      <c r="Q229" s="56" t="n">
        <f aca="false">IF(OR(E229=1,P229&lt;=0),0,P229)</f>
        <v>0</v>
      </c>
      <c r="R229" s="15" t="n">
        <f aca="false">IF(OR(E229=1,AND(P229&lt;=0,I229&gt;0)),1,0)</f>
        <v>1</v>
      </c>
      <c r="S229" s="15" t="n">
        <f aca="false">IF(L229&gt;0,1,0)</f>
        <v>0</v>
      </c>
    </row>
    <row r="230" customFormat="false" ht="15" hidden="false" customHeight="false" outlineLevel="0" collapsed="false">
      <c r="A230" s="15" t="n">
        <v>229</v>
      </c>
      <c r="B230" s="15" t="n">
        <f aca="false">INT((A230-1)/12)+1</f>
        <v>20</v>
      </c>
      <c r="C230" s="15" t="n">
        <f aca="false">MIN(Inputs!$C$4+B230-1,99)</f>
        <v>93</v>
      </c>
      <c r="D230" s="55" t="n">
        <f aca="false">Inputs!$C$28</f>
        <v>0.05</v>
      </c>
      <c r="E230" s="15" t="n">
        <f aca="false">R229</f>
        <v>1</v>
      </c>
      <c r="F230" s="56" t="n">
        <f aca="false">Q229</f>
        <v>0</v>
      </c>
      <c r="G230" s="56" t="n">
        <f aca="false">IF(AND(MOD(A230-1,12)=0,B230&lt;=Inputs!$C$7,E230=0),Inputs!$C$6,0)</f>
        <v>0</v>
      </c>
      <c r="H230" s="56" t="n">
        <f aca="false">IF(B230=1,G230*Inputs!$C$9,0)</f>
        <v>0</v>
      </c>
      <c r="I230" s="56" t="n">
        <f aca="false">I229+G230</f>
        <v>120000</v>
      </c>
      <c r="J230" s="56" t="n">
        <f aca="false">(F230+G230+H230)*((1+D230)^(1/12)-1)</f>
        <v>0</v>
      </c>
      <c r="K230" s="56" t="n">
        <f aca="false">(F230+G230+H230+J230)*(Inputs!$C$14+IF(B230&lt;=10,Inputs!$C$12,Inputs!$C$13))/12</f>
        <v>0</v>
      </c>
      <c r="L230" s="56" t="n">
        <f aca="false">IF(OR(E230=1,A230&lt;=Inputs!$C$15),0,MAX(Inputs!$C$8*I230-(F230+G230+H230+J230-K230),0))</f>
        <v>0</v>
      </c>
      <c r="M230" s="56" t="n">
        <f aca="false">L230*INDEX(Rates!$B$2:$C$101,C230+1,IF(Inputs!$C$5="Male",1,2))/1000/12*Inputs!$C$16</f>
        <v>0</v>
      </c>
      <c r="N230" s="56" t="n">
        <f aca="false">IF($V$1=1,MAX(F230+G230+H230+J230-K230-M230,0)*Inputs!$C$22/12,0)</f>
        <v>0</v>
      </c>
      <c r="O230" s="56" t="n">
        <f aca="false">IF(AND(MOD(A230,12)=0,B230&gt;=Inputs!$C$18),MAX(F230+G230+H230+J230-K230-M230-N230,0)*Inputs!$C$17,0)</f>
        <v>0</v>
      </c>
      <c r="P230" s="56" t="n">
        <f aca="false">F230+G230+H230+J230-K230-M230-N230+O230</f>
        <v>0</v>
      </c>
      <c r="Q230" s="56" t="n">
        <f aca="false">IF(OR(E230=1,P230&lt;=0),0,P230)</f>
        <v>0</v>
      </c>
      <c r="R230" s="15" t="n">
        <f aca="false">IF(OR(E230=1,AND(P230&lt;=0,I230&gt;0)),1,0)</f>
        <v>1</v>
      </c>
      <c r="S230" s="15" t="n">
        <f aca="false">IF(L230&gt;0,1,0)</f>
        <v>0</v>
      </c>
    </row>
    <row r="231" customFormat="false" ht="15" hidden="false" customHeight="false" outlineLevel="0" collapsed="false">
      <c r="A231" s="15" t="n">
        <v>230</v>
      </c>
      <c r="B231" s="15" t="n">
        <f aca="false">INT((A231-1)/12)+1</f>
        <v>20</v>
      </c>
      <c r="C231" s="15" t="n">
        <f aca="false">MIN(Inputs!$C$4+B231-1,99)</f>
        <v>93</v>
      </c>
      <c r="D231" s="55" t="n">
        <f aca="false">Inputs!$C$28</f>
        <v>0.05</v>
      </c>
      <c r="E231" s="15" t="n">
        <f aca="false">R230</f>
        <v>1</v>
      </c>
      <c r="F231" s="56" t="n">
        <f aca="false">Q230</f>
        <v>0</v>
      </c>
      <c r="G231" s="56" t="n">
        <f aca="false">IF(AND(MOD(A231-1,12)=0,B231&lt;=Inputs!$C$7,E231=0),Inputs!$C$6,0)</f>
        <v>0</v>
      </c>
      <c r="H231" s="56" t="n">
        <f aca="false">IF(B231=1,G231*Inputs!$C$9,0)</f>
        <v>0</v>
      </c>
      <c r="I231" s="56" t="n">
        <f aca="false">I230+G231</f>
        <v>120000</v>
      </c>
      <c r="J231" s="56" t="n">
        <f aca="false">(F231+G231+H231)*((1+D231)^(1/12)-1)</f>
        <v>0</v>
      </c>
      <c r="K231" s="56" t="n">
        <f aca="false">(F231+G231+H231+J231)*(Inputs!$C$14+IF(B231&lt;=10,Inputs!$C$12,Inputs!$C$13))/12</f>
        <v>0</v>
      </c>
      <c r="L231" s="56" t="n">
        <f aca="false">IF(OR(E231=1,A231&lt;=Inputs!$C$15),0,MAX(Inputs!$C$8*I231-(F231+G231+H231+J231-K231),0))</f>
        <v>0</v>
      </c>
      <c r="M231" s="56" t="n">
        <f aca="false">L231*INDEX(Rates!$B$2:$C$101,C231+1,IF(Inputs!$C$5="Male",1,2))/1000/12*Inputs!$C$16</f>
        <v>0</v>
      </c>
      <c r="N231" s="56" t="n">
        <f aca="false">IF($V$1=1,MAX(F231+G231+H231+J231-K231-M231,0)*Inputs!$C$22/12,0)</f>
        <v>0</v>
      </c>
      <c r="O231" s="56" t="n">
        <f aca="false">IF(AND(MOD(A231,12)=0,B231&gt;=Inputs!$C$18),MAX(F231+G231+H231+J231-K231-M231-N231,0)*Inputs!$C$17,0)</f>
        <v>0</v>
      </c>
      <c r="P231" s="56" t="n">
        <f aca="false">F231+G231+H231+J231-K231-M231-N231+O231</f>
        <v>0</v>
      </c>
      <c r="Q231" s="56" t="n">
        <f aca="false">IF(OR(E231=1,P231&lt;=0),0,P231)</f>
        <v>0</v>
      </c>
      <c r="R231" s="15" t="n">
        <f aca="false">IF(OR(E231=1,AND(P231&lt;=0,I231&gt;0)),1,0)</f>
        <v>1</v>
      </c>
      <c r="S231" s="15" t="n">
        <f aca="false">IF(L231&gt;0,1,0)</f>
        <v>0</v>
      </c>
    </row>
    <row r="232" customFormat="false" ht="15" hidden="false" customHeight="false" outlineLevel="0" collapsed="false">
      <c r="A232" s="15" t="n">
        <v>231</v>
      </c>
      <c r="B232" s="15" t="n">
        <f aca="false">INT((A232-1)/12)+1</f>
        <v>20</v>
      </c>
      <c r="C232" s="15" t="n">
        <f aca="false">MIN(Inputs!$C$4+B232-1,99)</f>
        <v>93</v>
      </c>
      <c r="D232" s="55" t="n">
        <f aca="false">Inputs!$C$28</f>
        <v>0.05</v>
      </c>
      <c r="E232" s="15" t="n">
        <f aca="false">R231</f>
        <v>1</v>
      </c>
      <c r="F232" s="56" t="n">
        <f aca="false">Q231</f>
        <v>0</v>
      </c>
      <c r="G232" s="56" t="n">
        <f aca="false">IF(AND(MOD(A232-1,12)=0,B232&lt;=Inputs!$C$7,E232=0),Inputs!$C$6,0)</f>
        <v>0</v>
      </c>
      <c r="H232" s="56" t="n">
        <f aca="false">IF(B232=1,G232*Inputs!$C$9,0)</f>
        <v>0</v>
      </c>
      <c r="I232" s="56" t="n">
        <f aca="false">I231+G232</f>
        <v>120000</v>
      </c>
      <c r="J232" s="56" t="n">
        <f aca="false">(F232+G232+H232)*((1+D232)^(1/12)-1)</f>
        <v>0</v>
      </c>
      <c r="K232" s="56" t="n">
        <f aca="false">(F232+G232+H232+J232)*(Inputs!$C$14+IF(B232&lt;=10,Inputs!$C$12,Inputs!$C$13))/12</f>
        <v>0</v>
      </c>
      <c r="L232" s="56" t="n">
        <f aca="false">IF(OR(E232=1,A232&lt;=Inputs!$C$15),0,MAX(Inputs!$C$8*I232-(F232+G232+H232+J232-K232),0))</f>
        <v>0</v>
      </c>
      <c r="M232" s="56" t="n">
        <f aca="false">L232*INDEX(Rates!$B$2:$C$101,C232+1,IF(Inputs!$C$5="Male",1,2))/1000/12*Inputs!$C$16</f>
        <v>0</v>
      </c>
      <c r="N232" s="56" t="n">
        <f aca="false">IF($V$1=1,MAX(F232+G232+H232+J232-K232-M232,0)*Inputs!$C$22/12,0)</f>
        <v>0</v>
      </c>
      <c r="O232" s="56" t="n">
        <f aca="false">IF(AND(MOD(A232,12)=0,B232&gt;=Inputs!$C$18),MAX(F232+G232+H232+J232-K232-M232-N232,0)*Inputs!$C$17,0)</f>
        <v>0</v>
      </c>
      <c r="P232" s="56" t="n">
        <f aca="false">F232+G232+H232+J232-K232-M232-N232+O232</f>
        <v>0</v>
      </c>
      <c r="Q232" s="56" t="n">
        <f aca="false">IF(OR(E232=1,P232&lt;=0),0,P232)</f>
        <v>0</v>
      </c>
      <c r="R232" s="15" t="n">
        <f aca="false">IF(OR(E232=1,AND(P232&lt;=0,I232&gt;0)),1,0)</f>
        <v>1</v>
      </c>
      <c r="S232" s="15" t="n">
        <f aca="false">IF(L232&gt;0,1,0)</f>
        <v>0</v>
      </c>
    </row>
    <row r="233" customFormat="false" ht="15" hidden="false" customHeight="false" outlineLevel="0" collapsed="false">
      <c r="A233" s="15" t="n">
        <v>232</v>
      </c>
      <c r="B233" s="15" t="n">
        <f aca="false">INT((A233-1)/12)+1</f>
        <v>20</v>
      </c>
      <c r="C233" s="15" t="n">
        <f aca="false">MIN(Inputs!$C$4+B233-1,99)</f>
        <v>93</v>
      </c>
      <c r="D233" s="55" t="n">
        <f aca="false">Inputs!$C$28</f>
        <v>0.05</v>
      </c>
      <c r="E233" s="15" t="n">
        <f aca="false">R232</f>
        <v>1</v>
      </c>
      <c r="F233" s="56" t="n">
        <f aca="false">Q232</f>
        <v>0</v>
      </c>
      <c r="G233" s="56" t="n">
        <f aca="false">IF(AND(MOD(A233-1,12)=0,B233&lt;=Inputs!$C$7,E233=0),Inputs!$C$6,0)</f>
        <v>0</v>
      </c>
      <c r="H233" s="56" t="n">
        <f aca="false">IF(B233=1,G233*Inputs!$C$9,0)</f>
        <v>0</v>
      </c>
      <c r="I233" s="56" t="n">
        <f aca="false">I232+G233</f>
        <v>120000</v>
      </c>
      <c r="J233" s="56" t="n">
        <f aca="false">(F233+G233+H233)*((1+D233)^(1/12)-1)</f>
        <v>0</v>
      </c>
      <c r="K233" s="56" t="n">
        <f aca="false">(F233+G233+H233+J233)*(Inputs!$C$14+IF(B233&lt;=10,Inputs!$C$12,Inputs!$C$13))/12</f>
        <v>0</v>
      </c>
      <c r="L233" s="56" t="n">
        <f aca="false">IF(OR(E233=1,A233&lt;=Inputs!$C$15),0,MAX(Inputs!$C$8*I233-(F233+G233+H233+J233-K233),0))</f>
        <v>0</v>
      </c>
      <c r="M233" s="56" t="n">
        <f aca="false">L233*INDEX(Rates!$B$2:$C$101,C233+1,IF(Inputs!$C$5="Male",1,2))/1000/12*Inputs!$C$16</f>
        <v>0</v>
      </c>
      <c r="N233" s="56" t="n">
        <f aca="false">IF($V$1=1,MAX(F233+G233+H233+J233-K233-M233,0)*Inputs!$C$22/12,0)</f>
        <v>0</v>
      </c>
      <c r="O233" s="56" t="n">
        <f aca="false">IF(AND(MOD(A233,12)=0,B233&gt;=Inputs!$C$18),MAX(F233+G233+H233+J233-K233-M233-N233,0)*Inputs!$C$17,0)</f>
        <v>0</v>
      </c>
      <c r="P233" s="56" t="n">
        <f aca="false">F233+G233+H233+J233-K233-M233-N233+O233</f>
        <v>0</v>
      </c>
      <c r="Q233" s="56" t="n">
        <f aca="false">IF(OR(E233=1,P233&lt;=0),0,P233)</f>
        <v>0</v>
      </c>
      <c r="R233" s="15" t="n">
        <f aca="false">IF(OR(E233=1,AND(P233&lt;=0,I233&gt;0)),1,0)</f>
        <v>1</v>
      </c>
      <c r="S233" s="15" t="n">
        <f aca="false">IF(L233&gt;0,1,0)</f>
        <v>0</v>
      </c>
    </row>
    <row r="234" customFormat="false" ht="15" hidden="false" customHeight="false" outlineLevel="0" collapsed="false">
      <c r="A234" s="15" t="n">
        <v>233</v>
      </c>
      <c r="B234" s="15" t="n">
        <f aca="false">INT((A234-1)/12)+1</f>
        <v>20</v>
      </c>
      <c r="C234" s="15" t="n">
        <f aca="false">MIN(Inputs!$C$4+B234-1,99)</f>
        <v>93</v>
      </c>
      <c r="D234" s="55" t="n">
        <f aca="false">Inputs!$C$28</f>
        <v>0.05</v>
      </c>
      <c r="E234" s="15" t="n">
        <f aca="false">R233</f>
        <v>1</v>
      </c>
      <c r="F234" s="56" t="n">
        <f aca="false">Q233</f>
        <v>0</v>
      </c>
      <c r="G234" s="56" t="n">
        <f aca="false">IF(AND(MOD(A234-1,12)=0,B234&lt;=Inputs!$C$7,E234=0),Inputs!$C$6,0)</f>
        <v>0</v>
      </c>
      <c r="H234" s="56" t="n">
        <f aca="false">IF(B234=1,G234*Inputs!$C$9,0)</f>
        <v>0</v>
      </c>
      <c r="I234" s="56" t="n">
        <f aca="false">I233+G234</f>
        <v>120000</v>
      </c>
      <c r="J234" s="56" t="n">
        <f aca="false">(F234+G234+H234)*((1+D234)^(1/12)-1)</f>
        <v>0</v>
      </c>
      <c r="K234" s="56" t="n">
        <f aca="false">(F234+G234+H234+J234)*(Inputs!$C$14+IF(B234&lt;=10,Inputs!$C$12,Inputs!$C$13))/12</f>
        <v>0</v>
      </c>
      <c r="L234" s="56" t="n">
        <f aca="false">IF(OR(E234=1,A234&lt;=Inputs!$C$15),0,MAX(Inputs!$C$8*I234-(F234+G234+H234+J234-K234),0))</f>
        <v>0</v>
      </c>
      <c r="M234" s="56" t="n">
        <f aca="false">L234*INDEX(Rates!$B$2:$C$101,C234+1,IF(Inputs!$C$5="Male",1,2))/1000/12*Inputs!$C$16</f>
        <v>0</v>
      </c>
      <c r="N234" s="56" t="n">
        <f aca="false">IF($V$1=1,MAX(F234+G234+H234+J234-K234-M234,0)*Inputs!$C$22/12,0)</f>
        <v>0</v>
      </c>
      <c r="O234" s="56" t="n">
        <f aca="false">IF(AND(MOD(A234,12)=0,B234&gt;=Inputs!$C$18),MAX(F234+G234+H234+J234-K234-M234-N234,0)*Inputs!$C$17,0)</f>
        <v>0</v>
      </c>
      <c r="P234" s="56" t="n">
        <f aca="false">F234+G234+H234+J234-K234-M234-N234+O234</f>
        <v>0</v>
      </c>
      <c r="Q234" s="56" t="n">
        <f aca="false">IF(OR(E234=1,P234&lt;=0),0,P234)</f>
        <v>0</v>
      </c>
      <c r="R234" s="15" t="n">
        <f aca="false">IF(OR(E234=1,AND(P234&lt;=0,I234&gt;0)),1,0)</f>
        <v>1</v>
      </c>
      <c r="S234" s="15" t="n">
        <f aca="false">IF(L234&gt;0,1,0)</f>
        <v>0</v>
      </c>
    </row>
    <row r="235" customFormat="false" ht="15" hidden="false" customHeight="false" outlineLevel="0" collapsed="false">
      <c r="A235" s="15" t="n">
        <v>234</v>
      </c>
      <c r="B235" s="15" t="n">
        <f aca="false">INT((A235-1)/12)+1</f>
        <v>20</v>
      </c>
      <c r="C235" s="15" t="n">
        <f aca="false">MIN(Inputs!$C$4+B235-1,99)</f>
        <v>93</v>
      </c>
      <c r="D235" s="55" t="n">
        <f aca="false">Inputs!$C$28</f>
        <v>0.05</v>
      </c>
      <c r="E235" s="15" t="n">
        <f aca="false">R234</f>
        <v>1</v>
      </c>
      <c r="F235" s="56" t="n">
        <f aca="false">Q234</f>
        <v>0</v>
      </c>
      <c r="G235" s="56" t="n">
        <f aca="false">IF(AND(MOD(A235-1,12)=0,B235&lt;=Inputs!$C$7,E235=0),Inputs!$C$6,0)</f>
        <v>0</v>
      </c>
      <c r="H235" s="56" t="n">
        <f aca="false">IF(B235=1,G235*Inputs!$C$9,0)</f>
        <v>0</v>
      </c>
      <c r="I235" s="56" t="n">
        <f aca="false">I234+G235</f>
        <v>120000</v>
      </c>
      <c r="J235" s="56" t="n">
        <f aca="false">(F235+G235+H235)*((1+D235)^(1/12)-1)</f>
        <v>0</v>
      </c>
      <c r="K235" s="56" t="n">
        <f aca="false">(F235+G235+H235+J235)*(Inputs!$C$14+IF(B235&lt;=10,Inputs!$C$12,Inputs!$C$13))/12</f>
        <v>0</v>
      </c>
      <c r="L235" s="56" t="n">
        <f aca="false">IF(OR(E235=1,A235&lt;=Inputs!$C$15),0,MAX(Inputs!$C$8*I235-(F235+G235+H235+J235-K235),0))</f>
        <v>0</v>
      </c>
      <c r="M235" s="56" t="n">
        <f aca="false">L235*INDEX(Rates!$B$2:$C$101,C235+1,IF(Inputs!$C$5="Male",1,2))/1000/12*Inputs!$C$16</f>
        <v>0</v>
      </c>
      <c r="N235" s="56" t="n">
        <f aca="false">IF($V$1=1,MAX(F235+G235+H235+J235-K235-M235,0)*Inputs!$C$22/12,0)</f>
        <v>0</v>
      </c>
      <c r="O235" s="56" t="n">
        <f aca="false">IF(AND(MOD(A235,12)=0,B235&gt;=Inputs!$C$18),MAX(F235+G235+H235+J235-K235-M235-N235,0)*Inputs!$C$17,0)</f>
        <v>0</v>
      </c>
      <c r="P235" s="56" t="n">
        <f aca="false">F235+G235+H235+J235-K235-M235-N235+O235</f>
        <v>0</v>
      </c>
      <c r="Q235" s="56" t="n">
        <f aca="false">IF(OR(E235=1,P235&lt;=0),0,P235)</f>
        <v>0</v>
      </c>
      <c r="R235" s="15" t="n">
        <f aca="false">IF(OR(E235=1,AND(P235&lt;=0,I235&gt;0)),1,0)</f>
        <v>1</v>
      </c>
      <c r="S235" s="15" t="n">
        <f aca="false">IF(L235&gt;0,1,0)</f>
        <v>0</v>
      </c>
    </row>
    <row r="236" customFormat="false" ht="15" hidden="false" customHeight="false" outlineLevel="0" collapsed="false">
      <c r="A236" s="15" t="n">
        <v>235</v>
      </c>
      <c r="B236" s="15" t="n">
        <f aca="false">INT((A236-1)/12)+1</f>
        <v>20</v>
      </c>
      <c r="C236" s="15" t="n">
        <f aca="false">MIN(Inputs!$C$4+B236-1,99)</f>
        <v>93</v>
      </c>
      <c r="D236" s="55" t="n">
        <f aca="false">Inputs!$C$28</f>
        <v>0.05</v>
      </c>
      <c r="E236" s="15" t="n">
        <f aca="false">R235</f>
        <v>1</v>
      </c>
      <c r="F236" s="56" t="n">
        <f aca="false">Q235</f>
        <v>0</v>
      </c>
      <c r="G236" s="56" t="n">
        <f aca="false">IF(AND(MOD(A236-1,12)=0,B236&lt;=Inputs!$C$7,E236=0),Inputs!$C$6,0)</f>
        <v>0</v>
      </c>
      <c r="H236" s="56" t="n">
        <f aca="false">IF(B236=1,G236*Inputs!$C$9,0)</f>
        <v>0</v>
      </c>
      <c r="I236" s="56" t="n">
        <f aca="false">I235+G236</f>
        <v>120000</v>
      </c>
      <c r="J236" s="56" t="n">
        <f aca="false">(F236+G236+H236)*((1+D236)^(1/12)-1)</f>
        <v>0</v>
      </c>
      <c r="K236" s="56" t="n">
        <f aca="false">(F236+G236+H236+J236)*(Inputs!$C$14+IF(B236&lt;=10,Inputs!$C$12,Inputs!$C$13))/12</f>
        <v>0</v>
      </c>
      <c r="L236" s="56" t="n">
        <f aca="false">IF(OR(E236=1,A236&lt;=Inputs!$C$15),0,MAX(Inputs!$C$8*I236-(F236+G236+H236+J236-K236),0))</f>
        <v>0</v>
      </c>
      <c r="M236" s="56" t="n">
        <f aca="false">L236*INDEX(Rates!$B$2:$C$101,C236+1,IF(Inputs!$C$5="Male",1,2))/1000/12*Inputs!$C$16</f>
        <v>0</v>
      </c>
      <c r="N236" s="56" t="n">
        <f aca="false">IF($V$1=1,MAX(F236+G236+H236+J236-K236-M236,0)*Inputs!$C$22/12,0)</f>
        <v>0</v>
      </c>
      <c r="O236" s="56" t="n">
        <f aca="false">IF(AND(MOD(A236,12)=0,B236&gt;=Inputs!$C$18),MAX(F236+G236+H236+J236-K236-M236-N236,0)*Inputs!$C$17,0)</f>
        <v>0</v>
      </c>
      <c r="P236" s="56" t="n">
        <f aca="false">F236+G236+H236+J236-K236-M236-N236+O236</f>
        <v>0</v>
      </c>
      <c r="Q236" s="56" t="n">
        <f aca="false">IF(OR(E236=1,P236&lt;=0),0,P236)</f>
        <v>0</v>
      </c>
      <c r="R236" s="15" t="n">
        <f aca="false">IF(OR(E236=1,AND(P236&lt;=0,I236&gt;0)),1,0)</f>
        <v>1</v>
      </c>
      <c r="S236" s="15" t="n">
        <f aca="false">IF(L236&gt;0,1,0)</f>
        <v>0</v>
      </c>
    </row>
    <row r="237" customFormat="false" ht="15" hidden="false" customHeight="false" outlineLevel="0" collapsed="false">
      <c r="A237" s="15" t="n">
        <v>236</v>
      </c>
      <c r="B237" s="15" t="n">
        <f aca="false">INT((A237-1)/12)+1</f>
        <v>20</v>
      </c>
      <c r="C237" s="15" t="n">
        <f aca="false">MIN(Inputs!$C$4+B237-1,99)</f>
        <v>93</v>
      </c>
      <c r="D237" s="55" t="n">
        <f aca="false">Inputs!$C$28</f>
        <v>0.05</v>
      </c>
      <c r="E237" s="15" t="n">
        <f aca="false">R236</f>
        <v>1</v>
      </c>
      <c r="F237" s="56" t="n">
        <f aca="false">Q236</f>
        <v>0</v>
      </c>
      <c r="G237" s="56" t="n">
        <f aca="false">IF(AND(MOD(A237-1,12)=0,B237&lt;=Inputs!$C$7,E237=0),Inputs!$C$6,0)</f>
        <v>0</v>
      </c>
      <c r="H237" s="56" t="n">
        <f aca="false">IF(B237=1,G237*Inputs!$C$9,0)</f>
        <v>0</v>
      </c>
      <c r="I237" s="56" t="n">
        <f aca="false">I236+G237</f>
        <v>120000</v>
      </c>
      <c r="J237" s="56" t="n">
        <f aca="false">(F237+G237+H237)*((1+D237)^(1/12)-1)</f>
        <v>0</v>
      </c>
      <c r="K237" s="56" t="n">
        <f aca="false">(F237+G237+H237+J237)*(Inputs!$C$14+IF(B237&lt;=10,Inputs!$C$12,Inputs!$C$13))/12</f>
        <v>0</v>
      </c>
      <c r="L237" s="56" t="n">
        <f aca="false">IF(OR(E237=1,A237&lt;=Inputs!$C$15),0,MAX(Inputs!$C$8*I237-(F237+G237+H237+J237-K237),0))</f>
        <v>0</v>
      </c>
      <c r="M237" s="56" t="n">
        <f aca="false">L237*INDEX(Rates!$B$2:$C$101,C237+1,IF(Inputs!$C$5="Male",1,2))/1000/12*Inputs!$C$16</f>
        <v>0</v>
      </c>
      <c r="N237" s="56" t="n">
        <f aca="false">IF($V$1=1,MAX(F237+G237+H237+J237-K237-M237,0)*Inputs!$C$22/12,0)</f>
        <v>0</v>
      </c>
      <c r="O237" s="56" t="n">
        <f aca="false">IF(AND(MOD(A237,12)=0,B237&gt;=Inputs!$C$18),MAX(F237+G237+H237+J237-K237-M237-N237,0)*Inputs!$C$17,0)</f>
        <v>0</v>
      </c>
      <c r="P237" s="56" t="n">
        <f aca="false">F237+G237+H237+J237-K237-M237-N237+O237</f>
        <v>0</v>
      </c>
      <c r="Q237" s="56" t="n">
        <f aca="false">IF(OR(E237=1,P237&lt;=0),0,P237)</f>
        <v>0</v>
      </c>
      <c r="R237" s="15" t="n">
        <f aca="false">IF(OR(E237=1,AND(P237&lt;=0,I237&gt;0)),1,0)</f>
        <v>1</v>
      </c>
      <c r="S237" s="15" t="n">
        <f aca="false">IF(L237&gt;0,1,0)</f>
        <v>0</v>
      </c>
    </row>
    <row r="238" customFormat="false" ht="15" hidden="false" customHeight="false" outlineLevel="0" collapsed="false">
      <c r="A238" s="15" t="n">
        <v>237</v>
      </c>
      <c r="B238" s="15" t="n">
        <f aca="false">INT((A238-1)/12)+1</f>
        <v>20</v>
      </c>
      <c r="C238" s="15" t="n">
        <f aca="false">MIN(Inputs!$C$4+B238-1,99)</f>
        <v>93</v>
      </c>
      <c r="D238" s="55" t="n">
        <f aca="false">Inputs!$C$28</f>
        <v>0.05</v>
      </c>
      <c r="E238" s="15" t="n">
        <f aca="false">R237</f>
        <v>1</v>
      </c>
      <c r="F238" s="56" t="n">
        <f aca="false">Q237</f>
        <v>0</v>
      </c>
      <c r="G238" s="56" t="n">
        <f aca="false">IF(AND(MOD(A238-1,12)=0,B238&lt;=Inputs!$C$7,E238=0),Inputs!$C$6,0)</f>
        <v>0</v>
      </c>
      <c r="H238" s="56" t="n">
        <f aca="false">IF(B238=1,G238*Inputs!$C$9,0)</f>
        <v>0</v>
      </c>
      <c r="I238" s="56" t="n">
        <f aca="false">I237+G238</f>
        <v>120000</v>
      </c>
      <c r="J238" s="56" t="n">
        <f aca="false">(F238+G238+H238)*((1+D238)^(1/12)-1)</f>
        <v>0</v>
      </c>
      <c r="K238" s="56" t="n">
        <f aca="false">(F238+G238+H238+J238)*(Inputs!$C$14+IF(B238&lt;=10,Inputs!$C$12,Inputs!$C$13))/12</f>
        <v>0</v>
      </c>
      <c r="L238" s="56" t="n">
        <f aca="false">IF(OR(E238=1,A238&lt;=Inputs!$C$15),0,MAX(Inputs!$C$8*I238-(F238+G238+H238+J238-K238),0))</f>
        <v>0</v>
      </c>
      <c r="M238" s="56" t="n">
        <f aca="false">L238*INDEX(Rates!$B$2:$C$101,C238+1,IF(Inputs!$C$5="Male",1,2))/1000/12*Inputs!$C$16</f>
        <v>0</v>
      </c>
      <c r="N238" s="56" t="n">
        <f aca="false">IF($V$1=1,MAX(F238+G238+H238+J238-K238-M238,0)*Inputs!$C$22/12,0)</f>
        <v>0</v>
      </c>
      <c r="O238" s="56" t="n">
        <f aca="false">IF(AND(MOD(A238,12)=0,B238&gt;=Inputs!$C$18),MAX(F238+G238+H238+J238-K238-M238-N238,0)*Inputs!$C$17,0)</f>
        <v>0</v>
      </c>
      <c r="P238" s="56" t="n">
        <f aca="false">F238+G238+H238+J238-K238-M238-N238+O238</f>
        <v>0</v>
      </c>
      <c r="Q238" s="56" t="n">
        <f aca="false">IF(OR(E238=1,P238&lt;=0),0,P238)</f>
        <v>0</v>
      </c>
      <c r="R238" s="15" t="n">
        <f aca="false">IF(OR(E238=1,AND(P238&lt;=0,I238&gt;0)),1,0)</f>
        <v>1</v>
      </c>
      <c r="S238" s="15" t="n">
        <f aca="false">IF(L238&gt;0,1,0)</f>
        <v>0</v>
      </c>
    </row>
    <row r="239" customFormat="false" ht="15" hidden="false" customHeight="false" outlineLevel="0" collapsed="false">
      <c r="A239" s="15" t="n">
        <v>238</v>
      </c>
      <c r="B239" s="15" t="n">
        <f aca="false">INT((A239-1)/12)+1</f>
        <v>20</v>
      </c>
      <c r="C239" s="15" t="n">
        <f aca="false">MIN(Inputs!$C$4+B239-1,99)</f>
        <v>93</v>
      </c>
      <c r="D239" s="55" t="n">
        <f aca="false">Inputs!$C$28</f>
        <v>0.05</v>
      </c>
      <c r="E239" s="15" t="n">
        <f aca="false">R238</f>
        <v>1</v>
      </c>
      <c r="F239" s="56" t="n">
        <f aca="false">Q238</f>
        <v>0</v>
      </c>
      <c r="G239" s="56" t="n">
        <f aca="false">IF(AND(MOD(A239-1,12)=0,B239&lt;=Inputs!$C$7,E239=0),Inputs!$C$6,0)</f>
        <v>0</v>
      </c>
      <c r="H239" s="56" t="n">
        <f aca="false">IF(B239=1,G239*Inputs!$C$9,0)</f>
        <v>0</v>
      </c>
      <c r="I239" s="56" t="n">
        <f aca="false">I238+G239</f>
        <v>120000</v>
      </c>
      <c r="J239" s="56" t="n">
        <f aca="false">(F239+G239+H239)*((1+D239)^(1/12)-1)</f>
        <v>0</v>
      </c>
      <c r="K239" s="56" t="n">
        <f aca="false">(F239+G239+H239+J239)*(Inputs!$C$14+IF(B239&lt;=10,Inputs!$C$12,Inputs!$C$13))/12</f>
        <v>0</v>
      </c>
      <c r="L239" s="56" t="n">
        <f aca="false">IF(OR(E239=1,A239&lt;=Inputs!$C$15),0,MAX(Inputs!$C$8*I239-(F239+G239+H239+J239-K239),0))</f>
        <v>0</v>
      </c>
      <c r="M239" s="56" t="n">
        <f aca="false">L239*INDEX(Rates!$B$2:$C$101,C239+1,IF(Inputs!$C$5="Male",1,2))/1000/12*Inputs!$C$16</f>
        <v>0</v>
      </c>
      <c r="N239" s="56" t="n">
        <f aca="false">IF($V$1=1,MAX(F239+G239+H239+J239-K239-M239,0)*Inputs!$C$22/12,0)</f>
        <v>0</v>
      </c>
      <c r="O239" s="56" t="n">
        <f aca="false">IF(AND(MOD(A239,12)=0,B239&gt;=Inputs!$C$18),MAX(F239+G239+H239+J239-K239-M239-N239,0)*Inputs!$C$17,0)</f>
        <v>0</v>
      </c>
      <c r="P239" s="56" t="n">
        <f aca="false">F239+G239+H239+J239-K239-M239-N239+O239</f>
        <v>0</v>
      </c>
      <c r="Q239" s="56" t="n">
        <f aca="false">IF(OR(E239=1,P239&lt;=0),0,P239)</f>
        <v>0</v>
      </c>
      <c r="R239" s="15" t="n">
        <f aca="false">IF(OR(E239=1,AND(P239&lt;=0,I239&gt;0)),1,0)</f>
        <v>1</v>
      </c>
      <c r="S239" s="15" t="n">
        <f aca="false">IF(L239&gt;0,1,0)</f>
        <v>0</v>
      </c>
    </row>
    <row r="240" customFormat="false" ht="15" hidden="false" customHeight="false" outlineLevel="0" collapsed="false">
      <c r="A240" s="15" t="n">
        <v>239</v>
      </c>
      <c r="B240" s="15" t="n">
        <f aca="false">INT((A240-1)/12)+1</f>
        <v>20</v>
      </c>
      <c r="C240" s="15" t="n">
        <f aca="false">MIN(Inputs!$C$4+B240-1,99)</f>
        <v>93</v>
      </c>
      <c r="D240" s="55" t="n">
        <f aca="false">Inputs!$C$28</f>
        <v>0.05</v>
      </c>
      <c r="E240" s="15" t="n">
        <f aca="false">R239</f>
        <v>1</v>
      </c>
      <c r="F240" s="56" t="n">
        <f aca="false">Q239</f>
        <v>0</v>
      </c>
      <c r="G240" s="56" t="n">
        <f aca="false">IF(AND(MOD(A240-1,12)=0,B240&lt;=Inputs!$C$7,E240=0),Inputs!$C$6,0)</f>
        <v>0</v>
      </c>
      <c r="H240" s="56" t="n">
        <f aca="false">IF(B240=1,G240*Inputs!$C$9,0)</f>
        <v>0</v>
      </c>
      <c r="I240" s="56" t="n">
        <f aca="false">I239+G240</f>
        <v>120000</v>
      </c>
      <c r="J240" s="56" t="n">
        <f aca="false">(F240+G240+H240)*((1+D240)^(1/12)-1)</f>
        <v>0</v>
      </c>
      <c r="K240" s="56" t="n">
        <f aca="false">(F240+G240+H240+J240)*(Inputs!$C$14+IF(B240&lt;=10,Inputs!$C$12,Inputs!$C$13))/12</f>
        <v>0</v>
      </c>
      <c r="L240" s="56" t="n">
        <f aca="false">IF(OR(E240=1,A240&lt;=Inputs!$C$15),0,MAX(Inputs!$C$8*I240-(F240+G240+H240+J240-K240),0))</f>
        <v>0</v>
      </c>
      <c r="M240" s="56" t="n">
        <f aca="false">L240*INDEX(Rates!$B$2:$C$101,C240+1,IF(Inputs!$C$5="Male",1,2))/1000/12*Inputs!$C$16</f>
        <v>0</v>
      </c>
      <c r="N240" s="56" t="n">
        <f aca="false">IF($V$1=1,MAX(F240+G240+H240+J240-K240-M240,0)*Inputs!$C$22/12,0)</f>
        <v>0</v>
      </c>
      <c r="O240" s="56" t="n">
        <f aca="false">IF(AND(MOD(A240,12)=0,B240&gt;=Inputs!$C$18),MAX(F240+G240+H240+J240-K240-M240-N240,0)*Inputs!$C$17,0)</f>
        <v>0</v>
      </c>
      <c r="P240" s="56" t="n">
        <f aca="false">F240+G240+H240+J240-K240-M240-N240+O240</f>
        <v>0</v>
      </c>
      <c r="Q240" s="56" t="n">
        <f aca="false">IF(OR(E240=1,P240&lt;=0),0,P240)</f>
        <v>0</v>
      </c>
      <c r="R240" s="15" t="n">
        <f aca="false">IF(OR(E240=1,AND(P240&lt;=0,I240&gt;0)),1,0)</f>
        <v>1</v>
      </c>
      <c r="S240" s="15" t="n">
        <f aca="false">IF(L240&gt;0,1,0)</f>
        <v>0</v>
      </c>
    </row>
    <row r="241" customFormat="false" ht="15" hidden="false" customHeight="false" outlineLevel="0" collapsed="false">
      <c r="A241" s="15" t="n">
        <v>240</v>
      </c>
      <c r="B241" s="15" t="n">
        <f aca="false">INT((A241-1)/12)+1</f>
        <v>20</v>
      </c>
      <c r="C241" s="15" t="n">
        <f aca="false">MIN(Inputs!$C$4+B241-1,99)</f>
        <v>93</v>
      </c>
      <c r="D241" s="55" t="n">
        <f aca="false">Inputs!$C$28</f>
        <v>0.05</v>
      </c>
      <c r="E241" s="15" t="n">
        <f aca="false">R240</f>
        <v>1</v>
      </c>
      <c r="F241" s="56" t="n">
        <f aca="false">Q240</f>
        <v>0</v>
      </c>
      <c r="G241" s="56" t="n">
        <f aca="false">IF(AND(MOD(A241-1,12)=0,B241&lt;=Inputs!$C$7,E241=0),Inputs!$C$6,0)</f>
        <v>0</v>
      </c>
      <c r="H241" s="56" t="n">
        <f aca="false">IF(B241=1,G241*Inputs!$C$9,0)</f>
        <v>0</v>
      </c>
      <c r="I241" s="56" t="n">
        <f aca="false">I240+G241</f>
        <v>120000</v>
      </c>
      <c r="J241" s="56" t="n">
        <f aca="false">(F241+G241+H241)*((1+D241)^(1/12)-1)</f>
        <v>0</v>
      </c>
      <c r="K241" s="56" t="n">
        <f aca="false">(F241+G241+H241+J241)*(Inputs!$C$14+IF(B241&lt;=10,Inputs!$C$12,Inputs!$C$13))/12</f>
        <v>0</v>
      </c>
      <c r="L241" s="56" t="n">
        <f aca="false">IF(OR(E241=1,A241&lt;=Inputs!$C$15),0,MAX(Inputs!$C$8*I241-(F241+G241+H241+J241-K241),0))</f>
        <v>0</v>
      </c>
      <c r="M241" s="56" t="n">
        <f aca="false">L241*INDEX(Rates!$B$2:$C$101,C241+1,IF(Inputs!$C$5="Male",1,2))/1000/12*Inputs!$C$16</f>
        <v>0</v>
      </c>
      <c r="N241" s="56" t="n">
        <f aca="false">IF($V$1=1,MAX(F241+G241+H241+J241-K241-M241,0)*Inputs!$C$22/12,0)</f>
        <v>0</v>
      </c>
      <c r="O241" s="56" t="n">
        <f aca="false">IF(AND(MOD(A241,12)=0,B241&gt;=Inputs!$C$18),MAX(F241+G241+H241+J241-K241-M241-N241,0)*Inputs!$C$17,0)</f>
        <v>0</v>
      </c>
      <c r="P241" s="56" t="n">
        <f aca="false">F241+G241+H241+J241-K241-M241-N241+O241</f>
        <v>0</v>
      </c>
      <c r="Q241" s="56" t="n">
        <f aca="false">IF(OR(E241=1,P241&lt;=0),0,P241)</f>
        <v>0</v>
      </c>
      <c r="R241" s="15" t="n">
        <f aca="false">IF(OR(E241=1,AND(P241&lt;=0,I241&gt;0)),1,0)</f>
        <v>1</v>
      </c>
      <c r="S241" s="15" t="n">
        <f aca="false">IF(L241&gt;0,1,0)</f>
        <v>0</v>
      </c>
    </row>
    <row r="242" customFormat="false" ht="15" hidden="false" customHeight="false" outlineLevel="0" collapsed="false">
      <c r="A242" s="15" t="n">
        <v>241</v>
      </c>
      <c r="B242" s="15" t="n">
        <f aca="false">INT((A242-1)/12)+1</f>
        <v>21</v>
      </c>
      <c r="C242" s="15" t="n">
        <f aca="false">MIN(Inputs!$C$4+B242-1,99)</f>
        <v>94</v>
      </c>
      <c r="D242" s="55" t="n">
        <f aca="false">Inputs!$C$28</f>
        <v>0.05</v>
      </c>
      <c r="E242" s="15" t="n">
        <f aca="false">R241</f>
        <v>1</v>
      </c>
      <c r="F242" s="56" t="n">
        <f aca="false">Q241</f>
        <v>0</v>
      </c>
      <c r="G242" s="56" t="n">
        <f aca="false">IF(AND(MOD(A242-1,12)=0,B242&lt;=Inputs!$C$7,E242=0),Inputs!$C$6,0)</f>
        <v>0</v>
      </c>
      <c r="H242" s="56" t="n">
        <f aca="false">IF(B242=1,G242*Inputs!$C$9,0)</f>
        <v>0</v>
      </c>
      <c r="I242" s="56" t="n">
        <f aca="false">I241+G242</f>
        <v>120000</v>
      </c>
      <c r="J242" s="56" t="n">
        <f aca="false">(F242+G242+H242)*((1+D242)^(1/12)-1)</f>
        <v>0</v>
      </c>
      <c r="K242" s="56" t="n">
        <f aca="false">(F242+G242+H242+J242)*(Inputs!$C$14+IF(B242&lt;=10,Inputs!$C$12,Inputs!$C$13))/12</f>
        <v>0</v>
      </c>
      <c r="L242" s="56" t="n">
        <f aca="false">IF(OR(E242=1,A242&lt;=Inputs!$C$15),0,MAX(Inputs!$C$8*I242-(F242+G242+H242+J242-K242),0))</f>
        <v>0</v>
      </c>
      <c r="M242" s="56" t="n">
        <f aca="false">L242*INDEX(Rates!$B$2:$C$101,C242+1,IF(Inputs!$C$5="Male",1,2))/1000/12*Inputs!$C$16</f>
        <v>0</v>
      </c>
      <c r="N242" s="56" t="n">
        <f aca="false">IF($V$1=1,MAX(F242+G242+H242+J242-K242-M242,0)*Inputs!$C$22/12,0)</f>
        <v>0</v>
      </c>
      <c r="O242" s="56" t="n">
        <f aca="false">IF(AND(MOD(A242,12)=0,B242&gt;=Inputs!$C$18),MAX(F242+G242+H242+J242-K242-M242-N242,0)*Inputs!$C$17,0)</f>
        <v>0</v>
      </c>
      <c r="P242" s="56" t="n">
        <f aca="false">F242+G242+H242+J242-K242-M242-N242+O242</f>
        <v>0</v>
      </c>
      <c r="Q242" s="56" t="n">
        <f aca="false">IF(OR(E242=1,P242&lt;=0),0,P242)</f>
        <v>0</v>
      </c>
      <c r="R242" s="15" t="n">
        <f aca="false">IF(OR(E242=1,AND(P242&lt;=0,I242&gt;0)),1,0)</f>
        <v>1</v>
      </c>
      <c r="S242" s="15" t="n">
        <f aca="false">IF(L242&gt;0,1,0)</f>
        <v>0</v>
      </c>
    </row>
    <row r="243" customFormat="false" ht="15" hidden="false" customHeight="false" outlineLevel="0" collapsed="false">
      <c r="A243" s="15" t="n">
        <v>242</v>
      </c>
      <c r="B243" s="15" t="n">
        <f aca="false">INT((A243-1)/12)+1</f>
        <v>21</v>
      </c>
      <c r="C243" s="15" t="n">
        <f aca="false">MIN(Inputs!$C$4+B243-1,99)</f>
        <v>94</v>
      </c>
      <c r="D243" s="55" t="n">
        <f aca="false">Inputs!$C$28</f>
        <v>0.05</v>
      </c>
      <c r="E243" s="15" t="n">
        <f aca="false">R242</f>
        <v>1</v>
      </c>
      <c r="F243" s="56" t="n">
        <f aca="false">Q242</f>
        <v>0</v>
      </c>
      <c r="G243" s="56" t="n">
        <f aca="false">IF(AND(MOD(A243-1,12)=0,B243&lt;=Inputs!$C$7,E243=0),Inputs!$C$6,0)</f>
        <v>0</v>
      </c>
      <c r="H243" s="56" t="n">
        <f aca="false">IF(B243=1,G243*Inputs!$C$9,0)</f>
        <v>0</v>
      </c>
      <c r="I243" s="56" t="n">
        <f aca="false">I242+G243</f>
        <v>120000</v>
      </c>
      <c r="J243" s="56" t="n">
        <f aca="false">(F243+G243+H243)*((1+D243)^(1/12)-1)</f>
        <v>0</v>
      </c>
      <c r="K243" s="56" t="n">
        <f aca="false">(F243+G243+H243+J243)*(Inputs!$C$14+IF(B243&lt;=10,Inputs!$C$12,Inputs!$C$13))/12</f>
        <v>0</v>
      </c>
      <c r="L243" s="56" t="n">
        <f aca="false">IF(OR(E243=1,A243&lt;=Inputs!$C$15),0,MAX(Inputs!$C$8*I243-(F243+G243+H243+J243-K243),0))</f>
        <v>0</v>
      </c>
      <c r="M243" s="56" t="n">
        <f aca="false">L243*INDEX(Rates!$B$2:$C$101,C243+1,IF(Inputs!$C$5="Male",1,2))/1000/12*Inputs!$C$16</f>
        <v>0</v>
      </c>
      <c r="N243" s="56" t="n">
        <f aca="false">IF($V$1=1,MAX(F243+G243+H243+J243-K243-M243,0)*Inputs!$C$22/12,0)</f>
        <v>0</v>
      </c>
      <c r="O243" s="56" t="n">
        <f aca="false">IF(AND(MOD(A243,12)=0,B243&gt;=Inputs!$C$18),MAX(F243+G243+H243+J243-K243-M243-N243,0)*Inputs!$C$17,0)</f>
        <v>0</v>
      </c>
      <c r="P243" s="56" t="n">
        <f aca="false">F243+G243+H243+J243-K243-M243-N243+O243</f>
        <v>0</v>
      </c>
      <c r="Q243" s="56" t="n">
        <f aca="false">IF(OR(E243=1,P243&lt;=0),0,P243)</f>
        <v>0</v>
      </c>
      <c r="R243" s="15" t="n">
        <f aca="false">IF(OR(E243=1,AND(P243&lt;=0,I243&gt;0)),1,0)</f>
        <v>1</v>
      </c>
      <c r="S243" s="15" t="n">
        <f aca="false">IF(L243&gt;0,1,0)</f>
        <v>0</v>
      </c>
    </row>
    <row r="244" customFormat="false" ht="15" hidden="false" customHeight="false" outlineLevel="0" collapsed="false">
      <c r="A244" s="15" t="n">
        <v>243</v>
      </c>
      <c r="B244" s="15" t="n">
        <f aca="false">INT((A244-1)/12)+1</f>
        <v>21</v>
      </c>
      <c r="C244" s="15" t="n">
        <f aca="false">MIN(Inputs!$C$4+B244-1,99)</f>
        <v>94</v>
      </c>
      <c r="D244" s="55" t="n">
        <f aca="false">Inputs!$C$28</f>
        <v>0.05</v>
      </c>
      <c r="E244" s="15" t="n">
        <f aca="false">R243</f>
        <v>1</v>
      </c>
      <c r="F244" s="56" t="n">
        <f aca="false">Q243</f>
        <v>0</v>
      </c>
      <c r="G244" s="56" t="n">
        <f aca="false">IF(AND(MOD(A244-1,12)=0,B244&lt;=Inputs!$C$7,E244=0),Inputs!$C$6,0)</f>
        <v>0</v>
      </c>
      <c r="H244" s="56" t="n">
        <f aca="false">IF(B244=1,G244*Inputs!$C$9,0)</f>
        <v>0</v>
      </c>
      <c r="I244" s="56" t="n">
        <f aca="false">I243+G244</f>
        <v>120000</v>
      </c>
      <c r="J244" s="56" t="n">
        <f aca="false">(F244+G244+H244)*((1+D244)^(1/12)-1)</f>
        <v>0</v>
      </c>
      <c r="K244" s="56" t="n">
        <f aca="false">(F244+G244+H244+J244)*(Inputs!$C$14+IF(B244&lt;=10,Inputs!$C$12,Inputs!$C$13))/12</f>
        <v>0</v>
      </c>
      <c r="L244" s="56" t="n">
        <f aca="false">IF(OR(E244=1,A244&lt;=Inputs!$C$15),0,MAX(Inputs!$C$8*I244-(F244+G244+H244+J244-K244),0))</f>
        <v>0</v>
      </c>
      <c r="M244" s="56" t="n">
        <f aca="false">L244*INDEX(Rates!$B$2:$C$101,C244+1,IF(Inputs!$C$5="Male",1,2))/1000/12*Inputs!$C$16</f>
        <v>0</v>
      </c>
      <c r="N244" s="56" t="n">
        <f aca="false">IF($V$1=1,MAX(F244+G244+H244+J244-K244-M244,0)*Inputs!$C$22/12,0)</f>
        <v>0</v>
      </c>
      <c r="O244" s="56" t="n">
        <f aca="false">IF(AND(MOD(A244,12)=0,B244&gt;=Inputs!$C$18),MAX(F244+G244+H244+J244-K244-M244-N244,0)*Inputs!$C$17,0)</f>
        <v>0</v>
      </c>
      <c r="P244" s="56" t="n">
        <f aca="false">F244+G244+H244+J244-K244-M244-N244+O244</f>
        <v>0</v>
      </c>
      <c r="Q244" s="56" t="n">
        <f aca="false">IF(OR(E244=1,P244&lt;=0),0,P244)</f>
        <v>0</v>
      </c>
      <c r="R244" s="15" t="n">
        <f aca="false">IF(OR(E244=1,AND(P244&lt;=0,I244&gt;0)),1,0)</f>
        <v>1</v>
      </c>
      <c r="S244" s="15" t="n">
        <f aca="false">IF(L244&gt;0,1,0)</f>
        <v>0</v>
      </c>
    </row>
    <row r="245" customFormat="false" ht="15" hidden="false" customHeight="false" outlineLevel="0" collapsed="false">
      <c r="A245" s="15" t="n">
        <v>244</v>
      </c>
      <c r="B245" s="15" t="n">
        <f aca="false">INT((A245-1)/12)+1</f>
        <v>21</v>
      </c>
      <c r="C245" s="15" t="n">
        <f aca="false">MIN(Inputs!$C$4+B245-1,99)</f>
        <v>94</v>
      </c>
      <c r="D245" s="55" t="n">
        <f aca="false">Inputs!$C$28</f>
        <v>0.05</v>
      </c>
      <c r="E245" s="15" t="n">
        <f aca="false">R244</f>
        <v>1</v>
      </c>
      <c r="F245" s="56" t="n">
        <f aca="false">Q244</f>
        <v>0</v>
      </c>
      <c r="G245" s="56" t="n">
        <f aca="false">IF(AND(MOD(A245-1,12)=0,B245&lt;=Inputs!$C$7,E245=0),Inputs!$C$6,0)</f>
        <v>0</v>
      </c>
      <c r="H245" s="56" t="n">
        <f aca="false">IF(B245=1,G245*Inputs!$C$9,0)</f>
        <v>0</v>
      </c>
      <c r="I245" s="56" t="n">
        <f aca="false">I244+G245</f>
        <v>120000</v>
      </c>
      <c r="J245" s="56" t="n">
        <f aca="false">(F245+G245+H245)*((1+D245)^(1/12)-1)</f>
        <v>0</v>
      </c>
      <c r="K245" s="56" t="n">
        <f aca="false">(F245+G245+H245+J245)*(Inputs!$C$14+IF(B245&lt;=10,Inputs!$C$12,Inputs!$C$13))/12</f>
        <v>0</v>
      </c>
      <c r="L245" s="56" t="n">
        <f aca="false">IF(OR(E245=1,A245&lt;=Inputs!$C$15),0,MAX(Inputs!$C$8*I245-(F245+G245+H245+J245-K245),0))</f>
        <v>0</v>
      </c>
      <c r="M245" s="56" t="n">
        <f aca="false">L245*INDEX(Rates!$B$2:$C$101,C245+1,IF(Inputs!$C$5="Male",1,2))/1000/12*Inputs!$C$16</f>
        <v>0</v>
      </c>
      <c r="N245" s="56" t="n">
        <f aca="false">IF($V$1=1,MAX(F245+G245+H245+J245-K245-M245,0)*Inputs!$C$22/12,0)</f>
        <v>0</v>
      </c>
      <c r="O245" s="56" t="n">
        <f aca="false">IF(AND(MOD(A245,12)=0,B245&gt;=Inputs!$C$18),MAX(F245+G245+H245+J245-K245-M245-N245,0)*Inputs!$C$17,0)</f>
        <v>0</v>
      </c>
      <c r="P245" s="56" t="n">
        <f aca="false">F245+G245+H245+J245-K245-M245-N245+O245</f>
        <v>0</v>
      </c>
      <c r="Q245" s="56" t="n">
        <f aca="false">IF(OR(E245=1,P245&lt;=0),0,P245)</f>
        <v>0</v>
      </c>
      <c r="R245" s="15" t="n">
        <f aca="false">IF(OR(E245=1,AND(P245&lt;=0,I245&gt;0)),1,0)</f>
        <v>1</v>
      </c>
      <c r="S245" s="15" t="n">
        <f aca="false">IF(L245&gt;0,1,0)</f>
        <v>0</v>
      </c>
    </row>
    <row r="246" customFormat="false" ht="15" hidden="false" customHeight="false" outlineLevel="0" collapsed="false">
      <c r="A246" s="15" t="n">
        <v>245</v>
      </c>
      <c r="B246" s="15" t="n">
        <f aca="false">INT((A246-1)/12)+1</f>
        <v>21</v>
      </c>
      <c r="C246" s="15" t="n">
        <f aca="false">MIN(Inputs!$C$4+B246-1,99)</f>
        <v>94</v>
      </c>
      <c r="D246" s="55" t="n">
        <f aca="false">Inputs!$C$28</f>
        <v>0.05</v>
      </c>
      <c r="E246" s="15" t="n">
        <f aca="false">R245</f>
        <v>1</v>
      </c>
      <c r="F246" s="56" t="n">
        <f aca="false">Q245</f>
        <v>0</v>
      </c>
      <c r="G246" s="56" t="n">
        <f aca="false">IF(AND(MOD(A246-1,12)=0,B246&lt;=Inputs!$C$7,E246=0),Inputs!$C$6,0)</f>
        <v>0</v>
      </c>
      <c r="H246" s="56" t="n">
        <f aca="false">IF(B246=1,G246*Inputs!$C$9,0)</f>
        <v>0</v>
      </c>
      <c r="I246" s="56" t="n">
        <f aca="false">I245+G246</f>
        <v>120000</v>
      </c>
      <c r="J246" s="56" t="n">
        <f aca="false">(F246+G246+H246)*((1+D246)^(1/12)-1)</f>
        <v>0</v>
      </c>
      <c r="K246" s="56" t="n">
        <f aca="false">(F246+G246+H246+J246)*(Inputs!$C$14+IF(B246&lt;=10,Inputs!$C$12,Inputs!$C$13))/12</f>
        <v>0</v>
      </c>
      <c r="L246" s="56" t="n">
        <f aca="false">IF(OR(E246=1,A246&lt;=Inputs!$C$15),0,MAX(Inputs!$C$8*I246-(F246+G246+H246+J246-K246),0))</f>
        <v>0</v>
      </c>
      <c r="M246" s="56" t="n">
        <f aca="false">L246*INDEX(Rates!$B$2:$C$101,C246+1,IF(Inputs!$C$5="Male",1,2))/1000/12*Inputs!$C$16</f>
        <v>0</v>
      </c>
      <c r="N246" s="56" t="n">
        <f aca="false">IF($V$1=1,MAX(F246+G246+H246+J246-K246-M246,0)*Inputs!$C$22/12,0)</f>
        <v>0</v>
      </c>
      <c r="O246" s="56" t="n">
        <f aca="false">IF(AND(MOD(A246,12)=0,B246&gt;=Inputs!$C$18),MAX(F246+G246+H246+J246-K246-M246-N246,0)*Inputs!$C$17,0)</f>
        <v>0</v>
      </c>
      <c r="P246" s="56" t="n">
        <f aca="false">F246+G246+H246+J246-K246-M246-N246+O246</f>
        <v>0</v>
      </c>
      <c r="Q246" s="56" t="n">
        <f aca="false">IF(OR(E246=1,P246&lt;=0),0,P246)</f>
        <v>0</v>
      </c>
      <c r="R246" s="15" t="n">
        <f aca="false">IF(OR(E246=1,AND(P246&lt;=0,I246&gt;0)),1,0)</f>
        <v>1</v>
      </c>
      <c r="S246" s="15" t="n">
        <f aca="false">IF(L246&gt;0,1,0)</f>
        <v>0</v>
      </c>
    </row>
    <row r="247" customFormat="false" ht="15" hidden="false" customHeight="false" outlineLevel="0" collapsed="false">
      <c r="A247" s="15" t="n">
        <v>246</v>
      </c>
      <c r="B247" s="15" t="n">
        <f aca="false">INT((A247-1)/12)+1</f>
        <v>21</v>
      </c>
      <c r="C247" s="15" t="n">
        <f aca="false">MIN(Inputs!$C$4+B247-1,99)</f>
        <v>94</v>
      </c>
      <c r="D247" s="55" t="n">
        <f aca="false">Inputs!$C$28</f>
        <v>0.05</v>
      </c>
      <c r="E247" s="15" t="n">
        <f aca="false">R246</f>
        <v>1</v>
      </c>
      <c r="F247" s="56" t="n">
        <f aca="false">Q246</f>
        <v>0</v>
      </c>
      <c r="G247" s="56" t="n">
        <f aca="false">IF(AND(MOD(A247-1,12)=0,B247&lt;=Inputs!$C$7,E247=0),Inputs!$C$6,0)</f>
        <v>0</v>
      </c>
      <c r="H247" s="56" t="n">
        <f aca="false">IF(B247=1,G247*Inputs!$C$9,0)</f>
        <v>0</v>
      </c>
      <c r="I247" s="56" t="n">
        <f aca="false">I246+G247</f>
        <v>120000</v>
      </c>
      <c r="J247" s="56" t="n">
        <f aca="false">(F247+G247+H247)*((1+D247)^(1/12)-1)</f>
        <v>0</v>
      </c>
      <c r="K247" s="56" t="n">
        <f aca="false">(F247+G247+H247+J247)*(Inputs!$C$14+IF(B247&lt;=10,Inputs!$C$12,Inputs!$C$13))/12</f>
        <v>0</v>
      </c>
      <c r="L247" s="56" t="n">
        <f aca="false">IF(OR(E247=1,A247&lt;=Inputs!$C$15),0,MAX(Inputs!$C$8*I247-(F247+G247+H247+J247-K247),0))</f>
        <v>0</v>
      </c>
      <c r="M247" s="56" t="n">
        <f aca="false">L247*INDEX(Rates!$B$2:$C$101,C247+1,IF(Inputs!$C$5="Male",1,2))/1000/12*Inputs!$C$16</f>
        <v>0</v>
      </c>
      <c r="N247" s="56" t="n">
        <f aca="false">IF($V$1=1,MAX(F247+G247+H247+J247-K247-M247,0)*Inputs!$C$22/12,0)</f>
        <v>0</v>
      </c>
      <c r="O247" s="56" t="n">
        <f aca="false">IF(AND(MOD(A247,12)=0,B247&gt;=Inputs!$C$18),MAX(F247+G247+H247+J247-K247-M247-N247,0)*Inputs!$C$17,0)</f>
        <v>0</v>
      </c>
      <c r="P247" s="56" t="n">
        <f aca="false">F247+G247+H247+J247-K247-M247-N247+O247</f>
        <v>0</v>
      </c>
      <c r="Q247" s="56" t="n">
        <f aca="false">IF(OR(E247=1,P247&lt;=0),0,P247)</f>
        <v>0</v>
      </c>
      <c r="R247" s="15" t="n">
        <f aca="false">IF(OR(E247=1,AND(P247&lt;=0,I247&gt;0)),1,0)</f>
        <v>1</v>
      </c>
      <c r="S247" s="15" t="n">
        <f aca="false">IF(L247&gt;0,1,0)</f>
        <v>0</v>
      </c>
    </row>
    <row r="248" customFormat="false" ht="15" hidden="false" customHeight="false" outlineLevel="0" collapsed="false">
      <c r="A248" s="15" t="n">
        <v>247</v>
      </c>
      <c r="B248" s="15" t="n">
        <f aca="false">INT((A248-1)/12)+1</f>
        <v>21</v>
      </c>
      <c r="C248" s="15" t="n">
        <f aca="false">MIN(Inputs!$C$4+B248-1,99)</f>
        <v>94</v>
      </c>
      <c r="D248" s="55" t="n">
        <f aca="false">Inputs!$C$28</f>
        <v>0.05</v>
      </c>
      <c r="E248" s="15" t="n">
        <f aca="false">R247</f>
        <v>1</v>
      </c>
      <c r="F248" s="56" t="n">
        <f aca="false">Q247</f>
        <v>0</v>
      </c>
      <c r="G248" s="56" t="n">
        <f aca="false">IF(AND(MOD(A248-1,12)=0,B248&lt;=Inputs!$C$7,E248=0),Inputs!$C$6,0)</f>
        <v>0</v>
      </c>
      <c r="H248" s="56" t="n">
        <f aca="false">IF(B248=1,G248*Inputs!$C$9,0)</f>
        <v>0</v>
      </c>
      <c r="I248" s="56" t="n">
        <f aca="false">I247+G248</f>
        <v>120000</v>
      </c>
      <c r="J248" s="56" t="n">
        <f aca="false">(F248+G248+H248)*((1+D248)^(1/12)-1)</f>
        <v>0</v>
      </c>
      <c r="K248" s="56" t="n">
        <f aca="false">(F248+G248+H248+J248)*(Inputs!$C$14+IF(B248&lt;=10,Inputs!$C$12,Inputs!$C$13))/12</f>
        <v>0</v>
      </c>
      <c r="L248" s="56" t="n">
        <f aca="false">IF(OR(E248=1,A248&lt;=Inputs!$C$15),0,MAX(Inputs!$C$8*I248-(F248+G248+H248+J248-K248),0))</f>
        <v>0</v>
      </c>
      <c r="M248" s="56" t="n">
        <f aca="false">L248*INDEX(Rates!$B$2:$C$101,C248+1,IF(Inputs!$C$5="Male",1,2))/1000/12*Inputs!$C$16</f>
        <v>0</v>
      </c>
      <c r="N248" s="56" t="n">
        <f aca="false">IF($V$1=1,MAX(F248+G248+H248+J248-K248-M248,0)*Inputs!$C$22/12,0)</f>
        <v>0</v>
      </c>
      <c r="O248" s="56" t="n">
        <f aca="false">IF(AND(MOD(A248,12)=0,B248&gt;=Inputs!$C$18),MAX(F248+G248+H248+J248-K248-M248-N248,0)*Inputs!$C$17,0)</f>
        <v>0</v>
      </c>
      <c r="P248" s="56" t="n">
        <f aca="false">F248+G248+H248+J248-K248-M248-N248+O248</f>
        <v>0</v>
      </c>
      <c r="Q248" s="56" t="n">
        <f aca="false">IF(OR(E248=1,P248&lt;=0),0,P248)</f>
        <v>0</v>
      </c>
      <c r="R248" s="15" t="n">
        <f aca="false">IF(OR(E248=1,AND(P248&lt;=0,I248&gt;0)),1,0)</f>
        <v>1</v>
      </c>
      <c r="S248" s="15" t="n">
        <f aca="false">IF(L248&gt;0,1,0)</f>
        <v>0</v>
      </c>
    </row>
    <row r="249" customFormat="false" ht="15" hidden="false" customHeight="false" outlineLevel="0" collapsed="false">
      <c r="A249" s="15" t="n">
        <v>248</v>
      </c>
      <c r="B249" s="15" t="n">
        <f aca="false">INT((A249-1)/12)+1</f>
        <v>21</v>
      </c>
      <c r="C249" s="15" t="n">
        <f aca="false">MIN(Inputs!$C$4+B249-1,99)</f>
        <v>94</v>
      </c>
      <c r="D249" s="55" t="n">
        <f aca="false">Inputs!$C$28</f>
        <v>0.05</v>
      </c>
      <c r="E249" s="15" t="n">
        <f aca="false">R248</f>
        <v>1</v>
      </c>
      <c r="F249" s="56" t="n">
        <f aca="false">Q248</f>
        <v>0</v>
      </c>
      <c r="G249" s="56" t="n">
        <f aca="false">IF(AND(MOD(A249-1,12)=0,B249&lt;=Inputs!$C$7,E249=0),Inputs!$C$6,0)</f>
        <v>0</v>
      </c>
      <c r="H249" s="56" t="n">
        <f aca="false">IF(B249=1,G249*Inputs!$C$9,0)</f>
        <v>0</v>
      </c>
      <c r="I249" s="56" t="n">
        <f aca="false">I248+G249</f>
        <v>120000</v>
      </c>
      <c r="J249" s="56" t="n">
        <f aca="false">(F249+G249+H249)*((1+D249)^(1/12)-1)</f>
        <v>0</v>
      </c>
      <c r="K249" s="56" t="n">
        <f aca="false">(F249+G249+H249+J249)*(Inputs!$C$14+IF(B249&lt;=10,Inputs!$C$12,Inputs!$C$13))/12</f>
        <v>0</v>
      </c>
      <c r="L249" s="56" t="n">
        <f aca="false">IF(OR(E249=1,A249&lt;=Inputs!$C$15),0,MAX(Inputs!$C$8*I249-(F249+G249+H249+J249-K249),0))</f>
        <v>0</v>
      </c>
      <c r="M249" s="56" t="n">
        <f aca="false">L249*INDEX(Rates!$B$2:$C$101,C249+1,IF(Inputs!$C$5="Male",1,2))/1000/12*Inputs!$C$16</f>
        <v>0</v>
      </c>
      <c r="N249" s="56" t="n">
        <f aca="false">IF($V$1=1,MAX(F249+G249+H249+J249-K249-M249,0)*Inputs!$C$22/12,0)</f>
        <v>0</v>
      </c>
      <c r="O249" s="56" t="n">
        <f aca="false">IF(AND(MOD(A249,12)=0,B249&gt;=Inputs!$C$18),MAX(F249+G249+H249+J249-K249-M249-N249,0)*Inputs!$C$17,0)</f>
        <v>0</v>
      </c>
      <c r="P249" s="56" t="n">
        <f aca="false">F249+G249+H249+J249-K249-M249-N249+O249</f>
        <v>0</v>
      </c>
      <c r="Q249" s="56" t="n">
        <f aca="false">IF(OR(E249=1,P249&lt;=0),0,P249)</f>
        <v>0</v>
      </c>
      <c r="R249" s="15" t="n">
        <f aca="false">IF(OR(E249=1,AND(P249&lt;=0,I249&gt;0)),1,0)</f>
        <v>1</v>
      </c>
      <c r="S249" s="15" t="n">
        <f aca="false">IF(L249&gt;0,1,0)</f>
        <v>0</v>
      </c>
    </row>
    <row r="250" customFormat="false" ht="15" hidden="false" customHeight="false" outlineLevel="0" collapsed="false">
      <c r="A250" s="15" t="n">
        <v>249</v>
      </c>
      <c r="B250" s="15" t="n">
        <f aca="false">INT((A250-1)/12)+1</f>
        <v>21</v>
      </c>
      <c r="C250" s="15" t="n">
        <f aca="false">MIN(Inputs!$C$4+B250-1,99)</f>
        <v>94</v>
      </c>
      <c r="D250" s="55" t="n">
        <f aca="false">Inputs!$C$28</f>
        <v>0.05</v>
      </c>
      <c r="E250" s="15" t="n">
        <f aca="false">R249</f>
        <v>1</v>
      </c>
      <c r="F250" s="56" t="n">
        <f aca="false">Q249</f>
        <v>0</v>
      </c>
      <c r="G250" s="56" t="n">
        <f aca="false">IF(AND(MOD(A250-1,12)=0,B250&lt;=Inputs!$C$7,E250=0),Inputs!$C$6,0)</f>
        <v>0</v>
      </c>
      <c r="H250" s="56" t="n">
        <f aca="false">IF(B250=1,G250*Inputs!$C$9,0)</f>
        <v>0</v>
      </c>
      <c r="I250" s="56" t="n">
        <f aca="false">I249+G250</f>
        <v>120000</v>
      </c>
      <c r="J250" s="56" t="n">
        <f aca="false">(F250+G250+H250)*((1+D250)^(1/12)-1)</f>
        <v>0</v>
      </c>
      <c r="K250" s="56" t="n">
        <f aca="false">(F250+G250+H250+J250)*(Inputs!$C$14+IF(B250&lt;=10,Inputs!$C$12,Inputs!$C$13))/12</f>
        <v>0</v>
      </c>
      <c r="L250" s="56" t="n">
        <f aca="false">IF(OR(E250=1,A250&lt;=Inputs!$C$15),0,MAX(Inputs!$C$8*I250-(F250+G250+H250+J250-K250),0))</f>
        <v>0</v>
      </c>
      <c r="M250" s="56" t="n">
        <f aca="false">L250*INDEX(Rates!$B$2:$C$101,C250+1,IF(Inputs!$C$5="Male",1,2))/1000/12*Inputs!$C$16</f>
        <v>0</v>
      </c>
      <c r="N250" s="56" t="n">
        <f aca="false">IF($V$1=1,MAX(F250+G250+H250+J250-K250-M250,0)*Inputs!$C$22/12,0)</f>
        <v>0</v>
      </c>
      <c r="O250" s="56" t="n">
        <f aca="false">IF(AND(MOD(A250,12)=0,B250&gt;=Inputs!$C$18),MAX(F250+G250+H250+J250-K250-M250-N250,0)*Inputs!$C$17,0)</f>
        <v>0</v>
      </c>
      <c r="P250" s="56" t="n">
        <f aca="false">F250+G250+H250+J250-K250-M250-N250+O250</f>
        <v>0</v>
      </c>
      <c r="Q250" s="56" t="n">
        <f aca="false">IF(OR(E250=1,P250&lt;=0),0,P250)</f>
        <v>0</v>
      </c>
      <c r="R250" s="15" t="n">
        <f aca="false">IF(OR(E250=1,AND(P250&lt;=0,I250&gt;0)),1,0)</f>
        <v>1</v>
      </c>
      <c r="S250" s="15" t="n">
        <f aca="false">IF(L250&gt;0,1,0)</f>
        <v>0</v>
      </c>
    </row>
    <row r="251" customFormat="false" ht="15" hidden="false" customHeight="false" outlineLevel="0" collapsed="false">
      <c r="A251" s="15" t="n">
        <v>250</v>
      </c>
      <c r="B251" s="15" t="n">
        <f aca="false">INT((A251-1)/12)+1</f>
        <v>21</v>
      </c>
      <c r="C251" s="15" t="n">
        <f aca="false">MIN(Inputs!$C$4+B251-1,99)</f>
        <v>94</v>
      </c>
      <c r="D251" s="55" t="n">
        <f aca="false">Inputs!$C$28</f>
        <v>0.05</v>
      </c>
      <c r="E251" s="15" t="n">
        <f aca="false">R250</f>
        <v>1</v>
      </c>
      <c r="F251" s="56" t="n">
        <f aca="false">Q250</f>
        <v>0</v>
      </c>
      <c r="G251" s="56" t="n">
        <f aca="false">IF(AND(MOD(A251-1,12)=0,B251&lt;=Inputs!$C$7,E251=0),Inputs!$C$6,0)</f>
        <v>0</v>
      </c>
      <c r="H251" s="56" t="n">
        <f aca="false">IF(B251=1,G251*Inputs!$C$9,0)</f>
        <v>0</v>
      </c>
      <c r="I251" s="56" t="n">
        <f aca="false">I250+G251</f>
        <v>120000</v>
      </c>
      <c r="J251" s="56" t="n">
        <f aca="false">(F251+G251+H251)*((1+D251)^(1/12)-1)</f>
        <v>0</v>
      </c>
      <c r="K251" s="56" t="n">
        <f aca="false">(F251+G251+H251+J251)*(Inputs!$C$14+IF(B251&lt;=10,Inputs!$C$12,Inputs!$C$13))/12</f>
        <v>0</v>
      </c>
      <c r="L251" s="56" t="n">
        <f aca="false">IF(OR(E251=1,A251&lt;=Inputs!$C$15),0,MAX(Inputs!$C$8*I251-(F251+G251+H251+J251-K251),0))</f>
        <v>0</v>
      </c>
      <c r="M251" s="56" t="n">
        <f aca="false">L251*INDEX(Rates!$B$2:$C$101,C251+1,IF(Inputs!$C$5="Male",1,2))/1000/12*Inputs!$C$16</f>
        <v>0</v>
      </c>
      <c r="N251" s="56" t="n">
        <f aca="false">IF($V$1=1,MAX(F251+G251+H251+J251-K251-M251,0)*Inputs!$C$22/12,0)</f>
        <v>0</v>
      </c>
      <c r="O251" s="56" t="n">
        <f aca="false">IF(AND(MOD(A251,12)=0,B251&gt;=Inputs!$C$18),MAX(F251+G251+H251+J251-K251-M251-N251,0)*Inputs!$C$17,0)</f>
        <v>0</v>
      </c>
      <c r="P251" s="56" t="n">
        <f aca="false">F251+G251+H251+J251-K251-M251-N251+O251</f>
        <v>0</v>
      </c>
      <c r="Q251" s="56" t="n">
        <f aca="false">IF(OR(E251=1,P251&lt;=0),0,P251)</f>
        <v>0</v>
      </c>
      <c r="R251" s="15" t="n">
        <f aca="false">IF(OR(E251=1,AND(P251&lt;=0,I251&gt;0)),1,0)</f>
        <v>1</v>
      </c>
      <c r="S251" s="15" t="n">
        <f aca="false">IF(L251&gt;0,1,0)</f>
        <v>0</v>
      </c>
    </row>
    <row r="252" customFormat="false" ht="15" hidden="false" customHeight="false" outlineLevel="0" collapsed="false">
      <c r="A252" s="15" t="n">
        <v>251</v>
      </c>
      <c r="B252" s="15" t="n">
        <f aca="false">INT((A252-1)/12)+1</f>
        <v>21</v>
      </c>
      <c r="C252" s="15" t="n">
        <f aca="false">MIN(Inputs!$C$4+B252-1,99)</f>
        <v>94</v>
      </c>
      <c r="D252" s="55" t="n">
        <f aca="false">Inputs!$C$28</f>
        <v>0.05</v>
      </c>
      <c r="E252" s="15" t="n">
        <f aca="false">R251</f>
        <v>1</v>
      </c>
      <c r="F252" s="56" t="n">
        <f aca="false">Q251</f>
        <v>0</v>
      </c>
      <c r="G252" s="56" t="n">
        <f aca="false">IF(AND(MOD(A252-1,12)=0,B252&lt;=Inputs!$C$7,E252=0),Inputs!$C$6,0)</f>
        <v>0</v>
      </c>
      <c r="H252" s="56" t="n">
        <f aca="false">IF(B252=1,G252*Inputs!$C$9,0)</f>
        <v>0</v>
      </c>
      <c r="I252" s="56" t="n">
        <f aca="false">I251+G252</f>
        <v>120000</v>
      </c>
      <c r="J252" s="56" t="n">
        <f aca="false">(F252+G252+H252)*((1+D252)^(1/12)-1)</f>
        <v>0</v>
      </c>
      <c r="K252" s="56" t="n">
        <f aca="false">(F252+G252+H252+J252)*(Inputs!$C$14+IF(B252&lt;=10,Inputs!$C$12,Inputs!$C$13))/12</f>
        <v>0</v>
      </c>
      <c r="L252" s="56" t="n">
        <f aca="false">IF(OR(E252=1,A252&lt;=Inputs!$C$15),0,MAX(Inputs!$C$8*I252-(F252+G252+H252+J252-K252),0))</f>
        <v>0</v>
      </c>
      <c r="M252" s="56" t="n">
        <f aca="false">L252*INDEX(Rates!$B$2:$C$101,C252+1,IF(Inputs!$C$5="Male",1,2))/1000/12*Inputs!$C$16</f>
        <v>0</v>
      </c>
      <c r="N252" s="56" t="n">
        <f aca="false">IF($V$1=1,MAX(F252+G252+H252+J252-K252-M252,0)*Inputs!$C$22/12,0)</f>
        <v>0</v>
      </c>
      <c r="O252" s="56" t="n">
        <f aca="false">IF(AND(MOD(A252,12)=0,B252&gt;=Inputs!$C$18),MAX(F252+G252+H252+J252-K252-M252-N252,0)*Inputs!$C$17,0)</f>
        <v>0</v>
      </c>
      <c r="P252" s="56" t="n">
        <f aca="false">F252+G252+H252+J252-K252-M252-N252+O252</f>
        <v>0</v>
      </c>
      <c r="Q252" s="56" t="n">
        <f aca="false">IF(OR(E252=1,P252&lt;=0),0,P252)</f>
        <v>0</v>
      </c>
      <c r="R252" s="15" t="n">
        <f aca="false">IF(OR(E252=1,AND(P252&lt;=0,I252&gt;0)),1,0)</f>
        <v>1</v>
      </c>
      <c r="S252" s="15" t="n">
        <f aca="false">IF(L252&gt;0,1,0)</f>
        <v>0</v>
      </c>
    </row>
    <row r="253" customFormat="false" ht="15" hidden="false" customHeight="false" outlineLevel="0" collapsed="false">
      <c r="A253" s="15" t="n">
        <v>252</v>
      </c>
      <c r="B253" s="15" t="n">
        <f aca="false">INT((A253-1)/12)+1</f>
        <v>21</v>
      </c>
      <c r="C253" s="15" t="n">
        <f aca="false">MIN(Inputs!$C$4+B253-1,99)</f>
        <v>94</v>
      </c>
      <c r="D253" s="55" t="n">
        <f aca="false">Inputs!$C$28</f>
        <v>0.05</v>
      </c>
      <c r="E253" s="15" t="n">
        <f aca="false">R252</f>
        <v>1</v>
      </c>
      <c r="F253" s="56" t="n">
        <f aca="false">Q252</f>
        <v>0</v>
      </c>
      <c r="G253" s="56" t="n">
        <f aca="false">IF(AND(MOD(A253-1,12)=0,B253&lt;=Inputs!$C$7,E253=0),Inputs!$C$6,0)</f>
        <v>0</v>
      </c>
      <c r="H253" s="56" t="n">
        <f aca="false">IF(B253=1,G253*Inputs!$C$9,0)</f>
        <v>0</v>
      </c>
      <c r="I253" s="56" t="n">
        <f aca="false">I252+G253</f>
        <v>120000</v>
      </c>
      <c r="J253" s="56" t="n">
        <f aca="false">(F253+G253+H253)*((1+D253)^(1/12)-1)</f>
        <v>0</v>
      </c>
      <c r="K253" s="56" t="n">
        <f aca="false">(F253+G253+H253+J253)*(Inputs!$C$14+IF(B253&lt;=10,Inputs!$C$12,Inputs!$C$13))/12</f>
        <v>0</v>
      </c>
      <c r="L253" s="56" t="n">
        <f aca="false">IF(OR(E253=1,A253&lt;=Inputs!$C$15),0,MAX(Inputs!$C$8*I253-(F253+G253+H253+J253-K253),0))</f>
        <v>0</v>
      </c>
      <c r="M253" s="56" t="n">
        <f aca="false">L253*INDEX(Rates!$B$2:$C$101,C253+1,IF(Inputs!$C$5="Male",1,2))/1000/12*Inputs!$C$16</f>
        <v>0</v>
      </c>
      <c r="N253" s="56" t="n">
        <f aca="false">IF($V$1=1,MAX(F253+G253+H253+J253-K253-M253,0)*Inputs!$C$22/12,0)</f>
        <v>0</v>
      </c>
      <c r="O253" s="56" t="n">
        <f aca="false">IF(AND(MOD(A253,12)=0,B253&gt;=Inputs!$C$18),MAX(F253+G253+H253+J253-K253-M253-N253,0)*Inputs!$C$17,0)</f>
        <v>0</v>
      </c>
      <c r="P253" s="56" t="n">
        <f aca="false">F253+G253+H253+J253-K253-M253-N253+O253</f>
        <v>0</v>
      </c>
      <c r="Q253" s="56" t="n">
        <f aca="false">IF(OR(E253=1,P253&lt;=0),0,P253)</f>
        <v>0</v>
      </c>
      <c r="R253" s="15" t="n">
        <f aca="false">IF(OR(E253=1,AND(P253&lt;=0,I253&gt;0)),1,0)</f>
        <v>1</v>
      </c>
      <c r="S253" s="15" t="n">
        <f aca="false">IF(L253&gt;0,1,0)</f>
        <v>0</v>
      </c>
    </row>
    <row r="254" customFormat="false" ht="15" hidden="false" customHeight="false" outlineLevel="0" collapsed="false">
      <c r="A254" s="15" t="n">
        <v>253</v>
      </c>
      <c r="B254" s="15" t="n">
        <f aca="false">INT((A254-1)/12)+1</f>
        <v>22</v>
      </c>
      <c r="C254" s="15" t="n">
        <f aca="false">MIN(Inputs!$C$4+B254-1,99)</f>
        <v>95</v>
      </c>
      <c r="D254" s="55" t="n">
        <f aca="false">Inputs!$C$28</f>
        <v>0.05</v>
      </c>
      <c r="E254" s="15" t="n">
        <f aca="false">R253</f>
        <v>1</v>
      </c>
      <c r="F254" s="56" t="n">
        <f aca="false">Q253</f>
        <v>0</v>
      </c>
      <c r="G254" s="56" t="n">
        <f aca="false">IF(AND(MOD(A254-1,12)=0,B254&lt;=Inputs!$C$7,E254=0),Inputs!$C$6,0)</f>
        <v>0</v>
      </c>
      <c r="H254" s="56" t="n">
        <f aca="false">IF(B254=1,G254*Inputs!$C$9,0)</f>
        <v>0</v>
      </c>
      <c r="I254" s="56" t="n">
        <f aca="false">I253+G254</f>
        <v>120000</v>
      </c>
      <c r="J254" s="56" t="n">
        <f aca="false">(F254+G254+H254)*((1+D254)^(1/12)-1)</f>
        <v>0</v>
      </c>
      <c r="K254" s="56" t="n">
        <f aca="false">(F254+G254+H254+J254)*(Inputs!$C$14+IF(B254&lt;=10,Inputs!$C$12,Inputs!$C$13))/12</f>
        <v>0</v>
      </c>
      <c r="L254" s="56" t="n">
        <f aca="false">IF(OR(E254=1,A254&lt;=Inputs!$C$15),0,MAX(Inputs!$C$8*I254-(F254+G254+H254+J254-K254),0))</f>
        <v>0</v>
      </c>
      <c r="M254" s="56" t="n">
        <f aca="false">L254*INDEX(Rates!$B$2:$C$101,C254+1,IF(Inputs!$C$5="Male",1,2))/1000/12*Inputs!$C$16</f>
        <v>0</v>
      </c>
      <c r="N254" s="56" t="n">
        <f aca="false">IF($V$1=1,MAX(F254+G254+H254+J254-K254-M254,0)*Inputs!$C$22/12,0)</f>
        <v>0</v>
      </c>
      <c r="O254" s="56" t="n">
        <f aca="false">IF(AND(MOD(A254,12)=0,B254&gt;=Inputs!$C$18),MAX(F254+G254+H254+J254-K254-M254-N254,0)*Inputs!$C$17,0)</f>
        <v>0</v>
      </c>
      <c r="P254" s="56" t="n">
        <f aca="false">F254+G254+H254+J254-K254-M254-N254+O254</f>
        <v>0</v>
      </c>
      <c r="Q254" s="56" t="n">
        <f aca="false">IF(OR(E254=1,P254&lt;=0),0,P254)</f>
        <v>0</v>
      </c>
      <c r="R254" s="15" t="n">
        <f aca="false">IF(OR(E254=1,AND(P254&lt;=0,I254&gt;0)),1,0)</f>
        <v>1</v>
      </c>
      <c r="S254" s="15" t="n">
        <f aca="false">IF(L254&gt;0,1,0)</f>
        <v>0</v>
      </c>
    </row>
    <row r="255" customFormat="false" ht="15" hidden="false" customHeight="false" outlineLevel="0" collapsed="false">
      <c r="A255" s="15" t="n">
        <v>254</v>
      </c>
      <c r="B255" s="15" t="n">
        <f aca="false">INT((A255-1)/12)+1</f>
        <v>22</v>
      </c>
      <c r="C255" s="15" t="n">
        <f aca="false">MIN(Inputs!$C$4+B255-1,99)</f>
        <v>95</v>
      </c>
      <c r="D255" s="55" t="n">
        <f aca="false">Inputs!$C$28</f>
        <v>0.05</v>
      </c>
      <c r="E255" s="15" t="n">
        <f aca="false">R254</f>
        <v>1</v>
      </c>
      <c r="F255" s="56" t="n">
        <f aca="false">Q254</f>
        <v>0</v>
      </c>
      <c r="G255" s="56" t="n">
        <f aca="false">IF(AND(MOD(A255-1,12)=0,B255&lt;=Inputs!$C$7,E255=0),Inputs!$C$6,0)</f>
        <v>0</v>
      </c>
      <c r="H255" s="56" t="n">
        <f aca="false">IF(B255=1,G255*Inputs!$C$9,0)</f>
        <v>0</v>
      </c>
      <c r="I255" s="56" t="n">
        <f aca="false">I254+G255</f>
        <v>120000</v>
      </c>
      <c r="J255" s="56" t="n">
        <f aca="false">(F255+G255+H255)*((1+D255)^(1/12)-1)</f>
        <v>0</v>
      </c>
      <c r="K255" s="56" t="n">
        <f aca="false">(F255+G255+H255+J255)*(Inputs!$C$14+IF(B255&lt;=10,Inputs!$C$12,Inputs!$C$13))/12</f>
        <v>0</v>
      </c>
      <c r="L255" s="56" t="n">
        <f aca="false">IF(OR(E255=1,A255&lt;=Inputs!$C$15),0,MAX(Inputs!$C$8*I255-(F255+G255+H255+J255-K255),0))</f>
        <v>0</v>
      </c>
      <c r="M255" s="56" t="n">
        <f aca="false">L255*INDEX(Rates!$B$2:$C$101,C255+1,IF(Inputs!$C$5="Male",1,2))/1000/12*Inputs!$C$16</f>
        <v>0</v>
      </c>
      <c r="N255" s="56" t="n">
        <f aca="false">IF($V$1=1,MAX(F255+G255+H255+J255-K255-M255,0)*Inputs!$C$22/12,0)</f>
        <v>0</v>
      </c>
      <c r="O255" s="56" t="n">
        <f aca="false">IF(AND(MOD(A255,12)=0,B255&gt;=Inputs!$C$18),MAX(F255+G255+H255+J255-K255-M255-N255,0)*Inputs!$C$17,0)</f>
        <v>0</v>
      </c>
      <c r="P255" s="56" t="n">
        <f aca="false">F255+G255+H255+J255-K255-M255-N255+O255</f>
        <v>0</v>
      </c>
      <c r="Q255" s="56" t="n">
        <f aca="false">IF(OR(E255=1,P255&lt;=0),0,P255)</f>
        <v>0</v>
      </c>
      <c r="R255" s="15" t="n">
        <f aca="false">IF(OR(E255=1,AND(P255&lt;=0,I255&gt;0)),1,0)</f>
        <v>1</v>
      </c>
      <c r="S255" s="15" t="n">
        <f aca="false">IF(L255&gt;0,1,0)</f>
        <v>0</v>
      </c>
    </row>
    <row r="256" customFormat="false" ht="15" hidden="false" customHeight="false" outlineLevel="0" collapsed="false">
      <c r="A256" s="15" t="n">
        <v>255</v>
      </c>
      <c r="B256" s="15" t="n">
        <f aca="false">INT((A256-1)/12)+1</f>
        <v>22</v>
      </c>
      <c r="C256" s="15" t="n">
        <f aca="false">MIN(Inputs!$C$4+B256-1,99)</f>
        <v>95</v>
      </c>
      <c r="D256" s="55" t="n">
        <f aca="false">Inputs!$C$28</f>
        <v>0.05</v>
      </c>
      <c r="E256" s="15" t="n">
        <f aca="false">R255</f>
        <v>1</v>
      </c>
      <c r="F256" s="56" t="n">
        <f aca="false">Q255</f>
        <v>0</v>
      </c>
      <c r="G256" s="56" t="n">
        <f aca="false">IF(AND(MOD(A256-1,12)=0,B256&lt;=Inputs!$C$7,E256=0),Inputs!$C$6,0)</f>
        <v>0</v>
      </c>
      <c r="H256" s="56" t="n">
        <f aca="false">IF(B256=1,G256*Inputs!$C$9,0)</f>
        <v>0</v>
      </c>
      <c r="I256" s="56" t="n">
        <f aca="false">I255+G256</f>
        <v>120000</v>
      </c>
      <c r="J256" s="56" t="n">
        <f aca="false">(F256+G256+H256)*((1+D256)^(1/12)-1)</f>
        <v>0</v>
      </c>
      <c r="K256" s="56" t="n">
        <f aca="false">(F256+G256+H256+J256)*(Inputs!$C$14+IF(B256&lt;=10,Inputs!$C$12,Inputs!$C$13))/12</f>
        <v>0</v>
      </c>
      <c r="L256" s="56" t="n">
        <f aca="false">IF(OR(E256=1,A256&lt;=Inputs!$C$15),0,MAX(Inputs!$C$8*I256-(F256+G256+H256+J256-K256),0))</f>
        <v>0</v>
      </c>
      <c r="M256" s="56" t="n">
        <f aca="false">L256*INDEX(Rates!$B$2:$C$101,C256+1,IF(Inputs!$C$5="Male",1,2))/1000/12*Inputs!$C$16</f>
        <v>0</v>
      </c>
      <c r="N256" s="56" t="n">
        <f aca="false">IF($V$1=1,MAX(F256+G256+H256+J256-K256-M256,0)*Inputs!$C$22/12,0)</f>
        <v>0</v>
      </c>
      <c r="O256" s="56" t="n">
        <f aca="false">IF(AND(MOD(A256,12)=0,B256&gt;=Inputs!$C$18),MAX(F256+G256+H256+J256-K256-M256-N256,0)*Inputs!$C$17,0)</f>
        <v>0</v>
      </c>
      <c r="P256" s="56" t="n">
        <f aca="false">F256+G256+H256+J256-K256-M256-N256+O256</f>
        <v>0</v>
      </c>
      <c r="Q256" s="56" t="n">
        <f aca="false">IF(OR(E256=1,P256&lt;=0),0,P256)</f>
        <v>0</v>
      </c>
      <c r="R256" s="15" t="n">
        <f aca="false">IF(OR(E256=1,AND(P256&lt;=0,I256&gt;0)),1,0)</f>
        <v>1</v>
      </c>
      <c r="S256" s="15" t="n">
        <f aca="false">IF(L256&gt;0,1,0)</f>
        <v>0</v>
      </c>
    </row>
    <row r="257" customFormat="false" ht="15" hidden="false" customHeight="false" outlineLevel="0" collapsed="false">
      <c r="A257" s="15" t="n">
        <v>256</v>
      </c>
      <c r="B257" s="15" t="n">
        <f aca="false">INT((A257-1)/12)+1</f>
        <v>22</v>
      </c>
      <c r="C257" s="15" t="n">
        <f aca="false">MIN(Inputs!$C$4+B257-1,99)</f>
        <v>95</v>
      </c>
      <c r="D257" s="55" t="n">
        <f aca="false">Inputs!$C$28</f>
        <v>0.05</v>
      </c>
      <c r="E257" s="15" t="n">
        <f aca="false">R256</f>
        <v>1</v>
      </c>
      <c r="F257" s="56" t="n">
        <f aca="false">Q256</f>
        <v>0</v>
      </c>
      <c r="G257" s="56" t="n">
        <f aca="false">IF(AND(MOD(A257-1,12)=0,B257&lt;=Inputs!$C$7,E257=0),Inputs!$C$6,0)</f>
        <v>0</v>
      </c>
      <c r="H257" s="56" t="n">
        <f aca="false">IF(B257=1,G257*Inputs!$C$9,0)</f>
        <v>0</v>
      </c>
      <c r="I257" s="56" t="n">
        <f aca="false">I256+G257</f>
        <v>120000</v>
      </c>
      <c r="J257" s="56" t="n">
        <f aca="false">(F257+G257+H257)*((1+D257)^(1/12)-1)</f>
        <v>0</v>
      </c>
      <c r="K257" s="56" t="n">
        <f aca="false">(F257+G257+H257+J257)*(Inputs!$C$14+IF(B257&lt;=10,Inputs!$C$12,Inputs!$C$13))/12</f>
        <v>0</v>
      </c>
      <c r="L257" s="56" t="n">
        <f aca="false">IF(OR(E257=1,A257&lt;=Inputs!$C$15),0,MAX(Inputs!$C$8*I257-(F257+G257+H257+J257-K257),0))</f>
        <v>0</v>
      </c>
      <c r="M257" s="56" t="n">
        <f aca="false">L257*INDEX(Rates!$B$2:$C$101,C257+1,IF(Inputs!$C$5="Male",1,2))/1000/12*Inputs!$C$16</f>
        <v>0</v>
      </c>
      <c r="N257" s="56" t="n">
        <f aca="false">IF($V$1=1,MAX(F257+G257+H257+J257-K257-M257,0)*Inputs!$C$22/12,0)</f>
        <v>0</v>
      </c>
      <c r="O257" s="56" t="n">
        <f aca="false">IF(AND(MOD(A257,12)=0,B257&gt;=Inputs!$C$18),MAX(F257+G257+H257+J257-K257-M257-N257,0)*Inputs!$C$17,0)</f>
        <v>0</v>
      </c>
      <c r="P257" s="56" t="n">
        <f aca="false">F257+G257+H257+J257-K257-M257-N257+O257</f>
        <v>0</v>
      </c>
      <c r="Q257" s="56" t="n">
        <f aca="false">IF(OR(E257=1,P257&lt;=0),0,P257)</f>
        <v>0</v>
      </c>
      <c r="R257" s="15" t="n">
        <f aca="false">IF(OR(E257=1,AND(P257&lt;=0,I257&gt;0)),1,0)</f>
        <v>1</v>
      </c>
      <c r="S257" s="15" t="n">
        <f aca="false">IF(L257&gt;0,1,0)</f>
        <v>0</v>
      </c>
    </row>
    <row r="258" customFormat="false" ht="15" hidden="false" customHeight="false" outlineLevel="0" collapsed="false">
      <c r="A258" s="15" t="n">
        <v>257</v>
      </c>
      <c r="B258" s="15" t="n">
        <f aca="false">INT((A258-1)/12)+1</f>
        <v>22</v>
      </c>
      <c r="C258" s="15" t="n">
        <f aca="false">MIN(Inputs!$C$4+B258-1,99)</f>
        <v>95</v>
      </c>
      <c r="D258" s="55" t="n">
        <f aca="false">Inputs!$C$28</f>
        <v>0.05</v>
      </c>
      <c r="E258" s="15" t="n">
        <f aca="false">R257</f>
        <v>1</v>
      </c>
      <c r="F258" s="56" t="n">
        <f aca="false">Q257</f>
        <v>0</v>
      </c>
      <c r="G258" s="56" t="n">
        <f aca="false">IF(AND(MOD(A258-1,12)=0,B258&lt;=Inputs!$C$7,E258=0),Inputs!$C$6,0)</f>
        <v>0</v>
      </c>
      <c r="H258" s="56" t="n">
        <f aca="false">IF(B258=1,G258*Inputs!$C$9,0)</f>
        <v>0</v>
      </c>
      <c r="I258" s="56" t="n">
        <f aca="false">I257+G258</f>
        <v>120000</v>
      </c>
      <c r="J258" s="56" t="n">
        <f aca="false">(F258+G258+H258)*((1+D258)^(1/12)-1)</f>
        <v>0</v>
      </c>
      <c r="K258" s="56" t="n">
        <f aca="false">(F258+G258+H258+J258)*(Inputs!$C$14+IF(B258&lt;=10,Inputs!$C$12,Inputs!$C$13))/12</f>
        <v>0</v>
      </c>
      <c r="L258" s="56" t="n">
        <f aca="false">IF(OR(E258=1,A258&lt;=Inputs!$C$15),0,MAX(Inputs!$C$8*I258-(F258+G258+H258+J258-K258),0))</f>
        <v>0</v>
      </c>
      <c r="M258" s="56" t="n">
        <f aca="false">L258*INDEX(Rates!$B$2:$C$101,C258+1,IF(Inputs!$C$5="Male",1,2))/1000/12*Inputs!$C$16</f>
        <v>0</v>
      </c>
      <c r="N258" s="56" t="n">
        <f aca="false">IF($V$1=1,MAX(F258+G258+H258+J258-K258-M258,0)*Inputs!$C$22/12,0)</f>
        <v>0</v>
      </c>
      <c r="O258" s="56" t="n">
        <f aca="false">IF(AND(MOD(A258,12)=0,B258&gt;=Inputs!$C$18),MAX(F258+G258+H258+J258-K258-M258-N258,0)*Inputs!$C$17,0)</f>
        <v>0</v>
      </c>
      <c r="P258" s="56" t="n">
        <f aca="false">F258+G258+H258+J258-K258-M258-N258+O258</f>
        <v>0</v>
      </c>
      <c r="Q258" s="56" t="n">
        <f aca="false">IF(OR(E258=1,P258&lt;=0),0,P258)</f>
        <v>0</v>
      </c>
      <c r="R258" s="15" t="n">
        <f aca="false">IF(OR(E258=1,AND(P258&lt;=0,I258&gt;0)),1,0)</f>
        <v>1</v>
      </c>
      <c r="S258" s="15" t="n">
        <f aca="false">IF(L258&gt;0,1,0)</f>
        <v>0</v>
      </c>
    </row>
    <row r="259" customFormat="false" ht="15" hidden="false" customHeight="false" outlineLevel="0" collapsed="false">
      <c r="A259" s="15" t="n">
        <v>258</v>
      </c>
      <c r="B259" s="15" t="n">
        <f aca="false">INT((A259-1)/12)+1</f>
        <v>22</v>
      </c>
      <c r="C259" s="15" t="n">
        <f aca="false">MIN(Inputs!$C$4+B259-1,99)</f>
        <v>95</v>
      </c>
      <c r="D259" s="55" t="n">
        <f aca="false">Inputs!$C$28</f>
        <v>0.05</v>
      </c>
      <c r="E259" s="15" t="n">
        <f aca="false">R258</f>
        <v>1</v>
      </c>
      <c r="F259" s="56" t="n">
        <f aca="false">Q258</f>
        <v>0</v>
      </c>
      <c r="G259" s="56" t="n">
        <f aca="false">IF(AND(MOD(A259-1,12)=0,B259&lt;=Inputs!$C$7,E259=0),Inputs!$C$6,0)</f>
        <v>0</v>
      </c>
      <c r="H259" s="56" t="n">
        <f aca="false">IF(B259=1,G259*Inputs!$C$9,0)</f>
        <v>0</v>
      </c>
      <c r="I259" s="56" t="n">
        <f aca="false">I258+G259</f>
        <v>120000</v>
      </c>
      <c r="J259" s="56" t="n">
        <f aca="false">(F259+G259+H259)*((1+D259)^(1/12)-1)</f>
        <v>0</v>
      </c>
      <c r="K259" s="56" t="n">
        <f aca="false">(F259+G259+H259+J259)*(Inputs!$C$14+IF(B259&lt;=10,Inputs!$C$12,Inputs!$C$13))/12</f>
        <v>0</v>
      </c>
      <c r="L259" s="56" t="n">
        <f aca="false">IF(OR(E259=1,A259&lt;=Inputs!$C$15),0,MAX(Inputs!$C$8*I259-(F259+G259+H259+J259-K259),0))</f>
        <v>0</v>
      </c>
      <c r="M259" s="56" t="n">
        <f aca="false">L259*INDEX(Rates!$B$2:$C$101,C259+1,IF(Inputs!$C$5="Male",1,2))/1000/12*Inputs!$C$16</f>
        <v>0</v>
      </c>
      <c r="N259" s="56" t="n">
        <f aca="false">IF($V$1=1,MAX(F259+G259+H259+J259-K259-M259,0)*Inputs!$C$22/12,0)</f>
        <v>0</v>
      </c>
      <c r="O259" s="56" t="n">
        <f aca="false">IF(AND(MOD(A259,12)=0,B259&gt;=Inputs!$C$18),MAX(F259+G259+H259+J259-K259-M259-N259,0)*Inputs!$C$17,0)</f>
        <v>0</v>
      </c>
      <c r="P259" s="56" t="n">
        <f aca="false">F259+G259+H259+J259-K259-M259-N259+O259</f>
        <v>0</v>
      </c>
      <c r="Q259" s="56" t="n">
        <f aca="false">IF(OR(E259=1,P259&lt;=0),0,P259)</f>
        <v>0</v>
      </c>
      <c r="R259" s="15" t="n">
        <f aca="false">IF(OR(E259=1,AND(P259&lt;=0,I259&gt;0)),1,0)</f>
        <v>1</v>
      </c>
      <c r="S259" s="15" t="n">
        <f aca="false">IF(L259&gt;0,1,0)</f>
        <v>0</v>
      </c>
    </row>
    <row r="260" customFormat="false" ht="15" hidden="false" customHeight="false" outlineLevel="0" collapsed="false">
      <c r="A260" s="15" t="n">
        <v>259</v>
      </c>
      <c r="B260" s="15" t="n">
        <f aca="false">INT((A260-1)/12)+1</f>
        <v>22</v>
      </c>
      <c r="C260" s="15" t="n">
        <f aca="false">MIN(Inputs!$C$4+B260-1,99)</f>
        <v>95</v>
      </c>
      <c r="D260" s="55" t="n">
        <f aca="false">Inputs!$C$28</f>
        <v>0.05</v>
      </c>
      <c r="E260" s="15" t="n">
        <f aca="false">R259</f>
        <v>1</v>
      </c>
      <c r="F260" s="56" t="n">
        <f aca="false">Q259</f>
        <v>0</v>
      </c>
      <c r="G260" s="56" t="n">
        <f aca="false">IF(AND(MOD(A260-1,12)=0,B260&lt;=Inputs!$C$7,E260=0),Inputs!$C$6,0)</f>
        <v>0</v>
      </c>
      <c r="H260" s="56" t="n">
        <f aca="false">IF(B260=1,G260*Inputs!$C$9,0)</f>
        <v>0</v>
      </c>
      <c r="I260" s="56" t="n">
        <f aca="false">I259+G260</f>
        <v>120000</v>
      </c>
      <c r="J260" s="56" t="n">
        <f aca="false">(F260+G260+H260)*((1+D260)^(1/12)-1)</f>
        <v>0</v>
      </c>
      <c r="K260" s="56" t="n">
        <f aca="false">(F260+G260+H260+J260)*(Inputs!$C$14+IF(B260&lt;=10,Inputs!$C$12,Inputs!$C$13))/12</f>
        <v>0</v>
      </c>
      <c r="L260" s="56" t="n">
        <f aca="false">IF(OR(E260=1,A260&lt;=Inputs!$C$15),0,MAX(Inputs!$C$8*I260-(F260+G260+H260+J260-K260),0))</f>
        <v>0</v>
      </c>
      <c r="M260" s="56" t="n">
        <f aca="false">L260*INDEX(Rates!$B$2:$C$101,C260+1,IF(Inputs!$C$5="Male",1,2))/1000/12*Inputs!$C$16</f>
        <v>0</v>
      </c>
      <c r="N260" s="56" t="n">
        <f aca="false">IF($V$1=1,MAX(F260+G260+H260+J260-K260-M260,0)*Inputs!$C$22/12,0)</f>
        <v>0</v>
      </c>
      <c r="O260" s="56" t="n">
        <f aca="false">IF(AND(MOD(A260,12)=0,B260&gt;=Inputs!$C$18),MAX(F260+G260+H260+J260-K260-M260-N260,0)*Inputs!$C$17,0)</f>
        <v>0</v>
      </c>
      <c r="P260" s="56" t="n">
        <f aca="false">F260+G260+H260+J260-K260-M260-N260+O260</f>
        <v>0</v>
      </c>
      <c r="Q260" s="56" t="n">
        <f aca="false">IF(OR(E260=1,P260&lt;=0),0,P260)</f>
        <v>0</v>
      </c>
      <c r="R260" s="15" t="n">
        <f aca="false">IF(OR(E260=1,AND(P260&lt;=0,I260&gt;0)),1,0)</f>
        <v>1</v>
      </c>
      <c r="S260" s="15" t="n">
        <f aca="false">IF(L260&gt;0,1,0)</f>
        <v>0</v>
      </c>
    </row>
    <row r="261" customFormat="false" ht="15" hidden="false" customHeight="false" outlineLevel="0" collapsed="false">
      <c r="A261" s="15" t="n">
        <v>260</v>
      </c>
      <c r="B261" s="15" t="n">
        <f aca="false">INT((A261-1)/12)+1</f>
        <v>22</v>
      </c>
      <c r="C261" s="15" t="n">
        <f aca="false">MIN(Inputs!$C$4+B261-1,99)</f>
        <v>95</v>
      </c>
      <c r="D261" s="55" t="n">
        <f aca="false">Inputs!$C$28</f>
        <v>0.05</v>
      </c>
      <c r="E261" s="15" t="n">
        <f aca="false">R260</f>
        <v>1</v>
      </c>
      <c r="F261" s="56" t="n">
        <f aca="false">Q260</f>
        <v>0</v>
      </c>
      <c r="G261" s="56" t="n">
        <f aca="false">IF(AND(MOD(A261-1,12)=0,B261&lt;=Inputs!$C$7,E261=0),Inputs!$C$6,0)</f>
        <v>0</v>
      </c>
      <c r="H261" s="56" t="n">
        <f aca="false">IF(B261=1,G261*Inputs!$C$9,0)</f>
        <v>0</v>
      </c>
      <c r="I261" s="56" t="n">
        <f aca="false">I260+G261</f>
        <v>120000</v>
      </c>
      <c r="J261" s="56" t="n">
        <f aca="false">(F261+G261+H261)*((1+D261)^(1/12)-1)</f>
        <v>0</v>
      </c>
      <c r="K261" s="56" t="n">
        <f aca="false">(F261+G261+H261+J261)*(Inputs!$C$14+IF(B261&lt;=10,Inputs!$C$12,Inputs!$C$13))/12</f>
        <v>0</v>
      </c>
      <c r="L261" s="56" t="n">
        <f aca="false">IF(OR(E261=1,A261&lt;=Inputs!$C$15),0,MAX(Inputs!$C$8*I261-(F261+G261+H261+J261-K261),0))</f>
        <v>0</v>
      </c>
      <c r="M261" s="56" t="n">
        <f aca="false">L261*INDEX(Rates!$B$2:$C$101,C261+1,IF(Inputs!$C$5="Male",1,2))/1000/12*Inputs!$C$16</f>
        <v>0</v>
      </c>
      <c r="N261" s="56" t="n">
        <f aca="false">IF($V$1=1,MAX(F261+G261+H261+J261-K261-M261,0)*Inputs!$C$22/12,0)</f>
        <v>0</v>
      </c>
      <c r="O261" s="56" t="n">
        <f aca="false">IF(AND(MOD(A261,12)=0,B261&gt;=Inputs!$C$18),MAX(F261+G261+H261+J261-K261-M261-N261,0)*Inputs!$C$17,0)</f>
        <v>0</v>
      </c>
      <c r="P261" s="56" t="n">
        <f aca="false">F261+G261+H261+J261-K261-M261-N261+O261</f>
        <v>0</v>
      </c>
      <c r="Q261" s="56" t="n">
        <f aca="false">IF(OR(E261=1,P261&lt;=0),0,P261)</f>
        <v>0</v>
      </c>
      <c r="R261" s="15" t="n">
        <f aca="false">IF(OR(E261=1,AND(P261&lt;=0,I261&gt;0)),1,0)</f>
        <v>1</v>
      </c>
      <c r="S261" s="15" t="n">
        <f aca="false">IF(L261&gt;0,1,0)</f>
        <v>0</v>
      </c>
    </row>
    <row r="262" customFormat="false" ht="15" hidden="false" customHeight="false" outlineLevel="0" collapsed="false">
      <c r="A262" s="15" t="n">
        <v>261</v>
      </c>
      <c r="B262" s="15" t="n">
        <f aca="false">INT((A262-1)/12)+1</f>
        <v>22</v>
      </c>
      <c r="C262" s="15" t="n">
        <f aca="false">MIN(Inputs!$C$4+B262-1,99)</f>
        <v>95</v>
      </c>
      <c r="D262" s="55" t="n">
        <f aca="false">Inputs!$C$28</f>
        <v>0.05</v>
      </c>
      <c r="E262" s="15" t="n">
        <f aca="false">R261</f>
        <v>1</v>
      </c>
      <c r="F262" s="56" t="n">
        <f aca="false">Q261</f>
        <v>0</v>
      </c>
      <c r="G262" s="56" t="n">
        <f aca="false">IF(AND(MOD(A262-1,12)=0,B262&lt;=Inputs!$C$7,E262=0),Inputs!$C$6,0)</f>
        <v>0</v>
      </c>
      <c r="H262" s="56" t="n">
        <f aca="false">IF(B262=1,G262*Inputs!$C$9,0)</f>
        <v>0</v>
      </c>
      <c r="I262" s="56" t="n">
        <f aca="false">I261+G262</f>
        <v>120000</v>
      </c>
      <c r="J262" s="56" t="n">
        <f aca="false">(F262+G262+H262)*((1+D262)^(1/12)-1)</f>
        <v>0</v>
      </c>
      <c r="K262" s="56" t="n">
        <f aca="false">(F262+G262+H262+J262)*(Inputs!$C$14+IF(B262&lt;=10,Inputs!$C$12,Inputs!$C$13))/12</f>
        <v>0</v>
      </c>
      <c r="L262" s="56" t="n">
        <f aca="false">IF(OR(E262=1,A262&lt;=Inputs!$C$15),0,MAX(Inputs!$C$8*I262-(F262+G262+H262+J262-K262),0))</f>
        <v>0</v>
      </c>
      <c r="M262" s="56" t="n">
        <f aca="false">L262*INDEX(Rates!$B$2:$C$101,C262+1,IF(Inputs!$C$5="Male",1,2))/1000/12*Inputs!$C$16</f>
        <v>0</v>
      </c>
      <c r="N262" s="56" t="n">
        <f aca="false">IF($V$1=1,MAX(F262+G262+H262+J262-K262-M262,0)*Inputs!$C$22/12,0)</f>
        <v>0</v>
      </c>
      <c r="O262" s="56" t="n">
        <f aca="false">IF(AND(MOD(A262,12)=0,B262&gt;=Inputs!$C$18),MAX(F262+G262+H262+J262-K262-M262-N262,0)*Inputs!$C$17,0)</f>
        <v>0</v>
      </c>
      <c r="P262" s="56" t="n">
        <f aca="false">F262+G262+H262+J262-K262-M262-N262+O262</f>
        <v>0</v>
      </c>
      <c r="Q262" s="56" t="n">
        <f aca="false">IF(OR(E262=1,P262&lt;=0),0,P262)</f>
        <v>0</v>
      </c>
      <c r="R262" s="15" t="n">
        <f aca="false">IF(OR(E262=1,AND(P262&lt;=0,I262&gt;0)),1,0)</f>
        <v>1</v>
      </c>
      <c r="S262" s="15" t="n">
        <f aca="false">IF(L262&gt;0,1,0)</f>
        <v>0</v>
      </c>
    </row>
    <row r="263" customFormat="false" ht="15" hidden="false" customHeight="false" outlineLevel="0" collapsed="false">
      <c r="A263" s="15" t="n">
        <v>262</v>
      </c>
      <c r="B263" s="15" t="n">
        <f aca="false">INT((A263-1)/12)+1</f>
        <v>22</v>
      </c>
      <c r="C263" s="15" t="n">
        <f aca="false">MIN(Inputs!$C$4+B263-1,99)</f>
        <v>95</v>
      </c>
      <c r="D263" s="55" t="n">
        <f aca="false">Inputs!$C$28</f>
        <v>0.05</v>
      </c>
      <c r="E263" s="15" t="n">
        <f aca="false">R262</f>
        <v>1</v>
      </c>
      <c r="F263" s="56" t="n">
        <f aca="false">Q262</f>
        <v>0</v>
      </c>
      <c r="G263" s="56" t="n">
        <f aca="false">IF(AND(MOD(A263-1,12)=0,B263&lt;=Inputs!$C$7,E263=0),Inputs!$C$6,0)</f>
        <v>0</v>
      </c>
      <c r="H263" s="56" t="n">
        <f aca="false">IF(B263=1,G263*Inputs!$C$9,0)</f>
        <v>0</v>
      </c>
      <c r="I263" s="56" t="n">
        <f aca="false">I262+G263</f>
        <v>120000</v>
      </c>
      <c r="J263" s="56" t="n">
        <f aca="false">(F263+G263+H263)*((1+D263)^(1/12)-1)</f>
        <v>0</v>
      </c>
      <c r="K263" s="56" t="n">
        <f aca="false">(F263+G263+H263+J263)*(Inputs!$C$14+IF(B263&lt;=10,Inputs!$C$12,Inputs!$C$13))/12</f>
        <v>0</v>
      </c>
      <c r="L263" s="56" t="n">
        <f aca="false">IF(OR(E263=1,A263&lt;=Inputs!$C$15),0,MAX(Inputs!$C$8*I263-(F263+G263+H263+J263-K263),0))</f>
        <v>0</v>
      </c>
      <c r="M263" s="56" t="n">
        <f aca="false">L263*INDEX(Rates!$B$2:$C$101,C263+1,IF(Inputs!$C$5="Male",1,2))/1000/12*Inputs!$C$16</f>
        <v>0</v>
      </c>
      <c r="N263" s="56" t="n">
        <f aca="false">IF($V$1=1,MAX(F263+G263+H263+J263-K263-M263,0)*Inputs!$C$22/12,0)</f>
        <v>0</v>
      </c>
      <c r="O263" s="56" t="n">
        <f aca="false">IF(AND(MOD(A263,12)=0,B263&gt;=Inputs!$C$18),MAX(F263+G263+H263+J263-K263-M263-N263,0)*Inputs!$C$17,0)</f>
        <v>0</v>
      </c>
      <c r="P263" s="56" t="n">
        <f aca="false">F263+G263+H263+J263-K263-M263-N263+O263</f>
        <v>0</v>
      </c>
      <c r="Q263" s="56" t="n">
        <f aca="false">IF(OR(E263=1,P263&lt;=0),0,P263)</f>
        <v>0</v>
      </c>
      <c r="R263" s="15" t="n">
        <f aca="false">IF(OR(E263=1,AND(P263&lt;=0,I263&gt;0)),1,0)</f>
        <v>1</v>
      </c>
      <c r="S263" s="15" t="n">
        <f aca="false">IF(L263&gt;0,1,0)</f>
        <v>0</v>
      </c>
    </row>
    <row r="264" customFormat="false" ht="15" hidden="false" customHeight="false" outlineLevel="0" collapsed="false">
      <c r="A264" s="15" t="n">
        <v>263</v>
      </c>
      <c r="B264" s="15" t="n">
        <f aca="false">INT((A264-1)/12)+1</f>
        <v>22</v>
      </c>
      <c r="C264" s="15" t="n">
        <f aca="false">MIN(Inputs!$C$4+B264-1,99)</f>
        <v>95</v>
      </c>
      <c r="D264" s="55" t="n">
        <f aca="false">Inputs!$C$28</f>
        <v>0.05</v>
      </c>
      <c r="E264" s="15" t="n">
        <f aca="false">R263</f>
        <v>1</v>
      </c>
      <c r="F264" s="56" t="n">
        <f aca="false">Q263</f>
        <v>0</v>
      </c>
      <c r="G264" s="56" t="n">
        <f aca="false">IF(AND(MOD(A264-1,12)=0,B264&lt;=Inputs!$C$7,E264=0),Inputs!$C$6,0)</f>
        <v>0</v>
      </c>
      <c r="H264" s="56" t="n">
        <f aca="false">IF(B264=1,G264*Inputs!$C$9,0)</f>
        <v>0</v>
      </c>
      <c r="I264" s="56" t="n">
        <f aca="false">I263+G264</f>
        <v>120000</v>
      </c>
      <c r="J264" s="56" t="n">
        <f aca="false">(F264+G264+H264)*((1+D264)^(1/12)-1)</f>
        <v>0</v>
      </c>
      <c r="K264" s="56" t="n">
        <f aca="false">(F264+G264+H264+J264)*(Inputs!$C$14+IF(B264&lt;=10,Inputs!$C$12,Inputs!$C$13))/12</f>
        <v>0</v>
      </c>
      <c r="L264" s="56" t="n">
        <f aca="false">IF(OR(E264=1,A264&lt;=Inputs!$C$15),0,MAX(Inputs!$C$8*I264-(F264+G264+H264+J264-K264),0))</f>
        <v>0</v>
      </c>
      <c r="M264" s="56" t="n">
        <f aca="false">L264*INDEX(Rates!$B$2:$C$101,C264+1,IF(Inputs!$C$5="Male",1,2))/1000/12*Inputs!$C$16</f>
        <v>0</v>
      </c>
      <c r="N264" s="56" t="n">
        <f aca="false">IF($V$1=1,MAX(F264+G264+H264+J264-K264-M264,0)*Inputs!$C$22/12,0)</f>
        <v>0</v>
      </c>
      <c r="O264" s="56" t="n">
        <f aca="false">IF(AND(MOD(A264,12)=0,B264&gt;=Inputs!$C$18),MAX(F264+G264+H264+J264-K264-M264-N264,0)*Inputs!$C$17,0)</f>
        <v>0</v>
      </c>
      <c r="P264" s="56" t="n">
        <f aca="false">F264+G264+H264+J264-K264-M264-N264+O264</f>
        <v>0</v>
      </c>
      <c r="Q264" s="56" t="n">
        <f aca="false">IF(OR(E264=1,P264&lt;=0),0,P264)</f>
        <v>0</v>
      </c>
      <c r="R264" s="15" t="n">
        <f aca="false">IF(OR(E264=1,AND(P264&lt;=0,I264&gt;0)),1,0)</f>
        <v>1</v>
      </c>
      <c r="S264" s="15" t="n">
        <f aca="false">IF(L264&gt;0,1,0)</f>
        <v>0</v>
      </c>
    </row>
    <row r="265" customFormat="false" ht="15" hidden="false" customHeight="false" outlineLevel="0" collapsed="false">
      <c r="A265" s="15" t="n">
        <v>264</v>
      </c>
      <c r="B265" s="15" t="n">
        <f aca="false">INT((A265-1)/12)+1</f>
        <v>22</v>
      </c>
      <c r="C265" s="15" t="n">
        <f aca="false">MIN(Inputs!$C$4+B265-1,99)</f>
        <v>95</v>
      </c>
      <c r="D265" s="55" t="n">
        <f aca="false">Inputs!$C$28</f>
        <v>0.05</v>
      </c>
      <c r="E265" s="15" t="n">
        <f aca="false">R264</f>
        <v>1</v>
      </c>
      <c r="F265" s="56" t="n">
        <f aca="false">Q264</f>
        <v>0</v>
      </c>
      <c r="G265" s="56" t="n">
        <f aca="false">IF(AND(MOD(A265-1,12)=0,B265&lt;=Inputs!$C$7,E265=0),Inputs!$C$6,0)</f>
        <v>0</v>
      </c>
      <c r="H265" s="56" t="n">
        <f aca="false">IF(B265=1,G265*Inputs!$C$9,0)</f>
        <v>0</v>
      </c>
      <c r="I265" s="56" t="n">
        <f aca="false">I264+G265</f>
        <v>120000</v>
      </c>
      <c r="J265" s="56" t="n">
        <f aca="false">(F265+G265+H265)*((1+D265)^(1/12)-1)</f>
        <v>0</v>
      </c>
      <c r="K265" s="56" t="n">
        <f aca="false">(F265+G265+H265+J265)*(Inputs!$C$14+IF(B265&lt;=10,Inputs!$C$12,Inputs!$C$13))/12</f>
        <v>0</v>
      </c>
      <c r="L265" s="56" t="n">
        <f aca="false">IF(OR(E265=1,A265&lt;=Inputs!$C$15),0,MAX(Inputs!$C$8*I265-(F265+G265+H265+J265-K265),0))</f>
        <v>0</v>
      </c>
      <c r="M265" s="56" t="n">
        <f aca="false">L265*INDEX(Rates!$B$2:$C$101,C265+1,IF(Inputs!$C$5="Male",1,2))/1000/12*Inputs!$C$16</f>
        <v>0</v>
      </c>
      <c r="N265" s="56" t="n">
        <f aca="false">IF($V$1=1,MAX(F265+G265+H265+J265-K265-M265,0)*Inputs!$C$22/12,0)</f>
        <v>0</v>
      </c>
      <c r="O265" s="56" t="n">
        <f aca="false">IF(AND(MOD(A265,12)=0,B265&gt;=Inputs!$C$18),MAX(F265+G265+H265+J265-K265-M265-N265,0)*Inputs!$C$17,0)</f>
        <v>0</v>
      </c>
      <c r="P265" s="56" t="n">
        <f aca="false">F265+G265+H265+J265-K265-M265-N265+O265</f>
        <v>0</v>
      </c>
      <c r="Q265" s="56" t="n">
        <f aca="false">IF(OR(E265=1,P265&lt;=0),0,P265)</f>
        <v>0</v>
      </c>
      <c r="R265" s="15" t="n">
        <f aca="false">IF(OR(E265=1,AND(P265&lt;=0,I265&gt;0)),1,0)</f>
        <v>1</v>
      </c>
      <c r="S265" s="15" t="n">
        <f aca="false">IF(L265&gt;0,1,0)</f>
        <v>0</v>
      </c>
    </row>
    <row r="266" customFormat="false" ht="15" hidden="false" customHeight="false" outlineLevel="0" collapsed="false">
      <c r="A266" s="15" t="n">
        <v>265</v>
      </c>
      <c r="B266" s="15" t="n">
        <f aca="false">INT((A266-1)/12)+1</f>
        <v>23</v>
      </c>
      <c r="C266" s="15" t="n">
        <f aca="false">MIN(Inputs!$C$4+B266-1,99)</f>
        <v>96</v>
      </c>
      <c r="D266" s="55" t="n">
        <f aca="false">Inputs!$C$28</f>
        <v>0.05</v>
      </c>
      <c r="E266" s="15" t="n">
        <f aca="false">R265</f>
        <v>1</v>
      </c>
      <c r="F266" s="56" t="n">
        <f aca="false">Q265</f>
        <v>0</v>
      </c>
      <c r="G266" s="56" t="n">
        <f aca="false">IF(AND(MOD(A266-1,12)=0,B266&lt;=Inputs!$C$7,E266=0),Inputs!$C$6,0)</f>
        <v>0</v>
      </c>
      <c r="H266" s="56" t="n">
        <f aca="false">IF(B266=1,G266*Inputs!$C$9,0)</f>
        <v>0</v>
      </c>
      <c r="I266" s="56" t="n">
        <f aca="false">I265+G266</f>
        <v>120000</v>
      </c>
      <c r="J266" s="56" t="n">
        <f aca="false">(F266+G266+H266)*((1+D266)^(1/12)-1)</f>
        <v>0</v>
      </c>
      <c r="K266" s="56" t="n">
        <f aca="false">(F266+G266+H266+J266)*(Inputs!$C$14+IF(B266&lt;=10,Inputs!$C$12,Inputs!$C$13))/12</f>
        <v>0</v>
      </c>
      <c r="L266" s="56" t="n">
        <f aca="false">IF(OR(E266=1,A266&lt;=Inputs!$C$15),0,MAX(Inputs!$C$8*I266-(F266+G266+H266+J266-K266),0))</f>
        <v>0</v>
      </c>
      <c r="M266" s="56" t="n">
        <f aca="false">L266*INDEX(Rates!$B$2:$C$101,C266+1,IF(Inputs!$C$5="Male",1,2))/1000/12*Inputs!$C$16</f>
        <v>0</v>
      </c>
      <c r="N266" s="56" t="n">
        <f aca="false">IF($V$1=1,MAX(F266+G266+H266+J266-K266-M266,0)*Inputs!$C$22/12,0)</f>
        <v>0</v>
      </c>
      <c r="O266" s="56" t="n">
        <f aca="false">IF(AND(MOD(A266,12)=0,B266&gt;=Inputs!$C$18),MAX(F266+G266+H266+J266-K266-M266-N266,0)*Inputs!$C$17,0)</f>
        <v>0</v>
      </c>
      <c r="P266" s="56" t="n">
        <f aca="false">F266+G266+H266+J266-K266-M266-N266+O266</f>
        <v>0</v>
      </c>
      <c r="Q266" s="56" t="n">
        <f aca="false">IF(OR(E266=1,P266&lt;=0),0,P266)</f>
        <v>0</v>
      </c>
      <c r="R266" s="15" t="n">
        <f aca="false">IF(OR(E266=1,AND(P266&lt;=0,I266&gt;0)),1,0)</f>
        <v>1</v>
      </c>
      <c r="S266" s="15" t="n">
        <f aca="false">IF(L266&gt;0,1,0)</f>
        <v>0</v>
      </c>
    </row>
    <row r="267" customFormat="false" ht="15" hidden="false" customHeight="false" outlineLevel="0" collapsed="false">
      <c r="A267" s="15" t="n">
        <v>266</v>
      </c>
      <c r="B267" s="15" t="n">
        <f aca="false">INT((A267-1)/12)+1</f>
        <v>23</v>
      </c>
      <c r="C267" s="15" t="n">
        <f aca="false">MIN(Inputs!$C$4+B267-1,99)</f>
        <v>96</v>
      </c>
      <c r="D267" s="55" t="n">
        <f aca="false">Inputs!$C$28</f>
        <v>0.05</v>
      </c>
      <c r="E267" s="15" t="n">
        <f aca="false">R266</f>
        <v>1</v>
      </c>
      <c r="F267" s="56" t="n">
        <f aca="false">Q266</f>
        <v>0</v>
      </c>
      <c r="G267" s="56" t="n">
        <f aca="false">IF(AND(MOD(A267-1,12)=0,B267&lt;=Inputs!$C$7,E267=0),Inputs!$C$6,0)</f>
        <v>0</v>
      </c>
      <c r="H267" s="56" t="n">
        <f aca="false">IF(B267=1,G267*Inputs!$C$9,0)</f>
        <v>0</v>
      </c>
      <c r="I267" s="56" t="n">
        <f aca="false">I266+G267</f>
        <v>120000</v>
      </c>
      <c r="J267" s="56" t="n">
        <f aca="false">(F267+G267+H267)*((1+D267)^(1/12)-1)</f>
        <v>0</v>
      </c>
      <c r="K267" s="56" t="n">
        <f aca="false">(F267+G267+H267+J267)*(Inputs!$C$14+IF(B267&lt;=10,Inputs!$C$12,Inputs!$C$13))/12</f>
        <v>0</v>
      </c>
      <c r="L267" s="56" t="n">
        <f aca="false">IF(OR(E267=1,A267&lt;=Inputs!$C$15),0,MAX(Inputs!$C$8*I267-(F267+G267+H267+J267-K267),0))</f>
        <v>0</v>
      </c>
      <c r="M267" s="56" t="n">
        <f aca="false">L267*INDEX(Rates!$B$2:$C$101,C267+1,IF(Inputs!$C$5="Male",1,2))/1000/12*Inputs!$C$16</f>
        <v>0</v>
      </c>
      <c r="N267" s="56" t="n">
        <f aca="false">IF($V$1=1,MAX(F267+G267+H267+J267-K267-M267,0)*Inputs!$C$22/12,0)</f>
        <v>0</v>
      </c>
      <c r="O267" s="56" t="n">
        <f aca="false">IF(AND(MOD(A267,12)=0,B267&gt;=Inputs!$C$18),MAX(F267+G267+H267+J267-K267-M267-N267,0)*Inputs!$C$17,0)</f>
        <v>0</v>
      </c>
      <c r="P267" s="56" t="n">
        <f aca="false">F267+G267+H267+J267-K267-M267-N267+O267</f>
        <v>0</v>
      </c>
      <c r="Q267" s="56" t="n">
        <f aca="false">IF(OR(E267=1,P267&lt;=0),0,P267)</f>
        <v>0</v>
      </c>
      <c r="R267" s="15" t="n">
        <f aca="false">IF(OR(E267=1,AND(P267&lt;=0,I267&gt;0)),1,0)</f>
        <v>1</v>
      </c>
      <c r="S267" s="15" t="n">
        <f aca="false">IF(L267&gt;0,1,0)</f>
        <v>0</v>
      </c>
    </row>
    <row r="268" customFormat="false" ht="15" hidden="false" customHeight="false" outlineLevel="0" collapsed="false">
      <c r="A268" s="15" t="n">
        <v>267</v>
      </c>
      <c r="B268" s="15" t="n">
        <f aca="false">INT((A268-1)/12)+1</f>
        <v>23</v>
      </c>
      <c r="C268" s="15" t="n">
        <f aca="false">MIN(Inputs!$C$4+B268-1,99)</f>
        <v>96</v>
      </c>
      <c r="D268" s="55" t="n">
        <f aca="false">Inputs!$C$28</f>
        <v>0.05</v>
      </c>
      <c r="E268" s="15" t="n">
        <f aca="false">R267</f>
        <v>1</v>
      </c>
      <c r="F268" s="56" t="n">
        <f aca="false">Q267</f>
        <v>0</v>
      </c>
      <c r="G268" s="56" t="n">
        <f aca="false">IF(AND(MOD(A268-1,12)=0,B268&lt;=Inputs!$C$7,E268=0),Inputs!$C$6,0)</f>
        <v>0</v>
      </c>
      <c r="H268" s="56" t="n">
        <f aca="false">IF(B268=1,G268*Inputs!$C$9,0)</f>
        <v>0</v>
      </c>
      <c r="I268" s="56" t="n">
        <f aca="false">I267+G268</f>
        <v>120000</v>
      </c>
      <c r="J268" s="56" t="n">
        <f aca="false">(F268+G268+H268)*((1+D268)^(1/12)-1)</f>
        <v>0</v>
      </c>
      <c r="K268" s="56" t="n">
        <f aca="false">(F268+G268+H268+J268)*(Inputs!$C$14+IF(B268&lt;=10,Inputs!$C$12,Inputs!$C$13))/12</f>
        <v>0</v>
      </c>
      <c r="L268" s="56" t="n">
        <f aca="false">IF(OR(E268=1,A268&lt;=Inputs!$C$15),0,MAX(Inputs!$C$8*I268-(F268+G268+H268+J268-K268),0))</f>
        <v>0</v>
      </c>
      <c r="M268" s="56" t="n">
        <f aca="false">L268*INDEX(Rates!$B$2:$C$101,C268+1,IF(Inputs!$C$5="Male",1,2))/1000/12*Inputs!$C$16</f>
        <v>0</v>
      </c>
      <c r="N268" s="56" t="n">
        <f aca="false">IF($V$1=1,MAX(F268+G268+H268+J268-K268-M268,0)*Inputs!$C$22/12,0)</f>
        <v>0</v>
      </c>
      <c r="O268" s="56" t="n">
        <f aca="false">IF(AND(MOD(A268,12)=0,B268&gt;=Inputs!$C$18),MAX(F268+G268+H268+J268-K268-M268-N268,0)*Inputs!$C$17,0)</f>
        <v>0</v>
      </c>
      <c r="P268" s="56" t="n">
        <f aca="false">F268+G268+H268+J268-K268-M268-N268+O268</f>
        <v>0</v>
      </c>
      <c r="Q268" s="56" t="n">
        <f aca="false">IF(OR(E268=1,P268&lt;=0),0,P268)</f>
        <v>0</v>
      </c>
      <c r="R268" s="15" t="n">
        <f aca="false">IF(OR(E268=1,AND(P268&lt;=0,I268&gt;0)),1,0)</f>
        <v>1</v>
      </c>
      <c r="S268" s="15" t="n">
        <f aca="false">IF(L268&gt;0,1,0)</f>
        <v>0</v>
      </c>
    </row>
    <row r="269" customFormat="false" ht="15" hidden="false" customHeight="false" outlineLevel="0" collapsed="false">
      <c r="A269" s="15" t="n">
        <v>268</v>
      </c>
      <c r="B269" s="15" t="n">
        <f aca="false">INT((A269-1)/12)+1</f>
        <v>23</v>
      </c>
      <c r="C269" s="15" t="n">
        <f aca="false">MIN(Inputs!$C$4+B269-1,99)</f>
        <v>96</v>
      </c>
      <c r="D269" s="55" t="n">
        <f aca="false">Inputs!$C$28</f>
        <v>0.05</v>
      </c>
      <c r="E269" s="15" t="n">
        <f aca="false">R268</f>
        <v>1</v>
      </c>
      <c r="F269" s="56" t="n">
        <f aca="false">Q268</f>
        <v>0</v>
      </c>
      <c r="G269" s="56" t="n">
        <f aca="false">IF(AND(MOD(A269-1,12)=0,B269&lt;=Inputs!$C$7,E269=0),Inputs!$C$6,0)</f>
        <v>0</v>
      </c>
      <c r="H269" s="56" t="n">
        <f aca="false">IF(B269=1,G269*Inputs!$C$9,0)</f>
        <v>0</v>
      </c>
      <c r="I269" s="56" t="n">
        <f aca="false">I268+G269</f>
        <v>120000</v>
      </c>
      <c r="J269" s="56" t="n">
        <f aca="false">(F269+G269+H269)*((1+D269)^(1/12)-1)</f>
        <v>0</v>
      </c>
      <c r="K269" s="56" t="n">
        <f aca="false">(F269+G269+H269+J269)*(Inputs!$C$14+IF(B269&lt;=10,Inputs!$C$12,Inputs!$C$13))/12</f>
        <v>0</v>
      </c>
      <c r="L269" s="56" t="n">
        <f aca="false">IF(OR(E269=1,A269&lt;=Inputs!$C$15),0,MAX(Inputs!$C$8*I269-(F269+G269+H269+J269-K269),0))</f>
        <v>0</v>
      </c>
      <c r="M269" s="56" t="n">
        <f aca="false">L269*INDEX(Rates!$B$2:$C$101,C269+1,IF(Inputs!$C$5="Male",1,2))/1000/12*Inputs!$C$16</f>
        <v>0</v>
      </c>
      <c r="N269" s="56" t="n">
        <f aca="false">IF($V$1=1,MAX(F269+G269+H269+J269-K269-M269,0)*Inputs!$C$22/12,0)</f>
        <v>0</v>
      </c>
      <c r="O269" s="56" t="n">
        <f aca="false">IF(AND(MOD(A269,12)=0,B269&gt;=Inputs!$C$18),MAX(F269+G269+H269+J269-K269-M269-N269,0)*Inputs!$C$17,0)</f>
        <v>0</v>
      </c>
      <c r="P269" s="56" t="n">
        <f aca="false">F269+G269+H269+J269-K269-M269-N269+O269</f>
        <v>0</v>
      </c>
      <c r="Q269" s="56" t="n">
        <f aca="false">IF(OR(E269=1,P269&lt;=0),0,P269)</f>
        <v>0</v>
      </c>
      <c r="R269" s="15" t="n">
        <f aca="false">IF(OR(E269=1,AND(P269&lt;=0,I269&gt;0)),1,0)</f>
        <v>1</v>
      </c>
      <c r="S269" s="15" t="n">
        <f aca="false">IF(L269&gt;0,1,0)</f>
        <v>0</v>
      </c>
    </row>
    <row r="270" customFormat="false" ht="15" hidden="false" customHeight="false" outlineLevel="0" collapsed="false">
      <c r="A270" s="15" t="n">
        <v>269</v>
      </c>
      <c r="B270" s="15" t="n">
        <f aca="false">INT((A270-1)/12)+1</f>
        <v>23</v>
      </c>
      <c r="C270" s="15" t="n">
        <f aca="false">MIN(Inputs!$C$4+B270-1,99)</f>
        <v>96</v>
      </c>
      <c r="D270" s="55" t="n">
        <f aca="false">Inputs!$C$28</f>
        <v>0.05</v>
      </c>
      <c r="E270" s="15" t="n">
        <f aca="false">R269</f>
        <v>1</v>
      </c>
      <c r="F270" s="56" t="n">
        <f aca="false">Q269</f>
        <v>0</v>
      </c>
      <c r="G270" s="56" t="n">
        <f aca="false">IF(AND(MOD(A270-1,12)=0,B270&lt;=Inputs!$C$7,E270=0),Inputs!$C$6,0)</f>
        <v>0</v>
      </c>
      <c r="H270" s="56" t="n">
        <f aca="false">IF(B270=1,G270*Inputs!$C$9,0)</f>
        <v>0</v>
      </c>
      <c r="I270" s="56" t="n">
        <f aca="false">I269+G270</f>
        <v>120000</v>
      </c>
      <c r="J270" s="56" t="n">
        <f aca="false">(F270+G270+H270)*((1+D270)^(1/12)-1)</f>
        <v>0</v>
      </c>
      <c r="K270" s="56" t="n">
        <f aca="false">(F270+G270+H270+J270)*(Inputs!$C$14+IF(B270&lt;=10,Inputs!$C$12,Inputs!$C$13))/12</f>
        <v>0</v>
      </c>
      <c r="L270" s="56" t="n">
        <f aca="false">IF(OR(E270=1,A270&lt;=Inputs!$C$15),0,MAX(Inputs!$C$8*I270-(F270+G270+H270+J270-K270),0))</f>
        <v>0</v>
      </c>
      <c r="M270" s="56" t="n">
        <f aca="false">L270*INDEX(Rates!$B$2:$C$101,C270+1,IF(Inputs!$C$5="Male",1,2))/1000/12*Inputs!$C$16</f>
        <v>0</v>
      </c>
      <c r="N270" s="56" t="n">
        <f aca="false">IF($V$1=1,MAX(F270+G270+H270+J270-K270-M270,0)*Inputs!$C$22/12,0)</f>
        <v>0</v>
      </c>
      <c r="O270" s="56" t="n">
        <f aca="false">IF(AND(MOD(A270,12)=0,B270&gt;=Inputs!$C$18),MAX(F270+G270+H270+J270-K270-M270-N270,0)*Inputs!$C$17,0)</f>
        <v>0</v>
      </c>
      <c r="P270" s="56" t="n">
        <f aca="false">F270+G270+H270+J270-K270-M270-N270+O270</f>
        <v>0</v>
      </c>
      <c r="Q270" s="56" t="n">
        <f aca="false">IF(OR(E270=1,P270&lt;=0),0,P270)</f>
        <v>0</v>
      </c>
      <c r="R270" s="15" t="n">
        <f aca="false">IF(OR(E270=1,AND(P270&lt;=0,I270&gt;0)),1,0)</f>
        <v>1</v>
      </c>
      <c r="S270" s="15" t="n">
        <f aca="false">IF(L270&gt;0,1,0)</f>
        <v>0</v>
      </c>
    </row>
    <row r="271" customFormat="false" ht="15" hidden="false" customHeight="false" outlineLevel="0" collapsed="false">
      <c r="A271" s="15" t="n">
        <v>270</v>
      </c>
      <c r="B271" s="15" t="n">
        <f aca="false">INT((A271-1)/12)+1</f>
        <v>23</v>
      </c>
      <c r="C271" s="15" t="n">
        <f aca="false">MIN(Inputs!$C$4+B271-1,99)</f>
        <v>96</v>
      </c>
      <c r="D271" s="55" t="n">
        <f aca="false">Inputs!$C$28</f>
        <v>0.05</v>
      </c>
      <c r="E271" s="15" t="n">
        <f aca="false">R270</f>
        <v>1</v>
      </c>
      <c r="F271" s="56" t="n">
        <f aca="false">Q270</f>
        <v>0</v>
      </c>
      <c r="G271" s="56" t="n">
        <f aca="false">IF(AND(MOD(A271-1,12)=0,B271&lt;=Inputs!$C$7,E271=0),Inputs!$C$6,0)</f>
        <v>0</v>
      </c>
      <c r="H271" s="56" t="n">
        <f aca="false">IF(B271=1,G271*Inputs!$C$9,0)</f>
        <v>0</v>
      </c>
      <c r="I271" s="56" t="n">
        <f aca="false">I270+G271</f>
        <v>120000</v>
      </c>
      <c r="J271" s="56" t="n">
        <f aca="false">(F271+G271+H271)*((1+D271)^(1/12)-1)</f>
        <v>0</v>
      </c>
      <c r="K271" s="56" t="n">
        <f aca="false">(F271+G271+H271+J271)*(Inputs!$C$14+IF(B271&lt;=10,Inputs!$C$12,Inputs!$C$13))/12</f>
        <v>0</v>
      </c>
      <c r="L271" s="56" t="n">
        <f aca="false">IF(OR(E271=1,A271&lt;=Inputs!$C$15),0,MAX(Inputs!$C$8*I271-(F271+G271+H271+J271-K271),0))</f>
        <v>0</v>
      </c>
      <c r="M271" s="56" t="n">
        <f aca="false">L271*INDEX(Rates!$B$2:$C$101,C271+1,IF(Inputs!$C$5="Male",1,2))/1000/12*Inputs!$C$16</f>
        <v>0</v>
      </c>
      <c r="N271" s="56" t="n">
        <f aca="false">IF($V$1=1,MAX(F271+G271+H271+J271-K271-M271,0)*Inputs!$C$22/12,0)</f>
        <v>0</v>
      </c>
      <c r="O271" s="56" t="n">
        <f aca="false">IF(AND(MOD(A271,12)=0,B271&gt;=Inputs!$C$18),MAX(F271+G271+H271+J271-K271-M271-N271,0)*Inputs!$C$17,0)</f>
        <v>0</v>
      </c>
      <c r="P271" s="56" t="n">
        <f aca="false">F271+G271+H271+J271-K271-M271-N271+O271</f>
        <v>0</v>
      </c>
      <c r="Q271" s="56" t="n">
        <f aca="false">IF(OR(E271=1,P271&lt;=0),0,P271)</f>
        <v>0</v>
      </c>
      <c r="R271" s="15" t="n">
        <f aca="false">IF(OR(E271=1,AND(P271&lt;=0,I271&gt;0)),1,0)</f>
        <v>1</v>
      </c>
      <c r="S271" s="15" t="n">
        <f aca="false">IF(L271&gt;0,1,0)</f>
        <v>0</v>
      </c>
    </row>
    <row r="272" customFormat="false" ht="15" hidden="false" customHeight="false" outlineLevel="0" collapsed="false">
      <c r="A272" s="15" t="n">
        <v>271</v>
      </c>
      <c r="B272" s="15" t="n">
        <f aca="false">INT((A272-1)/12)+1</f>
        <v>23</v>
      </c>
      <c r="C272" s="15" t="n">
        <f aca="false">MIN(Inputs!$C$4+B272-1,99)</f>
        <v>96</v>
      </c>
      <c r="D272" s="55" t="n">
        <f aca="false">Inputs!$C$28</f>
        <v>0.05</v>
      </c>
      <c r="E272" s="15" t="n">
        <f aca="false">R271</f>
        <v>1</v>
      </c>
      <c r="F272" s="56" t="n">
        <f aca="false">Q271</f>
        <v>0</v>
      </c>
      <c r="G272" s="56" t="n">
        <f aca="false">IF(AND(MOD(A272-1,12)=0,B272&lt;=Inputs!$C$7,E272=0),Inputs!$C$6,0)</f>
        <v>0</v>
      </c>
      <c r="H272" s="56" t="n">
        <f aca="false">IF(B272=1,G272*Inputs!$C$9,0)</f>
        <v>0</v>
      </c>
      <c r="I272" s="56" t="n">
        <f aca="false">I271+G272</f>
        <v>120000</v>
      </c>
      <c r="J272" s="56" t="n">
        <f aca="false">(F272+G272+H272)*((1+D272)^(1/12)-1)</f>
        <v>0</v>
      </c>
      <c r="K272" s="56" t="n">
        <f aca="false">(F272+G272+H272+J272)*(Inputs!$C$14+IF(B272&lt;=10,Inputs!$C$12,Inputs!$C$13))/12</f>
        <v>0</v>
      </c>
      <c r="L272" s="56" t="n">
        <f aca="false">IF(OR(E272=1,A272&lt;=Inputs!$C$15),0,MAX(Inputs!$C$8*I272-(F272+G272+H272+J272-K272),0))</f>
        <v>0</v>
      </c>
      <c r="M272" s="56" t="n">
        <f aca="false">L272*INDEX(Rates!$B$2:$C$101,C272+1,IF(Inputs!$C$5="Male",1,2))/1000/12*Inputs!$C$16</f>
        <v>0</v>
      </c>
      <c r="N272" s="56" t="n">
        <f aca="false">IF($V$1=1,MAX(F272+G272+H272+J272-K272-M272,0)*Inputs!$C$22/12,0)</f>
        <v>0</v>
      </c>
      <c r="O272" s="56" t="n">
        <f aca="false">IF(AND(MOD(A272,12)=0,B272&gt;=Inputs!$C$18),MAX(F272+G272+H272+J272-K272-M272-N272,0)*Inputs!$C$17,0)</f>
        <v>0</v>
      </c>
      <c r="P272" s="56" t="n">
        <f aca="false">F272+G272+H272+J272-K272-M272-N272+O272</f>
        <v>0</v>
      </c>
      <c r="Q272" s="56" t="n">
        <f aca="false">IF(OR(E272=1,P272&lt;=0),0,P272)</f>
        <v>0</v>
      </c>
      <c r="R272" s="15" t="n">
        <f aca="false">IF(OR(E272=1,AND(P272&lt;=0,I272&gt;0)),1,0)</f>
        <v>1</v>
      </c>
      <c r="S272" s="15" t="n">
        <f aca="false">IF(L272&gt;0,1,0)</f>
        <v>0</v>
      </c>
    </row>
    <row r="273" customFormat="false" ht="15" hidden="false" customHeight="false" outlineLevel="0" collapsed="false">
      <c r="A273" s="15" t="n">
        <v>272</v>
      </c>
      <c r="B273" s="15" t="n">
        <f aca="false">INT((A273-1)/12)+1</f>
        <v>23</v>
      </c>
      <c r="C273" s="15" t="n">
        <f aca="false">MIN(Inputs!$C$4+B273-1,99)</f>
        <v>96</v>
      </c>
      <c r="D273" s="55" t="n">
        <f aca="false">Inputs!$C$28</f>
        <v>0.05</v>
      </c>
      <c r="E273" s="15" t="n">
        <f aca="false">R272</f>
        <v>1</v>
      </c>
      <c r="F273" s="56" t="n">
        <f aca="false">Q272</f>
        <v>0</v>
      </c>
      <c r="G273" s="56" t="n">
        <f aca="false">IF(AND(MOD(A273-1,12)=0,B273&lt;=Inputs!$C$7,E273=0),Inputs!$C$6,0)</f>
        <v>0</v>
      </c>
      <c r="H273" s="56" t="n">
        <f aca="false">IF(B273=1,G273*Inputs!$C$9,0)</f>
        <v>0</v>
      </c>
      <c r="I273" s="56" t="n">
        <f aca="false">I272+G273</f>
        <v>120000</v>
      </c>
      <c r="J273" s="56" t="n">
        <f aca="false">(F273+G273+H273)*((1+D273)^(1/12)-1)</f>
        <v>0</v>
      </c>
      <c r="K273" s="56" t="n">
        <f aca="false">(F273+G273+H273+J273)*(Inputs!$C$14+IF(B273&lt;=10,Inputs!$C$12,Inputs!$C$13))/12</f>
        <v>0</v>
      </c>
      <c r="L273" s="56" t="n">
        <f aca="false">IF(OR(E273=1,A273&lt;=Inputs!$C$15),0,MAX(Inputs!$C$8*I273-(F273+G273+H273+J273-K273),0))</f>
        <v>0</v>
      </c>
      <c r="M273" s="56" t="n">
        <f aca="false">L273*INDEX(Rates!$B$2:$C$101,C273+1,IF(Inputs!$C$5="Male",1,2))/1000/12*Inputs!$C$16</f>
        <v>0</v>
      </c>
      <c r="N273" s="56" t="n">
        <f aca="false">IF($V$1=1,MAX(F273+G273+H273+J273-K273-M273,0)*Inputs!$C$22/12,0)</f>
        <v>0</v>
      </c>
      <c r="O273" s="56" t="n">
        <f aca="false">IF(AND(MOD(A273,12)=0,B273&gt;=Inputs!$C$18),MAX(F273+G273+H273+J273-K273-M273-N273,0)*Inputs!$C$17,0)</f>
        <v>0</v>
      </c>
      <c r="P273" s="56" t="n">
        <f aca="false">F273+G273+H273+J273-K273-M273-N273+O273</f>
        <v>0</v>
      </c>
      <c r="Q273" s="56" t="n">
        <f aca="false">IF(OR(E273=1,P273&lt;=0),0,P273)</f>
        <v>0</v>
      </c>
      <c r="R273" s="15" t="n">
        <f aca="false">IF(OR(E273=1,AND(P273&lt;=0,I273&gt;0)),1,0)</f>
        <v>1</v>
      </c>
      <c r="S273" s="15" t="n">
        <f aca="false">IF(L273&gt;0,1,0)</f>
        <v>0</v>
      </c>
    </row>
    <row r="274" customFormat="false" ht="15" hidden="false" customHeight="false" outlineLevel="0" collapsed="false">
      <c r="A274" s="15" t="n">
        <v>273</v>
      </c>
      <c r="B274" s="15" t="n">
        <f aca="false">INT((A274-1)/12)+1</f>
        <v>23</v>
      </c>
      <c r="C274" s="15" t="n">
        <f aca="false">MIN(Inputs!$C$4+B274-1,99)</f>
        <v>96</v>
      </c>
      <c r="D274" s="55" t="n">
        <f aca="false">Inputs!$C$28</f>
        <v>0.05</v>
      </c>
      <c r="E274" s="15" t="n">
        <f aca="false">R273</f>
        <v>1</v>
      </c>
      <c r="F274" s="56" t="n">
        <f aca="false">Q273</f>
        <v>0</v>
      </c>
      <c r="G274" s="56" t="n">
        <f aca="false">IF(AND(MOD(A274-1,12)=0,B274&lt;=Inputs!$C$7,E274=0),Inputs!$C$6,0)</f>
        <v>0</v>
      </c>
      <c r="H274" s="56" t="n">
        <f aca="false">IF(B274=1,G274*Inputs!$C$9,0)</f>
        <v>0</v>
      </c>
      <c r="I274" s="56" t="n">
        <f aca="false">I273+G274</f>
        <v>120000</v>
      </c>
      <c r="J274" s="56" t="n">
        <f aca="false">(F274+G274+H274)*((1+D274)^(1/12)-1)</f>
        <v>0</v>
      </c>
      <c r="K274" s="56" t="n">
        <f aca="false">(F274+G274+H274+J274)*(Inputs!$C$14+IF(B274&lt;=10,Inputs!$C$12,Inputs!$C$13))/12</f>
        <v>0</v>
      </c>
      <c r="L274" s="56" t="n">
        <f aca="false">IF(OR(E274=1,A274&lt;=Inputs!$C$15),0,MAX(Inputs!$C$8*I274-(F274+G274+H274+J274-K274),0))</f>
        <v>0</v>
      </c>
      <c r="M274" s="56" t="n">
        <f aca="false">L274*INDEX(Rates!$B$2:$C$101,C274+1,IF(Inputs!$C$5="Male",1,2))/1000/12*Inputs!$C$16</f>
        <v>0</v>
      </c>
      <c r="N274" s="56" t="n">
        <f aca="false">IF($V$1=1,MAX(F274+G274+H274+J274-K274-M274,0)*Inputs!$C$22/12,0)</f>
        <v>0</v>
      </c>
      <c r="O274" s="56" t="n">
        <f aca="false">IF(AND(MOD(A274,12)=0,B274&gt;=Inputs!$C$18),MAX(F274+G274+H274+J274-K274-M274-N274,0)*Inputs!$C$17,0)</f>
        <v>0</v>
      </c>
      <c r="P274" s="56" t="n">
        <f aca="false">F274+G274+H274+J274-K274-M274-N274+O274</f>
        <v>0</v>
      </c>
      <c r="Q274" s="56" t="n">
        <f aca="false">IF(OR(E274=1,P274&lt;=0),0,P274)</f>
        <v>0</v>
      </c>
      <c r="R274" s="15" t="n">
        <f aca="false">IF(OR(E274=1,AND(P274&lt;=0,I274&gt;0)),1,0)</f>
        <v>1</v>
      </c>
      <c r="S274" s="15" t="n">
        <f aca="false">IF(L274&gt;0,1,0)</f>
        <v>0</v>
      </c>
    </row>
    <row r="275" customFormat="false" ht="15" hidden="false" customHeight="false" outlineLevel="0" collapsed="false">
      <c r="A275" s="15" t="n">
        <v>274</v>
      </c>
      <c r="B275" s="15" t="n">
        <f aca="false">INT((A275-1)/12)+1</f>
        <v>23</v>
      </c>
      <c r="C275" s="15" t="n">
        <f aca="false">MIN(Inputs!$C$4+B275-1,99)</f>
        <v>96</v>
      </c>
      <c r="D275" s="55" t="n">
        <f aca="false">Inputs!$C$28</f>
        <v>0.05</v>
      </c>
      <c r="E275" s="15" t="n">
        <f aca="false">R274</f>
        <v>1</v>
      </c>
      <c r="F275" s="56" t="n">
        <f aca="false">Q274</f>
        <v>0</v>
      </c>
      <c r="G275" s="56" t="n">
        <f aca="false">IF(AND(MOD(A275-1,12)=0,B275&lt;=Inputs!$C$7,E275=0),Inputs!$C$6,0)</f>
        <v>0</v>
      </c>
      <c r="H275" s="56" t="n">
        <f aca="false">IF(B275=1,G275*Inputs!$C$9,0)</f>
        <v>0</v>
      </c>
      <c r="I275" s="56" t="n">
        <f aca="false">I274+G275</f>
        <v>120000</v>
      </c>
      <c r="J275" s="56" t="n">
        <f aca="false">(F275+G275+H275)*((1+D275)^(1/12)-1)</f>
        <v>0</v>
      </c>
      <c r="K275" s="56" t="n">
        <f aca="false">(F275+G275+H275+J275)*(Inputs!$C$14+IF(B275&lt;=10,Inputs!$C$12,Inputs!$C$13))/12</f>
        <v>0</v>
      </c>
      <c r="L275" s="56" t="n">
        <f aca="false">IF(OR(E275=1,A275&lt;=Inputs!$C$15),0,MAX(Inputs!$C$8*I275-(F275+G275+H275+J275-K275),0))</f>
        <v>0</v>
      </c>
      <c r="M275" s="56" t="n">
        <f aca="false">L275*INDEX(Rates!$B$2:$C$101,C275+1,IF(Inputs!$C$5="Male",1,2))/1000/12*Inputs!$C$16</f>
        <v>0</v>
      </c>
      <c r="N275" s="56" t="n">
        <f aca="false">IF($V$1=1,MAX(F275+G275+H275+J275-K275-M275,0)*Inputs!$C$22/12,0)</f>
        <v>0</v>
      </c>
      <c r="O275" s="56" t="n">
        <f aca="false">IF(AND(MOD(A275,12)=0,B275&gt;=Inputs!$C$18),MAX(F275+G275+H275+J275-K275-M275-N275,0)*Inputs!$C$17,0)</f>
        <v>0</v>
      </c>
      <c r="P275" s="56" t="n">
        <f aca="false">F275+G275+H275+J275-K275-M275-N275+O275</f>
        <v>0</v>
      </c>
      <c r="Q275" s="56" t="n">
        <f aca="false">IF(OR(E275=1,P275&lt;=0),0,P275)</f>
        <v>0</v>
      </c>
      <c r="R275" s="15" t="n">
        <f aca="false">IF(OR(E275=1,AND(P275&lt;=0,I275&gt;0)),1,0)</f>
        <v>1</v>
      </c>
      <c r="S275" s="15" t="n">
        <f aca="false">IF(L275&gt;0,1,0)</f>
        <v>0</v>
      </c>
    </row>
    <row r="276" customFormat="false" ht="15" hidden="false" customHeight="false" outlineLevel="0" collapsed="false">
      <c r="A276" s="15" t="n">
        <v>275</v>
      </c>
      <c r="B276" s="15" t="n">
        <f aca="false">INT((A276-1)/12)+1</f>
        <v>23</v>
      </c>
      <c r="C276" s="15" t="n">
        <f aca="false">MIN(Inputs!$C$4+B276-1,99)</f>
        <v>96</v>
      </c>
      <c r="D276" s="55" t="n">
        <f aca="false">Inputs!$C$28</f>
        <v>0.05</v>
      </c>
      <c r="E276" s="15" t="n">
        <f aca="false">R275</f>
        <v>1</v>
      </c>
      <c r="F276" s="56" t="n">
        <f aca="false">Q275</f>
        <v>0</v>
      </c>
      <c r="G276" s="56" t="n">
        <f aca="false">IF(AND(MOD(A276-1,12)=0,B276&lt;=Inputs!$C$7,E276=0),Inputs!$C$6,0)</f>
        <v>0</v>
      </c>
      <c r="H276" s="56" t="n">
        <f aca="false">IF(B276=1,G276*Inputs!$C$9,0)</f>
        <v>0</v>
      </c>
      <c r="I276" s="56" t="n">
        <f aca="false">I275+G276</f>
        <v>120000</v>
      </c>
      <c r="J276" s="56" t="n">
        <f aca="false">(F276+G276+H276)*((1+D276)^(1/12)-1)</f>
        <v>0</v>
      </c>
      <c r="K276" s="56" t="n">
        <f aca="false">(F276+G276+H276+J276)*(Inputs!$C$14+IF(B276&lt;=10,Inputs!$C$12,Inputs!$C$13))/12</f>
        <v>0</v>
      </c>
      <c r="L276" s="56" t="n">
        <f aca="false">IF(OR(E276=1,A276&lt;=Inputs!$C$15),0,MAX(Inputs!$C$8*I276-(F276+G276+H276+J276-K276),0))</f>
        <v>0</v>
      </c>
      <c r="M276" s="56" t="n">
        <f aca="false">L276*INDEX(Rates!$B$2:$C$101,C276+1,IF(Inputs!$C$5="Male",1,2))/1000/12*Inputs!$C$16</f>
        <v>0</v>
      </c>
      <c r="N276" s="56" t="n">
        <f aca="false">IF($V$1=1,MAX(F276+G276+H276+J276-K276-M276,0)*Inputs!$C$22/12,0)</f>
        <v>0</v>
      </c>
      <c r="O276" s="56" t="n">
        <f aca="false">IF(AND(MOD(A276,12)=0,B276&gt;=Inputs!$C$18),MAX(F276+G276+H276+J276-K276-M276-N276,0)*Inputs!$C$17,0)</f>
        <v>0</v>
      </c>
      <c r="P276" s="56" t="n">
        <f aca="false">F276+G276+H276+J276-K276-M276-N276+O276</f>
        <v>0</v>
      </c>
      <c r="Q276" s="56" t="n">
        <f aca="false">IF(OR(E276=1,P276&lt;=0),0,P276)</f>
        <v>0</v>
      </c>
      <c r="R276" s="15" t="n">
        <f aca="false">IF(OR(E276=1,AND(P276&lt;=0,I276&gt;0)),1,0)</f>
        <v>1</v>
      </c>
      <c r="S276" s="15" t="n">
        <f aca="false">IF(L276&gt;0,1,0)</f>
        <v>0</v>
      </c>
    </row>
    <row r="277" customFormat="false" ht="15" hidden="false" customHeight="false" outlineLevel="0" collapsed="false">
      <c r="A277" s="15" t="n">
        <v>276</v>
      </c>
      <c r="B277" s="15" t="n">
        <f aca="false">INT((A277-1)/12)+1</f>
        <v>23</v>
      </c>
      <c r="C277" s="15" t="n">
        <f aca="false">MIN(Inputs!$C$4+B277-1,99)</f>
        <v>96</v>
      </c>
      <c r="D277" s="55" t="n">
        <f aca="false">Inputs!$C$28</f>
        <v>0.05</v>
      </c>
      <c r="E277" s="15" t="n">
        <f aca="false">R276</f>
        <v>1</v>
      </c>
      <c r="F277" s="56" t="n">
        <f aca="false">Q276</f>
        <v>0</v>
      </c>
      <c r="G277" s="56" t="n">
        <f aca="false">IF(AND(MOD(A277-1,12)=0,B277&lt;=Inputs!$C$7,E277=0),Inputs!$C$6,0)</f>
        <v>0</v>
      </c>
      <c r="H277" s="56" t="n">
        <f aca="false">IF(B277=1,G277*Inputs!$C$9,0)</f>
        <v>0</v>
      </c>
      <c r="I277" s="56" t="n">
        <f aca="false">I276+G277</f>
        <v>120000</v>
      </c>
      <c r="J277" s="56" t="n">
        <f aca="false">(F277+G277+H277)*((1+D277)^(1/12)-1)</f>
        <v>0</v>
      </c>
      <c r="K277" s="56" t="n">
        <f aca="false">(F277+G277+H277+J277)*(Inputs!$C$14+IF(B277&lt;=10,Inputs!$C$12,Inputs!$C$13))/12</f>
        <v>0</v>
      </c>
      <c r="L277" s="56" t="n">
        <f aca="false">IF(OR(E277=1,A277&lt;=Inputs!$C$15),0,MAX(Inputs!$C$8*I277-(F277+G277+H277+J277-K277),0))</f>
        <v>0</v>
      </c>
      <c r="M277" s="56" t="n">
        <f aca="false">L277*INDEX(Rates!$B$2:$C$101,C277+1,IF(Inputs!$C$5="Male",1,2))/1000/12*Inputs!$C$16</f>
        <v>0</v>
      </c>
      <c r="N277" s="56" t="n">
        <f aca="false">IF($V$1=1,MAX(F277+G277+H277+J277-K277-M277,0)*Inputs!$C$22/12,0)</f>
        <v>0</v>
      </c>
      <c r="O277" s="56" t="n">
        <f aca="false">IF(AND(MOD(A277,12)=0,B277&gt;=Inputs!$C$18),MAX(F277+G277+H277+J277-K277-M277-N277,0)*Inputs!$C$17,0)</f>
        <v>0</v>
      </c>
      <c r="P277" s="56" t="n">
        <f aca="false">F277+G277+H277+J277-K277-M277-N277+O277</f>
        <v>0</v>
      </c>
      <c r="Q277" s="56" t="n">
        <f aca="false">IF(OR(E277=1,P277&lt;=0),0,P277)</f>
        <v>0</v>
      </c>
      <c r="R277" s="15" t="n">
        <f aca="false">IF(OR(E277=1,AND(P277&lt;=0,I277&gt;0)),1,0)</f>
        <v>1</v>
      </c>
      <c r="S277" s="15" t="n">
        <f aca="false">IF(L277&gt;0,1,0)</f>
        <v>0</v>
      </c>
    </row>
    <row r="278" customFormat="false" ht="15" hidden="false" customHeight="false" outlineLevel="0" collapsed="false">
      <c r="A278" s="15" t="n">
        <v>277</v>
      </c>
      <c r="B278" s="15" t="n">
        <f aca="false">INT((A278-1)/12)+1</f>
        <v>24</v>
      </c>
      <c r="C278" s="15" t="n">
        <f aca="false">MIN(Inputs!$C$4+B278-1,99)</f>
        <v>97</v>
      </c>
      <c r="D278" s="55" t="n">
        <f aca="false">Inputs!$C$28</f>
        <v>0.05</v>
      </c>
      <c r="E278" s="15" t="n">
        <f aca="false">R277</f>
        <v>1</v>
      </c>
      <c r="F278" s="56" t="n">
        <f aca="false">Q277</f>
        <v>0</v>
      </c>
      <c r="G278" s="56" t="n">
        <f aca="false">IF(AND(MOD(A278-1,12)=0,B278&lt;=Inputs!$C$7,E278=0),Inputs!$C$6,0)</f>
        <v>0</v>
      </c>
      <c r="H278" s="56" t="n">
        <f aca="false">IF(B278=1,G278*Inputs!$C$9,0)</f>
        <v>0</v>
      </c>
      <c r="I278" s="56" t="n">
        <f aca="false">I277+G278</f>
        <v>120000</v>
      </c>
      <c r="J278" s="56" t="n">
        <f aca="false">(F278+G278+H278)*((1+D278)^(1/12)-1)</f>
        <v>0</v>
      </c>
      <c r="K278" s="56" t="n">
        <f aca="false">(F278+G278+H278+J278)*(Inputs!$C$14+IF(B278&lt;=10,Inputs!$C$12,Inputs!$C$13))/12</f>
        <v>0</v>
      </c>
      <c r="L278" s="56" t="n">
        <f aca="false">IF(OR(E278=1,A278&lt;=Inputs!$C$15),0,MAX(Inputs!$C$8*I278-(F278+G278+H278+J278-K278),0))</f>
        <v>0</v>
      </c>
      <c r="M278" s="56" t="n">
        <f aca="false">L278*INDEX(Rates!$B$2:$C$101,C278+1,IF(Inputs!$C$5="Male",1,2))/1000/12*Inputs!$C$16</f>
        <v>0</v>
      </c>
      <c r="N278" s="56" t="n">
        <f aca="false">IF($V$1=1,MAX(F278+G278+H278+J278-K278-M278,0)*Inputs!$C$22/12,0)</f>
        <v>0</v>
      </c>
      <c r="O278" s="56" t="n">
        <f aca="false">IF(AND(MOD(A278,12)=0,B278&gt;=Inputs!$C$18),MAX(F278+G278+H278+J278-K278-M278-N278,0)*Inputs!$C$17,0)</f>
        <v>0</v>
      </c>
      <c r="P278" s="56" t="n">
        <f aca="false">F278+G278+H278+J278-K278-M278-N278+O278</f>
        <v>0</v>
      </c>
      <c r="Q278" s="56" t="n">
        <f aca="false">IF(OR(E278=1,P278&lt;=0),0,P278)</f>
        <v>0</v>
      </c>
      <c r="R278" s="15" t="n">
        <f aca="false">IF(OR(E278=1,AND(P278&lt;=0,I278&gt;0)),1,0)</f>
        <v>1</v>
      </c>
      <c r="S278" s="15" t="n">
        <f aca="false">IF(L278&gt;0,1,0)</f>
        <v>0</v>
      </c>
    </row>
    <row r="279" customFormat="false" ht="15" hidden="false" customHeight="false" outlineLevel="0" collapsed="false">
      <c r="A279" s="15" t="n">
        <v>278</v>
      </c>
      <c r="B279" s="15" t="n">
        <f aca="false">INT((A279-1)/12)+1</f>
        <v>24</v>
      </c>
      <c r="C279" s="15" t="n">
        <f aca="false">MIN(Inputs!$C$4+B279-1,99)</f>
        <v>97</v>
      </c>
      <c r="D279" s="55" t="n">
        <f aca="false">Inputs!$C$28</f>
        <v>0.05</v>
      </c>
      <c r="E279" s="15" t="n">
        <f aca="false">R278</f>
        <v>1</v>
      </c>
      <c r="F279" s="56" t="n">
        <f aca="false">Q278</f>
        <v>0</v>
      </c>
      <c r="G279" s="56" t="n">
        <f aca="false">IF(AND(MOD(A279-1,12)=0,B279&lt;=Inputs!$C$7,E279=0),Inputs!$C$6,0)</f>
        <v>0</v>
      </c>
      <c r="H279" s="56" t="n">
        <f aca="false">IF(B279=1,G279*Inputs!$C$9,0)</f>
        <v>0</v>
      </c>
      <c r="I279" s="56" t="n">
        <f aca="false">I278+G279</f>
        <v>120000</v>
      </c>
      <c r="J279" s="56" t="n">
        <f aca="false">(F279+G279+H279)*((1+D279)^(1/12)-1)</f>
        <v>0</v>
      </c>
      <c r="K279" s="56" t="n">
        <f aca="false">(F279+G279+H279+J279)*(Inputs!$C$14+IF(B279&lt;=10,Inputs!$C$12,Inputs!$C$13))/12</f>
        <v>0</v>
      </c>
      <c r="L279" s="56" t="n">
        <f aca="false">IF(OR(E279=1,A279&lt;=Inputs!$C$15),0,MAX(Inputs!$C$8*I279-(F279+G279+H279+J279-K279),0))</f>
        <v>0</v>
      </c>
      <c r="M279" s="56" t="n">
        <f aca="false">L279*INDEX(Rates!$B$2:$C$101,C279+1,IF(Inputs!$C$5="Male",1,2))/1000/12*Inputs!$C$16</f>
        <v>0</v>
      </c>
      <c r="N279" s="56" t="n">
        <f aca="false">IF($V$1=1,MAX(F279+G279+H279+J279-K279-M279,0)*Inputs!$C$22/12,0)</f>
        <v>0</v>
      </c>
      <c r="O279" s="56" t="n">
        <f aca="false">IF(AND(MOD(A279,12)=0,B279&gt;=Inputs!$C$18),MAX(F279+G279+H279+J279-K279-M279-N279,0)*Inputs!$C$17,0)</f>
        <v>0</v>
      </c>
      <c r="P279" s="56" t="n">
        <f aca="false">F279+G279+H279+J279-K279-M279-N279+O279</f>
        <v>0</v>
      </c>
      <c r="Q279" s="56" t="n">
        <f aca="false">IF(OR(E279=1,P279&lt;=0),0,P279)</f>
        <v>0</v>
      </c>
      <c r="R279" s="15" t="n">
        <f aca="false">IF(OR(E279=1,AND(P279&lt;=0,I279&gt;0)),1,0)</f>
        <v>1</v>
      </c>
      <c r="S279" s="15" t="n">
        <f aca="false">IF(L279&gt;0,1,0)</f>
        <v>0</v>
      </c>
    </row>
    <row r="280" customFormat="false" ht="15" hidden="false" customHeight="false" outlineLevel="0" collapsed="false">
      <c r="A280" s="15" t="n">
        <v>279</v>
      </c>
      <c r="B280" s="15" t="n">
        <f aca="false">INT((A280-1)/12)+1</f>
        <v>24</v>
      </c>
      <c r="C280" s="15" t="n">
        <f aca="false">MIN(Inputs!$C$4+B280-1,99)</f>
        <v>97</v>
      </c>
      <c r="D280" s="55" t="n">
        <f aca="false">Inputs!$C$28</f>
        <v>0.05</v>
      </c>
      <c r="E280" s="15" t="n">
        <f aca="false">R279</f>
        <v>1</v>
      </c>
      <c r="F280" s="56" t="n">
        <f aca="false">Q279</f>
        <v>0</v>
      </c>
      <c r="G280" s="56" t="n">
        <f aca="false">IF(AND(MOD(A280-1,12)=0,B280&lt;=Inputs!$C$7,E280=0),Inputs!$C$6,0)</f>
        <v>0</v>
      </c>
      <c r="H280" s="56" t="n">
        <f aca="false">IF(B280=1,G280*Inputs!$C$9,0)</f>
        <v>0</v>
      </c>
      <c r="I280" s="56" t="n">
        <f aca="false">I279+G280</f>
        <v>120000</v>
      </c>
      <c r="J280" s="56" t="n">
        <f aca="false">(F280+G280+H280)*((1+D280)^(1/12)-1)</f>
        <v>0</v>
      </c>
      <c r="K280" s="56" t="n">
        <f aca="false">(F280+G280+H280+J280)*(Inputs!$C$14+IF(B280&lt;=10,Inputs!$C$12,Inputs!$C$13))/12</f>
        <v>0</v>
      </c>
      <c r="L280" s="56" t="n">
        <f aca="false">IF(OR(E280=1,A280&lt;=Inputs!$C$15),0,MAX(Inputs!$C$8*I280-(F280+G280+H280+J280-K280),0))</f>
        <v>0</v>
      </c>
      <c r="M280" s="56" t="n">
        <f aca="false">L280*INDEX(Rates!$B$2:$C$101,C280+1,IF(Inputs!$C$5="Male",1,2))/1000/12*Inputs!$C$16</f>
        <v>0</v>
      </c>
      <c r="N280" s="56" t="n">
        <f aca="false">IF($V$1=1,MAX(F280+G280+H280+J280-K280-M280,0)*Inputs!$C$22/12,0)</f>
        <v>0</v>
      </c>
      <c r="O280" s="56" t="n">
        <f aca="false">IF(AND(MOD(A280,12)=0,B280&gt;=Inputs!$C$18),MAX(F280+G280+H280+J280-K280-M280-N280,0)*Inputs!$C$17,0)</f>
        <v>0</v>
      </c>
      <c r="P280" s="56" t="n">
        <f aca="false">F280+G280+H280+J280-K280-M280-N280+O280</f>
        <v>0</v>
      </c>
      <c r="Q280" s="56" t="n">
        <f aca="false">IF(OR(E280=1,P280&lt;=0),0,P280)</f>
        <v>0</v>
      </c>
      <c r="R280" s="15" t="n">
        <f aca="false">IF(OR(E280=1,AND(P280&lt;=0,I280&gt;0)),1,0)</f>
        <v>1</v>
      </c>
      <c r="S280" s="15" t="n">
        <f aca="false">IF(L280&gt;0,1,0)</f>
        <v>0</v>
      </c>
    </row>
    <row r="281" customFormat="false" ht="15" hidden="false" customHeight="false" outlineLevel="0" collapsed="false">
      <c r="A281" s="15" t="n">
        <v>280</v>
      </c>
      <c r="B281" s="15" t="n">
        <f aca="false">INT((A281-1)/12)+1</f>
        <v>24</v>
      </c>
      <c r="C281" s="15" t="n">
        <f aca="false">MIN(Inputs!$C$4+B281-1,99)</f>
        <v>97</v>
      </c>
      <c r="D281" s="55" t="n">
        <f aca="false">Inputs!$C$28</f>
        <v>0.05</v>
      </c>
      <c r="E281" s="15" t="n">
        <f aca="false">R280</f>
        <v>1</v>
      </c>
      <c r="F281" s="56" t="n">
        <f aca="false">Q280</f>
        <v>0</v>
      </c>
      <c r="G281" s="56" t="n">
        <f aca="false">IF(AND(MOD(A281-1,12)=0,B281&lt;=Inputs!$C$7,E281=0),Inputs!$C$6,0)</f>
        <v>0</v>
      </c>
      <c r="H281" s="56" t="n">
        <f aca="false">IF(B281=1,G281*Inputs!$C$9,0)</f>
        <v>0</v>
      </c>
      <c r="I281" s="56" t="n">
        <f aca="false">I280+G281</f>
        <v>120000</v>
      </c>
      <c r="J281" s="56" t="n">
        <f aca="false">(F281+G281+H281)*((1+D281)^(1/12)-1)</f>
        <v>0</v>
      </c>
      <c r="K281" s="56" t="n">
        <f aca="false">(F281+G281+H281+J281)*(Inputs!$C$14+IF(B281&lt;=10,Inputs!$C$12,Inputs!$C$13))/12</f>
        <v>0</v>
      </c>
      <c r="L281" s="56" t="n">
        <f aca="false">IF(OR(E281=1,A281&lt;=Inputs!$C$15),0,MAX(Inputs!$C$8*I281-(F281+G281+H281+J281-K281),0))</f>
        <v>0</v>
      </c>
      <c r="M281" s="56" t="n">
        <f aca="false">L281*INDEX(Rates!$B$2:$C$101,C281+1,IF(Inputs!$C$5="Male",1,2))/1000/12*Inputs!$C$16</f>
        <v>0</v>
      </c>
      <c r="N281" s="56" t="n">
        <f aca="false">IF($V$1=1,MAX(F281+G281+H281+J281-K281-M281,0)*Inputs!$C$22/12,0)</f>
        <v>0</v>
      </c>
      <c r="O281" s="56" t="n">
        <f aca="false">IF(AND(MOD(A281,12)=0,B281&gt;=Inputs!$C$18),MAX(F281+G281+H281+J281-K281-M281-N281,0)*Inputs!$C$17,0)</f>
        <v>0</v>
      </c>
      <c r="P281" s="56" t="n">
        <f aca="false">F281+G281+H281+J281-K281-M281-N281+O281</f>
        <v>0</v>
      </c>
      <c r="Q281" s="56" t="n">
        <f aca="false">IF(OR(E281=1,P281&lt;=0),0,P281)</f>
        <v>0</v>
      </c>
      <c r="R281" s="15" t="n">
        <f aca="false">IF(OR(E281=1,AND(P281&lt;=0,I281&gt;0)),1,0)</f>
        <v>1</v>
      </c>
      <c r="S281" s="15" t="n">
        <f aca="false">IF(L281&gt;0,1,0)</f>
        <v>0</v>
      </c>
    </row>
    <row r="282" customFormat="false" ht="15" hidden="false" customHeight="false" outlineLevel="0" collapsed="false">
      <c r="A282" s="15" t="n">
        <v>281</v>
      </c>
      <c r="B282" s="15" t="n">
        <f aca="false">INT((A282-1)/12)+1</f>
        <v>24</v>
      </c>
      <c r="C282" s="15" t="n">
        <f aca="false">MIN(Inputs!$C$4+B282-1,99)</f>
        <v>97</v>
      </c>
      <c r="D282" s="55" t="n">
        <f aca="false">Inputs!$C$28</f>
        <v>0.05</v>
      </c>
      <c r="E282" s="15" t="n">
        <f aca="false">R281</f>
        <v>1</v>
      </c>
      <c r="F282" s="56" t="n">
        <f aca="false">Q281</f>
        <v>0</v>
      </c>
      <c r="G282" s="56" t="n">
        <f aca="false">IF(AND(MOD(A282-1,12)=0,B282&lt;=Inputs!$C$7,E282=0),Inputs!$C$6,0)</f>
        <v>0</v>
      </c>
      <c r="H282" s="56" t="n">
        <f aca="false">IF(B282=1,G282*Inputs!$C$9,0)</f>
        <v>0</v>
      </c>
      <c r="I282" s="56" t="n">
        <f aca="false">I281+G282</f>
        <v>120000</v>
      </c>
      <c r="J282" s="56" t="n">
        <f aca="false">(F282+G282+H282)*((1+D282)^(1/12)-1)</f>
        <v>0</v>
      </c>
      <c r="K282" s="56" t="n">
        <f aca="false">(F282+G282+H282+J282)*(Inputs!$C$14+IF(B282&lt;=10,Inputs!$C$12,Inputs!$C$13))/12</f>
        <v>0</v>
      </c>
      <c r="L282" s="56" t="n">
        <f aca="false">IF(OR(E282=1,A282&lt;=Inputs!$C$15),0,MAX(Inputs!$C$8*I282-(F282+G282+H282+J282-K282),0))</f>
        <v>0</v>
      </c>
      <c r="M282" s="56" t="n">
        <f aca="false">L282*INDEX(Rates!$B$2:$C$101,C282+1,IF(Inputs!$C$5="Male",1,2))/1000/12*Inputs!$C$16</f>
        <v>0</v>
      </c>
      <c r="N282" s="56" t="n">
        <f aca="false">IF($V$1=1,MAX(F282+G282+H282+J282-K282-M282,0)*Inputs!$C$22/12,0)</f>
        <v>0</v>
      </c>
      <c r="O282" s="56" t="n">
        <f aca="false">IF(AND(MOD(A282,12)=0,B282&gt;=Inputs!$C$18),MAX(F282+G282+H282+J282-K282-M282-N282,0)*Inputs!$C$17,0)</f>
        <v>0</v>
      </c>
      <c r="P282" s="56" t="n">
        <f aca="false">F282+G282+H282+J282-K282-M282-N282+O282</f>
        <v>0</v>
      </c>
      <c r="Q282" s="56" t="n">
        <f aca="false">IF(OR(E282=1,P282&lt;=0),0,P282)</f>
        <v>0</v>
      </c>
      <c r="R282" s="15" t="n">
        <f aca="false">IF(OR(E282=1,AND(P282&lt;=0,I282&gt;0)),1,0)</f>
        <v>1</v>
      </c>
      <c r="S282" s="15" t="n">
        <f aca="false">IF(L282&gt;0,1,0)</f>
        <v>0</v>
      </c>
    </row>
    <row r="283" customFormat="false" ht="15" hidden="false" customHeight="false" outlineLevel="0" collapsed="false">
      <c r="A283" s="15" t="n">
        <v>282</v>
      </c>
      <c r="B283" s="15" t="n">
        <f aca="false">INT((A283-1)/12)+1</f>
        <v>24</v>
      </c>
      <c r="C283" s="15" t="n">
        <f aca="false">MIN(Inputs!$C$4+B283-1,99)</f>
        <v>97</v>
      </c>
      <c r="D283" s="55" t="n">
        <f aca="false">Inputs!$C$28</f>
        <v>0.05</v>
      </c>
      <c r="E283" s="15" t="n">
        <f aca="false">R282</f>
        <v>1</v>
      </c>
      <c r="F283" s="56" t="n">
        <f aca="false">Q282</f>
        <v>0</v>
      </c>
      <c r="G283" s="56" t="n">
        <f aca="false">IF(AND(MOD(A283-1,12)=0,B283&lt;=Inputs!$C$7,E283=0),Inputs!$C$6,0)</f>
        <v>0</v>
      </c>
      <c r="H283" s="56" t="n">
        <f aca="false">IF(B283=1,G283*Inputs!$C$9,0)</f>
        <v>0</v>
      </c>
      <c r="I283" s="56" t="n">
        <f aca="false">I282+G283</f>
        <v>120000</v>
      </c>
      <c r="J283" s="56" t="n">
        <f aca="false">(F283+G283+H283)*((1+D283)^(1/12)-1)</f>
        <v>0</v>
      </c>
      <c r="K283" s="56" t="n">
        <f aca="false">(F283+G283+H283+J283)*(Inputs!$C$14+IF(B283&lt;=10,Inputs!$C$12,Inputs!$C$13))/12</f>
        <v>0</v>
      </c>
      <c r="L283" s="56" t="n">
        <f aca="false">IF(OR(E283=1,A283&lt;=Inputs!$C$15),0,MAX(Inputs!$C$8*I283-(F283+G283+H283+J283-K283),0))</f>
        <v>0</v>
      </c>
      <c r="M283" s="56" t="n">
        <f aca="false">L283*INDEX(Rates!$B$2:$C$101,C283+1,IF(Inputs!$C$5="Male",1,2))/1000/12*Inputs!$C$16</f>
        <v>0</v>
      </c>
      <c r="N283" s="56" t="n">
        <f aca="false">IF($V$1=1,MAX(F283+G283+H283+J283-K283-M283,0)*Inputs!$C$22/12,0)</f>
        <v>0</v>
      </c>
      <c r="O283" s="56" t="n">
        <f aca="false">IF(AND(MOD(A283,12)=0,B283&gt;=Inputs!$C$18),MAX(F283+G283+H283+J283-K283-M283-N283,0)*Inputs!$C$17,0)</f>
        <v>0</v>
      </c>
      <c r="P283" s="56" t="n">
        <f aca="false">F283+G283+H283+J283-K283-M283-N283+O283</f>
        <v>0</v>
      </c>
      <c r="Q283" s="56" t="n">
        <f aca="false">IF(OR(E283=1,P283&lt;=0),0,P283)</f>
        <v>0</v>
      </c>
      <c r="R283" s="15" t="n">
        <f aca="false">IF(OR(E283=1,AND(P283&lt;=0,I283&gt;0)),1,0)</f>
        <v>1</v>
      </c>
      <c r="S283" s="15" t="n">
        <f aca="false">IF(L283&gt;0,1,0)</f>
        <v>0</v>
      </c>
    </row>
    <row r="284" customFormat="false" ht="15" hidden="false" customHeight="false" outlineLevel="0" collapsed="false">
      <c r="A284" s="15" t="n">
        <v>283</v>
      </c>
      <c r="B284" s="15" t="n">
        <f aca="false">INT((A284-1)/12)+1</f>
        <v>24</v>
      </c>
      <c r="C284" s="15" t="n">
        <f aca="false">MIN(Inputs!$C$4+B284-1,99)</f>
        <v>97</v>
      </c>
      <c r="D284" s="55" t="n">
        <f aca="false">Inputs!$C$28</f>
        <v>0.05</v>
      </c>
      <c r="E284" s="15" t="n">
        <f aca="false">R283</f>
        <v>1</v>
      </c>
      <c r="F284" s="56" t="n">
        <f aca="false">Q283</f>
        <v>0</v>
      </c>
      <c r="G284" s="56" t="n">
        <f aca="false">IF(AND(MOD(A284-1,12)=0,B284&lt;=Inputs!$C$7,E284=0),Inputs!$C$6,0)</f>
        <v>0</v>
      </c>
      <c r="H284" s="56" t="n">
        <f aca="false">IF(B284=1,G284*Inputs!$C$9,0)</f>
        <v>0</v>
      </c>
      <c r="I284" s="56" t="n">
        <f aca="false">I283+G284</f>
        <v>120000</v>
      </c>
      <c r="J284" s="56" t="n">
        <f aca="false">(F284+G284+H284)*((1+D284)^(1/12)-1)</f>
        <v>0</v>
      </c>
      <c r="K284" s="56" t="n">
        <f aca="false">(F284+G284+H284+J284)*(Inputs!$C$14+IF(B284&lt;=10,Inputs!$C$12,Inputs!$C$13))/12</f>
        <v>0</v>
      </c>
      <c r="L284" s="56" t="n">
        <f aca="false">IF(OR(E284=1,A284&lt;=Inputs!$C$15),0,MAX(Inputs!$C$8*I284-(F284+G284+H284+J284-K284),0))</f>
        <v>0</v>
      </c>
      <c r="M284" s="56" t="n">
        <f aca="false">L284*INDEX(Rates!$B$2:$C$101,C284+1,IF(Inputs!$C$5="Male",1,2))/1000/12*Inputs!$C$16</f>
        <v>0</v>
      </c>
      <c r="N284" s="56" t="n">
        <f aca="false">IF($V$1=1,MAX(F284+G284+H284+J284-K284-M284,0)*Inputs!$C$22/12,0)</f>
        <v>0</v>
      </c>
      <c r="O284" s="56" t="n">
        <f aca="false">IF(AND(MOD(A284,12)=0,B284&gt;=Inputs!$C$18),MAX(F284+G284+H284+J284-K284-M284-N284,0)*Inputs!$C$17,0)</f>
        <v>0</v>
      </c>
      <c r="P284" s="56" t="n">
        <f aca="false">F284+G284+H284+J284-K284-M284-N284+O284</f>
        <v>0</v>
      </c>
      <c r="Q284" s="56" t="n">
        <f aca="false">IF(OR(E284=1,P284&lt;=0),0,P284)</f>
        <v>0</v>
      </c>
      <c r="R284" s="15" t="n">
        <f aca="false">IF(OR(E284=1,AND(P284&lt;=0,I284&gt;0)),1,0)</f>
        <v>1</v>
      </c>
      <c r="S284" s="15" t="n">
        <f aca="false">IF(L284&gt;0,1,0)</f>
        <v>0</v>
      </c>
    </row>
    <row r="285" customFormat="false" ht="15" hidden="false" customHeight="false" outlineLevel="0" collapsed="false">
      <c r="A285" s="15" t="n">
        <v>284</v>
      </c>
      <c r="B285" s="15" t="n">
        <f aca="false">INT((A285-1)/12)+1</f>
        <v>24</v>
      </c>
      <c r="C285" s="15" t="n">
        <f aca="false">MIN(Inputs!$C$4+B285-1,99)</f>
        <v>97</v>
      </c>
      <c r="D285" s="55" t="n">
        <f aca="false">Inputs!$C$28</f>
        <v>0.05</v>
      </c>
      <c r="E285" s="15" t="n">
        <f aca="false">R284</f>
        <v>1</v>
      </c>
      <c r="F285" s="56" t="n">
        <f aca="false">Q284</f>
        <v>0</v>
      </c>
      <c r="G285" s="56" t="n">
        <f aca="false">IF(AND(MOD(A285-1,12)=0,B285&lt;=Inputs!$C$7,E285=0),Inputs!$C$6,0)</f>
        <v>0</v>
      </c>
      <c r="H285" s="56" t="n">
        <f aca="false">IF(B285=1,G285*Inputs!$C$9,0)</f>
        <v>0</v>
      </c>
      <c r="I285" s="56" t="n">
        <f aca="false">I284+G285</f>
        <v>120000</v>
      </c>
      <c r="J285" s="56" t="n">
        <f aca="false">(F285+G285+H285)*((1+D285)^(1/12)-1)</f>
        <v>0</v>
      </c>
      <c r="K285" s="56" t="n">
        <f aca="false">(F285+G285+H285+J285)*(Inputs!$C$14+IF(B285&lt;=10,Inputs!$C$12,Inputs!$C$13))/12</f>
        <v>0</v>
      </c>
      <c r="L285" s="56" t="n">
        <f aca="false">IF(OR(E285=1,A285&lt;=Inputs!$C$15),0,MAX(Inputs!$C$8*I285-(F285+G285+H285+J285-K285),0))</f>
        <v>0</v>
      </c>
      <c r="M285" s="56" t="n">
        <f aca="false">L285*INDEX(Rates!$B$2:$C$101,C285+1,IF(Inputs!$C$5="Male",1,2))/1000/12*Inputs!$C$16</f>
        <v>0</v>
      </c>
      <c r="N285" s="56" t="n">
        <f aca="false">IF($V$1=1,MAX(F285+G285+H285+J285-K285-M285,0)*Inputs!$C$22/12,0)</f>
        <v>0</v>
      </c>
      <c r="O285" s="56" t="n">
        <f aca="false">IF(AND(MOD(A285,12)=0,B285&gt;=Inputs!$C$18),MAX(F285+G285+H285+J285-K285-M285-N285,0)*Inputs!$C$17,0)</f>
        <v>0</v>
      </c>
      <c r="P285" s="56" t="n">
        <f aca="false">F285+G285+H285+J285-K285-M285-N285+O285</f>
        <v>0</v>
      </c>
      <c r="Q285" s="56" t="n">
        <f aca="false">IF(OR(E285=1,P285&lt;=0),0,P285)</f>
        <v>0</v>
      </c>
      <c r="R285" s="15" t="n">
        <f aca="false">IF(OR(E285=1,AND(P285&lt;=0,I285&gt;0)),1,0)</f>
        <v>1</v>
      </c>
      <c r="S285" s="15" t="n">
        <f aca="false">IF(L285&gt;0,1,0)</f>
        <v>0</v>
      </c>
    </row>
    <row r="286" customFormat="false" ht="15" hidden="false" customHeight="false" outlineLevel="0" collapsed="false">
      <c r="A286" s="15" t="n">
        <v>285</v>
      </c>
      <c r="B286" s="15" t="n">
        <f aca="false">INT((A286-1)/12)+1</f>
        <v>24</v>
      </c>
      <c r="C286" s="15" t="n">
        <f aca="false">MIN(Inputs!$C$4+B286-1,99)</f>
        <v>97</v>
      </c>
      <c r="D286" s="55" t="n">
        <f aca="false">Inputs!$C$28</f>
        <v>0.05</v>
      </c>
      <c r="E286" s="15" t="n">
        <f aca="false">R285</f>
        <v>1</v>
      </c>
      <c r="F286" s="56" t="n">
        <f aca="false">Q285</f>
        <v>0</v>
      </c>
      <c r="G286" s="56" t="n">
        <f aca="false">IF(AND(MOD(A286-1,12)=0,B286&lt;=Inputs!$C$7,E286=0),Inputs!$C$6,0)</f>
        <v>0</v>
      </c>
      <c r="H286" s="56" t="n">
        <f aca="false">IF(B286=1,G286*Inputs!$C$9,0)</f>
        <v>0</v>
      </c>
      <c r="I286" s="56" t="n">
        <f aca="false">I285+G286</f>
        <v>120000</v>
      </c>
      <c r="J286" s="56" t="n">
        <f aca="false">(F286+G286+H286)*((1+D286)^(1/12)-1)</f>
        <v>0</v>
      </c>
      <c r="K286" s="56" t="n">
        <f aca="false">(F286+G286+H286+J286)*(Inputs!$C$14+IF(B286&lt;=10,Inputs!$C$12,Inputs!$C$13))/12</f>
        <v>0</v>
      </c>
      <c r="L286" s="56" t="n">
        <f aca="false">IF(OR(E286=1,A286&lt;=Inputs!$C$15),0,MAX(Inputs!$C$8*I286-(F286+G286+H286+J286-K286),0))</f>
        <v>0</v>
      </c>
      <c r="M286" s="56" t="n">
        <f aca="false">L286*INDEX(Rates!$B$2:$C$101,C286+1,IF(Inputs!$C$5="Male",1,2))/1000/12*Inputs!$C$16</f>
        <v>0</v>
      </c>
      <c r="N286" s="56" t="n">
        <f aca="false">IF($V$1=1,MAX(F286+G286+H286+J286-K286-M286,0)*Inputs!$C$22/12,0)</f>
        <v>0</v>
      </c>
      <c r="O286" s="56" t="n">
        <f aca="false">IF(AND(MOD(A286,12)=0,B286&gt;=Inputs!$C$18),MAX(F286+G286+H286+J286-K286-M286-N286,0)*Inputs!$C$17,0)</f>
        <v>0</v>
      </c>
      <c r="P286" s="56" t="n">
        <f aca="false">F286+G286+H286+J286-K286-M286-N286+O286</f>
        <v>0</v>
      </c>
      <c r="Q286" s="56" t="n">
        <f aca="false">IF(OR(E286=1,P286&lt;=0),0,P286)</f>
        <v>0</v>
      </c>
      <c r="R286" s="15" t="n">
        <f aca="false">IF(OR(E286=1,AND(P286&lt;=0,I286&gt;0)),1,0)</f>
        <v>1</v>
      </c>
      <c r="S286" s="15" t="n">
        <f aca="false">IF(L286&gt;0,1,0)</f>
        <v>0</v>
      </c>
    </row>
    <row r="287" customFormat="false" ht="15" hidden="false" customHeight="false" outlineLevel="0" collapsed="false">
      <c r="A287" s="15" t="n">
        <v>286</v>
      </c>
      <c r="B287" s="15" t="n">
        <f aca="false">INT((A287-1)/12)+1</f>
        <v>24</v>
      </c>
      <c r="C287" s="15" t="n">
        <f aca="false">MIN(Inputs!$C$4+B287-1,99)</f>
        <v>97</v>
      </c>
      <c r="D287" s="55" t="n">
        <f aca="false">Inputs!$C$28</f>
        <v>0.05</v>
      </c>
      <c r="E287" s="15" t="n">
        <f aca="false">R286</f>
        <v>1</v>
      </c>
      <c r="F287" s="56" t="n">
        <f aca="false">Q286</f>
        <v>0</v>
      </c>
      <c r="G287" s="56" t="n">
        <f aca="false">IF(AND(MOD(A287-1,12)=0,B287&lt;=Inputs!$C$7,E287=0),Inputs!$C$6,0)</f>
        <v>0</v>
      </c>
      <c r="H287" s="56" t="n">
        <f aca="false">IF(B287=1,G287*Inputs!$C$9,0)</f>
        <v>0</v>
      </c>
      <c r="I287" s="56" t="n">
        <f aca="false">I286+G287</f>
        <v>120000</v>
      </c>
      <c r="J287" s="56" t="n">
        <f aca="false">(F287+G287+H287)*((1+D287)^(1/12)-1)</f>
        <v>0</v>
      </c>
      <c r="K287" s="56" t="n">
        <f aca="false">(F287+G287+H287+J287)*(Inputs!$C$14+IF(B287&lt;=10,Inputs!$C$12,Inputs!$C$13))/12</f>
        <v>0</v>
      </c>
      <c r="L287" s="56" t="n">
        <f aca="false">IF(OR(E287=1,A287&lt;=Inputs!$C$15),0,MAX(Inputs!$C$8*I287-(F287+G287+H287+J287-K287),0))</f>
        <v>0</v>
      </c>
      <c r="M287" s="56" t="n">
        <f aca="false">L287*INDEX(Rates!$B$2:$C$101,C287+1,IF(Inputs!$C$5="Male",1,2))/1000/12*Inputs!$C$16</f>
        <v>0</v>
      </c>
      <c r="N287" s="56" t="n">
        <f aca="false">IF($V$1=1,MAX(F287+G287+H287+J287-K287-M287,0)*Inputs!$C$22/12,0)</f>
        <v>0</v>
      </c>
      <c r="O287" s="56" t="n">
        <f aca="false">IF(AND(MOD(A287,12)=0,B287&gt;=Inputs!$C$18),MAX(F287+G287+H287+J287-K287-M287-N287,0)*Inputs!$C$17,0)</f>
        <v>0</v>
      </c>
      <c r="P287" s="56" t="n">
        <f aca="false">F287+G287+H287+J287-K287-M287-N287+O287</f>
        <v>0</v>
      </c>
      <c r="Q287" s="56" t="n">
        <f aca="false">IF(OR(E287=1,P287&lt;=0),0,P287)</f>
        <v>0</v>
      </c>
      <c r="R287" s="15" t="n">
        <f aca="false">IF(OR(E287=1,AND(P287&lt;=0,I287&gt;0)),1,0)</f>
        <v>1</v>
      </c>
      <c r="S287" s="15" t="n">
        <f aca="false">IF(L287&gt;0,1,0)</f>
        <v>0</v>
      </c>
    </row>
    <row r="288" customFormat="false" ht="15" hidden="false" customHeight="false" outlineLevel="0" collapsed="false">
      <c r="A288" s="15" t="n">
        <v>287</v>
      </c>
      <c r="B288" s="15" t="n">
        <f aca="false">INT((A288-1)/12)+1</f>
        <v>24</v>
      </c>
      <c r="C288" s="15" t="n">
        <f aca="false">MIN(Inputs!$C$4+B288-1,99)</f>
        <v>97</v>
      </c>
      <c r="D288" s="55" t="n">
        <f aca="false">Inputs!$C$28</f>
        <v>0.05</v>
      </c>
      <c r="E288" s="15" t="n">
        <f aca="false">R287</f>
        <v>1</v>
      </c>
      <c r="F288" s="56" t="n">
        <f aca="false">Q287</f>
        <v>0</v>
      </c>
      <c r="G288" s="56" t="n">
        <f aca="false">IF(AND(MOD(A288-1,12)=0,B288&lt;=Inputs!$C$7,E288=0),Inputs!$C$6,0)</f>
        <v>0</v>
      </c>
      <c r="H288" s="56" t="n">
        <f aca="false">IF(B288=1,G288*Inputs!$C$9,0)</f>
        <v>0</v>
      </c>
      <c r="I288" s="56" t="n">
        <f aca="false">I287+G288</f>
        <v>120000</v>
      </c>
      <c r="J288" s="56" t="n">
        <f aca="false">(F288+G288+H288)*((1+D288)^(1/12)-1)</f>
        <v>0</v>
      </c>
      <c r="K288" s="56" t="n">
        <f aca="false">(F288+G288+H288+J288)*(Inputs!$C$14+IF(B288&lt;=10,Inputs!$C$12,Inputs!$C$13))/12</f>
        <v>0</v>
      </c>
      <c r="L288" s="56" t="n">
        <f aca="false">IF(OR(E288=1,A288&lt;=Inputs!$C$15),0,MAX(Inputs!$C$8*I288-(F288+G288+H288+J288-K288),0))</f>
        <v>0</v>
      </c>
      <c r="M288" s="56" t="n">
        <f aca="false">L288*INDEX(Rates!$B$2:$C$101,C288+1,IF(Inputs!$C$5="Male",1,2))/1000/12*Inputs!$C$16</f>
        <v>0</v>
      </c>
      <c r="N288" s="56" t="n">
        <f aca="false">IF($V$1=1,MAX(F288+G288+H288+J288-K288-M288,0)*Inputs!$C$22/12,0)</f>
        <v>0</v>
      </c>
      <c r="O288" s="56" t="n">
        <f aca="false">IF(AND(MOD(A288,12)=0,B288&gt;=Inputs!$C$18),MAX(F288+G288+H288+J288-K288-M288-N288,0)*Inputs!$C$17,0)</f>
        <v>0</v>
      </c>
      <c r="P288" s="56" t="n">
        <f aca="false">F288+G288+H288+J288-K288-M288-N288+O288</f>
        <v>0</v>
      </c>
      <c r="Q288" s="56" t="n">
        <f aca="false">IF(OR(E288=1,P288&lt;=0),0,P288)</f>
        <v>0</v>
      </c>
      <c r="R288" s="15" t="n">
        <f aca="false">IF(OR(E288=1,AND(P288&lt;=0,I288&gt;0)),1,0)</f>
        <v>1</v>
      </c>
      <c r="S288" s="15" t="n">
        <f aca="false">IF(L288&gt;0,1,0)</f>
        <v>0</v>
      </c>
    </row>
    <row r="289" customFormat="false" ht="15" hidden="false" customHeight="false" outlineLevel="0" collapsed="false">
      <c r="A289" s="15" t="n">
        <v>288</v>
      </c>
      <c r="B289" s="15" t="n">
        <f aca="false">INT((A289-1)/12)+1</f>
        <v>24</v>
      </c>
      <c r="C289" s="15" t="n">
        <f aca="false">MIN(Inputs!$C$4+B289-1,99)</f>
        <v>97</v>
      </c>
      <c r="D289" s="55" t="n">
        <f aca="false">Inputs!$C$28</f>
        <v>0.05</v>
      </c>
      <c r="E289" s="15" t="n">
        <f aca="false">R288</f>
        <v>1</v>
      </c>
      <c r="F289" s="56" t="n">
        <f aca="false">Q288</f>
        <v>0</v>
      </c>
      <c r="G289" s="56" t="n">
        <f aca="false">IF(AND(MOD(A289-1,12)=0,B289&lt;=Inputs!$C$7,E289=0),Inputs!$C$6,0)</f>
        <v>0</v>
      </c>
      <c r="H289" s="56" t="n">
        <f aca="false">IF(B289=1,G289*Inputs!$C$9,0)</f>
        <v>0</v>
      </c>
      <c r="I289" s="56" t="n">
        <f aca="false">I288+G289</f>
        <v>120000</v>
      </c>
      <c r="J289" s="56" t="n">
        <f aca="false">(F289+G289+H289)*((1+D289)^(1/12)-1)</f>
        <v>0</v>
      </c>
      <c r="K289" s="56" t="n">
        <f aca="false">(F289+G289+H289+J289)*(Inputs!$C$14+IF(B289&lt;=10,Inputs!$C$12,Inputs!$C$13))/12</f>
        <v>0</v>
      </c>
      <c r="L289" s="56" t="n">
        <f aca="false">IF(OR(E289=1,A289&lt;=Inputs!$C$15),0,MAX(Inputs!$C$8*I289-(F289+G289+H289+J289-K289),0))</f>
        <v>0</v>
      </c>
      <c r="M289" s="56" t="n">
        <f aca="false">L289*INDEX(Rates!$B$2:$C$101,C289+1,IF(Inputs!$C$5="Male",1,2))/1000/12*Inputs!$C$16</f>
        <v>0</v>
      </c>
      <c r="N289" s="56" t="n">
        <f aca="false">IF($V$1=1,MAX(F289+G289+H289+J289-K289-M289,0)*Inputs!$C$22/12,0)</f>
        <v>0</v>
      </c>
      <c r="O289" s="56" t="n">
        <f aca="false">IF(AND(MOD(A289,12)=0,B289&gt;=Inputs!$C$18),MAX(F289+G289+H289+J289-K289-M289-N289,0)*Inputs!$C$17,0)</f>
        <v>0</v>
      </c>
      <c r="P289" s="56" t="n">
        <f aca="false">F289+G289+H289+J289-K289-M289-N289+O289</f>
        <v>0</v>
      </c>
      <c r="Q289" s="56" t="n">
        <f aca="false">IF(OR(E289=1,P289&lt;=0),0,P289)</f>
        <v>0</v>
      </c>
      <c r="R289" s="15" t="n">
        <f aca="false">IF(OR(E289=1,AND(P289&lt;=0,I289&gt;0)),1,0)</f>
        <v>1</v>
      </c>
      <c r="S289" s="15" t="n">
        <f aca="false">IF(L289&gt;0,1,0)</f>
        <v>0</v>
      </c>
    </row>
    <row r="290" customFormat="false" ht="15" hidden="false" customHeight="false" outlineLevel="0" collapsed="false">
      <c r="A290" s="15" t="n">
        <v>289</v>
      </c>
      <c r="B290" s="15" t="n">
        <f aca="false">INT((A290-1)/12)+1</f>
        <v>25</v>
      </c>
      <c r="C290" s="15" t="n">
        <f aca="false">MIN(Inputs!$C$4+B290-1,99)</f>
        <v>98</v>
      </c>
      <c r="D290" s="55" t="n">
        <f aca="false">Inputs!$C$28</f>
        <v>0.05</v>
      </c>
      <c r="E290" s="15" t="n">
        <f aca="false">R289</f>
        <v>1</v>
      </c>
      <c r="F290" s="56" t="n">
        <f aca="false">Q289</f>
        <v>0</v>
      </c>
      <c r="G290" s="56" t="n">
        <f aca="false">IF(AND(MOD(A290-1,12)=0,B290&lt;=Inputs!$C$7,E290=0),Inputs!$C$6,0)</f>
        <v>0</v>
      </c>
      <c r="H290" s="56" t="n">
        <f aca="false">IF(B290=1,G290*Inputs!$C$9,0)</f>
        <v>0</v>
      </c>
      <c r="I290" s="56" t="n">
        <f aca="false">I289+G290</f>
        <v>120000</v>
      </c>
      <c r="J290" s="56" t="n">
        <f aca="false">(F290+G290+H290)*((1+D290)^(1/12)-1)</f>
        <v>0</v>
      </c>
      <c r="K290" s="56" t="n">
        <f aca="false">(F290+G290+H290+J290)*(Inputs!$C$14+IF(B290&lt;=10,Inputs!$C$12,Inputs!$C$13))/12</f>
        <v>0</v>
      </c>
      <c r="L290" s="56" t="n">
        <f aca="false">IF(OR(E290=1,A290&lt;=Inputs!$C$15),0,MAX(Inputs!$C$8*I290-(F290+G290+H290+J290-K290),0))</f>
        <v>0</v>
      </c>
      <c r="M290" s="56" t="n">
        <f aca="false">L290*INDEX(Rates!$B$2:$C$101,C290+1,IF(Inputs!$C$5="Male",1,2))/1000/12*Inputs!$C$16</f>
        <v>0</v>
      </c>
      <c r="N290" s="56" t="n">
        <f aca="false">IF($V$1=1,MAX(F290+G290+H290+J290-K290-M290,0)*Inputs!$C$22/12,0)</f>
        <v>0</v>
      </c>
      <c r="O290" s="56" t="n">
        <f aca="false">IF(AND(MOD(A290,12)=0,B290&gt;=Inputs!$C$18),MAX(F290+G290+H290+J290-K290-M290-N290,0)*Inputs!$C$17,0)</f>
        <v>0</v>
      </c>
      <c r="P290" s="56" t="n">
        <f aca="false">F290+G290+H290+J290-K290-M290-N290+O290</f>
        <v>0</v>
      </c>
      <c r="Q290" s="56" t="n">
        <f aca="false">IF(OR(E290=1,P290&lt;=0),0,P290)</f>
        <v>0</v>
      </c>
      <c r="R290" s="15" t="n">
        <f aca="false">IF(OR(E290=1,AND(P290&lt;=0,I290&gt;0)),1,0)</f>
        <v>1</v>
      </c>
      <c r="S290" s="15" t="n">
        <f aca="false">IF(L290&gt;0,1,0)</f>
        <v>0</v>
      </c>
    </row>
    <row r="291" customFormat="false" ht="15" hidden="false" customHeight="false" outlineLevel="0" collapsed="false">
      <c r="A291" s="15" t="n">
        <v>290</v>
      </c>
      <c r="B291" s="15" t="n">
        <f aca="false">INT((A291-1)/12)+1</f>
        <v>25</v>
      </c>
      <c r="C291" s="15" t="n">
        <f aca="false">MIN(Inputs!$C$4+B291-1,99)</f>
        <v>98</v>
      </c>
      <c r="D291" s="55" t="n">
        <f aca="false">Inputs!$C$28</f>
        <v>0.05</v>
      </c>
      <c r="E291" s="15" t="n">
        <f aca="false">R290</f>
        <v>1</v>
      </c>
      <c r="F291" s="56" t="n">
        <f aca="false">Q290</f>
        <v>0</v>
      </c>
      <c r="G291" s="56" t="n">
        <f aca="false">IF(AND(MOD(A291-1,12)=0,B291&lt;=Inputs!$C$7,E291=0),Inputs!$C$6,0)</f>
        <v>0</v>
      </c>
      <c r="H291" s="56" t="n">
        <f aca="false">IF(B291=1,G291*Inputs!$C$9,0)</f>
        <v>0</v>
      </c>
      <c r="I291" s="56" t="n">
        <f aca="false">I290+G291</f>
        <v>120000</v>
      </c>
      <c r="J291" s="56" t="n">
        <f aca="false">(F291+G291+H291)*((1+D291)^(1/12)-1)</f>
        <v>0</v>
      </c>
      <c r="K291" s="56" t="n">
        <f aca="false">(F291+G291+H291+J291)*(Inputs!$C$14+IF(B291&lt;=10,Inputs!$C$12,Inputs!$C$13))/12</f>
        <v>0</v>
      </c>
      <c r="L291" s="56" t="n">
        <f aca="false">IF(OR(E291=1,A291&lt;=Inputs!$C$15),0,MAX(Inputs!$C$8*I291-(F291+G291+H291+J291-K291),0))</f>
        <v>0</v>
      </c>
      <c r="M291" s="56" t="n">
        <f aca="false">L291*INDEX(Rates!$B$2:$C$101,C291+1,IF(Inputs!$C$5="Male",1,2))/1000/12*Inputs!$C$16</f>
        <v>0</v>
      </c>
      <c r="N291" s="56" t="n">
        <f aca="false">IF($V$1=1,MAX(F291+G291+H291+J291-K291-M291,0)*Inputs!$C$22/12,0)</f>
        <v>0</v>
      </c>
      <c r="O291" s="56" t="n">
        <f aca="false">IF(AND(MOD(A291,12)=0,B291&gt;=Inputs!$C$18),MAX(F291+G291+H291+J291-K291-M291-N291,0)*Inputs!$C$17,0)</f>
        <v>0</v>
      </c>
      <c r="P291" s="56" t="n">
        <f aca="false">F291+G291+H291+J291-K291-M291-N291+O291</f>
        <v>0</v>
      </c>
      <c r="Q291" s="56" t="n">
        <f aca="false">IF(OR(E291=1,P291&lt;=0),0,P291)</f>
        <v>0</v>
      </c>
      <c r="R291" s="15" t="n">
        <f aca="false">IF(OR(E291=1,AND(P291&lt;=0,I291&gt;0)),1,0)</f>
        <v>1</v>
      </c>
      <c r="S291" s="15" t="n">
        <f aca="false">IF(L291&gt;0,1,0)</f>
        <v>0</v>
      </c>
    </row>
    <row r="292" customFormat="false" ht="15" hidden="false" customHeight="false" outlineLevel="0" collapsed="false">
      <c r="A292" s="15" t="n">
        <v>291</v>
      </c>
      <c r="B292" s="15" t="n">
        <f aca="false">INT((A292-1)/12)+1</f>
        <v>25</v>
      </c>
      <c r="C292" s="15" t="n">
        <f aca="false">MIN(Inputs!$C$4+B292-1,99)</f>
        <v>98</v>
      </c>
      <c r="D292" s="55" t="n">
        <f aca="false">Inputs!$C$28</f>
        <v>0.05</v>
      </c>
      <c r="E292" s="15" t="n">
        <f aca="false">R291</f>
        <v>1</v>
      </c>
      <c r="F292" s="56" t="n">
        <f aca="false">Q291</f>
        <v>0</v>
      </c>
      <c r="G292" s="56" t="n">
        <f aca="false">IF(AND(MOD(A292-1,12)=0,B292&lt;=Inputs!$C$7,E292=0),Inputs!$C$6,0)</f>
        <v>0</v>
      </c>
      <c r="H292" s="56" t="n">
        <f aca="false">IF(B292=1,G292*Inputs!$C$9,0)</f>
        <v>0</v>
      </c>
      <c r="I292" s="56" t="n">
        <f aca="false">I291+G292</f>
        <v>120000</v>
      </c>
      <c r="J292" s="56" t="n">
        <f aca="false">(F292+G292+H292)*((1+D292)^(1/12)-1)</f>
        <v>0</v>
      </c>
      <c r="K292" s="56" t="n">
        <f aca="false">(F292+G292+H292+J292)*(Inputs!$C$14+IF(B292&lt;=10,Inputs!$C$12,Inputs!$C$13))/12</f>
        <v>0</v>
      </c>
      <c r="L292" s="56" t="n">
        <f aca="false">IF(OR(E292=1,A292&lt;=Inputs!$C$15),0,MAX(Inputs!$C$8*I292-(F292+G292+H292+J292-K292),0))</f>
        <v>0</v>
      </c>
      <c r="M292" s="56" t="n">
        <f aca="false">L292*INDEX(Rates!$B$2:$C$101,C292+1,IF(Inputs!$C$5="Male",1,2))/1000/12*Inputs!$C$16</f>
        <v>0</v>
      </c>
      <c r="N292" s="56" t="n">
        <f aca="false">IF($V$1=1,MAX(F292+G292+H292+J292-K292-M292,0)*Inputs!$C$22/12,0)</f>
        <v>0</v>
      </c>
      <c r="O292" s="56" t="n">
        <f aca="false">IF(AND(MOD(A292,12)=0,B292&gt;=Inputs!$C$18),MAX(F292+G292+H292+J292-K292-M292-N292,0)*Inputs!$C$17,0)</f>
        <v>0</v>
      </c>
      <c r="P292" s="56" t="n">
        <f aca="false">F292+G292+H292+J292-K292-M292-N292+O292</f>
        <v>0</v>
      </c>
      <c r="Q292" s="56" t="n">
        <f aca="false">IF(OR(E292=1,P292&lt;=0),0,P292)</f>
        <v>0</v>
      </c>
      <c r="R292" s="15" t="n">
        <f aca="false">IF(OR(E292=1,AND(P292&lt;=0,I292&gt;0)),1,0)</f>
        <v>1</v>
      </c>
      <c r="S292" s="15" t="n">
        <f aca="false">IF(L292&gt;0,1,0)</f>
        <v>0</v>
      </c>
    </row>
    <row r="293" customFormat="false" ht="15" hidden="false" customHeight="false" outlineLevel="0" collapsed="false">
      <c r="A293" s="15" t="n">
        <v>292</v>
      </c>
      <c r="B293" s="15" t="n">
        <f aca="false">INT((A293-1)/12)+1</f>
        <v>25</v>
      </c>
      <c r="C293" s="15" t="n">
        <f aca="false">MIN(Inputs!$C$4+B293-1,99)</f>
        <v>98</v>
      </c>
      <c r="D293" s="55" t="n">
        <f aca="false">Inputs!$C$28</f>
        <v>0.05</v>
      </c>
      <c r="E293" s="15" t="n">
        <f aca="false">R292</f>
        <v>1</v>
      </c>
      <c r="F293" s="56" t="n">
        <f aca="false">Q292</f>
        <v>0</v>
      </c>
      <c r="G293" s="56" t="n">
        <f aca="false">IF(AND(MOD(A293-1,12)=0,B293&lt;=Inputs!$C$7,E293=0),Inputs!$C$6,0)</f>
        <v>0</v>
      </c>
      <c r="H293" s="56" t="n">
        <f aca="false">IF(B293=1,G293*Inputs!$C$9,0)</f>
        <v>0</v>
      </c>
      <c r="I293" s="56" t="n">
        <f aca="false">I292+G293</f>
        <v>120000</v>
      </c>
      <c r="J293" s="56" t="n">
        <f aca="false">(F293+G293+H293)*((1+D293)^(1/12)-1)</f>
        <v>0</v>
      </c>
      <c r="K293" s="56" t="n">
        <f aca="false">(F293+G293+H293+J293)*(Inputs!$C$14+IF(B293&lt;=10,Inputs!$C$12,Inputs!$C$13))/12</f>
        <v>0</v>
      </c>
      <c r="L293" s="56" t="n">
        <f aca="false">IF(OR(E293=1,A293&lt;=Inputs!$C$15),0,MAX(Inputs!$C$8*I293-(F293+G293+H293+J293-K293),0))</f>
        <v>0</v>
      </c>
      <c r="M293" s="56" t="n">
        <f aca="false">L293*INDEX(Rates!$B$2:$C$101,C293+1,IF(Inputs!$C$5="Male",1,2))/1000/12*Inputs!$C$16</f>
        <v>0</v>
      </c>
      <c r="N293" s="56" t="n">
        <f aca="false">IF($V$1=1,MAX(F293+G293+H293+J293-K293-M293,0)*Inputs!$C$22/12,0)</f>
        <v>0</v>
      </c>
      <c r="O293" s="56" t="n">
        <f aca="false">IF(AND(MOD(A293,12)=0,B293&gt;=Inputs!$C$18),MAX(F293+G293+H293+J293-K293-M293-N293,0)*Inputs!$C$17,0)</f>
        <v>0</v>
      </c>
      <c r="P293" s="56" t="n">
        <f aca="false">F293+G293+H293+J293-K293-M293-N293+O293</f>
        <v>0</v>
      </c>
      <c r="Q293" s="56" t="n">
        <f aca="false">IF(OR(E293=1,P293&lt;=0),0,P293)</f>
        <v>0</v>
      </c>
      <c r="R293" s="15" t="n">
        <f aca="false">IF(OR(E293=1,AND(P293&lt;=0,I293&gt;0)),1,0)</f>
        <v>1</v>
      </c>
      <c r="S293" s="15" t="n">
        <f aca="false">IF(L293&gt;0,1,0)</f>
        <v>0</v>
      </c>
    </row>
    <row r="294" customFormat="false" ht="15" hidden="false" customHeight="false" outlineLevel="0" collapsed="false">
      <c r="A294" s="15" t="n">
        <v>293</v>
      </c>
      <c r="B294" s="15" t="n">
        <f aca="false">INT((A294-1)/12)+1</f>
        <v>25</v>
      </c>
      <c r="C294" s="15" t="n">
        <f aca="false">MIN(Inputs!$C$4+B294-1,99)</f>
        <v>98</v>
      </c>
      <c r="D294" s="55" t="n">
        <f aca="false">Inputs!$C$28</f>
        <v>0.05</v>
      </c>
      <c r="E294" s="15" t="n">
        <f aca="false">R293</f>
        <v>1</v>
      </c>
      <c r="F294" s="56" t="n">
        <f aca="false">Q293</f>
        <v>0</v>
      </c>
      <c r="G294" s="56" t="n">
        <f aca="false">IF(AND(MOD(A294-1,12)=0,B294&lt;=Inputs!$C$7,E294=0),Inputs!$C$6,0)</f>
        <v>0</v>
      </c>
      <c r="H294" s="56" t="n">
        <f aca="false">IF(B294=1,G294*Inputs!$C$9,0)</f>
        <v>0</v>
      </c>
      <c r="I294" s="56" t="n">
        <f aca="false">I293+G294</f>
        <v>120000</v>
      </c>
      <c r="J294" s="56" t="n">
        <f aca="false">(F294+G294+H294)*((1+D294)^(1/12)-1)</f>
        <v>0</v>
      </c>
      <c r="K294" s="56" t="n">
        <f aca="false">(F294+G294+H294+J294)*(Inputs!$C$14+IF(B294&lt;=10,Inputs!$C$12,Inputs!$C$13))/12</f>
        <v>0</v>
      </c>
      <c r="L294" s="56" t="n">
        <f aca="false">IF(OR(E294=1,A294&lt;=Inputs!$C$15),0,MAX(Inputs!$C$8*I294-(F294+G294+H294+J294-K294),0))</f>
        <v>0</v>
      </c>
      <c r="M294" s="56" t="n">
        <f aca="false">L294*INDEX(Rates!$B$2:$C$101,C294+1,IF(Inputs!$C$5="Male",1,2))/1000/12*Inputs!$C$16</f>
        <v>0</v>
      </c>
      <c r="N294" s="56" t="n">
        <f aca="false">IF($V$1=1,MAX(F294+G294+H294+J294-K294-M294,0)*Inputs!$C$22/12,0)</f>
        <v>0</v>
      </c>
      <c r="O294" s="56" t="n">
        <f aca="false">IF(AND(MOD(A294,12)=0,B294&gt;=Inputs!$C$18),MAX(F294+G294+H294+J294-K294-M294-N294,0)*Inputs!$C$17,0)</f>
        <v>0</v>
      </c>
      <c r="P294" s="56" t="n">
        <f aca="false">F294+G294+H294+J294-K294-M294-N294+O294</f>
        <v>0</v>
      </c>
      <c r="Q294" s="56" t="n">
        <f aca="false">IF(OR(E294=1,P294&lt;=0),0,P294)</f>
        <v>0</v>
      </c>
      <c r="R294" s="15" t="n">
        <f aca="false">IF(OR(E294=1,AND(P294&lt;=0,I294&gt;0)),1,0)</f>
        <v>1</v>
      </c>
      <c r="S294" s="15" t="n">
        <f aca="false">IF(L294&gt;0,1,0)</f>
        <v>0</v>
      </c>
    </row>
    <row r="295" customFormat="false" ht="15" hidden="false" customHeight="false" outlineLevel="0" collapsed="false">
      <c r="A295" s="15" t="n">
        <v>294</v>
      </c>
      <c r="B295" s="15" t="n">
        <f aca="false">INT((A295-1)/12)+1</f>
        <v>25</v>
      </c>
      <c r="C295" s="15" t="n">
        <f aca="false">MIN(Inputs!$C$4+B295-1,99)</f>
        <v>98</v>
      </c>
      <c r="D295" s="55" t="n">
        <f aca="false">Inputs!$C$28</f>
        <v>0.05</v>
      </c>
      <c r="E295" s="15" t="n">
        <f aca="false">R294</f>
        <v>1</v>
      </c>
      <c r="F295" s="56" t="n">
        <f aca="false">Q294</f>
        <v>0</v>
      </c>
      <c r="G295" s="56" t="n">
        <f aca="false">IF(AND(MOD(A295-1,12)=0,B295&lt;=Inputs!$C$7,E295=0),Inputs!$C$6,0)</f>
        <v>0</v>
      </c>
      <c r="H295" s="56" t="n">
        <f aca="false">IF(B295=1,G295*Inputs!$C$9,0)</f>
        <v>0</v>
      </c>
      <c r="I295" s="56" t="n">
        <f aca="false">I294+G295</f>
        <v>120000</v>
      </c>
      <c r="J295" s="56" t="n">
        <f aca="false">(F295+G295+H295)*((1+D295)^(1/12)-1)</f>
        <v>0</v>
      </c>
      <c r="K295" s="56" t="n">
        <f aca="false">(F295+G295+H295+J295)*(Inputs!$C$14+IF(B295&lt;=10,Inputs!$C$12,Inputs!$C$13))/12</f>
        <v>0</v>
      </c>
      <c r="L295" s="56" t="n">
        <f aca="false">IF(OR(E295=1,A295&lt;=Inputs!$C$15),0,MAX(Inputs!$C$8*I295-(F295+G295+H295+J295-K295),0))</f>
        <v>0</v>
      </c>
      <c r="M295" s="56" t="n">
        <f aca="false">L295*INDEX(Rates!$B$2:$C$101,C295+1,IF(Inputs!$C$5="Male",1,2))/1000/12*Inputs!$C$16</f>
        <v>0</v>
      </c>
      <c r="N295" s="56" t="n">
        <f aca="false">IF($V$1=1,MAX(F295+G295+H295+J295-K295-M295,0)*Inputs!$C$22/12,0)</f>
        <v>0</v>
      </c>
      <c r="O295" s="56" t="n">
        <f aca="false">IF(AND(MOD(A295,12)=0,B295&gt;=Inputs!$C$18),MAX(F295+G295+H295+J295-K295-M295-N295,0)*Inputs!$C$17,0)</f>
        <v>0</v>
      </c>
      <c r="P295" s="56" t="n">
        <f aca="false">F295+G295+H295+J295-K295-M295-N295+O295</f>
        <v>0</v>
      </c>
      <c r="Q295" s="56" t="n">
        <f aca="false">IF(OR(E295=1,P295&lt;=0),0,P295)</f>
        <v>0</v>
      </c>
      <c r="R295" s="15" t="n">
        <f aca="false">IF(OR(E295=1,AND(P295&lt;=0,I295&gt;0)),1,0)</f>
        <v>1</v>
      </c>
      <c r="S295" s="15" t="n">
        <f aca="false">IF(L295&gt;0,1,0)</f>
        <v>0</v>
      </c>
    </row>
    <row r="296" customFormat="false" ht="15" hidden="false" customHeight="false" outlineLevel="0" collapsed="false">
      <c r="A296" s="15" t="n">
        <v>295</v>
      </c>
      <c r="B296" s="15" t="n">
        <f aca="false">INT((A296-1)/12)+1</f>
        <v>25</v>
      </c>
      <c r="C296" s="15" t="n">
        <f aca="false">MIN(Inputs!$C$4+B296-1,99)</f>
        <v>98</v>
      </c>
      <c r="D296" s="55" t="n">
        <f aca="false">Inputs!$C$28</f>
        <v>0.05</v>
      </c>
      <c r="E296" s="15" t="n">
        <f aca="false">R295</f>
        <v>1</v>
      </c>
      <c r="F296" s="56" t="n">
        <f aca="false">Q295</f>
        <v>0</v>
      </c>
      <c r="G296" s="56" t="n">
        <f aca="false">IF(AND(MOD(A296-1,12)=0,B296&lt;=Inputs!$C$7,E296=0),Inputs!$C$6,0)</f>
        <v>0</v>
      </c>
      <c r="H296" s="56" t="n">
        <f aca="false">IF(B296=1,G296*Inputs!$C$9,0)</f>
        <v>0</v>
      </c>
      <c r="I296" s="56" t="n">
        <f aca="false">I295+G296</f>
        <v>120000</v>
      </c>
      <c r="J296" s="56" t="n">
        <f aca="false">(F296+G296+H296)*((1+D296)^(1/12)-1)</f>
        <v>0</v>
      </c>
      <c r="K296" s="56" t="n">
        <f aca="false">(F296+G296+H296+J296)*(Inputs!$C$14+IF(B296&lt;=10,Inputs!$C$12,Inputs!$C$13))/12</f>
        <v>0</v>
      </c>
      <c r="L296" s="56" t="n">
        <f aca="false">IF(OR(E296=1,A296&lt;=Inputs!$C$15),0,MAX(Inputs!$C$8*I296-(F296+G296+H296+J296-K296),0))</f>
        <v>0</v>
      </c>
      <c r="M296" s="56" t="n">
        <f aca="false">L296*INDEX(Rates!$B$2:$C$101,C296+1,IF(Inputs!$C$5="Male",1,2))/1000/12*Inputs!$C$16</f>
        <v>0</v>
      </c>
      <c r="N296" s="56" t="n">
        <f aca="false">IF($V$1=1,MAX(F296+G296+H296+J296-K296-M296,0)*Inputs!$C$22/12,0)</f>
        <v>0</v>
      </c>
      <c r="O296" s="56" t="n">
        <f aca="false">IF(AND(MOD(A296,12)=0,B296&gt;=Inputs!$C$18),MAX(F296+G296+H296+J296-K296-M296-N296,0)*Inputs!$C$17,0)</f>
        <v>0</v>
      </c>
      <c r="P296" s="56" t="n">
        <f aca="false">F296+G296+H296+J296-K296-M296-N296+O296</f>
        <v>0</v>
      </c>
      <c r="Q296" s="56" t="n">
        <f aca="false">IF(OR(E296=1,P296&lt;=0),0,P296)</f>
        <v>0</v>
      </c>
      <c r="R296" s="15" t="n">
        <f aca="false">IF(OR(E296=1,AND(P296&lt;=0,I296&gt;0)),1,0)</f>
        <v>1</v>
      </c>
      <c r="S296" s="15" t="n">
        <f aca="false">IF(L296&gt;0,1,0)</f>
        <v>0</v>
      </c>
    </row>
    <row r="297" customFormat="false" ht="15" hidden="false" customHeight="false" outlineLevel="0" collapsed="false">
      <c r="A297" s="15" t="n">
        <v>296</v>
      </c>
      <c r="B297" s="15" t="n">
        <f aca="false">INT((A297-1)/12)+1</f>
        <v>25</v>
      </c>
      <c r="C297" s="15" t="n">
        <f aca="false">MIN(Inputs!$C$4+B297-1,99)</f>
        <v>98</v>
      </c>
      <c r="D297" s="55" t="n">
        <f aca="false">Inputs!$C$28</f>
        <v>0.05</v>
      </c>
      <c r="E297" s="15" t="n">
        <f aca="false">R296</f>
        <v>1</v>
      </c>
      <c r="F297" s="56" t="n">
        <f aca="false">Q296</f>
        <v>0</v>
      </c>
      <c r="G297" s="56" t="n">
        <f aca="false">IF(AND(MOD(A297-1,12)=0,B297&lt;=Inputs!$C$7,E297=0),Inputs!$C$6,0)</f>
        <v>0</v>
      </c>
      <c r="H297" s="56" t="n">
        <f aca="false">IF(B297=1,G297*Inputs!$C$9,0)</f>
        <v>0</v>
      </c>
      <c r="I297" s="56" t="n">
        <f aca="false">I296+G297</f>
        <v>120000</v>
      </c>
      <c r="J297" s="56" t="n">
        <f aca="false">(F297+G297+H297)*((1+D297)^(1/12)-1)</f>
        <v>0</v>
      </c>
      <c r="K297" s="56" t="n">
        <f aca="false">(F297+G297+H297+J297)*(Inputs!$C$14+IF(B297&lt;=10,Inputs!$C$12,Inputs!$C$13))/12</f>
        <v>0</v>
      </c>
      <c r="L297" s="56" t="n">
        <f aca="false">IF(OR(E297=1,A297&lt;=Inputs!$C$15),0,MAX(Inputs!$C$8*I297-(F297+G297+H297+J297-K297),0))</f>
        <v>0</v>
      </c>
      <c r="M297" s="56" t="n">
        <f aca="false">L297*INDEX(Rates!$B$2:$C$101,C297+1,IF(Inputs!$C$5="Male",1,2))/1000/12*Inputs!$C$16</f>
        <v>0</v>
      </c>
      <c r="N297" s="56" t="n">
        <f aca="false">IF($V$1=1,MAX(F297+G297+H297+J297-K297-M297,0)*Inputs!$C$22/12,0)</f>
        <v>0</v>
      </c>
      <c r="O297" s="56" t="n">
        <f aca="false">IF(AND(MOD(A297,12)=0,B297&gt;=Inputs!$C$18),MAX(F297+G297+H297+J297-K297-M297-N297,0)*Inputs!$C$17,0)</f>
        <v>0</v>
      </c>
      <c r="P297" s="56" t="n">
        <f aca="false">F297+G297+H297+J297-K297-M297-N297+O297</f>
        <v>0</v>
      </c>
      <c r="Q297" s="56" t="n">
        <f aca="false">IF(OR(E297=1,P297&lt;=0),0,P297)</f>
        <v>0</v>
      </c>
      <c r="R297" s="15" t="n">
        <f aca="false">IF(OR(E297=1,AND(P297&lt;=0,I297&gt;0)),1,0)</f>
        <v>1</v>
      </c>
      <c r="S297" s="15" t="n">
        <f aca="false">IF(L297&gt;0,1,0)</f>
        <v>0</v>
      </c>
    </row>
    <row r="298" customFormat="false" ht="15" hidden="false" customHeight="false" outlineLevel="0" collapsed="false">
      <c r="A298" s="15" t="n">
        <v>297</v>
      </c>
      <c r="B298" s="15" t="n">
        <f aca="false">INT((A298-1)/12)+1</f>
        <v>25</v>
      </c>
      <c r="C298" s="15" t="n">
        <f aca="false">MIN(Inputs!$C$4+B298-1,99)</f>
        <v>98</v>
      </c>
      <c r="D298" s="55" t="n">
        <f aca="false">Inputs!$C$28</f>
        <v>0.05</v>
      </c>
      <c r="E298" s="15" t="n">
        <f aca="false">R297</f>
        <v>1</v>
      </c>
      <c r="F298" s="56" t="n">
        <f aca="false">Q297</f>
        <v>0</v>
      </c>
      <c r="G298" s="56" t="n">
        <f aca="false">IF(AND(MOD(A298-1,12)=0,B298&lt;=Inputs!$C$7,E298=0),Inputs!$C$6,0)</f>
        <v>0</v>
      </c>
      <c r="H298" s="56" t="n">
        <f aca="false">IF(B298=1,G298*Inputs!$C$9,0)</f>
        <v>0</v>
      </c>
      <c r="I298" s="56" t="n">
        <f aca="false">I297+G298</f>
        <v>120000</v>
      </c>
      <c r="J298" s="56" t="n">
        <f aca="false">(F298+G298+H298)*((1+D298)^(1/12)-1)</f>
        <v>0</v>
      </c>
      <c r="K298" s="56" t="n">
        <f aca="false">(F298+G298+H298+J298)*(Inputs!$C$14+IF(B298&lt;=10,Inputs!$C$12,Inputs!$C$13))/12</f>
        <v>0</v>
      </c>
      <c r="L298" s="56" t="n">
        <f aca="false">IF(OR(E298=1,A298&lt;=Inputs!$C$15),0,MAX(Inputs!$C$8*I298-(F298+G298+H298+J298-K298),0))</f>
        <v>0</v>
      </c>
      <c r="M298" s="56" t="n">
        <f aca="false">L298*INDEX(Rates!$B$2:$C$101,C298+1,IF(Inputs!$C$5="Male",1,2))/1000/12*Inputs!$C$16</f>
        <v>0</v>
      </c>
      <c r="N298" s="56" t="n">
        <f aca="false">IF($V$1=1,MAX(F298+G298+H298+J298-K298-M298,0)*Inputs!$C$22/12,0)</f>
        <v>0</v>
      </c>
      <c r="O298" s="56" t="n">
        <f aca="false">IF(AND(MOD(A298,12)=0,B298&gt;=Inputs!$C$18),MAX(F298+G298+H298+J298-K298-M298-N298,0)*Inputs!$C$17,0)</f>
        <v>0</v>
      </c>
      <c r="P298" s="56" t="n">
        <f aca="false">F298+G298+H298+J298-K298-M298-N298+O298</f>
        <v>0</v>
      </c>
      <c r="Q298" s="56" t="n">
        <f aca="false">IF(OR(E298=1,P298&lt;=0),0,P298)</f>
        <v>0</v>
      </c>
      <c r="R298" s="15" t="n">
        <f aca="false">IF(OR(E298=1,AND(P298&lt;=0,I298&gt;0)),1,0)</f>
        <v>1</v>
      </c>
      <c r="S298" s="15" t="n">
        <f aca="false">IF(L298&gt;0,1,0)</f>
        <v>0</v>
      </c>
    </row>
    <row r="299" customFormat="false" ht="15" hidden="false" customHeight="false" outlineLevel="0" collapsed="false">
      <c r="A299" s="15" t="n">
        <v>298</v>
      </c>
      <c r="B299" s="15" t="n">
        <f aca="false">INT((A299-1)/12)+1</f>
        <v>25</v>
      </c>
      <c r="C299" s="15" t="n">
        <f aca="false">MIN(Inputs!$C$4+B299-1,99)</f>
        <v>98</v>
      </c>
      <c r="D299" s="55" t="n">
        <f aca="false">Inputs!$C$28</f>
        <v>0.05</v>
      </c>
      <c r="E299" s="15" t="n">
        <f aca="false">R298</f>
        <v>1</v>
      </c>
      <c r="F299" s="56" t="n">
        <f aca="false">Q298</f>
        <v>0</v>
      </c>
      <c r="G299" s="56" t="n">
        <f aca="false">IF(AND(MOD(A299-1,12)=0,B299&lt;=Inputs!$C$7,E299=0),Inputs!$C$6,0)</f>
        <v>0</v>
      </c>
      <c r="H299" s="56" t="n">
        <f aca="false">IF(B299=1,G299*Inputs!$C$9,0)</f>
        <v>0</v>
      </c>
      <c r="I299" s="56" t="n">
        <f aca="false">I298+G299</f>
        <v>120000</v>
      </c>
      <c r="J299" s="56" t="n">
        <f aca="false">(F299+G299+H299)*((1+D299)^(1/12)-1)</f>
        <v>0</v>
      </c>
      <c r="K299" s="56" t="n">
        <f aca="false">(F299+G299+H299+J299)*(Inputs!$C$14+IF(B299&lt;=10,Inputs!$C$12,Inputs!$C$13))/12</f>
        <v>0</v>
      </c>
      <c r="L299" s="56" t="n">
        <f aca="false">IF(OR(E299=1,A299&lt;=Inputs!$C$15),0,MAX(Inputs!$C$8*I299-(F299+G299+H299+J299-K299),0))</f>
        <v>0</v>
      </c>
      <c r="M299" s="56" t="n">
        <f aca="false">L299*INDEX(Rates!$B$2:$C$101,C299+1,IF(Inputs!$C$5="Male",1,2))/1000/12*Inputs!$C$16</f>
        <v>0</v>
      </c>
      <c r="N299" s="56" t="n">
        <f aca="false">IF($V$1=1,MAX(F299+G299+H299+J299-K299-M299,0)*Inputs!$C$22/12,0)</f>
        <v>0</v>
      </c>
      <c r="O299" s="56" t="n">
        <f aca="false">IF(AND(MOD(A299,12)=0,B299&gt;=Inputs!$C$18),MAX(F299+G299+H299+J299-K299-M299-N299,0)*Inputs!$C$17,0)</f>
        <v>0</v>
      </c>
      <c r="P299" s="56" t="n">
        <f aca="false">F299+G299+H299+J299-K299-M299-N299+O299</f>
        <v>0</v>
      </c>
      <c r="Q299" s="56" t="n">
        <f aca="false">IF(OR(E299=1,P299&lt;=0),0,P299)</f>
        <v>0</v>
      </c>
      <c r="R299" s="15" t="n">
        <f aca="false">IF(OR(E299=1,AND(P299&lt;=0,I299&gt;0)),1,0)</f>
        <v>1</v>
      </c>
      <c r="S299" s="15" t="n">
        <f aca="false">IF(L299&gt;0,1,0)</f>
        <v>0</v>
      </c>
    </row>
    <row r="300" customFormat="false" ht="15" hidden="false" customHeight="false" outlineLevel="0" collapsed="false">
      <c r="A300" s="15" t="n">
        <v>299</v>
      </c>
      <c r="B300" s="15" t="n">
        <f aca="false">INT((A300-1)/12)+1</f>
        <v>25</v>
      </c>
      <c r="C300" s="15" t="n">
        <f aca="false">MIN(Inputs!$C$4+B300-1,99)</f>
        <v>98</v>
      </c>
      <c r="D300" s="55" t="n">
        <f aca="false">Inputs!$C$28</f>
        <v>0.05</v>
      </c>
      <c r="E300" s="15" t="n">
        <f aca="false">R299</f>
        <v>1</v>
      </c>
      <c r="F300" s="56" t="n">
        <f aca="false">Q299</f>
        <v>0</v>
      </c>
      <c r="G300" s="56" t="n">
        <f aca="false">IF(AND(MOD(A300-1,12)=0,B300&lt;=Inputs!$C$7,E300=0),Inputs!$C$6,0)</f>
        <v>0</v>
      </c>
      <c r="H300" s="56" t="n">
        <f aca="false">IF(B300=1,G300*Inputs!$C$9,0)</f>
        <v>0</v>
      </c>
      <c r="I300" s="56" t="n">
        <f aca="false">I299+G300</f>
        <v>120000</v>
      </c>
      <c r="J300" s="56" t="n">
        <f aca="false">(F300+G300+H300)*((1+D300)^(1/12)-1)</f>
        <v>0</v>
      </c>
      <c r="K300" s="56" t="n">
        <f aca="false">(F300+G300+H300+J300)*(Inputs!$C$14+IF(B300&lt;=10,Inputs!$C$12,Inputs!$C$13))/12</f>
        <v>0</v>
      </c>
      <c r="L300" s="56" t="n">
        <f aca="false">IF(OR(E300=1,A300&lt;=Inputs!$C$15),0,MAX(Inputs!$C$8*I300-(F300+G300+H300+J300-K300),0))</f>
        <v>0</v>
      </c>
      <c r="M300" s="56" t="n">
        <f aca="false">L300*INDEX(Rates!$B$2:$C$101,C300+1,IF(Inputs!$C$5="Male",1,2))/1000/12*Inputs!$C$16</f>
        <v>0</v>
      </c>
      <c r="N300" s="56" t="n">
        <f aca="false">IF($V$1=1,MAX(F300+G300+H300+J300-K300-M300,0)*Inputs!$C$22/12,0)</f>
        <v>0</v>
      </c>
      <c r="O300" s="56" t="n">
        <f aca="false">IF(AND(MOD(A300,12)=0,B300&gt;=Inputs!$C$18),MAX(F300+G300+H300+J300-K300-M300-N300,0)*Inputs!$C$17,0)</f>
        <v>0</v>
      </c>
      <c r="P300" s="56" t="n">
        <f aca="false">F300+G300+H300+J300-K300-M300-N300+O300</f>
        <v>0</v>
      </c>
      <c r="Q300" s="56" t="n">
        <f aca="false">IF(OR(E300=1,P300&lt;=0),0,P300)</f>
        <v>0</v>
      </c>
      <c r="R300" s="15" t="n">
        <f aca="false">IF(OR(E300=1,AND(P300&lt;=0,I300&gt;0)),1,0)</f>
        <v>1</v>
      </c>
      <c r="S300" s="15" t="n">
        <f aca="false">IF(L300&gt;0,1,0)</f>
        <v>0</v>
      </c>
    </row>
    <row r="301" customFormat="false" ht="15" hidden="false" customHeight="false" outlineLevel="0" collapsed="false">
      <c r="A301" s="15" t="n">
        <v>300</v>
      </c>
      <c r="B301" s="15" t="n">
        <f aca="false">INT((A301-1)/12)+1</f>
        <v>25</v>
      </c>
      <c r="C301" s="15" t="n">
        <f aca="false">MIN(Inputs!$C$4+B301-1,99)</f>
        <v>98</v>
      </c>
      <c r="D301" s="55" t="n">
        <f aca="false">Inputs!$C$28</f>
        <v>0.05</v>
      </c>
      <c r="E301" s="15" t="n">
        <f aca="false">R300</f>
        <v>1</v>
      </c>
      <c r="F301" s="56" t="n">
        <f aca="false">Q300</f>
        <v>0</v>
      </c>
      <c r="G301" s="56" t="n">
        <f aca="false">IF(AND(MOD(A301-1,12)=0,B301&lt;=Inputs!$C$7,E301=0),Inputs!$C$6,0)</f>
        <v>0</v>
      </c>
      <c r="H301" s="56" t="n">
        <f aca="false">IF(B301=1,G301*Inputs!$C$9,0)</f>
        <v>0</v>
      </c>
      <c r="I301" s="56" t="n">
        <f aca="false">I300+G301</f>
        <v>120000</v>
      </c>
      <c r="J301" s="56" t="n">
        <f aca="false">(F301+G301+H301)*((1+D301)^(1/12)-1)</f>
        <v>0</v>
      </c>
      <c r="K301" s="56" t="n">
        <f aca="false">(F301+G301+H301+J301)*(Inputs!$C$14+IF(B301&lt;=10,Inputs!$C$12,Inputs!$C$13))/12</f>
        <v>0</v>
      </c>
      <c r="L301" s="56" t="n">
        <f aca="false">IF(OR(E301=1,A301&lt;=Inputs!$C$15),0,MAX(Inputs!$C$8*I301-(F301+G301+H301+J301-K301),0))</f>
        <v>0</v>
      </c>
      <c r="M301" s="56" t="n">
        <f aca="false">L301*INDEX(Rates!$B$2:$C$101,C301+1,IF(Inputs!$C$5="Male",1,2))/1000/12*Inputs!$C$16</f>
        <v>0</v>
      </c>
      <c r="N301" s="56" t="n">
        <f aca="false">IF($V$1=1,MAX(F301+G301+H301+J301-K301-M301,0)*Inputs!$C$22/12,0)</f>
        <v>0</v>
      </c>
      <c r="O301" s="56" t="n">
        <f aca="false">IF(AND(MOD(A301,12)=0,B301&gt;=Inputs!$C$18),MAX(F301+G301+H301+J301-K301-M301-N301,0)*Inputs!$C$17,0)</f>
        <v>0</v>
      </c>
      <c r="P301" s="56" t="n">
        <f aca="false">F301+G301+H301+J301-K301-M301-N301+O301</f>
        <v>0</v>
      </c>
      <c r="Q301" s="56" t="n">
        <f aca="false">IF(OR(E301=1,P301&lt;=0),0,P301)</f>
        <v>0</v>
      </c>
      <c r="R301" s="15" t="n">
        <f aca="false">IF(OR(E301=1,AND(P301&lt;=0,I301&gt;0)),1,0)</f>
        <v>1</v>
      </c>
      <c r="S301" s="15" t="n">
        <f aca="false">IF(L301&gt;0,1,0)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9" min="1" style="0" width="14"/>
  </cols>
  <sheetData>
    <row r="1" customFormat="false" ht="23.85" hidden="false" customHeight="false" outlineLevel="0" collapsed="false">
      <c r="A1" s="52" t="s">
        <v>152</v>
      </c>
      <c r="B1" s="52" t="s">
        <v>77</v>
      </c>
      <c r="C1" s="52" t="s">
        <v>122</v>
      </c>
      <c r="D1" s="52" t="s">
        <v>153</v>
      </c>
      <c r="E1" s="52" t="s">
        <v>154</v>
      </c>
      <c r="F1" s="52" t="s">
        <v>155</v>
      </c>
      <c r="G1" s="52" t="s">
        <v>156</v>
      </c>
      <c r="H1" s="52" t="s">
        <v>157</v>
      </c>
      <c r="I1" s="52" t="s">
        <v>158</v>
      </c>
      <c r="J1" s="52" t="s">
        <v>159</v>
      </c>
      <c r="K1" s="52" t="s">
        <v>160</v>
      </c>
      <c r="L1" s="52" t="s">
        <v>161</v>
      </c>
      <c r="M1" s="52" t="s">
        <v>162</v>
      </c>
      <c r="N1" s="52" t="s">
        <v>163</v>
      </c>
      <c r="O1" s="52" t="s">
        <v>164</v>
      </c>
      <c r="P1" s="52" t="s">
        <v>165</v>
      </c>
      <c r="Q1" s="52" t="s">
        <v>166</v>
      </c>
      <c r="R1" s="52" t="s">
        <v>167</v>
      </c>
      <c r="S1" s="52" t="s">
        <v>168</v>
      </c>
      <c r="U1" s="53" t="s">
        <v>169</v>
      </c>
      <c r="V1" s="54" t="n">
        <v>0</v>
      </c>
    </row>
    <row r="2" customFormat="false" ht="15" hidden="false" customHeight="false" outlineLevel="0" collapsed="false">
      <c r="A2" s="15" t="n">
        <v>1</v>
      </c>
      <c r="B2" s="15" t="n">
        <f aca="false">INT((A2-1)/12)+1</f>
        <v>1</v>
      </c>
      <c r="C2" s="15" t="n">
        <f aca="false">MIN(Inputs!$C$4+B2-1,99)</f>
        <v>74</v>
      </c>
      <c r="D2" s="55" t="n">
        <f aca="false">Inputs!$C$29</f>
        <v>0.06</v>
      </c>
      <c r="E2" s="15" t="n">
        <v>0</v>
      </c>
      <c r="F2" s="56" t="n">
        <v>0</v>
      </c>
      <c r="G2" s="56" t="n">
        <f aca="false">IF(AND(MOD(A2-1,12)=0,B2&lt;=Inputs!$C$7,E2=0),Inputs!$C$6,0)</f>
        <v>24000</v>
      </c>
      <c r="H2" s="56" t="n">
        <f aca="false">IF(B2=1,G2*Inputs!$C$9,0)</f>
        <v>960</v>
      </c>
      <c r="I2" s="56" t="n">
        <f aca="false">G2</f>
        <v>24000</v>
      </c>
      <c r="J2" s="56" t="n">
        <f aca="false">(F2+G2+H2)*((1+D2)^(1/12)-1)</f>
        <v>121.494062110962</v>
      </c>
      <c r="K2" s="56" t="n">
        <f aca="false">(F2+G2+H2+J2)*(Inputs!$C$14+IF(B2&lt;=10,Inputs!$C$12,Inputs!$C$13))/12</f>
        <v>52.2531126293978</v>
      </c>
      <c r="L2" s="56" t="n">
        <f aca="false">IF(OR(E2=1,A2&lt;=Inputs!$C$15),0,MAX(Inputs!$C$8*I2-(F2+G2+H2+J2-K2),0))</f>
        <v>0</v>
      </c>
      <c r="M2" s="56" t="n">
        <f aca="false">L2*INDEX(Rates!$B$2:$C$101,C2+1,IF(Inputs!$C$5="Male",1,2))/1000/12*Inputs!$C$16</f>
        <v>0</v>
      </c>
      <c r="N2" s="56" t="n">
        <f aca="false">IF($V$1=1,MAX(F2+G2+H2+J2-K2-M2,0)*Inputs!$C$22/12,0)</f>
        <v>0</v>
      </c>
      <c r="O2" s="56" t="n">
        <f aca="false">IF(AND(MOD(A2,12)=0,B2&gt;=Inputs!$C$18),MAX(F2+G2+H2+J2-K2-M2-N2,0)*Inputs!$C$17,0)</f>
        <v>0</v>
      </c>
      <c r="P2" s="56" t="n">
        <f aca="false">F2+G2+H2+J2-K2-M2-N2+O2</f>
        <v>25029.2409494816</v>
      </c>
      <c r="Q2" s="56" t="n">
        <f aca="false">IF(OR(E2=1,P2&lt;=0),0,P2)</f>
        <v>25029.2409494816</v>
      </c>
      <c r="R2" s="15" t="n">
        <f aca="false">IF(OR(E2=1,AND(P2&lt;=0,I2&gt;0)),1,0)</f>
        <v>0</v>
      </c>
      <c r="S2" s="15" t="n">
        <f aca="false">IF(L2&gt;0,1,0)</f>
        <v>0</v>
      </c>
      <c r="U2" s="36" t="s">
        <v>182</v>
      </c>
    </row>
    <row r="3" customFormat="false" ht="15" hidden="false" customHeight="false" outlineLevel="0" collapsed="false">
      <c r="A3" s="15" t="n">
        <v>2</v>
      </c>
      <c r="B3" s="15" t="n">
        <f aca="false">INT((A3-1)/12)+1</f>
        <v>1</v>
      </c>
      <c r="C3" s="15" t="n">
        <f aca="false">MIN(Inputs!$C$4+B3-1,99)</f>
        <v>74</v>
      </c>
      <c r="D3" s="55" t="n">
        <f aca="false">Inputs!$C$29</f>
        <v>0.06</v>
      </c>
      <c r="E3" s="15" t="n">
        <f aca="false">R2</f>
        <v>0</v>
      </c>
      <c r="F3" s="56" t="n">
        <f aca="false">Q2</f>
        <v>25029.2409494816</v>
      </c>
      <c r="G3" s="56" t="n">
        <f aca="false">IF(AND(MOD(A3-1,12)=0,B3&lt;=Inputs!$C$7,E3=0),Inputs!$C$6,0)</f>
        <v>0</v>
      </c>
      <c r="H3" s="56" t="n">
        <f aca="false">IF(B3=1,G3*Inputs!$C$9,0)</f>
        <v>0</v>
      </c>
      <c r="I3" s="56" t="n">
        <f aca="false">I2+G3</f>
        <v>24000</v>
      </c>
      <c r="J3" s="56" t="n">
        <f aca="false">(F3+G3+H3)*((1+D3)^(1/12)-1)</f>
        <v>121.831095933756</v>
      </c>
      <c r="K3" s="56" t="n">
        <f aca="false">(F3+G3+H3+J3)*(Inputs!$C$14+IF(B3&lt;=10,Inputs!$C$12,Inputs!$C$13))/12</f>
        <v>52.3980667612819</v>
      </c>
      <c r="L3" s="56" t="n">
        <f aca="false">IF(OR(E3=1,A3&lt;=Inputs!$C$15),0,MAX(Inputs!$C$8*I3-(F3+G3+H3+J3-K3),0))</f>
        <v>0</v>
      </c>
      <c r="M3" s="56" t="n">
        <f aca="false">L3*INDEX(Rates!$B$2:$C$101,C3+1,IF(Inputs!$C$5="Male",1,2))/1000/12*Inputs!$C$16</f>
        <v>0</v>
      </c>
      <c r="N3" s="56" t="n">
        <f aca="false">IF($V$1=1,MAX(F3+G3+H3+J3-K3-M3,0)*Inputs!$C$22/12,0)</f>
        <v>0</v>
      </c>
      <c r="O3" s="56" t="n">
        <f aca="false">IF(AND(MOD(A3,12)=0,B3&gt;=Inputs!$C$18),MAX(F3+G3+H3+J3-K3-M3-N3,0)*Inputs!$C$17,0)</f>
        <v>0</v>
      </c>
      <c r="P3" s="56" t="n">
        <f aca="false">F3+G3+H3+J3-K3-M3-N3+O3</f>
        <v>25098.673978654</v>
      </c>
      <c r="Q3" s="56" t="n">
        <f aca="false">IF(OR(E3=1,P3&lt;=0),0,P3)</f>
        <v>25098.673978654</v>
      </c>
      <c r="R3" s="15" t="n">
        <f aca="false">IF(OR(E3=1,AND(P3&lt;=0,I3&gt;0)),1,0)</f>
        <v>0</v>
      </c>
      <c r="S3" s="15" t="n">
        <f aca="false">IF(L3&gt;0,1,0)</f>
        <v>0</v>
      </c>
    </row>
    <row r="4" customFormat="false" ht="15" hidden="false" customHeight="false" outlineLevel="0" collapsed="false">
      <c r="A4" s="15" t="n">
        <v>3</v>
      </c>
      <c r="B4" s="15" t="n">
        <f aca="false">INT((A4-1)/12)+1</f>
        <v>1</v>
      </c>
      <c r="C4" s="15" t="n">
        <f aca="false">MIN(Inputs!$C$4+B4-1,99)</f>
        <v>74</v>
      </c>
      <c r="D4" s="55" t="n">
        <f aca="false">Inputs!$C$29</f>
        <v>0.06</v>
      </c>
      <c r="E4" s="15" t="n">
        <f aca="false">R3</f>
        <v>0</v>
      </c>
      <c r="F4" s="56" t="n">
        <f aca="false">Q3</f>
        <v>25098.673978654</v>
      </c>
      <c r="G4" s="56" t="n">
        <f aca="false">IF(AND(MOD(A4-1,12)=0,B4&lt;=Inputs!$C$7,E4=0),Inputs!$C$6,0)</f>
        <v>0</v>
      </c>
      <c r="H4" s="56" t="n">
        <f aca="false">IF(B4=1,G4*Inputs!$C$9,0)</f>
        <v>0</v>
      </c>
      <c r="I4" s="56" t="n">
        <f aca="false">I3+G4</f>
        <v>24000</v>
      </c>
      <c r="J4" s="56" t="n">
        <f aca="false">(F4+G4+H4)*((1+D4)^(1/12)-1)</f>
        <v>122.169064714158</v>
      </c>
      <c r="K4" s="56" t="n">
        <f aca="false">(F4+G4+H4+J4)*(Inputs!$C$14+IF(B4&lt;=10,Inputs!$C$12,Inputs!$C$13))/12</f>
        <v>52.5434230070171</v>
      </c>
      <c r="L4" s="56" t="n">
        <f aca="false">IF(OR(E4=1,A4&lt;=Inputs!$C$15),0,MAX(Inputs!$C$8*I4-(F4+G4+H4+J4-K4),0))</f>
        <v>0</v>
      </c>
      <c r="M4" s="56" t="n">
        <f aca="false">L4*INDEX(Rates!$B$2:$C$101,C4+1,IF(Inputs!$C$5="Male",1,2))/1000/12*Inputs!$C$16</f>
        <v>0</v>
      </c>
      <c r="N4" s="56" t="n">
        <f aca="false">IF($V$1=1,MAX(F4+G4+H4+J4-K4-M4,0)*Inputs!$C$22/12,0)</f>
        <v>0</v>
      </c>
      <c r="O4" s="56" t="n">
        <f aca="false">IF(AND(MOD(A4,12)=0,B4&gt;=Inputs!$C$18),MAX(F4+G4+H4+J4-K4-M4-N4,0)*Inputs!$C$17,0)</f>
        <v>0</v>
      </c>
      <c r="P4" s="56" t="n">
        <f aca="false">F4+G4+H4+J4-K4-M4-N4+O4</f>
        <v>25168.2996203612</v>
      </c>
      <c r="Q4" s="56" t="n">
        <f aca="false">IF(OR(E4=1,P4&lt;=0),0,P4)</f>
        <v>25168.2996203612</v>
      </c>
      <c r="R4" s="15" t="n">
        <f aca="false">IF(OR(E4=1,AND(P4&lt;=0,I4&gt;0)),1,0)</f>
        <v>0</v>
      </c>
      <c r="S4" s="15" t="n">
        <f aca="false">IF(L4&gt;0,1,0)</f>
        <v>0</v>
      </c>
    </row>
    <row r="5" customFormat="false" ht="15" hidden="false" customHeight="false" outlineLevel="0" collapsed="false">
      <c r="A5" s="15" t="n">
        <v>4</v>
      </c>
      <c r="B5" s="15" t="n">
        <f aca="false">INT((A5-1)/12)+1</f>
        <v>1</v>
      </c>
      <c r="C5" s="15" t="n">
        <f aca="false">MIN(Inputs!$C$4+B5-1,99)</f>
        <v>74</v>
      </c>
      <c r="D5" s="55" t="n">
        <f aca="false">Inputs!$C$29</f>
        <v>0.06</v>
      </c>
      <c r="E5" s="15" t="n">
        <f aca="false">R4</f>
        <v>0</v>
      </c>
      <c r="F5" s="56" t="n">
        <f aca="false">Q4</f>
        <v>25168.2996203612</v>
      </c>
      <c r="G5" s="56" t="n">
        <f aca="false">IF(AND(MOD(A5-1,12)=0,B5&lt;=Inputs!$C$7,E5=0),Inputs!$C$6,0)</f>
        <v>0</v>
      </c>
      <c r="H5" s="56" t="n">
        <f aca="false">IF(B5=1,G5*Inputs!$C$9,0)</f>
        <v>0</v>
      </c>
      <c r="I5" s="56" t="n">
        <f aca="false">I4+G5</f>
        <v>24000</v>
      </c>
      <c r="J5" s="56" t="n">
        <f aca="false">(F5+G5+H5)*((1+D5)^(1/12)-1)</f>
        <v>122.507971045812</v>
      </c>
      <c r="K5" s="56" t="n">
        <f aca="false">(F5+G5+H5+J5)*(Inputs!$C$14+IF(B5&lt;=10,Inputs!$C$12,Inputs!$C$13))/12</f>
        <v>52.6891824820979</v>
      </c>
      <c r="L5" s="56" t="n">
        <f aca="false">IF(OR(E5=1,A5&lt;=Inputs!$C$15),0,MAX(Inputs!$C$8*I5-(F5+G5+H5+J5-K5),0))</f>
        <v>0</v>
      </c>
      <c r="M5" s="56" t="n">
        <f aca="false">L5*INDEX(Rates!$B$2:$C$101,C5+1,IF(Inputs!$C$5="Male",1,2))/1000/12*Inputs!$C$16</f>
        <v>0</v>
      </c>
      <c r="N5" s="56" t="n">
        <f aca="false">IF($V$1=1,MAX(F5+G5+H5+J5-K5-M5,0)*Inputs!$C$22/12,0)</f>
        <v>0</v>
      </c>
      <c r="O5" s="56" t="n">
        <f aca="false">IF(AND(MOD(A5,12)=0,B5&gt;=Inputs!$C$18),MAX(F5+G5+H5+J5-K5-M5-N5,0)*Inputs!$C$17,0)</f>
        <v>0</v>
      </c>
      <c r="P5" s="56" t="n">
        <f aca="false">F5+G5+H5+J5-K5-M5-N5+O5</f>
        <v>25238.1184089249</v>
      </c>
      <c r="Q5" s="56" t="n">
        <f aca="false">IF(OR(E5=1,P5&lt;=0),0,P5)</f>
        <v>25238.1184089249</v>
      </c>
      <c r="R5" s="15" t="n">
        <f aca="false">IF(OR(E5=1,AND(P5&lt;=0,I5&gt;0)),1,0)</f>
        <v>0</v>
      </c>
      <c r="S5" s="15" t="n">
        <f aca="false">IF(L5&gt;0,1,0)</f>
        <v>0</v>
      </c>
    </row>
    <row r="6" customFormat="false" ht="15" hidden="false" customHeight="false" outlineLevel="0" collapsed="false">
      <c r="A6" s="15" t="n">
        <v>5</v>
      </c>
      <c r="B6" s="15" t="n">
        <f aca="false">INT((A6-1)/12)+1</f>
        <v>1</v>
      </c>
      <c r="C6" s="15" t="n">
        <f aca="false">MIN(Inputs!$C$4+B6-1,99)</f>
        <v>74</v>
      </c>
      <c r="D6" s="55" t="n">
        <f aca="false">Inputs!$C$29</f>
        <v>0.06</v>
      </c>
      <c r="E6" s="15" t="n">
        <f aca="false">R5</f>
        <v>0</v>
      </c>
      <c r="F6" s="56" t="n">
        <f aca="false">Q5</f>
        <v>25238.1184089249</v>
      </c>
      <c r="G6" s="56" t="n">
        <f aca="false">IF(AND(MOD(A6-1,12)=0,B6&lt;=Inputs!$C$7,E6=0),Inputs!$C$6,0)</f>
        <v>0</v>
      </c>
      <c r="H6" s="56" t="n">
        <f aca="false">IF(B6=1,G6*Inputs!$C$9,0)</f>
        <v>0</v>
      </c>
      <c r="I6" s="56" t="n">
        <f aca="false">I5+G6</f>
        <v>24000</v>
      </c>
      <c r="J6" s="56" t="n">
        <f aca="false">(F6+G6+H6)*((1+D6)^(1/12)-1)</f>
        <v>122.847817529557</v>
      </c>
      <c r="K6" s="56" t="n">
        <f aca="false">(F6+G6+H6+J6)*(Inputs!$C$14+IF(B6&lt;=10,Inputs!$C$12,Inputs!$C$13))/12</f>
        <v>52.8353463051135</v>
      </c>
      <c r="L6" s="56" t="n">
        <f aca="false">IF(OR(E6=1,A6&lt;=Inputs!$C$15),0,MAX(Inputs!$C$8*I6-(F6+G6+H6+J6-K6),0))</f>
        <v>0</v>
      </c>
      <c r="M6" s="56" t="n">
        <f aca="false">L6*INDEX(Rates!$B$2:$C$101,C6+1,IF(Inputs!$C$5="Male",1,2))/1000/12*Inputs!$C$16</f>
        <v>0</v>
      </c>
      <c r="N6" s="56" t="n">
        <f aca="false">IF($V$1=1,MAX(F6+G6+H6+J6-K6-M6,0)*Inputs!$C$22/12,0)</f>
        <v>0</v>
      </c>
      <c r="O6" s="56" t="n">
        <f aca="false">IF(AND(MOD(A6,12)=0,B6&gt;=Inputs!$C$18),MAX(F6+G6+H6+J6-K6-M6-N6,0)*Inputs!$C$17,0)</f>
        <v>0</v>
      </c>
      <c r="P6" s="56" t="n">
        <f aca="false">F6+G6+H6+J6-K6-M6-N6+O6</f>
        <v>25308.1308801493</v>
      </c>
      <c r="Q6" s="56" t="n">
        <f aca="false">IF(OR(E6=1,P6&lt;=0),0,P6)</f>
        <v>25308.1308801493</v>
      </c>
      <c r="R6" s="15" t="n">
        <f aca="false">IF(OR(E6=1,AND(P6&lt;=0,I6&gt;0)),1,0)</f>
        <v>0</v>
      </c>
      <c r="S6" s="15" t="n">
        <f aca="false">IF(L6&gt;0,1,0)</f>
        <v>0</v>
      </c>
    </row>
    <row r="7" customFormat="false" ht="15" hidden="false" customHeight="false" outlineLevel="0" collapsed="false">
      <c r="A7" s="15" t="n">
        <v>6</v>
      </c>
      <c r="B7" s="15" t="n">
        <f aca="false">INT((A7-1)/12)+1</f>
        <v>1</v>
      </c>
      <c r="C7" s="15" t="n">
        <f aca="false">MIN(Inputs!$C$4+B7-1,99)</f>
        <v>74</v>
      </c>
      <c r="D7" s="55" t="n">
        <f aca="false">Inputs!$C$29</f>
        <v>0.06</v>
      </c>
      <c r="E7" s="15" t="n">
        <f aca="false">R6</f>
        <v>0</v>
      </c>
      <c r="F7" s="56" t="n">
        <f aca="false">Q6</f>
        <v>25308.1308801493</v>
      </c>
      <c r="G7" s="56" t="n">
        <f aca="false">IF(AND(MOD(A7-1,12)=0,B7&lt;=Inputs!$C$7,E7=0),Inputs!$C$6,0)</f>
        <v>0</v>
      </c>
      <c r="H7" s="56" t="n">
        <f aca="false">IF(B7=1,G7*Inputs!$C$9,0)</f>
        <v>0</v>
      </c>
      <c r="I7" s="56" t="n">
        <f aca="false">I6+G7</f>
        <v>24000</v>
      </c>
      <c r="J7" s="56" t="n">
        <f aca="false">(F7+G7+H7)*((1+D7)^(1/12)-1)</f>
        <v>123.188606773447</v>
      </c>
      <c r="K7" s="56" t="n">
        <f aca="false">(F7+G7+H7+J7)*(Inputs!$C$14+IF(B7&lt;=10,Inputs!$C$12,Inputs!$C$13))/12</f>
        <v>52.9819155977558</v>
      </c>
      <c r="L7" s="56" t="n">
        <f aca="false">IF(OR(E7=1,A7&lt;=Inputs!$C$15),0,MAX(Inputs!$C$8*I7-(F7+G7+H7+J7-K7),0))</f>
        <v>0</v>
      </c>
      <c r="M7" s="56" t="n">
        <f aca="false">L7*INDEX(Rates!$B$2:$C$101,C7+1,IF(Inputs!$C$5="Male",1,2))/1000/12*Inputs!$C$16</f>
        <v>0</v>
      </c>
      <c r="N7" s="56" t="n">
        <f aca="false">IF($V$1=1,MAX(F7+G7+H7+J7-K7-M7,0)*Inputs!$C$22/12,0)</f>
        <v>0</v>
      </c>
      <c r="O7" s="56" t="n">
        <f aca="false">IF(AND(MOD(A7,12)=0,B7&gt;=Inputs!$C$18),MAX(F7+G7+H7+J7-K7-M7-N7,0)*Inputs!$C$17,0)</f>
        <v>0</v>
      </c>
      <c r="P7" s="56" t="n">
        <f aca="false">F7+G7+H7+J7-K7-M7-N7+O7</f>
        <v>25378.337571325</v>
      </c>
      <c r="Q7" s="56" t="n">
        <f aca="false">IF(OR(E7=1,P7&lt;=0),0,P7)</f>
        <v>25378.337571325</v>
      </c>
      <c r="R7" s="15" t="n">
        <f aca="false">IF(OR(E7=1,AND(P7&lt;=0,I7&gt;0)),1,0)</f>
        <v>0</v>
      </c>
      <c r="S7" s="15" t="n">
        <f aca="false">IF(L7&gt;0,1,0)</f>
        <v>0</v>
      </c>
    </row>
    <row r="8" customFormat="false" ht="15" hidden="false" customHeight="false" outlineLevel="0" collapsed="false">
      <c r="A8" s="15" t="n">
        <v>7</v>
      </c>
      <c r="B8" s="15" t="n">
        <f aca="false">INT((A8-1)/12)+1</f>
        <v>1</v>
      </c>
      <c r="C8" s="15" t="n">
        <f aca="false">MIN(Inputs!$C$4+B8-1,99)</f>
        <v>74</v>
      </c>
      <c r="D8" s="55" t="n">
        <f aca="false">Inputs!$C$29</f>
        <v>0.06</v>
      </c>
      <c r="E8" s="15" t="n">
        <f aca="false">R7</f>
        <v>0</v>
      </c>
      <c r="F8" s="56" t="n">
        <f aca="false">Q7</f>
        <v>25378.337571325</v>
      </c>
      <c r="G8" s="56" t="n">
        <f aca="false">IF(AND(MOD(A8-1,12)=0,B8&lt;=Inputs!$C$7,E8=0),Inputs!$C$6,0)</f>
        <v>0</v>
      </c>
      <c r="H8" s="56" t="n">
        <f aca="false">IF(B8=1,G8*Inputs!$C$9,0)</f>
        <v>0</v>
      </c>
      <c r="I8" s="56" t="n">
        <f aca="false">I7+G8</f>
        <v>24000</v>
      </c>
      <c r="J8" s="56" t="n">
        <f aca="false">(F8+G8+H8)*((1+D8)^(1/12)-1)</f>
        <v>123.53034139277</v>
      </c>
      <c r="K8" s="56" t="n">
        <f aca="false">(F8+G8+H8+J8)*(Inputs!$C$14+IF(B8&lt;=10,Inputs!$C$12,Inputs!$C$13))/12</f>
        <v>53.1288914848288</v>
      </c>
      <c r="L8" s="56" t="n">
        <f aca="false">IF(OR(E8=1,A8&lt;=Inputs!$C$15),0,MAX(Inputs!$C$8*I8-(F8+G8+H8+J8-K8),0))</f>
        <v>0</v>
      </c>
      <c r="M8" s="56" t="n">
        <f aca="false">L8*INDEX(Rates!$B$2:$C$101,C8+1,IF(Inputs!$C$5="Male",1,2))/1000/12*Inputs!$C$16</f>
        <v>0</v>
      </c>
      <c r="N8" s="56" t="n">
        <f aca="false">IF($V$1=1,MAX(F8+G8+H8+J8-K8-M8,0)*Inputs!$C$22/12,0)</f>
        <v>0</v>
      </c>
      <c r="O8" s="56" t="n">
        <f aca="false">IF(AND(MOD(A8,12)=0,B8&gt;=Inputs!$C$18),MAX(F8+G8+H8+J8-K8-M8-N8,0)*Inputs!$C$17,0)</f>
        <v>0</v>
      </c>
      <c r="P8" s="56" t="n">
        <f aca="false">F8+G8+H8+J8-K8-M8-N8+O8</f>
        <v>25448.739021233</v>
      </c>
      <c r="Q8" s="56" t="n">
        <f aca="false">IF(OR(E8=1,P8&lt;=0),0,P8)</f>
        <v>25448.739021233</v>
      </c>
      <c r="R8" s="15" t="n">
        <f aca="false">IF(OR(E8=1,AND(P8&lt;=0,I8&gt;0)),1,0)</f>
        <v>0</v>
      </c>
      <c r="S8" s="15" t="n">
        <f aca="false">IF(L8&gt;0,1,0)</f>
        <v>0</v>
      </c>
    </row>
    <row r="9" customFormat="false" ht="15" hidden="false" customHeight="false" outlineLevel="0" collapsed="false">
      <c r="A9" s="15" t="n">
        <v>8</v>
      </c>
      <c r="B9" s="15" t="n">
        <f aca="false">INT((A9-1)/12)+1</f>
        <v>1</v>
      </c>
      <c r="C9" s="15" t="n">
        <f aca="false">MIN(Inputs!$C$4+B9-1,99)</f>
        <v>74</v>
      </c>
      <c r="D9" s="55" t="n">
        <f aca="false">Inputs!$C$29</f>
        <v>0.06</v>
      </c>
      <c r="E9" s="15" t="n">
        <f aca="false">R8</f>
        <v>0</v>
      </c>
      <c r="F9" s="56" t="n">
        <f aca="false">Q8</f>
        <v>25448.739021233</v>
      </c>
      <c r="G9" s="56" t="n">
        <f aca="false">IF(AND(MOD(A9-1,12)=0,B9&lt;=Inputs!$C$7,E9=0),Inputs!$C$6,0)</f>
        <v>0</v>
      </c>
      <c r="H9" s="56" t="n">
        <f aca="false">IF(B9=1,G9*Inputs!$C$9,0)</f>
        <v>0</v>
      </c>
      <c r="I9" s="56" t="n">
        <f aca="false">I8+G9</f>
        <v>24000</v>
      </c>
      <c r="J9" s="56" t="n">
        <f aca="false">(F9+G9+H9)*((1+D9)^(1/12)-1)</f>
        <v>123.87302401007</v>
      </c>
      <c r="K9" s="56" t="n">
        <f aca="false">(F9+G9+H9+J9)*(Inputs!$C$14+IF(B9&lt;=10,Inputs!$C$12,Inputs!$C$13))/12</f>
        <v>53.2762750942563</v>
      </c>
      <c r="L9" s="56" t="n">
        <f aca="false">IF(OR(E9=1,A9&lt;=Inputs!$C$15),0,MAX(Inputs!$C$8*I9-(F9+G9+H9+J9-K9),0))</f>
        <v>0</v>
      </c>
      <c r="M9" s="56" t="n">
        <f aca="false">L9*INDEX(Rates!$B$2:$C$101,C9+1,IF(Inputs!$C$5="Male",1,2))/1000/12*Inputs!$C$16</f>
        <v>0</v>
      </c>
      <c r="N9" s="56" t="n">
        <f aca="false">IF($V$1=1,MAX(F9+G9+H9+J9-K9-M9,0)*Inputs!$C$22/12,0)</f>
        <v>0</v>
      </c>
      <c r="O9" s="56" t="n">
        <f aca="false">IF(AND(MOD(A9,12)=0,B9&gt;=Inputs!$C$18),MAX(F9+G9+H9+J9-K9-M9-N9,0)*Inputs!$C$17,0)</f>
        <v>0</v>
      </c>
      <c r="P9" s="56" t="n">
        <f aca="false">F9+G9+H9+J9-K9-M9-N9+O9</f>
        <v>25519.3357701488</v>
      </c>
      <c r="Q9" s="56" t="n">
        <f aca="false">IF(OR(E9=1,P9&lt;=0),0,P9)</f>
        <v>25519.3357701488</v>
      </c>
      <c r="R9" s="15" t="n">
        <f aca="false">IF(OR(E9=1,AND(P9&lt;=0,I9&gt;0)),1,0)</f>
        <v>0</v>
      </c>
      <c r="S9" s="15" t="n">
        <f aca="false">IF(L9&gt;0,1,0)</f>
        <v>0</v>
      </c>
    </row>
    <row r="10" customFormat="false" ht="15" hidden="false" customHeight="false" outlineLevel="0" collapsed="false">
      <c r="A10" s="15" t="n">
        <v>9</v>
      </c>
      <c r="B10" s="15" t="n">
        <f aca="false">INT((A10-1)/12)+1</f>
        <v>1</v>
      </c>
      <c r="C10" s="15" t="n">
        <f aca="false">MIN(Inputs!$C$4+B10-1,99)</f>
        <v>74</v>
      </c>
      <c r="D10" s="55" t="n">
        <f aca="false">Inputs!$C$29</f>
        <v>0.06</v>
      </c>
      <c r="E10" s="15" t="n">
        <f aca="false">R9</f>
        <v>0</v>
      </c>
      <c r="F10" s="56" t="n">
        <f aca="false">Q9</f>
        <v>25519.3357701488</v>
      </c>
      <c r="G10" s="56" t="n">
        <f aca="false">IF(AND(MOD(A10-1,12)=0,B10&lt;=Inputs!$C$7,E10=0),Inputs!$C$6,0)</f>
        <v>0</v>
      </c>
      <c r="H10" s="56" t="n">
        <f aca="false">IF(B10=1,G10*Inputs!$C$9,0)</f>
        <v>0</v>
      </c>
      <c r="I10" s="56" t="n">
        <f aca="false">I9+G10</f>
        <v>24000</v>
      </c>
      <c r="J10" s="56" t="n">
        <f aca="false">(F10+G10+H10)*((1+D10)^(1/12)-1)</f>
        <v>124.216657255167</v>
      </c>
      <c r="K10" s="56" t="n">
        <f aca="false">(F10+G10+H10+J10)*(Inputs!$C$14+IF(B10&lt;=10,Inputs!$C$12,Inputs!$C$13))/12</f>
        <v>53.4240675570916</v>
      </c>
      <c r="L10" s="56" t="n">
        <f aca="false">IF(OR(E10=1,A10&lt;=Inputs!$C$15),0,MAX(Inputs!$C$8*I10-(F10+G10+H10+J10-K10),0))</f>
        <v>0</v>
      </c>
      <c r="M10" s="56" t="n">
        <f aca="false">L10*INDEX(Rates!$B$2:$C$101,C10+1,IF(Inputs!$C$5="Male",1,2))/1000/12*Inputs!$C$16</f>
        <v>0</v>
      </c>
      <c r="N10" s="56" t="n">
        <f aca="false">IF($V$1=1,MAX(F10+G10+H10+J10-K10-M10,0)*Inputs!$C$22/12,0)</f>
        <v>0</v>
      </c>
      <c r="O10" s="56" t="n">
        <f aca="false">IF(AND(MOD(A10,12)=0,B10&gt;=Inputs!$C$18),MAX(F10+G10+H10+J10-K10-M10-N10,0)*Inputs!$C$17,0)</f>
        <v>0</v>
      </c>
      <c r="P10" s="56" t="n">
        <f aca="false">F10+G10+H10+J10-K10-M10-N10+O10</f>
        <v>25590.1283598469</v>
      </c>
      <c r="Q10" s="56" t="n">
        <f aca="false">IF(OR(E10=1,P10&lt;=0),0,P10)</f>
        <v>25590.1283598469</v>
      </c>
      <c r="R10" s="15" t="n">
        <f aca="false">IF(OR(E10=1,AND(P10&lt;=0,I10&gt;0)),1,0)</f>
        <v>0</v>
      </c>
      <c r="S10" s="15" t="n">
        <f aca="false">IF(L10&gt;0,1,0)</f>
        <v>0</v>
      </c>
    </row>
    <row r="11" customFormat="false" ht="15" hidden="false" customHeight="false" outlineLevel="0" collapsed="false">
      <c r="A11" s="15" t="n">
        <v>10</v>
      </c>
      <c r="B11" s="15" t="n">
        <f aca="false">INT((A11-1)/12)+1</f>
        <v>1</v>
      </c>
      <c r="C11" s="15" t="n">
        <f aca="false">MIN(Inputs!$C$4+B11-1,99)</f>
        <v>74</v>
      </c>
      <c r="D11" s="55" t="n">
        <f aca="false">Inputs!$C$29</f>
        <v>0.06</v>
      </c>
      <c r="E11" s="15" t="n">
        <f aca="false">R10</f>
        <v>0</v>
      </c>
      <c r="F11" s="56" t="n">
        <f aca="false">Q10</f>
        <v>25590.1283598469</v>
      </c>
      <c r="G11" s="56" t="n">
        <f aca="false">IF(AND(MOD(A11-1,12)=0,B11&lt;=Inputs!$C$7,E11=0),Inputs!$C$6,0)</f>
        <v>0</v>
      </c>
      <c r="H11" s="56" t="n">
        <f aca="false">IF(B11=1,G11*Inputs!$C$9,0)</f>
        <v>0</v>
      </c>
      <c r="I11" s="56" t="n">
        <f aca="false">I10+G11</f>
        <v>24000</v>
      </c>
      <c r="J11" s="56" t="n">
        <f aca="false">(F11+G11+H11)*((1+D11)^(1/12)-1)</f>
        <v>124.561243765174</v>
      </c>
      <c r="K11" s="56" t="n">
        <f aca="false">(F11+G11+H11+J11)*(Inputs!$C$14+IF(B11&lt;=10,Inputs!$C$12,Inputs!$C$13))/12</f>
        <v>53.5722700075251</v>
      </c>
      <c r="L11" s="56" t="n">
        <f aca="false">IF(OR(E11=1,A11&lt;=Inputs!$C$15),0,MAX(Inputs!$C$8*I11-(F11+G11+H11+J11-K11),0))</f>
        <v>0</v>
      </c>
      <c r="M11" s="56" t="n">
        <f aca="false">L11*INDEX(Rates!$B$2:$C$101,C11+1,IF(Inputs!$C$5="Male",1,2))/1000/12*Inputs!$C$16</f>
        <v>0</v>
      </c>
      <c r="N11" s="56" t="n">
        <f aca="false">IF($V$1=1,MAX(F11+G11+H11+J11-K11-M11,0)*Inputs!$C$22/12,0)</f>
        <v>0</v>
      </c>
      <c r="O11" s="56" t="n">
        <f aca="false">IF(AND(MOD(A11,12)=0,B11&gt;=Inputs!$C$18),MAX(F11+G11+H11+J11-K11-M11-N11,0)*Inputs!$C$17,0)</f>
        <v>0</v>
      </c>
      <c r="P11" s="56" t="n">
        <f aca="false">F11+G11+H11+J11-K11-M11-N11+O11</f>
        <v>25661.1173336045</v>
      </c>
      <c r="Q11" s="56" t="n">
        <f aca="false">IF(OR(E11=1,P11&lt;=0),0,P11)</f>
        <v>25661.1173336045</v>
      </c>
      <c r="R11" s="15" t="n">
        <f aca="false">IF(OR(E11=1,AND(P11&lt;=0,I11&gt;0)),1,0)</f>
        <v>0</v>
      </c>
      <c r="S11" s="15" t="n">
        <f aca="false">IF(L11&gt;0,1,0)</f>
        <v>0</v>
      </c>
    </row>
    <row r="12" customFormat="false" ht="15" hidden="false" customHeight="false" outlineLevel="0" collapsed="false">
      <c r="A12" s="15" t="n">
        <v>11</v>
      </c>
      <c r="B12" s="15" t="n">
        <f aca="false">INT((A12-1)/12)+1</f>
        <v>1</v>
      </c>
      <c r="C12" s="15" t="n">
        <f aca="false">MIN(Inputs!$C$4+B12-1,99)</f>
        <v>74</v>
      </c>
      <c r="D12" s="55" t="n">
        <f aca="false">Inputs!$C$29</f>
        <v>0.06</v>
      </c>
      <c r="E12" s="15" t="n">
        <f aca="false">R11</f>
        <v>0</v>
      </c>
      <c r="F12" s="56" t="n">
        <f aca="false">Q11</f>
        <v>25661.1173336045</v>
      </c>
      <c r="G12" s="56" t="n">
        <f aca="false">IF(AND(MOD(A12-1,12)=0,B12&lt;=Inputs!$C$7,E12=0),Inputs!$C$6,0)</f>
        <v>0</v>
      </c>
      <c r="H12" s="56" t="n">
        <f aca="false">IF(B12=1,G12*Inputs!$C$9,0)</f>
        <v>0</v>
      </c>
      <c r="I12" s="56" t="n">
        <f aca="false">I11+G12</f>
        <v>24000</v>
      </c>
      <c r="J12" s="56" t="n">
        <f aca="false">(F12+G12+H12)*((1+D12)^(1/12)-1)</f>
        <v>124.906786184521</v>
      </c>
      <c r="K12" s="56" t="n">
        <f aca="false">(F12+G12+H12+J12)*(Inputs!$C$14+IF(B12&lt;=10,Inputs!$C$12,Inputs!$C$13))/12</f>
        <v>53.7208835828938</v>
      </c>
      <c r="L12" s="56" t="n">
        <f aca="false">IF(OR(E12=1,A12&lt;=Inputs!$C$15),0,MAX(Inputs!$C$8*I12-(F12+G12+H12+J12-K12),0))</f>
        <v>0</v>
      </c>
      <c r="M12" s="56" t="n">
        <f aca="false">L12*INDEX(Rates!$B$2:$C$101,C12+1,IF(Inputs!$C$5="Male",1,2))/1000/12*Inputs!$C$16</f>
        <v>0</v>
      </c>
      <c r="N12" s="56" t="n">
        <f aca="false">IF($V$1=1,MAX(F12+G12+H12+J12-K12-M12,0)*Inputs!$C$22/12,0)</f>
        <v>0</v>
      </c>
      <c r="O12" s="56" t="n">
        <f aca="false">IF(AND(MOD(A12,12)=0,B12&gt;=Inputs!$C$18),MAX(F12+G12+H12+J12-K12-M12-N12,0)*Inputs!$C$17,0)</f>
        <v>0</v>
      </c>
      <c r="P12" s="56" t="n">
        <f aca="false">F12+G12+H12+J12-K12-M12-N12+O12</f>
        <v>25732.3032362061</v>
      </c>
      <c r="Q12" s="56" t="n">
        <f aca="false">IF(OR(E12=1,P12&lt;=0),0,P12)</f>
        <v>25732.3032362061</v>
      </c>
      <c r="R12" s="15" t="n">
        <f aca="false">IF(OR(E12=1,AND(P12&lt;=0,I12&gt;0)),1,0)</f>
        <v>0</v>
      </c>
      <c r="S12" s="15" t="n">
        <f aca="false">IF(L12&gt;0,1,0)</f>
        <v>0</v>
      </c>
    </row>
    <row r="13" customFormat="false" ht="15" hidden="false" customHeight="false" outlineLevel="0" collapsed="false">
      <c r="A13" s="15" t="n">
        <v>12</v>
      </c>
      <c r="B13" s="15" t="n">
        <f aca="false">INT((A13-1)/12)+1</f>
        <v>1</v>
      </c>
      <c r="C13" s="15" t="n">
        <f aca="false">MIN(Inputs!$C$4+B13-1,99)</f>
        <v>74</v>
      </c>
      <c r="D13" s="55" t="n">
        <f aca="false">Inputs!$C$29</f>
        <v>0.06</v>
      </c>
      <c r="E13" s="15" t="n">
        <f aca="false">R12</f>
        <v>0</v>
      </c>
      <c r="F13" s="56" t="n">
        <f aca="false">Q12</f>
        <v>25732.3032362061</v>
      </c>
      <c r="G13" s="56" t="n">
        <f aca="false">IF(AND(MOD(A13-1,12)=0,B13&lt;=Inputs!$C$7,E13=0),Inputs!$C$6,0)</f>
        <v>0</v>
      </c>
      <c r="H13" s="56" t="n">
        <f aca="false">IF(B13=1,G13*Inputs!$C$9,0)</f>
        <v>0</v>
      </c>
      <c r="I13" s="56" t="n">
        <f aca="false">I12+G13</f>
        <v>24000</v>
      </c>
      <c r="J13" s="56" t="n">
        <f aca="false">(F13+G13+H13)*((1+D13)^(1/12)-1)</f>
        <v>125.253287164974</v>
      </c>
      <c r="K13" s="56" t="n">
        <f aca="false">(F13+G13+H13+J13)*(Inputs!$C$14+IF(B13&lt;=10,Inputs!$C$12,Inputs!$C$13))/12</f>
        <v>53.8699094236898</v>
      </c>
      <c r="L13" s="56" t="n">
        <f aca="false">IF(OR(E13=1,A13&lt;=Inputs!$C$15),0,MAX(Inputs!$C$8*I13-(F13+G13+H13+J13-K13),0))</f>
        <v>0</v>
      </c>
      <c r="M13" s="56" t="n">
        <f aca="false">L13*INDEX(Rates!$B$2:$C$101,C13+1,IF(Inputs!$C$5="Male",1,2))/1000/12*Inputs!$C$16</f>
        <v>0</v>
      </c>
      <c r="N13" s="56" t="n">
        <f aca="false">IF($V$1=1,MAX(F13+G13+H13+J13-K13-M13,0)*Inputs!$C$22/12,0)</f>
        <v>0</v>
      </c>
      <c r="O13" s="56" t="n">
        <f aca="false">IF(AND(MOD(A13,12)=0,B13&gt;=Inputs!$C$18),MAX(F13+G13+H13+J13-K13-M13-N13,0)*Inputs!$C$17,0)</f>
        <v>0</v>
      </c>
      <c r="P13" s="56" t="n">
        <f aca="false">F13+G13+H13+J13-K13-M13-N13+O13</f>
        <v>25803.6866139474</v>
      </c>
      <c r="Q13" s="56" t="n">
        <f aca="false">IF(OR(E13=1,P13&lt;=0),0,P13)</f>
        <v>25803.6866139474</v>
      </c>
      <c r="R13" s="15" t="n">
        <f aca="false">IF(OR(E13=1,AND(P13&lt;=0,I13&gt;0)),1,0)</f>
        <v>0</v>
      </c>
      <c r="S13" s="15" t="n">
        <f aca="false">IF(L13&gt;0,1,0)</f>
        <v>0</v>
      </c>
    </row>
    <row r="14" customFormat="false" ht="15" hidden="false" customHeight="false" outlineLevel="0" collapsed="false">
      <c r="A14" s="15" t="n">
        <v>13</v>
      </c>
      <c r="B14" s="15" t="n">
        <f aca="false">INT((A14-1)/12)+1</f>
        <v>2</v>
      </c>
      <c r="C14" s="15" t="n">
        <f aca="false">MIN(Inputs!$C$4+B14-1,99)</f>
        <v>75</v>
      </c>
      <c r="D14" s="55" t="n">
        <f aca="false">Inputs!$C$29</f>
        <v>0.06</v>
      </c>
      <c r="E14" s="15" t="n">
        <f aca="false">R13</f>
        <v>0</v>
      </c>
      <c r="F14" s="56" t="n">
        <f aca="false">Q13</f>
        <v>25803.6866139474</v>
      </c>
      <c r="G14" s="56" t="n">
        <f aca="false">IF(AND(MOD(A14-1,12)=0,B14&lt;=Inputs!$C$7,E14=0),Inputs!$C$6,0)</f>
        <v>24000</v>
      </c>
      <c r="H14" s="56" t="n">
        <f aca="false">IF(B14=1,G14*Inputs!$C$9,0)</f>
        <v>0</v>
      </c>
      <c r="I14" s="56" t="n">
        <f aca="false">I13+G14</f>
        <v>48000</v>
      </c>
      <c r="J14" s="56" t="n">
        <f aca="false">(F14+G14+H14)*((1+D14)^(1/12)-1)</f>
        <v>242.421962933888</v>
      </c>
      <c r="K14" s="56" t="n">
        <f aca="false">(F14+G14+H14+J14)*(Inputs!$C$14+IF(B14&lt;=10,Inputs!$C$12,Inputs!$C$13))/12</f>
        <v>104.262726201836</v>
      </c>
      <c r="L14" s="56" t="n">
        <f aca="false">IF(OR(E14=1,A14&lt;=Inputs!$C$15),0,MAX(Inputs!$C$8*I14-(F14+G14+H14+J14-K14),0))</f>
        <v>0</v>
      </c>
      <c r="M14" s="56" t="n">
        <f aca="false">L14*INDEX(Rates!$B$2:$C$101,C14+1,IF(Inputs!$C$5="Male",1,2))/1000/12*Inputs!$C$16</f>
        <v>0</v>
      </c>
      <c r="N14" s="56" t="n">
        <f aca="false">IF($V$1=1,MAX(F14+G14+H14+J14-K14-M14,0)*Inputs!$C$22/12,0)</f>
        <v>0</v>
      </c>
      <c r="O14" s="56" t="n">
        <f aca="false">IF(AND(MOD(A14,12)=0,B14&gt;=Inputs!$C$18),MAX(F14+G14+H14+J14-K14-M14-N14,0)*Inputs!$C$17,0)</f>
        <v>0</v>
      </c>
      <c r="P14" s="56" t="n">
        <f aca="false">F14+G14+H14+J14-K14-M14-N14+O14</f>
        <v>49941.8458506795</v>
      </c>
      <c r="Q14" s="56" t="n">
        <f aca="false">IF(OR(E14=1,P14&lt;=0),0,P14)</f>
        <v>49941.8458506795</v>
      </c>
      <c r="R14" s="15" t="n">
        <f aca="false">IF(OR(E14=1,AND(P14&lt;=0,I14&gt;0)),1,0)</f>
        <v>0</v>
      </c>
      <c r="S14" s="15" t="n">
        <f aca="false">IF(L14&gt;0,1,0)</f>
        <v>0</v>
      </c>
    </row>
    <row r="15" customFormat="false" ht="15" hidden="false" customHeight="false" outlineLevel="0" collapsed="false">
      <c r="A15" s="15" t="n">
        <v>14</v>
      </c>
      <c r="B15" s="15" t="n">
        <f aca="false">INT((A15-1)/12)+1</f>
        <v>2</v>
      </c>
      <c r="C15" s="15" t="n">
        <f aca="false">MIN(Inputs!$C$4+B15-1,99)</f>
        <v>75</v>
      </c>
      <c r="D15" s="55" t="n">
        <f aca="false">Inputs!$C$29</f>
        <v>0.06</v>
      </c>
      <c r="E15" s="15" t="n">
        <f aca="false">R14</f>
        <v>0</v>
      </c>
      <c r="F15" s="56" t="n">
        <f aca="false">Q14</f>
        <v>49941.8458506795</v>
      </c>
      <c r="G15" s="56" t="n">
        <f aca="false">IF(AND(MOD(A15-1,12)=0,B15&lt;=Inputs!$C$7,E15=0),Inputs!$C$6,0)</f>
        <v>0</v>
      </c>
      <c r="H15" s="56" t="n">
        <f aca="false">IF(B15=1,G15*Inputs!$C$9,0)</f>
        <v>0</v>
      </c>
      <c r="I15" s="56" t="n">
        <f aca="false">I14+G15</f>
        <v>48000</v>
      </c>
      <c r="J15" s="56" t="n">
        <f aca="false">(F15+G15+H15)*((1+D15)^(1/12)-1)</f>
        <v>243.09446000475</v>
      </c>
      <c r="K15" s="56" t="n">
        <f aca="false">(F15+G15+H15+J15)*(Inputs!$C$14+IF(B15&lt;=10,Inputs!$C$12,Inputs!$C$13))/12</f>
        <v>104.551958980592</v>
      </c>
      <c r="L15" s="56" t="n">
        <f aca="false">IF(OR(E15=1,A15&lt;=Inputs!$C$15),0,MAX(Inputs!$C$8*I15-(F15+G15+H15+J15-K15),0))</f>
        <v>0</v>
      </c>
      <c r="M15" s="56" t="n">
        <f aca="false">L15*INDEX(Rates!$B$2:$C$101,C15+1,IF(Inputs!$C$5="Male",1,2))/1000/12*Inputs!$C$16</f>
        <v>0</v>
      </c>
      <c r="N15" s="56" t="n">
        <f aca="false">IF($V$1=1,MAX(F15+G15+H15+J15-K15-M15,0)*Inputs!$C$22/12,0)</f>
        <v>0</v>
      </c>
      <c r="O15" s="56" t="n">
        <f aca="false">IF(AND(MOD(A15,12)=0,B15&gt;=Inputs!$C$18),MAX(F15+G15+H15+J15-K15-M15-N15,0)*Inputs!$C$17,0)</f>
        <v>0</v>
      </c>
      <c r="P15" s="56" t="n">
        <f aca="false">F15+G15+H15+J15-K15-M15-N15+O15</f>
        <v>50080.3883517036</v>
      </c>
      <c r="Q15" s="56" t="n">
        <f aca="false">IF(OR(E15=1,P15&lt;=0),0,P15)</f>
        <v>50080.3883517036</v>
      </c>
      <c r="R15" s="15" t="n">
        <f aca="false">IF(OR(E15=1,AND(P15&lt;=0,I15&gt;0)),1,0)</f>
        <v>0</v>
      </c>
      <c r="S15" s="15" t="n">
        <f aca="false">IF(L15&gt;0,1,0)</f>
        <v>0</v>
      </c>
    </row>
    <row r="16" customFormat="false" ht="15" hidden="false" customHeight="false" outlineLevel="0" collapsed="false">
      <c r="A16" s="15" t="n">
        <v>15</v>
      </c>
      <c r="B16" s="15" t="n">
        <f aca="false">INT((A16-1)/12)+1</f>
        <v>2</v>
      </c>
      <c r="C16" s="15" t="n">
        <f aca="false">MIN(Inputs!$C$4+B16-1,99)</f>
        <v>75</v>
      </c>
      <c r="D16" s="55" t="n">
        <f aca="false">Inputs!$C$29</f>
        <v>0.06</v>
      </c>
      <c r="E16" s="15" t="n">
        <f aca="false">R15</f>
        <v>0</v>
      </c>
      <c r="F16" s="56" t="n">
        <f aca="false">Q15</f>
        <v>50080.3883517036</v>
      </c>
      <c r="G16" s="56" t="n">
        <f aca="false">IF(AND(MOD(A16-1,12)=0,B16&lt;=Inputs!$C$7,E16=0),Inputs!$C$6,0)</f>
        <v>0</v>
      </c>
      <c r="H16" s="56" t="n">
        <f aca="false">IF(B16=1,G16*Inputs!$C$9,0)</f>
        <v>0</v>
      </c>
      <c r="I16" s="56" t="n">
        <f aca="false">I15+G16</f>
        <v>48000</v>
      </c>
      <c r="J16" s="56" t="n">
        <f aca="false">(F16+G16+H16)*((1+D16)^(1/12)-1)</f>
        <v>243.768822633934</v>
      </c>
      <c r="K16" s="56" t="n">
        <f aca="false">(F16+G16+H16+J16)*(Inputs!$C$14+IF(B16&lt;=10,Inputs!$C$12,Inputs!$C$13))/12</f>
        <v>104.841994113203</v>
      </c>
      <c r="L16" s="56" t="n">
        <f aca="false">IF(OR(E16=1,A16&lt;=Inputs!$C$15),0,MAX(Inputs!$C$8*I16-(F16+G16+H16+J16-K16),0))</f>
        <v>0</v>
      </c>
      <c r="M16" s="56" t="n">
        <f aca="false">L16*INDEX(Rates!$B$2:$C$101,C16+1,IF(Inputs!$C$5="Male",1,2))/1000/12*Inputs!$C$16</f>
        <v>0</v>
      </c>
      <c r="N16" s="56" t="n">
        <f aca="false">IF($V$1=1,MAX(F16+G16+H16+J16-K16-M16,0)*Inputs!$C$22/12,0)</f>
        <v>0</v>
      </c>
      <c r="O16" s="56" t="n">
        <f aca="false">IF(AND(MOD(A16,12)=0,B16&gt;=Inputs!$C$18),MAX(F16+G16+H16+J16-K16-M16-N16,0)*Inputs!$C$17,0)</f>
        <v>0</v>
      </c>
      <c r="P16" s="56" t="n">
        <f aca="false">F16+G16+H16+J16-K16-M16-N16+O16</f>
        <v>50219.3151802244</v>
      </c>
      <c r="Q16" s="56" t="n">
        <f aca="false">IF(OR(E16=1,P16&lt;=0),0,P16)</f>
        <v>50219.3151802244</v>
      </c>
      <c r="R16" s="15" t="n">
        <f aca="false">IF(OR(E16=1,AND(P16&lt;=0,I16&gt;0)),1,0)</f>
        <v>0</v>
      </c>
      <c r="S16" s="15" t="n">
        <f aca="false">IF(L16&gt;0,1,0)</f>
        <v>0</v>
      </c>
    </row>
    <row r="17" customFormat="false" ht="15" hidden="false" customHeight="false" outlineLevel="0" collapsed="false">
      <c r="A17" s="15" t="n">
        <v>16</v>
      </c>
      <c r="B17" s="15" t="n">
        <f aca="false">INT((A17-1)/12)+1</f>
        <v>2</v>
      </c>
      <c r="C17" s="15" t="n">
        <f aca="false">MIN(Inputs!$C$4+B17-1,99)</f>
        <v>75</v>
      </c>
      <c r="D17" s="55" t="n">
        <f aca="false">Inputs!$C$29</f>
        <v>0.06</v>
      </c>
      <c r="E17" s="15" t="n">
        <f aca="false">R16</f>
        <v>0</v>
      </c>
      <c r="F17" s="56" t="n">
        <f aca="false">Q16</f>
        <v>50219.3151802244</v>
      </c>
      <c r="G17" s="56" t="n">
        <f aca="false">IF(AND(MOD(A17-1,12)=0,B17&lt;=Inputs!$C$7,E17=0),Inputs!$C$6,0)</f>
        <v>0</v>
      </c>
      <c r="H17" s="56" t="n">
        <f aca="false">IF(B17=1,G17*Inputs!$C$9,0)</f>
        <v>0</v>
      </c>
      <c r="I17" s="56" t="n">
        <f aca="false">I16+G17</f>
        <v>48000</v>
      </c>
      <c r="J17" s="56" t="n">
        <f aca="false">(F17+G17+H17)*((1+D17)^(1/12)-1)</f>
        <v>244.445055996642</v>
      </c>
      <c r="K17" s="56" t="n">
        <f aca="false">(F17+G17+H17+J17)*(Inputs!$C$14+IF(B17&lt;=10,Inputs!$C$12,Inputs!$C$13))/12</f>
        <v>105.13283382546</v>
      </c>
      <c r="L17" s="56" t="n">
        <f aca="false">IF(OR(E17=1,A17&lt;=Inputs!$C$15),0,MAX(Inputs!$C$8*I17-(F17+G17+H17+J17-K17),0))</f>
        <v>0</v>
      </c>
      <c r="M17" s="56" t="n">
        <f aca="false">L17*INDEX(Rates!$B$2:$C$101,C17+1,IF(Inputs!$C$5="Male",1,2))/1000/12*Inputs!$C$16</f>
        <v>0</v>
      </c>
      <c r="N17" s="56" t="n">
        <f aca="false">IF($V$1=1,MAX(F17+G17+H17+J17-K17-M17,0)*Inputs!$C$22/12,0)</f>
        <v>0</v>
      </c>
      <c r="O17" s="56" t="n">
        <f aca="false">IF(AND(MOD(A17,12)=0,B17&gt;=Inputs!$C$18),MAX(F17+G17+H17+J17-K17-M17-N17,0)*Inputs!$C$17,0)</f>
        <v>0</v>
      </c>
      <c r="P17" s="56" t="n">
        <f aca="false">F17+G17+H17+J17-K17-M17-N17+O17</f>
        <v>50358.6274023956</v>
      </c>
      <c r="Q17" s="56" t="n">
        <f aca="false">IF(OR(E17=1,P17&lt;=0),0,P17)</f>
        <v>50358.6274023956</v>
      </c>
      <c r="R17" s="15" t="n">
        <f aca="false">IF(OR(E17=1,AND(P17&lt;=0,I17&gt;0)),1,0)</f>
        <v>0</v>
      </c>
      <c r="S17" s="15" t="n">
        <f aca="false">IF(L17&gt;0,1,0)</f>
        <v>0</v>
      </c>
    </row>
    <row r="18" customFormat="false" ht="15" hidden="false" customHeight="false" outlineLevel="0" collapsed="false">
      <c r="A18" s="15" t="n">
        <v>17</v>
      </c>
      <c r="B18" s="15" t="n">
        <f aca="false">INT((A18-1)/12)+1</f>
        <v>2</v>
      </c>
      <c r="C18" s="15" t="n">
        <f aca="false">MIN(Inputs!$C$4+B18-1,99)</f>
        <v>75</v>
      </c>
      <c r="D18" s="55" t="n">
        <f aca="false">Inputs!$C$29</f>
        <v>0.06</v>
      </c>
      <c r="E18" s="15" t="n">
        <f aca="false">R17</f>
        <v>0</v>
      </c>
      <c r="F18" s="56" t="n">
        <f aca="false">Q17</f>
        <v>50358.6274023956</v>
      </c>
      <c r="G18" s="56" t="n">
        <f aca="false">IF(AND(MOD(A18-1,12)=0,B18&lt;=Inputs!$C$7,E18=0),Inputs!$C$6,0)</f>
        <v>0</v>
      </c>
      <c r="H18" s="56" t="n">
        <f aca="false">IF(B18=1,G18*Inputs!$C$9,0)</f>
        <v>0</v>
      </c>
      <c r="I18" s="56" t="n">
        <f aca="false">I17+G18</f>
        <v>48000</v>
      </c>
      <c r="J18" s="56" t="n">
        <f aca="false">(F18+G18+H18)*((1+D18)^(1/12)-1)</f>
        <v>245.12316528243</v>
      </c>
      <c r="K18" s="56" t="n">
        <f aca="false">(F18+G18+H18+J18)*(Inputs!$C$14+IF(B18&lt;=10,Inputs!$C$12,Inputs!$C$13))/12</f>
        <v>105.424480349329</v>
      </c>
      <c r="L18" s="56" t="n">
        <f aca="false">IF(OR(E18=1,A18&lt;=Inputs!$C$15),0,MAX(Inputs!$C$8*I18-(F18+G18+H18+J18-K18),0))</f>
        <v>0</v>
      </c>
      <c r="M18" s="56" t="n">
        <f aca="false">L18*INDEX(Rates!$B$2:$C$101,C18+1,IF(Inputs!$C$5="Male",1,2))/1000/12*Inputs!$C$16</f>
        <v>0</v>
      </c>
      <c r="N18" s="56" t="n">
        <f aca="false">IF($V$1=1,MAX(F18+G18+H18+J18-K18-M18,0)*Inputs!$C$22/12,0)</f>
        <v>0</v>
      </c>
      <c r="O18" s="56" t="n">
        <f aca="false">IF(AND(MOD(A18,12)=0,B18&gt;=Inputs!$C$18),MAX(F18+G18+H18+J18-K18-M18-N18,0)*Inputs!$C$17,0)</f>
        <v>0</v>
      </c>
      <c r="P18" s="56" t="n">
        <f aca="false">F18+G18+H18+J18-K18-M18-N18+O18</f>
        <v>50498.3260873287</v>
      </c>
      <c r="Q18" s="56" t="n">
        <f aca="false">IF(OR(E18=1,P18&lt;=0),0,P18)</f>
        <v>50498.3260873287</v>
      </c>
      <c r="R18" s="15" t="n">
        <f aca="false">IF(OR(E18=1,AND(P18&lt;=0,I18&gt;0)),1,0)</f>
        <v>0</v>
      </c>
      <c r="S18" s="15" t="n">
        <f aca="false">IF(L18&gt;0,1,0)</f>
        <v>0</v>
      </c>
    </row>
    <row r="19" customFormat="false" ht="15" hidden="false" customHeight="false" outlineLevel="0" collapsed="false">
      <c r="A19" s="15" t="n">
        <v>18</v>
      </c>
      <c r="B19" s="15" t="n">
        <f aca="false">INT((A19-1)/12)+1</f>
        <v>2</v>
      </c>
      <c r="C19" s="15" t="n">
        <f aca="false">MIN(Inputs!$C$4+B19-1,99)</f>
        <v>75</v>
      </c>
      <c r="D19" s="55" t="n">
        <f aca="false">Inputs!$C$29</f>
        <v>0.06</v>
      </c>
      <c r="E19" s="15" t="n">
        <f aca="false">R18</f>
        <v>0</v>
      </c>
      <c r="F19" s="56" t="n">
        <f aca="false">Q18</f>
        <v>50498.3260873287</v>
      </c>
      <c r="G19" s="56" t="n">
        <f aca="false">IF(AND(MOD(A19-1,12)=0,B19&lt;=Inputs!$C$7,E19=0),Inputs!$C$6,0)</f>
        <v>0</v>
      </c>
      <c r="H19" s="56" t="n">
        <f aca="false">IF(B19=1,G19*Inputs!$C$9,0)</f>
        <v>0</v>
      </c>
      <c r="I19" s="56" t="n">
        <f aca="false">I18+G19</f>
        <v>48000</v>
      </c>
      <c r="J19" s="56" t="n">
        <f aca="false">(F19+G19+H19)*((1+D19)^(1/12)-1)</f>
        <v>245.803155695254</v>
      </c>
      <c r="K19" s="56" t="n">
        <f aca="false">(F19+G19+H19+J19)*(Inputs!$C$14+IF(B19&lt;=10,Inputs!$C$12,Inputs!$C$13))/12</f>
        <v>105.716935922966</v>
      </c>
      <c r="L19" s="56" t="n">
        <f aca="false">IF(OR(E19=1,A19&lt;=Inputs!$C$15),0,MAX(Inputs!$C$8*I19-(F19+G19+H19+J19-K19),0))</f>
        <v>0</v>
      </c>
      <c r="M19" s="56" t="n">
        <f aca="false">L19*INDEX(Rates!$B$2:$C$101,C19+1,IF(Inputs!$C$5="Male",1,2))/1000/12*Inputs!$C$16</f>
        <v>0</v>
      </c>
      <c r="N19" s="56" t="n">
        <f aca="false">IF($V$1=1,MAX(F19+G19+H19+J19-K19-M19,0)*Inputs!$C$22/12,0)</f>
        <v>0</v>
      </c>
      <c r="O19" s="56" t="n">
        <f aca="false">IF(AND(MOD(A19,12)=0,B19&gt;=Inputs!$C$18),MAX(F19+G19+H19+J19-K19-M19-N19,0)*Inputs!$C$17,0)</f>
        <v>0</v>
      </c>
      <c r="P19" s="56" t="n">
        <f aca="false">F19+G19+H19+J19-K19-M19-N19+O19</f>
        <v>50638.4123071009</v>
      </c>
      <c r="Q19" s="56" t="n">
        <f aca="false">IF(OR(E19=1,P19&lt;=0),0,P19)</f>
        <v>50638.4123071009</v>
      </c>
      <c r="R19" s="15" t="n">
        <f aca="false">IF(OR(E19=1,AND(P19&lt;=0,I19&gt;0)),1,0)</f>
        <v>0</v>
      </c>
      <c r="S19" s="15" t="n">
        <f aca="false">IF(L19&gt;0,1,0)</f>
        <v>0</v>
      </c>
    </row>
    <row r="20" customFormat="false" ht="15" hidden="false" customHeight="false" outlineLevel="0" collapsed="false">
      <c r="A20" s="15" t="n">
        <v>19</v>
      </c>
      <c r="B20" s="15" t="n">
        <f aca="false">INT((A20-1)/12)+1</f>
        <v>2</v>
      </c>
      <c r="C20" s="15" t="n">
        <f aca="false">MIN(Inputs!$C$4+B20-1,99)</f>
        <v>75</v>
      </c>
      <c r="D20" s="55" t="n">
        <f aca="false">Inputs!$C$29</f>
        <v>0.06</v>
      </c>
      <c r="E20" s="15" t="n">
        <f aca="false">R19</f>
        <v>0</v>
      </c>
      <c r="F20" s="56" t="n">
        <f aca="false">Q19</f>
        <v>50638.4123071009</v>
      </c>
      <c r="G20" s="56" t="n">
        <f aca="false">IF(AND(MOD(A20-1,12)=0,B20&lt;=Inputs!$C$7,E20=0),Inputs!$C$6,0)</f>
        <v>0</v>
      </c>
      <c r="H20" s="56" t="n">
        <f aca="false">IF(B20=1,G20*Inputs!$C$9,0)</f>
        <v>0</v>
      </c>
      <c r="I20" s="56" t="n">
        <f aca="false">I19+G20</f>
        <v>48000</v>
      </c>
      <c r="J20" s="56" t="n">
        <f aca="false">(F20+G20+H20)*((1+D20)^(1/12)-1)</f>
        <v>246.485032453504</v>
      </c>
      <c r="K20" s="56" t="n">
        <f aca="false">(F20+G20+H20+J20)*(Inputs!$C$14+IF(B20&lt;=10,Inputs!$C$12,Inputs!$C$13))/12</f>
        <v>106.010202790738</v>
      </c>
      <c r="L20" s="56" t="n">
        <f aca="false">IF(OR(E20=1,A20&lt;=Inputs!$C$15),0,MAX(Inputs!$C$8*I20-(F20+G20+H20+J20-K20),0))</f>
        <v>0</v>
      </c>
      <c r="M20" s="56" t="n">
        <f aca="false">L20*INDEX(Rates!$B$2:$C$101,C20+1,IF(Inputs!$C$5="Male",1,2))/1000/12*Inputs!$C$16</f>
        <v>0</v>
      </c>
      <c r="N20" s="56" t="n">
        <f aca="false">IF($V$1=1,MAX(F20+G20+H20+J20-K20-M20,0)*Inputs!$C$22/12,0)</f>
        <v>0</v>
      </c>
      <c r="O20" s="56" t="n">
        <f aca="false">IF(AND(MOD(A20,12)=0,B20&gt;=Inputs!$C$18),MAX(F20+G20+H20+J20-K20-M20-N20,0)*Inputs!$C$17,0)</f>
        <v>0</v>
      </c>
      <c r="P20" s="56" t="n">
        <f aca="false">F20+G20+H20+J20-K20-M20-N20+O20</f>
        <v>50778.8871367637</v>
      </c>
      <c r="Q20" s="56" t="n">
        <f aca="false">IF(OR(E20=1,P20&lt;=0),0,P20)</f>
        <v>50778.8871367637</v>
      </c>
      <c r="R20" s="15" t="n">
        <f aca="false">IF(OR(E20=1,AND(P20&lt;=0,I20&gt;0)),1,0)</f>
        <v>0</v>
      </c>
      <c r="S20" s="15" t="n">
        <f aca="false">IF(L20&gt;0,1,0)</f>
        <v>0</v>
      </c>
    </row>
    <row r="21" customFormat="false" ht="15" hidden="false" customHeight="false" outlineLevel="0" collapsed="false">
      <c r="A21" s="15" t="n">
        <v>20</v>
      </c>
      <c r="B21" s="15" t="n">
        <f aca="false">INT((A21-1)/12)+1</f>
        <v>2</v>
      </c>
      <c r="C21" s="15" t="n">
        <f aca="false">MIN(Inputs!$C$4+B21-1,99)</f>
        <v>75</v>
      </c>
      <c r="D21" s="55" t="n">
        <f aca="false">Inputs!$C$29</f>
        <v>0.06</v>
      </c>
      <c r="E21" s="15" t="n">
        <f aca="false">R20</f>
        <v>0</v>
      </c>
      <c r="F21" s="56" t="n">
        <f aca="false">Q20</f>
        <v>50778.8871367637</v>
      </c>
      <c r="G21" s="56" t="n">
        <f aca="false">IF(AND(MOD(A21-1,12)=0,B21&lt;=Inputs!$C$7,E21=0),Inputs!$C$6,0)</f>
        <v>0</v>
      </c>
      <c r="H21" s="56" t="n">
        <f aca="false">IF(B21=1,G21*Inputs!$C$9,0)</f>
        <v>0</v>
      </c>
      <c r="I21" s="56" t="n">
        <f aca="false">I20+G21</f>
        <v>48000</v>
      </c>
      <c r="J21" s="56" t="n">
        <f aca="false">(F21+G21+H21)*((1+D21)^(1/12)-1)</f>
        <v>247.168800790045</v>
      </c>
      <c r="K21" s="56" t="n">
        <f aca="false">(F21+G21+H21+J21)*(Inputs!$C$14+IF(B21&lt;=10,Inputs!$C$12,Inputs!$C$13))/12</f>
        <v>106.304283203237</v>
      </c>
      <c r="L21" s="56" t="n">
        <f aca="false">IF(OR(E21=1,A21&lt;=Inputs!$C$15),0,MAX(Inputs!$C$8*I21-(F21+G21+H21+J21-K21),0))</f>
        <v>0</v>
      </c>
      <c r="M21" s="56" t="n">
        <f aca="false">L21*INDEX(Rates!$B$2:$C$101,C21+1,IF(Inputs!$C$5="Male",1,2))/1000/12*Inputs!$C$16</f>
        <v>0</v>
      </c>
      <c r="N21" s="56" t="n">
        <f aca="false">IF($V$1=1,MAX(F21+G21+H21+J21-K21-M21,0)*Inputs!$C$22/12,0)</f>
        <v>0</v>
      </c>
      <c r="O21" s="56" t="n">
        <f aca="false">IF(AND(MOD(A21,12)=0,B21&gt;=Inputs!$C$18),MAX(F21+G21+H21+J21-K21-M21-N21,0)*Inputs!$C$17,0)</f>
        <v>0</v>
      </c>
      <c r="P21" s="56" t="n">
        <f aca="false">F21+G21+H21+J21-K21-M21-N21+O21</f>
        <v>50919.7516543505</v>
      </c>
      <c r="Q21" s="56" t="n">
        <f aca="false">IF(OR(E21=1,P21&lt;=0),0,P21)</f>
        <v>50919.7516543505</v>
      </c>
      <c r="R21" s="15" t="n">
        <f aca="false">IF(OR(E21=1,AND(P21&lt;=0,I21&gt;0)),1,0)</f>
        <v>0</v>
      </c>
      <c r="S21" s="15" t="n">
        <f aca="false">IF(L21&gt;0,1,0)</f>
        <v>0</v>
      </c>
    </row>
    <row r="22" customFormat="false" ht="15" hidden="false" customHeight="false" outlineLevel="0" collapsed="false">
      <c r="A22" s="15" t="n">
        <v>21</v>
      </c>
      <c r="B22" s="15" t="n">
        <f aca="false">INT((A22-1)/12)+1</f>
        <v>2</v>
      </c>
      <c r="C22" s="15" t="n">
        <f aca="false">MIN(Inputs!$C$4+B22-1,99)</f>
        <v>75</v>
      </c>
      <c r="D22" s="55" t="n">
        <f aca="false">Inputs!$C$29</f>
        <v>0.06</v>
      </c>
      <c r="E22" s="15" t="n">
        <f aca="false">R21</f>
        <v>0</v>
      </c>
      <c r="F22" s="56" t="n">
        <f aca="false">Q21</f>
        <v>50919.7516543505</v>
      </c>
      <c r="G22" s="56" t="n">
        <f aca="false">IF(AND(MOD(A22-1,12)=0,B22&lt;=Inputs!$C$7,E22=0),Inputs!$C$6,0)</f>
        <v>0</v>
      </c>
      <c r="H22" s="56" t="n">
        <f aca="false">IF(B22=1,G22*Inputs!$C$9,0)</f>
        <v>0</v>
      </c>
      <c r="I22" s="56" t="n">
        <f aca="false">I21+G22</f>
        <v>48000</v>
      </c>
      <c r="J22" s="56" t="n">
        <f aca="false">(F22+G22+H22)*((1+D22)^(1/12)-1)</f>
        <v>247.854465952261</v>
      </c>
      <c r="K22" s="56" t="n">
        <f aca="false">(F22+G22+H22+J22)*(Inputs!$C$14+IF(B22&lt;=10,Inputs!$C$12,Inputs!$C$13))/12</f>
        <v>106.599179417297</v>
      </c>
      <c r="L22" s="56" t="n">
        <f aca="false">IF(OR(E22=1,A22&lt;=Inputs!$C$15),0,MAX(Inputs!$C$8*I22-(F22+G22+H22+J22-K22),0))</f>
        <v>0</v>
      </c>
      <c r="M22" s="56" t="n">
        <f aca="false">L22*INDEX(Rates!$B$2:$C$101,C22+1,IF(Inputs!$C$5="Male",1,2))/1000/12*Inputs!$C$16</f>
        <v>0</v>
      </c>
      <c r="N22" s="56" t="n">
        <f aca="false">IF($V$1=1,MAX(F22+G22+H22+J22-K22-M22,0)*Inputs!$C$22/12,0)</f>
        <v>0</v>
      </c>
      <c r="O22" s="56" t="n">
        <f aca="false">IF(AND(MOD(A22,12)=0,B22&gt;=Inputs!$C$18),MAX(F22+G22+H22+J22-K22-M22-N22,0)*Inputs!$C$17,0)</f>
        <v>0</v>
      </c>
      <c r="P22" s="56" t="n">
        <f aca="false">F22+G22+H22+J22-K22-M22-N22+O22</f>
        <v>51061.0069408855</v>
      </c>
      <c r="Q22" s="56" t="n">
        <f aca="false">IF(OR(E22=1,P22&lt;=0),0,P22)</f>
        <v>51061.0069408855</v>
      </c>
      <c r="R22" s="15" t="n">
        <f aca="false">IF(OR(E22=1,AND(P22&lt;=0,I22&gt;0)),1,0)</f>
        <v>0</v>
      </c>
      <c r="S22" s="15" t="n">
        <f aca="false">IF(L22&gt;0,1,0)</f>
        <v>0</v>
      </c>
    </row>
    <row r="23" customFormat="false" ht="15" hidden="false" customHeight="false" outlineLevel="0" collapsed="false">
      <c r="A23" s="15" t="n">
        <v>22</v>
      </c>
      <c r="B23" s="15" t="n">
        <f aca="false">INT((A23-1)/12)+1</f>
        <v>2</v>
      </c>
      <c r="C23" s="15" t="n">
        <f aca="false">MIN(Inputs!$C$4+B23-1,99)</f>
        <v>75</v>
      </c>
      <c r="D23" s="55" t="n">
        <f aca="false">Inputs!$C$29</f>
        <v>0.06</v>
      </c>
      <c r="E23" s="15" t="n">
        <f aca="false">R22</f>
        <v>0</v>
      </c>
      <c r="F23" s="56" t="n">
        <f aca="false">Q22</f>
        <v>51061.0069408855</v>
      </c>
      <c r="G23" s="56" t="n">
        <f aca="false">IF(AND(MOD(A23-1,12)=0,B23&lt;=Inputs!$C$7,E23=0),Inputs!$C$6,0)</f>
        <v>0</v>
      </c>
      <c r="H23" s="56" t="n">
        <f aca="false">IF(B23=1,G23*Inputs!$C$9,0)</f>
        <v>0</v>
      </c>
      <c r="I23" s="56" t="n">
        <f aca="false">I22+G23</f>
        <v>48000</v>
      </c>
      <c r="J23" s="56" t="n">
        <f aca="false">(F23+G23+H23)*((1+D23)^(1/12)-1)</f>
        <v>248.542033202092</v>
      </c>
      <c r="K23" s="56" t="n">
        <f aca="false">(F23+G23+H23+J23)*(Inputs!$C$14+IF(B23&lt;=10,Inputs!$C$12,Inputs!$C$13))/12</f>
        <v>106.894893696016</v>
      </c>
      <c r="L23" s="56" t="n">
        <f aca="false">IF(OR(E23=1,A23&lt;=Inputs!$C$15),0,MAX(Inputs!$C$8*I23-(F23+G23+H23+J23-K23),0))</f>
        <v>0</v>
      </c>
      <c r="M23" s="56" t="n">
        <f aca="false">L23*INDEX(Rates!$B$2:$C$101,C23+1,IF(Inputs!$C$5="Male",1,2))/1000/12*Inputs!$C$16</f>
        <v>0</v>
      </c>
      <c r="N23" s="56" t="n">
        <f aca="false">IF($V$1=1,MAX(F23+G23+H23+J23-K23-M23,0)*Inputs!$C$22/12,0)</f>
        <v>0</v>
      </c>
      <c r="O23" s="56" t="n">
        <f aca="false">IF(AND(MOD(A23,12)=0,B23&gt;=Inputs!$C$18),MAX(F23+G23+H23+J23-K23-M23-N23,0)*Inputs!$C$17,0)</f>
        <v>0</v>
      </c>
      <c r="P23" s="56" t="n">
        <f aca="false">F23+G23+H23+J23-K23-M23-N23+O23</f>
        <v>51202.6540803916</v>
      </c>
      <c r="Q23" s="56" t="n">
        <f aca="false">IF(OR(E23=1,P23&lt;=0),0,P23)</f>
        <v>51202.6540803916</v>
      </c>
      <c r="R23" s="15" t="n">
        <f aca="false">IF(OR(E23=1,AND(P23&lt;=0,I23&gt;0)),1,0)</f>
        <v>0</v>
      </c>
      <c r="S23" s="15" t="n">
        <f aca="false">IF(L23&gt;0,1,0)</f>
        <v>0</v>
      </c>
    </row>
    <row r="24" customFormat="false" ht="15" hidden="false" customHeight="false" outlineLevel="0" collapsed="false">
      <c r="A24" s="15" t="n">
        <v>23</v>
      </c>
      <c r="B24" s="15" t="n">
        <f aca="false">INT((A24-1)/12)+1</f>
        <v>2</v>
      </c>
      <c r="C24" s="15" t="n">
        <f aca="false">MIN(Inputs!$C$4+B24-1,99)</f>
        <v>75</v>
      </c>
      <c r="D24" s="55" t="n">
        <f aca="false">Inputs!$C$29</f>
        <v>0.06</v>
      </c>
      <c r="E24" s="15" t="n">
        <f aca="false">R23</f>
        <v>0</v>
      </c>
      <c r="F24" s="56" t="n">
        <f aca="false">Q23</f>
        <v>51202.6540803916</v>
      </c>
      <c r="G24" s="56" t="n">
        <f aca="false">IF(AND(MOD(A24-1,12)=0,B24&lt;=Inputs!$C$7,E24=0),Inputs!$C$6,0)</f>
        <v>0</v>
      </c>
      <c r="H24" s="56" t="n">
        <f aca="false">IF(B24=1,G24*Inputs!$C$9,0)</f>
        <v>0</v>
      </c>
      <c r="I24" s="56" t="n">
        <f aca="false">I23+G24</f>
        <v>48000</v>
      </c>
      <c r="J24" s="56" t="n">
        <f aca="false">(F24+G24+H24)*((1+D24)^(1/12)-1)</f>
        <v>249.231507816074</v>
      </c>
      <c r="K24" s="56" t="n">
        <f aca="false">(F24+G24+H24+J24)*(Inputs!$C$14+IF(B24&lt;=10,Inputs!$C$12,Inputs!$C$13))/12</f>
        <v>107.191428308766</v>
      </c>
      <c r="L24" s="56" t="n">
        <f aca="false">IF(OR(E24=1,A24&lt;=Inputs!$C$15),0,MAX(Inputs!$C$8*I24-(F24+G24+H24+J24-K24),0))</f>
        <v>0</v>
      </c>
      <c r="M24" s="56" t="n">
        <f aca="false">L24*INDEX(Rates!$B$2:$C$101,C24+1,IF(Inputs!$C$5="Male",1,2))/1000/12*Inputs!$C$16</f>
        <v>0</v>
      </c>
      <c r="N24" s="56" t="n">
        <f aca="false">IF($V$1=1,MAX(F24+G24+H24+J24-K24-M24,0)*Inputs!$C$22/12,0)</f>
        <v>0</v>
      </c>
      <c r="O24" s="56" t="n">
        <f aca="false">IF(AND(MOD(A24,12)=0,B24&gt;=Inputs!$C$18),MAX(F24+G24+H24+J24-K24-M24-N24,0)*Inputs!$C$17,0)</f>
        <v>0</v>
      </c>
      <c r="P24" s="56" t="n">
        <f aca="false">F24+G24+H24+J24-K24-M24-N24+O24</f>
        <v>51344.6941598989</v>
      </c>
      <c r="Q24" s="56" t="n">
        <f aca="false">IF(OR(E24=1,P24&lt;=0),0,P24)</f>
        <v>51344.6941598989</v>
      </c>
      <c r="R24" s="15" t="n">
        <f aca="false">IF(OR(E24=1,AND(P24&lt;=0,I24&gt;0)),1,0)</f>
        <v>0</v>
      </c>
      <c r="S24" s="15" t="n">
        <f aca="false">IF(L24&gt;0,1,0)</f>
        <v>0</v>
      </c>
    </row>
    <row r="25" customFormat="false" ht="15" hidden="false" customHeight="false" outlineLevel="0" collapsed="false">
      <c r="A25" s="15" t="n">
        <v>24</v>
      </c>
      <c r="B25" s="15" t="n">
        <f aca="false">INT((A25-1)/12)+1</f>
        <v>2</v>
      </c>
      <c r="C25" s="15" t="n">
        <f aca="false">MIN(Inputs!$C$4+B25-1,99)</f>
        <v>75</v>
      </c>
      <c r="D25" s="55" t="n">
        <f aca="false">Inputs!$C$29</f>
        <v>0.06</v>
      </c>
      <c r="E25" s="15" t="n">
        <f aca="false">R24</f>
        <v>0</v>
      </c>
      <c r="F25" s="56" t="n">
        <f aca="false">Q24</f>
        <v>51344.6941598989</v>
      </c>
      <c r="G25" s="56" t="n">
        <f aca="false">IF(AND(MOD(A25-1,12)=0,B25&lt;=Inputs!$C$7,E25=0),Inputs!$C$6,0)</f>
        <v>0</v>
      </c>
      <c r="H25" s="56" t="n">
        <f aca="false">IF(B25=1,G25*Inputs!$C$9,0)</f>
        <v>0</v>
      </c>
      <c r="I25" s="56" t="n">
        <f aca="false">I24+G25</f>
        <v>48000</v>
      </c>
      <c r="J25" s="56" t="n">
        <f aca="false">(F25+G25+H25)*((1+D25)^(1/12)-1)</f>
        <v>249.922895085382</v>
      </c>
      <c r="K25" s="56" t="n">
        <f aca="false">(F25+G25+H25+J25)*(Inputs!$C$14+IF(B25&lt;=10,Inputs!$C$12,Inputs!$C$13))/12</f>
        <v>107.488785531217</v>
      </c>
      <c r="L25" s="56" t="n">
        <f aca="false">IF(OR(E25=1,A25&lt;=Inputs!$C$15),0,MAX(Inputs!$C$8*I25-(F25+G25+H25+J25-K25),0))</f>
        <v>0</v>
      </c>
      <c r="M25" s="56" t="n">
        <f aca="false">L25*INDEX(Rates!$B$2:$C$101,C25+1,IF(Inputs!$C$5="Male",1,2))/1000/12*Inputs!$C$16</f>
        <v>0</v>
      </c>
      <c r="N25" s="56" t="n">
        <f aca="false">IF($V$1=1,MAX(F25+G25+H25+J25-K25-M25,0)*Inputs!$C$22/12,0)</f>
        <v>0</v>
      </c>
      <c r="O25" s="56" t="n">
        <f aca="false">IF(AND(MOD(A25,12)=0,B25&gt;=Inputs!$C$18),MAX(F25+G25+H25+J25-K25-M25-N25,0)*Inputs!$C$17,0)</f>
        <v>0</v>
      </c>
      <c r="P25" s="56" t="n">
        <f aca="false">F25+G25+H25+J25-K25-M25-N25+O25</f>
        <v>51487.128269453</v>
      </c>
      <c r="Q25" s="56" t="n">
        <f aca="false">IF(OR(E25=1,P25&lt;=0),0,P25)</f>
        <v>51487.128269453</v>
      </c>
      <c r="R25" s="15" t="n">
        <f aca="false">IF(OR(E25=1,AND(P25&lt;=0,I25&gt;0)),1,0)</f>
        <v>0</v>
      </c>
      <c r="S25" s="15" t="n">
        <f aca="false">IF(L25&gt;0,1,0)</f>
        <v>0</v>
      </c>
    </row>
    <row r="26" customFormat="false" ht="15" hidden="false" customHeight="false" outlineLevel="0" collapsed="false">
      <c r="A26" s="15" t="n">
        <v>25</v>
      </c>
      <c r="B26" s="15" t="n">
        <f aca="false">INT((A26-1)/12)+1</f>
        <v>3</v>
      </c>
      <c r="C26" s="15" t="n">
        <f aca="false">MIN(Inputs!$C$4+B26-1,99)</f>
        <v>76</v>
      </c>
      <c r="D26" s="55" t="n">
        <f aca="false">Inputs!$C$29</f>
        <v>0.06</v>
      </c>
      <c r="E26" s="15" t="n">
        <f aca="false">R25</f>
        <v>0</v>
      </c>
      <c r="F26" s="56" t="n">
        <f aca="false">Q25</f>
        <v>51487.128269453</v>
      </c>
      <c r="G26" s="56" t="n">
        <f aca="false">IF(AND(MOD(A26-1,12)=0,B26&lt;=Inputs!$C$7,E26=0),Inputs!$C$6,0)</f>
        <v>24000</v>
      </c>
      <c r="H26" s="56" t="n">
        <f aca="false">IF(B26=1,G26*Inputs!$C$9,0)</f>
        <v>0</v>
      </c>
      <c r="I26" s="56" t="n">
        <f aca="false">I25+G26</f>
        <v>72000</v>
      </c>
      <c r="J26" s="56" t="n">
        <f aca="false">(F26+G26+H26)*((1+D26)^(1/12)-1)</f>
        <v>367.437413884099</v>
      </c>
      <c r="K26" s="56" t="n">
        <f aca="false">(F26+G26+H26+J26)*(Inputs!$C$14+IF(B26&lt;=10,Inputs!$C$12,Inputs!$C$13))/12</f>
        <v>158.030345173619</v>
      </c>
      <c r="L26" s="56" t="n">
        <f aca="false">IF(OR(E26=1,A26&lt;=Inputs!$C$15),0,MAX(Inputs!$C$8*I26-(F26+G26+H26+J26-K26),0))</f>
        <v>0</v>
      </c>
      <c r="M26" s="56" t="n">
        <f aca="false">L26*INDEX(Rates!$B$2:$C$101,C26+1,IF(Inputs!$C$5="Male",1,2))/1000/12*Inputs!$C$16</f>
        <v>0</v>
      </c>
      <c r="N26" s="56" t="n">
        <f aca="false">IF($V$1=1,MAX(F26+G26+H26+J26-K26-M26,0)*Inputs!$C$22/12,0)</f>
        <v>0</v>
      </c>
      <c r="O26" s="56" t="n">
        <f aca="false">IF(AND(MOD(A26,12)=0,B26&gt;=Inputs!$C$18),MAX(F26+G26+H26+J26-K26-M26-N26,0)*Inputs!$C$17,0)</f>
        <v>0</v>
      </c>
      <c r="P26" s="56" t="n">
        <f aca="false">F26+G26+H26+J26-K26-M26-N26+O26</f>
        <v>75696.5353381635</v>
      </c>
      <c r="Q26" s="56" t="n">
        <f aca="false">IF(OR(E26=1,P26&lt;=0),0,P26)</f>
        <v>75696.5353381635</v>
      </c>
      <c r="R26" s="15" t="n">
        <f aca="false">IF(OR(E26=1,AND(P26&lt;=0,I26&gt;0)),1,0)</f>
        <v>0</v>
      </c>
      <c r="S26" s="15" t="n">
        <f aca="false">IF(L26&gt;0,1,0)</f>
        <v>0</v>
      </c>
    </row>
    <row r="27" customFormat="false" ht="15" hidden="false" customHeight="false" outlineLevel="0" collapsed="false">
      <c r="A27" s="15" t="n">
        <v>26</v>
      </c>
      <c r="B27" s="15" t="n">
        <f aca="false">INT((A27-1)/12)+1</f>
        <v>3</v>
      </c>
      <c r="C27" s="15" t="n">
        <f aca="false">MIN(Inputs!$C$4+B27-1,99)</f>
        <v>76</v>
      </c>
      <c r="D27" s="55" t="n">
        <f aca="false">Inputs!$C$29</f>
        <v>0.06</v>
      </c>
      <c r="E27" s="15" t="n">
        <f aca="false">R26</f>
        <v>0</v>
      </c>
      <c r="F27" s="56" t="n">
        <f aca="false">Q26</f>
        <v>75696.5353381635</v>
      </c>
      <c r="G27" s="56" t="n">
        <f aca="false">IF(AND(MOD(A27-1,12)=0,B27&lt;=Inputs!$C$7,E27=0),Inputs!$C$6,0)</f>
        <v>0</v>
      </c>
      <c r="H27" s="56" t="n">
        <f aca="false">IF(B27=1,G27*Inputs!$C$9,0)</f>
        <v>0</v>
      </c>
      <c r="I27" s="56" t="n">
        <f aca="false">I26+G27</f>
        <v>72000</v>
      </c>
      <c r="J27" s="56" t="n">
        <f aca="false">(F27+G27+H27)*((1+D27)^(1/12)-1)</f>
        <v>368.456713379788</v>
      </c>
      <c r="K27" s="56" t="n">
        <f aca="false">(F27+G27+H27+J27)*(Inputs!$C$14+IF(B27&lt;=10,Inputs!$C$12,Inputs!$C$13))/12</f>
        <v>158.468733440715</v>
      </c>
      <c r="L27" s="56" t="n">
        <f aca="false">IF(OR(E27=1,A27&lt;=Inputs!$C$15),0,MAX(Inputs!$C$8*I27-(F27+G27+H27+J27-K27),0))</f>
        <v>0</v>
      </c>
      <c r="M27" s="56" t="n">
        <f aca="false">L27*INDEX(Rates!$B$2:$C$101,C27+1,IF(Inputs!$C$5="Male",1,2))/1000/12*Inputs!$C$16</f>
        <v>0</v>
      </c>
      <c r="N27" s="56" t="n">
        <f aca="false">IF($V$1=1,MAX(F27+G27+H27+J27-K27-M27,0)*Inputs!$C$22/12,0)</f>
        <v>0</v>
      </c>
      <c r="O27" s="56" t="n">
        <f aca="false">IF(AND(MOD(A27,12)=0,B27&gt;=Inputs!$C$18),MAX(F27+G27+H27+J27-K27-M27-N27,0)*Inputs!$C$17,0)</f>
        <v>0</v>
      </c>
      <c r="P27" s="56" t="n">
        <f aca="false">F27+G27+H27+J27-K27-M27-N27+O27</f>
        <v>75906.5233181025</v>
      </c>
      <c r="Q27" s="56" t="n">
        <f aca="false">IF(OR(E27=1,P27&lt;=0),0,P27)</f>
        <v>75906.5233181025</v>
      </c>
      <c r="R27" s="15" t="n">
        <f aca="false">IF(OR(E27=1,AND(P27&lt;=0,I27&gt;0)),1,0)</f>
        <v>0</v>
      </c>
      <c r="S27" s="15" t="n">
        <f aca="false">IF(L27&gt;0,1,0)</f>
        <v>0</v>
      </c>
    </row>
    <row r="28" customFormat="false" ht="15" hidden="false" customHeight="false" outlineLevel="0" collapsed="false">
      <c r="A28" s="15" t="n">
        <v>27</v>
      </c>
      <c r="B28" s="15" t="n">
        <f aca="false">INT((A28-1)/12)+1</f>
        <v>3</v>
      </c>
      <c r="C28" s="15" t="n">
        <f aca="false">MIN(Inputs!$C$4+B28-1,99)</f>
        <v>76</v>
      </c>
      <c r="D28" s="55" t="n">
        <f aca="false">Inputs!$C$29</f>
        <v>0.06</v>
      </c>
      <c r="E28" s="15" t="n">
        <f aca="false">R27</f>
        <v>0</v>
      </c>
      <c r="F28" s="56" t="n">
        <f aca="false">Q27</f>
        <v>75906.5233181025</v>
      </c>
      <c r="G28" s="56" t="n">
        <f aca="false">IF(AND(MOD(A28-1,12)=0,B28&lt;=Inputs!$C$7,E28=0),Inputs!$C$6,0)</f>
        <v>0</v>
      </c>
      <c r="H28" s="56" t="n">
        <f aca="false">IF(B28=1,G28*Inputs!$C$9,0)</f>
        <v>0</v>
      </c>
      <c r="I28" s="56" t="n">
        <f aca="false">I27+G28</f>
        <v>72000</v>
      </c>
      <c r="J28" s="56" t="n">
        <f aca="false">(F28+G28+H28)*((1+D28)^(1/12)-1)</f>
        <v>369.478840490255</v>
      </c>
      <c r="K28" s="56" t="n">
        <f aca="false">(F28+G28+H28+J28)*(Inputs!$C$14+IF(B28&lt;=10,Inputs!$C$12,Inputs!$C$13))/12</f>
        <v>158.908337830402</v>
      </c>
      <c r="L28" s="56" t="n">
        <f aca="false">IF(OR(E28=1,A28&lt;=Inputs!$C$15),0,MAX(Inputs!$C$8*I28-(F28+G28+H28+J28-K28),0))</f>
        <v>0</v>
      </c>
      <c r="M28" s="56" t="n">
        <f aca="false">L28*INDEX(Rates!$B$2:$C$101,C28+1,IF(Inputs!$C$5="Male",1,2))/1000/12*Inputs!$C$16</f>
        <v>0</v>
      </c>
      <c r="N28" s="56" t="n">
        <f aca="false">IF($V$1=1,MAX(F28+G28+H28+J28-K28-M28,0)*Inputs!$C$22/12,0)</f>
        <v>0</v>
      </c>
      <c r="O28" s="56" t="n">
        <f aca="false">IF(AND(MOD(A28,12)=0,B28&gt;=Inputs!$C$18),MAX(F28+G28+H28+J28-K28-M28-N28,0)*Inputs!$C$17,0)</f>
        <v>0</v>
      </c>
      <c r="P28" s="56" t="n">
        <f aca="false">F28+G28+H28+J28-K28-M28-N28+O28</f>
        <v>76117.0938207624</v>
      </c>
      <c r="Q28" s="56" t="n">
        <f aca="false">IF(OR(E28=1,P28&lt;=0),0,P28)</f>
        <v>76117.0938207624</v>
      </c>
      <c r="R28" s="15" t="n">
        <f aca="false">IF(OR(E28=1,AND(P28&lt;=0,I28&gt;0)),1,0)</f>
        <v>0</v>
      </c>
      <c r="S28" s="15" t="n">
        <f aca="false">IF(L28&gt;0,1,0)</f>
        <v>0</v>
      </c>
    </row>
    <row r="29" customFormat="false" ht="15" hidden="false" customHeight="false" outlineLevel="0" collapsed="false">
      <c r="A29" s="15" t="n">
        <v>28</v>
      </c>
      <c r="B29" s="15" t="n">
        <f aca="false">INT((A29-1)/12)+1</f>
        <v>3</v>
      </c>
      <c r="C29" s="15" t="n">
        <f aca="false">MIN(Inputs!$C$4+B29-1,99)</f>
        <v>76</v>
      </c>
      <c r="D29" s="55" t="n">
        <f aca="false">Inputs!$C$29</f>
        <v>0.06</v>
      </c>
      <c r="E29" s="15" t="n">
        <f aca="false">R28</f>
        <v>0</v>
      </c>
      <c r="F29" s="56" t="n">
        <f aca="false">Q28</f>
        <v>76117.0938207624</v>
      </c>
      <c r="G29" s="56" t="n">
        <f aca="false">IF(AND(MOD(A29-1,12)=0,B29&lt;=Inputs!$C$7,E29=0),Inputs!$C$6,0)</f>
        <v>0</v>
      </c>
      <c r="H29" s="56" t="n">
        <f aca="false">IF(B29=1,G29*Inputs!$C$9,0)</f>
        <v>0</v>
      </c>
      <c r="I29" s="56" t="n">
        <f aca="false">I28+G29</f>
        <v>72000</v>
      </c>
      <c r="J29" s="56" t="n">
        <f aca="false">(F29+G29+H29)*((1+D29)^(1/12)-1)</f>
        <v>370.503803059522</v>
      </c>
      <c r="K29" s="56" t="n">
        <f aca="false">(F29+G29+H29+J29)*(Inputs!$C$14+IF(B29&lt;=10,Inputs!$C$12,Inputs!$C$13))/12</f>
        <v>159.349161716296</v>
      </c>
      <c r="L29" s="56" t="n">
        <f aca="false">IF(OR(E29=1,A29&lt;=Inputs!$C$15),0,MAX(Inputs!$C$8*I29-(F29+G29+H29+J29-K29),0))</f>
        <v>0</v>
      </c>
      <c r="M29" s="56" t="n">
        <f aca="false">L29*INDEX(Rates!$B$2:$C$101,C29+1,IF(Inputs!$C$5="Male",1,2))/1000/12*Inputs!$C$16</f>
        <v>0</v>
      </c>
      <c r="N29" s="56" t="n">
        <f aca="false">IF($V$1=1,MAX(F29+G29+H29+J29-K29-M29,0)*Inputs!$C$22/12,0)</f>
        <v>0</v>
      </c>
      <c r="O29" s="56" t="n">
        <f aca="false">IF(AND(MOD(A29,12)=0,B29&gt;=Inputs!$C$18),MAX(F29+G29+H29+J29-K29-M29-N29,0)*Inputs!$C$17,0)</f>
        <v>0</v>
      </c>
      <c r="P29" s="56" t="n">
        <f aca="false">F29+G29+H29+J29-K29-M29-N29+O29</f>
        <v>76328.2484621056</v>
      </c>
      <c r="Q29" s="56" t="n">
        <f aca="false">IF(OR(E29=1,P29&lt;=0),0,P29)</f>
        <v>76328.2484621056</v>
      </c>
      <c r="R29" s="15" t="n">
        <f aca="false">IF(OR(E29=1,AND(P29&lt;=0,I29&gt;0)),1,0)</f>
        <v>0</v>
      </c>
      <c r="S29" s="15" t="n">
        <f aca="false">IF(L29&gt;0,1,0)</f>
        <v>0</v>
      </c>
    </row>
    <row r="30" customFormat="false" ht="15" hidden="false" customHeight="false" outlineLevel="0" collapsed="false">
      <c r="A30" s="15" t="n">
        <v>29</v>
      </c>
      <c r="B30" s="15" t="n">
        <f aca="false">INT((A30-1)/12)+1</f>
        <v>3</v>
      </c>
      <c r="C30" s="15" t="n">
        <f aca="false">MIN(Inputs!$C$4+B30-1,99)</f>
        <v>76</v>
      </c>
      <c r="D30" s="55" t="n">
        <f aca="false">Inputs!$C$29</f>
        <v>0.06</v>
      </c>
      <c r="E30" s="15" t="n">
        <f aca="false">R29</f>
        <v>0</v>
      </c>
      <c r="F30" s="56" t="n">
        <f aca="false">Q29</f>
        <v>76328.2484621056</v>
      </c>
      <c r="G30" s="56" t="n">
        <f aca="false">IF(AND(MOD(A30-1,12)=0,B30&lt;=Inputs!$C$7,E30=0),Inputs!$C$6,0)</f>
        <v>0</v>
      </c>
      <c r="H30" s="56" t="n">
        <f aca="false">IF(B30=1,G30*Inputs!$C$9,0)</f>
        <v>0</v>
      </c>
      <c r="I30" s="56" t="n">
        <f aca="false">I29+G30</f>
        <v>72000</v>
      </c>
      <c r="J30" s="56" t="n">
        <f aca="false">(F30+G30+H30)*((1+D30)^(1/12)-1)</f>
        <v>371.531608953367</v>
      </c>
      <c r="K30" s="56" t="n">
        <f aca="false">(F30+G30+H30+J30)*(Inputs!$C$14+IF(B30&lt;=10,Inputs!$C$12,Inputs!$C$13))/12</f>
        <v>159.791208481373</v>
      </c>
      <c r="L30" s="56" t="n">
        <f aca="false">IF(OR(E30=1,A30&lt;=Inputs!$C$15),0,MAX(Inputs!$C$8*I30-(F30+G30+H30+J30-K30),0))</f>
        <v>0</v>
      </c>
      <c r="M30" s="56" t="n">
        <f aca="false">L30*INDEX(Rates!$B$2:$C$101,C30+1,IF(Inputs!$C$5="Male",1,2))/1000/12*Inputs!$C$16</f>
        <v>0</v>
      </c>
      <c r="N30" s="56" t="n">
        <f aca="false">IF($V$1=1,MAX(F30+G30+H30+J30-K30-M30,0)*Inputs!$C$22/12,0)</f>
        <v>0</v>
      </c>
      <c r="O30" s="56" t="n">
        <f aca="false">IF(AND(MOD(A30,12)=0,B30&gt;=Inputs!$C$18),MAX(F30+G30+H30+J30-K30-M30-N30,0)*Inputs!$C$17,0)</f>
        <v>0</v>
      </c>
      <c r="P30" s="56" t="n">
        <f aca="false">F30+G30+H30+J30-K30-M30-N30+O30</f>
        <v>76539.9888625776</v>
      </c>
      <c r="Q30" s="56" t="n">
        <f aca="false">IF(OR(E30=1,P30&lt;=0),0,P30)</f>
        <v>76539.9888625776</v>
      </c>
      <c r="R30" s="15" t="n">
        <f aca="false">IF(OR(E30=1,AND(P30&lt;=0,I30&gt;0)),1,0)</f>
        <v>0</v>
      </c>
      <c r="S30" s="15" t="n">
        <f aca="false">IF(L30&gt;0,1,0)</f>
        <v>0</v>
      </c>
    </row>
    <row r="31" customFormat="false" ht="15" hidden="false" customHeight="false" outlineLevel="0" collapsed="false">
      <c r="A31" s="15" t="n">
        <v>30</v>
      </c>
      <c r="B31" s="15" t="n">
        <f aca="false">INT((A31-1)/12)+1</f>
        <v>3</v>
      </c>
      <c r="C31" s="15" t="n">
        <f aca="false">MIN(Inputs!$C$4+B31-1,99)</f>
        <v>76</v>
      </c>
      <c r="D31" s="55" t="n">
        <f aca="false">Inputs!$C$29</f>
        <v>0.06</v>
      </c>
      <c r="E31" s="15" t="n">
        <f aca="false">R30</f>
        <v>0</v>
      </c>
      <c r="F31" s="56" t="n">
        <f aca="false">Q30</f>
        <v>76539.9888625776</v>
      </c>
      <c r="G31" s="56" t="n">
        <f aca="false">IF(AND(MOD(A31-1,12)=0,B31&lt;=Inputs!$C$7,E31=0),Inputs!$C$6,0)</f>
        <v>0</v>
      </c>
      <c r="H31" s="56" t="n">
        <f aca="false">IF(B31=1,G31*Inputs!$C$9,0)</f>
        <v>0</v>
      </c>
      <c r="I31" s="56" t="n">
        <f aca="false">I30+G31</f>
        <v>72000</v>
      </c>
      <c r="J31" s="56" t="n">
        <f aca="false">(F31+G31+H31)*((1+D31)^(1/12)-1)</f>
        <v>372.56226605939</v>
      </c>
      <c r="K31" s="56" t="n">
        <f aca="false">(F31+G31+H31+J31)*(Inputs!$C$14+IF(B31&lt;=10,Inputs!$C$12,Inputs!$C$13))/12</f>
        <v>160.234481517994</v>
      </c>
      <c r="L31" s="56" t="n">
        <f aca="false">IF(OR(E31=1,A31&lt;=Inputs!$C$15),0,MAX(Inputs!$C$8*I31-(F31+G31+H31+J31-K31),0))</f>
        <v>0</v>
      </c>
      <c r="M31" s="56" t="n">
        <f aca="false">L31*INDEX(Rates!$B$2:$C$101,C31+1,IF(Inputs!$C$5="Male",1,2))/1000/12*Inputs!$C$16</f>
        <v>0</v>
      </c>
      <c r="N31" s="56" t="n">
        <f aca="false">IF($V$1=1,MAX(F31+G31+H31+J31-K31-M31,0)*Inputs!$C$22/12,0)</f>
        <v>0</v>
      </c>
      <c r="O31" s="56" t="n">
        <f aca="false">IF(AND(MOD(A31,12)=0,B31&gt;=Inputs!$C$18),MAX(F31+G31+H31+J31-K31-M31-N31,0)*Inputs!$C$17,0)</f>
        <v>0</v>
      </c>
      <c r="P31" s="56" t="n">
        <f aca="false">F31+G31+H31+J31-K31-M31-N31+O31</f>
        <v>76752.316647119</v>
      </c>
      <c r="Q31" s="56" t="n">
        <f aca="false">IF(OR(E31=1,P31&lt;=0),0,P31)</f>
        <v>76752.316647119</v>
      </c>
      <c r="R31" s="15" t="n">
        <f aca="false">IF(OR(E31=1,AND(P31&lt;=0,I31&gt;0)),1,0)</f>
        <v>0</v>
      </c>
      <c r="S31" s="15" t="n">
        <f aca="false">IF(L31&gt;0,1,0)</f>
        <v>0</v>
      </c>
    </row>
    <row r="32" customFormat="false" ht="15" hidden="false" customHeight="false" outlineLevel="0" collapsed="false">
      <c r="A32" s="15" t="n">
        <v>31</v>
      </c>
      <c r="B32" s="15" t="n">
        <f aca="false">INT((A32-1)/12)+1</f>
        <v>3</v>
      </c>
      <c r="C32" s="15" t="n">
        <f aca="false">MIN(Inputs!$C$4+B32-1,99)</f>
        <v>76</v>
      </c>
      <c r="D32" s="55" t="n">
        <f aca="false">Inputs!$C$29</f>
        <v>0.06</v>
      </c>
      <c r="E32" s="15" t="n">
        <f aca="false">R31</f>
        <v>0</v>
      </c>
      <c r="F32" s="56" t="n">
        <f aca="false">Q31</f>
        <v>76752.316647119</v>
      </c>
      <c r="G32" s="56" t="n">
        <f aca="false">IF(AND(MOD(A32-1,12)=0,B32&lt;=Inputs!$C$7,E32=0),Inputs!$C$6,0)</f>
        <v>0</v>
      </c>
      <c r="H32" s="56" t="n">
        <f aca="false">IF(B32=1,G32*Inputs!$C$9,0)</f>
        <v>0</v>
      </c>
      <c r="I32" s="56" t="n">
        <f aca="false">I31+G32</f>
        <v>72000</v>
      </c>
      <c r="J32" s="56" t="n">
        <f aca="false">(F32+G32+H32)*((1+D32)^(1/12)-1)</f>
        <v>373.595782287073</v>
      </c>
      <c r="K32" s="56" t="n">
        <f aca="false">(F32+G32+H32+J32)*(Inputs!$C$14+IF(B32&lt;=10,Inputs!$C$12,Inputs!$C$13))/12</f>
        <v>160.678984227929</v>
      </c>
      <c r="L32" s="56" t="n">
        <f aca="false">IF(OR(E32=1,A32&lt;=Inputs!$C$15),0,MAX(Inputs!$C$8*I32-(F32+G32+H32+J32-K32),0))</f>
        <v>0</v>
      </c>
      <c r="M32" s="56" t="n">
        <f aca="false">L32*INDEX(Rates!$B$2:$C$101,C32+1,IF(Inputs!$C$5="Male",1,2))/1000/12*Inputs!$C$16</f>
        <v>0</v>
      </c>
      <c r="N32" s="56" t="n">
        <f aca="false">IF($V$1=1,MAX(F32+G32+H32+J32-K32-M32,0)*Inputs!$C$22/12,0)</f>
        <v>0</v>
      </c>
      <c r="O32" s="56" t="n">
        <f aca="false">IF(AND(MOD(A32,12)=0,B32&gt;=Inputs!$C$18),MAX(F32+G32+H32+J32-K32-M32-N32,0)*Inputs!$C$17,0)</f>
        <v>0</v>
      </c>
      <c r="P32" s="56" t="n">
        <f aca="false">F32+G32+H32+J32-K32-M32-N32+O32</f>
        <v>76965.2334451782</v>
      </c>
      <c r="Q32" s="56" t="n">
        <f aca="false">IF(OR(E32=1,P32&lt;=0),0,P32)</f>
        <v>76965.2334451782</v>
      </c>
      <c r="R32" s="15" t="n">
        <f aca="false">IF(OR(E32=1,AND(P32&lt;=0,I32&gt;0)),1,0)</f>
        <v>0</v>
      </c>
      <c r="S32" s="15" t="n">
        <f aca="false">IF(L32&gt;0,1,0)</f>
        <v>0</v>
      </c>
    </row>
    <row r="33" customFormat="false" ht="15" hidden="false" customHeight="false" outlineLevel="0" collapsed="false">
      <c r="A33" s="15" t="n">
        <v>32</v>
      </c>
      <c r="B33" s="15" t="n">
        <f aca="false">INT((A33-1)/12)+1</f>
        <v>3</v>
      </c>
      <c r="C33" s="15" t="n">
        <f aca="false">MIN(Inputs!$C$4+B33-1,99)</f>
        <v>76</v>
      </c>
      <c r="D33" s="55" t="n">
        <f aca="false">Inputs!$C$29</f>
        <v>0.06</v>
      </c>
      <c r="E33" s="15" t="n">
        <f aca="false">R32</f>
        <v>0</v>
      </c>
      <c r="F33" s="56" t="n">
        <f aca="false">Q32</f>
        <v>76965.2334451782</v>
      </c>
      <c r="G33" s="56" t="n">
        <f aca="false">IF(AND(MOD(A33-1,12)=0,B33&lt;=Inputs!$C$7,E33=0),Inputs!$C$6,0)</f>
        <v>0</v>
      </c>
      <c r="H33" s="56" t="n">
        <f aca="false">IF(B33=1,G33*Inputs!$C$9,0)</f>
        <v>0</v>
      </c>
      <c r="I33" s="56" t="n">
        <f aca="false">I32+G33</f>
        <v>72000</v>
      </c>
      <c r="J33" s="56" t="n">
        <f aca="false">(F33+G33+H33)*((1+D33)^(1/12)-1)</f>
        <v>374.632165567837</v>
      </c>
      <c r="K33" s="56" t="n">
        <f aca="false">(F33+G33+H33+J33)*(Inputs!$C$14+IF(B33&lt;=10,Inputs!$C$12,Inputs!$C$13))/12</f>
        <v>161.124720022387</v>
      </c>
      <c r="L33" s="56" t="n">
        <f aca="false">IF(OR(E33=1,A33&lt;=Inputs!$C$15),0,MAX(Inputs!$C$8*I33-(F33+G33+H33+J33-K33),0))</f>
        <v>0</v>
      </c>
      <c r="M33" s="56" t="n">
        <f aca="false">L33*INDEX(Rates!$B$2:$C$101,C33+1,IF(Inputs!$C$5="Male",1,2))/1000/12*Inputs!$C$16</f>
        <v>0</v>
      </c>
      <c r="N33" s="56" t="n">
        <f aca="false">IF($V$1=1,MAX(F33+G33+H33+J33-K33-M33,0)*Inputs!$C$22/12,0)</f>
        <v>0</v>
      </c>
      <c r="O33" s="56" t="n">
        <f aca="false">IF(AND(MOD(A33,12)=0,B33&gt;=Inputs!$C$18),MAX(F33+G33+H33+J33-K33-M33-N33,0)*Inputs!$C$17,0)</f>
        <v>0</v>
      </c>
      <c r="P33" s="56" t="n">
        <f aca="false">F33+G33+H33+J33-K33-M33-N33+O33</f>
        <v>77178.7408907236</v>
      </c>
      <c r="Q33" s="56" t="n">
        <f aca="false">IF(OR(E33=1,P33&lt;=0),0,P33)</f>
        <v>77178.7408907236</v>
      </c>
      <c r="R33" s="15" t="n">
        <f aca="false">IF(OR(E33=1,AND(P33&lt;=0,I33&gt;0)),1,0)</f>
        <v>0</v>
      </c>
      <c r="S33" s="15" t="n">
        <f aca="false">IF(L33&gt;0,1,0)</f>
        <v>0</v>
      </c>
    </row>
    <row r="34" customFormat="false" ht="15" hidden="false" customHeight="false" outlineLevel="0" collapsed="false">
      <c r="A34" s="15" t="n">
        <v>33</v>
      </c>
      <c r="B34" s="15" t="n">
        <f aca="false">INT((A34-1)/12)+1</f>
        <v>3</v>
      </c>
      <c r="C34" s="15" t="n">
        <f aca="false">MIN(Inputs!$C$4+B34-1,99)</f>
        <v>76</v>
      </c>
      <c r="D34" s="55" t="n">
        <f aca="false">Inputs!$C$29</f>
        <v>0.06</v>
      </c>
      <c r="E34" s="15" t="n">
        <f aca="false">R33</f>
        <v>0</v>
      </c>
      <c r="F34" s="56" t="n">
        <f aca="false">Q33</f>
        <v>77178.7408907236</v>
      </c>
      <c r="G34" s="56" t="n">
        <f aca="false">IF(AND(MOD(A34-1,12)=0,B34&lt;=Inputs!$C$7,E34=0),Inputs!$C$6,0)</f>
        <v>0</v>
      </c>
      <c r="H34" s="56" t="n">
        <f aca="false">IF(B34=1,G34*Inputs!$C$9,0)</f>
        <v>0</v>
      </c>
      <c r="I34" s="56" t="n">
        <f aca="false">I33+G34</f>
        <v>72000</v>
      </c>
      <c r="J34" s="56" t="n">
        <f aca="false">(F34+G34+H34)*((1+D34)^(1/12)-1)</f>
        <v>375.671423855106</v>
      </c>
      <c r="K34" s="56" t="n">
        <f aca="false">(F34+G34+H34+J34)*(Inputs!$C$14+IF(B34&lt;=10,Inputs!$C$12,Inputs!$C$13))/12</f>
        <v>161.571692322039</v>
      </c>
      <c r="L34" s="56" t="n">
        <f aca="false">IF(OR(E34=1,A34&lt;=Inputs!$C$15),0,MAX(Inputs!$C$8*I34-(F34+G34+H34+J34-K34),0))</f>
        <v>0</v>
      </c>
      <c r="M34" s="56" t="n">
        <f aca="false">L34*INDEX(Rates!$B$2:$C$101,C34+1,IF(Inputs!$C$5="Male",1,2))/1000/12*Inputs!$C$16</f>
        <v>0</v>
      </c>
      <c r="N34" s="56" t="n">
        <f aca="false">IF($V$1=1,MAX(F34+G34+H34+J34-K34-M34,0)*Inputs!$C$22/12,0)</f>
        <v>0</v>
      </c>
      <c r="O34" s="56" t="n">
        <f aca="false">IF(AND(MOD(A34,12)=0,B34&gt;=Inputs!$C$18),MAX(F34+G34+H34+J34-K34-M34-N34,0)*Inputs!$C$17,0)</f>
        <v>0</v>
      </c>
      <c r="P34" s="56" t="n">
        <f aca="false">F34+G34+H34+J34-K34-M34-N34+O34</f>
        <v>77392.8406222567</v>
      </c>
      <c r="Q34" s="56" t="n">
        <f aca="false">IF(OR(E34=1,P34&lt;=0),0,P34)</f>
        <v>77392.8406222567</v>
      </c>
      <c r="R34" s="15" t="n">
        <f aca="false">IF(OR(E34=1,AND(P34&lt;=0,I34&gt;0)),1,0)</f>
        <v>0</v>
      </c>
      <c r="S34" s="15" t="n">
        <f aca="false">IF(L34&gt;0,1,0)</f>
        <v>0</v>
      </c>
    </row>
    <row r="35" customFormat="false" ht="15" hidden="false" customHeight="false" outlineLevel="0" collapsed="false">
      <c r="A35" s="15" t="n">
        <v>34</v>
      </c>
      <c r="B35" s="15" t="n">
        <f aca="false">INT((A35-1)/12)+1</f>
        <v>3</v>
      </c>
      <c r="C35" s="15" t="n">
        <f aca="false">MIN(Inputs!$C$4+B35-1,99)</f>
        <v>76</v>
      </c>
      <c r="D35" s="55" t="n">
        <f aca="false">Inputs!$C$29</f>
        <v>0.06</v>
      </c>
      <c r="E35" s="15" t="n">
        <f aca="false">R34</f>
        <v>0</v>
      </c>
      <c r="F35" s="56" t="n">
        <f aca="false">Q34</f>
        <v>77392.8406222567</v>
      </c>
      <c r="G35" s="56" t="n">
        <f aca="false">IF(AND(MOD(A35-1,12)=0,B35&lt;=Inputs!$C$7,E35=0),Inputs!$C$6,0)</f>
        <v>0</v>
      </c>
      <c r="H35" s="56" t="n">
        <f aca="false">IF(B35=1,G35*Inputs!$C$9,0)</f>
        <v>0</v>
      </c>
      <c r="I35" s="56" t="n">
        <f aca="false">I34+G35</f>
        <v>72000</v>
      </c>
      <c r="J35" s="56" t="n">
        <f aca="false">(F35+G35+H35)*((1+D35)^(1/12)-1)</f>
        <v>376.71356512437</v>
      </c>
      <c r="K35" s="56" t="n">
        <f aca="false">(F35+G35+H35+J35)*(Inputs!$C$14+IF(B35&lt;=10,Inputs!$C$12,Inputs!$C$13))/12</f>
        <v>162.019904557044</v>
      </c>
      <c r="L35" s="56" t="n">
        <f aca="false">IF(OR(E35=1,A35&lt;=Inputs!$C$15),0,MAX(Inputs!$C$8*I35-(F35+G35+H35+J35-K35),0))</f>
        <v>0</v>
      </c>
      <c r="M35" s="56" t="n">
        <f aca="false">L35*INDEX(Rates!$B$2:$C$101,C35+1,IF(Inputs!$C$5="Male",1,2))/1000/12*Inputs!$C$16</f>
        <v>0</v>
      </c>
      <c r="N35" s="56" t="n">
        <f aca="false">IF($V$1=1,MAX(F35+G35+H35+J35-K35-M35,0)*Inputs!$C$22/12,0)</f>
        <v>0</v>
      </c>
      <c r="O35" s="56" t="n">
        <f aca="false">IF(AND(MOD(A35,12)=0,B35&gt;=Inputs!$C$18),MAX(F35+G35+H35+J35-K35-M35-N35,0)*Inputs!$C$17,0)</f>
        <v>0</v>
      </c>
      <c r="P35" s="56" t="n">
        <f aca="false">F35+G35+H35+J35-K35-M35-N35+O35</f>
        <v>77607.534282824</v>
      </c>
      <c r="Q35" s="56" t="n">
        <f aca="false">IF(OR(E35=1,P35&lt;=0),0,P35)</f>
        <v>77607.534282824</v>
      </c>
      <c r="R35" s="15" t="n">
        <f aca="false">IF(OR(E35=1,AND(P35&lt;=0,I35&gt;0)),1,0)</f>
        <v>0</v>
      </c>
      <c r="S35" s="15" t="n">
        <f aca="false">IF(L35&gt;0,1,0)</f>
        <v>0</v>
      </c>
    </row>
    <row r="36" customFormat="false" ht="15" hidden="false" customHeight="false" outlineLevel="0" collapsed="false">
      <c r="A36" s="15" t="n">
        <v>35</v>
      </c>
      <c r="B36" s="15" t="n">
        <f aca="false">INT((A36-1)/12)+1</f>
        <v>3</v>
      </c>
      <c r="C36" s="15" t="n">
        <f aca="false">MIN(Inputs!$C$4+B36-1,99)</f>
        <v>76</v>
      </c>
      <c r="D36" s="55" t="n">
        <f aca="false">Inputs!$C$29</f>
        <v>0.06</v>
      </c>
      <c r="E36" s="15" t="n">
        <f aca="false">R35</f>
        <v>0</v>
      </c>
      <c r="F36" s="56" t="n">
        <f aca="false">Q35</f>
        <v>77607.534282824</v>
      </c>
      <c r="G36" s="56" t="n">
        <f aca="false">IF(AND(MOD(A36-1,12)=0,B36&lt;=Inputs!$C$7,E36=0),Inputs!$C$6,0)</f>
        <v>0</v>
      </c>
      <c r="H36" s="56" t="n">
        <f aca="false">IF(B36=1,G36*Inputs!$C$9,0)</f>
        <v>0</v>
      </c>
      <c r="I36" s="56" t="n">
        <f aca="false">I35+G36</f>
        <v>72000</v>
      </c>
      <c r="J36" s="56" t="n">
        <f aca="false">(F36+G36+H36)*((1+D36)^(1/12)-1)</f>
        <v>377.75859737324</v>
      </c>
      <c r="K36" s="56" t="n">
        <f aca="false">(F36+G36+H36+J36)*(Inputs!$C$14+IF(B36&lt;=10,Inputs!$C$12,Inputs!$C$13))/12</f>
        <v>162.469360167078</v>
      </c>
      <c r="L36" s="56" t="n">
        <f aca="false">IF(OR(E36=1,A36&lt;=Inputs!$C$15),0,MAX(Inputs!$C$8*I36-(F36+G36+H36+J36-K36),0))</f>
        <v>0</v>
      </c>
      <c r="M36" s="56" t="n">
        <f aca="false">L36*INDEX(Rates!$B$2:$C$101,C36+1,IF(Inputs!$C$5="Male",1,2))/1000/12*Inputs!$C$16</f>
        <v>0</v>
      </c>
      <c r="N36" s="56" t="n">
        <f aca="false">IF($V$1=1,MAX(F36+G36+H36+J36-K36-M36,0)*Inputs!$C$22/12,0)</f>
        <v>0</v>
      </c>
      <c r="O36" s="56" t="n">
        <f aca="false">IF(AND(MOD(A36,12)=0,B36&gt;=Inputs!$C$18),MAX(F36+G36+H36+J36-K36-M36-N36,0)*Inputs!$C$17,0)</f>
        <v>0</v>
      </c>
      <c r="P36" s="56" t="n">
        <f aca="false">F36+G36+H36+J36-K36-M36-N36+O36</f>
        <v>77822.8235200301</v>
      </c>
      <c r="Q36" s="56" t="n">
        <f aca="false">IF(OR(E36=1,P36&lt;=0),0,P36)</f>
        <v>77822.8235200301</v>
      </c>
      <c r="R36" s="15" t="n">
        <f aca="false">IF(OR(E36=1,AND(P36&lt;=0,I36&gt;0)),1,0)</f>
        <v>0</v>
      </c>
      <c r="S36" s="15" t="n">
        <f aca="false">IF(L36&gt;0,1,0)</f>
        <v>0</v>
      </c>
    </row>
    <row r="37" customFormat="false" ht="15" hidden="false" customHeight="false" outlineLevel="0" collapsed="false">
      <c r="A37" s="15" t="n">
        <v>36</v>
      </c>
      <c r="B37" s="15" t="n">
        <f aca="false">INT((A37-1)/12)+1</f>
        <v>3</v>
      </c>
      <c r="C37" s="15" t="n">
        <f aca="false">MIN(Inputs!$C$4+B37-1,99)</f>
        <v>76</v>
      </c>
      <c r="D37" s="55" t="n">
        <f aca="false">Inputs!$C$29</f>
        <v>0.06</v>
      </c>
      <c r="E37" s="15" t="n">
        <f aca="false">R36</f>
        <v>0</v>
      </c>
      <c r="F37" s="56" t="n">
        <f aca="false">Q36</f>
        <v>77822.8235200301</v>
      </c>
      <c r="G37" s="56" t="n">
        <f aca="false">IF(AND(MOD(A37-1,12)=0,B37&lt;=Inputs!$C$7,E37=0),Inputs!$C$6,0)</f>
        <v>0</v>
      </c>
      <c r="H37" s="56" t="n">
        <f aca="false">IF(B37=1,G37*Inputs!$C$9,0)</f>
        <v>0</v>
      </c>
      <c r="I37" s="56" t="n">
        <f aca="false">I36+G37</f>
        <v>72000</v>
      </c>
      <c r="J37" s="56" t="n">
        <f aca="false">(F37+G37+H37)*((1+D37)^(1/12)-1)</f>
        <v>378.806528621515</v>
      </c>
      <c r="K37" s="56" t="n">
        <f aca="false">(F37+G37+H37+J37)*(Inputs!$C$14+IF(B37&lt;=10,Inputs!$C$12,Inputs!$C$13))/12</f>
        <v>162.920062601358</v>
      </c>
      <c r="L37" s="56" t="n">
        <f aca="false">IF(OR(E37=1,A37&lt;=Inputs!$C$15),0,MAX(Inputs!$C$8*I37-(F37+G37+H37+J37-K37),0))</f>
        <v>0</v>
      </c>
      <c r="M37" s="56" t="n">
        <f aca="false">L37*INDEX(Rates!$B$2:$C$101,C37+1,IF(Inputs!$C$5="Male",1,2))/1000/12*Inputs!$C$16</f>
        <v>0</v>
      </c>
      <c r="N37" s="56" t="n">
        <f aca="false">IF($V$1=1,MAX(F37+G37+H37+J37-K37-M37,0)*Inputs!$C$22/12,0)</f>
        <v>0</v>
      </c>
      <c r="O37" s="56" t="n">
        <f aca="false">IF(AND(MOD(A37,12)=0,B37&gt;=Inputs!$C$18),MAX(F37+G37+H37+J37-K37-M37-N37,0)*Inputs!$C$17,0)</f>
        <v>0</v>
      </c>
      <c r="P37" s="56" t="n">
        <f aca="false">F37+G37+H37+J37-K37-M37-N37+O37</f>
        <v>78038.7099860503</v>
      </c>
      <c r="Q37" s="56" t="n">
        <f aca="false">IF(OR(E37=1,P37&lt;=0),0,P37)</f>
        <v>78038.7099860503</v>
      </c>
      <c r="R37" s="15" t="n">
        <f aca="false">IF(OR(E37=1,AND(P37&lt;=0,I37&gt;0)),1,0)</f>
        <v>0</v>
      </c>
      <c r="S37" s="15" t="n">
        <f aca="false">IF(L37&gt;0,1,0)</f>
        <v>0</v>
      </c>
    </row>
    <row r="38" customFormat="false" ht="15" hidden="false" customHeight="false" outlineLevel="0" collapsed="false">
      <c r="A38" s="15" t="n">
        <v>37</v>
      </c>
      <c r="B38" s="15" t="n">
        <f aca="false">INT((A38-1)/12)+1</f>
        <v>4</v>
      </c>
      <c r="C38" s="15" t="n">
        <f aca="false">MIN(Inputs!$C$4+B38-1,99)</f>
        <v>77</v>
      </c>
      <c r="D38" s="55" t="n">
        <f aca="false">Inputs!$C$29</f>
        <v>0.06</v>
      </c>
      <c r="E38" s="15" t="n">
        <f aca="false">R37</f>
        <v>0</v>
      </c>
      <c r="F38" s="56" t="n">
        <f aca="false">Q37</f>
        <v>78038.7099860503</v>
      </c>
      <c r="G38" s="56" t="n">
        <f aca="false">IF(AND(MOD(A38-1,12)=0,B38&lt;=Inputs!$C$7,E38=0),Inputs!$C$6,0)</f>
        <v>24000</v>
      </c>
      <c r="H38" s="56" t="n">
        <f aca="false">IF(B38=1,G38*Inputs!$C$9,0)</f>
        <v>0</v>
      </c>
      <c r="I38" s="56" t="n">
        <f aca="false">I37+G38</f>
        <v>96000</v>
      </c>
      <c r="J38" s="56" t="n">
        <f aca="false">(F38+G38+H38)*((1+D38)^(1/12)-1)</f>
        <v>496.678580479475</v>
      </c>
      <c r="K38" s="56" t="n">
        <f aca="false">(F38+G38+H38+J38)*(Inputs!$C$14+IF(B38&lt;=10,Inputs!$C$12,Inputs!$C$13))/12</f>
        <v>213.615392846937</v>
      </c>
      <c r="L38" s="56" t="n">
        <f aca="false">IF(OR(E38=1,A38&lt;=Inputs!$C$15),0,MAX(Inputs!$C$8*I38-(F38+G38+H38+J38-K38),0))</f>
        <v>0</v>
      </c>
      <c r="M38" s="56" t="n">
        <f aca="false">L38*INDEX(Rates!$B$2:$C$101,C38+1,IF(Inputs!$C$5="Male",1,2))/1000/12*Inputs!$C$16</f>
        <v>0</v>
      </c>
      <c r="N38" s="56" t="n">
        <f aca="false">IF($V$1=1,MAX(F38+G38+H38+J38-K38-M38,0)*Inputs!$C$22/12,0)</f>
        <v>0</v>
      </c>
      <c r="O38" s="56" t="n">
        <f aca="false">IF(AND(MOD(A38,12)=0,B38&gt;=Inputs!$C$18),MAX(F38+G38+H38+J38-K38-M38-N38,0)*Inputs!$C$17,0)</f>
        <v>0</v>
      </c>
      <c r="P38" s="56" t="n">
        <f aca="false">F38+G38+H38+J38-K38-M38-N38+O38</f>
        <v>102321.773173683</v>
      </c>
      <c r="Q38" s="56" t="n">
        <f aca="false">IF(OR(E38=1,P38&lt;=0),0,P38)</f>
        <v>102321.773173683</v>
      </c>
      <c r="R38" s="15" t="n">
        <f aca="false">IF(OR(E38=1,AND(P38&lt;=0,I38&gt;0)),1,0)</f>
        <v>0</v>
      </c>
      <c r="S38" s="15" t="n">
        <f aca="false">IF(L38&gt;0,1,0)</f>
        <v>0</v>
      </c>
    </row>
    <row r="39" customFormat="false" ht="15" hidden="false" customHeight="false" outlineLevel="0" collapsed="false">
      <c r="A39" s="15" t="n">
        <v>38</v>
      </c>
      <c r="B39" s="15" t="n">
        <f aca="false">INT((A39-1)/12)+1</f>
        <v>4</v>
      </c>
      <c r="C39" s="15" t="n">
        <f aca="false">MIN(Inputs!$C$4+B39-1,99)</f>
        <v>77</v>
      </c>
      <c r="D39" s="55" t="n">
        <f aca="false">Inputs!$C$29</f>
        <v>0.06</v>
      </c>
      <c r="E39" s="15" t="n">
        <f aca="false">R38</f>
        <v>0</v>
      </c>
      <c r="F39" s="56" t="n">
        <f aca="false">Q38</f>
        <v>102321.773173683</v>
      </c>
      <c r="G39" s="56" t="n">
        <f aca="false">IF(AND(MOD(A39-1,12)=0,B39&lt;=Inputs!$C$7,E39=0),Inputs!$C$6,0)</f>
        <v>0</v>
      </c>
      <c r="H39" s="56" t="n">
        <f aca="false">IF(B39=1,G39*Inputs!$C$9,0)</f>
        <v>0</v>
      </c>
      <c r="I39" s="56" t="n">
        <f aca="false">I38+G39</f>
        <v>96000</v>
      </c>
      <c r="J39" s="56" t="n">
        <f aca="false">(F39+G39+H39)*((1+D39)^(1/12)-1)</f>
        <v>498.056404858463</v>
      </c>
      <c r="K39" s="56" t="n">
        <f aca="false">(F39+G39+H39+J39)*(Inputs!$C$14+IF(B39&lt;=10,Inputs!$C$12,Inputs!$C$13))/12</f>
        <v>214.207978288628</v>
      </c>
      <c r="L39" s="56" t="n">
        <f aca="false">IF(OR(E39=1,A39&lt;=Inputs!$C$15),0,MAX(Inputs!$C$8*I39-(F39+G39+H39+J39-K39),0))</f>
        <v>0</v>
      </c>
      <c r="M39" s="56" t="n">
        <f aca="false">L39*INDEX(Rates!$B$2:$C$101,C39+1,IF(Inputs!$C$5="Male",1,2))/1000/12*Inputs!$C$16</f>
        <v>0</v>
      </c>
      <c r="N39" s="56" t="n">
        <f aca="false">IF($V$1=1,MAX(F39+G39+H39+J39-K39-M39,0)*Inputs!$C$22/12,0)</f>
        <v>0</v>
      </c>
      <c r="O39" s="56" t="n">
        <f aca="false">IF(AND(MOD(A39,12)=0,B39&gt;=Inputs!$C$18),MAX(F39+G39+H39+J39-K39-M39-N39,0)*Inputs!$C$17,0)</f>
        <v>0</v>
      </c>
      <c r="P39" s="56" t="n">
        <f aca="false">F39+G39+H39+J39-K39-M39-N39+O39</f>
        <v>102605.621600253</v>
      </c>
      <c r="Q39" s="56" t="n">
        <f aca="false">IF(OR(E39=1,P39&lt;=0),0,P39)</f>
        <v>102605.621600253</v>
      </c>
      <c r="R39" s="15" t="n">
        <f aca="false">IF(OR(E39=1,AND(P39&lt;=0,I39&gt;0)),1,0)</f>
        <v>0</v>
      </c>
      <c r="S39" s="15" t="n">
        <f aca="false">IF(L39&gt;0,1,0)</f>
        <v>0</v>
      </c>
    </row>
    <row r="40" customFormat="false" ht="15" hidden="false" customHeight="false" outlineLevel="0" collapsed="false">
      <c r="A40" s="15" t="n">
        <v>39</v>
      </c>
      <c r="B40" s="15" t="n">
        <f aca="false">INT((A40-1)/12)+1</f>
        <v>4</v>
      </c>
      <c r="C40" s="15" t="n">
        <f aca="false">MIN(Inputs!$C$4+B40-1,99)</f>
        <v>77</v>
      </c>
      <c r="D40" s="55" t="n">
        <f aca="false">Inputs!$C$29</f>
        <v>0.06</v>
      </c>
      <c r="E40" s="15" t="n">
        <f aca="false">R39</f>
        <v>0</v>
      </c>
      <c r="F40" s="56" t="n">
        <f aca="false">Q39</f>
        <v>102605.621600253</v>
      </c>
      <c r="G40" s="56" t="n">
        <f aca="false">IF(AND(MOD(A40-1,12)=0,B40&lt;=Inputs!$C$7,E40=0),Inputs!$C$6,0)</f>
        <v>0</v>
      </c>
      <c r="H40" s="56" t="n">
        <f aca="false">IF(B40=1,G40*Inputs!$C$9,0)</f>
        <v>0</v>
      </c>
      <c r="I40" s="56" t="n">
        <f aca="false">I39+G40</f>
        <v>96000</v>
      </c>
      <c r="J40" s="56" t="n">
        <f aca="false">(F40+G40+H40)*((1+D40)^(1/12)-1)</f>
        <v>499.438051427685</v>
      </c>
      <c r="K40" s="56" t="n">
        <f aca="false">(F40+G40+H40+J40)*(Inputs!$C$14+IF(B40&lt;=10,Inputs!$C$12,Inputs!$C$13))/12</f>
        <v>214.802207607667</v>
      </c>
      <c r="L40" s="56" t="n">
        <f aca="false">IF(OR(E40=1,A40&lt;=Inputs!$C$15),0,MAX(Inputs!$C$8*I40-(F40+G40+H40+J40-K40),0))</f>
        <v>0</v>
      </c>
      <c r="M40" s="56" t="n">
        <f aca="false">L40*INDEX(Rates!$B$2:$C$101,C40+1,IF(Inputs!$C$5="Male",1,2))/1000/12*Inputs!$C$16</f>
        <v>0</v>
      </c>
      <c r="N40" s="56" t="n">
        <f aca="false">IF($V$1=1,MAX(F40+G40+H40+J40-K40-M40,0)*Inputs!$C$22/12,0)</f>
        <v>0</v>
      </c>
      <c r="O40" s="56" t="n">
        <f aca="false">IF(AND(MOD(A40,12)=0,B40&gt;=Inputs!$C$18),MAX(F40+G40+H40+J40-K40-M40-N40,0)*Inputs!$C$17,0)</f>
        <v>0</v>
      </c>
      <c r="P40" s="56" t="n">
        <f aca="false">F40+G40+H40+J40-K40-M40-N40+O40</f>
        <v>102890.257444073</v>
      </c>
      <c r="Q40" s="56" t="n">
        <f aca="false">IF(OR(E40=1,P40&lt;=0),0,P40)</f>
        <v>102890.257444073</v>
      </c>
      <c r="R40" s="15" t="n">
        <f aca="false">IF(OR(E40=1,AND(P40&lt;=0,I40&gt;0)),1,0)</f>
        <v>0</v>
      </c>
      <c r="S40" s="15" t="n">
        <f aca="false">IF(L40&gt;0,1,0)</f>
        <v>0</v>
      </c>
    </row>
    <row r="41" customFormat="false" ht="15" hidden="false" customHeight="false" outlineLevel="0" collapsed="false">
      <c r="A41" s="15" t="n">
        <v>40</v>
      </c>
      <c r="B41" s="15" t="n">
        <f aca="false">INT((A41-1)/12)+1</f>
        <v>4</v>
      </c>
      <c r="C41" s="15" t="n">
        <f aca="false">MIN(Inputs!$C$4+B41-1,99)</f>
        <v>77</v>
      </c>
      <c r="D41" s="55" t="n">
        <f aca="false">Inputs!$C$29</f>
        <v>0.06</v>
      </c>
      <c r="E41" s="15" t="n">
        <f aca="false">R40</f>
        <v>0</v>
      </c>
      <c r="F41" s="56" t="n">
        <f aca="false">Q40</f>
        <v>102890.257444073</v>
      </c>
      <c r="G41" s="56" t="n">
        <f aca="false">IF(AND(MOD(A41-1,12)=0,B41&lt;=Inputs!$C$7,E41=0),Inputs!$C$6,0)</f>
        <v>0</v>
      </c>
      <c r="H41" s="56" t="n">
        <f aca="false">IF(B41=1,G41*Inputs!$C$9,0)</f>
        <v>0</v>
      </c>
      <c r="I41" s="56" t="n">
        <f aca="false">I40+G41</f>
        <v>96000</v>
      </c>
      <c r="J41" s="56" t="n">
        <f aca="false">(F41+G41+H41)*((1+D41)^(1/12)-1)</f>
        <v>500.823530790188</v>
      </c>
      <c r="K41" s="56" t="n">
        <f aca="false">(F41+G41+H41+J41)*(Inputs!$C$14+IF(B41&lt;=10,Inputs!$C$12,Inputs!$C$13))/12</f>
        <v>215.398085364298</v>
      </c>
      <c r="L41" s="56" t="n">
        <f aca="false">IF(OR(E41=1,A41&lt;=Inputs!$C$15),0,MAX(Inputs!$C$8*I41-(F41+G41+H41+J41-K41),0))</f>
        <v>0</v>
      </c>
      <c r="M41" s="56" t="n">
        <f aca="false">L41*INDEX(Rates!$B$2:$C$101,C41+1,IF(Inputs!$C$5="Male",1,2))/1000/12*Inputs!$C$16</f>
        <v>0</v>
      </c>
      <c r="N41" s="56" t="n">
        <f aca="false">IF($V$1=1,MAX(F41+G41+H41+J41-K41-M41,0)*Inputs!$C$22/12,0)</f>
        <v>0</v>
      </c>
      <c r="O41" s="56" t="n">
        <f aca="false">IF(AND(MOD(A41,12)=0,B41&gt;=Inputs!$C$18),MAX(F41+G41+H41+J41-K41-M41-N41,0)*Inputs!$C$17,0)</f>
        <v>0</v>
      </c>
      <c r="P41" s="56" t="n">
        <f aca="false">F41+G41+H41+J41-K41-M41-N41+O41</f>
        <v>103175.682889499</v>
      </c>
      <c r="Q41" s="56" t="n">
        <f aca="false">IF(OR(E41=1,P41&lt;=0),0,P41)</f>
        <v>103175.682889499</v>
      </c>
      <c r="R41" s="15" t="n">
        <f aca="false">IF(OR(E41=1,AND(P41&lt;=0,I41&gt;0)),1,0)</f>
        <v>0</v>
      </c>
      <c r="S41" s="15" t="n">
        <f aca="false">IF(L41&gt;0,1,0)</f>
        <v>0</v>
      </c>
    </row>
    <row r="42" customFormat="false" ht="15" hidden="false" customHeight="false" outlineLevel="0" collapsed="false">
      <c r="A42" s="15" t="n">
        <v>41</v>
      </c>
      <c r="B42" s="15" t="n">
        <f aca="false">INT((A42-1)/12)+1</f>
        <v>4</v>
      </c>
      <c r="C42" s="15" t="n">
        <f aca="false">MIN(Inputs!$C$4+B42-1,99)</f>
        <v>77</v>
      </c>
      <c r="D42" s="55" t="n">
        <f aca="false">Inputs!$C$29</f>
        <v>0.06</v>
      </c>
      <c r="E42" s="15" t="n">
        <f aca="false">R41</f>
        <v>0</v>
      </c>
      <c r="F42" s="56" t="n">
        <f aca="false">Q41</f>
        <v>103175.682889499</v>
      </c>
      <c r="G42" s="56" t="n">
        <f aca="false">IF(AND(MOD(A42-1,12)=0,B42&lt;=Inputs!$C$7,E42=0),Inputs!$C$6,0)</f>
        <v>0</v>
      </c>
      <c r="H42" s="56" t="n">
        <f aca="false">IF(B42=1,G42*Inputs!$C$9,0)</f>
        <v>0</v>
      </c>
      <c r="I42" s="56" t="n">
        <f aca="false">I41+G42</f>
        <v>96000</v>
      </c>
      <c r="J42" s="56" t="n">
        <f aca="false">(F42+G42+H42)*((1+D42)^(1/12)-1)</f>
        <v>502.212853578434</v>
      </c>
      <c r="K42" s="56" t="n">
        <f aca="false">(F42+G42+H42+J42)*(Inputs!$C$14+IF(B42&lt;=10,Inputs!$C$12,Inputs!$C$13))/12</f>
        <v>215.99561613141</v>
      </c>
      <c r="L42" s="56" t="n">
        <f aca="false">IF(OR(E42=1,A42&lt;=Inputs!$C$15),0,MAX(Inputs!$C$8*I42-(F42+G42+H42+J42-K42),0))</f>
        <v>0</v>
      </c>
      <c r="M42" s="56" t="n">
        <f aca="false">L42*INDEX(Rates!$B$2:$C$101,C42+1,IF(Inputs!$C$5="Male",1,2))/1000/12*Inputs!$C$16</f>
        <v>0</v>
      </c>
      <c r="N42" s="56" t="n">
        <f aca="false">IF($V$1=1,MAX(F42+G42+H42+J42-K42-M42,0)*Inputs!$C$22/12,0)</f>
        <v>0</v>
      </c>
      <c r="O42" s="56" t="n">
        <f aca="false">IF(AND(MOD(A42,12)=0,B42&gt;=Inputs!$C$18),MAX(F42+G42+H42+J42-K42-M42-N42,0)*Inputs!$C$17,0)</f>
        <v>0</v>
      </c>
      <c r="P42" s="56" t="n">
        <f aca="false">F42+G42+H42+J42-K42-M42-N42+O42</f>
        <v>103461.900126946</v>
      </c>
      <c r="Q42" s="56" t="n">
        <f aca="false">IF(OR(E42=1,P42&lt;=0),0,P42)</f>
        <v>103461.900126946</v>
      </c>
      <c r="R42" s="15" t="n">
        <f aca="false">IF(OR(E42=1,AND(P42&lt;=0,I42&gt;0)),1,0)</f>
        <v>0</v>
      </c>
      <c r="S42" s="15" t="n">
        <f aca="false">IF(L42&gt;0,1,0)</f>
        <v>0</v>
      </c>
    </row>
    <row r="43" customFormat="false" ht="15" hidden="false" customHeight="false" outlineLevel="0" collapsed="false">
      <c r="A43" s="15" t="n">
        <v>42</v>
      </c>
      <c r="B43" s="15" t="n">
        <f aca="false">INT((A43-1)/12)+1</f>
        <v>4</v>
      </c>
      <c r="C43" s="15" t="n">
        <f aca="false">MIN(Inputs!$C$4+B43-1,99)</f>
        <v>77</v>
      </c>
      <c r="D43" s="55" t="n">
        <f aca="false">Inputs!$C$29</f>
        <v>0.06</v>
      </c>
      <c r="E43" s="15" t="n">
        <f aca="false">R42</f>
        <v>0</v>
      </c>
      <c r="F43" s="56" t="n">
        <f aca="false">Q42</f>
        <v>103461.900126946</v>
      </c>
      <c r="G43" s="56" t="n">
        <f aca="false">IF(AND(MOD(A43-1,12)=0,B43&lt;=Inputs!$C$7,E43=0),Inputs!$C$6,0)</f>
        <v>0</v>
      </c>
      <c r="H43" s="56" t="n">
        <f aca="false">IF(B43=1,G43*Inputs!$C$9,0)</f>
        <v>0</v>
      </c>
      <c r="I43" s="56" t="n">
        <f aca="false">I42+G43</f>
        <v>96000</v>
      </c>
      <c r="J43" s="56" t="n">
        <f aca="false">(F43+G43+H43)*((1+D43)^(1/12)-1)</f>
        <v>503.60603045438</v>
      </c>
      <c r="K43" s="56" t="n">
        <f aca="false">(F43+G43+H43+J43)*(Inputs!$C$14+IF(B43&lt;=10,Inputs!$C$12,Inputs!$C$13))/12</f>
        <v>216.594804494583</v>
      </c>
      <c r="L43" s="56" t="n">
        <f aca="false">IF(OR(E43=1,A43&lt;=Inputs!$C$15),0,MAX(Inputs!$C$8*I43-(F43+G43+H43+J43-K43),0))</f>
        <v>0</v>
      </c>
      <c r="M43" s="56" t="n">
        <f aca="false">L43*INDEX(Rates!$B$2:$C$101,C43+1,IF(Inputs!$C$5="Male",1,2))/1000/12*Inputs!$C$16</f>
        <v>0</v>
      </c>
      <c r="N43" s="56" t="n">
        <f aca="false">IF($V$1=1,MAX(F43+G43+H43+J43-K43-M43,0)*Inputs!$C$22/12,0)</f>
        <v>0</v>
      </c>
      <c r="O43" s="56" t="n">
        <f aca="false">IF(AND(MOD(A43,12)=0,B43&gt;=Inputs!$C$18),MAX(F43+G43+H43+J43-K43-M43-N43,0)*Inputs!$C$17,0)</f>
        <v>0</v>
      </c>
      <c r="P43" s="56" t="n">
        <f aca="false">F43+G43+H43+J43-K43-M43-N43+O43</f>
        <v>103748.911352905</v>
      </c>
      <c r="Q43" s="56" t="n">
        <f aca="false">IF(OR(E43=1,P43&lt;=0),0,P43)</f>
        <v>103748.911352905</v>
      </c>
      <c r="R43" s="15" t="n">
        <f aca="false">IF(OR(E43=1,AND(P43&lt;=0,I43&gt;0)),1,0)</f>
        <v>0</v>
      </c>
      <c r="S43" s="15" t="n">
        <f aca="false">IF(L43&gt;0,1,0)</f>
        <v>0</v>
      </c>
    </row>
    <row r="44" customFormat="false" ht="15" hidden="false" customHeight="false" outlineLevel="0" collapsed="false">
      <c r="A44" s="15" t="n">
        <v>43</v>
      </c>
      <c r="B44" s="15" t="n">
        <f aca="false">INT((A44-1)/12)+1</f>
        <v>4</v>
      </c>
      <c r="C44" s="15" t="n">
        <f aca="false">MIN(Inputs!$C$4+B44-1,99)</f>
        <v>77</v>
      </c>
      <c r="D44" s="55" t="n">
        <f aca="false">Inputs!$C$29</f>
        <v>0.06</v>
      </c>
      <c r="E44" s="15" t="n">
        <f aca="false">R43</f>
        <v>0</v>
      </c>
      <c r="F44" s="56" t="n">
        <f aca="false">Q43</f>
        <v>103748.911352905</v>
      </c>
      <c r="G44" s="56" t="n">
        <f aca="false">IF(AND(MOD(A44-1,12)=0,B44&lt;=Inputs!$C$7,E44=0),Inputs!$C$6,0)</f>
        <v>0</v>
      </c>
      <c r="H44" s="56" t="n">
        <f aca="false">IF(B44=1,G44*Inputs!$C$9,0)</f>
        <v>0</v>
      </c>
      <c r="I44" s="56" t="n">
        <f aca="false">I43+G44</f>
        <v>96000</v>
      </c>
      <c r="J44" s="56" t="n">
        <f aca="false">(F44+G44+H44)*((1+D44)^(1/12)-1)</f>
        <v>505.00307210956</v>
      </c>
      <c r="K44" s="56" t="n">
        <f aca="false">(F44+G44+H44+J44)*(Inputs!$C$14+IF(B44&lt;=10,Inputs!$C$12,Inputs!$C$13))/12</f>
        <v>217.195655052115</v>
      </c>
      <c r="L44" s="56" t="n">
        <f aca="false">IF(OR(E44=1,A44&lt;=Inputs!$C$15),0,MAX(Inputs!$C$8*I44-(F44+G44+H44+J44-K44),0))</f>
        <v>0</v>
      </c>
      <c r="M44" s="56" t="n">
        <f aca="false">L44*INDEX(Rates!$B$2:$C$101,C44+1,IF(Inputs!$C$5="Male",1,2))/1000/12*Inputs!$C$16</f>
        <v>0</v>
      </c>
      <c r="N44" s="56" t="n">
        <f aca="false">IF($V$1=1,MAX(F44+G44+H44+J44-K44-M44,0)*Inputs!$C$22/12,0)</f>
        <v>0</v>
      </c>
      <c r="O44" s="56" t="n">
        <f aca="false">IF(AND(MOD(A44,12)=0,B44&gt;=Inputs!$C$18),MAX(F44+G44+H44+J44-K44-M44-N44,0)*Inputs!$C$17,0)</f>
        <v>0</v>
      </c>
      <c r="P44" s="56" t="n">
        <f aca="false">F44+G44+H44+J44-K44-M44-N44+O44</f>
        <v>104036.718769963</v>
      </c>
      <c r="Q44" s="56" t="n">
        <f aca="false">IF(OR(E44=1,P44&lt;=0),0,P44)</f>
        <v>104036.718769963</v>
      </c>
      <c r="R44" s="15" t="n">
        <f aca="false">IF(OR(E44=1,AND(P44&lt;=0,I44&gt;0)),1,0)</f>
        <v>0</v>
      </c>
      <c r="S44" s="15" t="n">
        <f aca="false">IF(L44&gt;0,1,0)</f>
        <v>0</v>
      </c>
    </row>
    <row r="45" customFormat="false" ht="15" hidden="false" customHeight="false" outlineLevel="0" collapsed="false">
      <c r="A45" s="15" t="n">
        <v>44</v>
      </c>
      <c r="B45" s="15" t="n">
        <f aca="false">INT((A45-1)/12)+1</f>
        <v>4</v>
      </c>
      <c r="C45" s="15" t="n">
        <f aca="false">MIN(Inputs!$C$4+B45-1,99)</f>
        <v>77</v>
      </c>
      <c r="D45" s="55" t="n">
        <f aca="false">Inputs!$C$29</f>
        <v>0.06</v>
      </c>
      <c r="E45" s="15" t="n">
        <f aca="false">R44</f>
        <v>0</v>
      </c>
      <c r="F45" s="56" t="n">
        <f aca="false">Q44</f>
        <v>104036.718769963</v>
      </c>
      <c r="G45" s="56" t="n">
        <f aca="false">IF(AND(MOD(A45-1,12)=0,B45&lt;=Inputs!$C$7,E45=0),Inputs!$C$6,0)</f>
        <v>0</v>
      </c>
      <c r="H45" s="56" t="n">
        <f aca="false">IF(B45=1,G45*Inputs!$C$9,0)</f>
        <v>0</v>
      </c>
      <c r="I45" s="56" t="n">
        <f aca="false">I44+G45</f>
        <v>96000</v>
      </c>
      <c r="J45" s="56" t="n">
        <f aca="false">(F45+G45+H45)*((1+D45)^(1/12)-1)</f>
        <v>506.403989265168</v>
      </c>
      <c r="K45" s="56" t="n">
        <f aca="false">(F45+G45+H45+J45)*(Inputs!$C$14+IF(B45&lt;=10,Inputs!$C$12,Inputs!$C$13))/12</f>
        <v>217.798172415058</v>
      </c>
      <c r="L45" s="56" t="n">
        <f aca="false">IF(OR(E45=1,A45&lt;=Inputs!$C$15),0,MAX(Inputs!$C$8*I45-(F45+G45+H45+J45-K45),0))</f>
        <v>0</v>
      </c>
      <c r="M45" s="56" t="n">
        <f aca="false">L45*INDEX(Rates!$B$2:$C$101,C45+1,IF(Inputs!$C$5="Male",1,2))/1000/12*Inputs!$C$16</f>
        <v>0</v>
      </c>
      <c r="N45" s="56" t="n">
        <f aca="false">IF($V$1=1,MAX(F45+G45+H45+J45-K45-M45,0)*Inputs!$C$22/12,0)</f>
        <v>0</v>
      </c>
      <c r="O45" s="56" t="n">
        <f aca="false">IF(AND(MOD(A45,12)=0,B45&gt;=Inputs!$C$18),MAX(F45+G45+H45+J45-K45-M45-N45,0)*Inputs!$C$17,0)</f>
        <v>0</v>
      </c>
      <c r="P45" s="56" t="n">
        <f aca="false">F45+G45+H45+J45-K45-M45-N45+O45</f>
        <v>104325.324586813</v>
      </c>
      <c r="Q45" s="56" t="n">
        <f aca="false">IF(OR(E45=1,P45&lt;=0),0,P45)</f>
        <v>104325.324586813</v>
      </c>
      <c r="R45" s="15" t="n">
        <f aca="false">IF(OR(E45=1,AND(P45&lt;=0,I45&gt;0)),1,0)</f>
        <v>0</v>
      </c>
      <c r="S45" s="15" t="n">
        <f aca="false">IF(L45&gt;0,1,0)</f>
        <v>0</v>
      </c>
    </row>
    <row r="46" customFormat="false" ht="15" hidden="false" customHeight="false" outlineLevel="0" collapsed="false">
      <c r="A46" s="15" t="n">
        <v>45</v>
      </c>
      <c r="B46" s="15" t="n">
        <f aca="false">INT((A46-1)/12)+1</f>
        <v>4</v>
      </c>
      <c r="C46" s="15" t="n">
        <f aca="false">MIN(Inputs!$C$4+B46-1,99)</f>
        <v>77</v>
      </c>
      <c r="D46" s="55" t="n">
        <f aca="false">Inputs!$C$29</f>
        <v>0.06</v>
      </c>
      <c r="E46" s="15" t="n">
        <f aca="false">R45</f>
        <v>0</v>
      </c>
      <c r="F46" s="56" t="n">
        <f aca="false">Q45</f>
        <v>104325.324586813</v>
      </c>
      <c r="G46" s="56" t="n">
        <f aca="false">IF(AND(MOD(A46-1,12)=0,B46&lt;=Inputs!$C$7,E46=0),Inputs!$C$6,0)</f>
        <v>0</v>
      </c>
      <c r="H46" s="56" t="n">
        <f aca="false">IF(B46=1,G46*Inputs!$C$9,0)</f>
        <v>0</v>
      </c>
      <c r="I46" s="56" t="n">
        <f aca="false">I45+G46</f>
        <v>96000</v>
      </c>
      <c r="J46" s="56" t="n">
        <f aca="false">(F46+G46+H46)*((1+D46)^(1/12)-1)</f>
        <v>507.808792672138</v>
      </c>
      <c r="K46" s="56" t="n">
        <f aca="false">(F46+G46+H46+J46)*(Inputs!$C$14+IF(B46&lt;=10,Inputs!$C$12,Inputs!$C$13))/12</f>
        <v>218.402361207261</v>
      </c>
      <c r="L46" s="56" t="n">
        <f aca="false">IF(OR(E46=1,A46&lt;=Inputs!$C$15),0,MAX(Inputs!$C$8*I46-(F46+G46+H46+J46-K46),0))</f>
        <v>0</v>
      </c>
      <c r="M46" s="56" t="n">
        <f aca="false">L46*INDEX(Rates!$B$2:$C$101,C46+1,IF(Inputs!$C$5="Male",1,2))/1000/12*Inputs!$C$16</f>
        <v>0</v>
      </c>
      <c r="N46" s="56" t="n">
        <f aca="false">IF($V$1=1,MAX(F46+G46+H46+J46-K46-M46,0)*Inputs!$C$22/12,0)</f>
        <v>0</v>
      </c>
      <c r="O46" s="56" t="n">
        <f aca="false">IF(AND(MOD(A46,12)=0,B46&gt;=Inputs!$C$18),MAX(F46+G46+H46+J46-K46-M46-N46,0)*Inputs!$C$17,0)</f>
        <v>0</v>
      </c>
      <c r="P46" s="56" t="n">
        <f aca="false">F46+G46+H46+J46-K46-M46-N46+O46</f>
        <v>104614.731018278</v>
      </c>
      <c r="Q46" s="56" t="n">
        <f aca="false">IF(OR(E46=1,P46&lt;=0),0,P46)</f>
        <v>104614.731018278</v>
      </c>
      <c r="R46" s="15" t="n">
        <f aca="false">IF(OR(E46=1,AND(P46&lt;=0,I46&gt;0)),1,0)</f>
        <v>0</v>
      </c>
      <c r="S46" s="15" t="n">
        <f aca="false">IF(L46&gt;0,1,0)</f>
        <v>0</v>
      </c>
    </row>
    <row r="47" customFormat="false" ht="15" hidden="false" customHeight="false" outlineLevel="0" collapsed="false">
      <c r="A47" s="15" t="n">
        <v>46</v>
      </c>
      <c r="B47" s="15" t="n">
        <f aca="false">INT((A47-1)/12)+1</f>
        <v>4</v>
      </c>
      <c r="C47" s="15" t="n">
        <f aca="false">MIN(Inputs!$C$4+B47-1,99)</f>
        <v>77</v>
      </c>
      <c r="D47" s="55" t="n">
        <f aca="false">Inputs!$C$29</f>
        <v>0.06</v>
      </c>
      <c r="E47" s="15" t="n">
        <f aca="false">R46</f>
        <v>0</v>
      </c>
      <c r="F47" s="56" t="n">
        <f aca="false">Q46</f>
        <v>104614.731018278</v>
      </c>
      <c r="G47" s="56" t="n">
        <f aca="false">IF(AND(MOD(A47-1,12)=0,B47&lt;=Inputs!$C$7,E47=0),Inputs!$C$6,0)</f>
        <v>0</v>
      </c>
      <c r="H47" s="56" t="n">
        <f aca="false">IF(B47=1,G47*Inputs!$C$9,0)</f>
        <v>0</v>
      </c>
      <c r="I47" s="56" t="n">
        <f aca="false">I46+G47</f>
        <v>96000</v>
      </c>
      <c r="J47" s="56" t="n">
        <f aca="false">(F47+G47+H47)*((1+D47)^(1/12)-1)</f>
        <v>509.217493111229</v>
      </c>
      <c r="K47" s="56" t="n">
        <f aca="false">(F47+G47+H47+J47)*(Inputs!$C$14+IF(B47&lt;=10,Inputs!$C$12,Inputs!$C$13))/12</f>
        <v>219.008226065394</v>
      </c>
      <c r="L47" s="56" t="n">
        <f aca="false">IF(OR(E47=1,A47&lt;=Inputs!$C$15),0,MAX(Inputs!$C$8*I47-(F47+G47+H47+J47-K47),0))</f>
        <v>0</v>
      </c>
      <c r="M47" s="56" t="n">
        <f aca="false">L47*INDEX(Rates!$B$2:$C$101,C47+1,IF(Inputs!$C$5="Male",1,2))/1000/12*Inputs!$C$16</f>
        <v>0</v>
      </c>
      <c r="N47" s="56" t="n">
        <f aca="false">IF($V$1=1,MAX(F47+G47+H47+J47-K47-M47,0)*Inputs!$C$22/12,0)</f>
        <v>0</v>
      </c>
      <c r="O47" s="56" t="n">
        <f aca="false">IF(AND(MOD(A47,12)=0,B47&gt;=Inputs!$C$18),MAX(F47+G47+H47+J47-K47-M47-N47,0)*Inputs!$C$17,0)</f>
        <v>0</v>
      </c>
      <c r="P47" s="56" t="n">
        <f aca="false">F47+G47+H47+J47-K47-M47-N47+O47</f>
        <v>104904.940285324</v>
      </c>
      <c r="Q47" s="56" t="n">
        <f aca="false">IF(OR(E47=1,P47&lt;=0),0,P47)</f>
        <v>104904.940285324</v>
      </c>
      <c r="R47" s="15" t="n">
        <f aca="false">IF(OR(E47=1,AND(P47&lt;=0,I47&gt;0)),1,0)</f>
        <v>0</v>
      </c>
      <c r="S47" s="15" t="n">
        <f aca="false">IF(L47&gt;0,1,0)</f>
        <v>0</v>
      </c>
    </row>
    <row r="48" customFormat="false" ht="15" hidden="false" customHeight="false" outlineLevel="0" collapsed="false">
      <c r="A48" s="15" t="n">
        <v>47</v>
      </c>
      <c r="B48" s="15" t="n">
        <f aca="false">INT((A48-1)/12)+1</f>
        <v>4</v>
      </c>
      <c r="C48" s="15" t="n">
        <f aca="false">MIN(Inputs!$C$4+B48-1,99)</f>
        <v>77</v>
      </c>
      <c r="D48" s="55" t="n">
        <f aca="false">Inputs!$C$29</f>
        <v>0.06</v>
      </c>
      <c r="E48" s="15" t="n">
        <f aca="false">R47</f>
        <v>0</v>
      </c>
      <c r="F48" s="56" t="n">
        <f aca="false">Q47</f>
        <v>104904.940285324</v>
      </c>
      <c r="G48" s="56" t="n">
        <f aca="false">IF(AND(MOD(A48-1,12)=0,B48&lt;=Inputs!$C$7,E48=0),Inputs!$C$6,0)</f>
        <v>0</v>
      </c>
      <c r="H48" s="56" t="n">
        <f aca="false">IF(B48=1,G48*Inputs!$C$9,0)</f>
        <v>0</v>
      </c>
      <c r="I48" s="56" t="n">
        <f aca="false">I47+G48</f>
        <v>96000</v>
      </c>
      <c r="J48" s="56" t="n">
        <f aca="false">(F48+G48+H48)*((1+D48)^(1/12)-1)</f>
        <v>510.630101393106</v>
      </c>
      <c r="K48" s="56" t="n">
        <f aca="false">(F48+G48+H48+J48)*(Inputs!$C$14+IF(B48&lt;=10,Inputs!$C$12,Inputs!$C$13))/12</f>
        <v>219.615771638993</v>
      </c>
      <c r="L48" s="56" t="n">
        <f aca="false">IF(OR(E48=1,A48&lt;=Inputs!$C$15),0,MAX(Inputs!$C$8*I48-(F48+G48+H48+J48-K48),0))</f>
        <v>0</v>
      </c>
      <c r="M48" s="56" t="n">
        <f aca="false">L48*INDEX(Rates!$B$2:$C$101,C48+1,IF(Inputs!$C$5="Male",1,2))/1000/12*Inputs!$C$16</f>
        <v>0</v>
      </c>
      <c r="N48" s="56" t="n">
        <f aca="false">IF($V$1=1,MAX(F48+G48+H48+J48-K48-M48,0)*Inputs!$C$22/12,0)</f>
        <v>0</v>
      </c>
      <c r="O48" s="56" t="n">
        <f aca="false">IF(AND(MOD(A48,12)=0,B48&gt;=Inputs!$C$18),MAX(F48+G48+H48+J48-K48-M48-N48,0)*Inputs!$C$17,0)</f>
        <v>0</v>
      </c>
      <c r="P48" s="56" t="n">
        <f aca="false">F48+G48+H48+J48-K48-M48-N48+O48</f>
        <v>105195.954615078</v>
      </c>
      <c r="Q48" s="56" t="n">
        <f aca="false">IF(OR(E48=1,P48&lt;=0),0,P48)</f>
        <v>105195.954615078</v>
      </c>
      <c r="R48" s="15" t="n">
        <f aca="false">IF(OR(E48=1,AND(P48&lt;=0,I48&gt;0)),1,0)</f>
        <v>0</v>
      </c>
      <c r="S48" s="15" t="n">
        <f aca="false">IF(L48&gt;0,1,0)</f>
        <v>0</v>
      </c>
    </row>
    <row r="49" customFormat="false" ht="15" hidden="false" customHeight="false" outlineLevel="0" collapsed="false">
      <c r="A49" s="15" t="n">
        <v>48</v>
      </c>
      <c r="B49" s="15" t="n">
        <f aca="false">INT((A49-1)/12)+1</f>
        <v>4</v>
      </c>
      <c r="C49" s="15" t="n">
        <f aca="false">MIN(Inputs!$C$4+B49-1,99)</f>
        <v>77</v>
      </c>
      <c r="D49" s="55" t="n">
        <f aca="false">Inputs!$C$29</f>
        <v>0.06</v>
      </c>
      <c r="E49" s="15" t="n">
        <f aca="false">R48</f>
        <v>0</v>
      </c>
      <c r="F49" s="56" t="n">
        <f aca="false">Q48</f>
        <v>105195.954615078</v>
      </c>
      <c r="G49" s="56" t="n">
        <f aca="false">IF(AND(MOD(A49-1,12)=0,B49&lt;=Inputs!$C$7,E49=0),Inputs!$C$6,0)</f>
        <v>0</v>
      </c>
      <c r="H49" s="56" t="n">
        <f aca="false">IF(B49=1,G49*Inputs!$C$9,0)</f>
        <v>0</v>
      </c>
      <c r="I49" s="56" t="n">
        <f aca="false">I48+G49</f>
        <v>96000</v>
      </c>
      <c r="J49" s="56" t="n">
        <f aca="false">(F49+G49+H49)*((1+D49)^(1/12)-1)</f>
        <v>512.046628358423</v>
      </c>
      <c r="K49" s="56" t="n">
        <f aca="false">(F49+G49+H49+J49)*(Inputs!$C$14+IF(B49&lt;=10,Inputs!$C$12,Inputs!$C$13))/12</f>
        <v>220.225002590492</v>
      </c>
      <c r="L49" s="56" t="n">
        <f aca="false">IF(OR(E49=1,A49&lt;=Inputs!$C$15),0,MAX(Inputs!$C$8*I49-(F49+G49+H49+J49-K49),0))</f>
        <v>0</v>
      </c>
      <c r="M49" s="56" t="n">
        <f aca="false">L49*INDEX(Rates!$B$2:$C$101,C49+1,IF(Inputs!$C$5="Male",1,2))/1000/12*Inputs!$C$16</f>
        <v>0</v>
      </c>
      <c r="N49" s="56" t="n">
        <f aca="false">IF($V$1=1,MAX(F49+G49+H49+J49-K49-M49,0)*Inputs!$C$22/12,0)</f>
        <v>0</v>
      </c>
      <c r="O49" s="56" t="n">
        <f aca="false">IF(AND(MOD(A49,12)=0,B49&gt;=Inputs!$C$18),MAX(F49+G49+H49+J49-K49-M49-N49,0)*Inputs!$C$17,0)</f>
        <v>0</v>
      </c>
      <c r="P49" s="56" t="n">
        <f aca="false">F49+G49+H49+J49-K49-M49-N49+O49</f>
        <v>105487.776240846</v>
      </c>
      <c r="Q49" s="56" t="n">
        <f aca="false">IF(OR(E49=1,P49&lt;=0),0,P49)</f>
        <v>105487.776240846</v>
      </c>
      <c r="R49" s="15" t="n">
        <f aca="false">IF(OR(E49=1,AND(P49&lt;=0,I49&gt;0)),1,0)</f>
        <v>0</v>
      </c>
      <c r="S49" s="15" t="n">
        <f aca="false">IF(L49&gt;0,1,0)</f>
        <v>0</v>
      </c>
    </row>
    <row r="50" customFormat="false" ht="15" hidden="false" customHeight="false" outlineLevel="0" collapsed="false">
      <c r="A50" s="15" t="n">
        <v>49</v>
      </c>
      <c r="B50" s="15" t="n">
        <f aca="false">INT((A50-1)/12)+1</f>
        <v>5</v>
      </c>
      <c r="C50" s="15" t="n">
        <f aca="false">MIN(Inputs!$C$4+B50-1,99)</f>
        <v>78</v>
      </c>
      <c r="D50" s="55" t="n">
        <f aca="false">Inputs!$C$29</f>
        <v>0.06</v>
      </c>
      <c r="E50" s="15" t="n">
        <f aca="false">R49</f>
        <v>0</v>
      </c>
      <c r="F50" s="56" t="n">
        <f aca="false">Q49</f>
        <v>105487.776240846</v>
      </c>
      <c r="G50" s="56" t="n">
        <f aca="false">IF(AND(MOD(A50-1,12)=0,B50&lt;=Inputs!$C$7,E50=0),Inputs!$C$6,0)</f>
        <v>24000</v>
      </c>
      <c r="H50" s="56" t="n">
        <f aca="false">IF(B50=1,G50*Inputs!$C$9,0)</f>
        <v>0</v>
      </c>
      <c r="I50" s="56" t="n">
        <f aca="false">I49+G50</f>
        <v>120000</v>
      </c>
      <c r="J50" s="56" t="n">
        <f aca="false">(F50+G50+H50)*((1+D50)^(1/12)-1)</f>
        <v>630.288298446143</v>
      </c>
      <c r="K50" s="56" t="n">
        <f aca="false">(F50+G50+H50+J50)*(Inputs!$C$14+IF(B50&lt;=10,Inputs!$C$12,Inputs!$C$13))/12</f>
        <v>271.079301123525</v>
      </c>
      <c r="L50" s="56" t="n">
        <f aca="false">IF(OR(E50=1,A50&lt;=Inputs!$C$15),0,MAX(Inputs!$C$8*I50-(F50+G50+H50+J50-K50),0))</f>
        <v>0</v>
      </c>
      <c r="M50" s="56" t="n">
        <f aca="false">L50*INDEX(Rates!$B$2:$C$101,C50+1,IF(Inputs!$C$5="Male",1,2))/1000/12*Inputs!$C$16</f>
        <v>0</v>
      </c>
      <c r="N50" s="56" t="n">
        <f aca="false">IF($V$1=1,MAX(F50+G50+H50+J50-K50-M50,0)*Inputs!$C$22/12,0)</f>
        <v>0</v>
      </c>
      <c r="O50" s="56" t="n">
        <f aca="false">IF(AND(MOD(A50,12)=0,B50&gt;=Inputs!$C$18),MAX(F50+G50+H50+J50-K50-M50-N50,0)*Inputs!$C$17,0)</f>
        <v>0</v>
      </c>
      <c r="P50" s="56" t="n">
        <f aca="false">F50+G50+H50+J50-K50-M50-N50+O50</f>
        <v>129846.985238168</v>
      </c>
      <c r="Q50" s="56" t="n">
        <f aca="false">IF(OR(E50=1,P50&lt;=0),0,P50)</f>
        <v>129846.985238168</v>
      </c>
      <c r="R50" s="15" t="n">
        <f aca="false">IF(OR(E50=1,AND(P50&lt;=0,I50&gt;0)),1,0)</f>
        <v>0</v>
      </c>
      <c r="S50" s="15" t="n">
        <f aca="false">IF(L50&gt;0,1,0)</f>
        <v>0</v>
      </c>
    </row>
    <row r="51" customFormat="false" ht="15" hidden="false" customHeight="false" outlineLevel="0" collapsed="false">
      <c r="A51" s="15" t="n">
        <v>50</v>
      </c>
      <c r="B51" s="15" t="n">
        <f aca="false">INT((A51-1)/12)+1</f>
        <v>5</v>
      </c>
      <c r="C51" s="15" t="n">
        <f aca="false">MIN(Inputs!$C$4+B51-1,99)</f>
        <v>78</v>
      </c>
      <c r="D51" s="55" t="n">
        <f aca="false">Inputs!$C$29</f>
        <v>0.06</v>
      </c>
      <c r="E51" s="15" t="n">
        <f aca="false">R50</f>
        <v>0</v>
      </c>
      <c r="F51" s="56" t="n">
        <f aca="false">Q50</f>
        <v>129846.985238168</v>
      </c>
      <c r="G51" s="56" t="n">
        <f aca="false">IF(AND(MOD(A51-1,12)=0,B51&lt;=Inputs!$C$7,E51=0),Inputs!$C$6,0)</f>
        <v>0</v>
      </c>
      <c r="H51" s="56" t="n">
        <f aca="false">IF(B51=1,G51*Inputs!$C$9,0)</f>
        <v>0</v>
      </c>
      <c r="I51" s="56" t="n">
        <f aca="false">I50+G51</f>
        <v>120000</v>
      </c>
      <c r="J51" s="56" t="n">
        <f aca="false">(F51+G51+H51)*((1+D51)^(1/12)-1)</f>
        <v>632.036766404137</v>
      </c>
      <c r="K51" s="56" t="n">
        <f aca="false">(F51+G51+H51+J51)*(Inputs!$C$14+IF(B51&lt;=10,Inputs!$C$12,Inputs!$C$13))/12</f>
        <v>271.831295842859</v>
      </c>
      <c r="L51" s="56" t="n">
        <f aca="false">IF(OR(E51=1,A51&lt;=Inputs!$C$15),0,MAX(Inputs!$C$8*I51-(F51+G51+H51+J51-K51),0))</f>
        <v>0</v>
      </c>
      <c r="M51" s="56" t="n">
        <f aca="false">L51*INDEX(Rates!$B$2:$C$101,C51+1,IF(Inputs!$C$5="Male",1,2))/1000/12*Inputs!$C$16</f>
        <v>0</v>
      </c>
      <c r="N51" s="56" t="n">
        <f aca="false">IF($V$1=1,MAX(F51+G51+H51+J51-K51-M51,0)*Inputs!$C$22/12,0)</f>
        <v>0</v>
      </c>
      <c r="O51" s="56" t="n">
        <f aca="false">IF(AND(MOD(A51,12)=0,B51&gt;=Inputs!$C$18),MAX(F51+G51+H51+J51-K51-M51-N51,0)*Inputs!$C$17,0)</f>
        <v>0</v>
      </c>
      <c r="P51" s="56" t="n">
        <f aca="false">F51+G51+H51+J51-K51-M51-N51+O51</f>
        <v>130207.19070873</v>
      </c>
      <c r="Q51" s="56" t="n">
        <f aca="false">IF(OR(E51=1,P51&lt;=0),0,P51)</f>
        <v>130207.19070873</v>
      </c>
      <c r="R51" s="15" t="n">
        <f aca="false">IF(OR(E51=1,AND(P51&lt;=0,I51&gt;0)),1,0)</f>
        <v>0</v>
      </c>
      <c r="S51" s="15" t="n">
        <f aca="false">IF(L51&gt;0,1,0)</f>
        <v>0</v>
      </c>
    </row>
    <row r="52" customFormat="false" ht="15" hidden="false" customHeight="false" outlineLevel="0" collapsed="false">
      <c r="A52" s="15" t="n">
        <v>51</v>
      </c>
      <c r="B52" s="15" t="n">
        <f aca="false">INT((A52-1)/12)+1</f>
        <v>5</v>
      </c>
      <c r="C52" s="15" t="n">
        <f aca="false">MIN(Inputs!$C$4+B52-1,99)</f>
        <v>78</v>
      </c>
      <c r="D52" s="55" t="n">
        <f aca="false">Inputs!$C$29</f>
        <v>0.06</v>
      </c>
      <c r="E52" s="15" t="n">
        <f aca="false">R51</f>
        <v>0</v>
      </c>
      <c r="F52" s="56" t="n">
        <f aca="false">Q51</f>
        <v>130207.19070873</v>
      </c>
      <c r="G52" s="56" t="n">
        <f aca="false">IF(AND(MOD(A52-1,12)=0,B52&lt;=Inputs!$C$7,E52=0),Inputs!$C$6,0)</f>
        <v>0</v>
      </c>
      <c r="H52" s="56" t="n">
        <f aca="false">IF(B52=1,G52*Inputs!$C$9,0)</f>
        <v>0</v>
      </c>
      <c r="I52" s="56" t="n">
        <f aca="false">I51+G52</f>
        <v>120000</v>
      </c>
      <c r="J52" s="56" t="n">
        <f aca="false">(F52+G52+H52)*((1+D52)^(1/12)-1)</f>
        <v>633.790084746007</v>
      </c>
      <c r="K52" s="56" t="n">
        <f aca="false">(F52+G52+H52+J52)*(Inputs!$C$14+IF(B52&lt;=10,Inputs!$C$12,Inputs!$C$13))/12</f>
        <v>272.585376653074</v>
      </c>
      <c r="L52" s="56" t="n">
        <f aca="false">IF(OR(E52=1,A52&lt;=Inputs!$C$15),0,MAX(Inputs!$C$8*I52-(F52+G52+H52+J52-K52),0))</f>
        <v>0</v>
      </c>
      <c r="M52" s="56" t="n">
        <f aca="false">L52*INDEX(Rates!$B$2:$C$101,C52+1,IF(Inputs!$C$5="Male",1,2))/1000/12*Inputs!$C$16</f>
        <v>0</v>
      </c>
      <c r="N52" s="56" t="n">
        <f aca="false">IF($V$1=1,MAX(F52+G52+H52+J52-K52-M52,0)*Inputs!$C$22/12,0)</f>
        <v>0</v>
      </c>
      <c r="O52" s="56" t="n">
        <f aca="false">IF(AND(MOD(A52,12)=0,B52&gt;=Inputs!$C$18),MAX(F52+G52+H52+J52-K52-M52-N52,0)*Inputs!$C$17,0)</f>
        <v>0</v>
      </c>
      <c r="P52" s="56" t="n">
        <f aca="false">F52+G52+H52+J52-K52-M52-N52+O52</f>
        <v>130568.395416823</v>
      </c>
      <c r="Q52" s="56" t="n">
        <f aca="false">IF(OR(E52=1,P52&lt;=0),0,P52)</f>
        <v>130568.395416823</v>
      </c>
      <c r="R52" s="15" t="n">
        <f aca="false">IF(OR(E52=1,AND(P52&lt;=0,I52&gt;0)),1,0)</f>
        <v>0</v>
      </c>
      <c r="S52" s="15" t="n">
        <f aca="false">IF(L52&gt;0,1,0)</f>
        <v>0</v>
      </c>
    </row>
    <row r="53" customFormat="false" ht="15" hidden="false" customHeight="false" outlineLevel="0" collapsed="false">
      <c r="A53" s="15" t="n">
        <v>52</v>
      </c>
      <c r="B53" s="15" t="n">
        <f aca="false">INT((A53-1)/12)+1</f>
        <v>5</v>
      </c>
      <c r="C53" s="15" t="n">
        <f aca="false">MIN(Inputs!$C$4+B53-1,99)</f>
        <v>78</v>
      </c>
      <c r="D53" s="55" t="n">
        <f aca="false">Inputs!$C$29</f>
        <v>0.06</v>
      </c>
      <c r="E53" s="15" t="n">
        <f aca="false">R52</f>
        <v>0</v>
      </c>
      <c r="F53" s="56" t="n">
        <f aca="false">Q52</f>
        <v>130568.395416823</v>
      </c>
      <c r="G53" s="56" t="n">
        <f aca="false">IF(AND(MOD(A53-1,12)=0,B53&lt;=Inputs!$C$7,E53=0),Inputs!$C$6,0)</f>
        <v>0</v>
      </c>
      <c r="H53" s="56" t="n">
        <f aca="false">IF(B53=1,G53*Inputs!$C$9,0)</f>
        <v>0</v>
      </c>
      <c r="I53" s="56" t="n">
        <f aca="false">I52+G53</f>
        <v>120000</v>
      </c>
      <c r="J53" s="56" t="n">
        <f aca="false">(F53+G53+H53)*((1+D53)^(1/12)-1)</f>
        <v>635.548266927089</v>
      </c>
      <c r="K53" s="56" t="n">
        <f aca="false">(F53+G53+H53+J53)*(Inputs!$C$14+IF(B53&lt;=10,Inputs!$C$12,Inputs!$C$13))/12</f>
        <v>273.341549341145</v>
      </c>
      <c r="L53" s="56" t="n">
        <f aca="false">IF(OR(E53=1,A53&lt;=Inputs!$C$15),0,MAX(Inputs!$C$8*I53-(F53+G53+H53+J53-K53),0))</f>
        <v>0</v>
      </c>
      <c r="M53" s="56" t="n">
        <f aca="false">L53*INDEX(Rates!$B$2:$C$101,C53+1,IF(Inputs!$C$5="Male",1,2))/1000/12*Inputs!$C$16</f>
        <v>0</v>
      </c>
      <c r="N53" s="56" t="n">
        <f aca="false">IF($V$1=1,MAX(F53+G53+H53+J53-K53-M53,0)*Inputs!$C$22/12,0)</f>
        <v>0</v>
      </c>
      <c r="O53" s="56" t="n">
        <f aca="false">IF(AND(MOD(A53,12)=0,B53&gt;=Inputs!$C$18),MAX(F53+G53+H53+J53-K53-M53-N53,0)*Inputs!$C$17,0)</f>
        <v>0</v>
      </c>
      <c r="P53" s="56" t="n">
        <f aca="false">F53+G53+H53+J53-K53-M53-N53+O53</f>
        <v>130930.602134408</v>
      </c>
      <c r="Q53" s="56" t="n">
        <f aca="false">IF(OR(E53=1,P53&lt;=0),0,P53)</f>
        <v>130930.602134408</v>
      </c>
      <c r="R53" s="15" t="n">
        <f aca="false">IF(OR(E53=1,AND(P53&lt;=0,I53&gt;0)),1,0)</f>
        <v>0</v>
      </c>
      <c r="S53" s="15" t="n">
        <f aca="false">IF(L53&gt;0,1,0)</f>
        <v>0</v>
      </c>
    </row>
    <row r="54" customFormat="false" ht="15" hidden="false" customHeight="false" outlineLevel="0" collapsed="false">
      <c r="A54" s="15" t="n">
        <v>53</v>
      </c>
      <c r="B54" s="15" t="n">
        <f aca="false">INT((A54-1)/12)+1</f>
        <v>5</v>
      </c>
      <c r="C54" s="15" t="n">
        <f aca="false">MIN(Inputs!$C$4+B54-1,99)</f>
        <v>78</v>
      </c>
      <c r="D54" s="55" t="n">
        <f aca="false">Inputs!$C$29</f>
        <v>0.06</v>
      </c>
      <c r="E54" s="15" t="n">
        <f aca="false">R53</f>
        <v>0</v>
      </c>
      <c r="F54" s="56" t="n">
        <f aca="false">Q53</f>
        <v>130930.602134408</v>
      </c>
      <c r="G54" s="56" t="n">
        <f aca="false">IF(AND(MOD(A54-1,12)=0,B54&lt;=Inputs!$C$7,E54=0),Inputs!$C$6,0)</f>
        <v>0</v>
      </c>
      <c r="H54" s="56" t="n">
        <f aca="false">IF(B54=1,G54*Inputs!$C$9,0)</f>
        <v>0</v>
      </c>
      <c r="I54" s="56" t="n">
        <f aca="false">I53+G54</f>
        <v>120000</v>
      </c>
      <c r="J54" s="56" t="n">
        <f aca="false">(F54+G54+H54)*((1+D54)^(1/12)-1)</f>
        <v>637.311326440046</v>
      </c>
      <c r="K54" s="56" t="n">
        <f aca="false">(F54+G54+H54+J54)*(Inputs!$C$14+IF(B54&lt;=10,Inputs!$C$12,Inputs!$C$13))/12</f>
        <v>274.099819710101</v>
      </c>
      <c r="L54" s="56" t="n">
        <f aca="false">IF(OR(E54=1,A54&lt;=Inputs!$C$15),0,MAX(Inputs!$C$8*I54-(F54+G54+H54+J54-K54),0))</f>
        <v>0</v>
      </c>
      <c r="M54" s="56" t="n">
        <f aca="false">L54*INDEX(Rates!$B$2:$C$101,C54+1,IF(Inputs!$C$5="Male",1,2))/1000/12*Inputs!$C$16</f>
        <v>0</v>
      </c>
      <c r="N54" s="56" t="n">
        <f aca="false">IF($V$1=1,MAX(F54+G54+H54+J54-K54-M54,0)*Inputs!$C$22/12,0)</f>
        <v>0</v>
      </c>
      <c r="O54" s="56" t="n">
        <f aca="false">IF(AND(MOD(A54,12)=0,B54&gt;=Inputs!$C$18),MAX(F54+G54+H54+J54-K54-M54-N54,0)*Inputs!$C$17,0)</f>
        <v>0</v>
      </c>
      <c r="P54" s="56" t="n">
        <f aca="false">F54+G54+H54+J54-K54-M54-N54+O54</f>
        <v>131293.813641138</v>
      </c>
      <c r="Q54" s="56" t="n">
        <f aca="false">IF(OR(E54=1,P54&lt;=0),0,P54)</f>
        <v>131293.813641138</v>
      </c>
      <c r="R54" s="15" t="n">
        <f aca="false">IF(OR(E54=1,AND(P54&lt;=0,I54&gt;0)),1,0)</f>
        <v>0</v>
      </c>
      <c r="S54" s="15" t="n">
        <f aca="false">IF(L54&gt;0,1,0)</f>
        <v>0</v>
      </c>
    </row>
    <row r="55" customFormat="false" ht="15" hidden="false" customHeight="false" outlineLevel="0" collapsed="false">
      <c r="A55" s="15" t="n">
        <v>54</v>
      </c>
      <c r="B55" s="15" t="n">
        <f aca="false">INT((A55-1)/12)+1</f>
        <v>5</v>
      </c>
      <c r="C55" s="15" t="n">
        <f aca="false">MIN(Inputs!$C$4+B55-1,99)</f>
        <v>78</v>
      </c>
      <c r="D55" s="55" t="n">
        <f aca="false">Inputs!$C$29</f>
        <v>0.06</v>
      </c>
      <c r="E55" s="15" t="n">
        <f aca="false">R54</f>
        <v>0</v>
      </c>
      <c r="F55" s="56" t="n">
        <f aca="false">Q54</f>
        <v>131293.813641138</v>
      </c>
      <c r="G55" s="56" t="n">
        <f aca="false">IF(AND(MOD(A55-1,12)=0,B55&lt;=Inputs!$C$7,E55=0),Inputs!$C$6,0)</f>
        <v>0</v>
      </c>
      <c r="H55" s="56" t="n">
        <f aca="false">IF(B55=1,G55*Inputs!$C$9,0)</f>
        <v>0</v>
      </c>
      <c r="I55" s="56" t="n">
        <f aca="false">I54+G55</f>
        <v>120000</v>
      </c>
      <c r="J55" s="56" t="n">
        <f aca="false">(F55+G55+H55)*((1+D55)^(1/12)-1)</f>
        <v>639.079276814968</v>
      </c>
      <c r="K55" s="56" t="n">
        <f aca="false">(F55+G55+H55+J55)*(Inputs!$C$14+IF(B55&lt;=10,Inputs!$C$12,Inputs!$C$13))/12</f>
        <v>274.86019357907</v>
      </c>
      <c r="L55" s="56" t="n">
        <f aca="false">IF(OR(E55=1,A55&lt;=Inputs!$C$15),0,MAX(Inputs!$C$8*I55-(F55+G55+H55+J55-K55),0))</f>
        <v>0</v>
      </c>
      <c r="M55" s="56" t="n">
        <f aca="false">L55*INDEX(Rates!$B$2:$C$101,C55+1,IF(Inputs!$C$5="Male",1,2))/1000/12*Inputs!$C$16</f>
        <v>0</v>
      </c>
      <c r="N55" s="56" t="n">
        <f aca="false">IF($V$1=1,MAX(F55+G55+H55+J55-K55-M55,0)*Inputs!$C$22/12,0)</f>
        <v>0</v>
      </c>
      <c r="O55" s="56" t="n">
        <f aca="false">IF(AND(MOD(A55,12)=0,B55&gt;=Inputs!$C$18),MAX(F55+G55+H55+J55-K55-M55-N55,0)*Inputs!$C$17,0)</f>
        <v>0</v>
      </c>
      <c r="P55" s="56" t="n">
        <f aca="false">F55+G55+H55+J55-K55-M55-N55+O55</f>
        <v>131658.032724374</v>
      </c>
      <c r="Q55" s="56" t="n">
        <f aca="false">IF(OR(E55=1,P55&lt;=0),0,P55)</f>
        <v>131658.032724374</v>
      </c>
      <c r="R55" s="15" t="n">
        <f aca="false">IF(OR(E55=1,AND(P55&lt;=0,I55&gt;0)),1,0)</f>
        <v>0</v>
      </c>
      <c r="S55" s="15" t="n">
        <f aca="false">IF(L55&gt;0,1,0)</f>
        <v>0</v>
      </c>
    </row>
    <row r="56" customFormat="false" ht="15" hidden="false" customHeight="false" outlineLevel="0" collapsed="false">
      <c r="A56" s="15" t="n">
        <v>55</v>
      </c>
      <c r="B56" s="15" t="n">
        <f aca="false">INT((A56-1)/12)+1</f>
        <v>5</v>
      </c>
      <c r="C56" s="15" t="n">
        <f aca="false">MIN(Inputs!$C$4+B56-1,99)</f>
        <v>78</v>
      </c>
      <c r="D56" s="55" t="n">
        <f aca="false">Inputs!$C$29</f>
        <v>0.06</v>
      </c>
      <c r="E56" s="15" t="n">
        <f aca="false">R55</f>
        <v>0</v>
      </c>
      <c r="F56" s="56" t="n">
        <f aca="false">Q55</f>
        <v>131658.032724374</v>
      </c>
      <c r="G56" s="56" t="n">
        <f aca="false">IF(AND(MOD(A56-1,12)=0,B56&lt;=Inputs!$C$7,E56=0),Inputs!$C$6,0)</f>
        <v>0</v>
      </c>
      <c r="H56" s="56" t="n">
        <f aca="false">IF(B56=1,G56*Inputs!$C$9,0)</f>
        <v>0</v>
      </c>
      <c r="I56" s="56" t="n">
        <f aca="false">I55+G56</f>
        <v>120000</v>
      </c>
      <c r="J56" s="56" t="n">
        <f aca="false">(F56+G56+H56)*((1+D56)^(1/12)-1)</f>
        <v>640.852131619482</v>
      </c>
      <c r="K56" s="56" t="n">
        <f aca="false">(F56+G56+H56+J56)*(Inputs!$C$14+IF(B56&lt;=10,Inputs!$C$12,Inputs!$C$13))/12</f>
        <v>275.62267678332</v>
      </c>
      <c r="L56" s="56" t="n">
        <f aca="false">IF(OR(E56=1,A56&lt;=Inputs!$C$15),0,MAX(Inputs!$C$8*I56-(F56+G56+H56+J56-K56),0))</f>
        <v>0</v>
      </c>
      <c r="M56" s="56" t="n">
        <f aca="false">L56*INDEX(Rates!$B$2:$C$101,C56+1,IF(Inputs!$C$5="Male",1,2))/1000/12*Inputs!$C$16</f>
        <v>0</v>
      </c>
      <c r="N56" s="56" t="n">
        <f aca="false">IF($V$1=1,MAX(F56+G56+H56+J56-K56-M56,0)*Inputs!$C$22/12,0)</f>
        <v>0</v>
      </c>
      <c r="O56" s="56" t="n">
        <f aca="false">IF(AND(MOD(A56,12)=0,B56&gt;=Inputs!$C$18),MAX(F56+G56+H56+J56-K56-M56-N56,0)*Inputs!$C$17,0)</f>
        <v>0</v>
      </c>
      <c r="P56" s="56" t="n">
        <f aca="false">F56+G56+H56+J56-K56-M56-N56+O56</f>
        <v>132023.26217921</v>
      </c>
      <c r="Q56" s="56" t="n">
        <f aca="false">IF(OR(E56=1,P56&lt;=0),0,P56)</f>
        <v>132023.26217921</v>
      </c>
      <c r="R56" s="15" t="n">
        <f aca="false">IF(OR(E56=1,AND(P56&lt;=0,I56&gt;0)),1,0)</f>
        <v>0</v>
      </c>
      <c r="S56" s="15" t="n">
        <f aca="false">IF(L56&gt;0,1,0)</f>
        <v>0</v>
      </c>
    </row>
    <row r="57" customFormat="false" ht="15" hidden="false" customHeight="false" outlineLevel="0" collapsed="false">
      <c r="A57" s="15" t="n">
        <v>56</v>
      </c>
      <c r="B57" s="15" t="n">
        <f aca="false">INT((A57-1)/12)+1</f>
        <v>5</v>
      </c>
      <c r="C57" s="15" t="n">
        <f aca="false">MIN(Inputs!$C$4+B57-1,99)</f>
        <v>78</v>
      </c>
      <c r="D57" s="55" t="n">
        <f aca="false">Inputs!$C$29</f>
        <v>0.06</v>
      </c>
      <c r="E57" s="15" t="n">
        <f aca="false">R56</f>
        <v>0</v>
      </c>
      <c r="F57" s="56" t="n">
        <f aca="false">Q56</f>
        <v>132023.26217921</v>
      </c>
      <c r="G57" s="56" t="n">
        <f aca="false">IF(AND(MOD(A57-1,12)=0,B57&lt;=Inputs!$C$7,E57=0),Inputs!$C$6,0)</f>
        <v>0</v>
      </c>
      <c r="H57" s="56" t="n">
        <f aca="false">IF(B57=1,G57*Inputs!$C$9,0)</f>
        <v>0</v>
      </c>
      <c r="I57" s="56" t="n">
        <f aca="false">I56+G57</f>
        <v>120000</v>
      </c>
      <c r="J57" s="56" t="n">
        <f aca="false">(F57+G57+H57)*((1+D57)^(1/12)-1)</f>
        <v>642.629904458849</v>
      </c>
      <c r="K57" s="56" t="n">
        <f aca="false">(F57+G57+H57+J57)*(Inputs!$C$14+IF(B57&lt;=10,Inputs!$C$12,Inputs!$C$13))/12</f>
        <v>276.387275174311</v>
      </c>
      <c r="L57" s="56" t="n">
        <f aca="false">IF(OR(E57=1,A57&lt;=Inputs!$C$15),0,MAX(Inputs!$C$8*I57-(F57+G57+H57+J57-K57),0))</f>
        <v>0</v>
      </c>
      <c r="M57" s="56" t="n">
        <f aca="false">L57*INDEX(Rates!$B$2:$C$101,C57+1,IF(Inputs!$C$5="Male",1,2))/1000/12*Inputs!$C$16</f>
        <v>0</v>
      </c>
      <c r="N57" s="56" t="n">
        <f aca="false">IF($V$1=1,MAX(F57+G57+H57+J57-K57-M57,0)*Inputs!$C$22/12,0)</f>
        <v>0</v>
      </c>
      <c r="O57" s="56" t="n">
        <f aca="false">IF(AND(MOD(A57,12)=0,B57&gt;=Inputs!$C$18),MAX(F57+G57+H57+J57-K57-M57-N57,0)*Inputs!$C$17,0)</f>
        <v>0</v>
      </c>
      <c r="P57" s="56" t="n">
        <f aca="false">F57+G57+H57+J57-K57-M57-N57+O57</f>
        <v>132389.504808495</v>
      </c>
      <c r="Q57" s="56" t="n">
        <f aca="false">IF(OR(E57=1,P57&lt;=0),0,P57)</f>
        <v>132389.504808495</v>
      </c>
      <c r="R57" s="15" t="n">
        <f aca="false">IF(OR(E57=1,AND(P57&lt;=0,I57&gt;0)),1,0)</f>
        <v>0</v>
      </c>
      <c r="S57" s="15" t="n">
        <f aca="false">IF(L57&gt;0,1,0)</f>
        <v>0</v>
      </c>
    </row>
    <row r="58" customFormat="false" ht="15" hidden="false" customHeight="false" outlineLevel="0" collapsed="false">
      <c r="A58" s="15" t="n">
        <v>57</v>
      </c>
      <c r="B58" s="15" t="n">
        <f aca="false">INT((A58-1)/12)+1</f>
        <v>5</v>
      </c>
      <c r="C58" s="15" t="n">
        <f aca="false">MIN(Inputs!$C$4+B58-1,99)</f>
        <v>78</v>
      </c>
      <c r="D58" s="55" t="n">
        <f aca="false">Inputs!$C$29</f>
        <v>0.06</v>
      </c>
      <c r="E58" s="15" t="n">
        <f aca="false">R57</f>
        <v>0</v>
      </c>
      <c r="F58" s="56" t="n">
        <f aca="false">Q57</f>
        <v>132389.504808495</v>
      </c>
      <c r="G58" s="56" t="n">
        <f aca="false">IF(AND(MOD(A58-1,12)=0,B58&lt;=Inputs!$C$7,E58=0),Inputs!$C$6,0)</f>
        <v>0</v>
      </c>
      <c r="H58" s="56" t="n">
        <f aca="false">IF(B58=1,G58*Inputs!$C$9,0)</f>
        <v>0</v>
      </c>
      <c r="I58" s="56" t="n">
        <f aca="false">I57+G58</f>
        <v>120000</v>
      </c>
      <c r="J58" s="56" t="n">
        <f aca="false">(F58+G58+H58)*((1+D58)^(1/12)-1)</f>
        <v>644.412608976076</v>
      </c>
      <c r="K58" s="56" t="n">
        <f aca="false">(F58+G58+H58+J58)*(Inputs!$C$14+IF(B58&lt;=10,Inputs!$C$12,Inputs!$C$13))/12</f>
        <v>277.153994619731</v>
      </c>
      <c r="L58" s="56" t="n">
        <f aca="false">IF(OR(E58=1,A58&lt;=Inputs!$C$15),0,MAX(Inputs!$C$8*I58-(F58+G58+H58+J58-K58),0))</f>
        <v>0</v>
      </c>
      <c r="M58" s="56" t="n">
        <f aca="false">L58*INDEX(Rates!$B$2:$C$101,C58+1,IF(Inputs!$C$5="Male",1,2))/1000/12*Inputs!$C$16</f>
        <v>0</v>
      </c>
      <c r="N58" s="56" t="n">
        <f aca="false">IF($V$1=1,MAX(F58+G58+H58+J58-K58-M58,0)*Inputs!$C$22/12,0)</f>
        <v>0</v>
      </c>
      <c r="O58" s="56" t="n">
        <f aca="false">IF(AND(MOD(A58,12)=0,B58&gt;=Inputs!$C$18),MAX(F58+G58+H58+J58-K58-M58-N58,0)*Inputs!$C$17,0)</f>
        <v>0</v>
      </c>
      <c r="P58" s="56" t="n">
        <f aca="false">F58+G58+H58+J58-K58-M58-N58+O58</f>
        <v>132756.763422851</v>
      </c>
      <c r="Q58" s="56" t="n">
        <f aca="false">IF(OR(E58=1,P58&lt;=0),0,P58)</f>
        <v>132756.763422851</v>
      </c>
      <c r="R58" s="15" t="n">
        <f aca="false">IF(OR(E58=1,AND(P58&lt;=0,I58&gt;0)),1,0)</f>
        <v>0</v>
      </c>
      <c r="S58" s="15" t="n">
        <f aca="false">IF(L58&gt;0,1,0)</f>
        <v>0</v>
      </c>
    </row>
    <row r="59" customFormat="false" ht="15" hidden="false" customHeight="false" outlineLevel="0" collapsed="false">
      <c r="A59" s="15" t="n">
        <v>58</v>
      </c>
      <c r="B59" s="15" t="n">
        <f aca="false">INT((A59-1)/12)+1</f>
        <v>5</v>
      </c>
      <c r="C59" s="15" t="n">
        <f aca="false">MIN(Inputs!$C$4+B59-1,99)</f>
        <v>78</v>
      </c>
      <c r="D59" s="55" t="n">
        <f aca="false">Inputs!$C$29</f>
        <v>0.06</v>
      </c>
      <c r="E59" s="15" t="n">
        <f aca="false">R58</f>
        <v>0</v>
      </c>
      <c r="F59" s="56" t="n">
        <f aca="false">Q58</f>
        <v>132756.763422851</v>
      </c>
      <c r="G59" s="56" t="n">
        <f aca="false">IF(AND(MOD(A59-1,12)=0,B59&lt;=Inputs!$C$7,E59=0),Inputs!$C$6,0)</f>
        <v>0</v>
      </c>
      <c r="H59" s="56" t="n">
        <f aca="false">IF(B59=1,G59*Inputs!$C$9,0)</f>
        <v>0</v>
      </c>
      <c r="I59" s="56" t="n">
        <f aca="false">I58+G59</f>
        <v>120000</v>
      </c>
      <c r="J59" s="56" t="n">
        <f aca="false">(F59+G59+H59)*((1+D59)^(1/12)-1)</f>
        <v>646.200258852013</v>
      </c>
      <c r="K59" s="56" t="n">
        <f aca="false">(F59+G59+H59+J59)*(Inputs!$C$14+IF(B59&lt;=10,Inputs!$C$12,Inputs!$C$13))/12</f>
        <v>277.922841003549</v>
      </c>
      <c r="L59" s="56" t="n">
        <f aca="false">IF(OR(E59=1,A59&lt;=Inputs!$C$15),0,MAX(Inputs!$C$8*I59-(F59+G59+H59+J59-K59),0))</f>
        <v>0</v>
      </c>
      <c r="M59" s="56" t="n">
        <f aca="false">L59*INDEX(Rates!$B$2:$C$101,C59+1,IF(Inputs!$C$5="Male",1,2))/1000/12*Inputs!$C$16</f>
        <v>0</v>
      </c>
      <c r="N59" s="56" t="n">
        <f aca="false">IF($V$1=1,MAX(F59+G59+H59+J59-K59-M59,0)*Inputs!$C$22/12,0)</f>
        <v>0</v>
      </c>
      <c r="O59" s="56" t="n">
        <f aca="false">IF(AND(MOD(A59,12)=0,B59&gt;=Inputs!$C$18),MAX(F59+G59+H59+J59-K59-M59-N59,0)*Inputs!$C$17,0)</f>
        <v>0</v>
      </c>
      <c r="P59" s="56" t="n">
        <f aca="false">F59+G59+H59+J59-K59-M59-N59+O59</f>
        <v>133125.0408407</v>
      </c>
      <c r="Q59" s="56" t="n">
        <f aca="false">IF(OR(E59=1,P59&lt;=0),0,P59)</f>
        <v>133125.0408407</v>
      </c>
      <c r="R59" s="15" t="n">
        <f aca="false">IF(OR(E59=1,AND(P59&lt;=0,I59&gt;0)),1,0)</f>
        <v>0</v>
      </c>
      <c r="S59" s="15" t="n">
        <f aca="false">IF(L59&gt;0,1,0)</f>
        <v>0</v>
      </c>
    </row>
    <row r="60" customFormat="false" ht="15" hidden="false" customHeight="false" outlineLevel="0" collapsed="false">
      <c r="A60" s="15" t="n">
        <v>59</v>
      </c>
      <c r="B60" s="15" t="n">
        <f aca="false">INT((A60-1)/12)+1</f>
        <v>5</v>
      </c>
      <c r="C60" s="15" t="n">
        <f aca="false">MIN(Inputs!$C$4+B60-1,99)</f>
        <v>78</v>
      </c>
      <c r="D60" s="55" t="n">
        <f aca="false">Inputs!$C$29</f>
        <v>0.06</v>
      </c>
      <c r="E60" s="15" t="n">
        <f aca="false">R59</f>
        <v>0</v>
      </c>
      <c r="F60" s="56" t="n">
        <f aca="false">Q59</f>
        <v>133125.0408407</v>
      </c>
      <c r="G60" s="56" t="n">
        <f aca="false">IF(AND(MOD(A60-1,12)=0,B60&lt;=Inputs!$C$7,E60=0),Inputs!$C$6,0)</f>
        <v>0</v>
      </c>
      <c r="H60" s="56" t="n">
        <f aca="false">IF(B60=1,G60*Inputs!$C$9,0)</f>
        <v>0</v>
      </c>
      <c r="I60" s="56" t="n">
        <f aca="false">I59+G60</f>
        <v>120000</v>
      </c>
      <c r="J60" s="56" t="n">
        <f aca="false">(F60+G60+H60)*((1+D60)^(1/12)-1)</f>
        <v>647.992867805465</v>
      </c>
      <c r="K60" s="56" t="n">
        <f aca="false">(F60+G60+H60+J60)*(Inputs!$C$14+IF(B60&lt;=10,Inputs!$C$12,Inputs!$C$13))/12</f>
        <v>278.693820226053</v>
      </c>
      <c r="L60" s="56" t="n">
        <f aca="false">IF(OR(E60=1,A60&lt;=Inputs!$C$15),0,MAX(Inputs!$C$8*I60-(F60+G60+H60+J60-K60),0))</f>
        <v>0</v>
      </c>
      <c r="M60" s="56" t="n">
        <f aca="false">L60*INDEX(Rates!$B$2:$C$101,C60+1,IF(Inputs!$C$5="Male",1,2))/1000/12*Inputs!$C$16</f>
        <v>0</v>
      </c>
      <c r="N60" s="56" t="n">
        <f aca="false">IF($V$1=1,MAX(F60+G60+H60+J60-K60-M60,0)*Inputs!$C$22/12,0)</f>
        <v>0</v>
      </c>
      <c r="O60" s="56" t="n">
        <f aca="false">IF(AND(MOD(A60,12)=0,B60&gt;=Inputs!$C$18),MAX(F60+G60+H60+J60-K60-M60-N60,0)*Inputs!$C$17,0)</f>
        <v>0</v>
      </c>
      <c r="P60" s="56" t="n">
        <f aca="false">F60+G60+H60+J60-K60-M60-N60+O60</f>
        <v>133494.339888279</v>
      </c>
      <c r="Q60" s="56" t="n">
        <f aca="false">IF(OR(E60=1,P60&lt;=0),0,P60)</f>
        <v>133494.339888279</v>
      </c>
      <c r="R60" s="15" t="n">
        <f aca="false">IF(OR(E60=1,AND(P60&lt;=0,I60&gt;0)),1,0)</f>
        <v>0</v>
      </c>
      <c r="S60" s="15" t="n">
        <f aca="false">IF(L60&gt;0,1,0)</f>
        <v>0</v>
      </c>
    </row>
    <row r="61" customFormat="false" ht="15" hidden="false" customHeight="false" outlineLevel="0" collapsed="false">
      <c r="A61" s="15" t="n">
        <v>60</v>
      </c>
      <c r="B61" s="15" t="n">
        <f aca="false">INT((A61-1)/12)+1</f>
        <v>5</v>
      </c>
      <c r="C61" s="15" t="n">
        <f aca="false">MIN(Inputs!$C$4+B61-1,99)</f>
        <v>78</v>
      </c>
      <c r="D61" s="55" t="n">
        <f aca="false">Inputs!$C$29</f>
        <v>0.06</v>
      </c>
      <c r="E61" s="15" t="n">
        <f aca="false">R60</f>
        <v>0</v>
      </c>
      <c r="F61" s="56" t="n">
        <f aca="false">Q60</f>
        <v>133494.339888279</v>
      </c>
      <c r="G61" s="56" t="n">
        <f aca="false">IF(AND(MOD(A61-1,12)=0,B61&lt;=Inputs!$C$7,E61=0),Inputs!$C$6,0)</f>
        <v>0</v>
      </c>
      <c r="H61" s="56" t="n">
        <f aca="false">IF(B61=1,G61*Inputs!$C$9,0)</f>
        <v>0</v>
      </c>
      <c r="I61" s="56" t="n">
        <f aca="false">I60+G61</f>
        <v>120000</v>
      </c>
      <c r="J61" s="56" t="n">
        <f aca="false">(F61+G61+H61)*((1+D61)^(1/12)-1)</f>
        <v>649.790449593291</v>
      </c>
      <c r="K61" s="56" t="n">
        <f aca="false">(F61+G61+H61+J61)*(Inputs!$C$14+IF(B61&lt;=10,Inputs!$C$12,Inputs!$C$13))/12</f>
        <v>279.466938203901</v>
      </c>
      <c r="L61" s="56" t="n">
        <f aca="false">IF(OR(E61=1,A61&lt;=Inputs!$C$15),0,MAX(Inputs!$C$8*I61-(F61+G61+H61+J61-K61),0))</f>
        <v>0</v>
      </c>
      <c r="M61" s="56" t="n">
        <f aca="false">L61*INDEX(Rates!$B$2:$C$101,C61+1,IF(Inputs!$C$5="Male",1,2))/1000/12*Inputs!$C$16</f>
        <v>0</v>
      </c>
      <c r="N61" s="56" t="n">
        <f aca="false">IF($V$1=1,MAX(F61+G61+H61+J61-K61-M61,0)*Inputs!$C$22/12,0)</f>
        <v>0</v>
      </c>
      <c r="O61" s="56" t="n">
        <f aca="false">IF(AND(MOD(A61,12)=0,B61&gt;=Inputs!$C$18),MAX(F61+G61+H61+J61-K61-M61-N61,0)*Inputs!$C$17,0)</f>
        <v>0</v>
      </c>
      <c r="P61" s="56" t="n">
        <f aca="false">F61+G61+H61+J61-K61-M61-N61+O61</f>
        <v>133864.663399669</v>
      </c>
      <c r="Q61" s="56" t="n">
        <f aca="false">IF(OR(E61=1,P61&lt;=0),0,P61)</f>
        <v>133864.663399669</v>
      </c>
      <c r="R61" s="15" t="n">
        <f aca="false">IF(OR(E61=1,AND(P61&lt;=0,I61&gt;0)),1,0)</f>
        <v>0</v>
      </c>
      <c r="S61" s="15" t="n">
        <f aca="false">IF(L61&gt;0,1,0)</f>
        <v>0</v>
      </c>
    </row>
    <row r="62" customFormat="false" ht="15" hidden="false" customHeight="false" outlineLevel="0" collapsed="false">
      <c r="A62" s="15" t="n">
        <v>61</v>
      </c>
      <c r="B62" s="15" t="n">
        <f aca="false">INT((A62-1)/12)+1</f>
        <v>6</v>
      </c>
      <c r="C62" s="15" t="n">
        <f aca="false">MIN(Inputs!$C$4+B62-1,99)</f>
        <v>79</v>
      </c>
      <c r="D62" s="55" t="n">
        <f aca="false">Inputs!$C$29</f>
        <v>0.06</v>
      </c>
      <c r="E62" s="15" t="n">
        <f aca="false">R61</f>
        <v>0</v>
      </c>
      <c r="F62" s="56" t="n">
        <f aca="false">Q61</f>
        <v>133864.663399669</v>
      </c>
      <c r="G62" s="56" t="n">
        <f aca="false">IF(AND(MOD(A62-1,12)=0,B62&lt;=Inputs!$C$7,E62=0),Inputs!$C$6,0)</f>
        <v>0</v>
      </c>
      <c r="H62" s="56" t="n">
        <f aca="false">IF(B62=1,G62*Inputs!$C$9,0)</f>
        <v>0</v>
      </c>
      <c r="I62" s="56" t="n">
        <f aca="false">I61+G62</f>
        <v>120000</v>
      </c>
      <c r="J62" s="56" t="n">
        <f aca="false">(F62+G62+H62)*((1+D62)^(1/12)-1)</f>
        <v>651.593018010514</v>
      </c>
      <c r="K62" s="56" t="n">
        <f aca="false">(F62+G62+H62+J62)*(Inputs!$C$14+IF(B62&lt;=10,Inputs!$C$12,Inputs!$C$13))/12</f>
        <v>280.242200870165</v>
      </c>
      <c r="L62" s="56" t="n">
        <f aca="false">IF(OR(E62=1,A62&lt;=Inputs!$C$15),0,MAX(Inputs!$C$8*I62-(F62+G62+H62+J62-K62),0))</f>
        <v>0</v>
      </c>
      <c r="M62" s="56" t="n">
        <f aca="false">L62*INDEX(Rates!$B$2:$C$101,C62+1,IF(Inputs!$C$5="Male",1,2))/1000/12*Inputs!$C$16</f>
        <v>0</v>
      </c>
      <c r="N62" s="56" t="n">
        <f aca="false">IF($V$1=1,MAX(F62+G62+H62+J62-K62-M62,0)*Inputs!$C$22/12,0)</f>
        <v>0</v>
      </c>
      <c r="O62" s="56" t="n">
        <f aca="false">IF(AND(MOD(A62,12)=0,B62&gt;=Inputs!$C$18),MAX(F62+G62+H62+J62-K62-M62-N62,0)*Inputs!$C$17,0)</f>
        <v>0</v>
      </c>
      <c r="P62" s="56" t="n">
        <f aca="false">F62+G62+H62+J62-K62-M62-N62+O62</f>
        <v>134236.014216809</v>
      </c>
      <c r="Q62" s="56" t="n">
        <f aca="false">IF(OR(E62=1,P62&lt;=0),0,P62)</f>
        <v>134236.014216809</v>
      </c>
      <c r="R62" s="15" t="n">
        <f aca="false">IF(OR(E62=1,AND(P62&lt;=0,I62&gt;0)),1,0)</f>
        <v>0</v>
      </c>
      <c r="S62" s="15" t="n">
        <f aca="false">IF(L62&gt;0,1,0)</f>
        <v>0</v>
      </c>
    </row>
    <row r="63" customFormat="false" ht="15" hidden="false" customHeight="false" outlineLevel="0" collapsed="false">
      <c r="A63" s="15" t="n">
        <v>62</v>
      </c>
      <c r="B63" s="15" t="n">
        <f aca="false">INT((A63-1)/12)+1</f>
        <v>6</v>
      </c>
      <c r="C63" s="15" t="n">
        <f aca="false">MIN(Inputs!$C$4+B63-1,99)</f>
        <v>79</v>
      </c>
      <c r="D63" s="55" t="n">
        <f aca="false">Inputs!$C$29</f>
        <v>0.06</v>
      </c>
      <c r="E63" s="15" t="n">
        <f aca="false">R62</f>
        <v>0</v>
      </c>
      <c r="F63" s="56" t="n">
        <f aca="false">Q62</f>
        <v>134236.014216809</v>
      </c>
      <c r="G63" s="56" t="n">
        <f aca="false">IF(AND(MOD(A63-1,12)=0,B63&lt;=Inputs!$C$7,E63=0),Inputs!$C$6,0)</f>
        <v>0</v>
      </c>
      <c r="H63" s="56" t="n">
        <f aca="false">IF(B63=1,G63*Inputs!$C$9,0)</f>
        <v>0</v>
      </c>
      <c r="I63" s="56" t="n">
        <f aca="false">I62+G63</f>
        <v>120000</v>
      </c>
      <c r="J63" s="56" t="n">
        <f aca="false">(F63+G63+H63)*((1+D63)^(1/12)-1)</f>
        <v>653.400586890426</v>
      </c>
      <c r="K63" s="56" t="n">
        <f aca="false">(F63+G63+H63+J63)*(Inputs!$C$14+IF(B63&lt;=10,Inputs!$C$12,Inputs!$C$13))/12</f>
        <v>281.019614174374</v>
      </c>
      <c r="L63" s="56" t="n">
        <f aca="false">IF(OR(E63=1,A63&lt;=Inputs!$C$15),0,MAX(Inputs!$C$8*I63-(F63+G63+H63+J63-K63),0))</f>
        <v>0</v>
      </c>
      <c r="M63" s="56" t="n">
        <f aca="false">L63*INDEX(Rates!$B$2:$C$101,C63+1,IF(Inputs!$C$5="Male",1,2))/1000/12*Inputs!$C$16</f>
        <v>0</v>
      </c>
      <c r="N63" s="56" t="n">
        <f aca="false">IF($V$1=1,MAX(F63+G63+H63+J63-K63-M63,0)*Inputs!$C$22/12,0)</f>
        <v>0</v>
      </c>
      <c r="O63" s="56" t="n">
        <f aca="false">IF(AND(MOD(A63,12)=0,B63&gt;=Inputs!$C$18),MAX(F63+G63+H63+J63-K63-M63-N63,0)*Inputs!$C$17,0)</f>
        <v>0</v>
      </c>
      <c r="P63" s="56" t="n">
        <f aca="false">F63+G63+H63+J63-K63-M63-N63+O63</f>
        <v>134608.395189525</v>
      </c>
      <c r="Q63" s="56" t="n">
        <f aca="false">IF(OR(E63=1,P63&lt;=0),0,P63)</f>
        <v>134608.395189525</v>
      </c>
      <c r="R63" s="15" t="n">
        <f aca="false">IF(OR(E63=1,AND(P63&lt;=0,I63&gt;0)),1,0)</f>
        <v>0</v>
      </c>
      <c r="S63" s="15" t="n">
        <f aca="false">IF(L63&gt;0,1,0)</f>
        <v>0</v>
      </c>
    </row>
    <row r="64" customFormat="false" ht="15" hidden="false" customHeight="false" outlineLevel="0" collapsed="false">
      <c r="A64" s="15" t="n">
        <v>63</v>
      </c>
      <c r="B64" s="15" t="n">
        <f aca="false">INT((A64-1)/12)+1</f>
        <v>6</v>
      </c>
      <c r="C64" s="15" t="n">
        <f aca="false">MIN(Inputs!$C$4+B64-1,99)</f>
        <v>79</v>
      </c>
      <c r="D64" s="55" t="n">
        <f aca="false">Inputs!$C$29</f>
        <v>0.06</v>
      </c>
      <c r="E64" s="15" t="n">
        <f aca="false">R63</f>
        <v>0</v>
      </c>
      <c r="F64" s="56" t="n">
        <f aca="false">Q63</f>
        <v>134608.395189525</v>
      </c>
      <c r="G64" s="56" t="n">
        <f aca="false">IF(AND(MOD(A64-1,12)=0,B64&lt;=Inputs!$C$7,E64=0),Inputs!$C$6,0)</f>
        <v>0</v>
      </c>
      <c r="H64" s="56" t="n">
        <f aca="false">IF(B64=1,G64*Inputs!$C$9,0)</f>
        <v>0</v>
      </c>
      <c r="I64" s="56" t="n">
        <f aca="false">I63+G64</f>
        <v>120000</v>
      </c>
      <c r="J64" s="56" t="n">
        <f aca="false">(F64+G64+H64)*((1+D64)^(1/12)-1)</f>
        <v>655.213170104693</v>
      </c>
      <c r="K64" s="56" t="n">
        <f aca="false">(F64+G64+H64+J64)*(Inputs!$C$14+IF(B64&lt;=10,Inputs!$C$12,Inputs!$C$13))/12</f>
        <v>281.799184082562</v>
      </c>
      <c r="L64" s="56" t="n">
        <f aca="false">IF(OR(E64=1,A64&lt;=Inputs!$C$15),0,MAX(Inputs!$C$8*I64-(F64+G64+H64+J64-K64),0))</f>
        <v>0</v>
      </c>
      <c r="M64" s="56" t="n">
        <f aca="false">L64*INDEX(Rates!$B$2:$C$101,C64+1,IF(Inputs!$C$5="Male",1,2))/1000/12*Inputs!$C$16</f>
        <v>0</v>
      </c>
      <c r="N64" s="56" t="n">
        <f aca="false">IF($V$1=1,MAX(F64+G64+H64+J64-K64-M64,0)*Inputs!$C$22/12,0)</f>
        <v>0</v>
      </c>
      <c r="O64" s="56" t="n">
        <f aca="false">IF(AND(MOD(A64,12)=0,B64&gt;=Inputs!$C$18),MAX(F64+G64+H64+J64-K64-M64-N64,0)*Inputs!$C$17,0)</f>
        <v>0</v>
      </c>
      <c r="P64" s="56" t="n">
        <f aca="false">F64+G64+H64+J64-K64-M64-N64+O64</f>
        <v>134981.809175547</v>
      </c>
      <c r="Q64" s="56" t="n">
        <f aca="false">IF(OR(E64=1,P64&lt;=0),0,P64)</f>
        <v>134981.809175547</v>
      </c>
      <c r="R64" s="15" t="n">
        <f aca="false">IF(OR(E64=1,AND(P64&lt;=0,I64&gt;0)),1,0)</f>
        <v>0</v>
      </c>
      <c r="S64" s="15" t="n">
        <f aca="false">IF(L64&gt;0,1,0)</f>
        <v>0</v>
      </c>
    </row>
    <row r="65" customFormat="false" ht="15" hidden="false" customHeight="false" outlineLevel="0" collapsed="false">
      <c r="A65" s="15" t="n">
        <v>64</v>
      </c>
      <c r="B65" s="15" t="n">
        <f aca="false">INT((A65-1)/12)+1</f>
        <v>6</v>
      </c>
      <c r="C65" s="15" t="n">
        <f aca="false">MIN(Inputs!$C$4+B65-1,99)</f>
        <v>79</v>
      </c>
      <c r="D65" s="55" t="n">
        <f aca="false">Inputs!$C$29</f>
        <v>0.06</v>
      </c>
      <c r="E65" s="15" t="n">
        <f aca="false">R64</f>
        <v>0</v>
      </c>
      <c r="F65" s="56" t="n">
        <f aca="false">Q64</f>
        <v>134981.809175547</v>
      </c>
      <c r="G65" s="56" t="n">
        <f aca="false">IF(AND(MOD(A65-1,12)=0,B65&lt;=Inputs!$C$7,E65=0),Inputs!$C$6,0)</f>
        <v>0</v>
      </c>
      <c r="H65" s="56" t="n">
        <f aca="false">IF(B65=1,G65*Inputs!$C$9,0)</f>
        <v>0</v>
      </c>
      <c r="I65" s="56" t="n">
        <f aca="false">I64+G65</f>
        <v>120000</v>
      </c>
      <c r="J65" s="56" t="n">
        <f aca="false">(F65+G65+H65)*((1+D65)^(1/12)-1)</f>
        <v>657.030781563462</v>
      </c>
      <c r="K65" s="56" t="n">
        <f aca="false">(F65+G65+H65+J65)*(Inputs!$C$14+IF(B65&lt;=10,Inputs!$C$12,Inputs!$C$13))/12</f>
        <v>282.580916577314</v>
      </c>
      <c r="L65" s="56" t="n">
        <f aca="false">IF(OR(E65=1,A65&lt;=Inputs!$C$15),0,MAX(Inputs!$C$8*I65-(F65+G65+H65+J65-K65),0))</f>
        <v>0</v>
      </c>
      <c r="M65" s="56" t="n">
        <f aca="false">L65*INDEX(Rates!$B$2:$C$101,C65+1,IF(Inputs!$C$5="Male",1,2))/1000/12*Inputs!$C$16</f>
        <v>0</v>
      </c>
      <c r="N65" s="56" t="n">
        <f aca="false">IF($V$1=1,MAX(F65+G65+H65+J65-K65-M65,0)*Inputs!$C$22/12,0)</f>
        <v>0</v>
      </c>
      <c r="O65" s="56" t="n">
        <f aca="false">IF(AND(MOD(A65,12)=0,B65&gt;=Inputs!$C$18),MAX(F65+G65+H65+J65-K65-M65-N65,0)*Inputs!$C$17,0)</f>
        <v>0</v>
      </c>
      <c r="P65" s="56" t="n">
        <f aca="false">F65+G65+H65+J65-K65-M65-N65+O65</f>
        <v>135356.259040533</v>
      </c>
      <c r="Q65" s="56" t="n">
        <f aca="false">IF(OR(E65=1,P65&lt;=0),0,P65)</f>
        <v>135356.259040533</v>
      </c>
      <c r="R65" s="15" t="n">
        <f aca="false">IF(OR(E65=1,AND(P65&lt;=0,I65&gt;0)),1,0)</f>
        <v>0</v>
      </c>
      <c r="S65" s="15" t="n">
        <f aca="false">IF(L65&gt;0,1,0)</f>
        <v>0</v>
      </c>
    </row>
    <row r="66" customFormat="false" ht="15" hidden="false" customHeight="false" outlineLevel="0" collapsed="false">
      <c r="A66" s="15" t="n">
        <v>65</v>
      </c>
      <c r="B66" s="15" t="n">
        <f aca="false">INT((A66-1)/12)+1</f>
        <v>6</v>
      </c>
      <c r="C66" s="15" t="n">
        <f aca="false">MIN(Inputs!$C$4+B66-1,99)</f>
        <v>79</v>
      </c>
      <c r="D66" s="55" t="n">
        <f aca="false">Inputs!$C$29</f>
        <v>0.06</v>
      </c>
      <c r="E66" s="15" t="n">
        <f aca="false">R65</f>
        <v>0</v>
      </c>
      <c r="F66" s="56" t="n">
        <f aca="false">Q65</f>
        <v>135356.259040533</v>
      </c>
      <c r="G66" s="56" t="n">
        <f aca="false">IF(AND(MOD(A66-1,12)=0,B66&lt;=Inputs!$C$7,E66=0),Inputs!$C$6,0)</f>
        <v>0</v>
      </c>
      <c r="H66" s="56" t="n">
        <f aca="false">IF(B66=1,G66*Inputs!$C$9,0)</f>
        <v>0</v>
      </c>
      <c r="I66" s="56" t="n">
        <f aca="false">I65+G66</f>
        <v>120000</v>
      </c>
      <c r="J66" s="56" t="n">
        <f aca="false">(F66+G66+H66)*((1+D66)^(1/12)-1)</f>
        <v>658.853435215468</v>
      </c>
      <c r="K66" s="56" t="n">
        <f aca="false">(F66+G66+H66+J66)*(Inputs!$C$14+IF(B66&lt;=10,Inputs!$C$12,Inputs!$C$13))/12</f>
        <v>283.36481765781</v>
      </c>
      <c r="L66" s="56" t="n">
        <f aca="false">IF(OR(E66=1,A66&lt;=Inputs!$C$15),0,MAX(Inputs!$C$8*I66-(F66+G66+H66+J66-K66),0))</f>
        <v>0</v>
      </c>
      <c r="M66" s="56" t="n">
        <f aca="false">L66*INDEX(Rates!$B$2:$C$101,C66+1,IF(Inputs!$C$5="Male",1,2))/1000/12*Inputs!$C$16</f>
        <v>0</v>
      </c>
      <c r="N66" s="56" t="n">
        <f aca="false">IF($V$1=1,MAX(F66+G66+H66+J66-K66-M66,0)*Inputs!$C$22/12,0)</f>
        <v>0</v>
      </c>
      <c r="O66" s="56" t="n">
        <f aca="false">IF(AND(MOD(A66,12)=0,B66&gt;=Inputs!$C$18),MAX(F66+G66+H66+J66-K66-M66-N66,0)*Inputs!$C$17,0)</f>
        <v>0</v>
      </c>
      <c r="P66" s="56" t="n">
        <f aca="false">F66+G66+H66+J66-K66-M66-N66+O66</f>
        <v>135731.747658091</v>
      </c>
      <c r="Q66" s="56" t="n">
        <f aca="false">IF(OR(E66=1,P66&lt;=0),0,P66)</f>
        <v>135731.747658091</v>
      </c>
      <c r="R66" s="15" t="n">
        <f aca="false">IF(OR(E66=1,AND(P66&lt;=0,I66&gt;0)),1,0)</f>
        <v>0</v>
      </c>
      <c r="S66" s="15" t="n">
        <f aca="false">IF(L66&gt;0,1,0)</f>
        <v>0</v>
      </c>
    </row>
    <row r="67" customFormat="false" ht="15" hidden="false" customHeight="false" outlineLevel="0" collapsed="false">
      <c r="A67" s="15" t="n">
        <v>66</v>
      </c>
      <c r="B67" s="15" t="n">
        <f aca="false">INT((A67-1)/12)+1</f>
        <v>6</v>
      </c>
      <c r="C67" s="15" t="n">
        <f aca="false">MIN(Inputs!$C$4+B67-1,99)</f>
        <v>79</v>
      </c>
      <c r="D67" s="55" t="n">
        <f aca="false">Inputs!$C$29</f>
        <v>0.06</v>
      </c>
      <c r="E67" s="15" t="n">
        <f aca="false">R66</f>
        <v>0</v>
      </c>
      <c r="F67" s="56" t="n">
        <f aca="false">Q66</f>
        <v>135731.747658091</v>
      </c>
      <c r="G67" s="56" t="n">
        <f aca="false">IF(AND(MOD(A67-1,12)=0,B67&lt;=Inputs!$C$7,E67=0),Inputs!$C$6,0)</f>
        <v>0</v>
      </c>
      <c r="H67" s="56" t="n">
        <f aca="false">IF(B67=1,G67*Inputs!$C$9,0)</f>
        <v>0</v>
      </c>
      <c r="I67" s="56" t="n">
        <f aca="false">I66+G67</f>
        <v>120000</v>
      </c>
      <c r="J67" s="56" t="n">
        <f aca="false">(F67+G67+H67)*((1+D67)^(1/12)-1)</f>
        <v>660.681145048141</v>
      </c>
      <c r="K67" s="56" t="n">
        <f aca="false">(F67+G67+H67+J67)*(Inputs!$C$14+IF(B67&lt;=10,Inputs!$C$12,Inputs!$C$13))/12</f>
        <v>284.150893339873</v>
      </c>
      <c r="L67" s="56" t="n">
        <f aca="false">IF(OR(E67=1,A67&lt;=Inputs!$C$15),0,MAX(Inputs!$C$8*I67-(F67+G67+H67+J67-K67),0))</f>
        <v>0</v>
      </c>
      <c r="M67" s="56" t="n">
        <f aca="false">L67*INDEX(Rates!$B$2:$C$101,C67+1,IF(Inputs!$C$5="Male",1,2))/1000/12*Inputs!$C$16</f>
        <v>0</v>
      </c>
      <c r="N67" s="56" t="n">
        <f aca="false">IF($V$1=1,MAX(F67+G67+H67+J67-K67-M67,0)*Inputs!$C$22/12,0)</f>
        <v>0</v>
      </c>
      <c r="O67" s="56" t="n">
        <f aca="false">IF(AND(MOD(A67,12)=0,B67&gt;=Inputs!$C$18),MAX(F67+G67+H67+J67-K67-M67-N67,0)*Inputs!$C$17,0)</f>
        <v>0</v>
      </c>
      <c r="P67" s="56" t="n">
        <f aca="false">F67+G67+H67+J67-K67-M67-N67+O67</f>
        <v>136108.277909799</v>
      </c>
      <c r="Q67" s="56" t="n">
        <f aca="false">IF(OR(E67=1,P67&lt;=0),0,P67)</f>
        <v>136108.277909799</v>
      </c>
      <c r="R67" s="15" t="n">
        <f aca="false">IF(OR(E67=1,AND(P67&lt;=0,I67&gt;0)),1,0)</f>
        <v>0</v>
      </c>
      <c r="S67" s="15" t="n">
        <f aca="false">IF(L67&gt;0,1,0)</f>
        <v>0</v>
      </c>
    </row>
    <row r="68" customFormat="false" ht="15" hidden="false" customHeight="false" outlineLevel="0" collapsed="false">
      <c r="A68" s="15" t="n">
        <v>67</v>
      </c>
      <c r="B68" s="15" t="n">
        <f aca="false">INT((A68-1)/12)+1</f>
        <v>6</v>
      </c>
      <c r="C68" s="15" t="n">
        <f aca="false">MIN(Inputs!$C$4+B68-1,99)</f>
        <v>79</v>
      </c>
      <c r="D68" s="55" t="n">
        <f aca="false">Inputs!$C$29</f>
        <v>0.06</v>
      </c>
      <c r="E68" s="15" t="n">
        <f aca="false">R67</f>
        <v>0</v>
      </c>
      <c r="F68" s="56" t="n">
        <f aca="false">Q67</f>
        <v>136108.277909799</v>
      </c>
      <c r="G68" s="56" t="n">
        <f aca="false">IF(AND(MOD(A68-1,12)=0,B68&lt;=Inputs!$C$7,E68=0),Inputs!$C$6,0)</f>
        <v>0</v>
      </c>
      <c r="H68" s="56" t="n">
        <f aca="false">IF(B68=1,G68*Inputs!$C$9,0)</f>
        <v>0</v>
      </c>
      <c r="I68" s="56" t="n">
        <f aca="false">I67+G68</f>
        <v>120000</v>
      </c>
      <c r="J68" s="56" t="n">
        <f aca="false">(F68+G68+H68)*((1+D68)^(1/12)-1)</f>
        <v>662.513925087712</v>
      </c>
      <c r="K68" s="56" t="n">
        <f aca="false">(F68+G68+H68+J68)*(Inputs!$C$14+IF(B68&lt;=10,Inputs!$C$12,Inputs!$C$13))/12</f>
        <v>284.939149656015</v>
      </c>
      <c r="L68" s="56" t="n">
        <f aca="false">IF(OR(E68=1,A68&lt;=Inputs!$C$15),0,MAX(Inputs!$C$8*I68-(F68+G68+H68+J68-K68),0))</f>
        <v>0</v>
      </c>
      <c r="M68" s="56" t="n">
        <f aca="false">L68*INDEX(Rates!$B$2:$C$101,C68+1,IF(Inputs!$C$5="Male",1,2))/1000/12*Inputs!$C$16</f>
        <v>0</v>
      </c>
      <c r="N68" s="56" t="n">
        <f aca="false">IF($V$1=1,MAX(F68+G68+H68+J68-K68-M68,0)*Inputs!$C$22/12,0)</f>
        <v>0</v>
      </c>
      <c r="O68" s="56" t="n">
        <f aca="false">IF(AND(MOD(A68,12)=0,B68&gt;=Inputs!$C$18),MAX(F68+G68+H68+J68-K68-M68-N68,0)*Inputs!$C$17,0)</f>
        <v>0</v>
      </c>
      <c r="P68" s="56" t="n">
        <f aca="false">F68+G68+H68+J68-K68-M68-N68+O68</f>
        <v>136485.852685231</v>
      </c>
      <c r="Q68" s="56" t="n">
        <f aca="false">IF(OR(E68=1,P68&lt;=0),0,P68)</f>
        <v>136485.852685231</v>
      </c>
      <c r="R68" s="15" t="n">
        <f aca="false">IF(OR(E68=1,AND(P68&lt;=0,I68&gt;0)),1,0)</f>
        <v>0</v>
      </c>
      <c r="S68" s="15" t="n">
        <f aca="false">IF(L68&gt;0,1,0)</f>
        <v>0</v>
      </c>
    </row>
    <row r="69" customFormat="false" ht="15" hidden="false" customHeight="false" outlineLevel="0" collapsed="false">
      <c r="A69" s="15" t="n">
        <v>68</v>
      </c>
      <c r="B69" s="15" t="n">
        <f aca="false">INT((A69-1)/12)+1</f>
        <v>6</v>
      </c>
      <c r="C69" s="15" t="n">
        <f aca="false">MIN(Inputs!$C$4+B69-1,99)</f>
        <v>79</v>
      </c>
      <c r="D69" s="55" t="n">
        <f aca="false">Inputs!$C$29</f>
        <v>0.06</v>
      </c>
      <c r="E69" s="15" t="n">
        <f aca="false">R68</f>
        <v>0</v>
      </c>
      <c r="F69" s="56" t="n">
        <f aca="false">Q68</f>
        <v>136485.852685231</v>
      </c>
      <c r="G69" s="56" t="n">
        <f aca="false">IF(AND(MOD(A69-1,12)=0,B69&lt;=Inputs!$C$7,E69=0),Inputs!$C$6,0)</f>
        <v>0</v>
      </c>
      <c r="H69" s="56" t="n">
        <f aca="false">IF(B69=1,G69*Inputs!$C$9,0)</f>
        <v>0</v>
      </c>
      <c r="I69" s="56" t="n">
        <f aca="false">I68+G69</f>
        <v>120000</v>
      </c>
      <c r="J69" s="56" t="n">
        <f aca="false">(F69+G69+H69)*((1+D69)^(1/12)-1)</f>
        <v>664.351789399324</v>
      </c>
      <c r="K69" s="56" t="n">
        <f aca="false">(F69+G69+H69+J69)*(Inputs!$C$14+IF(B69&lt;=10,Inputs!$C$12,Inputs!$C$13))/12</f>
        <v>285.72959265548</v>
      </c>
      <c r="L69" s="56" t="n">
        <f aca="false">IF(OR(E69=1,A69&lt;=Inputs!$C$15),0,MAX(Inputs!$C$8*I69-(F69+G69+H69+J69-K69),0))</f>
        <v>0</v>
      </c>
      <c r="M69" s="56" t="n">
        <f aca="false">L69*INDEX(Rates!$B$2:$C$101,C69+1,IF(Inputs!$C$5="Male",1,2))/1000/12*Inputs!$C$16</f>
        <v>0</v>
      </c>
      <c r="N69" s="56" t="n">
        <f aca="false">IF($V$1=1,MAX(F69+G69+H69+J69-K69-M69,0)*Inputs!$C$22/12,0)</f>
        <v>0</v>
      </c>
      <c r="O69" s="56" t="n">
        <f aca="false">IF(AND(MOD(A69,12)=0,B69&gt;=Inputs!$C$18),MAX(F69+G69+H69+J69-K69-M69-N69,0)*Inputs!$C$17,0)</f>
        <v>0</v>
      </c>
      <c r="P69" s="56" t="n">
        <f aca="false">F69+G69+H69+J69-K69-M69-N69+O69</f>
        <v>136864.474881975</v>
      </c>
      <c r="Q69" s="56" t="n">
        <f aca="false">IF(OR(E69=1,P69&lt;=0),0,P69)</f>
        <v>136864.474881975</v>
      </c>
      <c r="R69" s="15" t="n">
        <f aca="false">IF(OR(E69=1,AND(P69&lt;=0,I69&gt;0)),1,0)</f>
        <v>0</v>
      </c>
      <c r="S69" s="15" t="n">
        <f aca="false">IF(L69&gt;0,1,0)</f>
        <v>0</v>
      </c>
    </row>
    <row r="70" customFormat="false" ht="15" hidden="false" customHeight="false" outlineLevel="0" collapsed="false">
      <c r="A70" s="15" t="n">
        <v>69</v>
      </c>
      <c r="B70" s="15" t="n">
        <f aca="false">INT((A70-1)/12)+1</f>
        <v>6</v>
      </c>
      <c r="C70" s="15" t="n">
        <f aca="false">MIN(Inputs!$C$4+B70-1,99)</f>
        <v>79</v>
      </c>
      <c r="D70" s="55" t="n">
        <f aca="false">Inputs!$C$29</f>
        <v>0.06</v>
      </c>
      <c r="E70" s="15" t="n">
        <f aca="false">R69</f>
        <v>0</v>
      </c>
      <c r="F70" s="56" t="n">
        <f aca="false">Q69</f>
        <v>136864.474881975</v>
      </c>
      <c r="G70" s="56" t="n">
        <f aca="false">IF(AND(MOD(A70-1,12)=0,B70&lt;=Inputs!$C$7,E70=0),Inputs!$C$6,0)</f>
        <v>0</v>
      </c>
      <c r="H70" s="56" t="n">
        <f aca="false">IF(B70=1,G70*Inputs!$C$9,0)</f>
        <v>0</v>
      </c>
      <c r="I70" s="56" t="n">
        <f aca="false">I69+G70</f>
        <v>120000</v>
      </c>
      <c r="J70" s="56" t="n">
        <f aca="false">(F70+G70+H70)*((1+D70)^(1/12)-1)</f>
        <v>666.194752087136</v>
      </c>
      <c r="K70" s="56" t="n">
        <f aca="false">(F70+G70+H70+J70)*(Inputs!$C$14+IF(B70&lt;=10,Inputs!$C$12,Inputs!$C$13))/12</f>
        <v>286.522228404296</v>
      </c>
      <c r="L70" s="56" t="n">
        <f aca="false">IF(OR(E70=1,A70&lt;=Inputs!$C$15),0,MAX(Inputs!$C$8*I70-(F70+G70+H70+J70-K70),0))</f>
        <v>0</v>
      </c>
      <c r="M70" s="56" t="n">
        <f aca="false">L70*INDEX(Rates!$B$2:$C$101,C70+1,IF(Inputs!$C$5="Male",1,2))/1000/12*Inputs!$C$16</f>
        <v>0</v>
      </c>
      <c r="N70" s="56" t="n">
        <f aca="false">IF($V$1=1,MAX(F70+G70+H70+J70-K70-M70,0)*Inputs!$C$22/12,0)</f>
        <v>0</v>
      </c>
      <c r="O70" s="56" t="n">
        <f aca="false">IF(AND(MOD(A70,12)=0,B70&gt;=Inputs!$C$18),MAX(F70+G70+H70+J70-K70-M70-N70,0)*Inputs!$C$17,0)</f>
        <v>0</v>
      </c>
      <c r="P70" s="56" t="n">
        <f aca="false">F70+G70+H70+J70-K70-M70-N70+O70</f>
        <v>137244.147405658</v>
      </c>
      <c r="Q70" s="56" t="n">
        <f aca="false">IF(OR(E70=1,P70&lt;=0),0,P70)</f>
        <v>137244.147405658</v>
      </c>
      <c r="R70" s="15" t="n">
        <f aca="false">IF(OR(E70=1,AND(P70&lt;=0,I70&gt;0)),1,0)</f>
        <v>0</v>
      </c>
      <c r="S70" s="15" t="n">
        <f aca="false">IF(L70&gt;0,1,0)</f>
        <v>0</v>
      </c>
    </row>
    <row r="71" customFormat="false" ht="15" hidden="false" customHeight="false" outlineLevel="0" collapsed="false">
      <c r="A71" s="15" t="n">
        <v>70</v>
      </c>
      <c r="B71" s="15" t="n">
        <f aca="false">INT((A71-1)/12)+1</f>
        <v>6</v>
      </c>
      <c r="C71" s="15" t="n">
        <f aca="false">MIN(Inputs!$C$4+B71-1,99)</f>
        <v>79</v>
      </c>
      <c r="D71" s="55" t="n">
        <f aca="false">Inputs!$C$29</f>
        <v>0.06</v>
      </c>
      <c r="E71" s="15" t="n">
        <f aca="false">R70</f>
        <v>0</v>
      </c>
      <c r="F71" s="56" t="n">
        <f aca="false">Q70</f>
        <v>137244.147405658</v>
      </c>
      <c r="G71" s="56" t="n">
        <f aca="false">IF(AND(MOD(A71-1,12)=0,B71&lt;=Inputs!$C$7,E71=0),Inputs!$C$6,0)</f>
        <v>0</v>
      </c>
      <c r="H71" s="56" t="n">
        <f aca="false">IF(B71=1,G71*Inputs!$C$9,0)</f>
        <v>0</v>
      </c>
      <c r="I71" s="56" t="n">
        <f aca="false">I70+G71</f>
        <v>120000</v>
      </c>
      <c r="J71" s="56" t="n">
        <f aca="false">(F71+G71+H71)*((1+D71)^(1/12)-1)</f>
        <v>668.042827294434</v>
      </c>
      <c r="K71" s="56" t="n">
        <f aca="false">(F71+G71+H71+J71)*(Inputs!$C$14+IF(B71&lt;=10,Inputs!$C$12,Inputs!$C$13))/12</f>
        <v>287.317062985317</v>
      </c>
      <c r="L71" s="56" t="n">
        <f aca="false">IF(OR(E71=1,A71&lt;=Inputs!$C$15),0,MAX(Inputs!$C$8*I71-(F71+G71+H71+J71-K71),0))</f>
        <v>0</v>
      </c>
      <c r="M71" s="56" t="n">
        <f aca="false">L71*INDEX(Rates!$B$2:$C$101,C71+1,IF(Inputs!$C$5="Male",1,2))/1000/12*Inputs!$C$16</f>
        <v>0</v>
      </c>
      <c r="N71" s="56" t="n">
        <f aca="false">IF($V$1=1,MAX(F71+G71+H71+J71-K71-M71,0)*Inputs!$C$22/12,0)</f>
        <v>0</v>
      </c>
      <c r="O71" s="56" t="n">
        <f aca="false">IF(AND(MOD(A71,12)=0,B71&gt;=Inputs!$C$18),MAX(F71+G71+H71+J71-K71-M71-N71,0)*Inputs!$C$17,0)</f>
        <v>0</v>
      </c>
      <c r="P71" s="56" t="n">
        <f aca="false">F71+G71+H71+J71-K71-M71-N71+O71</f>
        <v>137624.873169967</v>
      </c>
      <c r="Q71" s="56" t="n">
        <f aca="false">IF(OR(E71=1,P71&lt;=0),0,P71)</f>
        <v>137624.873169967</v>
      </c>
      <c r="R71" s="15" t="n">
        <f aca="false">IF(OR(E71=1,AND(P71&lt;=0,I71&gt;0)),1,0)</f>
        <v>0</v>
      </c>
      <c r="S71" s="15" t="n">
        <f aca="false">IF(L71&gt;0,1,0)</f>
        <v>0</v>
      </c>
    </row>
    <row r="72" customFormat="false" ht="15" hidden="false" customHeight="false" outlineLevel="0" collapsed="false">
      <c r="A72" s="15" t="n">
        <v>71</v>
      </c>
      <c r="B72" s="15" t="n">
        <f aca="false">INT((A72-1)/12)+1</f>
        <v>6</v>
      </c>
      <c r="C72" s="15" t="n">
        <f aca="false">MIN(Inputs!$C$4+B72-1,99)</f>
        <v>79</v>
      </c>
      <c r="D72" s="55" t="n">
        <f aca="false">Inputs!$C$29</f>
        <v>0.06</v>
      </c>
      <c r="E72" s="15" t="n">
        <f aca="false">R71</f>
        <v>0</v>
      </c>
      <c r="F72" s="56" t="n">
        <f aca="false">Q71</f>
        <v>137624.873169967</v>
      </c>
      <c r="G72" s="56" t="n">
        <f aca="false">IF(AND(MOD(A72-1,12)=0,B72&lt;=Inputs!$C$7,E72=0),Inputs!$C$6,0)</f>
        <v>0</v>
      </c>
      <c r="H72" s="56" t="n">
        <f aca="false">IF(B72=1,G72*Inputs!$C$9,0)</f>
        <v>0</v>
      </c>
      <c r="I72" s="56" t="n">
        <f aca="false">I71+G72</f>
        <v>120000</v>
      </c>
      <c r="J72" s="56" t="n">
        <f aca="false">(F72+G72+H72)*((1+D72)^(1/12)-1)</f>
        <v>669.896029203737</v>
      </c>
      <c r="K72" s="56" t="n">
        <f aca="false">(F72+G72+H72+J72)*(Inputs!$C$14+IF(B72&lt;=10,Inputs!$C$12,Inputs!$C$13))/12</f>
        <v>288.114102498272</v>
      </c>
      <c r="L72" s="56" t="n">
        <f aca="false">IF(OR(E72=1,A72&lt;=Inputs!$C$15),0,MAX(Inputs!$C$8*I72-(F72+G72+H72+J72-K72),0))</f>
        <v>0</v>
      </c>
      <c r="M72" s="56" t="n">
        <f aca="false">L72*INDEX(Rates!$B$2:$C$101,C72+1,IF(Inputs!$C$5="Male",1,2))/1000/12*Inputs!$C$16</f>
        <v>0</v>
      </c>
      <c r="N72" s="56" t="n">
        <f aca="false">IF($V$1=1,MAX(F72+G72+H72+J72-K72-M72,0)*Inputs!$C$22/12,0)</f>
        <v>0</v>
      </c>
      <c r="O72" s="56" t="n">
        <f aca="false">IF(AND(MOD(A72,12)=0,B72&gt;=Inputs!$C$18),MAX(F72+G72+H72+J72-K72-M72-N72,0)*Inputs!$C$17,0)</f>
        <v>0</v>
      </c>
      <c r="P72" s="56" t="n">
        <f aca="false">F72+G72+H72+J72-K72-M72-N72+O72</f>
        <v>138006.655096672</v>
      </c>
      <c r="Q72" s="56" t="n">
        <f aca="false">IF(OR(E72=1,P72&lt;=0),0,P72)</f>
        <v>138006.655096672</v>
      </c>
      <c r="R72" s="15" t="n">
        <f aca="false">IF(OR(E72=1,AND(P72&lt;=0,I72&gt;0)),1,0)</f>
        <v>0</v>
      </c>
      <c r="S72" s="15" t="n">
        <f aca="false">IF(L72&gt;0,1,0)</f>
        <v>0</v>
      </c>
    </row>
    <row r="73" customFormat="false" ht="15" hidden="false" customHeight="false" outlineLevel="0" collapsed="false">
      <c r="A73" s="15" t="n">
        <v>72</v>
      </c>
      <c r="B73" s="15" t="n">
        <f aca="false">INT((A73-1)/12)+1</f>
        <v>6</v>
      </c>
      <c r="C73" s="15" t="n">
        <f aca="false">MIN(Inputs!$C$4+B73-1,99)</f>
        <v>79</v>
      </c>
      <c r="D73" s="55" t="n">
        <f aca="false">Inputs!$C$29</f>
        <v>0.06</v>
      </c>
      <c r="E73" s="15" t="n">
        <f aca="false">R72</f>
        <v>0</v>
      </c>
      <c r="F73" s="56" t="n">
        <f aca="false">Q72</f>
        <v>138006.655096672</v>
      </c>
      <c r="G73" s="56" t="n">
        <f aca="false">IF(AND(MOD(A73-1,12)=0,B73&lt;=Inputs!$C$7,E73=0),Inputs!$C$6,0)</f>
        <v>0</v>
      </c>
      <c r="H73" s="56" t="n">
        <f aca="false">IF(B73=1,G73*Inputs!$C$9,0)</f>
        <v>0</v>
      </c>
      <c r="I73" s="56" t="n">
        <f aca="false">I72+G73</f>
        <v>120000</v>
      </c>
      <c r="J73" s="56" t="n">
        <f aca="false">(F73+G73+H73)*((1+D73)^(1/12)-1)</f>
        <v>671.75437203691</v>
      </c>
      <c r="K73" s="56" t="n">
        <f aca="false">(F73+G73+H73+J73)*(Inputs!$C$14+IF(B73&lt;=10,Inputs!$C$12,Inputs!$C$13))/12</f>
        <v>288.913353059811</v>
      </c>
      <c r="L73" s="56" t="n">
        <f aca="false">IF(OR(E73=1,A73&lt;=Inputs!$C$15),0,MAX(Inputs!$C$8*I73-(F73+G73+H73+J73-K73),0))</f>
        <v>0</v>
      </c>
      <c r="M73" s="56" t="n">
        <f aca="false">L73*INDEX(Rates!$B$2:$C$101,C73+1,IF(Inputs!$C$5="Male",1,2))/1000/12*Inputs!$C$16</f>
        <v>0</v>
      </c>
      <c r="N73" s="56" t="n">
        <f aca="false">IF($V$1=1,MAX(F73+G73+H73+J73-K73-M73,0)*Inputs!$C$22/12,0)</f>
        <v>0</v>
      </c>
      <c r="O73" s="56" t="n">
        <f aca="false">IF(AND(MOD(A73,12)=0,B73&gt;=Inputs!$C$18),MAX(F73+G73+H73+J73-K73-M73-N73,0)*Inputs!$C$17,0)</f>
        <v>0</v>
      </c>
      <c r="P73" s="56" t="n">
        <f aca="false">F73+G73+H73+J73-K73-M73-N73+O73</f>
        <v>138389.496115649</v>
      </c>
      <c r="Q73" s="56" t="n">
        <f aca="false">IF(OR(E73=1,P73&lt;=0),0,P73)</f>
        <v>138389.496115649</v>
      </c>
      <c r="R73" s="15" t="n">
        <f aca="false">IF(OR(E73=1,AND(P73&lt;=0,I73&gt;0)),1,0)</f>
        <v>0</v>
      </c>
      <c r="S73" s="15" t="n">
        <f aca="false">IF(L73&gt;0,1,0)</f>
        <v>0</v>
      </c>
    </row>
    <row r="74" customFormat="false" ht="15" hidden="false" customHeight="false" outlineLevel="0" collapsed="false">
      <c r="A74" s="15" t="n">
        <v>73</v>
      </c>
      <c r="B74" s="15" t="n">
        <f aca="false">INT((A74-1)/12)+1</f>
        <v>7</v>
      </c>
      <c r="C74" s="15" t="n">
        <f aca="false">MIN(Inputs!$C$4+B74-1,99)</f>
        <v>80</v>
      </c>
      <c r="D74" s="55" t="n">
        <f aca="false">Inputs!$C$29</f>
        <v>0.06</v>
      </c>
      <c r="E74" s="15" t="n">
        <f aca="false">R73</f>
        <v>0</v>
      </c>
      <c r="F74" s="56" t="n">
        <f aca="false">Q73</f>
        <v>138389.496115649</v>
      </c>
      <c r="G74" s="56" t="n">
        <f aca="false">IF(AND(MOD(A74-1,12)=0,B74&lt;=Inputs!$C$7,E74=0),Inputs!$C$6,0)</f>
        <v>0</v>
      </c>
      <c r="H74" s="56" t="n">
        <f aca="false">IF(B74=1,G74*Inputs!$C$9,0)</f>
        <v>0</v>
      </c>
      <c r="I74" s="56" t="n">
        <f aca="false">I73+G74</f>
        <v>120000</v>
      </c>
      <c r="J74" s="56" t="n">
        <f aca="false">(F74+G74+H74)*((1+D74)^(1/12)-1)</f>
        <v>673.617870055268</v>
      </c>
      <c r="K74" s="56" t="n">
        <f aca="false">(F74+G74+H74+J74)*(Inputs!$C$14+IF(B74&lt;=10,Inputs!$C$12,Inputs!$C$13))/12</f>
        <v>289.714820803551</v>
      </c>
      <c r="L74" s="56" t="n">
        <f aca="false">IF(OR(E74=1,A74&lt;=Inputs!$C$15),0,MAX(Inputs!$C$8*I74-(F74+G74+H74+J74-K74),0))</f>
        <v>0</v>
      </c>
      <c r="M74" s="56" t="n">
        <f aca="false">L74*INDEX(Rates!$B$2:$C$101,C74+1,IF(Inputs!$C$5="Male",1,2))/1000/12*Inputs!$C$16</f>
        <v>0</v>
      </c>
      <c r="N74" s="56" t="n">
        <f aca="false">IF($V$1=1,MAX(F74+G74+H74+J74-K74-M74,0)*Inputs!$C$22/12,0)</f>
        <v>0</v>
      </c>
      <c r="O74" s="56" t="n">
        <f aca="false">IF(AND(MOD(A74,12)=0,B74&gt;=Inputs!$C$18),MAX(F74+G74+H74+J74-K74-M74-N74,0)*Inputs!$C$17,0)</f>
        <v>0</v>
      </c>
      <c r="P74" s="56" t="n">
        <f aca="false">F74+G74+H74+J74-K74-M74-N74+O74</f>
        <v>138773.399164901</v>
      </c>
      <c r="Q74" s="56" t="n">
        <f aca="false">IF(OR(E74=1,P74&lt;=0),0,P74)</f>
        <v>138773.399164901</v>
      </c>
      <c r="R74" s="15" t="n">
        <f aca="false">IF(OR(E74=1,AND(P74&lt;=0,I74&gt;0)),1,0)</f>
        <v>0</v>
      </c>
      <c r="S74" s="15" t="n">
        <f aca="false">IF(L74&gt;0,1,0)</f>
        <v>0</v>
      </c>
    </row>
    <row r="75" customFormat="false" ht="15" hidden="false" customHeight="false" outlineLevel="0" collapsed="false">
      <c r="A75" s="15" t="n">
        <v>74</v>
      </c>
      <c r="B75" s="15" t="n">
        <f aca="false">INT((A75-1)/12)+1</f>
        <v>7</v>
      </c>
      <c r="C75" s="15" t="n">
        <f aca="false">MIN(Inputs!$C$4+B75-1,99)</f>
        <v>80</v>
      </c>
      <c r="D75" s="55" t="n">
        <f aca="false">Inputs!$C$29</f>
        <v>0.06</v>
      </c>
      <c r="E75" s="15" t="n">
        <f aca="false">R74</f>
        <v>0</v>
      </c>
      <c r="F75" s="56" t="n">
        <f aca="false">Q74</f>
        <v>138773.399164901</v>
      </c>
      <c r="G75" s="56" t="n">
        <f aca="false">IF(AND(MOD(A75-1,12)=0,B75&lt;=Inputs!$C$7,E75=0),Inputs!$C$6,0)</f>
        <v>0</v>
      </c>
      <c r="H75" s="56" t="n">
        <f aca="false">IF(B75=1,G75*Inputs!$C$9,0)</f>
        <v>0</v>
      </c>
      <c r="I75" s="56" t="n">
        <f aca="false">I74+G75</f>
        <v>120000</v>
      </c>
      <c r="J75" s="56" t="n">
        <f aca="false">(F75+G75+H75)*((1+D75)^(1/12)-1)</f>
        <v>675.48653755969</v>
      </c>
      <c r="K75" s="56" t="n">
        <f aca="false">(F75+G75+H75+J75)*(Inputs!$C$14+IF(B75&lt;=10,Inputs!$C$12,Inputs!$C$13))/12</f>
        <v>290.518511880126</v>
      </c>
      <c r="L75" s="56" t="n">
        <f aca="false">IF(OR(E75=1,A75&lt;=Inputs!$C$15),0,MAX(Inputs!$C$8*I75-(F75+G75+H75+J75-K75),0))</f>
        <v>0</v>
      </c>
      <c r="M75" s="56" t="n">
        <f aca="false">L75*INDEX(Rates!$B$2:$C$101,C75+1,IF(Inputs!$C$5="Male",1,2))/1000/12*Inputs!$C$16</f>
        <v>0</v>
      </c>
      <c r="N75" s="56" t="n">
        <f aca="false">IF($V$1=1,MAX(F75+G75+H75+J75-K75-M75,0)*Inputs!$C$22/12,0)</f>
        <v>0</v>
      </c>
      <c r="O75" s="56" t="n">
        <f aca="false">IF(AND(MOD(A75,12)=0,B75&gt;=Inputs!$C$18),MAX(F75+G75+H75+J75-K75-M75-N75,0)*Inputs!$C$17,0)</f>
        <v>0</v>
      </c>
      <c r="P75" s="56" t="n">
        <f aca="false">F75+G75+H75+J75-K75-M75-N75+O75</f>
        <v>139158.367190581</v>
      </c>
      <c r="Q75" s="56" t="n">
        <f aca="false">IF(OR(E75=1,P75&lt;=0),0,P75)</f>
        <v>139158.367190581</v>
      </c>
      <c r="R75" s="15" t="n">
        <f aca="false">IF(OR(E75=1,AND(P75&lt;=0,I75&gt;0)),1,0)</f>
        <v>0</v>
      </c>
      <c r="S75" s="15" t="n">
        <f aca="false">IF(L75&gt;0,1,0)</f>
        <v>0</v>
      </c>
    </row>
    <row r="76" customFormat="false" ht="15" hidden="false" customHeight="false" outlineLevel="0" collapsed="false">
      <c r="A76" s="15" t="n">
        <v>75</v>
      </c>
      <c r="B76" s="15" t="n">
        <f aca="false">INT((A76-1)/12)+1</f>
        <v>7</v>
      </c>
      <c r="C76" s="15" t="n">
        <f aca="false">MIN(Inputs!$C$4+B76-1,99)</f>
        <v>80</v>
      </c>
      <c r="D76" s="55" t="n">
        <f aca="false">Inputs!$C$29</f>
        <v>0.06</v>
      </c>
      <c r="E76" s="15" t="n">
        <f aca="false">R75</f>
        <v>0</v>
      </c>
      <c r="F76" s="56" t="n">
        <f aca="false">Q75</f>
        <v>139158.367190581</v>
      </c>
      <c r="G76" s="56" t="n">
        <f aca="false">IF(AND(MOD(A76-1,12)=0,B76&lt;=Inputs!$C$7,E76=0),Inputs!$C$6,0)</f>
        <v>0</v>
      </c>
      <c r="H76" s="56" t="n">
        <f aca="false">IF(B76=1,G76*Inputs!$C$9,0)</f>
        <v>0</v>
      </c>
      <c r="I76" s="56" t="n">
        <f aca="false">I75+G76</f>
        <v>120000</v>
      </c>
      <c r="J76" s="56" t="n">
        <f aca="false">(F76+G76+H76)*((1+D76)^(1/12)-1)</f>
        <v>677.360388890726</v>
      </c>
      <c r="K76" s="56" t="n">
        <f aca="false">(F76+G76+H76+J76)*(Inputs!$C$14+IF(B76&lt;=10,Inputs!$C$12,Inputs!$C$13))/12</f>
        <v>291.324432457232</v>
      </c>
      <c r="L76" s="56" t="n">
        <f aca="false">IF(OR(E76=1,A76&lt;=Inputs!$C$15),0,MAX(Inputs!$C$8*I76-(F76+G76+H76+J76-K76),0))</f>
        <v>0</v>
      </c>
      <c r="M76" s="56" t="n">
        <f aca="false">L76*INDEX(Rates!$B$2:$C$101,C76+1,IF(Inputs!$C$5="Male",1,2))/1000/12*Inputs!$C$16</f>
        <v>0</v>
      </c>
      <c r="N76" s="56" t="n">
        <f aca="false">IF($V$1=1,MAX(F76+G76+H76+J76-K76-M76,0)*Inputs!$C$22/12,0)</f>
        <v>0</v>
      </c>
      <c r="O76" s="56" t="n">
        <f aca="false">IF(AND(MOD(A76,12)=0,B76&gt;=Inputs!$C$18),MAX(F76+G76+H76+J76-K76-M76-N76,0)*Inputs!$C$17,0)</f>
        <v>0</v>
      </c>
      <c r="P76" s="56" t="n">
        <f aca="false">F76+G76+H76+J76-K76-M76-N76+O76</f>
        <v>139544.403147014</v>
      </c>
      <c r="Q76" s="56" t="n">
        <f aca="false">IF(OR(E76=1,P76&lt;=0),0,P76)</f>
        <v>139544.403147014</v>
      </c>
      <c r="R76" s="15" t="n">
        <f aca="false">IF(OR(E76=1,AND(P76&lt;=0,I76&gt;0)),1,0)</f>
        <v>0</v>
      </c>
      <c r="S76" s="15" t="n">
        <f aca="false">IF(L76&gt;0,1,0)</f>
        <v>0</v>
      </c>
    </row>
    <row r="77" customFormat="false" ht="15" hidden="false" customHeight="false" outlineLevel="0" collapsed="false">
      <c r="A77" s="15" t="n">
        <v>76</v>
      </c>
      <c r="B77" s="15" t="n">
        <f aca="false">INT((A77-1)/12)+1</f>
        <v>7</v>
      </c>
      <c r="C77" s="15" t="n">
        <f aca="false">MIN(Inputs!$C$4+B77-1,99)</f>
        <v>80</v>
      </c>
      <c r="D77" s="55" t="n">
        <f aca="false">Inputs!$C$29</f>
        <v>0.06</v>
      </c>
      <c r="E77" s="15" t="n">
        <f aca="false">R76</f>
        <v>0</v>
      </c>
      <c r="F77" s="56" t="n">
        <f aca="false">Q76</f>
        <v>139544.403147014</v>
      </c>
      <c r="G77" s="56" t="n">
        <f aca="false">IF(AND(MOD(A77-1,12)=0,B77&lt;=Inputs!$C$7,E77=0),Inputs!$C$6,0)</f>
        <v>0</v>
      </c>
      <c r="H77" s="56" t="n">
        <f aca="false">IF(B77=1,G77*Inputs!$C$9,0)</f>
        <v>0</v>
      </c>
      <c r="I77" s="56" t="n">
        <f aca="false">I76+G77</f>
        <v>120000</v>
      </c>
      <c r="J77" s="56" t="n">
        <f aca="false">(F77+G77+H77)*((1+D77)^(1/12)-1)</f>
        <v>679.239438428706</v>
      </c>
      <c r="K77" s="56" t="n">
        <f aca="false">(F77+G77+H77+J77)*(Inputs!$C$14+IF(B77&lt;=10,Inputs!$C$12,Inputs!$C$13))/12</f>
        <v>292.132588719672</v>
      </c>
      <c r="L77" s="56" t="n">
        <f aca="false">IF(OR(E77=1,A77&lt;=Inputs!$C$15),0,MAX(Inputs!$C$8*I77-(F77+G77+H77+J77-K77),0))</f>
        <v>0</v>
      </c>
      <c r="M77" s="56" t="n">
        <f aca="false">L77*INDEX(Rates!$B$2:$C$101,C77+1,IF(Inputs!$C$5="Male",1,2))/1000/12*Inputs!$C$16</f>
        <v>0</v>
      </c>
      <c r="N77" s="56" t="n">
        <f aca="false">IF($V$1=1,MAX(F77+G77+H77+J77-K77-M77,0)*Inputs!$C$22/12,0)</f>
        <v>0</v>
      </c>
      <c r="O77" s="56" t="n">
        <f aca="false">IF(AND(MOD(A77,12)=0,B77&gt;=Inputs!$C$18),MAX(F77+G77+H77+J77-K77-M77-N77,0)*Inputs!$C$17,0)</f>
        <v>0</v>
      </c>
      <c r="P77" s="56" t="n">
        <f aca="false">F77+G77+H77+J77-K77-M77-N77+O77</f>
        <v>139931.509996723</v>
      </c>
      <c r="Q77" s="56" t="n">
        <f aca="false">IF(OR(E77=1,P77&lt;=0),0,P77)</f>
        <v>139931.509996723</v>
      </c>
      <c r="R77" s="15" t="n">
        <f aca="false">IF(OR(E77=1,AND(P77&lt;=0,I77&gt;0)),1,0)</f>
        <v>0</v>
      </c>
      <c r="S77" s="15" t="n">
        <f aca="false">IF(L77&gt;0,1,0)</f>
        <v>0</v>
      </c>
    </row>
    <row r="78" customFormat="false" ht="15" hidden="false" customHeight="false" outlineLevel="0" collapsed="false">
      <c r="A78" s="15" t="n">
        <v>77</v>
      </c>
      <c r="B78" s="15" t="n">
        <f aca="false">INT((A78-1)/12)+1</f>
        <v>7</v>
      </c>
      <c r="C78" s="15" t="n">
        <f aca="false">MIN(Inputs!$C$4+B78-1,99)</f>
        <v>80</v>
      </c>
      <c r="D78" s="55" t="n">
        <f aca="false">Inputs!$C$29</f>
        <v>0.06</v>
      </c>
      <c r="E78" s="15" t="n">
        <f aca="false">R77</f>
        <v>0</v>
      </c>
      <c r="F78" s="56" t="n">
        <f aca="false">Q77</f>
        <v>139931.509996723</v>
      </c>
      <c r="G78" s="56" t="n">
        <f aca="false">IF(AND(MOD(A78-1,12)=0,B78&lt;=Inputs!$C$7,E78=0),Inputs!$C$6,0)</f>
        <v>0</v>
      </c>
      <c r="H78" s="56" t="n">
        <f aca="false">IF(B78=1,G78*Inputs!$C$9,0)</f>
        <v>0</v>
      </c>
      <c r="I78" s="56" t="n">
        <f aca="false">I77+G78</f>
        <v>120000</v>
      </c>
      <c r="J78" s="56" t="n">
        <f aca="false">(F78+G78+H78)*((1+D78)^(1/12)-1)</f>
        <v>681.123700593856</v>
      </c>
      <c r="K78" s="56" t="n">
        <f aca="false">(F78+G78+H78+J78)*(Inputs!$C$14+IF(B78&lt;=10,Inputs!$C$12,Inputs!$C$13))/12</f>
        <v>292.94298686941</v>
      </c>
      <c r="L78" s="56" t="n">
        <f aca="false">IF(OR(E78=1,A78&lt;=Inputs!$C$15),0,MAX(Inputs!$C$8*I78-(F78+G78+H78+J78-K78),0))</f>
        <v>0</v>
      </c>
      <c r="M78" s="56" t="n">
        <f aca="false">L78*INDEX(Rates!$B$2:$C$101,C78+1,IF(Inputs!$C$5="Male",1,2))/1000/12*Inputs!$C$16</f>
        <v>0</v>
      </c>
      <c r="N78" s="56" t="n">
        <f aca="false">IF($V$1=1,MAX(F78+G78+H78+J78-K78-M78,0)*Inputs!$C$22/12,0)</f>
        <v>0</v>
      </c>
      <c r="O78" s="56" t="n">
        <f aca="false">IF(AND(MOD(A78,12)=0,B78&gt;=Inputs!$C$18),MAX(F78+G78+H78+J78-K78-M78-N78,0)*Inputs!$C$17,0)</f>
        <v>0</v>
      </c>
      <c r="P78" s="56" t="n">
        <f aca="false">F78+G78+H78+J78-K78-M78-N78+O78</f>
        <v>140319.690710448</v>
      </c>
      <c r="Q78" s="56" t="n">
        <f aca="false">IF(OR(E78=1,P78&lt;=0),0,P78)</f>
        <v>140319.690710448</v>
      </c>
      <c r="R78" s="15" t="n">
        <f aca="false">IF(OR(E78=1,AND(P78&lt;=0,I78&gt;0)),1,0)</f>
        <v>0</v>
      </c>
      <c r="S78" s="15" t="n">
        <f aca="false">IF(L78&gt;0,1,0)</f>
        <v>0</v>
      </c>
    </row>
    <row r="79" customFormat="false" ht="15" hidden="false" customHeight="false" outlineLevel="0" collapsed="false">
      <c r="A79" s="15" t="n">
        <v>78</v>
      </c>
      <c r="B79" s="15" t="n">
        <f aca="false">INT((A79-1)/12)+1</f>
        <v>7</v>
      </c>
      <c r="C79" s="15" t="n">
        <f aca="false">MIN(Inputs!$C$4+B79-1,99)</f>
        <v>80</v>
      </c>
      <c r="D79" s="55" t="n">
        <f aca="false">Inputs!$C$29</f>
        <v>0.06</v>
      </c>
      <c r="E79" s="15" t="n">
        <f aca="false">R78</f>
        <v>0</v>
      </c>
      <c r="F79" s="56" t="n">
        <f aca="false">Q78</f>
        <v>140319.690710448</v>
      </c>
      <c r="G79" s="56" t="n">
        <f aca="false">IF(AND(MOD(A79-1,12)=0,B79&lt;=Inputs!$C$7,E79=0),Inputs!$C$6,0)</f>
        <v>0</v>
      </c>
      <c r="H79" s="56" t="n">
        <f aca="false">IF(B79=1,G79*Inputs!$C$9,0)</f>
        <v>0</v>
      </c>
      <c r="I79" s="56" t="n">
        <f aca="false">I78+G79</f>
        <v>120000</v>
      </c>
      <c r="J79" s="56" t="n">
        <f aca="false">(F79+G79+H79)*((1+D79)^(1/12)-1)</f>
        <v>683.013189846401</v>
      </c>
      <c r="K79" s="56" t="n">
        <f aca="false">(F79+G79+H79+J79)*(Inputs!$C$14+IF(B79&lt;=10,Inputs!$C$12,Inputs!$C$13))/12</f>
        <v>293.755633125612</v>
      </c>
      <c r="L79" s="56" t="n">
        <f aca="false">IF(OR(E79=1,A79&lt;=Inputs!$C$15),0,MAX(Inputs!$C$8*I79-(F79+G79+H79+J79-K79),0))</f>
        <v>0</v>
      </c>
      <c r="M79" s="56" t="n">
        <f aca="false">L79*INDEX(Rates!$B$2:$C$101,C79+1,IF(Inputs!$C$5="Male",1,2))/1000/12*Inputs!$C$16</f>
        <v>0</v>
      </c>
      <c r="N79" s="56" t="n">
        <f aca="false">IF($V$1=1,MAX(F79+G79+H79+J79-K79-M79,0)*Inputs!$C$22/12,0)</f>
        <v>0</v>
      </c>
      <c r="O79" s="56" t="n">
        <f aca="false">IF(AND(MOD(A79,12)=0,B79&gt;=Inputs!$C$18),MAX(F79+G79+H79+J79-K79-M79-N79,0)*Inputs!$C$17,0)</f>
        <v>0</v>
      </c>
      <c r="P79" s="56" t="n">
        <f aca="false">F79+G79+H79+J79-K79-M79-N79+O79</f>
        <v>140708.948267168</v>
      </c>
      <c r="Q79" s="56" t="n">
        <f aca="false">IF(OR(E79=1,P79&lt;=0),0,P79)</f>
        <v>140708.948267168</v>
      </c>
      <c r="R79" s="15" t="n">
        <f aca="false">IF(OR(E79=1,AND(P79&lt;=0,I79&gt;0)),1,0)</f>
        <v>0</v>
      </c>
      <c r="S79" s="15" t="n">
        <f aca="false">IF(L79&gt;0,1,0)</f>
        <v>0</v>
      </c>
    </row>
    <row r="80" customFormat="false" ht="15" hidden="false" customHeight="false" outlineLevel="0" collapsed="false">
      <c r="A80" s="15" t="n">
        <v>79</v>
      </c>
      <c r="B80" s="15" t="n">
        <f aca="false">INT((A80-1)/12)+1</f>
        <v>7</v>
      </c>
      <c r="C80" s="15" t="n">
        <f aca="false">MIN(Inputs!$C$4+B80-1,99)</f>
        <v>80</v>
      </c>
      <c r="D80" s="55" t="n">
        <f aca="false">Inputs!$C$29</f>
        <v>0.06</v>
      </c>
      <c r="E80" s="15" t="n">
        <f aca="false">R79</f>
        <v>0</v>
      </c>
      <c r="F80" s="56" t="n">
        <f aca="false">Q79</f>
        <v>140708.948267168</v>
      </c>
      <c r="G80" s="56" t="n">
        <f aca="false">IF(AND(MOD(A80-1,12)=0,B80&lt;=Inputs!$C$7,E80=0),Inputs!$C$6,0)</f>
        <v>0</v>
      </c>
      <c r="H80" s="56" t="n">
        <f aca="false">IF(B80=1,G80*Inputs!$C$9,0)</f>
        <v>0</v>
      </c>
      <c r="I80" s="56" t="n">
        <f aca="false">I79+G80</f>
        <v>120000</v>
      </c>
      <c r="J80" s="56" t="n">
        <f aca="false">(F80+G80+H80)*((1+D80)^(1/12)-1)</f>
        <v>684.907920686681</v>
      </c>
      <c r="K80" s="56" t="n">
        <f aca="false">(F80+G80+H80+J80)*(Inputs!$C$14+IF(B80&lt;=10,Inputs!$C$12,Inputs!$C$13))/12</f>
        <v>294.570533724698</v>
      </c>
      <c r="L80" s="56" t="n">
        <f aca="false">IF(OR(E80=1,A80&lt;=Inputs!$C$15),0,MAX(Inputs!$C$8*I80-(F80+G80+H80+J80-K80),0))</f>
        <v>0</v>
      </c>
      <c r="M80" s="56" t="n">
        <f aca="false">L80*INDEX(Rates!$B$2:$C$101,C80+1,IF(Inputs!$C$5="Male",1,2))/1000/12*Inputs!$C$16</f>
        <v>0</v>
      </c>
      <c r="N80" s="56" t="n">
        <f aca="false">IF($V$1=1,MAX(F80+G80+H80+J80-K80-M80,0)*Inputs!$C$22/12,0)</f>
        <v>0</v>
      </c>
      <c r="O80" s="56" t="n">
        <f aca="false">IF(AND(MOD(A80,12)=0,B80&gt;=Inputs!$C$18),MAX(F80+G80+H80+J80-K80-M80-N80,0)*Inputs!$C$17,0)</f>
        <v>0</v>
      </c>
      <c r="P80" s="56" t="n">
        <f aca="false">F80+G80+H80+J80-K80-M80-N80+O80</f>
        <v>141099.28565413</v>
      </c>
      <c r="Q80" s="56" t="n">
        <f aca="false">IF(OR(E80=1,P80&lt;=0),0,P80)</f>
        <v>141099.28565413</v>
      </c>
      <c r="R80" s="15" t="n">
        <f aca="false">IF(OR(E80=1,AND(P80&lt;=0,I80&gt;0)),1,0)</f>
        <v>0</v>
      </c>
      <c r="S80" s="15" t="n">
        <f aca="false">IF(L80&gt;0,1,0)</f>
        <v>0</v>
      </c>
    </row>
    <row r="81" customFormat="false" ht="15" hidden="false" customHeight="false" outlineLevel="0" collapsed="false">
      <c r="A81" s="15" t="n">
        <v>80</v>
      </c>
      <c r="B81" s="15" t="n">
        <f aca="false">INT((A81-1)/12)+1</f>
        <v>7</v>
      </c>
      <c r="C81" s="15" t="n">
        <f aca="false">MIN(Inputs!$C$4+B81-1,99)</f>
        <v>80</v>
      </c>
      <c r="D81" s="55" t="n">
        <f aca="false">Inputs!$C$29</f>
        <v>0.06</v>
      </c>
      <c r="E81" s="15" t="n">
        <f aca="false">R80</f>
        <v>0</v>
      </c>
      <c r="F81" s="56" t="n">
        <f aca="false">Q80</f>
        <v>141099.28565413</v>
      </c>
      <c r="G81" s="56" t="n">
        <f aca="false">IF(AND(MOD(A81-1,12)=0,B81&lt;=Inputs!$C$7,E81=0),Inputs!$C$6,0)</f>
        <v>0</v>
      </c>
      <c r="H81" s="56" t="n">
        <f aca="false">IF(B81=1,G81*Inputs!$C$9,0)</f>
        <v>0</v>
      </c>
      <c r="I81" s="56" t="n">
        <f aca="false">I80+G81</f>
        <v>120000</v>
      </c>
      <c r="J81" s="56" t="n">
        <f aca="false">(F81+G81+H81)*((1+D81)^(1/12)-1)</f>
        <v>686.807907655262</v>
      </c>
      <c r="K81" s="56" t="n">
        <f aca="false">(F81+G81+H81+J81)*(Inputs!$C$14+IF(B81&lt;=10,Inputs!$C$12,Inputs!$C$13))/12</f>
        <v>295.387694920387</v>
      </c>
      <c r="L81" s="56" t="n">
        <f aca="false">IF(OR(E81=1,A81&lt;=Inputs!$C$15),0,MAX(Inputs!$C$8*I81-(F81+G81+H81+J81-K81),0))</f>
        <v>0</v>
      </c>
      <c r="M81" s="56" t="n">
        <f aca="false">L81*INDEX(Rates!$B$2:$C$101,C81+1,IF(Inputs!$C$5="Male",1,2))/1000/12*Inputs!$C$16</f>
        <v>0</v>
      </c>
      <c r="N81" s="56" t="n">
        <f aca="false">IF($V$1=1,MAX(F81+G81+H81+J81-K81-M81,0)*Inputs!$C$22/12,0)</f>
        <v>0</v>
      </c>
      <c r="O81" s="56" t="n">
        <f aca="false">IF(AND(MOD(A81,12)=0,B81&gt;=Inputs!$C$18),MAX(F81+G81+H81+J81-K81-M81-N81,0)*Inputs!$C$17,0)</f>
        <v>0</v>
      </c>
      <c r="P81" s="56" t="n">
        <f aca="false">F81+G81+H81+J81-K81-M81-N81+O81</f>
        <v>141490.705866865</v>
      </c>
      <c r="Q81" s="56" t="n">
        <f aca="false">IF(OR(E81=1,P81&lt;=0),0,P81)</f>
        <v>141490.705866865</v>
      </c>
      <c r="R81" s="15" t="n">
        <f aca="false">IF(OR(E81=1,AND(P81&lt;=0,I81&gt;0)),1,0)</f>
        <v>0</v>
      </c>
      <c r="S81" s="15" t="n">
        <f aca="false">IF(L81&gt;0,1,0)</f>
        <v>0</v>
      </c>
    </row>
    <row r="82" customFormat="false" ht="15" hidden="false" customHeight="false" outlineLevel="0" collapsed="false">
      <c r="A82" s="15" t="n">
        <v>81</v>
      </c>
      <c r="B82" s="15" t="n">
        <f aca="false">INT((A82-1)/12)+1</f>
        <v>7</v>
      </c>
      <c r="C82" s="15" t="n">
        <f aca="false">MIN(Inputs!$C$4+B82-1,99)</f>
        <v>80</v>
      </c>
      <c r="D82" s="55" t="n">
        <f aca="false">Inputs!$C$29</f>
        <v>0.06</v>
      </c>
      <c r="E82" s="15" t="n">
        <f aca="false">R81</f>
        <v>0</v>
      </c>
      <c r="F82" s="56" t="n">
        <f aca="false">Q81</f>
        <v>141490.705866865</v>
      </c>
      <c r="G82" s="56" t="n">
        <f aca="false">IF(AND(MOD(A82-1,12)=0,B82&lt;=Inputs!$C$7,E82=0),Inputs!$C$6,0)</f>
        <v>0</v>
      </c>
      <c r="H82" s="56" t="n">
        <f aca="false">IF(B82=1,G82*Inputs!$C$9,0)</f>
        <v>0</v>
      </c>
      <c r="I82" s="56" t="n">
        <f aca="false">I81+G82</f>
        <v>120000</v>
      </c>
      <c r="J82" s="56" t="n">
        <f aca="false">(F82+G82+H82)*((1+D82)^(1/12)-1)</f>
        <v>688.713165333047</v>
      </c>
      <c r="K82" s="56" t="n">
        <f aca="false">(F82+G82+H82+J82)*(Inputs!$C$14+IF(B82&lt;=10,Inputs!$C$12,Inputs!$C$13))/12</f>
        <v>296.207122983746</v>
      </c>
      <c r="L82" s="56" t="n">
        <f aca="false">IF(OR(E82=1,A82&lt;=Inputs!$C$15),0,MAX(Inputs!$C$8*I82-(F82+G82+H82+J82-K82),0))</f>
        <v>0</v>
      </c>
      <c r="M82" s="56" t="n">
        <f aca="false">L82*INDEX(Rates!$B$2:$C$101,C82+1,IF(Inputs!$C$5="Male",1,2))/1000/12*Inputs!$C$16</f>
        <v>0</v>
      </c>
      <c r="N82" s="56" t="n">
        <f aca="false">IF($V$1=1,MAX(F82+G82+H82+J82-K82-M82,0)*Inputs!$C$22/12,0)</f>
        <v>0</v>
      </c>
      <c r="O82" s="56" t="n">
        <f aca="false">IF(AND(MOD(A82,12)=0,B82&gt;=Inputs!$C$18),MAX(F82+G82+H82+J82-K82-M82-N82,0)*Inputs!$C$17,0)</f>
        <v>0</v>
      </c>
      <c r="P82" s="56" t="n">
        <f aca="false">F82+G82+H82+J82-K82-M82-N82+O82</f>
        <v>141883.211909214</v>
      </c>
      <c r="Q82" s="56" t="n">
        <f aca="false">IF(OR(E82=1,P82&lt;=0),0,P82)</f>
        <v>141883.211909214</v>
      </c>
      <c r="R82" s="15" t="n">
        <f aca="false">IF(OR(E82=1,AND(P82&lt;=0,I82&gt;0)),1,0)</f>
        <v>0</v>
      </c>
      <c r="S82" s="15" t="n">
        <f aca="false">IF(L82&gt;0,1,0)</f>
        <v>0</v>
      </c>
    </row>
    <row r="83" customFormat="false" ht="15" hidden="false" customHeight="false" outlineLevel="0" collapsed="false">
      <c r="A83" s="15" t="n">
        <v>82</v>
      </c>
      <c r="B83" s="15" t="n">
        <f aca="false">INT((A83-1)/12)+1</f>
        <v>7</v>
      </c>
      <c r="C83" s="15" t="n">
        <f aca="false">MIN(Inputs!$C$4+B83-1,99)</f>
        <v>80</v>
      </c>
      <c r="D83" s="55" t="n">
        <f aca="false">Inputs!$C$29</f>
        <v>0.06</v>
      </c>
      <c r="E83" s="15" t="n">
        <f aca="false">R82</f>
        <v>0</v>
      </c>
      <c r="F83" s="56" t="n">
        <f aca="false">Q82</f>
        <v>141883.211909214</v>
      </c>
      <c r="G83" s="56" t="n">
        <f aca="false">IF(AND(MOD(A83-1,12)=0,B83&lt;=Inputs!$C$7,E83=0),Inputs!$C$6,0)</f>
        <v>0</v>
      </c>
      <c r="H83" s="56" t="n">
        <f aca="false">IF(B83=1,G83*Inputs!$C$9,0)</f>
        <v>0</v>
      </c>
      <c r="I83" s="56" t="n">
        <f aca="false">I82+G83</f>
        <v>120000</v>
      </c>
      <c r="J83" s="56" t="n">
        <f aca="false">(F83+G83+H83)*((1+D83)^(1/12)-1)</f>
        <v>690.623708341385</v>
      </c>
      <c r="K83" s="56" t="n">
        <f aca="false">(F83+G83+H83+J83)*(Inputs!$C$14+IF(B83&lt;=10,Inputs!$C$12,Inputs!$C$13))/12</f>
        <v>297.028824203241</v>
      </c>
      <c r="L83" s="56" t="n">
        <f aca="false">IF(OR(E83=1,A83&lt;=Inputs!$C$15),0,MAX(Inputs!$C$8*I83-(F83+G83+H83+J83-K83),0))</f>
        <v>0</v>
      </c>
      <c r="M83" s="56" t="n">
        <f aca="false">L83*INDEX(Rates!$B$2:$C$101,C83+1,IF(Inputs!$C$5="Male",1,2))/1000/12*Inputs!$C$16</f>
        <v>0</v>
      </c>
      <c r="N83" s="56" t="n">
        <f aca="false">IF($V$1=1,MAX(F83+G83+H83+J83-K83-M83,0)*Inputs!$C$22/12,0)</f>
        <v>0</v>
      </c>
      <c r="O83" s="56" t="n">
        <f aca="false">IF(AND(MOD(A83,12)=0,B83&gt;=Inputs!$C$18),MAX(F83+G83+H83+J83-K83-M83-N83,0)*Inputs!$C$17,0)</f>
        <v>0</v>
      </c>
      <c r="P83" s="56" t="n">
        <f aca="false">F83+G83+H83+J83-K83-M83-N83+O83</f>
        <v>142276.806793353</v>
      </c>
      <c r="Q83" s="56" t="n">
        <f aca="false">IF(OR(E83=1,P83&lt;=0),0,P83)</f>
        <v>142276.806793353</v>
      </c>
      <c r="R83" s="15" t="n">
        <f aca="false">IF(OR(E83=1,AND(P83&lt;=0,I83&gt;0)),1,0)</f>
        <v>0</v>
      </c>
      <c r="S83" s="15" t="n">
        <f aca="false">IF(L83&gt;0,1,0)</f>
        <v>0</v>
      </c>
    </row>
    <row r="84" customFormat="false" ht="15" hidden="false" customHeight="false" outlineLevel="0" collapsed="false">
      <c r="A84" s="15" t="n">
        <v>83</v>
      </c>
      <c r="B84" s="15" t="n">
        <f aca="false">INT((A84-1)/12)+1</f>
        <v>7</v>
      </c>
      <c r="C84" s="15" t="n">
        <f aca="false">MIN(Inputs!$C$4+B84-1,99)</f>
        <v>80</v>
      </c>
      <c r="D84" s="55" t="n">
        <f aca="false">Inputs!$C$29</f>
        <v>0.06</v>
      </c>
      <c r="E84" s="15" t="n">
        <f aca="false">R83</f>
        <v>0</v>
      </c>
      <c r="F84" s="56" t="n">
        <f aca="false">Q83</f>
        <v>142276.806793353</v>
      </c>
      <c r="G84" s="56" t="n">
        <f aca="false">IF(AND(MOD(A84-1,12)=0,B84&lt;=Inputs!$C$7,E84=0),Inputs!$C$6,0)</f>
        <v>0</v>
      </c>
      <c r="H84" s="56" t="n">
        <f aca="false">IF(B84=1,G84*Inputs!$C$9,0)</f>
        <v>0</v>
      </c>
      <c r="I84" s="56" t="n">
        <f aca="false">I83+G84</f>
        <v>120000</v>
      </c>
      <c r="J84" s="56" t="n">
        <f aca="false">(F84+G84+H84)*((1+D84)^(1/12)-1)</f>
        <v>692.539551342187</v>
      </c>
      <c r="K84" s="56" t="n">
        <f aca="false">(F84+G84+H84+J84)*(Inputs!$C$14+IF(B84&lt;=10,Inputs!$C$12,Inputs!$C$13))/12</f>
        <v>297.852804884781</v>
      </c>
      <c r="L84" s="56" t="n">
        <f aca="false">IF(OR(E84=1,A84&lt;=Inputs!$C$15),0,MAX(Inputs!$C$8*I84-(F84+G84+H84+J84-K84),0))</f>
        <v>0</v>
      </c>
      <c r="M84" s="56" t="n">
        <f aca="false">L84*INDEX(Rates!$B$2:$C$101,C84+1,IF(Inputs!$C$5="Male",1,2))/1000/12*Inputs!$C$16</f>
        <v>0</v>
      </c>
      <c r="N84" s="56" t="n">
        <f aca="false">IF($V$1=1,MAX(F84+G84+H84+J84-K84-M84,0)*Inputs!$C$22/12,0)</f>
        <v>0</v>
      </c>
      <c r="O84" s="56" t="n">
        <f aca="false">IF(AND(MOD(A84,12)=0,B84&gt;=Inputs!$C$18),MAX(F84+G84+H84+J84-K84-M84-N84,0)*Inputs!$C$17,0)</f>
        <v>0</v>
      </c>
      <c r="P84" s="56" t="n">
        <f aca="false">F84+G84+H84+J84-K84-M84-N84+O84</f>
        <v>142671.49353981</v>
      </c>
      <c r="Q84" s="56" t="n">
        <f aca="false">IF(OR(E84=1,P84&lt;=0),0,P84)</f>
        <v>142671.49353981</v>
      </c>
      <c r="R84" s="15" t="n">
        <f aca="false">IF(OR(E84=1,AND(P84&lt;=0,I84&gt;0)),1,0)</f>
        <v>0</v>
      </c>
      <c r="S84" s="15" t="n">
        <f aca="false">IF(L84&gt;0,1,0)</f>
        <v>0</v>
      </c>
    </row>
    <row r="85" customFormat="false" ht="15" hidden="false" customHeight="false" outlineLevel="0" collapsed="false">
      <c r="A85" s="15" t="n">
        <v>84</v>
      </c>
      <c r="B85" s="15" t="n">
        <f aca="false">INT((A85-1)/12)+1</f>
        <v>7</v>
      </c>
      <c r="C85" s="15" t="n">
        <f aca="false">MIN(Inputs!$C$4+B85-1,99)</f>
        <v>80</v>
      </c>
      <c r="D85" s="55" t="n">
        <f aca="false">Inputs!$C$29</f>
        <v>0.06</v>
      </c>
      <c r="E85" s="15" t="n">
        <f aca="false">R84</f>
        <v>0</v>
      </c>
      <c r="F85" s="56" t="n">
        <f aca="false">Q84</f>
        <v>142671.49353981</v>
      </c>
      <c r="G85" s="56" t="n">
        <f aca="false">IF(AND(MOD(A85-1,12)=0,B85&lt;=Inputs!$C$7,E85=0),Inputs!$C$6,0)</f>
        <v>0</v>
      </c>
      <c r="H85" s="56" t="n">
        <f aca="false">IF(B85=1,G85*Inputs!$C$9,0)</f>
        <v>0</v>
      </c>
      <c r="I85" s="56" t="n">
        <f aca="false">I84+G85</f>
        <v>120000</v>
      </c>
      <c r="J85" s="56" t="n">
        <f aca="false">(F85+G85+H85)*((1+D85)^(1/12)-1)</f>
        <v>694.46070903804</v>
      </c>
      <c r="K85" s="56" t="n">
        <f aca="false">(F85+G85+H85+J85)*(Inputs!$C$14+IF(B85&lt;=10,Inputs!$C$12,Inputs!$C$13))/12</f>
        <v>298.679071351767</v>
      </c>
      <c r="L85" s="56" t="n">
        <f aca="false">IF(OR(E85=1,A85&lt;=Inputs!$C$15),0,MAX(Inputs!$C$8*I85-(F85+G85+H85+J85-K85),0))</f>
        <v>0</v>
      </c>
      <c r="M85" s="56" t="n">
        <f aca="false">L85*INDEX(Rates!$B$2:$C$101,C85+1,IF(Inputs!$C$5="Male",1,2))/1000/12*Inputs!$C$16</f>
        <v>0</v>
      </c>
      <c r="N85" s="56" t="n">
        <f aca="false">IF($V$1=1,MAX(F85+G85+H85+J85-K85-M85,0)*Inputs!$C$22/12,0)</f>
        <v>0</v>
      </c>
      <c r="O85" s="56" t="n">
        <f aca="false">IF(AND(MOD(A85,12)=0,B85&gt;=Inputs!$C$18),MAX(F85+G85+H85+J85-K85-M85-N85,0)*Inputs!$C$17,0)</f>
        <v>0</v>
      </c>
      <c r="P85" s="56" t="n">
        <f aca="false">F85+G85+H85+J85-K85-M85-N85+O85</f>
        <v>143067.275177496</v>
      </c>
      <c r="Q85" s="56" t="n">
        <f aca="false">IF(OR(E85=1,P85&lt;=0),0,P85)</f>
        <v>143067.275177496</v>
      </c>
      <c r="R85" s="15" t="n">
        <f aca="false">IF(OR(E85=1,AND(P85&lt;=0,I85&gt;0)),1,0)</f>
        <v>0</v>
      </c>
      <c r="S85" s="15" t="n">
        <f aca="false">IF(L85&gt;0,1,0)</f>
        <v>0</v>
      </c>
    </row>
    <row r="86" customFormat="false" ht="15" hidden="false" customHeight="false" outlineLevel="0" collapsed="false">
      <c r="A86" s="15" t="n">
        <v>85</v>
      </c>
      <c r="B86" s="15" t="n">
        <f aca="false">INT((A86-1)/12)+1</f>
        <v>8</v>
      </c>
      <c r="C86" s="15" t="n">
        <f aca="false">MIN(Inputs!$C$4+B86-1,99)</f>
        <v>81</v>
      </c>
      <c r="D86" s="55" t="n">
        <f aca="false">Inputs!$C$29</f>
        <v>0.06</v>
      </c>
      <c r="E86" s="15" t="n">
        <f aca="false">R85</f>
        <v>0</v>
      </c>
      <c r="F86" s="56" t="n">
        <f aca="false">Q85</f>
        <v>143067.275177496</v>
      </c>
      <c r="G86" s="56" t="n">
        <f aca="false">IF(AND(MOD(A86-1,12)=0,B86&lt;=Inputs!$C$7,E86=0),Inputs!$C$6,0)</f>
        <v>0</v>
      </c>
      <c r="H86" s="56" t="n">
        <f aca="false">IF(B86=1,G86*Inputs!$C$9,0)</f>
        <v>0</v>
      </c>
      <c r="I86" s="56" t="n">
        <f aca="false">I85+G86</f>
        <v>120000</v>
      </c>
      <c r="J86" s="56" t="n">
        <f aca="false">(F86+G86+H86)*((1+D86)^(1/12)-1)</f>
        <v>696.387196172312</v>
      </c>
      <c r="K86" s="56" t="n">
        <f aca="false">(F86+G86+H86+J86)*(Inputs!$C$14+IF(B86&lt;=10,Inputs!$C$12,Inputs!$C$13))/12</f>
        <v>299.507629945143</v>
      </c>
      <c r="L86" s="56" t="n">
        <f aca="false">IF(OR(E86=1,A86&lt;=Inputs!$C$15),0,MAX(Inputs!$C$8*I86-(F86+G86+H86+J86-K86),0))</f>
        <v>0</v>
      </c>
      <c r="M86" s="56" t="n">
        <f aca="false">L86*INDEX(Rates!$B$2:$C$101,C86+1,IF(Inputs!$C$5="Male",1,2))/1000/12*Inputs!$C$16</f>
        <v>0</v>
      </c>
      <c r="N86" s="56" t="n">
        <f aca="false">IF($V$1=1,MAX(F86+G86+H86+J86-K86-M86,0)*Inputs!$C$22/12,0)</f>
        <v>0</v>
      </c>
      <c r="O86" s="56" t="n">
        <f aca="false">IF(AND(MOD(A86,12)=0,B86&gt;=Inputs!$C$18),MAX(F86+G86+H86+J86-K86-M86-N86,0)*Inputs!$C$17,0)</f>
        <v>0</v>
      </c>
      <c r="P86" s="56" t="n">
        <f aca="false">F86+G86+H86+J86-K86-M86-N86+O86</f>
        <v>143464.154743723</v>
      </c>
      <c r="Q86" s="56" t="n">
        <f aca="false">IF(OR(E86=1,P86&lt;=0),0,P86)</f>
        <v>143464.154743723</v>
      </c>
      <c r="R86" s="15" t="n">
        <f aca="false">IF(OR(E86=1,AND(P86&lt;=0,I86&gt;0)),1,0)</f>
        <v>0</v>
      </c>
      <c r="S86" s="15" t="n">
        <f aca="false">IF(L86&gt;0,1,0)</f>
        <v>0</v>
      </c>
    </row>
    <row r="87" customFormat="false" ht="15" hidden="false" customHeight="false" outlineLevel="0" collapsed="false">
      <c r="A87" s="15" t="n">
        <v>86</v>
      </c>
      <c r="B87" s="15" t="n">
        <f aca="false">INT((A87-1)/12)+1</f>
        <v>8</v>
      </c>
      <c r="C87" s="15" t="n">
        <f aca="false">MIN(Inputs!$C$4+B87-1,99)</f>
        <v>81</v>
      </c>
      <c r="D87" s="55" t="n">
        <f aca="false">Inputs!$C$29</f>
        <v>0.06</v>
      </c>
      <c r="E87" s="15" t="n">
        <f aca="false">R86</f>
        <v>0</v>
      </c>
      <c r="F87" s="56" t="n">
        <f aca="false">Q86</f>
        <v>143464.154743723</v>
      </c>
      <c r="G87" s="56" t="n">
        <f aca="false">IF(AND(MOD(A87-1,12)=0,B87&lt;=Inputs!$C$7,E87=0),Inputs!$C$6,0)</f>
        <v>0</v>
      </c>
      <c r="H87" s="56" t="n">
        <f aca="false">IF(B87=1,G87*Inputs!$C$9,0)</f>
        <v>0</v>
      </c>
      <c r="I87" s="56" t="n">
        <f aca="false">I86+G87</f>
        <v>120000</v>
      </c>
      <c r="J87" s="56" t="n">
        <f aca="false">(F87+G87+H87)*((1+D87)^(1/12)-1)</f>
        <v>698.319027529274</v>
      </c>
      <c r="K87" s="56" t="n">
        <f aca="false">(F87+G87+H87+J87)*(Inputs!$C$14+IF(B87&lt;=10,Inputs!$C$12,Inputs!$C$13))/12</f>
        <v>300.338487023443</v>
      </c>
      <c r="L87" s="56" t="n">
        <f aca="false">IF(OR(E87=1,A87&lt;=Inputs!$C$15),0,MAX(Inputs!$C$8*I87-(F87+G87+H87+J87-K87),0))</f>
        <v>0</v>
      </c>
      <c r="M87" s="56" t="n">
        <f aca="false">L87*INDEX(Rates!$B$2:$C$101,C87+1,IF(Inputs!$C$5="Male",1,2))/1000/12*Inputs!$C$16</f>
        <v>0</v>
      </c>
      <c r="N87" s="56" t="n">
        <f aca="false">IF($V$1=1,MAX(F87+G87+H87+J87-K87-M87,0)*Inputs!$C$22/12,0)</f>
        <v>0</v>
      </c>
      <c r="O87" s="56" t="n">
        <f aca="false">IF(AND(MOD(A87,12)=0,B87&gt;=Inputs!$C$18),MAX(F87+G87+H87+J87-K87-M87-N87,0)*Inputs!$C$17,0)</f>
        <v>0</v>
      </c>
      <c r="P87" s="56" t="n">
        <f aca="false">F87+G87+H87+J87-K87-M87-N87+O87</f>
        <v>143862.135284229</v>
      </c>
      <c r="Q87" s="56" t="n">
        <f aca="false">IF(OR(E87=1,P87&lt;=0),0,P87)</f>
        <v>143862.135284229</v>
      </c>
      <c r="R87" s="15" t="n">
        <f aca="false">IF(OR(E87=1,AND(P87&lt;=0,I87&gt;0)),1,0)</f>
        <v>0</v>
      </c>
      <c r="S87" s="15" t="n">
        <f aca="false">IF(L87&gt;0,1,0)</f>
        <v>0</v>
      </c>
    </row>
    <row r="88" customFormat="false" ht="15" hidden="false" customHeight="false" outlineLevel="0" collapsed="false">
      <c r="A88" s="15" t="n">
        <v>87</v>
      </c>
      <c r="B88" s="15" t="n">
        <f aca="false">INT((A88-1)/12)+1</f>
        <v>8</v>
      </c>
      <c r="C88" s="15" t="n">
        <f aca="false">MIN(Inputs!$C$4+B88-1,99)</f>
        <v>81</v>
      </c>
      <c r="D88" s="55" t="n">
        <f aca="false">Inputs!$C$29</f>
        <v>0.06</v>
      </c>
      <c r="E88" s="15" t="n">
        <f aca="false">R87</f>
        <v>0</v>
      </c>
      <c r="F88" s="56" t="n">
        <f aca="false">Q87</f>
        <v>143862.135284229</v>
      </c>
      <c r="G88" s="56" t="n">
        <f aca="false">IF(AND(MOD(A88-1,12)=0,B88&lt;=Inputs!$C$7,E88=0),Inputs!$C$6,0)</f>
        <v>0</v>
      </c>
      <c r="H88" s="56" t="n">
        <f aca="false">IF(B88=1,G88*Inputs!$C$9,0)</f>
        <v>0</v>
      </c>
      <c r="I88" s="56" t="n">
        <f aca="false">I87+G88</f>
        <v>120000</v>
      </c>
      <c r="J88" s="56" t="n">
        <f aca="false">(F88+G88+H88)*((1+D88)^(1/12)-1)</f>
        <v>700.256217934209</v>
      </c>
      <c r="K88" s="56" t="n">
        <f aca="false">(F88+G88+H88+J88)*(Inputs!$C$14+IF(B88&lt;=10,Inputs!$C$12,Inputs!$C$13))/12</f>
        <v>301.171648962841</v>
      </c>
      <c r="L88" s="56" t="n">
        <f aca="false">IF(OR(E88=1,A88&lt;=Inputs!$C$15),0,MAX(Inputs!$C$8*I88-(F88+G88+H88+J88-K88),0))</f>
        <v>0</v>
      </c>
      <c r="M88" s="56" t="n">
        <f aca="false">L88*INDEX(Rates!$B$2:$C$101,C88+1,IF(Inputs!$C$5="Male",1,2))/1000/12*Inputs!$C$16</f>
        <v>0</v>
      </c>
      <c r="N88" s="56" t="n">
        <f aca="false">IF($V$1=1,MAX(F88+G88+H88+J88-K88-M88,0)*Inputs!$C$22/12,0)</f>
        <v>0</v>
      </c>
      <c r="O88" s="56" t="n">
        <f aca="false">IF(AND(MOD(A88,12)=0,B88&gt;=Inputs!$C$18),MAX(F88+G88+H88+J88-K88-M88-N88,0)*Inputs!$C$17,0)</f>
        <v>0</v>
      </c>
      <c r="P88" s="56" t="n">
        <f aca="false">F88+G88+H88+J88-K88-M88-N88+O88</f>
        <v>144261.219853201</v>
      </c>
      <c r="Q88" s="56" t="n">
        <f aca="false">IF(OR(E88=1,P88&lt;=0),0,P88)</f>
        <v>144261.219853201</v>
      </c>
      <c r="R88" s="15" t="n">
        <f aca="false">IF(OR(E88=1,AND(P88&lt;=0,I88&gt;0)),1,0)</f>
        <v>0</v>
      </c>
      <c r="S88" s="15" t="n">
        <f aca="false">IF(L88&gt;0,1,0)</f>
        <v>0</v>
      </c>
    </row>
    <row r="89" customFormat="false" ht="15" hidden="false" customHeight="false" outlineLevel="0" collapsed="false">
      <c r="A89" s="15" t="n">
        <v>88</v>
      </c>
      <c r="B89" s="15" t="n">
        <f aca="false">INT((A89-1)/12)+1</f>
        <v>8</v>
      </c>
      <c r="C89" s="15" t="n">
        <f aca="false">MIN(Inputs!$C$4+B89-1,99)</f>
        <v>81</v>
      </c>
      <c r="D89" s="55" t="n">
        <f aca="false">Inputs!$C$29</f>
        <v>0.06</v>
      </c>
      <c r="E89" s="15" t="n">
        <f aca="false">R88</f>
        <v>0</v>
      </c>
      <c r="F89" s="56" t="n">
        <f aca="false">Q88</f>
        <v>144261.219853201</v>
      </c>
      <c r="G89" s="56" t="n">
        <f aca="false">IF(AND(MOD(A89-1,12)=0,B89&lt;=Inputs!$C$7,E89=0),Inputs!$C$6,0)</f>
        <v>0</v>
      </c>
      <c r="H89" s="56" t="n">
        <f aca="false">IF(B89=1,G89*Inputs!$C$9,0)</f>
        <v>0</v>
      </c>
      <c r="I89" s="56" t="n">
        <f aca="false">I88+G89</f>
        <v>120000</v>
      </c>
      <c r="J89" s="56" t="n">
        <f aca="false">(F89+G89+H89)*((1+D89)^(1/12)-1)</f>
        <v>702.198782253525</v>
      </c>
      <c r="K89" s="56" t="n">
        <f aca="false">(F89+G89+H89+J89)*(Inputs!$C$14+IF(B89&lt;=10,Inputs!$C$12,Inputs!$C$13))/12</f>
        <v>302.007122157196</v>
      </c>
      <c r="L89" s="56" t="n">
        <f aca="false">IF(OR(E89=1,A89&lt;=Inputs!$C$15),0,MAX(Inputs!$C$8*I89-(F89+G89+H89+J89-K89),0))</f>
        <v>0</v>
      </c>
      <c r="M89" s="56" t="n">
        <f aca="false">L89*INDEX(Rates!$B$2:$C$101,C89+1,IF(Inputs!$C$5="Male",1,2))/1000/12*Inputs!$C$16</f>
        <v>0</v>
      </c>
      <c r="N89" s="56" t="n">
        <f aca="false">IF($V$1=1,MAX(F89+G89+H89+J89-K89-M89,0)*Inputs!$C$22/12,0)</f>
        <v>0</v>
      </c>
      <c r="O89" s="56" t="n">
        <f aca="false">IF(AND(MOD(A89,12)=0,B89&gt;=Inputs!$C$18),MAX(F89+G89+H89+J89-K89-M89-N89,0)*Inputs!$C$17,0)</f>
        <v>0</v>
      </c>
      <c r="P89" s="56" t="n">
        <f aca="false">F89+G89+H89+J89-K89-M89-N89+O89</f>
        <v>144661.411513297</v>
      </c>
      <c r="Q89" s="56" t="n">
        <f aca="false">IF(OR(E89=1,P89&lt;=0),0,P89)</f>
        <v>144661.411513297</v>
      </c>
      <c r="R89" s="15" t="n">
        <f aca="false">IF(OR(E89=1,AND(P89&lt;=0,I89&gt;0)),1,0)</f>
        <v>0</v>
      </c>
      <c r="S89" s="15" t="n">
        <f aca="false">IF(L89&gt;0,1,0)</f>
        <v>0</v>
      </c>
    </row>
    <row r="90" customFormat="false" ht="15" hidden="false" customHeight="false" outlineLevel="0" collapsed="false">
      <c r="A90" s="15" t="n">
        <v>89</v>
      </c>
      <c r="B90" s="15" t="n">
        <f aca="false">INT((A90-1)/12)+1</f>
        <v>8</v>
      </c>
      <c r="C90" s="15" t="n">
        <f aca="false">MIN(Inputs!$C$4+B90-1,99)</f>
        <v>81</v>
      </c>
      <c r="D90" s="55" t="n">
        <f aca="false">Inputs!$C$29</f>
        <v>0.06</v>
      </c>
      <c r="E90" s="15" t="n">
        <f aca="false">R89</f>
        <v>0</v>
      </c>
      <c r="F90" s="56" t="n">
        <f aca="false">Q89</f>
        <v>144661.411513297</v>
      </c>
      <c r="G90" s="56" t="n">
        <f aca="false">IF(AND(MOD(A90-1,12)=0,B90&lt;=Inputs!$C$7,E90=0),Inputs!$C$6,0)</f>
        <v>0</v>
      </c>
      <c r="H90" s="56" t="n">
        <f aca="false">IF(B90=1,G90*Inputs!$C$9,0)</f>
        <v>0</v>
      </c>
      <c r="I90" s="56" t="n">
        <f aca="false">I89+G90</f>
        <v>120000</v>
      </c>
      <c r="J90" s="56" t="n">
        <f aca="false">(F90+G90+H90)*((1+D90)^(1/12)-1)</f>
        <v>704.146735394872</v>
      </c>
      <c r="K90" s="56" t="n">
        <f aca="false">(F90+G90+H90+J90)*(Inputs!$C$14+IF(B90&lt;=10,Inputs!$C$12,Inputs!$C$13))/12</f>
        <v>302.844913018108</v>
      </c>
      <c r="L90" s="56" t="n">
        <f aca="false">IF(OR(E90=1,A90&lt;=Inputs!$C$15),0,MAX(Inputs!$C$8*I90-(F90+G90+H90+J90-K90),0))</f>
        <v>0</v>
      </c>
      <c r="M90" s="56" t="n">
        <f aca="false">L90*INDEX(Rates!$B$2:$C$101,C90+1,IF(Inputs!$C$5="Male",1,2))/1000/12*Inputs!$C$16</f>
        <v>0</v>
      </c>
      <c r="N90" s="56" t="n">
        <f aca="false">IF($V$1=1,MAX(F90+G90+H90+J90-K90-M90,0)*Inputs!$C$22/12,0)</f>
        <v>0</v>
      </c>
      <c r="O90" s="56" t="n">
        <f aca="false">IF(AND(MOD(A90,12)=0,B90&gt;=Inputs!$C$18),MAX(F90+G90+H90+J90-K90-M90-N90,0)*Inputs!$C$17,0)</f>
        <v>0</v>
      </c>
      <c r="P90" s="56" t="n">
        <f aca="false">F90+G90+H90+J90-K90-M90-N90+O90</f>
        <v>145062.713335674</v>
      </c>
      <c r="Q90" s="56" t="n">
        <f aca="false">IF(OR(E90=1,P90&lt;=0),0,P90)</f>
        <v>145062.713335674</v>
      </c>
      <c r="R90" s="15" t="n">
        <f aca="false">IF(OR(E90=1,AND(P90&lt;=0,I90&gt;0)),1,0)</f>
        <v>0</v>
      </c>
      <c r="S90" s="15" t="n">
        <f aca="false">IF(L90&gt;0,1,0)</f>
        <v>0</v>
      </c>
    </row>
    <row r="91" customFormat="false" ht="15" hidden="false" customHeight="false" outlineLevel="0" collapsed="false">
      <c r="A91" s="15" t="n">
        <v>90</v>
      </c>
      <c r="B91" s="15" t="n">
        <f aca="false">INT((A91-1)/12)+1</f>
        <v>8</v>
      </c>
      <c r="C91" s="15" t="n">
        <f aca="false">MIN(Inputs!$C$4+B91-1,99)</f>
        <v>81</v>
      </c>
      <c r="D91" s="55" t="n">
        <f aca="false">Inputs!$C$29</f>
        <v>0.06</v>
      </c>
      <c r="E91" s="15" t="n">
        <f aca="false">R90</f>
        <v>0</v>
      </c>
      <c r="F91" s="56" t="n">
        <f aca="false">Q90</f>
        <v>145062.713335674</v>
      </c>
      <c r="G91" s="56" t="n">
        <f aca="false">IF(AND(MOD(A91-1,12)=0,B91&lt;=Inputs!$C$7,E91=0),Inputs!$C$6,0)</f>
        <v>0</v>
      </c>
      <c r="H91" s="56" t="n">
        <f aca="false">IF(B91=1,G91*Inputs!$C$9,0)</f>
        <v>0</v>
      </c>
      <c r="I91" s="56" t="n">
        <f aca="false">I90+G91</f>
        <v>120000</v>
      </c>
      <c r="J91" s="56" t="n">
        <f aca="false">(F91+G91+H91)*((1+D91)^(1/12)-1)</f>
        <v>706.100092307256</v>
      </c>
      <c r="K91" s="56" t="n">
        <f aca="false">(F91+G91+H91+J91)*(Inputs!$C$14+IF(B91&lt;=10,Inputs!$C$12,Inputs!$C$13))/12</f>
        <v>303.685027974961</v>
      </c>
      <c r="L91" s="56" t="n">
        <f aca="false">IF(OR(E91=1,A91&lt;=Inputs!$C$15),0,MAX(Inputs!$C$8*I91-(F91+G91+H91+J91-K91),0))</f>
        <v>0</v>
      </c>
      <c r="M91" s="56" t="n">
        <f aca="false">L91*INDEX(Rates!$B$2:$C$101,C91+1,IF(Inputs!$C$5="Male",1,2))/1000/12*Inputs!$C$16</f>
        <v>0</v>
      </c>
      <c r="N91" s="56" t="n">
        <f aca="false">IF($V$1=1,MAX(F91+G91+H91+J91-K91-M91,0)*Inputs!$C$22/12,0)</f>
        <v>0</v>
      </c>
      <c r="O91" s="56" t="n">
        <f aca="false">IF(AND(MOD(A91,12)=0,B91&gt;=Inputs!$C$18),MAX(F91+G91+H91+J91-K91-M91-N91,0)*Inputs!$C$17,0)</f>
        <v>0</v>
      </c>
      <c r="P91" s="56" t="n">
        <f aca="false">F91+G91+H91+J91-K91-M91-N91+O91</f>
        <v>145465.128400006</v>
      </c>
      <c r="Q91" s="56" t="n">
        <f aca="false">IF(OR(E91=1,P91&lt;=0),0,P91)</f>
        <v>145465.128400006</v>
      </c>
      <c r="R91" s="15" t="n">
        <f aca="false">IF(OR(E91=1,AND(P91&lt;=0,I91&gt;0)),1,0)</f>
        <v>0</v>
      </c>
      <c r="S91" s="15" t="n">
        <f aca="false">IF(L91&gt;0,1,0)</f>
        <v>0</v>
      </c>
    </row>
    <row r="92" customFormat="false" ht="15" hidden="false" customHeight="false" outlineLevel="0" collapsed="false">
      <c r="A92" s="15" t="n">
        <v>91</v>
      </c>
      <c r="B92" s="15" t="n">
        <f aca="false">INT((A92-1)/12)+1</f>
        <v>8</v>
      </c>
      <c r="C92" s="15" t="n">
        <f aca="false">MIN(Inputs!$C$4+B92-1,99)</f>
        <v>81</v>
      </c>
      <c r="D92" s="55" t="n">
        <f aca="false">Inputs!$C$29</f>
        <v>0.06</v>
      </c>
      <c r="E92" s="15" t="n">
        <f aca="false">R91</f>
        <v>0</v>
      </c>
      <c r="F92" s="56" t="n">
        <f aca="false">Q91</f>
        <v>145465.128400006</v>
      </c>
      <c r="G92" s="56" t="n">
        <f aca="false">IF(AND(MOD(A92-1,12)=0,B92&lt;=Inputs!$C$7,E92=0),Inputs!$C$6,0)</f>
        <v>0</v>
      </c>
      <c r="H92" s="56" t="n">
        <f aca="false">IF(B92=1,G92*Inputs!$C$9,0)</f>
        <v>0</v>
      </c>
      <c r="I92" s="56" t="n">
        <f aca="false">I91+G92</f>
        <v>120000</v>
      </c>
      <c r="J92" s="56" t="n">
        <f aca="false">(F92+G92+H92)*((1+D92)^(1/12)-1)</f>
        <v>708.058867981149</v>
      </c>
      <c r="K92" s="56" t="n">
        <f aca="false">(F92+G92+H92+J92)*(Inputs!$C$14+IF(B92&lt;=10,Inputs!$C$12,Inputs!$C$13))/12</f>
        <v>304.527473474974</v>
      </c>
      <c r="L92" s="56" t="n">
        <f aca="false">IF(OR(E92=1,A92&lt;=Inputs!$C$15),0,MAX(Inputs!$C$8*I92-(F92+G92+H92+J92-K92),0))</f>
        <v>0</v>
      </c>
      <c r="M92" s="56" t="n">
        <f aca="false">L92*INDEX(Rates!$B$2:$C$101,C92+1,IF(Inputs!$C$5="Male",1,2))/1000/12*Inputs!$C$16</f>
        <v>0</v>
      </c>
      <c r="N92" s="56" t="n">
        <f aca="false">IF($V$1=1,MAX(F92+G92+H92+J92-K92-M92,0)*Inputs!$C$22/12,0)</f>
        <v>0</v>
      </c>
      <c r="O92" s="56" t="n">
        <f aca="false">IF(AND(MOD(A92,12)=0,B92&gt;=Inputs!$C$18),MAX(F92+G92+H92+J92-K92-M92-N92,0)*Inputs!$C$17,0)</f>
        <v>0</v>
      </c>
      <c r="P92" s="56" t="n">
        <f aca="false">F92+G92+H92+J92-K92-M92-N92+O92</f>
        <v>145868.659794512</v>
      </c>
      <c r="Q92" s="56" t="n">
        <f aca="false">IF(OR(E92=1,P92&lt;=0),0,P92)</f>
        <v>145868.659794512</v>
      </c>
      <c r="R92" s="15" t="n">
        <f aca="false">IF(OR(E92=1,AND(P92&lt;=0,I92&gt;0)),1,0)</f>
        <v>0</v>
      </c>
      <c r="S92" s="15" t="n">
        <f aca="false">IF(L92&gt;0,1,0)</f>
        <v>0</v>
      </c>
    </row>
    <row r="93" customFormat="false" ht="15" hidden="false" customHeight="false" outlineLevel="0" collapsed="false">
      <c r="A93" s="15" t="n">
        <v>92</v>
      </c>
      <c r="B93" s="15" t="n">
        <f aca="false">INT((A93-1)/12)+1</f>
        <v>8</v>
      </c>
      <c r="C93" s="15" t="n">
        <f aca="false">MIN(Inputs!$C$4+B93-1,99)</f>
        <v>81</v>
      </c>
      <c r="D93" s="55" t="n">
        <f aca="false">Inputs!$C$29</f>
        <v>0.06</v>
      </c>
      <c r="E93" s="15" t="n">
        <f aca="false">R92</f>
        <v>0</v>
      </c>
      <c r="F93" s="56" t="n">
        <f aca="false">Q92</f>
        <v>145868.659794512</v>
      </c>
      <c r="G93" s="56" t="n">
        <f aca="false">IF(AND(MOD(A93-1,12)=0,B93&lt;=Inputs!$C$7,E93=0),Inputs!$C$6,0)</f>
        <v>0</v>
      </c>
      <c r="H93" s="56" t="n">
        <f aca="false">IF(B93=1,G93*Inputs!$C$9,0)</f>
        <v>0</v>
      </c>
      <c r="I93" s="56" t="n">
        <f aca="false">I92+G93</f>
        <v>120000</v>
      </c>
      <c r="J93" s="56" t="n">
        <f aca="false">(F93+G93+H93)*((1+D93)^(1/12)-1)</f>
        <v>710.023077448611</v>
      </c>
      <c r="K93" s="56" t="n">
        <f aca="false">(F93+G93+H93+J93)*(Inputs!$C$14+IF(B93&lt;=10,Inputs!$C$12,Inputs!$C$13))/12</f>
        <v>305.372255983252</v>
      </c>
      <c r="L93" s="56" t="n">
        <f aca="false">IF(OR(E93=1,A93&lt;=Inputs!$C$15),0,MAX(Inputs!$C$8*I93-(F93+G93+H93+J93-K93),0))</f>
        <v>0</v>
      </c>
      <c r="M93" s="56" t="n">
        <f aca="false">L93*INDEX(Rates!$B$2:$C$101,C93+1,IF(Inputs!$C$5="Male",1,2))/1000/12*Inputs!$C$16</f>
        <v>0</v>
      </c>
      <c r="N93" s="56" t="n">
        <f aca="false">IF($V$1=1,MAX(F93+G93+H93+J93-K93-M93,0)*Inputs!$C$22/12,0)</f>
        <v>0</v>
      </c>
      <c r="O93" s="56" t="n">
        <f aca="false">IF(AND(MOD(A93,12)=0,B93&gt;=Inputs!$C$18),MAX(F93+G93+H93+J93-K93-M93-N93,0)*Inputs!$C$17,0)</f>
        <v>0</v>
      </c>
      <c r="P93" s="56" t="n">
        <f aca="false">F93+G93+H93+J93-K93-M93-N93+O93</f>
        <v>146273.310615978</v>
      </c>
      <c r="Q93" s="56" t="n">
        <f aca="false">IF(OR(E93=1,P93&lt;=0),0,P93)</f>
        <v>146273.310615978</v>
      </c>
      <c r="R93" s="15" t="n">
        <f aca="false">IF(OR(E93=1,AND(P93&lt;=0,I93&gt;0)),1,0)</f>
        <v>0</v>
      </c>
      <c r="S93" s="15" t="n">
        <f aca="false">IF(L93&gt;0,1,0)</f>
        <v>0</v>
      </c>
    </row>
    <row r="94" customFormat="false" ht="15" hidden="false" customHeight="false" outlineLevel="0" collapsed="false">
      <c r="A94" s="15" t="n">
        <v>93</v>
      </c>
      <c r="B94" s="15" t="n">
        <f aca="false">INT((A94-1)/12)+1</f>
        <v>8</v>
      </c>
      <c r="C94" s="15" t="n">
        <f aca="false">MIN(Inputs!$C$4+B94-1,99)</f>
        <v>81</v>
      </c>
      <c r="D94" s="55" t="n">
        <f aca="false">Inputs!$C$29</f>
        <v>0.06</v>
      </c>
      <c r="E94" s="15" t="n">
        <f aca="false">R93</f>
        <v>0</v>
      </c>
      <c r="F94" s="56" t="n">
        <f aca="false">Q93</f>
        <v>146273.310615978</v>
      </c>
      <c r="G94" s="56" t="n">
        <f aca="false">IF(AND(MOD(A94-1,12)=0,B94&lt;=Inputs!$C$7,E94=0),Inputs!$C$6,0)</f>
        <v>0</v>
      </c>
      <c r="H94" s="56" t="n">
        <f aca="false">IF(B94=1,G94*Inputs!$C$9,0)</f>
        <v>0</v>
      </c>
      <c r="I94" s="56" t="n">
        <f aca="false">I93+G94</f>
        <v>120000</v>
      </c>
      <c r="J94" s="56" t="n">
        <f aca="false">(F94+G94+H94)*((1+D94)^(1/12)-1)</f>
        <v>711.992735783401</v>
      </c>
      <c r="K94" s="56" t="n">
        <f aca="false">(F94+G94+H94+J94)*(Inputs!$C$14+IF(B94&lt;=10,Inputs!$C$12,Inputs!$C$13))/12</f>
        <v>306.219381982836</v>
      </c>
      <c r="L94" s="56" t="n">
        <f aca="false">IF(OR(E94=1,A94&lt;=Inputs!$C$15),0,MAX(Inputs!$C$8*I94-(F94+G94+H94+J94-K94),0))</f>
        <v>0</v>
      </c>
      <c r="M94" s="56" t="n">
        <f aca="false">L94*INDEX(Rates!$B$2:$C$101,C94+1,IF(Inputs!$C$5="Male",1,2))/1000/12*Inputs!$C$16</f>
        <v>0</v>
      </c>
      <c r="N94" s="56" t="n">
        <f aca="false">IF($V$1=1,MAX(F94+G94+H94+J94-K94-M94,0)*Inputs!$C$22/12,0)</f>
        <v>0</v>
      </c>
      <c r="O94" s="56" t="n">
        <f aca="false">IF(AND(MOD(A94,12)=0,B94&gt;=Inputs!$C$18),MAX(F94+G94+H94+J94-K94-M94-N94,0)*Inputs!$C$17,0)</f>
        <v>0</v>
      </c>
      <c r="P94" s="56" t="n">
        <f aca="false">F94+G94+H94+J94-K94-M94-N94+O94</f>
        <v>146679.083969778</v>
      </c>
      <c r="Q94" s="56" t="n">
        <f aca="false">IF(OR(E94=1,P94&lt;=0),0,P94)</f>
        <v>146679.083969778</v>
      </c>
      <c r="R94" s="15" t="n">
        <f aca="false">IF(OR(E94=1,AND(P94&lt;=0,I94&gt;0)),1,0)</f>
        <v>0</v>
      </c>
      <c r="S94" s="15" t="n">
        <f aca="false">IF(L94&gt;0,1,0)</f>
        <v>0</v>
      </c>
    </row>
    <row r="95" customFormat="false" ht="15" hidden="false" customHeight="false" outlineLevel="0" collapsed="false">
      <c r="A95" s="15" t="n">
        <v>94</v>
      </c>
      <c r="B95" s="15" t="n">
        <f aca="false">INT((A95-1)/12)+1</f>
        <v>8</v>
      </c>
      <c r="C95" s="15" t="n">
        <f aca="false">MIN(Inputs!$C$4+B95-1,99)</f>
        <v>81</v>
      </c>
      <c r="D95" s="55" t="n">
        <f aca="false">Inputs!$C$29</f>
        <v>0.06</v>
      </c>
      <c r="E95" s="15" t="n">
        <f aca="false">R94</f>
        <v>0</v>
      </c>
      <c r="F95" s="56" t="n">
        <f aca="false">Q94</f>
        <v>146679.083969778</v>
      </c>
      <c r="G95" s="56" t="n">
        <f aca="false">IF(AND(MOD(A95-1,12)=0,B95&lt;=Inputs!$C$7,E95=0),Inputs!$C$6,0)</f>
        <v>0</v>
      </c>
      <c r="H95" s="56" t="n">
        <f aca="false">IF(B95=1,G95*Inputs!$C$9,0)</f>
        <v>0</v>
      </c>
      <c r="I95" s="56" t="n">
        <f aca="false">I94+G95</f>
        <v>120000</v>
      </c>
      <c r="J95" s="56" t="n">
        <f aca="false">(F95+G95+H95)*((1+D95)^(1/12)-1)</f>
        <v>713.967858101094</v>
      </c>
      <c r="K95" s="56" t="n">
        <f aca="false">(F95+G95+H95+J95)*(Inputs!$C$14+IF(B95&lt;=10,Inputs!$C$12,Inputs!$C$13))/12</f>
        <v>307.068857974749</v>
      </c>
      <c r="L95" s="56" t="n">
        <f aca="false">IF(OR(E95=1,A95&lt;=Inputs!$C$15),0,MAX(Inputs!$C$8*I95-(F95+G95+H95+J95-K95),0))</f>
        <v>0</v>
      </c>
      <c r="M95" s="56" t="n">
        <f aca="false">L95*INDEX(Rates!$B$2:$C$101,C95+1,IF(Inputs!$C$5="Male",1,2))/1000/12*Inputs!$C$16</f>
        <v>0</v>
      </c>
      <c r="N95" s="56" t="n">
        <f aca="false">IF($V$1=1,MAX(F95+G95+H95+J95-K95-M95,0)*Inputs!$C$22/12,0)</f>
        <v>0</v>
      </c>
      <c r="O95" s="56" t="n">
        <f aca="false">IF(AND(MOD(A95,12)=0,B95&gt;=Inputs!$C$18),MAX(F95+G95+H95+J95-K95-M95-N95,0)*Inputs!$C$17,0)</f>
        <v>0</v>
      </c>
      <c r="P95" s="56" t="n">
        <f aca="false">F95+G95+H95+J95-K95-M95-N95+O95</f>
        <v>147085.982969905</v>
      </c>
      <c r="Q95" s="56" t="n">
        <f aca="false">IF(OR(E95=1,P95&lt;=0),0,P95)</f>
        <v>147085.982969905</v>
      </c>
      <c r="R95" s="15" t="n">
        <f aca="false">IF(OR(E95=1,AND(P95&lt;=0,I95&gt;0)),1,0)</f>
        <v>0</v>
      </c>
      <c r="S95" s="15" t="n">
        <f aca="false">IF(L95&gt;0,1,0)</f>
        <v>0</v>
      </c>
    </row>
    <row r="96" customFormat="false" ht="15" hidden="false" customHeight="false" outlineLevel="0" collapsed="false">
      <c r="A96" s="15" t="n">
        <v>95</v>
      </c>
      <c r="B96" s="15" t="n">
        <f aca="false">INT((A96-1)/12)+1</f>
        <v>8</v>
      </c>
      <c r="C96" s="15" t="n">
        <f aca="false">MIN(Inputs!$C$4+B96-1,99)</f>
        <v>81</v>
      </c>
      <c r="D96" s="55" t="n">
        <f aca="false">Inputs!$C$29</f>
        <v>0.06</v>
      </c>
      <c r="E96" s="15" t="n">
        <f aca="false">R95</f>
        <v>0</v>
      </c>
      <c r="F96" s="56" t="n">
        <f aca="false">Q95</f>
        <v>147085.982969905</v>
      </c>
      <c r="G96" s="56" t="n">
        <f aca="false">IF(AND(MOD(A96-1,12)=0,B96&lt;=Inputs!$C$7,E96=0),Inputs!$C$6,0)</f>
        <v>0</v>
      </c>
      <c r="H96" s="56" t="n">
        <f aca="false">IF(B96=1,G96*Inputs!$C$9,0)</f>
        <v>0</v>
      </c>
      <c r="I96" s="56" t="n">
        <f aca="false">I95+G96</f>
        <v>120000</v>
      </c>
      <c r="J96" s="56" t="n">
        <f aca="false">(F96+G96+H96)*((1+D96)^(1/12)-1)</f>
        <v>715.948459559197</v>
      </c>
      <c r="K96" s="56" t="n">
        <f aca="false">(F96+G96+H96+J96)*(Inputs!$C$14+IF(B96&lt;=10,Inputs!$C$12,Inputs!$C$13))/12</f>
        <v>307.92069047805</v>
      </c>
      <c r="L96" s="56" t="n">
        <f aca="false">IF(OR(E96=1,A96&lt;=Inputs!$C$15),0,MAX(Inputs!$C$8*I96-(F96+G96+H96+J96-K96),0))</f>
        <v>0</v>
      </c>
      <c r="M96" s="56" t="n">
        <f aca="false">L96*INDEX(Rates!$B$2:$C$101,C96+1,IF(Inputs!$C$5="Male",1,2))/1000/12*Inputs!$C$16</f>
        <v>0</v>
      </c>
      <c r="N96" s="56" t="n">
        <f aca="false">IF($V$1=1,MAX(F96+G96+H96+J96-K96-M96,0)*Inputs!$C$22/12,0)</f>
        <v>0</v>
      </c>
      <c r="O96" s="56" t="n">
        <f aca="false">IF(AND(MOD(A96,12)=0,B96&gt;=Inputs!$C$18),MAX(F96+G96+H96+J96-K96-M96-N96,0)*Inputs!$C$17,0)</f>
        <v>0</v>
      </c>
      <c r="P96" s="56" t="n">
        <f aca="false">F96+G96+H96+J96-K96-M96-N96+O96</f>
        <v>147494.010738986</v>
      </c>
      <c r="Q96" s="56" t="n">
        <f aca="false">IF(OR(E96=1,P96&lt;=0),0,P96)</f>
        <v>147494.010738986</v>
      </c>
      <c r="R96" s="15" t="n">
        <f aca="false">IF(OR(E96=1,AND(P96&lt;=0,I96&gt;0)),1,0)</f>
        <v>0</v>
      </c>
      <c r="S96" s="15" t="n">
        <f aca="false">IF(L96&gt;0,1,0)</f>
        <v>0</v>
      </c>
    </row>
    <row r="97" customFormat="false" ht="15" hidden="false" customHeight="false" outlineLevel="0" collapsed="false">
      <c r="A97" s="15" t="n">
        <v>96</v>
      </c>
      <c r="B97" s="15" t="n">
        <f aca="false">INT((A97-1)/12)+1</f>
        <v>8</v>
      </c>
      <c r="C97" s="15" t="n">
        <f aca="false">MIN(Inputs!$C$4+B97-1,99)</f>
        <v>81</v>
      </c>
      <c r="D97" s="55" t="n">
        <f aca="false">Inputs!$C$29</f>
        <v>0.06</v>
      </c>
      <c r="E97" s="15" t="n">
        <f aca="false">R96</f>
        <v>0</v>
      </c>
      <c r="F97" s="56" t="n">
        <f aca="false">Q96</f>
        <v>147494.010738986</v>
      </c>
      <c r="G97" s="56" t="n">
        <f aca="false">IF(AND(MOD(A97-1,12)=0,B97&lt;=Inputs!$C$7,E97=0),Inputs!$C$6,0)</f>
        <v>0</v>
      </c>
      <c r="H97" s="56" t="n">
        <f aca="false">IF(B97=1,G97*Inputs!$C$9,0)</f>
        <v>0</v>
      </c>
      <c r="I97" s="56" t="n">
        <f aca="false">I96+G97</f>
        <v>120000</v>
      </c>
      <c r="J97" s="56" t="n">
        <f aca="false">(F97+G97+H97)*((1+D97)^(1/12)-1)</f>
        <v>717.934555357264</v>
      </c>
      <c r="K97" s="56" t="n">
        <f aca="false">(F97+G97+H97+J97)*(Inputs!$C$14+IF(B97&lt;=10,Inputs!$C$12,Inputs!$C$13))/12</f>
        <v>308.774886029881</v>
      </c>
      <c r="L97" s="56" t="n">
        <f aca="false">IF(OR(E97=1,A97&lt;=Inputs!$C$15),0,MAX(Inputs!$C$8*I97-(F97+G97+H97+J97-K97),0))</f>
        <v>0</v>
      </c>
      <c r="M97" s="56" t="n">
        <f aca="false">L97*INDEX(Rates!$B$2:$C$101,C97+1,IF(Inputs!$C$5="Male",1,2))/1000/12*Inputs!$C$16</f>
        <v>0</v>
      </c>
      <c r="N97" s="56" t="n">
        <f aca="false">IF($V$1=1,MAX(F97+G97+H97+J97-K97-M97,0)*Inputs!$C$22/12,0)</f>
        <v>0</v>
      </c>
      <c r="O97" s="56" t="n">
        <f aca="false">IF(AND(MOD(A97,12)=0,B97&gt;=Inputs!$C$18),MAX(F97+G97+H97+J97-K97-M97-N97,0)*Inputs!$C$17,0)</f>
        <v>0</v>
      </c>
      <c r="P97" s="56" t="n">
        <f aca="false">F97+G97+H97+J97-K97-M97-N97+O97</f>
        <v>147903.170408313</v>
      </c>
      <c r="Q97" s="56" t="n">
        <f aca="false">IF(OR(E97=1,P97&lt;=0),0,P97)</f>
        <v>147903.170408313</v>
      </c>
      <c r="R97" s="15" t="n">
        <f aca="false">IF(OR(E97=1,AND(P97&lt;=0,I97&gt;0)),1,0)</f>
        <v>0</v>
      </c>
      <c r="S97" s="15" t="n">
        <f aca="false">IF(L97&gt;0,1,0)</f>
        <v>0</v>
      </c>
    </row>
    <row r="98" customFormat="false" ht="15" hidden="false" customHeight="false" outlineLevel="0" collapsed="false">
      <c r="A98" s="15" t="n">
        <v>97</v>
      </c>
      <c r="B98" s="15" t="n">
        <f aca="false">INT((A98-1)/12)+1</f>
        <v>9</v>
      </c>
      <c r="C98" s="15" t="n">
        <f aca="false">MIN(Inputs!$C$4+B98-1,99)</f>
        <v>82</v>
      </c>
      <c r="D98" s="55" t="n">
        <f aca="false">Inputs!$C$29</f>
        <v>0.06</v>
      </c>
      <c r="E98" s="15" t="n">
        <f aca="false">R97</f>
        <v>0</v>
      </c>
      <c r="F98" s="56" t="n">
        <f aca="false">Q97</f>
        <v>147903.170408313</v>
      </c>
      <c r="G98" s="56" t="n">
        <f aca="false">IF(AND(MOD(A98-1,12)=0,B98&lt;=Inputs!$C$7,E98=0),Inputs!$C$6,0)</f>
        <v>0</v>
      </c>
      <c r="H98" s="56" t="n">
        <f aca="false">IF(B98=1,G98*Inputs!$C$9,0)</f>
        <v>0</v>
      </c>
      <c r="I98" s="56" t="n">
        <f aca="false">I97+G98</f>
        <v>120000</v>
      </c>
      <c r="J98" s="56" t="n">
        <f aca="false">(F98+G98+H98)*((1+D98)^(1/12)-1)</f>
        <v>719.926160737014</v>
      </c>
      <c r="K98" s="56" t="n">
        <f aca="false">(F98+G98+H98+J98)*(Inputs!$C$14+IF(B98&lt;=10,Inputs!$C$12,Inputs!$C$13))/12</f>
        <v>309.631451185521</v>
      </c>
      <c r="L98" s="56" t="n">
        <f aca="false">IF(OR(E98=1,A98&lt;=Inputs!$C$15),0,MAX(Inputs!$C$8*I98-(F98+G98+H98+J98-K98),0))</f>
        <v>0</v>
      </c>
      <c r="M98" s="56" t="n">
        <f aca="false">L98*INDEX(Rates!$B$2:$C$101,C98+1,IF(Inputs!$C$5="Male",1,2))/1000/12*Inputs!$C$16</f>
        <v>0</v>
      </c>
      <c r="N98" s="56" t="n">
        <f aca="false">IF($V$1=1,MAX(F98+G98+H98+J98-K98-M98,0)*Inputs!$C$22/12,0)</f>
        <v>0</v>
      </c>
      <c r="O98" s="56" t="n">
        <f aca="false">IF(AND(MOD(A98,12)=0,B98&gt;=Inputs!$C$18),MAX(F98+G98+H98+J98-K98-M98-N98,0)*Inputs!$C$17,0)</f>
        <v>0</v>
      </c>
      <c r="P98" s="56" t="n">
        <f aca="false">F98+G98+H98+J98-K98-M98-N98+O98</f>
        <v>148313.465117865</v>
      </c>
      <c r="Q98" s="56" t="n">
        <f aca="false">IF(OR(E98=1,P98&lt;=0),0,P98)</f>
        <v>148313.465117865</v>
      </c>
      <c r="R98" s="15" t="n">
        <f aca="false">IF(OR(E98=1,AND(P98&lt;=0,I98&gt;0)),1,0)</f>
        <v>0</v>
      </c>
      <c r="S98" s="15" t="n">
        <f aca="false">IF(L98&gt;0,1,0)</f>
        <v>0</v>
      </c>
    </row>
    <row r="99" customFormat="false" ht="15" hidden="false" customHeight="false" outlineLevel="0" collapsed="false">
      <c r="A99" s="15" t="n">
        <v>98</v>
      </c>
      <c r="B99" s="15" t="n">
        <f aca="false">INT((A99-1)/12)+1</f>
        <v>9</v>
      </c>
      <c r="C99" s="15" t="n">
        <f aca="false">MIN(Inputs!$C$4+B99-1,99)</f>
        <v>82</v>
      </c>
      <c r="D99" s="55" t="n">
        <f aca="false">Inputs!$C$29</f>
        <v>0.06</v>
      </c>
      <c r="E99" s="15" t="n">
        <f aca="false">R98</f>
        <v>0</v>
      </c>
      <c r="F99" s="56" t="n">
        <f aca="false">Q98</f>
        <v>148313.465117865</v>
      </c>
      <c r="G99" s="56" t="n">
        <f aca="false">IF(AND(MOD(A99-1,12)=0,B99&lt;=Inputs!$C$7,E99=0),Inputs!$C$6,0)</f>
        <v>0</v>
      </c>
      <c r="H99" s="56" t="n">
        <f aca="false">IF(B99=1,G99*Inputs!$C$9,0)</f>
        <v>0</v>
      </c>
      <c r="I99" s="56" t="n">
        <f aca="false">I98+G99</f>
        <v>120000</v>
      </c>
      <c r="J99" s="56" t="n">
        <f aca="false">(F99+G99+H99)*((1+D99)^(1/12)-1)</f>
        <v>721.923290982448</v>
      </c>
      <c r="K99" s="56" t="n">
        <f aca="false">(F99+G99+H99+J99)*(Inputs!$C$14+IF(B99&lt;=10,Inputs!$C$12,Inputs!$C$13))/12</f>
        <v>310.490392518431</v>
      </c>
      <c r="L99" s="56" t="n">
        <f aca="false">IF(OR(E99=1,A99&lt;=Inputs!$C$15),0,MAX(Inputs!$C$8*I99-(F99+G99+H99+J99-K99),0))</f>
        <v>0</v>
      </c>
      <c r="M99" s="56" t="n">
        <f aca="false">L99*INDEX(Rates!$B$2:$C$101,C99+1,IF(Inputs!$C$5="Male",1,2))/1000/12*Inputs!$C$16</f>
        <v>0</v>
      </c>
      <c r="N99" s="56" t="n">
        <f aca="false">IF($V$1=1,MAX(F99+G99+H99+J99-K99-M99,0)*Inputs!$C$22/12,0)</f>
        <v>0</v>
      </c>
      <c r="O99" s="56" t="n">
        <f aca="false">IF(AND(MOD(A99,12)=0,B99&gt;=Inputs!$C$18),MAX(F99+G99+H99+J99-K99-M99-N99,0)*Inputs!$C$17,0)</f>
        <v>0</v>
      </c>
      <c r="P99" s="56" t="n">
        <f aca="false">F99+G99+H99+J99-K99-M99-N99+O99</f>
        <v>148724.898016329</v>
      </c>
      <c r="Q99" s="56" t="n">
        <f aca="false">IF(OR(E99=1,P99&lt;=0),0,P99)</f>
        <v>148724.898016329</v>
      </c>
      <c r="R99" s="15" t="n">
        <f aca="false">IF(OR(E99=1,AND(P99&lt;=0,I99&gt;0)),1,0)</f>
        <v>0</v>
      </c>
      <c r="S99" s="15" t="n">
        <f aca="false">IF(L99&gt;0,1,0)</f>
        <v>0</v>
      </c>
    </row>
    <row r="100" customFormat="false" ht="15" hidden="false" customHeight="false" outlineLevel="0" collapsed="false">
      <c r="A100" s="15" t="n">
        <v>99</v>
      </c>
      <c r="B100" s="15" t="n">
        <f aca="false">INT((A100-1)/12)+1</f>
        <v>9</v>
      </c>
      <c r="C100" s="15" t="n">
        <f aca="false">MIN(Inputs!$C$4+B100-1,99)</f>
        <v>82</v>
      </c>
      <c r="D100" s="55" t="n">
        <f aca="false">Inputs!$C$29</f>
        <v>0.06</v>
      </c>
      <c r="E100" s="15" t="n">
        <f aca="false">R99</f>
        <v>0</v>
      </c>
      <c r="F100" s="56" t="n">
        <f aca="false">Q99</f>
        <v>148724.898016329</v>
      </c>
      <c r="G100" s="56" t="n">
        <f aca="false">IF(AND(MOD(A100-1,12)=0,B100&lt;=Inputs!$C$7,E100=0),Inputs!$C$6,0)</f>
        <v>0</v>
      </c>
      <c r="H100" s="56" t="n">
        <f aca="false">IF(B100=1,G100*Inputs!$C$9,0)</f>
        <v>0</v>
      </c>
      <c r="I100" s="56" t="n">
        <f aca="false">I99+G100</f>
        <v>120000</v>
      </c>
      <c r="J100" s="56" t="n">
        <f aca="false">(F100+G100+H100)*((1+D100)^(1/12)-1)</f>
        <v>723.925961419967</v>
      </c>
      <c r="K100" s="56" t="n">
        <f aca="false">(F100+G100+H100+J100)*(Inputs!$C$14+IF(B100&lt;=10,Inputs!$C$12,Inputs!$C$13))/12</f>
        <v>311.351716620309</v>
      </c>
      <c r="L100" s="56" t="n">
        <f aca="false">IF(OR(E100=1,A100&lt;=Inputs!$C$15),0,MAX(Inputs!$C$8*I100-(F100+G100+H100+J100-K100),0))</f>
        <v>0</v>
      </c>
      <c r="M100" s="56" t="n">
        <f aca="false">L100*INDEX(Rates!$B$2:$C$101,C100+1,IF(Inputs!$C$5="Male",1,2))/1000/12*Inputs!$C$16</f>
        <v>0</v>
      </c>
      <c r="N100" s="56" t="n">
        <f aca="false">IF($V$1=1,MAX(F100+G100+H100+J100-K100-M100,0)*Inputs!$C$22/12,0)</f>
        <v>0</v>
      </c>
      <c r="O100" s="56" t="n">
        <f aca="false">IF(AND(MOD(A100,12)=0,B100&gt;=Inputs!$C$18),MAX(F100+G100+H100+J100-K100-M100-N100,0)*Inputs!$C$17,0)</f>
        <v>0</v>
      </c>
      <c r="P100" s="56" t="n">
        <f aca="false">F100+G100+H100+J100-K100-M100-N100+O100</f>
        <v>149137.472261128</v>
      </c>
      <c r="Q100" s="56" t="n">
        <f aca="false">IF(OR(E100=1,P100&lt;=0),0,P100)</f>
        <v>149137.472261128</v>
      </c>
      <c r="R100" s="15" t="n">
        <f aca="false">IF(OR(E100=1,AND(P100&lt;=0,I100&gt;0)),1,0)</f>
        <v>0</v>
      </c>
      <c r="S100" s="15" t="n">
        <f aca="false">IF(L100&gt;0,1,0)</f>
        <v>0</v>
      </c>
    </row>
    <row r="101" customFormat="false" ht="15" hidden="false" customHeight="false" outlineLevel="0" collapsed="false">
      <c r="A101" s="15" t="n">
        <v>100</v>
      </c>
      <c r="B101" s="15" t="n">
        <f aca="false">INT((A101-1)/12)+1</f>
        <v>9</v>
      </c>
      <c r="C101" s="15" t="n">
        <f aca="false">MIN(Inputs!$C$4+B101-1,99)</f>
        <v>82</v>
      </c>
      <c r="D101" s="55" t="n">
        <f aca="false">Inputs!$C$29</f>
        <v>0.06</v>
      </c>
      <c r="E101" s="15" t="n">
        <f aca="false">R100</f>
        <v>0</v>
      </c>
      <c r="F101" s="56" t="n">
        <f aca="false">Q100</f>
        <v>149137.472261128</v>
      </c>
      <c r="G101" s="56" t="n">
        <f aca="false">IF(AND(MOD(A101-1,12)=0,B101&lt;=Inputs!$C$7,E101=0),Inputs!$C$6,0)</f>
        <v>0</v>
      </c>
      <c r="H101" s="56" t="n">
        <f aca="false">IF(B101=1,G101*Inputs!$C$9,0)</f>
        <v>0</v>
      </c>
      <c r="I101" s="56" t="n">
        <f aca="false">I100+G101</f>
        <v>120000</v>
      </c>
      <c r="J101" s="56" t="n">
        <f aca="false">(F101+G101+H101)*((1+D101)^(1/12)-1)</f>
        <v>725.934187418488</v>
      </c>
      <c r="K101" s="56" t="n">
        <f aca="false">(F101+G101+H101+J101)*(Inputs!$C$14+IF(B101&lt;=10,Inputs!$C$12,Inputs!$C$13))/12</f>
        <v>312.215430101139</v>
      </c>
      <c r="L101" s="56" t="n">
        <f aca="false">IF(OR(E101=1,A101&lt;=Inputs!$C$15),0,MAX(Inputs!$C$8*I101-(F101+G101+H101+J101-K101),0))</f>
        <v>0</v>
      </c>
      <c r="M101" s="56" t="n">
        <f aca="false">L101*INDEX(Rates!$B$2:$C$101,C101+1,IF(Inputs!$C$5="Male",1,2))/1000/12*Inputs!$C$16</f>
        <v>0</v>
      </c>
      <c r="N101" s="56" t="n">
        <f aca="false">IF($V$1=1,MAX(F101+G101+H101+J101-K101-M101,0)*Inputs!$C$22/12,0)</f>
        <v>0</v>
      </c>
      <c r="O101" s="56" t="n">
        <f aca="false">IF(AND(MOD(A101,12)=0,B101&gt;=Inputs!$C$18),MAX(F101+G101+H101+J101-K101-M101-N101,0)*Inputs!$C$17,0)</f>
        <v>0</v>
      </c>
      <c r="P101" s="56" t="n">
        <f aca="false">F101+G101+H101+J101-K101-M101-N101+O101</f>
        <v>149551.191018446</v>
      </c>
      <c r="Q101" s="56" t="n">
        <f aca="false">IF(OR(E101=1,P101&lt;=0),0,P101)</f>
        <v>149551.191018446</v>
      </c>
      <c r="R101" s="15" t="n">
        <f aca="false">IF(OR(E101=1,AND(P101&lt;=0,I101&gt;0)),1,0)</f>
        <v>0</v>
      </c>
      <c r="S101" s="15" t="n">
        <f aca="false">IF(L101&gt;0,1,0)</f>
        <v>0</v>
      </c>
    </row>
    <row r="102" customFormat="false" ht="15" hidden="false" customHeight="false" outlineLevel="0" collapsed="false">
      <c r="A102" s="15" t="n">
        <v>101</v>
      </c>
      <c r="B102" s="15" t="n">
        <f aca="false">INT((A102-1)/12)+1</f>
        <v>9</v>
      </c>
      <c r="C102" s="15" t="n">
        <f aca="false">MIN(Inputs!$C$4+B102-1,99)</f>
        <v>82</v>
      </c>
      <c r="D102" s="55" t="n">
        <f aca="false">Inputs!$C$29</f>
        <v>0.06</v>
      </c>
      <c r="E102" s="15" t="n">
        <f aca="false">R101</f>
        <v>0</v>
      </c>
      <c r="F102" s="56" t="n">
        <f aca="false">Q101</f>
        <v>149551.191018446</v>
      </c>
      <c r="G102" s="56" t="n">
        <f aca="false">IF(AND(MOD(A102-1,12)=0,B102&lt;=Inputs!$C$7,E102=0),Inputs!$C$6,0)</f>
        <v>0</v>
      </c>
      <c r="H102" s="56" t="n">
        <f aca="false">IF(B102=1,G102*Inputs!$C$9,0)</f>
        <v>0</v>
      </c>
      <c r="I102" s="56" t="n">
        <f aca="false">I101+G102</f>
        <v>120000</v>
      </c>
      <c r="J102" s="56" t="n">
        <f aca="false">(F102+G102+H102)*((1+D102)^(1/12)-1)</f>
        <v>727.947984389561</v>
      </c>
      <c r="K102" s="56" t="n">
        <f aca="false">(F102+G102+H102+J102)*(Inputs!$C$14+IF(B102&lt;=10,Inputs!$C$12,Inputs!$C$13))/12</f>
        <v>313.08153958924</v>
      </c>
      <c r="L102" s="56" t="n">
        <f aca="false">IF(OR(E102=1,A102&lt;=Inputs!$C$15),0,MAX(Inputs!$C$8*I102-(F102+G102+H102+J102-K102),0))</f>
        <v>0</v>
      </c>
      <c r="M102" s="56" t="n">
        <f aca="false">L102*INDEX(Rates!$B$2:$C$101,C102+1,IF(Inputs!$C$5="Male",1,2))/1000/12*Inputs!$C$16</f>
        <v>0</v>
      </c>
      <c r="N102" s="56" t="n">
        <f aca="false">IF($V$1=1,MAX(F102+G102+H102+J102-K102-M102,0)*Inputs!$C$22/12,0)</f>
        <v>0</v>
      </c>
      <c r="O102" s="56" t="n">
        <f aca="false">IF(AND(MOD(A102,12)=0,B102&gt;=Inputs!$C$18),MAX(F102+G102+H102+J102-K102-M102-N102,0)*Inputs!$C$17,0)</f>
        <v>0</v>
      </c>
      <c r="P102" s="56" t="n">
        <f aca="false">F102+G102+H102+J102-K102-M102-N102+O102</f>
        <v>149966.057463246</v>
      </c>
      <c r="Q102" s="56" t="n">
        <f aca="false">IF(OR(E102=1,P102&lt;=0),0,P102)</f>
        <v>149966.057463246</v>
      </c>
      <c r="R102" s="15" t="n">
        <f aca="false">IF(OR(E102=1,AND(P102&lt;=0,I102&gt;0)),1,0)</f>
        <v>0</v>
      </c>
      <c r="S102" s="15" t="n">
        <f aca="false">IF(L102&gt;0,1,0)</f>
        <v>0</v>
      </c>
    </row>
    <row r="103" customFormat="false" ht="15" hidden="false" customHeight="false" outlineLevel="0" collapsed="false">
      <c r="A103" s="15" t="n">
        <v>102</v>
      </c>
      <c r="B103" s="15" t="n">
        <f aca="false">INT((A103-1)/12)+1</f>
        <v>9</v>
      </c>
      <c r="C103" s="15" t="n">
        <f aca="false">MIN(Inputs!$C$4+B103-1,99)</f>
        <v>82</v>
      </c>
      <c r="D103" s="55" t="n">
        <f aca="false">Inputs!$C$29</f>
        <v>0.06</v>
      </c>
      <c r="E103" s="15" t="n">
        <f aca="false">R102</f>
        <v>0</v>
      </c>
      <c r="F103" s="56" t="n">
        <f aca="false">Q102</f>
        <v>149966.057463246</v>
      </c>
      <c r="G103" s="56" t="n">
        <f aca="false">IF(AND(MOD(A103-1,12)=0,B103&lt;=Inputs!$C$7,E103=0),Inputs!$C$6,0)</f>
        <v>0</v>
      </c>
      <c r="H103" s="56" t="n">
        <f aca="false">IF(B103=1,G103*Inputs!$C$9,0)</f>
        <v>0</v>
      </c>
      <c r="I103" s="56" t="n">
        <f aca="false">I102+G103</f>
        <v>120000</v>
      </c>
      <c r="J103" s="56" t="n">
        <f aca="false">(F103+G103+H103)*((1+D103)^(1/12)-1)</f>
        <v>729.967367787491</v>
      </c>
      <c r="K103" s="56" t="n">
        <f aca="false">(F103+G103+H103+J103)*(Inputs!$C$14+IF(B103&lt;=10,Inputs!$C$12,Inputs!$C$13))/12</f>
        <v>313.95005173132</v>
      </c>
      <c r="L103" s="56" t="n">
        <f aca="false">IF(OR(E103=1,A103&lt;=Inputs!$C$15),0,MAX(Inputs!$C$8*I103-(F103+G103+H103+J103-K103),0))</f>
        <v>0</v>
      </c>
      <c r="M103" s="56" t="n">
        <f aca="false">L103*INDEX(Rates!$B$2:$C$101,C103+1,IF(Inputs!$C$5="Male",1,2))/1000/12*Inputs!$C$16</f>
        <v>0</v>
      </c>
      <c r="N103" s="56" t="n">
        <f aca="false">IF($V$1=1,MAX(F103+G103+H103+J103-K103-M103,0)*Inputs!$C$22/12,0)</f>
        <v>0</v>
      </c>
      <c r="O103" s="56" t="n">
        <f aca="false">IF(AND(MOD(A103,12)=0,B103&gt;=Inputs!$C$18),MAX(F103+G103+H103+J103-K103-M103-N103,0)*Inputs!$C$17,0)</f>
        <v>0</v>
      </c>
      <c r="P103" s="56" t="n">
        <f aca="false">F103+G103+H103+J103-K103-M103-N103+O103</f>
        <v>150382.074779302</v>
      </c>
      <c r="Q103" s="56" t="n">
        <f aca="false">IF(OR(E103=1,P103&lt;=0),0,P103)</f>
        <v>150382.074779302</v>
      </c>
      <c r="R103" s="15" t="n">
        <f aca="false">IF(OR(E103=1,AND(P103&lt;=0,I103&gt;0)),1,0)</f>
        <v>0</v>
      </c>
      <c r="S103" s="15" t="n">
        <f aca="false">IF(L103&gt;0,1,0)</f>
        <v>0</v>
      </c>
    </row>
    <row r="104" customFormat="false" ht="15" hidden="false" customHeight="false" outlineLevel="0" collapsed="false">
      <c r="A104" s="15" t="n">
        <v>103</v>
      </c>
      <c r="B104" s="15" t="n">
        <f aca="false">INT((A104-1)/12)+1</f>
        <v>9</v>
      </c>
      <c r="C104" s="15" t="n">
        <f aca="false">MIN(Inputs!$C$4+B104-1,99)</f>
        <v>82</v>
      </c>
      <c r="D104" s="55" t="n">
        <f aca="false">Inputs!$C$29</f>
        <v>0.06</v>
      </c>
      <c r="E104" s="15" t="n">
        <f aca="false">R103</f>
        <v>0</v>
      </c>
      <c r="F104" s="56" t="n">
        <f aca="false">Q103</f>
        <v>150382.074779302</v>
      </c>
      <c r="G104" s="56" t="n">
        <f aca="false">IF(AND(MOD(A104-1,12)=0,B104&lt;=Inputs!$C$7,E104=0),Inputs!$C$6,0)</f>
        <v>0</v>
      </c>
      <c r="H104" s="56" t="n">
        <f aca="false">IF(B104=1,G104*Inputs!$C$9,0)</f>
        <v>0</v>
      </c>
      <c r="I104" s="56" t="n">
        <f aca="false">I103+G104</f>
        <v>120000</v>
      </c>
      <c r="J104" s="56" t="n">
        <f aca="false">(F104+G104+H104)*((1+D104)^(1/12)-1)</f>
        <v>731.992353109452</v>
      </c>
      <c r="K104" s="56" t="n">
        <f aca="false">(F104+G104+H104+J104)*(Inputs!$C$14+IF(B104&lt;=10,Inputs!$C$12,Inputs!$C$13))/12</f>
        <v>314.820973192524</v>
      </c>
      <c r="L104" s="56" t="n">
        <f aca="false">IF(OR(E104=1,A104&lt;=Inputs!$C$15),0,MAX(Inputs!$C$8*I104-(F104+G104+H104+J104-K104),0))</f>
        <v>0</v>
      </c>
      <c r="M104" s="56" t="n">
        <f aca="false">L104*INDEX(Rates!$B$2:$C$101,C104+1,IF(Inputs!$C$5="Male",1,2))/1000/12*Inputs!$C$16</f>
        <v>0</v>
      </c>
      <c r="N104" s="56" t="n">
        <f aca="false">IF($V$1=1,MAX(F104+G104+H104+J104-K104-M104,0)*Inputs!$C$22/12,0)</f>
        <v>0</v>
      </c>
      <c r="O104" s="56" t="n">
        <f aca="false">IF(AND(MOD(A104,12)=0,B104&gt;=Inputs!$C$18),MAX(F104+G104+H104+J104-K104-M104-N104,0)*Inputs!$C$17,0)</f>
        <v>0</v>
      </c>
      <c r="P104" s="56" t="n">
        <f aca="false">F104+G104+H104+J104-K104-M104-N104+O104</f>
        <v>150799.246159219</v>
      </c>
      <c r="Q104" s="56" t="n">
        <f aca="false">IF(OR(E104=1,P104&lt;=0),0,P104)</f>
        <v>150799.246159219</v>
      </c>
      <c r="R104" s="15" t="n">
        <f aca="false">IF(OR(E104=1,AND(P104&lt;=0,I104&gt;0)),1,0)</f>
        <v>0</v>
      </c>
      <c r="S104" s="15" t="n">
        <f aca="false">IF(L104&gt;0,1,0)</f>
        <v>0</v>
      </c>
    </row>
    <row r="105" customFormat="false" ht="15" hidden="false" customHeight="false" outlineLevel="0" collapsed="false">
      <c r="A105" s="15" t="n">
        <v>104</v>
      </c>
      <c r="B105" s="15" t="n">
        <f aca="false">INT((A105-1)/12)+1</f>
        <v>9</v>
      </c>
      <c r="C105" s="15" t="n">
        <f aca="false">MIN(Inputs!$C$4+B105-1,99)</f>
        <v>82</v>
      </c>
      <c r="D105" s="55" t="n">
        <f aca="false">Inputs!$C$29</f>
        <v>0.06</v>
      </c>
      <c r="E105" s="15" t="n">
        <f aca="false">R104</f>
        <v>0</v>
      </c>
      <c r="F105" s="56" t="n">
        <f aca="false">Q104</f>
        <v>150799.246159219</v>
      </c>
      <c r="G105" s="56" t="n">
        <f aca="false">IF(AND(MOD(A105-1,12)=0,B105&lt;=Inputs!$C$7,E105=0),Inputs!$C$6,0)</f>
        <v>0</v>
      </c>
      <c r="H105" s="56" t="n">
        <f aca="false">IF(B105=1,G105*Inputs!$C$9,0)</f>
        <v>0</v>
      </c>
      <c r="I105" s="56" t="n">
        <f aca="false">I104+G105</f>
        <v>120000</v>
      </c>
      <c r="J105" s="56" t="n">
        <f aca="false">(F105+G105+H105)*((1+D105)^(1/12)-1)</f>
        <v>734.022955895612</v>
      </c>
      <c r="K105" s="56" t="n">
        <f aca="false">(F105+G105+H105+J105)*(Inputs!$C$14+IF(B105&lt;=10,Inputs!$C$12,Inputs!$C$13))/12</f>
        <v>315.694310656489</v>
      </c>
      <c r="L105" s="56" t="n">
        <f aca="false">IF(OR(E105=1,A105&lt;=Inputs!$C$15),0,MAX(Inputs!$C$8*I105-(F105+G105+H105+J105-K105),0))</f>
        <v>0</v>
      </c>
      <c r="M105" s="56" t="n">
        <f aca="false">L105*INDEX(Rates!$B$2:$C$101,C105+1,IF(Inputs!$C$5="Male",1,2))/1000/12*Inputs!$C$16</f>
        <v>0</v>
      </c>
      <c r="N105" s="56" t="n">
        <f aca="false">IF($V$1=1,MAX(F105+G105+H105+J105-K105-M105,0)*Inputs!$C$22/12,0)</f>
        <v>0</v>
      </c>
      <c r="O105" s="56" t="n">
        <f aca="false">IF(AND(MOD(A105,12)=0,B105&gt;=Inputs!$C$18),MAX(F105+G105+H105+J105-K105-M105-N105,0)*Inputs!$C$17,0)</f>
        <v>0</v>
      </c>
      <c r="P105" s="56" t="n">
        <f aca="false">F105+G105+H105+J105-K105-M105-N105+O105</f>
        <v>151217.574804458</v>
      </c>
      <c r="Q105" s="56" t="n">
        <f aca="false">IF(OR(E105=1,P105&lt;=0),0,P105)</f>
        <v>151217.574804458</v>
      </c>
      <c r="R105" s="15" t="n">
        <f aca="false">IF(OR(E105=1,AND(P105&lt;=0,I105&gt;0)),1,0)</f>
        <v>0</v>
      </c>
      <c r="S105" s="15" t="n">
        <f aca="false">IF(L105&gt;0,1,0)</f>
        <v>0</v>
      </c>
    </row>
    <row r="106" customFormat="false" ht="15" hidden="false" customHeight="false" outlineLevel="0" collapsed="false">
      <c r="A106" s="15" t="n">
        <v>105</v>
      </c>
      <c r="B106" s="15" t="n">
        <f aca="false">INT((A106-1)/12)+1</f>
        <v>9</v>
      </c>
      <c r="C106" s="15" t="n">
        <f aca="false">MIN(Inputs!$C$4+B106-1,99)</f>
        <v>82</v>
      </c>
      <c r="D106" s="55" t="n">
        <f aca="false">Inputs!$C$29</f>
        <v>0.06</v>
      </c>
      <c r="E106" s="15" t="n">
        <f aca="false">R105</f>
        <v>0</v>
      </c>
      <c r="F106" s="56" t="n">
        <f aca="false">Q105</f>
        <v>151217.574804458</v>
      </c>
      <c r="G106" s="56" t="n">
        <f aca="false">IF(AND(MOD(A106-1,12)=0,B106&lt;=Inputs!$C$7,E106=0),Inputs!$C$6,0)</f>
        <v>0</v>
      </c>
      <c r="H106" s="56" t="n">
        <f aca="false">IF(B106=1,G106*Inputs!$C$9,0)</f>
        <v>0</v>
      </c>
      <c r="I106" s="56" t="n">
        <f aca="false">I105+G106</f>
        <v>120000</v>
      </c>
      <c r="J106" s="56" t="n">
        <f aca="false">(F106+G106+H106)*((1+D106)^(1/12)-1)</f>
        <v>736.059191729245</v>
      </c>
      <c r="K106" s="56" t="n">
        <f aca="false">(F106+G106+H106+J106)*(Inputs!$C$14+IF(B106&lt;=10,Inputs!$C$12,Inputs!$C$13))/12</f>
        <v>316.57007082539</v>
      </c>
      <c r="L106" s="56" t="n">
        <f aca="false">IF(OR(E106=1,A106&lt;=Inputs!$C$15),0,MAX(Inputs!$C$8*I106-(F106+G106+H106+J106-K106),0))</f>
        <v>0</v>
      </c>
      <c r="M106" s="56" t="n">
        <f aca="false">L106*INDEX(Rates!$B$2:$C$101,C106+1,IF(Inputs!$C$5="Male",1,2))/1000/12*Inputs!$C$16</f>
        <v>0</v>
      </c>
      <c r="N106" s="56" t="n">
        <f aca="false">IF($V$1=1,MAX(F106+G106+H106+J106-K106-M106,0)*Inputs!$C$22/12,0)</f>
        <v>0</v>
      </c>
      <c r="O106" s="56" t="n">
        <f aca="false">IF(AND(MOD(A106,12)=0,B106&gt;=Inputs!$C$18),MAX(F106+G106+H106+J106-K106-M106-N106,0)*Inputs!$C$17,0)</f>
        <v>0</v>
      </c>
      <c r="P106" s="56" t="n">
        <f aca="false">F106+G106+H106+J106-K106-M106-N106+O106</f>
        <v>151637.063925362</v>
      </c>
      <c r="Q106" s="56" t="n">
        <f aca="false">IF(OR(E106=1,P106&lt;=0),0,P106)</f>
        <v>151637.063925362</v>
      </c>
      <c r="R106" s="15" t="n">
        <f aca="false">IF(OR(E106=1,AND(P106&lt;=0,I106&gt;0)),1,0)</f>
        <v>0</v>
      </c>
      <c r="S106" s="15" t="n">
        <f aca="false">IF(L106&gt;0,1,0)</f>
        <v>0</v>
      </c>
    </row>
    <row r="107" customFormat="false" ht="15" hidden="false" customHeight="false" outlineLevel="0" collapsed="false">
      <c r="A107" s="15" t="n">
        <v>106</v>
      </c>
      <c r="B107" s="15" t="n">
        <f aca="false">INT((A107-1)/12)+1</f>
        <v>9</v>
      </c>
      <c r="C107" s="15" t="n">
        <f aca="false">MIN(Inputs!$C$4+B107-1,99)</f>
        <v>82</v>
      </c>
      <c r="D107" s="55" t="n">
        <f aca="false">Inputs!$C$29</f>
        <v>0.06</v>
      </c>
      <c r="E107" s="15" t="n">
        <f aca="false">R106</f>
        <v>0</v>
      </c>
      <c r="F107" s="56" t="n">
        <f aca="false">Q106</f>
        <v>151637.063925362</v>
      </c>
      <c r="G107" s="56" t="n">
        <f aca="false">IF(AND(MOD(A107-1,12)=0,B107&lt;=Inputs!$C$7,E107=0),Inputs!$C$6,0)</f>
        <v>0</v>
      </c>
      <c r="H107" s="56" t="n">
        <f aca="false">IF(B107=1,G107*Inputs!$C$9,0)</f>
        <v>0</v>
      </c>
      <c r="I107" s="56" t="n">
        <f aca="false">I106+G107</f>
        <v>120000</v>
      </c>
      <c r="J107" s="56" t="n">
        <f aca="false">(F107+G107+H107)*((1+D107)^(1/12)-1)</f>
        <v>738.101076236855</v>
      </c>
      <c r="K107" s="56" t="n">
        <f aca="false">(F107+G107+H107+J107)*(Inputs!$C$14+IF(B107&lt;=10,Inputs!$C$12,Inputs!$C$13))/12</f>
        <v>317.448260419998</v>
      </c>
      <c r="L107" s="56" t="n">
        <f aca="false">IF(OR(E107=1,A107&lt;=Inputs!$C$15),0,MAX(Inputs!$C$8*I107-(F107+G107+H107+J107-K107),0))</f>
        <v>0</v>
      </c>
      <c r="M107" s="56" t="n">
        <f aca="false">L107*INDEX(Rates!$B$2:$C$101,C107+1,IF(Inputs!$C$5="Male",1,2))/1000/12*Inputs!$C$16</f>
        <v>0</v>
      </c>
      <c r="N107" s="56" t="n">
        <f aca="false">IF($V$1=1,MAX(F107+G107+H107+J107-K107-M107,0)*Inputs!$C$22/12,0)</f>
        <v>0</v>
      </c>
      <c r="O107" s="56" t="n">
        <f aca="false">IF(AND(MOD(A107,12)=0,B107&gt;=Inputs!$C$18),MAX(F107+G107+H107+J107-K107-M107-N107,0)*Inputs!$C$17,0)</f>
        <v>0</v>
      </c>
      <c r="P107" s="56" t="n">
        <f aca="false">F107+G107+H107+J107-K107-M107-N107+O107</f>
        <v>152057.716741179</v>
      </c>
      <c r="Q107" s="56" t="n">
        <f aca="false">IF(OR(E107=1,P107&lt;=0),0,P107)</f>
        <v>152057.716741179</v>
      </c>
      <c r="R107" s="15" t="n">
        <f aca="false">IF(OR(E107=1,AND(P107&lt;=0,I107&gt;0)),1,0)</f>
        <v>0</v>
      </c>
      <c r="S107" s="15" t="n">
        <f aca="false">IF(L107&gt;0,1,0)</f>
        <v>0</v>
      </c>
    </row>
    <row r="108" customFormat="false" ht="15" hidden="false" customHeight="false" outlineLevel="0" collapsed="false">
      <c r="A108" s="15" t="n">
        <v>107</v>
      </c>
      <c r="B108" s="15" t="n">
        <f aca="false">INT((A108-1)/12)+1</f>
        <v>9</v>
      </c>
      <c r="C108" s="15" t="n">
        <f aca="false">MIN(Inputs!$C$4+B108-1,99)</f>
        <v>82</v>
      </c>
      <c r="D108" s="55" t="n">
        <f aca="false">Inputs!$C$29</f>
        <v>0.06</v>
      </c>
      <c r="E108" s="15" t="n">
        <f aca="false">R107</f>
        <v>0</v>
      </c>
      <c r="F108" s="56" t="n">
        <f aca="false">Q107</f>
        <v>152057.716741179</v>
      </c>
      <c r="G108" s="56" t="n">
        <f aca="false">IF(AND(MOD(A108-1,12)=0,B108&lt;=Inputs!$C$7,E108=0),Inputs!$C$6,0)</f>
        <v>0</v>
      </c>
      <c r="H108" s="56" t="n">
        <f aca="false">IF(B108=1,G108*Inputs!$C$9,0)</f>
        <v>0</v>
      </c>
      <c r="I108" s="56" t="n">
        <f aca="false">I107+G108</f>
        <v>120000</v>
      </c>
      <c r="J108" s="56" t="n">
        <f aca="false">(F108+G108+H108)*((1+D108)^(1/12)-1)</f>
        <v>740.148625088298</v>
      </c>
      <c r="K108" s="56" t="n">
        <f aca="false">(F108+G108+H108+J108)*(Inputs!$C$14+IF(B108&lt;=10,Inputs!$C$12,Inputs!$C$13))/12</f>
        <v>318.328886179723</v>
      </c>
      <c r="L108" s="56" t="n">
        <f aca="false">IF(OR(E108=1,A108&lt;=Inputs!$C$15),0,MAX(Inputs!$C$8*I108-(F108+G108+H108+J108-K108),0))</f>
        <v>0</v>
      </c>
      <c r="M108" s="56" t="n">
        <f aca="false">L108*INDEX(Rates!$B$2:$C$101,C108+1,IF(Inputs!$C$5="Male",1,2))/1000/12*Inputs!$C$16</f>
        <v>0</v>
      </c>
      <c r="N108" s="56" t="n">
        <f aca="false">IF($V$1=1,MAX(F108+G108+H108+J108-K108-M108,0)*Inputs!$C$22/12,0)</f>
        <v>0</v>
      </c>
      <c r="O108" s="56" t="n">
        <f aca="false">IF(AND(MOD(A108,12)=0,B108&gt;=Inputs!$C$18),MAX(F108+G108+H108+J108-K108-M108-N108,0)*Inputs!$C$17,0)</f>
        <v>0</v>
      </c>
      <c r="P108" s="56" t="n">
        <f aca="false">F108+G108+H108+J108-K108-M108-N108+O108</f>
        <v>152479.536480087</v>
      </c>
      <c r="Q108" s="56" t="n">
        <f aca="false">IF(OR(E108=1,P108&lt;=0),0,P108)</f>
        <v>152479.536480087</v>
      </c>
      <c r="R108" s="15" t="n">
        <f aca="false">IF(OR(E108=1,AND(P108&lt;=0,I108&gt;0)),1,0)</f>
        <v>0</v>
      </c>
      <c r="S108" s="15" t="n">
        <f aca="false">IF(L108&gt;0,1,0)</f>
        <v>0</v>
      </c>
    </row>
    <row r="109" customFormat="false" ht="15" hidden="false" customHeight="false" outlineLevel="0" collapsed="false">
      <c r="A109" s="15" t="n">
        <v>108</v>
      </c>
      <c r="B109" s="15" t="n">
        <f aca="false">INT((A109-1)/12)+1</f>
        <v>9</v>
      </c>
      <c r="C109" s="15" t="n">
        <f aca="false">MIN(Inputs!$C$4+B109-1,99)</f>
        <v>82</v>
      </c>
      <c r="D109" s="55" t="n">
        <f aca="false">Inputs!$C$29</f>
        <v>0.06</v>
      </c>
      <c r="E109" s="15" t="n">
        <f aca="false">R108</f>
        <v>0</v>
      </c>
      <c r="F109" s="56" t="n">
        <f aca="false">Q108</f>
        <v>152479.536480087</v>
      </c>
      <c r="G109" s="56" t="n">
        <f aca="false">IF(AND(MOD(A109-1,12)=0,B109&lt;=Inputs!$C$7,E109=0),Inputs!$C$6,0)</f>
        <v>0</v>
      </c>
      <c r="H109" s="56" t="n">
        <f aca="false">IF(B109=1,G109*Inputs!$C$9,0)</f>
        <v>0</v>
      </c>
      <c r="I109" s="56" t="n">
        <f aca="false">I108+G109</f>
        <v>120000</v>
      </c>
      <c r="J109" s="56" t="n">
        <f aca="false">(F109+G109+H109)*((1+D109)^(1/12)-1)</f>
        <v>742.201853996895</v>
      </c>
      <c r="K109" s="56" t="n">
        <f aca="false">(F109+G109+H109+J109)*(Inputs!$C$14+IF(B109&lt;=10,Inputs!$C$12,Inputs!$C$13))/12</f>
        <v>319.211954862676</v>
      </c>
      <c r="L109" s="56" t="n">
        <f aca="false">IF(OR(E109=1,A109&lt;=Inputs!$C$15),0,MAX(Inputs!$C$8*I109-(F109+G109+H109+J109-K109),0))</f>
        <v>0</v>
      </c>
      <c r="M109" s="56" t="n">
        <f aca="false">L109*INDEX(Rates!$B$2:$C$101,C109+1,IF(Inputs!$C$5="Male",1,2))/1000/12*Inputs!$C$16</f>
        <v>0</v>
      </c>
      <c r="N109" s="56" t="n">
        <f aca="false">IF($V$1=1,MAX(F109+G109+H109+J109-K109-M109,0)*Inputs!$C$22/12,0)</f>
        <v>0</v>
      </c>
      <c r="O109" s="56" t="n">
        <f aca="false">IF(AND(MOD(A109,12)=0,B109&gt;=Inputs!$C$18),MAX(F109+G109+H109+J109-K109-M109-N109,0)*Inputs!$C$17,0)</f>
        <v>0</v>
      </c>
      <c r="P109" s="56" t="n">
        <f aca="false">F109+G109+H109+J109-K109-M109-N109+O109</f>
        <v>152902.526379222</v>
      </c>
      <c r="Q109" s="56" t="n">
        <f aca="false">IF(OR(E109=1,P109&lt;=0),0,P109)</f>
        <v>152902.526379222</v>
      </c>
      <c r="R109" s="15" t="n">
        <f aca="false">IF(OR(E109=1,AND(P109&lt;=0,I109&gt;0)),1,0)</f>
        <v>0</v>
      </c>
      <c r="S109" s="15" t="n">
        <f aca="false">IF(L109&gt;0,1,0)</f>
        <v>0</v>
      </c>
    </row>
    <row r="110" customFormat="false" ht="15" hidden="false" customHeight="false" outlineLevel="0" collapsed="false">
      <c r="A110" s="15" t="n">
        <v>109</v>
      </c>
      <c r="B110" s="15" t="n">
        <f aca="false">INT((A110-1)/12)+1</f>
        <v>10</v>
      </c>
      <c r="C110" s="15" t="n">
        <f aca="false">MIN(Inputs!$C$4+B110-1,99)</f>
        <v>83</v>
      </c>
      <c r="D110" s="55" t="n">
        <f aca="false">Inputs!$C$29</f>
        <v>0.06</v>
      </c>
      <c r="E110" s="15" t="n">
        <f aca="false">R109</f>
        <v>0</v>
      </c>
      <c r="F110" s="56" t="n">
        <f aca="false">Q109</f>
        <v>152902.526379222</v>
      </c>
      <c r="G110" s="56" t="n">
        <f aca="false">IF(AND(MOD(A110-1,12)=0,B110&lt;=Inputs!$C$7,E110=0),Inputs!$C$6,0)</f>
        <v>0</v>
      </c>
      <c r="H110" s="56" t="n">
        <f aca="false">IF(B110=1,G110*Inputs!$C$9,0)</f>
        <v>0</v>
      </c>
      <c r="I110" s="56" t="n">
        <f aca="false">I109+G110</f>
        <v>120000</v>
      </c>
      <c r="J110" s="56" t="n">
        <f aca="false">(F110+G110+H110)*((1+D110)^(1/12)-1)</f>
        <v>744.260778719561</v>
      </c>
      <c r="K110" s="56" t="n">
        <f aca="false">(F110+G110+H110+J110)*(Inputs!$C$14+IF(B110&lt;=10,Inputs!$C$12,Inputs!$C$13))/12</f>
        <v>320.097473245711</v>
      </c>
      <c r="L110" s="56" t="n">
        <f aca="false">IF(OR(E110=1,A110&lt;=Inputs!$C$15),0,MAX(Inputs!$C$8*I110-(F110+G110+H110+J110-K110),0))</f>
        <v>0</v>
      </c>
      <c r="M110" s="56" t="n">
        <f aca="false">L110*INDEX(Rates!$B$2:$C$101,C110+1,IF(Inputs!$C$5="Male",1,2))/1000/12*Inputs!$C$16</f>
        <v>0</v>
      </c>
      <c r="N110" s="56" t="n">
        <f aca="false">IF($V$1=1,MAX(F110+G110+H110+J110-K110-M110,0)*Inputs!$C$22/12,0)</f>
        <v>0</v>
      </c>
      <c r="O110" s="56" t="n">
        <f aca="false">IF(AND(MOD(A110,12)=0,B110&gt;=Inputs!$C$18),MAX(F110+G110+H110+J110-K110-M110-N110,0)*Inputs!$C$17,0)</f>
        <v>0</v>
      </c>
      <c r="P110" s="56" t="n">
        <f aca="false">F110+G110+H110+J110-K110-M110-N110+O110</f>
        <v>153326.689684695</v>
      </c>
      <c r="Q110" s="56" t="n">
        <f aca="false">IF(OR(E110=1,P110&lt;=0),0,P110)</f>
        <v>153326.689684695</v>
      </c>
      <c r="R110" s="15" t="n">
        <f aca="false">IF(OR(E110=1,AND(P110&lt;=0,I110&gt;0)),1,0)</f>
        <v>0</v>
      </c>
      <c r="S110" s="15" t="n">
        <f aca="false">IF(L110&gt;0,1,0)</f>
        <v>0</v>
      </c>
    </row>
    <row r="111" customFormat="false" ht="15" hidden="false" customHeight="false" outlineLevel="0" collapsed="false">
      <c r="A111" s="15" t="n">
        <v>110</v>
      </c>
      <c r="B111" s="15" t="n">
        <f aca="false">INT((A111-1)/12)+1</f>
        <v>10</v>
      </c>
      <c r="C111" s="15" t="n">
        <f aca="false">MIN(Inputs!$C$4+B111-1,99)</f>
        <v>83</v>
      </c>
      <c r="D111" s="55" t="n">
        <f aca="false">Inputs!$C$29</f>
        <v>0.06</v>
      </c>
      <c r="E111" s="15" t="n">
        <f aca="false">R110</f>
        <v>0</v>
      </c>
      <c r="F111" s="56" t="n">
        <f aca="false">Q110</f>
        <v>153326.689684695</v>
      </c>
      <c r="G111" s="56" t="n">
        <f aca="false">IF(AND(MOD(A111-1,12)=0,B111&lt;=Inputs!$C$7,E111=0),Inputs!$C$6,0)</f>
        <v>0</v>
      </c>
      <c r="H111" s="56" t="n">
        <f aca="false">IF(B111=1,G111*Inputs!$C$9,0)</f>
        <v>0</v>
      </c>
      <c r="I111" s="56" t="n">
        <f aca="false">I110+G111</f>
        <v>120000</v>
      </c>
      <c r="J111" s="56" t="n">
        <f aca="false">(F111+G111+H111)*((1+D111)^(1/12)-1)</f>
        <v>746.325415056917</v>
      </c>
      <c r="K111" s="56" t="n">
        <f aca="false">(F111+G111+H111+J111)*(Inputs!$C$14+IF(B111&lt;=10,Inputs!$C$12,Inputs!$C$13))/12</f>
        <v>320.985448124484</v>
      </c>
      <c r="L111" s="56" t="n">
        <f aca="false">IF(OR(E111=1,A111&lt;=Inputs!$C$15),0,MAX(Inputs!$C$8*I111-(F111+G111+H111+J111-K111),0))</f>
        <v>0</v>
      </c>
      <c r="M111" s="56" t="n">
        <f aca="false">L111*INDEX(Rates!$B$2:$C$101,C111+1,IF(Inputs!$C$5="Male",1,2))/1000/12*Inputs!$C$16</f>
        <v>0</v>
      </c>
      <c r="N111" s="56" t="n">
        <f aca="false">IF($V$1=1,MAX(F111+G111+H111+J111-K111-M111,0)*Inputs!$C$22/12,0)</f>
        <v>0</v>
      </c>
      <c r="O111" s="56" t="n">
        <f aca="false">IF(AND(MOD(A111,12)=0,B111&gt;=Inputs!$C$18),MAX(F111+G111+H111+J111-K111-M111-N111,0)*Inputs!$C$17,0)</f>
        <v>0</v>
      </c>
      <c r="P111" s="56" t="n">
        <f aca="false">F111+G111+H111+J111-K111-M111-N111+O111</f>
        <v>153752.029651628</v>
      </c>
      <c r="Q111" s="56" t="n">
        <f aca="false">IF(OR(E111=1,P111&lt;=0),0,P111)</f>
        <v>153752.029651628</v>
      </c>
      <c r="R111" s="15" t="n">
        <f aca="false">IF(OR(E111=1,AND(P111&lt;=0,I111&gt;0)),1,0)</f>
        <v>0</v>
      </c>
      <c r="S111" s="15" t="n">
        <f aca="false">IF(L111&gt;0,1,0)</f>
        <v>0</v>
      </c>
    </row>
    <row r="112" customFormat="false" ht="15" hidden="false" customHeight="false" outlineLevel="0" collapsed="false">
      <c r="A112" s="15" t="n">
        <v>111</v>
      </c>
      <c r="B112" s="15" t="n">
        <f aca="false">INT((A112-1)/12)+1</f>
        <v>10</v>
      </c>
      <c r="C112" s="15" t="n">
        <f aca="false">MIN(Inputs!$C$4+B112-1,99)</f>
        <v>83</v>
      </c>
      <c r="D112" s="55" t="n">
        <f aca="false">Inputs!$C$29</f>
        <v>0.06</v>
      </c>
      <c r="E112" s="15" t="n">
        <f aca="false">R111</f>
        <v>0</v>
      </c>
      <c r="F112" s="56" t="n">
        <f aca="false">Q111</f>
        <v>153752.029651628</v>
      </c>
      <c r="G112" s="56" t="n">
        <f aca="false">IF(AND(MOD(A112-1,12)=0,B112&lt;=Inputs!$C$7,E112=0),Inputs!$C$6,0)</f>
        <v>0</v>
      </c>
      <c r="H112" s="56" t="n">
        <f aca="false">IF(B112=1,G112*Inputs!$C$9,0)</f>
        <v>0</v>
      </c>
      <c r="I112" s="56" t="n">
        <f aca="false">I111+G112</f>
        <v>120000</v>
      </c>
      <c r="J112" s="56" t="n">
        <f aca="false">(F112+G112+H112)*((1+D112)^(1/12)-1)</f>
        <v>748.395778853422</v>
      </c>
      <c r="K112" s="56" t="n">
        <f aca="false">(F112+G112+H112+J112)*(Inputs!$C$14+IF(B112&lt;=10,Inputs!$C$12,Inputs!$C$13))/12</f>
        <v>321.875886313503</v>
      </c>
      <c r="L112" s="56" t="n">
        <f aca="false">IF(OR(E112=1,A112&lt;=Inputs!$C$15),0,MAX(Inputs!$C$8*I112-(F112+G112+H112+J112-K112),0))</f>
        <v>0</v>
      </c>
      <c r="M112" s="56" t="n">
        <f aca="false">L112*INDEX(Rates!$B$2:$C$101,C112+1,IF(Inputs!$C$5="Male",1,2))/1000/12*Inputs!$C$16</f>
        <v>0</v>
      </c>
      <c r="N112" s="56" t="n">
        <f aca="false">IF($V$1=1,MAX(F112+G112+H112+J112-K112-M112,0)*Inputs!$C$22/12,0)</f>
        <v>0</v>
      </c>
      <c r="O112" s="56" t="n">
        <f aca="false">IF(AND(MOD(A112,12)=0,B112&gt;=Inputs!$C$18),MAX(F112+G112+H112+J112-K112-M112-N112,0)*Inputs!$C$17,0)</f>
        <v>0</v>
      </c>
      <c r="P112" s="56" t="n">
        <f aca="false">F112+G112+H112+J112-K112-M112-N112+O112</f>
        <v>154178.549544168</v>
      </c>
      <c r="Q112" s="56" t="n">
        <f aca="false">IF(OR(E112=1,P112&lt;=0),0,P112)</f>
        <v>154178.549544168</v>
      </c>
      <c r="R112" s="15" t="n">
        <f aca="false">IF(OR(E112=1,AND(P112&lt;=0,I112&gt;0)),1,0)</f>
        <v>0</v>
      </c>
      <c r="S112" s="15" t="n">
        <f aca="false">IF(L112&gt;0,1,0)</f>
        <v>0</v>
      </c>
    </row>
    <row r="113" customFormat="false" ht="15" hidden="false" customHeight="false" outlineLevel="0" collapsed="false">
      <c r="A113" s="15" t="n">
        <v>112</v>
      </c>
      <c r="B113" s="15" t="n">
        <f aca="false">INT((A113-1)/12)+1</f>
        <v>10</v>
      </c>
      <c r="C113" s="15" t="n">
        <f aca="false">MIN(Inputs!$C$4+B113-1,99)</f>
        <v>83</v>
      </c>
      <c r="D113" s="55" t="n">
        <f aca="false">Inputs!$C$29</f>
        <v>0.06</v>
      </c>
      <c r="E113" s="15" t="n">
        <f aca="false">R112</f>
        <v>0</v>
      </c>
      <c r="F113" s="56" t="n">
        <f aca="false">Q112</f>
        <v>154178.549544168</v>
      </c>
      <c r="G113" s="56" t="n">
        <f aca="false">IF(AND(MOD(A113-1,12)=0,B113&lt;=Inputs!$C$7,E113=0),Inputs!$C$6,0)</f>
        <v>0</v>
      </c>
      <c r="H113" s="56" t="n">
        <f aca="false">IF(B113=1,G113*Inputs!$C$9,0)</f>
        <v>0</v>
      </c>
      <c r="I113" s="56" t="n">
        <f aca="false">I112+G113</f>
        <v>120000</v>
      </c>
      <c r="J113" s="56" t="n">
        <f aca="false">(F113+G113+H113)*((1+D113)^(1/12)-1)</f>
        <v>750.471885997485</v>
      </c>
      <c r="K113" s="56" t="n">
        <f aca="false">(F113+G113+H113+J113)*(Inputs!$C$14+IF(B113&lt;=10,Inputs!$C$12,Inputs!$C$13))/12</f>
        <v>322.768794646178</v>
      </c>
      <c r="L113" s="56" t="n">
        <f aca="false">IF(OR(E113=1,A113&lt;=Inputs!$C$15),0,MAX(Inputs!$C$8*I113-(F113+G113+H113+J113-K113),0))</f>
        <v>0</v>
      </c>
      <c r="M113" s="56" t="n">
        <f aca="false">L113*INDEX(Rates!$B$2:$C$101,C113+1,IF(Inputs!$C$5="Male",1,2))/1000/12*Inputs!$C$16</f>
        <v>0</v>
      </c>
      <c r="N113" s="56" t="n">
        <f aca="false">IF($V$1=1,MAX(F113+G113+H113+J113-K113-M113,0)*Inputs!$C$22/12,0)</f>
        <v>0</v>
      </c>
      <c r="O113" s="56" t="n">
        <f aca="false">IF(AND(MOD(A113,12)=0,B113&gt;=Inputs!$C$18),MAX(F113+G113+H113+J113-K113-M113-N113,0)*Inputs!$C$17,0)</f>
        <v>0</v>
      </c>
      <c r="P113" s="56" t="n">
        <f aca="false">F113+G113+H113+J113-K113-M113-N113+O113</f>
        <v>154606.252635519</v>
      </c>
      <c r="Q113" s="56" t="n">
        <f aca="false">IF(OR(E113=1,P113&lt;=0),0,P113)</f>
        <v>154606.252635519</v>
      </c>
      <c r="R113" s="15" t="n">
        <f aca="false">IF(OR(E113=1,AND(P113&lt;=0,I113&gt;0)),1,0)</f>
        <v>0</v>
      </c>
      <c r="S113" s="15" t="n">
        <f aca="false">IF(L113&gt;0,1,0)</f>
        <v>0</v>
      </c>
    </row>
    <row r="114" customFormat="false" ht="15" hidden="false" customHeight="false" outlineLevel="0" collapsed="false">
      <c r="A114" s="15" t="n">
        <v>113</v>
      </c>
      <c r="B114" s="15" t="n">
        <f aca="false">INT((A114-1)/12)+1</f>
        <v>10</v>
      </c>
      <c r="C114" s="15" t="n">
        <f aca="false">MIN(Inputs!$C$4+B114-1,99)</f>
        <v>83</v>
      </c>
      <c r="D114" s="55" t="n">
        <f aca="false">Inputs!$C$29</f>
        <v>0.06</v>
      </c>
      <c r="E114" s="15" t="n">
        <f aca="false">R113</f>
        <v>0</v>
      </c>
      <c r="F114" s="56" t="n">
        <f aca="false">Q113</f>
        <v>154606.252635519</v>
      </c>
      <c r="G114" s="56" t="n">
        <f aca="false">IF(AND(MOD(A114-1,12)=0,B114&lt;=Inputs!$C$7,E114=0),Inputs!$C$6,0)</f>
        <v>0</v>
      </c>
      <c r="H114" s="56" t="n">
        <f aca="false">IF(B114=1,G114*Inputs!$C$9,0)</f>
        <v>0</v>
      </c>
      <c r="I114" s="56" t="n">
        <f aca="false">I113+G114</f>
        <v>120000</v>
      </c>
      <c r="J114" s="56" t="n">
        <f aca="false">(F114+G114+H114)*((1+D114)^(1/12)-1)</f>
        <v>752.553752421591</v>
      </c>
      <c r="K114" s="56" t="n">
        <f aca="false">(F114+G114+H114+J114)*(Inputs!$C$14+IF(B114&lt;=10,Inputs!$C$12,Inputs!$C$13))/12</f>
        <v>323.664179974877</v>
      </c>
      <c r="L114" s="56" t="n">
        <f aca="false">IF(OR(E114=1,A114&lt;=Inputs!$C$15),0,MAX(Inputs!$C$8*I114-(F114+G114+H114+J114-K114),0))</f>
        <v>0</v>
      </c>
      <c r="M114" s="56" t="n">
        <f aca="false">L114*INDEX(Rates!$B$2:$C$101,C114+1,IF(Inputs!$C$5="Male",1,2))/1000/12*Inputs!$C$16</f>
        <v>0</v>
      </c>
      <c r="N114" s="56" t="n">
        <f aca="false">IF($V$1=1,MAX(F114+G114+H114+J114-K114-M114,0)*Inputs!$C$22/12,0)</f>
        <v>0</v>
      </c>
      <c r="O114" s="56" t="n">
        <f aca="false">IF(AND(MOD(A114,12)=0,B114&gt;=Inputs!$C$18),MAX(F114+G114+H114+J114-K114-M114-N114,0)*Inputs!$C$17,0)</f>
        <v>0</v>
      </c>
      <c r="P114" s="56" t="n">
        <f aca="false">F114+G114+H114+J114-K114-M114-N114+O114</f>
        <v>155035.142207966</v>
      </c>
      <c r="Q114" s="56" t="n">
        <f aca="false">IF(OR(E114=1,P114&lt;=0),0,P114)</f>
        <v>155035.142207966</v>
      </c>
      <c r="R114" s="15" t="n">
        <f aca="false">IF(OR(E114=1,AND(P114&lt;=0,I114&gt;0)),1,0)</f>
        <v>0</v>
      </c>
      <c r="S114" s="15" t="n">
        <f aca="false">IF(L114&gt;0,1,0)</f>
        <v>0</v>
      </c>
    </row>
    <row r="115" customFormat="false" ht="15" hidden="false" customHeight="false" outlineLevel="0" collapsed="false">
      <c r="A115" s="15" t="n">
        <v>114</v>
      </c>
      <c r="B115" s="15" t="n">
        <f aca="false">INT((A115-1)/12)+1</f>
        <v>10</v>
      </c>
      <c r="C115" s="15" t="n">
        <f aca="false">MIN(Inputs!$C$4+B115-1,99)</f>
        <v>83</v>
      </c>
      <c r="D115" s="55" t="n">
        <f aca="false">Inputs!$C$29</f>
        <v>0.06</v>
      </c>
      <c r="E115" s="15" t="n">
        <f aca="false">R114</f>
        <v>0</v>
      </c>
      <c r="F115" s="56" t="n">
        <f aca="false">Q114</f>
        <v>155035.142207966</v>
      </c>
      <c r="G115" s="56" t="n">
        <f aca="false">IF(AND(MOD(A115-1,12)=0,B115&lt;=Inputs!$C$7,E115=0),Inputs!$C$6,0)</f>
        <v>0</v>
      </c>
      <c r="H115" s="56" t="n">
        <f aca="false">IF(B115=1,G115*Inputs!$C$9,0)</f>
        <v>0</v>
      </c>
      <c r="I115" s="56" t="n">
        <f aca="false">I114+G115</f>
        <v>120000</v>
      </c>
      <c r="J115" s="56" t="n">
        <f aca="false">(F115+G115+H115)*((1+D115)^(1/12)-1)</f>
        <v>754.641394102424</v>
      </c>
      <c r="K115" s="56" t="n">
        <f aca="false">(F115+G115+H115+J115)*(Inputs!$C$14+IF(B115&lt;=10,Inputs!$C$12,Inputs!$C$13))/12</f>
        <v>324.562049170976</v>
      </c>
      <c r="L115" s="56" t="n">
        <f aca="false">IF(OR(E115=1,A115&lt;=Inputs!$C$15),0,MAX(Inputs!$C$8*I115-(F115+G115+H115+J115-K115),0))</f>
        <v>0</v>
      </c>
      <c r="M115" s="56" t="n">
        <f aca="false">L115*INDEX(Rates!$B$2:$C$101,C115+1,IF(Inputs!$C$5="Male",1,2))/1000/12*Inputs!$C$16</f>
        <v>0</v>
      </c>
      <c r="N115" s="56" t="n">
        <f aca="false">IF($V$1=1,MAX(F115+G115+H115+J115-K115-M115,0)*Inputs!$C$22/12,0)</f>
        <v>0</v>
      </c>
      <c r="O115" s="56" t="n">
        <f aca="false">IF(AND(MOD(A115,12)=0,B115&gt;=Inputs!$C$18),MAX(F115+G115+H115+J115-K115-M115-N115,0)*Inputs!$C$17,0)</f>
        <v>0</v>
      </c>
      <c r="P115" s="56" t="n">
        <f aca="false">F115+G115+H115+J115-K115-M115-N115+O115</f>
        <v>155465.221552897</v>
      </c>
      <c r="Q115" s="56" t="n">
        <f aca="false">IF(OR(E115=1,P115&lt;=0),0,P115)</f>
        <v>155465.221552897</v>
      </c>
      <c r="R115" s="15" t="n">
        <f aca="false">IF(OR(E115=1,AND(P115&lt;=0,I115&gt;0)),1,0)</f>
        <v>0</v>
      </c>
      <c r="S115" s="15" t="n">
        <f aca="false">IF(L115&gt;0,1,0)</f>
        <v>0</v>
      </c>
    </row>
    <row r="116" customFormat="false" ht="15" hidden="false" customHeight="false" outlineLevel="0" collapsed="false">
      <c r="A116" s="15" t="n">
        <v>115</v>
      </c>
      <c r="B116" s="15" t="n">
        <f aca="false">INT((A116-1)/12)+1</f>
        <v>10</v>
      </c>
      <c r="C116" s="15" t="n">
        <f aca="false">MIN(Inputs!$C$4+B116-1,99)</f>
        <v>83</v>
      </c>
      <c r="D116" s="55" t="n">
        <f aca="false">Inputs!$C$29</f>
        <v>0.06</v>
      </c>
      <c r="E116" s="15" t="n">
        <f aca="false">R115</f>
        <v>0</v>
      </c>
      <c r="F116" s="56" t="n">
        <f aca="false">Q115</f>
        <v>155465.221552897</v>
      </c>
      <c r="G116" s="56" t="n">
        <f aca="false">IF(AND(MOD(A116-1,12)=0,B116&lt;=Inputs!$C$7,E116=0),Inputs!$C$6,0)</f>
        <v>0</v>
      </c>
      <c r="H116" s="56" t="n">
        <f aca="false">IF(B116=1,G116*Inputs!$C$9,0)</f>
        <v>0</v>
      </c>
      <c r="I116" s="56" t="n">
        <f aca="false">I115+G116</f>
        <v>120000</v>
      </c>
      <c r="J116" s="56" t="n">
        <f aca="false">(F116+G116+H116)*((1+D116)^(1/12)-1)</f>
        <v>756.734827060987</v>
      </c>
      <c r="K116" s="56" t="n">
        <f aca="false">(F116+G116+H116+J116)*(Inputs!$C$14+IF(B116&lt;=10,Inputs!$C$12,Inputs!$C$13))/12</f>
        <v>325.462409124913</v>
      </c>
      <c r="L116" s="56" t="n">
        <f aca="false">IF(OR(E116=1,A116&lt;=Inputs!$C$15),0,MAX(Inputs!$C$8*I116-(F116+G116+H116+J116-K116),0))</f>
        <v>0</v>
      </c>
      <c r="M116" s="56" t="n">
        <f aca="false">L116*INDEX(Rates!$B$2:$C$101,C116+1,IF(Inputs!$C$5="Male",1,2))/1000/12*Inputs!$C$16</f>
        <v>0</v>
      </c>
      <c r="N116" s="56" t="n">
        <f aca="false">IF($V$1=1,MAX(F116+G116+H116+J116-K116-M116,0)*Inputs!$C$22/12,0)</f>
        <v>0</v>
      </c>
      <c r="O116" s="56" t="n">
        <f aca="false">IF(AND(MOD(A116,12)=0,B116&gt;=Inputs!$C$18),MAX(F116+G116+H116+J116-K116-M116-N116,0)*Inputs!$C$17,0)</f>
        <v>0</v>
      </c>
      <c r="P116" s="56" t="n">
        <f aca="false">F116+G116+H116+J116-K116-M116-N116+O116</f>
        <v>155896.493970833</v>
      </c>
      <c r="Q116" s="56" t="n">
        <f aca="false">IF(OR(E116=1,P116&lt;=0),0,P116)</f>
        <v>155896.493970833</v>
      </c>
      <c r="R116" s="15" t="n">
        <f aca="false">IF(OR(E116=1,AND(P116&lt;=0,I116&gt;0)),1,0)</f>
        <v>0</v>
      </c>
      <c r="S116" s="15" t="n">
        <f aca="false">IF(L116&gt;0,1,0)</f>
        <v>0</v>
      </c>
    </row>
    <row r="117" customFormat="false" ht="15" hidden="false" customHeight="false" outlineLevel="0" collapsed="false">
      <c r="A117" s="15" t="n">
        <v>116</v>
      </c>
      <c r="B117" s="15" t="n">
        <f aca="false">INT((A117-1)/12)+1</f>
        <v>10</v>
      </c>
      <c r="C117" s="15" t="n">
        <f aca="false">MIN(Inputs!$C$4+B117-1,99)</f>
        <v>83</v>
      </c>
      <c r="D117" s="55" t="n">
        <f aca="false">Inputs!$C$29</f>
        <v>0.06</v>
      </c>
      <c r="E117" s="15" t="n">
        <f aca="false">R116</f>
        <v>0</v>
      </c>
      <c r="F117" s="56" t="n">
        <f aca="false">Q116</f>
        <v>155896.493970833</v>
      </c>
      <c r="G117" s="56" t="n">
        <f aca="false">IF(AND(MOD(A117-1,12)=0,B117&lt;=Inputs!$C$7,E117=0),Inputs!$C$6,0)</f>
        <v>0</v>
      </c>
      <c r="H117" s="56" t="n">
        <f aca="false">IF(B117=1,G117*Inputs!$C$9,0)</f>
        <v>0</v>
      </c>
      <c r="I117" s="56" t="n">
        <f aca="false">I116+G117</f>
        <v>120000</v>
      </c>
      <c r="J117" s="56" t="n">
        <f aca="false">(F117+G117+H117)*((1+D117)^(1/12)-1)</f>
        <v>758.834067362729</v>
      </c>
      <c r="K117" s="56" t="n">
        <f aca="false">(F117+G117+H117+J117)*(Inputs!$C$14+IF(B117&lt;=10,Inputs!$C$12,Inputs!$C$13))/12</f>
        <v>326.365266746242</v>
      </c>
      <c r="L117" s="56" t="n">
        <f aca="false">IF(OR(E117=1,A117&lt;=Inputs!$C$15),0,MAX(Inputs!$C$8*I117-(F117+G117+H117+J117-K117),0))</f>
        <v>0</v>
      </c>
      <c r="M117" s="56" t="n">
        <f aca="false">L117*INDEX(Rates!$B$2:$C$101,C117+1,IF(Inputs!$C$5="Male",1,2))/1000/12*Inputs!$C$16</f>
        <v>0</v>
      </c>
      <c r="N117" s="56" t="n">
        <f aca="false">IF($V$1=1,MAX(F117+G117+H117+J117-K117-M117,0)*Inputs!$C$22/12,0)</f>
        <v>0</v>
      </c>
      <c r="O117" s="56" t="n">
        <f aca="false">IF(AND(MOD(A117,12)=0,B117&gt;=Inputs!$C$18),MAX(F117+G117+H117+J117-K117-M117-N117,0)*Inputs!$C$17,0)</f>
        <v>0</v>
      </c>
      <c r="P117" s="56" t="n">
        <f aca="false">F117+G117+H117+J117-K117-M117-N117+O117</f>
        <v>156328.96277145</v>
      </c>
      <c r="Q117" s="56" t="n">
        <f aca="false">IF(OR(E117=1,P117&lt;=0),0,P117)</f>
        <v>156328.96277145</v>
      </c>
      <c r="R117" s="15" t="n">
        <f aca="false">IF(OR(E117=1,AND(P117&lt;=0,I117&gt;0)),1,0)</f>
        <v>0</v>
      </c>
      <c r="S117" s="15" t="n">
        <f aca="false">IF(L117&gt;0,1,0)</f>
        <v>0</v>
      </c>
    </row>
    <row r="118" customFormat="false" ht="15" hidden="false" customHeight="false" outlineLevel="0" collapsed="false">
      <c r="A118" s="15" t="n">
        <v>117</v>
      </c>
      <c r="B118" s="15" t="n">
        <f aca="false">INT((A118-1)/12)+1</f>
        <v>10</v>
      </c>
      <c r="C118" s="15" t="n">
        <f aca="false">MIN(Inputs!$C$4+B118-1,99)</f>
        <v>83</v>
      </c>
      <c r="D118" s="55" t="n">
        <f aca="false">Inputs!$C$29</f>
        <v>0.06</v>
      </c>
      <c r="E118" s="15" t="n">
        <f aca="false">R117</f>
        <v>0</v>
      </c>
      <c r="F118" s="56" t="n">
        <f aca="false">Q117</f>
        <v>156328.96277145</v>
      </c>
      <c r="G118" s="56" t="n">
        <f aca="false">IF(AND(MOD(A118-1,12)=0,B118&lt;=Inputs!$C$7,E118=0),Inputs!$C$6,0)</f>
        <v>0</v>
      </c>
      <c r="H118" s="56" t="n">
        <f aca="false">IF(B118=1,G118*Inputs!$C$9,0)</f>
        <v>0</v>
      </c>
      <c r="I118" s="56" t="n">
        <f aca="false">I117+G118</f>
        <v>120000</v>
      </c>
      <c r="J118" s="56" t="n">
        <f aca="false">(F118+G118+H118)*((1+D118)^(1/12)-1)</f>
        <v>760.939131117663</v>
      </c>
      <c r="K118" s="56" t="n">
        <f aca="false">(F118+G118+H118+J118)*(Inputs!$C$14+IF(B118&lt;=10,Inputs!$C$12,Inputs!$C$13))/12</f>
        <v>327.270628963682</v>
      </c>
      <c r="L118" s="56" t="n">
        <f aca="false">IF(OR(E118=1,A118&lt;=Inputs!$C$15),0,MAX(Inputs!$C$8*I118-(F118+G118+H118+J118-K118),0))</f>
        <v>0</v>
      </c>
      <c r="M118" s="56" t="n">
        <f aca="false">L118*INDEX(Rates!$B$2:$C$101,C118+1,IF(Inputs!$C$5="Male",1,2))/1000/12*Inputs!$C$16</f>
        <v>0</v>
      </c>
      <c r="N118" s="56" t="n">
        <f aca="false">IF($V$1=1,MAX(F118+G118+H118+J118-K118-M118,0)*Inputs!$C$22/12,0)</f>
        <v>0</v>
      </c>
      <c r="O118" s="56" t="n">
        <f aca="false">IF(AND(MOD(A118,12)=0,B118&gt;=Inputs!$C$18),MAX(F118+G118+H118+J118-K118-M118-N118,0)*Inputs!$C$17,0)</f>
        <v>0</v>
      </c>
      <c r="P118" s="56" t="n">
        <f aca="false">F118+G118+H118+J118-K118-M118-N118+O118</f>
        <v>156762.631273604</v>
      </c>
      <c r="Q118" s="56" t="n">
        <f aca="false">IF(OR(E118=1,P118&lt;=0),0,P118)</f>
        <v>156762.631273604</v>
      </c>
      <c r="R118" s="15" t="n">
        <f aca="false">IF(OR(E118=1,AND(P118&lt;=0,I118&gt;0)),1,0)</f>
        <v>0</v>
      </c>
      <c r="S118" s="15" t="n">
        <f aca="false">IF(L118&gt;0,1,0)</f>
        <v>0</v>
      </c>
    </row>
    <row r="119" customFormat="false" ht="15" hidden="false" customHeight="false" outlineLevel="0" collapsed="false">
      <c r="A119" s="15" t="n">
        <v>118</v>
      </c>
      <c r="B119" s="15" t="n">
        <f aca="false">INT((A119-1)/12)+1</f>
        <v>10</v>
      </c>
      <c r="C119" s="15" t="n">
        <f aca="false">MIN(Inputs!$C$4+B119-1,99)</f>
        <v>83</v>
      </c>
      <c r="D119" s="55" t="n">
        <f aca="false">Inputs!$C$29</f>
        <v>0.06</v>
      </c>
      <c r="E119" s="15" t="n">
        <f aca="false">R118</f>
        <v>0</v>
      </c>
      <c r="F119" s="56" t="n">
        <f aca="false">Q118</f>
        <v>156762.631273604</v>
      </c>
      <c r="G119" s="56" t="n">
        <f aca="false">IF(AND(MOD(A119-1,12)=0,B119&lt;=Inputs!$C$7,E119=0),Inputs!$C$6,0)</f>
        <v>0</v>
      </c>
      <c r="H119" s="56" t="n">
        <f aca="false">IF(B119=1,G119*Inputs!$C$9,0)</f>
        <v>0</v>
      </c>
      <c r="I119" s="56" t="n">
        <f aca="false">I118+G119</f>
        <v>120000</v>
      </c>
      <c r="J119" s="56" t="n">
        <f aca="false">(F119+G119+H119)*((1+D119)^(1/12)-1)</f>
        <v>763.050034480494</v>
      </c>
      <c r="K119" s="56" t="n">
        <f aca="false">(F119+G119+H119+J119)*(Inputs!$C$14+IF(B119&lt;=10,Inputs!$C$12,Inputs!$C$13))/12</f>
        <v>328.178502725176</v>
      </c>
      <c r="L119" s="56" t="n">
        <f aca="false">IF(OR(E119=1,A119&lt;=Inputs!$C$15),0,MAX(Inputs!$C$8*I119-(F119+G119+H119+J119-K119),0))</f>
        <v>0</v>
      </c>
      <c r="M119" s="56" t="n">
        <f aca="false">L119*INDEX(Rates!$B$2:$C$101,C119+1,IF(Inputs!$C$5="Male",1,2))/1000/12*Inputs!$C$16</f>
        <v>0</v>
      </c>
      <c r="N119" s="56" t="n">
        <f aca="false">IF($V$1=1,MAX(F119+G119+H119+J119-K119-M119,0)*Inputs!$C$22/12,0)</f>
        <v>0</v>
      </c>
      <c r="O119" s="56" t="n">
        <f aca="false">IF(AND(MOD(A119,12)=0,B119&gt;=Inputs!$C$18),MAX(F119+G119+H119+J119-K119-M119-N119,0)*Inputs!$C$17,0)</f>
        <v>0</v>
      </c>
      <c r="P119" s="56" t="n">
        <f aca="false">F119+G119+H119+J119-K119-M119-N119+O119</f>
        <v>157197.502805359</v>
      </c>
      <c r="Q119" s="56" t="n">
        <f aca="false">IF(OR(E119=1,P119&lt;=0),0,P119)</f>
        <v>157197.502805359</v>
      </c>
      <c r="R119" s="15" t="n">
        <f aca="false">IF(OR(E119=1,AND(P119&lt;=0,I119&gt;0)),1,0)</f>
        <v>0</v>
      </c>
      <c r="S119" s="15" t="n">
        <f aca="false">IF(L119&gt;0,1,0)</f>
        <v>0</v>
      </c>
    </row>
    <row r="120" customFormat="false" ht="15" hidden="false" customHeight="false" outlineLevel="0" collapsed="false">
      <c r="A120" s="15" t="n">
        <v>119</v>
      </c>
      <c r="B120" s="15" t="n">
        <f aca="false">INT((A120-1)/12)+1</f>
        <v>10</v>
      </c>
      <c r="C120" s="15" t="n">
        <f aca="false">MIN(Inputs!$C$4+B120-1,99)</f>
        <v>83</v>
      </c>
      <c r="D120" s="55" t="n">
        <f aca="false">Inputs!$C$29</f>
        <v>0.06</v>
      </c>
      <c r="E120" s="15" t="n">
        <f aca="false">R119</f>
        <v>0</v>
      </c>
      <c r="F120" s="56" t="n">
        <f aca="false">Q119</f>
        <v>157197.502805359</v>
      </c>
      <c r="G120" s="56" t="n">
        <f aca="false">IF(AND(MOD(A120-1,12)=0,B120&lt;=Inputs!$C$7,E120=0),Inputs!$C$6,0)</f>
        <v>0</v>
      </c>
      <c r="H120" s="56" t="n">
        <f aca="false">IF(B120=1,G120*Inputs!$C$9,0)</f>
        <v>0</v>
      </c>
      <c r="I120" s="56" t="n">
        <f aca="false">I119+G120</f>
        <v>120000</v>
      </c>
      <c r="J120" s="56" t="n">
        <f aca="false">(F120+G120+H120)*((1+D120)^(1/12)-1)</f>
        <v>765.166793650741</v>
      </c>
      <c r="K120" s="56" t="n">
        <f aca="false">(F120+G120+H120+J120)*(Inputs!$C$14+IF(B120&lt;=10,Inputs!$C$12,Inputs!$C$13))/12</f>
        <v>329.088894997937</v>
      </c>
      <c r="L120" s="56" t="n">
        <f aca="false">IF(OR(E120=1,A120&lt;=Inputs!$C$15),0,MAX(Inputs!$C$8*I120-(F120+G120+H120+J120-K120),0))</f>
        <v>0</v>
      </c>
      <c r="M120" s="56" t="n">
        <f aca="false">L120*INDEX(Rates!$B$2:$C$101,C120+1,IF(Inputs!$C$5="Male",1,2))/1000/12*Inputs!$C$16</f>
        <v>0</v>
      </c>
      <c r="N120" s="56" t="n">
        <f aca="false">IF($V$1=1,MAX(F120+G120+H120+J120-K120-M120,0)*Inputs!$C$22/12,0)</f>
        <v>0</v>
      </c>
      <c r="O120" s="56" t="n">
        <f aca="false">IF(AND(MOD(A120,12)=0,B120&gt;=Inputs!$C$18),MAX(F120+G120+H120+J120-K120-M120-N120,0)*Inputs!$C$17,0)</f>
        <v>0</v>
      </c>
      <c r="P120" s="56" t="n">
        <f aca="false">F120+G120+H120+J120-K120-M120-N120+O120</f>
        <v>157633.580704012</v>
      </c>
      <c r="Q120" s="56" t="n">
        <f aca="false">IF(OR(E120=1,P120&lt;=0),0,P120)</f>
        <v>157633.580704012</v>
      </c>
      <c r="R120" s="15" t="n">
        <f aca="false">IF(OR(E120=1,AND(P120&lt;=0,I120&gt;0)),1,0)</f>
        <v>0</v>
      </c>
      <c r="S120" s="15" t="n">
        <f aca="false">IF(L120&gt;0,1,0)</f>
        <v>0</v>
      </c>
    </row>
    <row r="121" customFormat="false" ht="15" hidden="false" customHeight="false" outlineLevel="0" collapsed="false">
      <c r="A121" s="15" t="n">
        <v>120</v>
      </c>
      <c r="B121" s="15" t="n">
        <f aca="false">INT((A121-1)/12)+1</f>
        <v>10</v>
      </c>
      <c r="C121" s="15" t="n">
        <f aca="false">MIN(Inputs!$C$4+B121-1,99)</f>
        <v>83</v>
      </c>
      <c r="D121" s="55" t="n">
        <f aca="false">Inputs!$C$29</f>
        <v>0.06</v>
      </c>
      <c r="E121" s="15" t="n">
        <f aca="false">R120</f>
        <v>0</v>
      </c>
      <c r="F121" s="56" t="n">
        <f aca="false">Q120</f>
        <v>157633.580704012</v>
      </c>
      <c r="G121" s="56" t="n">
        <f aca="false">IF(AND(MOD(A121-1,12)=0,B121&lt;=Inputs!$C$7,E121=0),Inputs!$C$6,0)</f>
        <v>0</v>
      </c>
      <c r="H121" s="56" t="n">
        <f aca="false">IF(B121=1,G121*Inputs!$C$9,0)</f>
        <v>0</v>
      </c>
      <c r="I121" s="56" t="n">
        <f aca="false">I120+G121</f>
        <v>120000</v>
      </c>
      <c r="J121" s="56" t="n">
        <f aca="false">(F121+G121+H121)*((1+D121)^(1/12)-1)</f>
        <v>767.289424872863</v>
      </c>
      <c r="K121" s="56" t="n">
        <f aca="false">(F121+G121+H121+J121)*(Inputs!$C$14+IF(B121&lt;=10,Inputs!$C$12,Inputs!$C$13))/12</f>
        <v>330.00181276851</v>
      </c>
      <c r="L121" s="56" t="n">
        <f aca="false">IF(OR(E121=1,A121&lt;=Inputs!$C$15),0,MAX(Inputs!$C$8*I121-(F121+G121+H121+J121-K121),0))</f>
        <v>0</v>
      </c>
      <c r="M121" s="56" t="n">
        <f aca="false">L121*INDEX(Rates!$B$2:$C$101,C121+1,IF(Inputs!$C$5="Male",1,2))/1000/12*Inputs!$C$16</f>
        <v>0</v>
      </c>
      <c r="N121" s="56" t="n">
        <f aca="false">IF($V$1=1,MAX(F121+G121+H121+J121-K121-M121,0)*Inputs!$C$22/12,0)</f>
        <v>0</v>
      </c>
      <c r="O121" s="56" t="n">
        <f aca="false">IF(AND(MOD(A121,12)=0,B121&gt;=Inputs!$C$18),MAX(F121+G121+H121+J121-K121-M121-N121,0)*Inputs!$C$17,0)</f>
        <v>790.354341580582</v>
      </c>
      <c r="P121" s="56" t="n">
        <f aca="false">F121+G121+H121+J121-K121-M121-N121+O121</f>
        <v>158861.222657697</v>
      </c>
      <c r="Q121" s="56" t="n">
        <f aca="false">IF(OR(E121=1,P121&lt;=0),0,P121)</f>
        <v>158861.222657697</v>
      </c>
      <c r="R121" s="15" t="n">
        <f aca="false">IF(OR(E121=1,AND(P121&lt;=0,I121&gt;0)),1,0)</f>
        <v>0</v>
      </c>
      <c r="S121" s="15" t="n">
        <f aca="false">IF(L121&gt;0,1,0)</f>
        <v>0</v>
      </c>
    </row>
    <row r="122" customFormat="false" ht="15" hidden="false" customHeight="false" outlineLevel="0" collapsed="false">
      <c r="A122" s="15" t="n">
        <v>121</v>
      </c>
      <c r="B122" s="15" t="n">
        <f aca="false">INT((A122-1)/12)+1</f>
        <v>11</v>
      </c>
      <c r="C122" s="15" t="n">
        <f aca="false">MIN(Inputs!$C$4+B122-1,99)</f>
        <v>84</v>
      </c>
      <c r="D122" s="55" t="n">
        <f aca="false">Inputs!$C$29</f>
        <v>0.06</v>
      </c>
      <c r="E122" s="15" t="n">
        <f aca="false">R121</f>
        <v>0</v>
      </c>
      <c r="F122" s="56" t="n">
        <f aca="false">Q121</f>
        <v>158861.222657697</v>
      </c>
      <c r="G122" s="56" t="n">
        <f aca="false">IF(AND(MOD(A122-1,12)=0,B122&lt;=Inputs!$C$7,E122=0),Inputs!$C$6,0)</f>
        <v>0</v>
      </c>
      <c r="H122" s="56" t="n">
        <f aca="false">IF(B122=1,G122*Inputs!$C$9,0)</f>
        <v>0</v>
      </c>
      <c r="I122" s="56" t="n">
        <f aca="false">I121+G122</f>
        <v>120000</v>
      </c>
      <c r="J122" s="56" t="n">
        <f aca="false">(F122+G122+H122)*((1+D122)^(1/12)-1)</f>
        <v>773.26503415856</v>
      </c>
      <c r="K122" s="56" t="n">
        <f aca="false">(F122+G122+H122+J122)*(Inputs!$C$14+IF(B122&lt;=10,Inputs!$C$12,Inputs!$C$13))/12</f>
        <v>79.8172438459277</v>
      </c>
      <c r="L122" s="56" t="n">
        <f aca="false">IF(OR(E122=1,A122&lt;=Inputs!$C$15),0,MAX(Inputs!$C$8*I122-(F122+G122+H122+J122-K122),0))</f>
        <v>0</v>
      </c>
      <c r="M122" s="56" t="n">
        <f aca="false">L122*INDEX(Rates!$B$2:$C$101,C122+1,IF(Inputs!$C$5="Male",1,2))/1000/12*Inputs!$C$16</f>
        <v>0</v>
      </c>
      <c r="N122" s="56" t="n">
        <f aca="false">IF($V$1=1,MAX(F122+G122+H122+J122-K122-M122,0)*Inputs!$C$22/12,0)</f>
        <v>0</v>
      </c>
      <c r="O122" s="56" t="n">
        <f aca="false">IF(AND(MOD(A122,12)=0,B122&gt;=Inputs!$C$18),MAX(F122+G122+H122+J122-K122-M122-N122,0)*Inputs!$C$17,0)</f>
        <v>0</v>
      </c>
      <c r="P122" s="56" t="n">
        <f aca="false">F122+G122+H122+J122-K122-M122-N122+O122</f>
        <v>159554.67044801</v>
      </c>
      <c r="Q122" s="56" t="n">
        <f aca="false">IF(OR(E122=1,P122&lt;=0),0,P122)</f>
        <v>159554.67044801</v>
      </c>
      <c r="R122" s="15" t="n">
        <f aca="false">IF(OR(E122=1,AND(P122&lt;=0,I122&gt;0)),1,0)</f>
        <v>0</v>
      </c>
      <c r="S122" s="15" t="n">
        <f aca="false">IF(L122&gt;0,1,0)</f>
        <v>0</v>
      </c>
    </row>
    <row r="123" customFormat="false" ht="15" hidden="false" customHeight="false" outlineLevel="0" collapsed="false">
      <c r="A123" s="15" t="n">
        <v>122</v>
      </c>
      <c r="B123" s="15" t="n">
        <f aca="false">INT((A123-1)/12)+1</f>
        <v>11</v>
      </c>
      <c r="C123" s="15" t="n">
        <f aca="false">MIN(Inputs!$C$4+B123-1,99)</f>
        <v>84</v>
      </c>
      <c r="D123" s="55" t="n">
        <f aca="false">Inputs!$C$29</f>
        <v>0.06</v>
      </c>
      <c r="E123" s="15" t="n">
        <f aca="false">R122</f>
        <v>0</v>
      </c>
      <c r="F123" s="56" t="n">
        <f aca="false">Q122</f>
        <v>159554.67044801</v>
      </c>
      <c r="G123" s="56" t="n">
        <f aca="false">IF(AND(MOD(A123-1,12)=0,B123&lt;=Inputs!$C$7,E123=0),Inputs!$C$6,0)</f>
        <v>0</v>
      </c>
      <c r="H123" s="56" t="n">
        <f aca="false">IF(B123=1,G123*Inputs!$C$9,0)</f>
        <v>0</v>
      </c>
      <c r="I123" s="56" t="n">
        <f aca="false">I122+G123</f>
        <v>120000</v>
      </c>
      <c r="J123" s="56" t="n">
        <f aca="false">(F123+G123+H123)*((1+D123)^(1/12)-1)</f>
        <v>776.640426342333</v>
      </c>
      <c r="K123" s="56" t="n">
        <f aca="false">(F123+G123+H123+J123)*(Inputs!$C$14+IF(B123&lt;=10,Inputs!$C$12,Inputs!$C$13))/12</f>
        <v>80.1656554371759</v>
      </c>
      <c r="L123" s="56" t="n">
        <f aca="false">IF(OR(E123=1,A123&lt;=Inputs!$C$15),0,MAX(Inputs!$C$8*I123-(F123+G123+H123+J123-K123),0))</f>
        <v>0</v>
      </c>
      <c r="M123" s="56" t="n">
        <f aca="false">L123*INDEX(Rates!$B$2:$C$101,C123+1,IF(Inputs!$C$5="Male",1,2))/1000/12*Inputs!$C$16</f>
        <v>0</v>
      </c>
      <c r="N123" s="56" t="n">
        <f aca="false">IF($V$1=1,MAX(F123+G123+H123+J123-K123-M123,0)*Inputs!$C$22/12,0)</f>
        <v>0</v>
      </c>
      <c r="O123" s="56" t="n">
        <f aca="false">IF(AND(MOD(A123,12)=0,B123&gt;=Inputs!$C$18),MAX(F123+G123+H123+J123-K123-M123-N123,0)*Inputs!$C$17,0)</f>
        <v>0</v>
      </c>
      <c r="P123" s="56" t="n">
        <f aca="false">F123+G123+H123+J123-K123-M123-N123+O123</f>
        <v>160251.145218915</v>
      </c>
      <c r="Q123" s="56" t="n">
        <f aca="false">IF(OR(E123=1,P123&lt;=0),0,P123)</f>
        <v>160251.145218915</v>
      </c>
      <c r="R123" s="15" t="n">
        <f aca="false">IF(OR(E123=1,AND(P123&lt;=0,I123&gt;0)),1,0)</f>
        <v>0</v>
      </c>
      <c r="S123" s="15" t="n">
        <f aca="false">IF(L123&gt;0,1,0)</f>
        <v>0</v>
      </c>
    </row>
    <row r="124" customFormat="false" ht="15" hidden="false" customHeight="false" outlineLevel="0" collapsed="false">
      <c r="A124" s="15" t="n">
        <v>123</v>
      </c>
      <c r="B124" s="15" t="n">
        <f aca="false">INT((A124-1)/12)+1</f>
        <v>11</v>
      </c>
      <c r="C124" s="15" t="n">
        <f aca="false">MIN(Inputs!$C$4+B124-1,99)</f>
        <v>84</v>
      </c>
      <c r="D124" s="55" t="n">
        <f aca="false">Inputs!$C$29</f>
        <v>0.06</v>
      </c>
      <c r="E124" s="15" t="n">
        <f aca="false">R123</f>
        <v>0</v>
      </c>
      <c r="F124" s="56" t="n">
        <f aca="false">Q123</f>
        <v>160251.145218915</v>
      </c>
      <c r="G124" s="56" t="n">
        <f aca="false">IF(AND(MOD(A124-1,12)=0,B124&lt;=Inputs!$C$7,E124=0),Inputs!$C$6,0)</f>
        <v>0</v>
      </c>
      <c r="H124" s="56" t="n">
        <f aca="false">IF(B124=1,G124*Inputs!$C$9,0)</f>
        <v>0</v>
      </c>
      <c r="I124" s="56" t="n">
        <f aca="false">I123+G124</f>
        <v>120000</v>
      </c>
      <c r="J124" s="56" t="n">
        <f aca="false">(F124+G124+H124)*((1+D124)^(1/12)-1)</f>
        <v>780.030552507199</v>
      </c>
      <c r="K124" s="56" t="n">
        <f aca="false">(F124+G124+H124+J124)*(Inputs!$C$14+IF(B124&lt;=10,Inputs!$C$12,Inputs!$C$13))/12</f>
        <v>80.515587885711</v>
      </c>
      <c r="L124" s="56" t="n">
        <f aca="false">IF(OR(E124=1,A124&lt;=Inputs!$C$15),0,MAX(Inputs!$C$8*I124-(F124+G124+H124+J124-K124),0))</f>
        <v>0</v>
      </c>
      <c r="M124" s="56" t="n">
        <f aca="false">L124*INDEX(Rates!$B$2:$C$101,C124+1,IF(Inputs!$C$5="Male",1,2))/1000/12*Inputs!$C$16</f>
        <v>0</v>
      </c>
      <c r="N124" s="56" t="n">
        <f aca="false">IF($V$1=1,MAX(F124+G124+H124+J124-K124-M124,0)*Inputs!$C$22/12,0)</f>
        <v>0</v>
      </c>
      <c r="O124" s="56" t="n">
        <f aca="false">IF(AND(MOD(A124,12)=0,B124&gt;=Inputs!$C$18),MAX(F124+G124+H124+J124-K124-M124-N124,0)*Inputs!$C$17,0)</f>
        <v>0</v>
      </c>
      <c r="P124" s="56" t="n">
        <f aca="false">F124+G124+H124+J124-K124-M124-N124+O124</f>
        <v>160950.660183536</v>
      </c>
      <c r="Q124" s="56" t="n">
        <f aca="false">IF(OR(E124=1,P124&lt;=0),0,P124)</f>
        <v>160950.660183536</v>
      </c>
      <c r="R124" s="15" t="n">
        <f aca="false">IF(OR(E124=1,AND(P124&lt;=0,I124&gt;0)),1,0)</f>
        <v>0</v>
      </c>
      <c r="S124" s="15" t="n">
        <f aca="false">IF(L124&gt;0,1,0)</f>
        <v>0</v>
      </c>
    </row>
    <row r="125" customFormat="false" ht="15" hidden="false" customHeight="false" outlineLevel="0" collapsed="false">
      <c r="A125" s="15" t="n">
        <v>124</v>
      </c>
      <c r="B125" s="15" t="n">
        <f aca="false">INT((A125-1)/12)+1</f>
        <v>11</v>
      </c>
      <c r="C125" s="15" t="n">
        <f aca="false">MIN(Inputs!$C$4+B125-1,99)</f>
        <v>84</v>
      </c>
      <c r="D125" s="55" t="n">
        <f aca="false">Inputs!$C$29</f>
        <v>0.06</v>
      </c>
      <c r="E125" s="15" t="n">
        <f aca="false">R124</f>
        <v>0</v>
      </c>
      <c r="F125" s="56" t="n">
        <f aca="false">Q124</f>
        <v>160950.660183536</v>
      </c>
      <c r="G125" s="56" t="n">
        <f aca="false">IF(AND(MOD(A125-1,12)=0,B125&lt;=Inputs!$C$7,E125=0),Inputs!$C$6,0)</f>
        <v>0</v>
      </c>
      <c r="H125" s="56" t="n">
        <f aca="false">IF(B125=1,G125*Inputs!$C$9,0)</f>
        <v>0</v>
      </c>
      <c r="I125" s="56" t="n">
        <f aca="false">I124+G125</f>
        <v>120000</v>
      </c>
      <c r="J125" s="56" t="n">
        <f aca="false">(F125+G125+H125)*((1+D125)^(1/12)-1)</f>
        <v>783.435476968708</v>
      </c>
      <c r="K125" s="56" t="n">
        <f aca="false">(F125+G125+H125+J125)*(Inputs!$C$14+IF(B125&lt;=10,Inputs!$C$12,Inputs!$C$13))/12</f>
        <v>80.8670478302525</v>
      </c>
      <c r="L125" s="56" t="n">
        <f aca="false">IF(OR(E125=1,A125&lt;=Inputs!$C$15),0,MAX(Inputs!$C$8*I125-(F125+G125+H125+J125-K125),0))</f>
        <v>0</v>
      </c>
      <c r="M125" s="56" t="n">
        <f aca="false">L125*INDEX(Rates!$B$2:$C$101,C125+1,IF(Inputs!$C$5="Male",1,2))/1000/12*Inputs!$C$16</f>
        <v>0</v>
      </c>
      <c r="N125" s="56" t="n">
        <f aca="false">IF($V$1=1,MAX(F125+G125+H125+J125-K125-M125,0)*Inputs!$C$22/12,0)</f>
        <v>0</v>
      </c>
      <c r="O125" s="56" t="n">
        <f aca="false">IF(AND(MOD(A125,12)=0,B125&gt;=Inputs!$C$18),MAX(F125+G125+H125+J125-K125-M125-N125,0)*Inputs!$C$17,0)</f>
        <v>0</v>
      </c>
      <c r="P125" s="56" t="n">
        <f aca="false">F125+G125+H125+J125-K125-M125-N125+O125</f>
        <v>161653.228612675</v>
      </c>
      <c r="Q125" s="56" t="n">
        <f aca="false">IF(OR(E125=1,P125&lt;=0),0,P125)</f>
        <v>161653.228612675</v>
      </c>
      <c r="R125" s="15" t="n">
        <f aca="false">IF(OR(E125=1,AND(P125&lt;=0,I125&gt;0)),1,0)</f>
        <v>0</v>
      </c>
      <c r="S125" s="15" t="n">
        <f aca="false">IF(L125&gt;0,1,0)</f>
        <v>0</v>
      </c>
    </row>
    <row r="126" customFormat="false" ht="15" hidden="false" customHeight="false" outlineLevel="0" collapsed="false">
      <c r="A126" s="15" t="n">
        <v>125</v>
      </c>
      <c r="B126" s="15" t="n">
        <f aca="false">INT((A126-1)/12)+1</f>
        <v>11</v>
      </c>
      <c r="C126" s="15" t="n">
        <f aca="false">MIN(Inputs!$C$4+B126-1,99)</f>
        <v>84</v>
      </c>
      <c r="D126" s="55" t="n">
        <f aca="false">Inputs!$C$29</f>
        <v>0.06</v>
      </c>
      <c r="E126" s="15" t="n">
        <f aca="false">R125</f>
        <v>0</v>
      </c>
      <c r="F126" s="56" t="n">
        <f aca="false">Q125</f>
        <v>161653.228612675</v>
      </c>
      <c r="G126" s="56" t="n">
        <f aca="false">IF(AND(MOD(A126-1,12)=0,B126&lt;=Inputs!$C$7,E126=0),Inputs!$C$6,0)</f>
        <v>0</v>
      </c>
      <c r="H126" s="56" t="n">
        <f aca="false">IF(B126=1,G126*Inputs!$C$9,0)</f>
        <v>0</v>
      </c>
      <c r="I126" s="56" t="n">
        <f aca="false">I125+G126</f>
        <v>120000</v>
      </c>
      <c r="J126" s="56" t="n">
        <f aca="false">(F126+G126+H126)*((1+D126)^(1/12)-1)</f>
        <v>786.855264323154</v>
      </c>
      <c r="K126" s="56" t="n">
        <f aca="false">(F126+G126+H126+J126)*(Inputs!$C$14+IF(B126&lt;=10,Inputs!$C$12,Inputs!$C$13))/12</f>
        <v>81.2200419384989</v>
      </c>
      <c r="L126" s="56" t="n">
        <f aca="false">IF(OR(E126=1,A126&lt;=Inputs!$C$15),0,MAX(Inputs!$C$8*I126-(F126+G126+H126+J126-K126),0))</f>
        <v>0</v>
      </c>
      <c r="M126" s="56" t="n">
        <f aca="false">L126*INDEX(Rates!$B$2:$C$101,C126+1,IF(Inputs!$C$5="Male",1,2))/1000/12*Inputs!$C$16</f>
        <v>0</v>
      </c>
      <c r="N126" s="56" t="n">
        <f aca="false">IF($V$1=1,MAX(F126+G126+H126+J126-K126-M126,0)*Inputs!$C$22/12,0)</f>
        <v>0</v>
      </c>
      <c r="O126" s="56" t="n">
        <f aca="false">IF(AND(MOD(A126,12)=0,B126&gt;=Inputs!$C$18),MAX(F126+G126+H126+J126-K126-M126-N126,0)*Inputs!$C$17,0)</f>
        <v>0</v>
      </c>
      <c r="P126" s="56" t="n">
        <f aca="false">F126+G126+H126+J126-K126-M126-N126+O126</f>
        <v>162358.863835059</v>
      </c>
      <c r="Q126" s="56" t="n">
        <f aca="false">IF(OR(E126=1,P126&lt;=0),0,P126)</f>
        <v>162358.863835059</v>
      </c>
      <c r="R126" s="15" t="n">
        <f aca="false">IF(OR(E126=1,AND(P126&lt;=0,I126&gt;0)),1,0)</f>
        <v>0</v>
      </c>
      <c r="S126" s="15" t="n">
        <f aca="false">IF(L126&gt;0,1,0)</f>
        <v>0</v>
      </c>
    </row>
    <row r="127" customFormat="false" ht="15" hidden="false" customHeight="false" outlineLevel="0" collapsed="false">
      <c r="A127" s="15" t="n">
        <v>126</v>
      </c>
      <c r="B127" s="15" t="n">
        <f aca="false">INT((A127-1)/12)+1</f>
        <v>11</v>
      </c>
      <c r="C127" s="15" t="n">
        <f aca="false">MIN(Inputs!$C$4+B127-1,99)</f>
        <v>84</v>
      </c>
      <c r="D127" s="55" t="n">
        <f aca="false">Inputs!$C$29</f>
        <v>0.06</v>
      </c>
      <c r="E127" s="15" t="n">
        <f aca="false">R126</f>
        <v>0</v>
      </c>
      <c r="F127" s="56" t="n">
        <f aca="false">Q126</f>
        <v>162358.863835059</v>
      </c>
      <c r="G127" s="56" t="n">
        <f aca="false">IF(AND(MOD(A127-1,12)=0,B127&lt;=Inputs!$C$7,E127=0),Inputs!$C$6,0)</f>
        <v>0</v>
      </c>
      <c r="H127" s="56" t="n">
        <f aca="false">IF(B127=1,G127*Inputs!$C$9,0)</f>
        <v>0</v>
      </c>
      <c r="I127" s="56" t="n">
        <f aca="false">I126+G127</f>
        <v>120000</v>
      </c>
      <c r="J127" s="56" t="n">
        <f aca="false">(F127+G127+H127)*((1+D127)^(1/12)-1)</f>
        <v>790.289979448798</v>
      </c>
      <c r="K127" s="56" t="n">
        <f aca="false">(F127+G127+H127+J127)*(Inputs!$C$14+IF(B127&lt;=10,Inputs!$C$12,Inputs!$C$13))/12</f>
        <v>81.574576907254</v>
      </c>
      <c r="L127" s="56" t="n">
        <f aca="false">IF(OR(E127=1,A127&lt;=Inputs!$C$15),0,MAX(Inputs!$C$8*I127-(F127+G127+H127+J127-K127),0))</f>
        <v>0</v>
      </c>
      <c r="M127" s="56" t="n">
        <f aca="false">L127*INDEX(Rates!$B$2:$C$101,C127+1,IF(Inputs!$C$5="Male",1,2))/1000/12*Inputs!$C$16</f>
        <v>0</v>
      </c>
      <c r="N127" s="56" t="n">
        <f aca="false">IF($V$1=1,MAX(F127+G127+H127+J127-K127-M127,0)*Inputs!$C$22/12,0)</f>
        <v>0</v>
      </c>
      <c r="O127" s="56" t="n">
        <f aca="false">IF(AND(MOD(A127,12)=0,B127&gt;=Inputs!$C$18),MAX(F127+G127+H127+J127-K127-M127-N127,0)*Inputs!$C$17,0)</f>
        <v>0</v>
      </c>
      <c r="P127" s="56" t="n">
        <f aca="false">F127+G127+H127+J127-K127-M127-N127+O127</f>
        <v>163067.579237601</v>
      </c>
      <c r="Q127" s="56" t="n">
        <f aca="false">IF(OR(E127=1,P127&lt;=0),0,P127)</f>
        <v>163067.579237601</v>
      </c>
      <c r="R127" s="15" t="n">
        <f aca="false">IF(OR(E127=1,AND(P127&lt;=0,I127&gt;0)),1,0)</f>
        <v>0</v>
      </c>
      <c r="S127" s="15" t="n">
        <f aca="false">IF(L127&gt;0,1,0)</f>
        <v>0</v>
      </c>
    </row>
    <row r="128" customFormat="false" ht="15" hidden="false" customHeight="false" outlineLevel="0" collapsed="false">
      <c r="A128" s="15" t="n">
        <v>127</v>
      </c>
      <c r="B128" s="15" t="n">
        <f aca="false">INT((A128-1)/12)+1</f>
        <v>11</v>
      </c>
      <c r="C128" s="15" t="n">
        <f aca="false">MIN(Inputs!$C$4+B128-1,99)</f>
        <v>84</v>
      </c>
      <c r="D128" s="55" t="n">
        <f aca="false">Inputs!$C$29</f>
        <v>0.06</v>
      </c>
      <c r="E128" s="15" t="n">
        <f aca="false">R127</f>
        <v>0</v>
      </c>
      <c r="F128" s="56" t="n">
        <f aca="false">Q127</f>
        <v>163067.579237601</v>
      </c>
      <c r="G128" s="56" t="n">
        <f aca="false">IF(AND(MOD(A128-1,12)=0,B128&lt;=Inputs!$C$7,E128=0),Inputs!$C$6,0)</f>
        <v>0</v>
      </c>
      <c r="H128" s="56" t="n">
        <f aca="false">IF(B128=1,G128*Inputs!$C$9,0)</f>
        <v>0</v>
      </c>
      <c r="I128" s="56" t="n">
        <f aca="false">I127+G128</f>
        <v>120000</v>
      </c>
      <c r="J128" s="56" t="n">
        <f aca="false">(F128+G128+H128)*((1+D128)^(1/12)-1)</f>
        <v>793.739687507106</v>
      </c>
      <c r="K128" s="56" t="n">
        <f aca="false">(F128+G128+H128+J128)*(Inputs!$C$14+IF(B128&lt;=10,Inputs!$C$12,Inputs!$C$13))/12</f>
        <v>81.930659462554</v>
      </c>
      <c r="L128" s="56" t="n">
        <f aca="false">IF(OR(E128=1,A128&lt;=Inputs!$C$15),0,MAX(Inputs!$C$8*I128-(F128+G128+H128+J128-K128),0))</f>
        <v>0</v>
      </c>
      <c r="M128" s="56" t="n">
        <f aca="false">L128*INDEX(Rates!$B$2:$C$101,C128+1,IF(Inputs!$C$5="Male",1,2))/1000/12*Inputs!$C$16</f>
        <v>0</v>
      </c>
      <c r="N128" s="56" t="n">
        <f aca="false">IF($V$1=1,MAX(F128+G128+H128+J128-K128-M128,0)*Inputs!$C$22/12,0)</f>
        <v>0</v>
      </c>
      <c r="O128" s="56" t="n">
        <f aca="false">IF(AND(MOD(A128,12)=0,B128&gt;=Inputs!$C$18),MAX(F128+G128+H128+J128-K128-M128-N128,0)*Inputs!$C$17,0)</f>
        <v>0</v>
      </c>
      <c r="P128" s="56" t="n">
        <f aca="false">F128+G128+H128+J128-K128-M128-N128+O128</f>
        <v>163779.388265645</v>
      </c>
      <c r="Q128" s="56" t="n">
        <f aca="false">IF(OR(E128=1,P128&lt;=0),0,P128)</f>
        <v>163779.388265645</v>
      </c>
      <c r="R128" s="15" t="n">
        <f aca="false">IF(OR(E128=1,AND(P128&lt;=0,I128&gt;0)),1,0)</f>
        <v>0</v>
      </c>
      <c r="S128" s="15" t="n">
        <f aca="false">IF(L128&gt;0,1,0)</f>
        <v>0</v>
      </c>
    </row>
    <row r="129" customFormat="false" ht="15" hidden="false" customHeight="false" outlineLevel="0" collapsed="false">
      <c r="A129" s="15" t="n">
        <v>128</v>
      </c>
      <c r="B129" s="15" t="n">
        <f aca="false">INT((A129-1)/12)+1</f>
        <v>11</v>
      </c>
      <c r="C129" s="15" t="n">
        <f aca="false">MIN(Inputs!$C$4+B129-1,99)</f>
        <v>84</v>
      </c>
      <c r="D129" s="55" t="n">
        <f aca="false">Inputs!$C$29</f>
        <v>0.06</v>
      </c>
      <c r="E129" s="15" t="n">
        <f aca="false">R128</f>
        <v>0</v>
      </c>
      <c r="F129" s="56" t="n">
        <f aca="false">Q128</f>
        <v>163779.388265645</v>
      </c>
      <c r="G129" s="56" t="n">
        <f aca="false">IF(AND(MOD(A129-1,12)=0,B129&lt;=Inputs!$C$7,E129=0),Inputs!$C$6,0)</f>
        <v>0</v>
      </c>
      <c r="H129" s="56" t="n">
        <f aca="false">IF(B129=1,G129*Inputs!$C$9,0)</f>
        <v>0</v>
      </c>
      <c r="I129" s="56" t="n">
        <f aca="false">I128+G129</f>
        <v>120000</v>
      </c>
      <c r="J129" s="56" t="n">
        <f aca="false">(F129+G129+H129)*((1+D129)^(1/12)-1)</f>
        <v>797.204453943981</v>
      </c>
      <c r="K129" s="56" t="n">
        <f aca="false">(F129+G129+H129+J129)*(Inputs!$C$14+IF(B129&lt;=10,Inputs!$C$12,Inputs!$C$13))/12</f>
        <v>82.2882963597947</v>
      </c>
      <c r="L129" s="56" t="n">
        <f aca="false">IF(OR(E129=1,A129&lt;=Inputs!$C$15),0,MAX(Inputs!$C$8*I129-(F129+G129+H129+J129-K129),0))</f>
        <v>0</v>
      </c>
      <c r="M129" s="56" t="n">
        <f aca="false">L129*INDEX(Rates!$B$2:$C$101,C129+1,IF(Inputs!$C$5="Male",1,2))/1000/12*Inputs!$C$16</f>
        <v>0</v>
      </c>
      <c r="N129" s="56" t="n">
        <f aca="false">IF($V$1=1,MAX(F129+G129+H129+J129-K129-M129,0)*Inputs!$C$22/12,0)</f>
        <v>0</v>
      </c>
      <c r="O129" s="56" t="n">
        <f aca="false">IF(AND(MOD(A129,12)=0,B129&gt;=Inputs!$C$18),MAX(F129+G129+H129+J129-K129-M129-N129,0)*Inputs!$C$17,0)</f>
        <v>0</v>
      </c>
      <c r="P129" s="56" t="n">
        <f aca="false">F129+G129+H129+J129-K129-M129-N129+O129</f>
        <v>164494.30442323</v>
      </c>
      <c r="Q129" s="56" t="n">
        <f aca="false">IF(OR(E129=1,P129&lt;=0),0,P129)</f>
        <v>164494.30442323</v>
      </c>
      <c r="R129" s="15" t="n">
        <f aca="false">IF(OR(E129=1,AND(P129&lt;=0,I129&gt;0)),1,0)</f>
        <v>0</v>
      </c>
      <c r="S129" s="15" t="n">
        <f aca="false">IF(L129&gt;0,1,0)</f>
        <v>0</v>
      </c>
    </row>
    <row r="130" customFormat="false" ht="15" hidden="false" customHeight="false" outlineLevel="0" collapsed="false">
      <c r="A130" s="15" t="n">
        <v>129</v>
      </c>
      <c r="B130" s="15" t="n">
        <f aca="false">INT((A130-1)/12)+1</f>
        <v>11</v>
      </c>
      <c r="C130" s="15" t="n">
        <f aca="false">MIN(Inputs!$C$4+B130-1,99)</f>
        <v>84</v>
      </c>
      <c r="D130" s="55" t="n">
        <f aca="false">Inputs!$C$29</f>
        <v>0.06</v>
      </c>
      <c r="E130" s="15" t="n">
        <f aca="false">R129</f>
        <v>0</v>
      </c>
      <c r="F130" s="56" t="n">
        <f aca="false">Q129</f>
        <v>164494.30442323</v>
      </c>
      <c r="G130" s="56" t="n">
        <f aca="false">IF(AND(MOD(A130-1,12)=0,B130&lt;=Inputs!$C$7,E130=0),Inputs!$C$6,0)</f>
        <v>0</v>
      </c>
      <c r="H130" s="56" t="n">
        <f aca="false">IF(B130=1,G130*Inputs!$C$9,0)</f>
        <v>0</v>
      </c>
      <c r="I130" s="56" t="n">
        <f aca="false">I129+G130</f>
        <v>120000</v>
      </c>
      <c r="J130" s="56" t="n">
        <f aca="false">(F130+G130+H130)*((1+D130)^(1/12)-1)</f>
        <v>800.684344491002</v>
      </c>
      <c r="K130" s="56" t="n">
        <f aca="false">(F130+G130+H130+J130)*(Inputs!$C$14+IF(B130&lt;=10,Inputs!$C$12,Inputs!$C$13))/12</f>
        <v>82.6474943838603</v>
      </c>
      <c r="L130" s="56" t="n">
        <f aca="false">IF(OR(E130=1,A130&lt;=Inputs!$C$15),0,MAX(Inputs!$C$8*I130-(F130+G130+H130+J130-K130),0))</f>
        <v>0</v>
      </c>
      <c r="M130" s="56" t="n">
        <f aca="false">L130*INDEX(Rates!$B$2:$C$101,C130+1,IF(Inputs!$C$5="Male",1,2))/1000/12*Inputs!$C$16</f>
        <v>0</v>
      </c>
      <c r="N130" s="56" t="n">
        <f aca="false">IF($V$1=1,MAX(F130+G130+H130+J130-K130-M130,0)*Inputs!$C$22/12,0)</f>
        <v>0</v>
      </c>
      <c r="O130" s="56" t="n">
        <f aca="false">IF(AND(MOD(A130,12)=0,B130&gt;=Inputs!$C$18),MAX(F130+G130+H130+J130-K130-M130-N130,0)*Inputs!$C$17,0)</f>
        <v>0</v>
      </c>
      <c r="P130" s="56" t="n">
        <f aca="false">F130+G130+H130+J130-K130-M130-N130+O130</f>
        <v>165212.341273337</v>
      </c>
      <c r="Q130" s="56" t="n">
        <f aca="false">IF(OR(E130=1,P130&lt;=0),0,P130)</f>
        <v>165212.341273337</v>
      </c>
      <c r="R130" s="15" t="n">
        <f aca="false">IF(OR(E130=1,AND(P130&lt;=0,I130&gt;0)),1,0)</f>
        <v>0</v>
      </c>
      <c r="S130" s="15" t="n">
        <f aca="false">IF(L130&gt;0,1,0)</f>
        <v>0</v>
      </c>
    </row>
    <row r="131" customFormat="false" ht="15" hidden="false" customHeight="false" outlineLevel="0" collapsed="false">
      <c r="A131" s="15" t="n">
        <v>130</v>
      </c>
      <c r="B131" s="15" t="n">
        <f aca="false">INT((A131-1)/12)+1</f>
        <v>11</v>
      </c>
      <c r="C131" s="15" t="n">
        <f aca="false">MIN(Inputs!$C$4+B131-1,99)</f>
        <v>84</v>
      </c>
      <c r="D131" s="55" t="n">
        <f aca="false">Inputs!$C$29</f>
        <v>0.06</v>
      </c>
      <c r="E131" s="15" t="n">
        <f aca="false">R130</f>
        <v>0</v>
      </c>
      <c r="F131" s="56" t="n">
        <f aca="false">Q130</f>
        <v>165212.341273337</v>
      </c>
      <c r="G131" s="56" t="n">
        <f aca="false">IF(AND(MOD(A131-1,12)=0,B131&lt;=Inputs!$C$7,E131=0),Inputs!$C$6,0)</f>
        <v>0</v>
      </c>
      <c r="H131" s="56" t="n">
        <f aca="false">IF(B131=1,G131*Inputs!$C$9,0)</f>
        <v>0</v>
      </c>
      <c r="I131" s="56" t="n">
        <f aca="false">I130+G131</f>
        <v>120000</v>
      </c>
      <c r="J131" s="56" t="n">
        <f aca="false">(F131+G131+H131)*((1+D131)^(1/12)-1)</f>
        <v>804.179425166679</v>
      </c>
      <c r="K131" s="56" t="n">
        <f aca="false">(F131+G131+H131+J131)*(Inputs!$C$14+IF(B131&lt;=10,Inputs!$C$12,Inputs!$C$13))/12</f>
        <v>83.0082603492517</v>
      </c>
      <c r="L131" s="56" t="n">
        <f aca="false">IF(OR(E131=1,A131&lt;=Inputs!$C$15),0,MAX(Inputs!$C$8*I131-(F131+G131+H131+J131-K131),0))</f>
        <v>0</v>
      </c>
      <c r="M131" s="56" t="n">
        <f aca="false">L131*INDEX(Rates!$B$2:$C$101,C131+1,IF(Inputs!$C$5="Male",1,2))/1000/12*Inputs!$C$16</f>
        <v>0</v>
      </c>
      <c r="N131" s="56" t="n">
        <f aca="false">IF($V$1=1,MAX(F131+G131+H131+J131-K131-M131,0)*Inputs!$C$22/12,0)</f>
        <v>0</v>
      </c>
      <c r="O131" s="56" t="n">
        <f aca="false">IF(AND(MOD(A131,12)=0,B131&gt;=Inputs!$C$18),MAX(F131+G131+H131+J131-K131-M131-N131,0)*Inputs!$C$17,0)</f>
        <v>0</v>
      </c>
      <c r="P131" s="56" t="n">
        <f aca="false">F131+G131+H131+J131-K131-M131-N131+O131</f>
        <v>165933.512438154</v>
      </c>
      <c r="Q131" s="56" t="n">
        <f aca="false">IF(OR(E131=1,P131&lt;=0),0,P131)</f>
        <v>165933.512438154</v>
      </c>
      <c r="R131" s="15" t="n">
        <f aca="false">IF(OR(E131=1,AND(P131&lt;=0,I131&gt;0)),1,0)</f>
        <v>0</v>
      </c>
      <c r="S131" s="15" t="n">
        <f aca="false">IF(L131&gt;0,1,0)</f>
        <v>0</v>
      </c>
    </row>
    <row r="132" customFormat="false" ht="15" hidden="false" customHeight="false" outlineLevel="0" collapsed="false">
      <c r="A132" s="15" t="n">
        <v>131</v>
      </c>
      <c r="B132" s="15" t="n">
        <f aca="false">INT((A132-1)/12)+1</f>
        <v>11</v>
      </c>
      <c r="C132" s="15" t="n">
        <f aca="false">MIN(Inputs!$C$4+B132-1,99)</f>
        <v>84</v>
      </c>
      <c r="D132" s="55" t="n">
        <f aca="false">Inputs!$C$29</f>
        <v>0.06</v>
      </c>
      <c r="E132" s="15" t="n">
        <f aca="false">R131</f>
        <v>0</v>
      </c>
      <c r="F132" s="56" t="n">
        <f aca="false">Q131</f>
        <v>165933.512438154</v>
      </c>
      <c r="G132" s="56" t="n">
        <f aca="false">IF(AND(MOD(A132-1,12)=0,B132&lt;=Inputs!$C$7,E132=0),Inputs!$C$6,0)</f>
        <v>0</v>
      </c>
      <c r="H132" s="56" t="n">
        <f aca="false">IF(B132=1,G132*Inputs!$C$9,0)</f>
        <v>0</v>
      </c>
      <c r="I132" s="56" t="n">
        <f aca="false">I131+G132</f>
        <v>120000</v>
      </c>
      <c r="J132" s="56" t="n">
        <f aca="false">(F132+G132+H132)*((1+D132)^(1/12)-1)</f>
        <v>807.689762277695</v>
      </c>
      <c r="K132" s="56" t="n">
        <f aca="false">(F132+G132+H132+J132)*(Inputs!$C$14+IF(B132&lt;=10,Inputs!$C$12,Inputs!$C$13))/12</f>
        <v>83.3706011002159</v>
      </c>
      <c r="L132" s="56" t="n">
        <f aca="false">IF(OR(E132=1,A132&lt;=Inputs!$C$15),0,MAX(Inputs!$C$8*I132-(F132+G132+H132+J132-K132),0))</f>
        <v>0</v>
      </c>
      <c r="M132" s="56" t="n">
        <f aca="false">L132*INDEX(Rates!$B$2:$C$101,C132+1,IF(Inputs!$C$5="Male",1,2))/1000/12*Inputs!$C$16</f>
        <v>0</v>
      </c>
      <c r="N132" s="56" t="n">
        <f aca="false">IF($V$1=1,MAX(F132+G132+H132+J132-K132-M132,0)*Inputs!$C$22/12,0)</f>
        <v>0</v>
      </c>
      <c r="O132" s="56" t="n">
        <f aca="false">IF(AND(MOD(A132,12)=0,B132&gt;=Inputs!$C$18),MAX(F132+G132+H132+J132-K132-M132-N132,0)*Inputs!$C$17,0)</f>
        <v>0</v>
      </c>
      <c r="P132" s="56" t="n">
        <f aca="false">F132+G132+H132+J132-K132-M132-N132+O132</f>
        <v>166657.831599332</v>
      </c>
      <c r="Q132" s="56" t="n">
        <f aca="false">IF(OR(E132=1,P132&lt;=0),0,P132)</f>
        <v>166657.831599332</v>
      </c>
      <c r="R132" s="15" t="n">
        <f aca="false">IF(OR(E132=1,AND(P132&lt;=0,I132&gt;0)),1,0)</f>
        <v>0</v>
      </c>
      <c r="S132" s="15" t="n">
        <f aca="false">IF(L132&gt;0,1,0)</f>
        <v>0</v>
      </c>
    </row>
    <row r="133" customFormat="false" ht="15" hidden="false" customHeight="false" outlineLevel="0" collapsed="false">
      <c r="A133" s="15" t="n">
        <v>132</v>
      </c>
      <c r="B133" s="15" t="n">
        <f aca="false">INT((A133-1)/12)+1</f>
        <v>11</v>
      </c>
      <c r="C133" s="15" t="n">
        <f aca="false">MIN(Inputs!$C$4+B133-1,99)</f>
        <v>84</v>
      </c>
      <c r="D133" s="55" t="n">
        <f aca="false">Inputs!$C$29</f>
        <v>0.06</v>
      </c>
      <c r="E133" s="15" t="n">
        <f aca="false">R132</f>
        <v>0</v>
      </c>
      <c r="F133" s="56" t="n">
        <f aca="false">Q132</f>
        <v>166657.831599332</v>
      </c>
      <c r="G133" s="56" t="n">
        <f aca="false">IF(AND(MOD(A133-1,12)=0,B133&lt;=Inputs!$C$7,E133=0),Inputs!$C$6,0)</f>
        <v>0</v>
      </c>
      <c r="H133" s="56" t="n">
        <f aca="false">IF(B133=1,G133*Inputs!$C$9,0)</f>
        <v>0</v>
      </c>
      <c r="I133" s="56" t="n">
        <f aca="false">I132+G133</f>
        <v>120000</v>
      </c>
      <c r="J133" s="56" t="n">
        <f aca="false">(F133+G133+H133)*((1+D133)^(1/12)-1)</f>
        <v>811.215422420173</v>
      </c>
      <c r="K133" s="56" t="n">
        <f aca="false">(F133+G133+H133+J133)*(Inputs!$C$14+IF(B133&lt;=10,Inputs!$C$12,Inputs!$C$13))/12</f>
        <v>83.7345235108759</v>
      </c>
      <c r="L133" s="56" t="n">
        <f aca="false">IF(OR(E133=1,A133&lt;=Inputs!$C$15),0,MAX(Inputs!$C$8*I133-(F133+G133+H133+J133-K133),0))</f>
        <v>0</v>
      </c>
      <c r="M133" s="56" t="n">
        <f aca="false">L133*INDEX(Rates!$B$2:$C$101,C133+1,IF(Inputs!$C$5="Male",1,2))/1000/12*Inputs!$C$16</f>
        <v>0</v>
      </c>
      <c r="N133" s="56" t="n">
        <f aca="false">IF($V$1=1,MAX(F133+G133+H133+J133-K133-M133,0)*Inputs!$C$22/12,0)</f>
        <v>0</v>
      </c>
      <c r="O133" s="56" t="n">
        <f aca="false">IF(AND(MOD(A133,12)=0,B133&gt;=Inputs!$C$18),MAX(F133+G133+H133+J133-K133-M133-N133,0)*Inputs!$C$17,0)</f>
        <v>836.926562491205</v>
      </c>
      <c r="P133" s="56" t="n">
        <f aca="false">F133+G133+H133+J133-K133-M133-N133+O133</f>
        <v>168222.239060732</v>
      </c>
      <c r="Q133" s="56" t="n">
        <f aca="false">IF(OR(E133=1,P133&lt;=0),0,P133)</f>
        <v>168222.239060732</v>
      </c>
      <c r="R133" s="15" t="n">
        <f aca="false">IF(OR(E133=1,AND(P133&lt;=0,I133&gt;0)),1,0)</f>
        <v>0</v>
      </c>
      <c r="S133" s="15" t="n">
        <f aca="false">IF(L133&gt;0,1,0)</f>
        <v>0</v>
      </c>
    </row>
    <row r="134" customFormat="false" ht="15" hidden="false" customHeight="false" outlineLevel="0" collapsed="false">
      <c r="A134" s="15" t="n">
        <v>133</v>
      </c>
      <c r="B134" s="15" t="n">
        <f aca="false">INT((A134-1)/12)+1</f>
        <v>12</v>
      </c>
      <c r="C134" s="15" t="n">
        <f aca="false">MIN(Inputs!$C$4+B134-1,99)</f>
        <v>85</v>
      </c>
      <c r="D134" s="55" t="n">
        <f aca="false">Inputs!$C$29</f>
        <v>0.06</v>
      </c>
      <c r="E134" s="15" t="n">
        <f aca="false">R133</f>
        <v>0</v>
      </c>
      <c r="F134" s="56" t="n">
        <f aca="false">Q133</f>
        <v>168222.239060732</v>
      </c>
      <c r="G134" s="56" t="n">
        <f aca="false">IF(AND(MOD(A134-1,12)=0,B134&lt;=Inputs!$C$7,E134=0),Inputs!$C$6,0)</f>
        <v>0</v>
      </c>
      <c r="H134" s="56" t="n">
        <f aca="false">IF(B134=1,G134*Inputs!$C$9,0)</f>
        <v>0</v>
      </c>
      <c r="I134" s="56" t="n">
        <f aca="false">I133+G134</f>
        <v>120000</v>
      </c>
      <c r="J134" s="56" t="n">
        <f aca="false">(F134+G134+H134)*((1+D134)^(1/12)-1)</f>
        <v>818.83025484334</v>
      </c>
      <c r="K134" s="56" t="n">
        <f aca="false">(F134+G134+H134+J134)*(Inputs!$C$14+IF(B134&lt;=10,Inputs!$C$12,Inputs!$C$13))/12</f>
        <v>84.5205346577877</v>
      </c>
      <c r="L134" s="56" t="n">
        <f aca="false">IF(OR(E134=1,A134&lt;=Inputs!$C$15),0,MAX(Inputs!$C$8*I134-(F134+G134+H134+J134-K134),0))</f>
        <v>0</v>
      </c>
      <c r="M134" s="56" t="n">
        <f aca="false">L134*INDEX(Rates!$B$2:$C$101,C134+1,IF(Inputs!$C$5="Male",1,2))/1000/12*Inputs!$C$16</f>
        <v>0</v>
      </c>
      <c r="N134" s="56" t="n">
        <f aca="false">IF($V$1=1,MAX(F134+G134+H134+J134-K134-M134,0)*Inputs!$C$22/12,0)</f>
        <v>0</v>
      </c>
      <c r="O134" s="56" t="n">
        <f aca="false">IF(AND(MOD(A134,12)=0,B134&gt;=Inputs!$C$18),MAX(F134+G134+H134+J134-K134-M134-N134,0)*Inputs!$C$17,0)</f>
        <v>0</v>
      </c>
      <c r="P134" s="56" t="n">
        <f aca="false">F134+G134+H134+J134-K134-M134-N134+O134</f>
        <v>168956.548780918</v>
      </c>
      <c r="Q134" s="56" t="n">
        <f aca="false">IF(OR(E134=1,P134&lt;=0),0,P134)</f>
        <v>168956.548780918</v>
      </c>
      <c r="R134" s="15" t="n">
        <f aca="false">IF(OR(E134=1,AND(P134&lt;=0,I134&gt;0)),1,0)</f>
        <v>0</v>
      </c>
      <c r="S134" s="15" t="n">
        <f aca="false">IF(L134&gt;0,1,0)</f>
        <v>0</v>
      </c>
    </row>
    <row r="135" customFormat="false" ht="15" hidden="false" customHeight="false" outlineLevel="0" collapsed="false">
      <c r="A135" s="15" t="n">
        <v>134</v>
      </c>
      <c r="B135" s="15" t="n">
        <f aca="false">INT((A135-1)/12)+1</f>
        <v>12</v>
      </c>
      <c r="C135" s="15" t="n">
        <f aca="false">MIN(Inputs!$C$4+B135-1,99)</f>
        <v>85</v>
      </c>
      <c r="D135" s="55" t="n">
        <f aca="false">Inputs!$C$29</f>
        <v>0.06</v>
      </c>
      <c r="E135" s="15" t="n">
        <f aca="false">R134</f>
        <v>0</v>
      </c>
      <c r="F135" s="56" t="n">
        <f aca="false">Q134</f>
        <v>168956.548780918</v>
      </c>
      <c r="G135" s="56" t="n">
        <f aca="false">IF(AND(MOD(A135-1,12)=0,B135&lt;=Inputs!$C$7,E135=0),Inputs!$C$6,0)</f>
        <v>0</v>
      </c>
      <c r="H135" s="56" t="n">
        <f aca="false">IF(B135=1,G135*Inputs!$C$9,0)</f>
        <v>0</v>
      </c>
      <c r="I135" s="56" t="n">
        <f aca="false">I134+G135</f>
        <v>120000</v>
      </c>
      <c r="J135" s="56" t="n">
        <f aca="false">(F135+G135+H135)*((1+D135)^(1/12)-1)</f>
        <v>822.404544536966</v>
      </c>
      <c r="K135" s="56" t="n">
        <f aca="false">(F135+G135+H135+J135)*(Inputs!$C$14+IF(B135&lt;=10,Inputs!$C$12,Inputs!$C$13))/12</f>
        <v>84.8894766627273</v>
      </c>
      <c r="L135" s="56" t="n">
        <f aca="false">IF(OR(E135=1,A135&lt;=Inputs!$C$15),0,MAX(Inputs!$C$8*I135-(F135+G135+H135+J135-K135),0))</f>
        <v>0</v>
      </c>
      <c r="M135" s="56" t="n">
        <f aca="false">L135*INDEX(Rates!$B$2:$C$101,C135+1,IF(Inputs!$C$5="Male",1,2))/1000/12*Inputs!$C$16</f>
        <v>0</v>
      </c>
      <c r="N135" s="56" t="n">
        <f aca="false">IF($V$1=1,MAX(F135+G135+H135+J135-K135-M135,0)*Inputs!$C$22/12,0)</f>
        <v>0</v>
      </c>
      <c r="O135" s="56" t="n">
        <f aca="false">IF(AND(MOD(A135,12)=0,B135&gt;=Inputs!$C$18),MAX(F135+G135+H135+J135-K135-M135-N135,0)*Inputs!$C$17,0)</f>
        <v>0</v>
      </c>
      <c r="P135" s="56" t="n">
        <f aca="false">F135+G135+H135+J135-K135-M135-N135+O135</f>
        <v>169694.063848792</v>
      </c>
      <c r="Q135" s="56" t="n">
        <f aca="false">IF(OR(E135=1,P135&lt;=0),0,P135)</f>
        <v>169694.063848792</v>
      </c>
      <c r="R135" s="15" t="n">
        <f aca="false">IF(OR(E135=1,AND(P135&lt;=0,I135&gt;0)),1,0)</f>
        <v>0</v>
      </c>
      <c r="S135" s="15" t="n">
        <f aca="false">IF(L135&gt;0,1,0)</f>
        <v>0</v>
      </c>
    </row>
    <row r="136" customFormat="false" ht="15" hidden="false" customHeight="false" outlineLevel="0" collapsed="false">
      <c r="A136" s="15" t="n">
        <v>135</v>
      </c>
      <c r="B136" s="15" t="n">
        <f aca="false">INT((A136-1)/12)+1</f>
        <v>12</v>
      </c>
      <c r="C136" s="15" t="n">
        <f aca="false">MIN(Inputs!$C$4+B136-1,99)</f>
        <v>85</v>
      </c>
      <c r="D136" s="55" t="n">
        <f aca="false">Inputs!$C$29</f>
        <v>0.06</v>
      </c>
      <c r="E136" s="15" t="n">
        <f aca="false">R135</f>
        <v>0</v>
      </c>
      <c r="F136" s="56" t="n">
        <f aca="false">Q135</f>
        <v>169694.063848792</v>
      </c>
      <c r="G136" s="56" t="n">
        <f aca="false">IF(AND(MOD(A136-1,12)=0,B136&lt;=Inputs!$C$7,E136=0),Inputs!$C$6,0)</f>
        <v>0</v>
      </c>
      <c r="H136" s="56" t="n">
        <f aca="false">IF(B136=1,G136*Inputs!$C$9,0)</f>
        <v>0</v>
      </c>
      <c r="I136" s="56" t="n">
        <f aca="false">I135+G136</f>
        <v>120000</v>
      </c>
      <c r="J136" s="56" t="n">
        <f aca="false">(F136+G136+H136)*((1+D136)^(1/12)-1)</f>
        <v>825.994436422546</v>
      </c>
      <c r="K136" s="56" t="n">
        <f aca="false">(F136+G136+H136+J136)*(Inputs!$C$14+IF(B136&lt;=10,Inputs!$C$12,Inputs!$C$13))/12</f>
        <v>85.2600291426072</v>
      </c>
      <c r="L136" s="56" t="n">
        <f aca="false">IF(OR(E136=1,A136&lt;=Inputs!$C$15),0,MAX(Inputs!$C$8*I136-(F136+G136+H136+J136-K136),0))</f>
        <v>0</v>
      </c>
      <c r="M136" s="56" t="n">
        <f aca="false">L136*INDEX(Rates!$B$2:$C$101,C136+1,IF(Inputs!$C$5="Male",1,2))/1000/12*Inputs!$C$16</f>
        <v>0</v>
      </c>
      <c r="N136" s="56" t="n">
        <f aca="false">IF($V$1=1,MAX(F136+G136+H136+J136-K136-M136,0)*Inputs!$C$22/12,0)</f>
        <v>0</v>
      </c>
      <c r="O136" s="56" t="n">
        <f aca="false">IF(AND(MOD(A136,12)=0,B136&gt;=Inputs!$C$18),MAX(F136+G136+H136+J136-K136-M136-N136,0)*Inputs!$C$17,0)</f>
        <v>0</v>
      </c>
      <c r="P136" s="56" t="n">
        <f aca="false">F136+G136+H136+J136-K136-M136-N136+O136</f>
        <v>170434.798256072</v>
      </c>
      <c r="Q136" s="56" t="n">
        <f aca="false">IF(OR(E136=1,P136&lt;=0),0,P136)</f>
        <v>170434.798256072</v>
      </c>
      <c r="R136" s="15" t="n">
        <f aca="false">IF(OR(E136=1,AND(P136&lt;=0,I136&gt;0)),1,0)</f>
        <v>0</v>
      </c>
      <c r="S136" s="15" t="n">
        <f aca="false">IF(L136&gt;0,1,0)</f>
        <v>0</v>
      </c>
    </row>
    <row r="137" customFormat="false" ht="15" hidden="false" customHeight="false" outlineLevel="0" collapsed="false">
      <c r="A137" s="15" t="n">
        <v>136</v>
      </c>
      <c r="B137" s="15" t="n">
        <f aca="false">INT((A137-1)/12)+1</f>
        <v>12</v>
      </c>
      <c r="C137" s="15" t="n">
        <f aca="false">MIN(Inputs!$C$4+B137-1,99)</f>
        <v>85</v>
      </c>
      <c r="D137" s="55" t="n">
        <f aca="false">Inputs!$C$29</f>
        <v>0.06</v>
      </c>
      <c r="E137" s="15" t="n">
        <f aca="false">R136</f>
        <v>0</v>
      </c>
      <c r="F137" s="56" t="n">
        <f aca="false">Q136</f>
        <v>170434.798256072</v>
      </c>
      <c r="G137" s="56" t="n">
        <f aca="false">IF(AND(MOD(A137-1,12)=0,B137&lt;=Inputs!$C$7,E137=0),Inputs!$C$6,0)</f>
        <v>0</v>
      </c>
      <c r="H137" s="56" t="n">
        <f aca="false">IF(B137=1,G137*Inputs!$C$9,0)</f>
        <v>0</v>
      </c>
      <c r="I137" s="56" t="n">
        <f aca="false">I136+G137</f>
        <v>120000</v>
      </c>
      <c r="J137" s="56" t="n">
        <f aca="false">(F137+G137+H137)*((1+D137)^(1/12)-1)</f>
        <v>829.599998605471</v>
      </c>
      <c r="K137" s="56" t="n">
        <f aca="false">(F137+G137+H137+J137)*(Inputs!$C$14+IF(B137&lt;=10,Inputs!$C$12,Inputs!$C$13))/12</f>
        <v>85.6321991273386</v>
      </c>
      <c r="L137" s="56" t="n">
        <f aca="false">IF(OR(E137=1,A137&lt;=Inputs!$C$15),0,MAX(Inputs!$C$8*I137-(F137+G137+H137+J137-K137),0))</f>
        <v>0</v>
      </c>
      <c r="M137" s="56" t="n">
        <f aca="false">L137*INDEX(Rates!$B$2:$C$101,C137+1,IF(Inputs!$C$5="Male",1,2))/1000/12*Inputs!$C$16</f>
        <v>0</v>
      </c>
      <c r="N137" s="56" t="n">
        <f aca="false">IF($V$1=1,MAX(F137+G137+H137+J137-K137-M137,0)*Inputs!$C$22/12,0)</f>
        <v>0</v>
      </c>
      <c r="O137" s="56" t="n">
        <f aca="false">IF(AND(MOD(A137,12)=0,B137&gt;=Inputs!$C$18),MAX(F137+G137+H137+J137-K137-M137-N137,0)*Inputs!$C$17,0)</f>
        <v>0</v>
      </c>
      <c r="P137" s="56" t="n">
        <f aca="false">F137+G137+H137+J137-K137-M137-N137+O137</f>
        <v>171178.76605555</v>
      </c>
      <c r="Q137" s="56" t="n">
        <f aca="false">IF(OR(E137=1,P137&lt;=0),0,P137)</f>
        <v>171178.76605555</v>
      </c>
      <c r="R137" s="15" t="n">
        <f aca="false">IF(OR(E137=1,AND(P137&lt;=0,I137&gt;0)),1,0)</f>
        <v>0</v>
      </c>
      <c r="S137" s="15" t="n">
        <f aca="false">IF(L137&gt;0,1,0)</f>
        <v>0</v>
      </c>
    </row>
    <row r="138" customFormat="false" ht="15" hidden="false" customHeight="false" outlineLevel="0" collapsed="false">
      <c r="A138" s="15" t="n">
        <v>137</v>
      </c>
      <c r="B138" s="15" t="n">
        <f aca="false">INT((A138-1)/12)+1</f>
        <v>12</v>
      </c>
      <c r="C138" s="15" t="n">
        <f aca="false">MIN(Inputs!$C$4+B138-1,99)</f>
        <v>85</v>
      </c>
      <c r="D138" s="55" t="n">
        <f aca="false">Inputs!$C$29</f>
        <v>0.06</v>
      </c>
      <c r="E138" s="15" t="n">
        <f aca="false">R137</f>
        <v>0</v>
      </c>
      <c r="F138" s="56" t="n">
        <f aca="false">Q137</f>
        <v>171178.76605555</v>
      </c>
      <c r="G138" s="56" t="n">
        <f aca="false">IF(AND(MOD(A138-1,12)=0,B138&lt;=Inputs!$C$7,E138=0),Inputs!$C$6,0)</f>
        <v>0</v>
      </c>
      <c r="H138" s="56" t="n">
        <f aca="false">IF(B138=1,G138*Inputs!$C$9,0)</f>
        <v>0</v>
      </c>
      <c r="I138" s="56" t="n">
        <f aca="false">I137+G138</f>
        <v>120000</v>
      </c>
      <c r="J138" s="56" t="n">
        <f aca="false">(F138+G138+H138)*((1+D138)^(1/12)-1)</f>
        <v>833.221299488418</v>
      </c>
      <c r="K138" s="56" t="n">
        <f aca="false">(F138+G138+H138+J138)*(Inputs!$C$14+IF(B138&lt;=10,Inputs!$C$12,Inputs!$C$13))/12</f>
        <v>86.0059936775192</v>
      </c>
      <c r="L138" s="56" t="n">
        <f aca="false">IF(OR(E138=1,A138&lt;=Inputs!$C$15),0,MAX(Inputs!$C$8*I138-(F138+G138+H138+J138-K138),0))</f>
        <v>0</v>
      </c>
      <c r="M138" s="56" t="n">
        <f aca="false">L138*INDEX(Rates!$B$2:$C$101,C138+1,IF(Inputs!$C$5="Male",1,2))/1000/12*Inputs!$C$16</f>
        <v>0</v>
      </c>
      <c r="N138" s="56" t="n">
        <f aca="false">IF($V$1=1,MAX(F138+G138+H138+J138-K138-M138,0)*Inputs!$C$22/12,0)</f>
        <v>0</v>
      </c>
      <c r="O138" s="56" t="n">
        <f aca="false">IF(AND(MOD(A138,12)=0,B138&gt;=Inputs!$C$18),MAX(F138+G138+H138+J138-K138-M138-N138,0)*Inputs!$C$17,0)</f>
        <v>0</v>
      </c>
      <c r="P138" s="56" t="n">
        <f aca="false">F138+G138+H138+J138-K138-M138-N138+O138</f>
        <v>171925.981361361</v>
      </c>
      <c r="Q138" s="56" t="n">
        <f aca="false">IF(OR(E138=1,P138&lt;=0),0,P138)</f>
        <v>171925.981361361</v>
      </c>
      <c r="R138" s="15" t="n">
        <f aca="false">IF(OR(E138=1,AND(P138&lt;=0,I138&gt;0)),1,0)</f>
        <v>0</v>
      </c>
      <c r="S138" s="15" t="n">
        <f aca="false">IF(L138&gt;0,1,0)</f>
        <v>0</v>
      </c>
    </row>
    <row r="139" customFormat="false" ht="15" hidden="false" customHeight="false" outlineLevel="0" collapsed="false">
      <c r="A139" s="15" t="n">
        <v>138</v>
      </c>
      <c r="B139" s="15" t="n">
        <f aca="false">INT((A139-1)/12)+1</f>
        <v>12</v>
      </c>
      <c r="C139" s="15" t="n">
        <f aca="false">MIN(Inputs!$C$4+B139-1,99)</f>
        <v>85</v>
      </c>
      <c r="D139" s="55" t="n">
        <f aca="false">Inputs!$C$29</f>
        <v>0.06</v>
      </c>
      <c r="E139" s="15" t="n">
        <f aca="false">R138</f>
        <v>0</v>
      </c>
      <c r="F139" s="56" t="n">
        <f aca="false">Q138</f>
        <v>171925.981361361</v>
      </c>
      <c r="G139" s="56" t="n">
        <f aca="false">IF(AND(MOD(A139-1,12)=0,B139&lt;=Inputs!$C$7,E139=0),Inputs!$C$6,0)</f>
        <v>0</v>
      </c>
      <c r="H139" s="56" t="n">
        <f aca="false">IF(B139=1,G139*Inputs!$C$9,0)</f>
        <v>0</v>
      </c>
      <c r="I139" s="56" t="n">
        <f aca="false">I138+G139</f>
        <v>120000</v>
      </c>
      <c r="J139" s="56" t="n">
        <f aca="false">(F139+G139+H139)*((1+D139)^(1/12)-1)</f>
        <v>836.85840777265</v>
      </c>
      <c r="K139" s="56" t="n">
        <f aca="false">(F139+G139+H139+J139)*(Inputs!$C$14+IF(B139&lt;=10,Inputs!$C$12,Inputs!$C$13))/12</f>
        <v>86.3814198845667</v>
      </c>
      <c r="L139" s="56" t="n">
        <f aca="false">IF(OR(E139=1,A139&lt;=Inputs!$C$15),0,MAX(Inputs!$C$8*I139-(F139+G139+H139+J139-K139),0))</f>
        <v>0</v>
      </c>
      <c r="M139" s="56" t="n">
        <f aca="false">L139*INDEX(Rates!$B$2:$C$101,C139+1,IF(Inputs!$C$5="Male",1,2))/1000/12*Inputs!$C$16</f>
        <v>0</v>
      </c>
      <c r="N139" s="56" t="n">
        <f aca="false">IF($V$1=1,MAX(F139+G139+H139+J139-K139-M139,0)*Inputs!$C$22/12,0)</f>
        <v>0</v>
      </c>
      <c r="O139" s="56" t="n">
        <f aca="false">IF(AND(MOD(A139,12)=0,B139&gt;=Inputs!$C$18),MAX(F139+G139+H139+J139-K139-M139-N139,0)*Inputs!$C$17,0)</f>
        <v>0</v>
      </c>
      <c r="P139" s="56" t="n">
        <f aca="false">F139+G139+H139+J139-K139-M139-N139+O139</f>
        <v>172676.458349249</v>
      </c>
      <c r="Q139" s="56" t="n">
        <f aca="false">IF(OR(E139=1,P139&lt;=0),0,P139)</f>
        <v>172676.458349249</v>
      </c>
      <c r="R139" s="15" t="n">
        <f aca="false">IF(OR(E139=1,AND(P139&lt;=0,I139&gt;0)),1,0)</f>
        <v>0</v>
      </c>
      <c r="S139" s="15" t="n">
        <f aca="false">IF(L139&gt;0,1,0)</f>
        <v>0</v>
      </c>
    </row>
    <row r="140" customFormat="false" ht="15" hidden="false" customHeight="false" outlineLevel="0" collapsed="false">
      <c r="A140" s="15" t="n">
        <v>139</v>
      </c>
      <c r="B140" s="15" t="n">
        <f aca="false">INT((A140-1)/12)+1</f>
        <v>12</v>
      </c>
      <c r="C140" s="15" t="n">
        <f aca="false">MIN(Inputs!$C$4+B140-1,99)</f>
        <v>85</v>
      </c>
      <c r="D140" s="55" t="n">
        <f aca="false">Inputs!$C$29</f>
        <v>0.06</v>
      </c>
      <c r="E140" s="15" t="n">
        <f aca="false">R139</f>
        <v>0</v>
      </c>
      <c r="F140" s="56" t="n">
        <f aca="false">Q139</f>
        <v>172676.458349249</v>
      </c>
      <c r="G140" s="56" t="n">
        <f aca="false">IF(AND(MOD(A140-1,12)=0,B140&lt;=Inputs!$C$7,E140=0),Inputs!$C$6,0)</f>
        <v>0</v>
      </c>
      <c r="H140" s="56" t="n">
        <f aca="false">IF(B140=1,G140*Inputs!$C$9,0)</f>
        <v>0</v>
      </c>
      <c r="I140" s="56" t="n">
        <f aca="false">I139+G140</f>
        <v>120000</v>
      </c>
      <c r="J140" s="56" t="n">
        <f aca="false">(F140+G140+H140)*((1+D140)^(1/12)-1)</f>
        <v>840.511392459322</v>
      </c>
      <c r="K140" s="56" t="n">
        <f aca="false">(F140+G140+H140+J140)*(Inputs!$C$14+IF(B140&lt;=10,Inputs!$C$12,Inputs!$C$13))/12</f>
        <v>86.7584848708541</v>
      </c>
      <c r="L140" s="56" t="n">
        <f aca="false">IF(OR(E140=1,A140&lt;=Inputs!$C$15),0,MAX(Inputs!$C$8*I140-(F140+G140+H140+J140-K140),0))</f>
        <v>0</v>
      </c>
      <c r="M140" s="56" t="n">
        <f aca="false">L140*INDEX(Rates!$B$2:$C$101,C140+1,IF(Inputs!$C$5="Male",1,2))/1000/12*Inputs!$C$16</f>
        <v>0</v>
      </c>
      <c r="N140" s="56" t="n">
        <f aca="false">IF($V$1=1,MAX(F140+G140+H140+J140-K140-M140,0)*Inputs!$C$22/12,0)</f>
        <v>0</v>
      </c>
      <c r="O140" s="56" t="n">
        <f aca="false">IF(AND(MOD(A140,12)=0,B140&gt;=Inputs!$C$18),MAX(F140+G140+H140+J140-K140-M140-N140,0)*Inputs!$C$17,0)</f>
        <v>0</v>
      </c>
      <c r="P140" s="56" t="n">
        <f aca="false">F140+G140+H140+J140-K140-M140-N140+O140</f>
        <v>173430.211256837</v>
      </c>
      <c r="Q140" s="56" t="n">
        <f aca="false">IF(OR(E140=1,P140&lt;=0),0,P140)</f>
        <v>173430.211256837</v>
      </c>
      <c r="R140" s="15" t="n">
        <f aca="false">IF(OR(E140=1,AND(P140&lt;=0,I140&gt;0)),1,0)</f>
        <v>0</v>
      </c>
      <c r="S140" s="15" t="n">
        <f aca="false">IF(L140&gt;0,1,0)</f>
        <v>0</v>
      </c>
    </row>
    <row r="141" customFormat="false" ht="15" hidden="false" customHeight="false" outlineLevel="0" collapsed="false">
      <c r="A141" s="15" t="n">
        <v>140</v>
      </c>
      <c r="B141" s="15" t="n">
        <f aca="false">INT((A141-1)/12)+1</f>
        <v>12</v>
      </c>
      <c r="C141" s="15" t="n">
        <f aca="false">MIN(Inputs!$C$4+B141-1,99)</f>
        <v>85</v>
      </c>
      <c r="D141" s="55" t="n">
        <f aca="false">Inputs!$C$29</f>
        <v>0.06</v>
      </c>
      <c r="E141" s="15" t="n">
        <f aca="false">R140</f>
        <v>0</v>
      </c>
      <c r="F141" s="56" t="n">
        <f aca="false">Q140</f>
        <v>173430.211256837</v>
      </c>
      <c r="G141" s="56" t="n">
        <f aca="false">IF(AND(MOD(A141-1,12)=0,B141&lt;=Inputs!$C$7,E141=0),Inputs!$C$6,0)</f>
        <v>0</v>
      </c>
      <c r="H141" s="56" t="n">
        <f aca="false">IF(B141=1,G141*Inputs!$C$9,0)</f>
        <v>0</v>
      </c>
      <c r="I141" s="56" t="n">
        <f aca="false">I140+G141</f>
        <v>120000</v>
      </c>
      <c r="J141" s="56" t="n">
        <f aca="false">(F141+G141+H141)*((1+D141)^(1/12)-1)</f>
        <v>844.180322850783</v>
      </c>
      <c r="K141" s="56" t="n">
        <f aca="false">(F141+G141+H141+J141)*(Inputs!$C$14+IF(B141&lt;=10,Inputs!$C$12,Inputs!$C$13))/12</f>
        <v>87.1371957898441</v>
      </c>
      <c r="L141" s="56" t="n">
        <f aca="false">IF(OR(E141=1,A141&lt;=Inputs!$C$15),0,MAX(Inputs!$C$8*I141-(F141+G141+H141+J141-K141),0))</f>
        <v>0</v>
      </c>
      <c r="M141" s="56" t="n">
        <f aca="false">L141*INDEX(Rates!$B$2:$C$101,C141+1,IF(Inputs!$C$5="Male",1,2))/1000/12*Inputs!$C$16</f>
        <v>0</v>
      </c>
      <c r="N141" s="56" t="n">
        <f aca="false">IF($V$1=1,MAX(F141+G141+H141+J141-K141-M141,0)*Inputs!$C$22/12,0)</f>
        <v>0</v>
      </c>
      <c r="O141" s="56" t="n">
        <f aca="false">IF(AND(MOD(A141,12)=0,B141&gt;=Inputs!$C$18),MAX(F141+G141+H141+J141-K141-M141-N141,0)*Inputs!$C$17,0)</f>
        <v>0</v>
      </c>
      <c r="P141" s="56" t="n">
        <f aca="false">F141+G141+H141+J141-K141-M141-N141+O141</f>
        <v>174187.254383898</v>
      </c>
      <c r="Q141" s="56" t="n">
        <f aca="false">IF(OR(E141=1,P141&lt;=0),0,P141)</f>
        <v>174187.254383898</v>
      </c>
      <c r="R141" s="15" t="n">
        <f aca="false">IF(OR(E141=1,AND(P141&lt;=0,I141&gt;0)),1,0)</f>
        <v>0</v>
      </c>
      <c r="S141" s="15" t="n">
        <f aca="false">IF(L141&gt;0,1,0)</f>
        <v>0</v>
      </c>
    </row>
    <row r="142" customFormat="false" ht="15" hidden="false" customHeight="false" outlineLevel="0" collapsed="false">
      <c r="A142" s="15" t="n">
        <v>141</v>
      </c>
      <c r="B142" s="15" t="n">
        <f aca="false">INT((A142-1)/12)+1</f>
        <v>12</v>
      </c>
      <c r="C142" s="15" t="n">
        <f aca="false">MIN(Inputs!$C$4+B142-1,99)</f>
        <v>85</v>
      </c>
      <c r="D142" s="55" t="n">
        <f aca="false">Inputs!$C$29</f>
        <v>0.06</v>
      </c>
      <c r="E142" s="15" t="n">
        <f aca="false">R141</f>
        <v>0</v>
      </c>
      <c r="F142" s="56" t="n">
        <f aca="false">Q141</f>
        <v>174187.254383898</v>
      </c>
      <c r="G142" s="56" t="n">
        <f aca="false">IF(AND(MOD(A142-1,12)=0,B142&lt;=Inputs!$C$7,E142=0),Inputs!$C$6,0)</f>
        <v>0</v>
      </c>
      <c r="H142" s="56" t="n">
        <f aca="false">IF(B142=1,G142*Inputs!$C$9,0)</f>
        <v>0</v>
      </c>
      <c r="I142" s="56" t="n">
        <f aca="false">I141+G142</f>
        <v>120000</v>
      </c>
      <c r="J142" s="56" t="n">
        <f aca="false">(F142+G142+H142)*((1+D142)^(1/12)-1)</f>
        <v>847.865268551898</v>
      </c>
      <c r="K142" s="56" t="n">
        <f aca="false">(F142+G142+H142+J142)*(Inputs!$C$14+IF(B142&lt;=10,Inputs!$C$12,Inputs!$C$13))/12</f>
        <v>87.5175598262251</v>
      </c>
      <c r="L142" s="56" t="n">
        <f aca="false">IF(OR(E142=1,A142&lt;=Inputs!$C$15),0,MAX(Inputs!$C$8*I142-(F142+G142+H142+J142-K142),0))</f>
        <v>0</v>
      </c>
      <c r="M142" s="56" t="n">
        <f aca="false">L142*INDEX(Rates!$B$2:$C$101,C142+1,IF(Inputs!$C$5="Male",1,2))/1000/12*Inputs!$C$16</f>
        <v>0</v>
      </c>
      <c r="N142" s="56" t="n">
        <f aca="false">IF($V$1=1,MAX(F142+G142+H142+J142-K142-M142,0)*Inputs!$C$22/12,0)</f>
        <v>0</v>
      </c>
      <c r="O142" s="56" t="n">
        <f aca="false">IF(AND(MOD(A142,12)=0,B142&gt;=Inputs!$C$18),MAX(F142+G142+H142+J142-K142-M142-N142,0)*Inputs!$C$17,0)</f>
        <v>0</v>
      </c>
      <c r="P142" s="56" t="n">
        <f aca="false">F142+G142+H142+J142-K142-M142-N142+O142</f>
        <v>174947.602092624</v>
      </c>
      <c r="Q142" s="56" t="n">
        <f aca="false">IF(OR(E142=1,P142&lt;=0),0,P142)</f>
        <v>174947.602092624</v>
      </c>
      <c r="R142" s="15" t="n">
        <f aca="false">IF(OR(E142=1,AND(P142&lt;=0,I142&gt;0)),1,0)</f>
        <v>0</v>
      </c>
      <c r="S142" s="15" t="n">
        <f aca="false">IF(L142&gt;0,1,0)</f>
        <v>0</v>
      </c>
    </row>
    <row r="143" customFormat="false" ht="15" hidden="false" customHeight="false" outlineLevel="0" collapsed="false">
      <c r="A143" s="15" t="n">
        <v>142</v>
      </c>
      <c r="B143" s="15" t="n">
        <f aca="false">INT((A143-1)/12)+1</f>
        <v>12</v>
      </c>
      <c r="C143" s="15" t="n">
        <f aca="false">MIN(Inputs!$C$4+B143-1,99)</f>
        <v>85</v>
      </c>
      <c r="D143" s="55" t="n">
        <f aca="false">Inputs!$C$29</f>
        <v>0.06</v>
      </c>
      <c r="E143" s="15" t="n">
        <f aca="false">R142</f>
        <v>0</v>
      </c>
      <c r="F143" s="56" t="n">
        <f aca="false">Q142</f>
        <v>174947.602092624</v>
      </c>
      <c r="G143" s="56" t="n">
        <f aca="false">IF(AND(MOD(A143-1,12)=0,B143&lt;=Inputs!$C$7,E143=0),Inputs!$C$6,0)</f>
        <v>0</v>
      </c>
      <c r="H143" s="56" t="n">
        <f aca="false">IF(B143=1,G143*Inputs!$C$9,0)</f>
        <v>0</v>
      </c>
      <c r="I143" s="56" t="n">
        <f aca="false">I142+G143</f>
        <v>120000</v>
      </c>
      <c r="J143" s="56" t="n">
        <f aca="false">(F143+G143+H143)*((1+D143)^(1/12)-1)</f>
        <v>851.566299471363</v>
      </c>
      <c r="K143" s="56" t="n">
        <f aca="false">(F143+G143+H143+J143)*(Inputs!$C$14+IF(B143&lt;=10,Inputs!$C$12,Inputs!$C$13))/12</f>
        <v>87.8995841960477</v>
      </c>
      <c r="L143" s="56" t="n">
        <f aca="false">IF(OR(E143=1,A143&lt;=Inputs!$C$15),0,MAX(Inputs!$C$8*I143-(F143+G143+H143+J143-K143),0))</f>
        <v>0</v>
      </c>
      <c r="M143" s="56" t="n">
        <f aca="false">L143*INDEX(Rates!$B$2:$C$101,C143+1,IF(Inputs!$C$5="Male",1,2))/1000/12*Inputs!$C$16</f>
        <v>0</v>
      </c>
      <c r="N143" s="56" t="n">
        <f aca="false">IF($V$1=1,MAX(F143+G143+H143+J143-K143-M143,0)*Inputs!$C$22/12,0)</f>
        <v>0</v>
      </c>
      <c r="O143" s="56" t="n">
        <f aca="false">IF(AND(MOD(A143,12)=0,B143&gt;=Inputs!$C$18),MAX(F143+G143+H143+J143-K143-M143-N143,0)*Inputs!$C$17,0)</f>
        <v>0</v>
      </c>
      <c r="P143" s="56" t="n">
        <f aca="false">F143+G143+H143+J143-K143-M143-N143+O143</f>
        <v>175711.268807899</v>
      </c>
      <c r="Q143" s="56" t="n">
        <f aca="false">IF(OR(E143=1,P143&lt;=0),0,P143)</f>
        <v>175711.268807899</v>
      </c>
      <c r="R143" s="15" t="n">
        <f aca="false">IF(OR(E143=1,AND(P143&lt;=0,I143&gt;0)),1,0)</f>
        <v>0</v>
      </c>
      <c r="S143" s="15" t="n">
        <f aca="false">IF(L143&gt;0,1,0)</f>
        <v>0</v>
      </c>
    </row>
    <row r="144" customFormat="false" ht="15" hidden="false" customHeight="false" outlineLevel="0" collapsed="false">
      <c r="A144" s="15" t="n">
        <v>143</v>
      </c>
      <c r="B144" s="15" t="n">
        <f aca="false">INT((A144-1)/12)+1</f>
        <v>12</v>
      </c>
      <c r="C144" s="15" t="n">
        <f aca="false">MIN(Inputs!$C$4+B144-1,99)</f>
        <v>85</v>
      </c>
      <c r="D144" s="55" t="n">
        <f aca="false">Inputs!$C$29</f>
        <v>0.06</v>
      </c>
      <c r="E144" s="15" t="n">
        <f aca="false">R143</f>
        <v>0</v>
      </c>
      <c r="F144" s="56" t="n">
        <f aca="false">Q143</f>
        <v>175711.268807899</v>
      </c>
      <c r="G144" s="56" t="n">
        <f aca="false">IF(AND(MOD(A144-1,12)=0,B144&lt;=Inputs!$C$7,E144=0),Inputs!$C$6,0)</f>
        <v>0</v>
      </c>
      <c r="H144" s="56" t="n">
        <f aca="false">IF(B144=1,G144*Inputs!$C$9,0)</f>
        <v>0</v>
      </c>
      <c r="I144" s="56" t="n">
        <f aca="false">I143+G144</f>
        <v>120000</v>
      </c>
      <c r="J144" s="56" t="n">
        <f aca="false">(F144+G144+H144)*((1+D144)^(1/12)-1)</f>
        <v>855.283485823035</v>
      </c>
      <c r="K144" s="56" t="n">
        <f aca="false">(F144+G144+H144+J144)*(Inputs!$C$14+IF(B144&lt;=10,Inputs!$C$12,Inputs!$C$13))/12</f>
        <v>88.2832761468612</v>
      </c>
      <c r="L144" s="56" t="n">
        <f aca="false">IF(OR(E144=1,A144&lt;=Inputs!$C$15),0,MAX(Inputs!$C$8*I144-(F144+G144+H144+J144-K144),0))</f>
        <v>0</v>
      </c>
      <c r="M144" s="56" t="n">
        <f aca="false">L144*INDEX(Rates!$B$2:$C$101,C144+1,IF(Inputs!$C$5="Male",1,2))/1000/12*Inputs!$C$16</f>
        <v>0</v>
      </c>
      <c r="N144" s="56" t="n">
        <f aca="false">IF($V$1=1,MAX(F144+G144+H144+J144-K144-M144,0)*Inputs!$C$22/12,0)</f>
        <v>0</v>
      </c>
      <c r="O144" s="56" t="n">
        <f aca="false">IF(AND(MOD(A144,12)=0,B144&gt;=Inputs!$C$18),MAX(F144+G144+H144+J144-K144-M144-N144,0)*Inputs!$C$17,0)</f>
        <v>0</v>
      </c>
      <c r="P144" s="56" t="n">
        <f aca="false">F144+G144+H144+J144-K144-M144-N144+O144</f>
        <v>176478.269017576</v>
      </c>
      <c r="Q144" s="56" t="n">
        <f aca="false">IF(OR(E144=1,P144&lt;=0),0,P144)</f>
        <v>176478.269017576</v>
      </c>
      <c r="R144" s="15" t="n">
        <f aca="false">IF(OR(E144=1,AND(P144&lt;=0,I144&gt;0)),1,0)</f>
        <v>0</v>
      </c>
      <c r="S144" s="15" t="n">
        <f aca="false">IF(L144&gt;0,1,0)</f>
        <v>0</v>
      </c>
    </row>
    <row r="145" customFormat="false" ht="15" hidden="false" customHeight="false" outlineLevel="0" collapsed="false">
      <c r="A145" s="15" t="n">
        <v>144</v>
      </c>
      <c r="B145" s="15" t="n">
        <f aca="false">INT((A145-1)/12)+1</f>
        <v>12</v>
      </c>
      <c r="C145" s="15" t="n">
        <f aca="false">MIN(Inputs!$C$4+B145-1,99)</f>
        <v>85</v>
      </c>
      <c r="D145" s="55" t="n">
        <f aca="false">Inputs!$C$29</f>
        <v>0.06</v>
      </c>
      <c r="E145" s="15" t="n">
        <f aca="false">R144</f>
        <v>0</v>
      </c>
      <c r="F145" s="56" t="n">
        <f aca="false">Q144</f>
        <v>176478.269017576</v>
      </c>
      <c r="G145" s="56" t="n">
        <f aca="false">IF(AND(MOD(A145-1,12)=0,B145&lt;=Inputs!$C$7,E145=0),Inputs!$C$6,0)</f>
        <v>0</v>
      </c>
      <c r="H145" s="56" t="n">
        <f aca="false">IF(B145=1,G145*Inputs!$C$9,0)</f>
        <v>0</v>
      </c>
      <c r="I145" s="56" t="n">
        <f aca="false">I144+G145</f>
        <v>120000</v>
      </c>
      <c r="J145" s="56" t="n">
        <f aca="false">(F145+G145+H145)*((1+D145)^(1/12)-1)</f>
        <v>859.016898127262</v>
      </c>
      <c r="K145" s="56" t="n">
        <f aca="false">(F145+G145+H145+J145)*(Inputs!$C$14+IF(B145&lt;=10,Inputs!$C$12,Inputs!$C$13))/12</f>
        <v>88.6686429578514</v>
      </c>
      <c r="L145" s="56" t="n">
        <f aca="false">IF(OR(E145=1,A145&lt;=Inputs!$C$15),0,MAX(Inputs!$C$8*I145-(F145+G145+H145+J145-K145),0))</f>
        <v>0</v>
      </c>
      <c r="M145" s="56" t="n">
        <f aca="false">L145*INDEX(Rates!$B$2:$C$101,C145+1,IF(Inputs!$C$5="Male",1,2))/1000/12*Inputs!$C$16</f>
        <v>0</v>
      </c>
      <c r="N145" s="56" t="n">
        <f aca="false">IF($V$1=1,MAX(F145+G145+H145+J145-K145-M145,0)*Inputs!$C$22/12,0)</f>
        <v>0</v>
      </c>
      <c r="O145" s="56" t="n">
        <f aca="false">IF(AND(MOD(A145,12)=0,B145&gt;=Inputs!$C$18),MAX(F145+G145+H145+J145-K145-M145-N145,0)*Inputs!$C$17,0)</f>
        <v>886.243086363725</v>
      </c>
      <c r="P145" s="56" t="n">
        <f aca="false">F145+G145+H145+J145-K145-M145-N145+O145</f>
        <v>178134.860359109</v>
      </c>
      <c r="Q145" s="56" t="n">
        <f aca="false">IF(OR(E145=1,P145&lt;=0),0,P145)</f>
        <v>178134.860359109</v>
      </c>
      <c r="R145" s="15" t="n">
        <f aca="false">IF(OR(E145=1,AND(P145&lt;=0,I145&gt;0)),1,0)</f>
        <v>0</v>
      </c>
      <c r="S145" s="15" t="n">
        <f aca="false">IF(L145&gt;0,1,0)</f>
        <v>0</v>
      </c>
    </row>
    <row r="146" customFormat="false" ht="15" hidden="false" customHeight="false" outlineLevel="0" collapsed="false">
      <c r="A146" s="15" t="n">
        <v>145</v>
      </c>
      <c r="B146" s="15" t="n">
        <f aca="false">INT((A146-1)/12)+1</f>
        <v>13</v>
      </c>
      <c r="C146" s="15" t="n">
        <f aca="false">MIN(Inputs!$C$4+B146-1,99)</f>
        <v>86</v>
      </c>
      <c r="D146" s="55" t="n">
        <f aca="false">Inputs!$C$29</f>
        <v>0.06</v>
      </c>
      <c r="E146" s="15" t="n">
        <f aca="false">R145</f>
        <v>0</v>
      </c>
      <c r="F146" s="56" t="n">
        <f aca="false">Q145</f>
        <v>178134.860359109</v>
      </c>
      <c r="G146" s="56" t="n">
        <f aca="false">IF(AND(MOD(A146-1,12)=0,B146&lt;=Inputs!$C$7,E146=0),Inputs!$C$6,0)</f>
        <v>0</v>
      </c>
      <c r="H146" s="56" t="n">
        <f aca="false">IF(B146=1,G146*Inputs!$C$9,0)</f>
        <v>0</v>
      </c>
      <c r="I146" s="56" t="n">
        <f aca="false">I145+G146</f>
        <v>120000</v>
      </c>
      <c r="J146" s="56" t="n">
        <f aca="false">(F146+G146+H146)*((1+D146)^(1/12)-1)</f>
        <v>867.080440248284</v>
      </c>
      <c r="K146" s="56" t="n">
        <f aca="false">(F146+G146+H146+J146)*(Inputs!$C$14+IF(B146&lt;=10,Inputs!$C$12,Inputs!$C$13))/12</f>
        <v>89.5009703996785</v>
      </c>
      <c r="L146" s="56" t="n">
        <f aca="false">IF(OR(E146=1,A146&lt;=Inputs!$C$15),0,MAX(Inputs!$C$8*I146-(F146+G146+H146+J146-K146),0))</f>
        <v>0</v>
      </c>
      <c r="M146" s="56" t="n">
        <f aca="false">L146*INDEX(Rates!$B$2:$C$101,C146+1,IF(Inputs!$C$5="Male",1,2))/1000/12*Inputs!$C$16</f>
        <v>0</v>
      </c>
      <c r="N146" s="56" t="n">
        <f aca="false">IF($V$1=1,MAX(F146+G146+H146+J146-K146-M146,0)*Inputs!$C$22/12,0)</f>
        <v>0</v>
      </c>
      <c r="O146" s="56" t="n">
        <f aca="false">IF(AND(MOD(A146,12)=0,B146&gt;=Inputs!$C$18),MAX(F146+G146+H146+J146-K146-M146-N146,0)*Inputs!$C$17,0)</f>
        <v>0</v>
      </c>
      <c r="P146" s="56" t="n">
        <f aca="false">F146+G146+H146+J146-K146-M146-N146+O146</f>
        <v>178912.439828957</v>
      </c>
      <c r="Q146" s="56" t="n">
        <f aca="false">IF(OR(E146=1,P146&lt;=0),0,P146)</f>
        <v>178912.439828957</v>
      </c>
      <c r="R146" s="15" t="n">
        <f aca="false">IF(OR(E146=1,AND(P146&lt;=0,I146&gt;0)),1,0)</f>
        <v>0</v>
      </c>
      <c r="S146" s="15" t="n">
        <f aca="false">IF(L146&gt;0,1,0)</f>
        <v>0</v>
      </c>
    </row>
    <row r="147" customFormat="false" ht="15" hidden="false" customHeight="false" outlineLevel="0" collapsed="false">
      <c r="A147" s="15" t="n">
        <v>146</v>
      </c>
      <c r="B147" s="15" t="n">
        <f aca="false">INT((A147-1)/12)+1</f>
        <v>13</v>
      </c>
      <c r="C147" s="15" t="n">
        <f aca="false">MIN(Inputs!$C$4+B147-1,99)</f>
        <v>86</v>
      </c>
      <c r="D147" s="55" t="n">
        <f aca="false">Inputs!$C$29</f>
        <v>0.06</v>
      </c>
      <c r="E147" s="15" t="n">
        <f aca="false">R146</f>
        <v>0</v>
      </c>
      <c r="F147" s="56" t="n">
        <f aca="false">Q146</f>
        <v>178912.439828957</v>
      </c>
      <c r="G147" s="56" t="n">
        <f aca="false">IF(AND(MOD(A147-1,12)=0,B147&lt;=Inputs!$C$7,E147=0),Inputs!$C$6,0)</f>
        <v>0</v>
      </c>
      <c r="H147" s="56" t="n">
        <f aca="false">IF(B147=1,G147*Inputs!$C$9,0)</f>
        <v>0</v>
      </c>
      <c r="I147" s="56" t="n">
        <f aca="false">I146+G147</f>
        <v>120000</v>
      </c>
      <c r="J147" s="56" t="n">
        <f aca="false">(F147+G147+H147)*((1+D147)^(1/12)-1)</f>
        <v>870.865347636345</v>
      </c>
      <c r="K147" s="56" t="n">
        <f aca="false">(F147+G147+H147+J147)*(Inputs!$C$14+IF(B147&lt;=10,Inputs!$C$12,Inputs!$C$13))/12</f>
        <v>89.8916525882968</v>
      </c>
      <c r="L147" s="56" t="n">
        <f aca="false">IF(OR(E147=1,A147&lt;=Inputs!$C$15),0,MAX(Inputs!$C$8*I147-(F147+G147+H147+J147-K147),0))</f>
        <v>0</v>
      </c>
      <c r="M147" s="56" t="n">
        <f aca="false">L147*INDEX(Rates!$B$2:$C$101,C147+1,IF(Inputs!$C$5="Male",1,2))/1000/12*Inputs!$C$16</f>
        <v>0</v>
      </c>
      <c r="N147" s="56" t="n">
        <f aca="false">IF($V$1=1,MAX(F147+G147+H147+J147-K147-M147,0)*Inputs!$C$22/12,0)</f>
        <v>0</v>
      </c>
      <c r="O147" s="56" t="n">
        <f aca="false">IF(AND(MOD(A147,12)=0,B147&gt;=Inputs!$C$18),MAX(F147+G147+H147+J147-K147-M147-N147,0)*Inputs!$C$17,0)</f>
        <v>0</v>
      </c>
      <c r="P147" s="56" t="n">
        <f aca="false">F147+G147+H147+J147-K147-M147-N147+O147</f>
        <v>179693.413524005</v>
      </c>
      <c r="Q147" s="56" t="n">
        <f aca="false">IF(OR(E147=1,P147&lt;=0),0,P147)</f>
        <v>179693.413524005</v>
      </c>
      <c r="R147" s="15" t="n">
        <f aca="false">IF(OR(E147=1,AND(P147&lt;=0,I147&gt;0)),1,0)</f>
        <v>0</v>
      </c>
      <c r="S147" s="15" t="n">
        <f aca="false">IF(L147&gt;0,1,0)</f>
        <v>0</v>
      </c>
    </row>
    <row r="148" customFormat="false" ht="15" hidden="false" customHeight="false" outlineLevel="0" collapsed="false">
      <c r="A148" s="15" t="n">
        <v>147</v>
      </c>
      <c r="B148" s="15" t="n">
        <f aca="false">INT((A148-1)/12)+1</f>
        <v>13</v>
      </c>
      <c r="C148" s="15" t="n">
        <f aca="false">MIN(Inputs!$C$4+B148-1,99)</f>
        <v>86</v>
      </c>
      <c r="D148" s="55" t="n">
        <f aca="false">Inputs!$C$29</f>
        <v>0.06</v>
      </c>
      <c r="E148" s="15" t="n">
        <f aca="false">R147</f>
        <v>0</v>
      </c>
      <c r="F148" s="56" t="n">
        <f aca="false">Q147</f>
        <v>179693.413524005</v>
      </c>
      <c r="G148" s="56" t="n">
        <f aca="false">IF(AND(MOD(A148-1,12)=0,B148&lt;=Inputs!$C$7,E148=0),Inputs!$C$6,0)</f>
        <v>0</v>
      </c>
      <c r="H148" s="56" t="n">
        <f aca="false">IF(B148=1,G148*Inputs!$C$9,0)</f>
        <v>0</v>
      </c>
      <c r="I148" s="56" t="n">
        <f aca="false">I147+G148</f>
        <v>120000</v>
      </c>
      <c r="J148" s="56" t="n">
        <f aca="false">(F148+G148+H148)*((1+D148)^(1/12)-1)</f>
        <v>874.666776587194</v>
      </c>
      <c r="K148" s="56" t="n">
        <f aca="false">(F148+G148+H148+J148)*(Inputs!$C$14+IF(B148&lt;=10,Inputs!$C$12,Inputs!$C$13))/12</f>
        <v>90.2840401502963</v>
      </c>
      <c r="L148" s="56" t="n">
        <f aca="false">IF(OR(E148=1,A148&lt;=Inputs!$C$15),0,MAX(Inputs!$C$8*I148-(F148+G148+H148+J148-K148),0))</f>
        <v>0</v>
      </c>
      <c r="M148" s="56" t="n">
        <f aca="false">L148*INDEX(Rates!$B$2:$C$101,C148+1,IF(Inputs!$C$5="Male",1,2))/1000/12*Inputs!$C$16</f>
        <v>0</v>
      </c>
      <c r="N148" s="56" t="n">
        <f aca="false">IF($V$1=1,MAX(F148+G148+H148+J148-K148-M148,0)*Inputs!$C$22/12,0)</f>
        <v>0</v>
      </c>
      <c r="O148" s="56" t="n">
        <f aca="false">IF(AND(MOD(A148,12)=0,B148&gt;=Inputs!$C$18),MAX(F148+G148+H148+J148-K148-M148-N148,0)*Inputs!$C$17,0)</f>
        <v>0</v>
      </c>
      <c r="P148" s="56" t="n">
        <f aca="false">F148+G148+H148+J148-K148-M148-N148+O148</f>
        <v>180477.796260442</v>
      </c>
      <c r="Q148" s="56" t="n">
        <f aca="false">IF(OR(E148=1,P148&lt;=0),0,P148)</f>
        <v>180477.796260442</v>
      </c>
      <c r="R148" s="15" t="n">
        <f aca="false">IF(OR(E148=1,AND(P148&lt;=0,I148&gt;0)),1,0)</f>
        <v>0</v>
      </c>
      <c r="S148" s="15" t="n">
        <f aca="false">IF(L148&gt;0,1,0)</f>
        <v>0</v>
      </c>
    </row>
    <row r="149" customFormat="false" ht="15" hidden="false" customHeight="false" outlineLevel="0" collapsed="false">
      <c r="A149" s="15" t="n">
        <v>148</v>
      </c>
      <c r="B149" s="15" t="n">
        <f aca="false">INT((A149-1)/12)+1</f>
        <v>13</v>
      </c>
      <c r="C149" s="15" t="n">
        <f aca="false">MIN(Inputs!$C$4+B149-1,99)</f>
        <v>86</v>
      </c>
      <c r="D149" s="55" t="n">
        <f aca="false">Inputs!$C$29</f>
        <v>0.06</v>
      </c>
      <c r="E149" s="15" t="n">
        <f aca="false">R148</f>
        <v>0</v>
      </c>
      <c r="F149" s="56" t="n">
        <f aca="false">Q148</f>
        <v>180477.796260442</v>
      </c>
      <c r="G149" s="56" t="n">
        <f aca="false">IF(AND(MOD(A149-1,12)=0,B149&lt;=Inputs!$C$7,E149=0),Inputs!$C$6,0)</f>
        <v>0</v>
      </c>
      <c r="H149" s="56" t="n">
        <f aca="false">IF(B149=1,G149*Inputs!$C$9,0)</f>
        <v>0</v>
      </c>
      <c r="I149" s="56" t="n">
        <f aca="false">I148+G149</f>
        <v>120000</v>
      </c>
      <c r="J149" s="56" t="n">
        <f aca="false">(F149+G149+H149)*((1+D149)^(1/12)-1)</f>
        <v>878.484799219383</v>
      </c>
      <c r="K149" s="56" t="n">
        <f aca="false">(F149+G149+H149+J149)*(Inputs!$C$14+IF(B149&lt;=10,Inputs!$C$12,Inputs!$C$13))/12</f>
        <v>90.6781405298308</v>
      </c>
      <c r="L149" s="56" t="n">
        <f aca="false">IF(OR(E149=1,A149&lt;=Inputs!$C$15),0,MAX(Inputs!$C$8*I149-(F149+G149+H149+J149-K149),0))</f>
        <v>0</v>
      </c>
      <c r="M149" s="56" t="n">
        <f aca="false">L149*INDEX(Rates!$B$2:$C$101,C149+1,IF(Inputs!$C$5="Male",1,2))/1000/12*Inputs!$C$16</f>
        <v>0</v>
      </c>
      <c r="N149" s="56" t="n">
        <f aca="false">IF($V$1=1,MAX(F149+G149+H149+J149-K149-M149,0)*Inputs!$C$22/12,0)</f>
        <v>0</v>
      </c>
      <c r="O149" s="56" t="n">
        <f aca="false">IF(AND(MOD(A149,12)=0,B149&gt;=Inputs!$C$18),MAX(F149+G149+H149+J149-K149-M149-N149,0)*Inputs!$C$17,0)</f>
        <v>0</v>
      </c>
      <c r="P149" s="56" t="n">
        <f aca="false">F149+G149+H149+J149-K149-M149-N149+O149</f>
        <v>181265.602919132</v>
      </c>
      <c r="Q149" s="56" t="n">
        <f aca="false">IF(OR(E149=1,P149&lt;=0),0,P149)</f>
        <v>181265.602919132</v>
      </c>
      <c r="R149" s="15" t="n">
        <f aca="false">IF(OR(E149=1,AND(P149&lt;=0,I149&gt;0)),1,0)</f>
        <v>0</v>
      </c>
      <c r="S149" s="15" t="n">
        <f aca="false">IF(L149&gt;0,1,0)</f>
        <v>0</v>
      </c>
    </row>
    <row r="150" customFormat="false" ht="15" hidden="false" customHeight="false" outlineLevel="0" collapsed="false">
      <c r="A150" s="15" t="n">
        <v>149</v>
      </c>
      <c r="B150" s="15" t="n">
        <f aca="false">INT((A150-1)/12)+1</f>
        <v>13</v>
      </c>
      <c r="C150" s="15" t="n">
        <f aca="false">MIN(Inputs!$C$4+B150-1,99)</f>
        <v>86</v>
      </c>
      <c r="D150" s="55" t="n">
        <f aca="false">Inputs!$C$29</f>
        <v>0.06</v>
      </c>
      <c r="E150" s="15" t="n">
        <f aca="false">R149</f>
        <v>0</v>
      </c>
      <c r="F150" s="56" t="n">
        <f aca="false">Q149</f>
        <v>181265.602919132</v>
      </c>
      <c r="G150" s="56" t="n">
        <f aca="false">IF(AND(MOD(A150-1,12)=0,B150&lt;=Inputs!$C$7,E150=0),Inputs!$C$6,0)</f>
        <v>0</v>
      </c>
      <c r="H150" s="56" t="n">
        <f aca="false">IF(B150=1,G150*Inputs!$C$9,0)</f>
        <v>0</v>
      </c>
      <c r="I150" s="56" t="n">
        <f aca="false">I149+G150</f>
        <v>120000</v>
      </c>
      <c r="J150" s="56" t="n">
        <f aca="false">(F150+G150+H150)*((1+D150)^(1/12)-1)</f>
        <v>882.319487966268</v>
      </c>
      <c r="K150" s="56" t="n">
        <f aca="false">(F150+G150+H150+J150)*(Inputs!$C$14+IF(B150&lt;=10,Inputs!$C$12,Inputs!$C$13))/12</f>
        <v>91.073961203549</v>
      </c>
      <c r="L150" s="56" t="n">
        <f aca="false">IF(OR(E150=1,A150&lt;=Inputs!$C$15),0,MAX(Inputs!$C$8*I150-(F150+G150+H150+J150-K150),0))</f>
        <v>0</v>
      </c>
      <c r="M150" s="56" t="n">
        <f aca="false">L150*INDEX(Rates!$B$2:$C$101,C150+1,IF(Inputs!$C$5="Male",1,2))/1000/12*Inputs!$C$16</f>
        <v>0</v>
      </c>
      <c r="N150" s="56" t="n">
        <f aca="false">IF($V$1=1,MAX(F150+G150+H150+J150-K150-M150,0)*Inputs!$C$22/12,0)</f>
        <v>0</v>
      </c>
      <c r="O150" s="56" t="n">
        <f aca="false">IF(AND(MOD(A150,12)=0,B150&gt;=Inputs!$C$18),MAX(F150+G150+H150+J150-K150-M150-N150,0)*Inputs!$C$17,0)</f>
        <v>0</v>
      </c>
      <c r="P150" s="56" t="n">
        <f aca="false">F150+G150+H150+J150-K150-M150-N150+O150</f>
        <v>182056.848445895</v>
      </c>
      <c r="Q150" s="56" t="n">
        <f aca="false">IF(OR(E150=1,P150&lt;=0),0,P150)</f>
        <v>182056.848445895</v>
      </c>
      <c r="R150" s="15" t="n">
        <f aca="false">IF(OR(E150=1,AND(P150&lt;=0,I150&gt;0)),1,0)</f>
        <v>0</v>
      </c>
      <c r="S150" s="15" t="n">
        <f aca="false">IF(L150&gt;0,1,0)</f>
        <v>0</v>
      </c>
    </row>
    <row r="151" customFormat="false" ht="15" hidden="false" customHeight="false" outlineLevel="0" collapsed="false">
      <c r="A151" s="15" t="n">
        <v>150</v>
      </c>
      <c r="B151" s="15" t="n">
        <f aca="false">INT((A151-1)/12)+1</f>
        <v>13</v>
      </c>
      <c r="C151" s="15" t="n">
        <f aca="false">MIN(Inputs!$C$4+B151-1,99)</f>
        <v>86</v>
      </c>
      <c r="D151" s="55" t="n">
        <f aca="false">Inputs!$C$29</f>
        <v>0.06</v>
      </c>
      <c r="E151" s="15" t="n">
        <f aca="false">R150</f>
        <v>0</v>
      </c>
      <c r="F151" s="56" t="n">
        <f aca="false">Q150</f>
        <v>182056.848445895</v>
      </c>
      <c r="G151" s="56" t="n">
        <f aca="false">IF(AND(MOD(A151-1,12)=0,B151&lt;=Inputs!$C$7,E151=0),Inputs!$C$6,0)</f>
        <v>0</v>
      </c>
      <c r="H151" s="56" t="n">
        <f aca="false">IF(B151=1,G151*Inputs!$C$9,0)</f>
        <v>0</v>
      </c>
      <c r="I151" s="56" t="n">
        <f aca="false">I150+G151</f>
        <v>120000</v>
      </c>
      <c r="J151" s="56" t="n">
        <f aca="false">(F151+G151+H151)*((1+D151)^(1/12)-1)</f>
        <v>886.170915577387</v>
      </c>
      <c r="K151" s="56" t="n">
        <f aca="false">(F151+G151+H151+J151)*(Inputs!$C$14+IF(B151&lt;=10,Inputs!$C$12,Inputs!$C$13))/12</f>
        <v>91.4715096807359</v>
      </c>
      <c r="L151" s="56" t="n">
        <f aca="false">IF(OR(E151=1,A151&lt;=Inputs!$C$15),0,MAX(Inputs!$C$8*I151-(F151+G151+H151+J151-K151),0))</f>
        <v>0</v>
      </c>
      <c r="M151" s="56" t="n">
        <f aca="false">L151*INDEX(Rates!$B$2:$C$101,C151+1,IF(Inputs!$C$5="Male",1,2))/1000/12*Inputs!$C$16</f>
        <v>0</v>
      </c>
      <c r="N151" s="56" t="n">
        <f aca="false">IF($V$1=1,MAX(F151+G151+H151+J151-K151-M151,0)*Inputs!$C$22/12,0)</f>
        <v>0</v>
      </c>
      <c r="O151" s="56" t="n">
        <f aca="false">IF(AND(MOD(A151,12)=0,B151&gt;=Inputs!$C$18),MAX(F151+G151+H151+J151-K151-M151-N151,0)*Inputs!$C$17,0)</f>
        <v>0</v>
      </c>
      <c r="P151" s="56" t="n">
        <f aca="false">F151+G151+H151+J151-K151-M151-N151+O151</f>
        <v>182851.547851791</v>
      </c>
      <c r="Q151" s="56" t="n">
        <f aca="false">IF(OR(E151=1,P151&lt;=0),0,P151)</f>
        <v>182851.547851791</v>
      </c>
      <c r="R151" s="15" t="n">
        <f aca="false">IF(OR(E151=1,AND(P151&lt;=0,I151&gt;0)),1,0)</f>
        <v>0</v>
      </c>
      <c r="S151" s="15" t="n">
        <f aca="false">IF(L151&gt;0,1,0)</f>
        <v>0</v>
      </c>
    </row>
    <row r="152" customFormat="false" ht="15" hidden="false" customHeight="false" outlineLevel="0" collapsed="false">
      <c r="A152" s="15" t="n">
        <v>151</v>
      </c>
      <c r="B152" s="15" t="n">
        <f aca="false">INT((A152-1)/12)+1</f>
        <v>13</v>
      </c>
      <c r="C152" s="15" t="n">
        <f aca="false">MIN(Inputs!$C$4+B152-1,99)</f>
        <v>86</v>
      </c>
      <c r="D152" s="55" t="n">
        <f aca="false">Inputs!$C$29</f>
        <v>0.06</v>
      </c>
      <c r="E152" s="15" t="n">
        <f aca="false">R151</f>
        <v>0</v>
      </c>
      <c r="F152" s="56" t="n">
        <f aca="false">Q151</f>
        <v>182851.547851791</v>
      </c>
      <c r="G152" s="56" t="n">
        <f aca="false">IF(AND(MOD(A152-1,12)=0,B152&lt;=Inputs!$C$7,E152=0),Inputs!$C$6,0)</f>
        <v>0</v>
      </c>
      <c r="H152" s="56" t="n">
        <f aca="false">IF(B152=1,G152*Inputs!$C$9,0)</f>
        <v>0</v>
      </c>
      <c r="I152" s="56" t="n">
        <f aca="false">I151+G152</f>
        <v>120000</v>
      </c>
      <c r="J152" s="56" t="n">
        <f aca="false">(F152+G152+H152)*((1+D152)^(1/12)-1)</f>
        <v>890.039155119838</v>
      </c>
      <c r="K152" s="56" t="n">
        <f aca="false">(F152+G152+H152+J152)*(Inputs!$C$14+IF(B152&lt;=10,Inputs!$C$12,Inputs!$C$13))/12</f>
        <v>91.8707935034555</v>
      </c>
      <c r="L152" s="56" t="n">
        <f aca="false">IF(OR(E152=1,A152&lt;=Inputs!$C$15),0,MAX(Inputs!$C$8*I152-(F152+G152+H152+J152-K152),0))</f>
        <v>0</v>
      </c>
      <c r="M152" s="56" t="n">
        <f aca="false">L152*INDEX(Rates!$B$2:$C$101,C152+1,IF(Inputs!$C$5="Male",1,2))/1000/12*Inputs!$C$16</f>
        <v>0</v>
      </c>
      <c r="N152" s="56" t="n">
        <f aca="false">IF($V$1=1,MAX(F152+G152+H152+J152-K152-M152,0)*Inputs!$C$22/12,0)</f>
        <v>0</v>
      </c>
      <c r="O152" s="56" t="n">
        <f aca="false">IF(AND(MOD(A152,12)=0,B152&gt;=Inputs!$C$18),MAX(F152+G152+H152+J152-K152-M152-N152,0)*Inputs!$C$17,0)</f>
        <v>0</v>
      </c>
      <c r="P152" s="56" t="n">
        <f aca="false">F152+G152+H152+J152-K152-M152-N152+O152</f>
        <v>183649.716213408</v>
      </c>
      <c r="Q152" s="56" t="n">
        <f aca="false">IF(OR(E152=1,P152&lt;=0),0,P152)</f>
        <v>183649.716213408</v>
      </c>
      <c r="R152" s="15" t="n">
        <f aca="false">IF(OR(E152=1,AND(P152&lt;=0,I152&gt;0)),1,0)</f>
        <v>0</v>
      </c>
      <c r="S152" s="15" t="n">
        <f aca="false">IF(L152&gt;0,1,0)</f>
        <v>0</v>
      </c>
    </row>
    <row r="153" customFormat="false" ht="15" hidden="false" customHeight="false" outlineLevel="0" collapsed="false">
      <c r="A153" s="15" t="n">
        <v>152</v>
      </c>
      <c r="B153" s="15" t="n">
        <f aca="false">INT((A153-1)/12)+1</f>
        <v>13</v>
      </c>
      <c r="C153" s="15" t="n">
        <f aca="false">MIN(Inputs!$C$4+B153-1,99)</f>
        <v>86</v>
      </c>
      <c r="D153" s="55" t="n">
        <f aca="false">Inputs!$C$29</f>
        <v>0.06</v>
      </c>
      <c r="E153" s="15" t="n">
        <f aca="false">R152</f>
        <v>0</v>
      </c>
      <c r="F153" s="56" t="n">
        <f aca="false">Q152</f>
        <v>183649.716213408</v>
      </c>
      <c r="G153" s="56" t="n">
        <f aca="false">IF(AND(MOD(A153-1,12)=0,B153&lt;=Inputs!$C$7,E153=0),Inputs!$C$6,0)</f>
        <v>0</v>
      </c>
      <c r="H153" s="56" t="n">
        <f aca="false">IF(B153=1,G153*Inputs!$C$9,0)</f>
        <v>0</v>
      </c>
      <c r="I153" s="56" t="n">
        <f aca="false">I152+G153</f>
        <v>120000</v>
      </c>
      <c r="J153" s="56" t="n">
        <f aca="false">(F153+G153+H153)*((1+D153)^(1/12)-1)</f>
        <v>893.924279979662</v>
      </c>
      <c r="K153" s="56" t="n">
        <f aca="false">(F153+G153+H153+J153)*(Inputs!$C$14+IF(B153&lt;=10,Inputs!$C$12,Inputs!$C$13))/12</f>
        <v>92.2718202466936</v>
      </c>
      <c r="L153" s="56" t="n">
        <f aca="false">IF(OR(E153=1,A153&lt;=Inputs!$C$15),0,MAX(Inputs!$C$8*I153-(F153+G153+H153+J153-K153),0))</f>
        <v>0</v>
      </c>
      <c r="M153" s="56" t="n">
        <f aca="false">L153*INDEX(Rates!$B$2:$C$101,C153+1,IF(Inputs!$C$5="Male",1,2))/1000/12*Inputs!$C$16</f>
        <v>0</v>
      </c>
      <c r="N153" s="56" t="n">
        <f aca="false">IF($V$1=1,MAX(F153+G153+H153+J153-K153-M153,0)*Inputs!$C$22/12,0)</f>
        <v>0</v>
      </c>
      <c r="O153" s="56" t="n">
        <f aca="false">IF(AND(MOD(A153,12)=0,B153&gt;=Inputs!$C$18),MAX(F153+G153+H153+J153-K153-M153-N153,0)*Inputs!$C$17,0)</f>
        <v>0</v>
      </c>
      <c r="P153" s="56" t="n">
        <f aca="false">F153+G153+H153+J153-K153-M153-N153+O153</f>
        <v>184451.36867314</v>
      </c>
      <c r="Q153" s="56" t="n">
        <f aca="false">IF(OR(E153=1,P153&lt;=0),0,P153)</f>
        <v>184451.36867314</v>
      </c>
      <c r="R153" s="15" t="n">
        <f aca="false">IF(OR(E153=1,AND(P153&lt;=0,I153&gt;0)),1,0)</f>
        <v>0</v>
      </c>
      <c r="S153" s="15" t="n">
        <f aca="false">IF(L153&gt;0,1,0)</f>
        <v>0</v>
      </c>
    </row>
    <row r="154" customFormat="false" ht="15" hidden="false" customHeight="false" outlineLevel="0" collapsed="false">
      <c r="A154" s="15" t="n">
        <v>153</v>
      </c>
      <c r="B154" s="15" t="n">
        <f aca="false">INT((A154-1)/12)+1</f>
        <v>13</v>
      </c>
      <c r="C154" s="15" t="n">
        <f aca="false">MIN(Inputs!$C$4+B154-1,99)</f>
        <v>86</v>
      </c>
      <c r="D154" s="55" t="n">
        <f aca="false">Inputs!$C$29</f>
        <v>0.06</v>
      </c>
      <c r="E154" s="15" t="n">
        <f aca="false">R153</f>
        <v>0</v>
      </c>
      <c r="F154" s="56" t="n">
        <f aca="false">Q153</f>
        <v>184451.36867314</v>
      </c>
      <c r="G154" s="56" t="n">
        <f aca="false">IF(AND(MOD(A154-1,12)=0,B154&lt;=Inputs!$C$7,E154=0),Inputs!$C$6,0)</f>
        <v>0</v>
      </c>
      <c r="H154" s="56" t="n">
        <f aca="false">IF(B154=1,G154*Inputs!$C$9,0)</f>
        <v>0</v>
      </c>
      <c r="I154" s="56" t="n">
        <f aca="false">I153+G154</f>
        <v>120000</v>
      </c>
      <c r="J154" s="56" t="n">
        <f aca="false">(F154+G154+H154)*((1+D154)^(1/12)-1)</f>
        <v>897.826363863244</v>
      </c>
      <c r="K154" s="56" t="n">
        <f aca="false">(F154+G154+H154+J154)*(Inputs!$C$14+IF(B154&lt;=10,Inputs!$C$12,Inputs!$C$13))/12</f>
        <v>92.6745975185019</v>
      </c>
      <c r="L154" s="56" t="n">
        <f aca="false">IF(OR(E154=1,A154&lt;=Inputs!$C$15),0,MAX(Inputs!$C$8*I154-(F154+G154+H154+J154-K154),0))</f>
        <v>0</v>
      </c>
      <c r="M154" s="56" t="n">
        <f aca="false">L154*INDEX(Rates!$B$2:$C$101,C154+1,IF(Inputs!$C$5="Male",1,2))/1000/12*Inputs!$C$16</f>
        <v>0</v>
      </c>
      <c r="N154" s="56" t="n">
        <f aca="false">IF($V$1=1,MAX(F154+G154+H154+J154-K154-M154,0)*Inputs!$C$22/12,0)</f>
        <v>0</v>
      </c>
      <c r="O154" s="56" t="n">
        <f aca="false">IF(AND(MOD(A154,12)=0,B154&gt;=Inputs!$C$18),MAX(F154+G154+H154+J154-K154-M154-N154,0)*Inputs!$C$17,0)</f>
        <v>0</v>
      </c>
      <c r="P154" s="56" t="n">
        <f aca="false">F154+G154+H154+J154-K154-M154-N154+O154</f>
        <v>185256.520439485</v>
      </c>
      <c r="Q154" s="56" t="n">
        <f aca="false">IF(OR(E154=1,P154&lt;=0),0,P154)</f>
        <v>185256.520439485</v>
      </c>
      <c r="R154" s="15" t="n">
        <f aca="false">IF(OR(E154=1,AND(P154&lt;=0,I154&gt;0)),1,0)</f>
        <v>0</v>
      </c>
      <c r="S154" s="15" t="n">
        <f aca="false">IF(L154&gt;0,1,0)</f>
        <v>0</v>
      </c>
    </row>
    <row r="155" customFormat="false" ht="15" hidden="false" customHeight="false" outlineLevel="0" collapsed="false">
      <c r="A155" s="15" t="n">
        <v>154</v>
      </c>
      <c r="B155" s="15" t="n">
        <f aca="false">INT((A155-1)/12)+1</f>
        <v>13</v>
      </c>
      <c r="C155" s="15" t="n">
        <f aca="false">MIN(Inputs!$C$4+B155-1,99)</f>
        <v>86</v>
      </c>
      <c r="D155" s="55" t="n">
        <f aca="false">Inputs!$C$29</f>
        <v>0.06</v>
      </c>
      <c r="E155" s="15" t="n">
        <f aca="false">R154</f>
        <v>0</v>
      </c>
      <c r="F155" s="56" t="n">
        <f aca="false">Q154</f>
        <v>185256.520439485</v>
      </c>
      <c r="G155" s="56" t="n">
        <f aca="false">IF(AND(MOD(A155-1,12)=0,B155&lt;=Inputs!$C$7,E155=0),Inputs!$C$6,0)</f>
        <v>0</v>
      </c>
      <c r="H155" s="56" t="n">
        <f aca="false">IF(B155=1,G155*Inputs!$C$9,0)</f>
        <v>0</v>
      </c>
      <c r="I155" s="56" t="n">
        <f aca="false">I154+G155</f>
        <v>120000</v>
      </c>
      <c r="J155" s="56" t="n">
        <f aca="false">(F155+G155+H155)*((1+D155)^(1/12)-1)</f>
        <v>901.745480798702</v>
      </c>
      <c r="K155" s="56" t="n">
        <f aca="false">(F155+G155+H155+J155)*(Inputs!$C$14+IF(B155&lt;=10,Inputs!$C$12,Inputs!$C$13))/12</f>
        <v>93.079132960142</v>
      </c>
      <c r="L155" s="56" t="n">
        <f aca="false">IF(OR(E155=1,A155&lt;=Inputs!$C$15),0,MAX(Inputs!$C$8*I155-(F155+G155+H155+J155-K155),0))</f>
        <v>0</v>
      </c>
      <c r="M155" s="56" t="n">
        <f aca="false">L155*INDEX(Rates!$B$2:$C$101,C155+1,IF(Inputs!$C$5="Male",1,2))/1000/12*Inputs!$C$16</f>
        <v>0</v>
      </c>
      <c r="N155" s="56" t="n">
        <f aca="false">IF($V$1=1,MAX(F155+G155+H155+J155-K155-M155,0)*Inputs!$C$22/12,0)</f>
        <v>0</v>
      </c>
      <c r="O155" s="56" t="n">
        <f aca="false">IF(AND(MOD(A155,12)=0,B155&gt;=Inputs!$C$18),MAX(F155+G155+H155+J155-K155-M155-N155,0)*Inputs!$C$17,0)</f>
        <v>0</v>
      </c>
      <c r="P155" s="56" t="n">
        <f aca="false">F155+G155+H155+J155-K155-M155-N155+O155</f>
        <v>186065.186787324</v>
      </c>
      <c r="Q155" s="56" t="n">
        <f aca="false">IF(OR(E155=1,P155&lt;=0),0,P155)</f>
        <v>186065.186787324</v>
      </c>
      <c r="R155" s="15" t="n">
        <f aca="false">IF(OR(E155=1,AND(P155&lt;=0,I155&gt;0)),1,0)</f>
        <v>0</v>
      </c>
      <c r="S155" s="15" t="n">
        <f aca="false">IF(L155&gt;0,1,0)</f>
        <v>0</v>
      </c>
    </row>
    <row r="156" customFormat="false" ht="15" hidden="false" customHeight="false" outlineLevel="0" collapsed="false">
      <c r="A156" s="15" t="n">
        <v>155</v>
      </c>
      <c r="B156" s="15" t="n">
        <f aca="false">INT((A156-1)/12)+1</f>
        <v>13</v>
      </c>
      <c r="C156" s="15" t="n">
        <f aca="false">MIN(Inputs!$C$4+B156-1,99)</f>
        <v>86</v>
      </c>
      <c r="D156" s="55" t="n">
        <f aca="false">Inputs!$C$29</f>
        <v>0.06</v>
      </c>
      <c r="E156" s="15" t="n">
        <f aca="false">R155</f>
        <v>0</v>
      </c>
      <c r="F156" s="56" t="n">
        <f aca="false">Q155</f>
        <v>186065.186787324</v>
      </c>
      <c r="G156" s="56" t="n">
        <f aca="false">IF(AND(MOD(A156-1,12)=0,B156&lt;=Inputs!$C$7,E156=0),Inputs!$C$6,0)</f>
        <v>0</v>
      </c>
      <c r="H156" s="56" t="n">
        <f aca="false">IF(B156=1,G156*Inputs!$C$9,0)</f>
        <v>0</v>
      </c>
      <c r="I156" s="56" t="n">
        <f aca="false">I155+G156</f>
        <v>120000</v>
      </c>
      <c r="J156" s="56" t="n">
        <f aca="false">(F156+G156+H156)*((1+D156)^(1/12)-1)</f>
        <v>905.681705137298</v>
      </c>
      <c r="K156" s="56" t="n">
        <f aca="false">(F156+G156+H156+J156)*(Inputs!$C$14+IF(B156&lt;=10,Inputs!$C$12,Inputs!$C$13))/12</f>
        <v>93.4854342462306</v>
      </c>
      <c r="L156" s="56" t="n">
        <f aca="false">IF(OR(E156=1,A156&lt;=Inputs!$C$15),0,MAX(Inputs!$C$8*I156-(F156+G156+H156+J156-K156),0))</f>
        <v>0</v>
      </c>
      <c r="M156" s="56" t="n">
        <f aca="false">L156*INDEX(Rates!$B$2:$C$101,C156+1,IF(Inputs!$C$5="Male",1,2))/1000/12*Inputs!$C$16</f>
        <v>0</v>
      </c>
      <c r="N156" s="56" t="n">
        <f aca="false">IF($V$1=1,MAX(F156+G156+H156+J156-K156-M156,0)*Inputs!$C$22/12,0)</f>
        <v>0</v>
      </c>
      <c r="O156" s="56" t="n">
        <f aca="false">IF(AND(MOD(A156,12)=0,B156&gt;=Inputs!$C$18),MAX(F156+G156+H156+J156-K156-M156-N156,0)*Inputs!$C$17,0)</f>
        <v>0</v>
      </c>
      <c r="P156" s="56" t="n">
        <f aca="false">F156+G156+H156+J156-K156-M156-N156+O156</f>
        <v>186877.383058215</v>
      </c>
      <c r="Q156" s="56" t="n">
        <f aca="false">IF(OR(E156=1,P156&lt;=0),0,P156)</f>
        <v>186877.383058215</v>
      </c>
      <c r="R156" s="15" t="n">
        <f aca="false">IF(OR(E156=1,AND(P156&lt;=0,I156&gt;0)),1,0)</f>
        <v>0</v>
      </c>
      <c r="S156" s="15" t="n">
        <f aca="false">IF(L156&gt;0,1,0)</f>
        <v>0</v>
      </c>
    </row>
    <row r="157" customFormat="false" ht="15" hidden="false" customHeight="false" outlineLevel="0" collapsed="false">
      <c r="A157" s="15" t="n">
        <v>156</v>
      </c>
      <c r="B157" s="15" t="n">
        <f aca="false">INT((A157-1)/12)+1</f>
        <v>13</v>
      </c>
      <c r="C157" s="15" t="n">
        <f aca="false">MIN(Inputs!$C$4+B157-1,99)</f>
        <v>86</v>
      </c>
      <c r="D157" s="55" t="n">
        <f aca="false">Inputs!$C$29</f>
        <v>0.06</v>
      </c>
      <c r="E157" s="15" t="n">
        <f aca="false">R156</f>
        <v>0</v>
      </c>
      <c r="F157" s="56" t="n">
        <f aca="false">Q156</f>
        <v>186877.383058215</v>
      </c>
      <c r="G157" s="56" t="n">
        <f aca="false">IF(AND(MOD(A157-1,12)=0,B157&lt;=Inputs!$C$7,E157=0),Inputs!$C$6,0)</f>
        <v>0</v>
      </c>
      <c r="H157" s="56" t="n">
        <f aca="false">IF(B157=1,G157*Inputs!$C$9,0)</f>
        <v>0</v>
      </c>
      <c r="I157" s="56" t="n">
        <f aca="false">I156+G157</f>
        <v>120000</v>
      </c>
      <c r="J157" s="56" t="n">
        <f aca="false">(F157+G157+H157)*((1+D157)^(1/12)-1)</f>
        <v>909.635111554843</v>
      </c>
      <c r="K157" s="56" t="n">
        <f aca="false">(F157+G157+H157+J157)*(Inputs!$C$14+IF(B157&lt;=10,Inputs!$C$12,Inputs!$C$13))/12</f>
        <v>93.8935090848849</v>
      </c>
      <c r="L157" s="56" t="n">
        <f aca="false">IF(OR(E157=1,A157&lt;=Inputs!$C$15),0,MAX(Inputs!$C$8*I157-(F157+G157+H157+J157-K157),0))</f>
        <v>0</v>
      </c>
      <c r="M157" s="56" t="n">
        <f aca="false">L157*INDEX(Rates!$B$2:$C$101,C157+1,IF(Inputs!$C$5="Male",1,2))/1000/12*Inputs!$C$16</f>
        <v>0</v>
      </c>
      <c r="N157" s="56" t="n">
        <f aca="false">IF($V$1=1,MAX(F157+G157+H157+J157-K157-M157,0)*Inputs!$C$22/12,0)</f>
        <v>0</v>
      </c>
      <c r="O157" s="56" t="n">
        <f aca="false">IF(AND(MOD(A157,12)=0,B157&gt;=Inputs!$C$18),MAX(F157+G157+H157+J157-K157-M157-N157,0)*Inputs!$C$17,0)</f>
        <v>938.465623303424</v>
      </c>
      <c r="P157" s="56" t="n">
        <f aca="false">F157+G157+H157+J157-K157-M157-N157+O157</f>
        <v>188631.590283988</v>
      </c>
      <c r="Q157" s="56" t="n">
        <f aca="false">IF(OR(E157=1,P157&lt;=0),0,P157)</f>
        <v>188631.590283988</v>
      </c>
      <c r="R157" s="15" t="n">
        <f aca="false">IF(OR(E157=1,AND(P157&lt;=0,I157&gt;0)),1,0)</f>
        <v>0</v>
      </c>
      <c r="S157" s="15" t="n">
        <f aca="false">IF(L157&gt;0,1,0)</f>
        <v>0</v>
      </c>
    </row>
    <row r="158" customFormat="false" ht="15" hidden="false" customHeight="false" outlineLevel="0" collapsed="false">
      <c r="A158" s="15" t="n">
        <v>157</v>
      </c>
      <c r="B158" s="15" t="n">
        <f aca="false">INT((A158-1)/12)+1</f>
        <v>14</v>
      </c>
      <c r="C158" s="15" t="n">
        <f aca="false">MIN(Inputs!$C$4+B158-1,99)</f>
        <v>87</v>
      </c>
      <c r="D158" s="55" t="n">
        <f aca="false">Inputs!$C$29</f>
        <v>0.06</v>
      </c>
      <c r="E158" s="15" t="n">
        <f aca="false">R157</f>
        <v>0</v>
      </c>
      <c r="F158" s="56" t="n">
        <f aca="false">Q157</f>
        <v>188631.590283988</v>
      </c>
      <c r="G158" s="56" t="n">
        <f aca="false">IF(AND(MOD(A158-1,12)=0,B158&lt;=Inputs!$C$7,E158=0),Inputs!$C$6,0)</f>
        <v>0</v>
      </c>
      <c r="H158" s="56" t="n">
        <f aca="false">IF(B158=1,G158*Inputs!$C$9,0)</f>
        <v>0</v>
      </c>
      <c r="I158" s="56" t="n">
        <f aca="false">I157+G158</f>
        <v>120000</v>
      </c>
      <c r="J158" s="56" t="n">
        <f aca="false">(F158+G158+H158)*((1+D158)^(1/12)-1)</f>
        <v>918.173803928385</v>
      </c>
      <c r="K158" s="56" t="n">
        <f aca="false">(F158+G158+H158+J158)*(Inputs!$C$14+IF(B158&lt;=10,Inputs!$C$12,Inputs!$C$13))/12</f>
        <v>94.7748820439583</v>
      </c>
      <c r="L158" s="56" t="n">
        <f aca="false">IF(OR(E158=1,A158&lt;=Inputs!$C$15),0,MAX(Inputs!$C$8*I158-(F158+G158+H158+J158-K158),0))</f>
        <v>0</v>
      </c>
      <c r="M158" s="56" t="n">
        <f aca="false">L158*INDEX(Rates!$B$2:$C$101,C158+1,IF(Inputs!$C$5="Male",1,2))/1000/12*Inputs!$C$16</f>
        <v>0</v>
      </c>
      <c r="N158" s="56" t="n">
        <f aca="false">IF($V$1=1,MAX(F158+G158+H158+J158-K158-M158,0)*Inputs!$C$22/12,0)</f>
        <v>0</v>
      </c>
      <c r="O158" s="56" t="n">
        <f aca="false">IF(AND(MOD(A158,12)=0,B158&gt;=Inputs!$C$18),MAX(F158+G158+H158+J158-K158-M158-N158,0)*Inputs!$C$17,0)</f>
        <v>0</v>
      </c>
      <c r="P158" s="56" t="n">
        <f aca="false">F158+G158+H158+J158-K158-M158-N158+O158</f>
        <v>189454.989205873</v>
      </c>
      <c r="Q158" s="56" t="n">
        <f aca="false">IF(OR(E158=1,P158&lt;=0),0,P158)</f>
        <v>189454.989205873</v>
      </c>
      <c r="R158" s="15" t="n">
        <f aca="false">IF(OR(E158=1,AND(P158&lt;=0,I158&gt;0)),1,0)</f>
        <v>0</v>
      </c>
      <c r="S158" s="15" t="n">
        <f aca="false">IF(L158&gt;0,1,0)</f>
        <v>0</v>
      </c>
    </row>
    <row r="159" customFormat="false" ht="15" hidden="false" customHeight="false" outlineLevel="0" collapsed="false">
      <c r="A159" s="15" t="n">
        <v>158</v>
      </c>
      <c r="B159" s="15" t="n">
        <f aca="false">INT((A159-1)/12)+1</f>
        <v>14</v>
      </c>
      <c r="C159" s="15" t="n">
        <f aca="false">MIN(Inputs!$C$4+B159-1,99)</f>
        <v>87</v>
      </c>
      <c r="D159" s="55" t="n">
        <f aca="false">Inputs!$C$29</f>
        <v>0.06</v>
      </c>
      <c r="E159" s="15" t="n">
        <f aca="false">R158</f>
        <v>0</v>
      </c>
      <c r="F159" s="56" t="n">
        <f aca="false">Q158</f>
        <v>189454.989205873</v>
      </c>
      <c r="G159" s="56" t="n">
        <f aca="false">IF(AND(MOD(A159-1,12)=0,B159&lt;=Inputs!$C$7,E159=0),Inputs!$C$6,0)</f>
        <v>0</v>
      </c>
      <c r="H159" s="56" t="n">
        <f aca="false">IF(B159=1,G159*Inputs!$C$9,0)</f>
        <v>0</v>
      </c>
      <c r="I159" s="56" t="n">
        <f aca="false">I158+G159</f>
        <v>120000</v>
      </c>
      <c r="J159" s="56" t="n">
        <f aca="false">(F159+G159+H159)*((1+D159)^(1/12)-1)</f>
        <v>922.181739816107</v>
      </c>
      <c r="K159" s="56" t="n">
        <f aca="false">(F159+G159+H159+J159)*(Inputs!$C$14+IF(B159&lt;=10,Inputs!$C$12,Inputs!$C$13))/12</f>
        <v>95.1885854728444</v>
      </c>
      <c r="L159" s="56" t="n">
        <f aca="false">IF(OR(E159=1,A159&lt;=Inputs!$C$15),0,MAX(Inputs!$C$8*I159-(F159+G159+H159+J159-K159),0))</f>
        <v>0</v>
      </c>
      <c r="M159" s="56" t="n">
        <f aca="false">L159*INDEX(Rates!$B$2:$C$101,C159+1,IF(Inputs!$C$5="Male",1,2))/1000/12*Inputs!$C$16</f>
        <v>0</v>
      </c>
      <c r="N159" s="56" t="n">
        <f aca="false">IF($V$1=1,MAX(F159+G159+H159+J159-K159-M159,0)*Inputs!$C$22/12,0)</f>
        <v>0</v>
      </c>
      <c r="O159" s="56" t="n">
        <f aca="false">IF(AND(MOD(A159,12)=0,B159&gt;=Inputs!$C$18),MAX(F159+G159+H159+J159-K159-M159-N159,0)*Inputs!$C$17,0)</f>
        <v>0</v>
      </c>
      <c r="P159" s="56" t="n">
        <f aca="false">F159+G159+H159+J159-K159-M159-N159+O159</f>
        <v>190281.982360216</v>
      </c>
      <c r="Q159" s="56" t="n">
        <f aca="false">IF(OR(E159=1,P159&lt;=0),0,P159)</f>
        <v>190281.982360216</v>
      </c>
      <c r="R159" s="15" t="n">
        <f aca="false">IF(OR(E159=1,AND(P159&lt;=0,I159&gt;0)),1,0)</f>
        <v>0</v>
      </c>
      <c r="S159" s="15" t="n">
        <f aca="false">IF(L159&gt;0,1,0)</f>
        <v>0</v>
      </c>
    </row>
    <row r="160" customFormat="false" ht="15" hidden="false" customHeight="false" outlineLevel="0" collapsed="false">
      <c r="A160" s="15" t="n">
        <v>159</v>
      </c>
      <c r="B160" s="15" t="n">
        <f aca="false">INT((A160-1)/12)+1</f>
        <v>14</v>
      </c>
      <c r="C160" s="15" t="n">
        <f aca="false">MIN(Inputs!$C$4+B160-1,99)</f>
        <v>87</v>
      </c>
      <c r="D160" s="55" t="n">
        <f aca="false">Inputs!$C$29</f>
        <v>0.06</v>
      </c>
      <c r="E160" s="15" t="n">
        <f aca="false">R159</f>
        <v>0</v>
      </c>
      <c r="F160" s="56" t="n">
        <f aca="false">Q159</f>
        <v>190281.982360216</v>
      </c>
      <c r="G160" s="56" t="n">
        <f aca="false">IF(AND(MOD(A160-1,12)=0,B160&lt;=Inputs!$C$7,E160=0),Inputs!$C$6,0)</f>
        <v>0</v>
      </c>
      <c r="H160" s="56" t="n">
        <f aca="false">IF(B160=1,G160*Inputs!$C$9,0)</f>
        <v>0</v>
      </c>
      <c r="I160" s="56" t="n">
        <f aca="false">I159+G160</f>
        <v>120000</v>
      </c>
      <c r="J160" s="56" t="n">
        <f aca="false">(F160+G160+H160)*((1+D160)^(1/12)-1)</f>
        <v>926.207170812065</v>
      </c>
      <c r="K160" s="56" t="n">
        <f aca="false">(F160+G160+H160+J160)*(Inputs!$C$14+IF(B160&lt;=10,Inputs!$C$12,Inputs!$C$13))/12</f>
        <v>95.604094765514</v>
      </c>
      <c r="L160" s="56" t="n">
        <f aca="false">IF(OR(E160=1,A160&lt;=Inputs!$C$15),0,MAX(Inputs!$C$8*I160-(F160+G160+H160+J160-K160),0))</f>
        <v>0</v>
      </c>
      <c r="M160" s="56" t="n">
        <f aca="false">L160*INDEX(Rates!$B$2:$C$101,C160+1,IF(Inputs!$C$5="Male",1,2))/1000/12*Inputs!$C$16</f>
        <v>0</v>
      </c>
      <c r="N160" s="56" t="n">
        <f aca="false">IF($V$1=1,MAX(F160+G160+H160+J160-K160-M160,0)*Inputs!$C$22/12,0)</f>
        <v>0</v>
      </c>
      <c r="O160" s="56" t="n">
        <f aca="false">IF(AND(MOD(A160,12)=0,B160&gt;=Inputs!$C$18),MAX(F160+G160+H160+J160-K160-M160-N160,0)*Inputs!$C$17,0)</f>
        <v>0</v>
      </c>
      <c r="P160" s="56" t="n">
        <f aca="false">F160+G160+H160+J160-K160-M160-N160+O160</f>
        <v>191112.585436263</v>
      </c>
      <c r="Q160" s="56" t="n">
        <f aca="false">IF(OR(E160=1,P160&lt;=0),0,P160)</f>
        <v>191112.585436263</v>
      </c>
      <c r="R160" s="15" t="n">
        <f aca="false">IF(OR(E160=1,AND(P160&lt;=0,I160&gt;0)),1,0)</f>
        <v>0</v>
      </c>
      <c r="S160" s="15" t="n">
        <f aca="false">IF(L160&gt;0,1,0)</f>
        <v>0</v>
      </c>
    </row>
    <row r="161" customFormat="false" ht="15" hidden="false" customHeight="false" outlineLevel="0" collapsed="false">
      <c r="A161" s="15" t="n">
        <v>160</v>
      </c>
      <c r="B161" s="15" t="n">
        <f aca="false">INT((A161-1)/12)+1</f>
        <v>14</v>
      </c>
      <c r="C161" s="15" t="n">
        <f aca="false">MIN(Inputs!$C$4+B161-1,99)</f>
        <v>87</v>
      </c>
      <c r="D161" s="55" t="n">
        <f aca="false">Inputs!$C$29</f>
        <v>0.06</v>
      </c>
      <c r="E161" s="15" t="n">
        <f aca="false">R160</f>
        <v>0</v>
      </c>
      <c r="F161" s="56" t="n">
        <f aca="false">Q160</f>
        <v>191112.585436263</v>
      </c>
      <c r="G161" s="56" t="n">
        <f aca="false">IF(AND(MOD(A161-1,12)=0,B161&lt;=Inputs!$C$7,E161=0),Inputs!$C$6,0)</f>
        <v>0</v>
      </c>
      <c r="H161" s="56" t="n">
        <f aca="false">IF(B161=1,G161*Inputs!$C$9,0)</f>
        <v>0</v>
      </c>
      <c r="I161" s="56" t="n">
        <f aca="false">I160+G161</f>
        <v>120000</v>
      </c>
      <c r="J161" s="56" t="n">
        <f aca="false">(F161+G161+H161)*((1+D161)^(1/12)-1)</f>
        <v>930.250173284451</v>
      </c>
      <c r="K161" s="56" t="n">
        <f aca="false">(F161+G161+H161+J161)*(Inputs!$C$14+IF(B161&lt;=10,Inputs!$C$12,Inputs!$C$13))/12</f>
        <v>96.0214178047735</v>
      </c>
      <c r="L161" s="56" t="n">
        <f aca="false">IF(OR(E161=1,A161&lt;=Inputs!$C$15),0,MAX(Inputs!$C$8*I161-(F161+G161+H161+J161-K161),0))</f>
        <v>0</v>
      </c>
      <c r="M161" s="56" t="n">
        <f aca="false">L161*INDEX(Rates!$B$2:$C$101,C161+1,IF(Inputs!$C$5="Male",1,2))/1000/12*Inputs!$C$16</f>
        <v>0</v>
      </c>
      <c r="N161" s="56" t="n">
        <f aca="false">IF($V$1=1,MAX(F161+G161+H161+J161-K161-M161,0)*Inputs!$C$22/12,0)</f>
        <v>0</v>
      </c>
      <c r="O161" s="56" t="n">
        <f aca="false">IF(AND(MOD(A161,12)=0,B161&gt;=Inputs!$C$18),MAX(F161+G161+H161+J161-K161-M161-N161,0)*Inputs!$C$17,0)</f>
        <v>0</v>
      </c>
      <c r="P161" s="56" t="n">
        <f aca="false">F161+G161+H161+J161-K161-M161-N161+O161</f>
        <v>191946.814191742</v>
      </c>
      <c r="Q161" s="56" t="n">
        <f aca="false">IF(OR(E161=1,P161&lt;=0),0,P161)</f>
        <v>191946.814191742</v>
      </c>
      <c r="R161" s="15" t="n">
        <f aca="false">IF(OR(E161=1,AND(P161&lt;=0,I161&gt;0)),1,0)</f>
        <v>0</v>
      </c>
      <c r="S161" s="15" t="n">
        <f aca="false">IF(L161&gt;0,1,0)</f>
        <v>0</v>
      </c>
    </row>
    <row r="162" customFormat="false" ht="15" hidden="false" customHeight="false" outlineLevel="0" collapsed="false">
      <c r="A162" s="15" t="n">
        <v>161</v>
      </c>
      <c r="B162" s="15" t="n">
        <f aca="false">INT((A162-1)/12)+1</f>
        <v>14</v>
      </c>
      <c r="C162" s="15" t="n">
        <f aca="false">MIN(Inputs!$C$4+B162-1,99)</f>
        <v>87</v>
      </c>
      <c r="D162" s="55" t="n">
        <f aca="false">Inputs!$C$29</f>
        <v>0.06</v>
      </c>
      <c r="E162" s="15" t="n">
        <f aca="false">R161</f>
        <v>0</v>
      </c>
      <c r="F162" s="56" t="n">
        <f aca="false">Q161</f>
        <v>191946.814191742</v>
      </c>
      <c r="G162" s="56" t="n">
        <f aca="false">IF(AND(MOD(A162-1,12)=0,B162&lt;=Inputs!$C$7,E162=0),Inputs!$C$6,0)</f>
        <v>0</v>
      </c>
      <c r="H162" s="56" t="n">
        <f aca="false">IF(B162=1,G162*Inputs!$C$9,0)</f>
        <v>0</v>
      </c>
      <c r="I162" s="56" t="n">
        <f aca="false">I161+G162</f>
        <v>120000</v>
      </c>
      <c r="J162" s="56" t="n">
        <f aca="false">(F162+G162+H162)*((1+D162)^(1/12)-1)</f>
        <v>934.310823934812</v>
      </c>
      <c r="K162" s="56" t="n">
        <f aca="false">(F162+G162+H162+J162)*(Inputs!$C$14+IF(B162&lt;=10,Inputs!$C$12,Inputs!$C$13))/12</f>
        <v>96.4405625078385</v>
      </c>
      <c r="L162" s="56" t="n">
        <f aca="false">IF(OR(E162=1,A162&lt;=Inputs!$C$15),0,MAX(Inputs!$C$8*I162-(F162+G162+H162+J162-K162),0))</f>
        <v>0</v>
      </c>
      <c r="M162" s="56" t="n">
        <f aca="false">L162*INDEX(Rates!$B$2:$C$101,C162+1,IF(Inputs!$C$5="Male",1,2))/1000/12*Inputs!$C$16</f>
        <v>0</v>
      </c>
      <c r="N162" s="56" t="n">
        <f aca="false">IF($V$1=1,MAX(F162+G162+H162+J162-K162-M162,0)*Inputs!$C$22/12,0)</f>
        <v>0</v>
      </c>
      <c r="O162" s="56" t="n">
        <f aca="false">IF(AND(MOD(A162,12)=0,B162&gt;=Inputs!$C$18),MAX(F162+G162+H162+J162-K162-M162-N162,0)*Inputs!$C$17,0)</f>
        <v>0</v>
      </c>
      <c r="P162" s="56" t="n">
        <f aca="false">F162+G162+H162+J162-K162-M162-N162+O162</f>
        <v>192784.684453169</v>
      </c>
      <c r="Q162" s="56" t="n">
        <f aca="false">IF(OR(E162=1,P162&lt;=0),0,P162)</f>
        <v>192784.684453169</v>
      </c>
      <c r="R162" s="15" t="n">
        <f aca="false">IF(OR(E162=1,AND(P162&lt;=0,I162&gt;0)),1,0)</f>
        <v>0</v>
      </c>
      <c r="S162" s="15" t="n">
        <f aca="false">IF(L162&gt;0,1,0)</f>
        <v>0</v>
      </c>
    </row>
    <row r="163" customFormat="false" ht="15" hidden="false" customHeight="false" outlineLevel="0" collapsed="false">
      <c r="A163" s="15" t="n">
        <v>162</v>
      </c>
      <c r="B163" s="15" t="n">
        <f aca="false">INT((A163-1)/12)+1</f>
        <v>14</v>
      </c>
      <c r="C163" s="15" t="n">
        <f aca="false">MIN(Inputs!$C$4+B163-1,99)</f>
        <v>87</v>
      </c>
      <c r="D163" s="55" t="n">
        <f aca="false">Inputs!$C$29</f>
        <v>0.06</v>
      </c>
      <c r="E163" s="15" t="n">
        <f aca="false">R162</f>
        <v>0</v>
      </c>
      <c r="F163" s="56" t="n">
        <f aca="false">Q162</f>
        <v>192784.684453169</v>
      </c>
      <c r="G163" s="56" t="n">
        <f aca="false">IF(AND(MOD(A163-1,12)=0,B163&lt;=Inputs!$C$7,E163=0),Inputs!$C$6,0)</f>
        <v>0</v>
      </c>
      <c r="H163" s="56" t="n">
        <f aca="false">IF(B163=1,G163*Inputs!$C$9,0)</f>
        <v>0</v>
      </c>
      <c r="I163" s="56" t="n">
        <f aca="false">I162+G163</f>
        <v>120000</v>
      </c>
      <c r="J163" s="56" t="n">
        <f aca="false">(F163+G163+H163)*((1+D163)^(1/12)-1)</f>
        <v>938.389199799505</v>
      </c>
      <c r="K163" s="56" t="n">
        <f aca="false">(F163+G163+H163+J163)*(Inputs!$C$14+IF(B163&lt;=10,Inputs!$C$12,Inputs!$C$13))/12</f>
        <v>96.8615368264843</v>
      </c>
      <c r="L163" s="56" t="n">
        <f aca="false">IF(OR(E163=1,A163&lt;=Inputs!$C$15),0,MAX(Inputs!$C$8*I163-(F163+G163+H163+J163-K163),0))</f>
        <v>0</v>
      </c>
      <c r="M163" s="56" t="n">
        <f aca="false">L163*INDEX(Rates!$B$2:$C$101,C163+1,IF(Inputs!$C$5="Male",1,2))/1000/12*Inputs!$C$16</f>
        <v>0</v>
      </c>
      <c r="N163" s="56" t="n">
        <f aca="false">IF($V$1=1,MAX(F163+G163+H163+J163-K163-M163,0)*Inputs!$C$22/12,0)</f>
        <v>0</v>
      </c>
      <c r="O163" s="56" t="n">
        <f aca="false">IF(AND(MOD(A163,12)=0,B163&gt;=Inputs!$C$18),MAX(F163+G163+H163+J163-K163-M163-N163,0)*Inputs!$C$17,0)</f>
        <v>0</v>
      </c>
      <c r="P163" s="56" t="n">
        <f aca="false">F163+G163+H163+J163-K163-M163-N163+O163</f>
        <v>193626.212116142</v>
      </c>
      <c r="Q163" s="56" t="n">
        <f aca="false">IF(OR(E163=1,P163&lt;=0),0,P163)</f>
        <v>193626.212116142</v>
      </c>
      <c r="R163" s="15" t="n">
        <f aca="false">IF(OR(E163=1,AND(P163&lt;=0,I163&gt;0)),1,0)</f>
        <v>0</v>
      </c>
      <c r="S163" s="15" t="n">
        <f aca="false">IF(L163&gt;0,1,0)</f>
        <v>0</v>
      </c>
    </row>
    <row r="164" customFormat="false" ht="15" hidden="false" customHeight="false" outlineLevel="0" collapsed="false">
      <c r="A164" s="15" t="n">
        <v>163</v>
      </c>
      <c r="B164" s="15" t="n">
        <f aca="false">INT((A164-1)/12)+1</f>
        <v>14</v>
      </c>
      <c r="C164" s="15" t="n">
        <f aca="false">MIN(Inputs!$C$4+B164-1,99)</f>
        <v>87</v>
      </c>
      <c r="D164" s="55" t="n">
        <f aca="false">Inputs!$C$29</f>
        <v>0.06</v>
      </c>
      <c r="E164" s="15" t="n">
        <f aca="false">R163</f>
        <v>0</v>
      </c>
      <c r="F164" s="56" t="n">
        <f aca="false">Q163</f>
        <v>193626.212116142</v>
      </c>
      <c r="G164" s="56" t="n">
        <f aca="false">IF(AND(MOD(A164-1,12)=0,B164&lt;=Inputs!$C$7,E164=0),Inputs!$C$6,0)</f>
        <v>0</v>
      </c>
      <c r="H164" s="56" t="n">
        <f aca="false">IF(B164=1,G164*Inputs!$C$9,0)</f>
        <v>0</v>
      </c>
      <c r="I164" s="56" t="n">
        <f aca="false">I163+G164</f>
        <v>120000</v>
      </c>
      <c r="J164" s="56" t="n">
        <f aca="false">(F164+G164+H164)*((1+D164)^(1/12)-1)</f>
        <v>942.485378251161</v>
      </c>
      <c r="K164" s="56" t="n">
        <f aca="false">(F164+G164+H164+J164)*(Inputs!$C$14+IF(B164&lt;=10,Inputs!$C$12,Inputs!$C$13))/12</f>
        <v>97.2843487471967</v>
      </c>
      <c r="L164" s="56" t="n">
        <f aca="false">IF(OR(E164=1,A164&lt;=Inputs!$C$15),0,MAX(Inputs!$C$8*I164-(F164+G164+H164+J164-K164),0))</f>
        <v>0</v>
      </c>
      <c r="M164" s="56" t="n">
        <f aca="false">L164*INDEX(Rates!$B$2:$C$101,C164+1,IF(Inputs!$C$5="Male",1,2))/1000/12*Inputs!$C$16</f>
        <v>0</v>
      </c>
      <c r="N164" s="56" t="n">
        <f aca="false">IF($V$1=1,MAX(F164+G164+H164+J164-K164-M164,0)*Inputs!$C$22/12,0)</f>
        <v>0</v>
      </c>
      <c r="O164" s="56" t="n">
        <f aca="false">IF(AND(MOD(A164,12)=0,B164&gt;=Inputs!$C$18),MAX(F164+G164+H164+J164-K164-M164-N164,0)*Inputs!$C$17,0)</f>
        <v>0</v>
      </c>
      <c r="P164" s="56" t="n">
        <f aca="false">F164+G164+H164+J164-K164-M164-N164+O164</f>
        <v>194471.413145646</v>
      </c>
      <c r="Q164" s="56" t="n">
        <f aca="false">IF(OR(E164=1,P164&lt;=0),0,P164)</f>
        <v>194471.413145646</v>
      </c>
      <c r="R164" s="15" t="n">
        <f aca="false">IF(OR(E164=1,AND(P164&lt;=0,I164&gt;0)),1,0)</f>
        <v>0</v>
      </c>
      <c r="S164" s="15" t="n">
        <f aca="false">IF(L164&gt;0,1,0)</f>
        <v>0</v>
      </c>
    </row>
    <row r="165" customFormat="false" ht="15" hidden="false" customHeight="false" outlineLevel="0" collapsed="false">
      <c r="A165" s="15" t="n">
        <v>164</v>
      </c>
      <c r="B165" s="15" t="n">
        <f aca="false">INT((A165-1)/12)+1</f>
        <v>14</v>
      </c>
      <c r="C165" s="15" t="n">
        <f aca="false">MIN(Inputs!$C$4+B165-1,99)</f>
        <v>87</v>
      </c>
      <c r="D165" s="55" t="n">
        <f aca="false">Inputs!$C$29</f>
        <v>0.06</v>
      </c>
      <c r="E165" s="15" t="n">
        <f aca="false">R164</f>
        <v>0</v>
      </c>
      <c r="F165" s="56" t="n">
        <f aca="false">Q164</f>
        <v>194471.413145646</v>
      </c>
      <c r="G165" s="56" t="n">
        <f aca="false">IF(AND(MOD(A165-1,12)=0,B165&lt;=Inputs!$C$7,E165=0),Inputs!$C$6,0)</f>
        <v>0</v>
      </c>
      <c r="H165" s="56" t="n">
        <f aca="false">IF(B165=1,G165*Inputs!$C$9,0)</f>
        <v>0</v>
      </c>
      <c r="I165" s="56" t="n">
        <f aca="false">I164+G165</f>
        <v>120000</v>
      </c>
      <c r="J165" s="56" t="n">
        <f aca="false">(F165+G165+H165)*((1+D165)^(1/12)-1)</f>
        <v>946.599437000152</v>
      </c>
      <c r="K165" s="56" t="n">
        <f aca="false">(F165+G165+H165+J165)*(Inputs!$C$14+IF(B165&lt;=10,Inputs!$C$12,Inputs!$C$13))/12</f>
        <v>97.7090062913232</v>
      </c>
      <c r="L165" s="56" t="n">
        <f aca="false">IF(OR(E165=1,A165&lt;=Inputs!$C$15),0,MAX(Inputs!$C$8*I165-(F165+G165+H165+J165-K165),0))</f>
        <v>0</v>
      </c>
      <c r="M165" s="56" t="n">
        <f aca="false">L165*INDEX(Rates!$B$2:$C$101,C165+1,IF(Inputs!$C$5="Male",1,2))/1000/12*Inputs!$C$16</f>
        <v>0</v>
      </c>
      <c r="N165" s="56" t="n">
        <f aca="false">IF($V$1=1,MAX(F165+G165+H165+J165-K165-M165,0)*Inputs!$C$22/12,0)</f>
        <v>0</v>
      </c>
      <c r="O165" s="56" t="n">
        <f aca="false">IF(AND(MOD(A165,12)=0,B165&gt;=Inputs!$C$18),MAX(F165+G165+H165+J165-K165-M165-N165,0)*Inputs!$C$17,0)</f>
        <v>0</v>
      </c>
      <c r="P165" s="56" t="n">
        <f aca="false">F165+G165+H165+J165-K165-M165-N165+O165</f>
        <v>195320.303576355</v>
      </c>
      <c r="Q165" s="56" t="n">
        <f aca="false">IF(OR(E165=1,P165&lt;=0),0,P165)</f>
        <v>195320.303576355</v>
      </c>
      <c r="R165" s="15" t="n">
        <f aca="false">IF(OR(E165=1,AND(P165&lt;=0,I165&gt;0)),1,0)</f>
        <v>0</v>
      </c>
      <c r="S165" s="15" t="n">
        <f aca="false">IF(L165&gt;0,1,0)</f>
        <v>0</v>
      </c>
    </row>
    <row r="166" customFormat="false" ht="15" hidden="false" customHeight="false" outlineLevel="0" collapsed="false">
      <c r="A166" s="15" t="n">
        <v>165</v>
      </c>
      <c r="B166" s="15" t="n">
        <f aca="false">INT((A166-1)/12)+1</f>
        <v>14</v>
      </c>
      <c r="C166" s="15" t="n">
        <f aca="false">MIN(Inputs!$C$4+B166-1,99)</f>
        <v>87</v>
      </c>
      <c r="D166" s="55" t="n">
        <f aca="false">Inputs!$C$29</f>
        <v>0.06</v>
      </c>
      <c r="E166" s="15" t="n">
        <f aca="false">R165</f>
        <v>0</v>
      </c>
      <c r="F166" s="56" t="n">
        <f aca="false">Q165</f>
        <v>195320.303576355</v>
      </c>
      <c r="G166" s="56" t="n">
        <f aca="false">IF(AND(MOD(A166-1,12)=0,B166&lt;=Inputs!$C$7,E166=0),Inputs!$C$6,0)</f>
        <v>0</v>
      </c>
      <c r="H166" s="56" t="n">
        <f aca="false">IF(B166=1,G166*Inputs!$C$9,0)</f>
        <v>0</v>
      </c>
      <c r="I166" s="56" t="n">
        <f aca="false">I165+G166</f>
        <v>120000</v>
      </c>
      <c r="J166" s="56" t="n">
        <f aca="false">(F166+G166+H166)*((1+D166)^(1/12)-1)</f>
        <v>950.731454096063</v>
      </c>
      <c r="K166" s="56" t="n">
        <f aca="false">(F166+G166+H166+J166)*(Inputs!$C$14+IF(B166&lt;=10,Inputs!$C$12,Inputs!$C$13))/12</f>
        <v>98.1355175152255</v>
      </c>
      <c r="L166" s="56" t="n">
        <f aca="false">IF(OR(E166=1,A166&lt;=Inputs!$C$15),0,MAX(Inputs!$C$8*I166-(F166+G166+H166+J166-K166),0))</f>
        <v>0</v>
      </c>
      <c r="M166" s="56" t="n">
        <f aca="false">L166*INDEX(Rates!$B$2:$C$101,C166+1,IF(Inputs!$C$5="Male",1,2))/1000/12*Inputs!$C$16</f>
        <v>0</v>
      </c>
      <c r="N166" s="56" t="n">
        <f aca="false">IF($V$1=1,MAX(F166+G166+H166+J166-K166-M166,0)*Inputs!$C$22/12,0)</f>
        <v>0</v>
      </c>
      <c r="O166" s="56" t="n">
        <f aca="false">IF(AND(MOD(A166,12)=0,B166&gt;=Inputs!$C$18),MAX(F166+G166+H166+J166-K166-M166-N166,0)*Inputs!$C$17,0)</f>
        <v>0</v>
      </c>
      <c r="P166" s="56" t="n">
        <f aca="false">F166+G166+H166+J166-K166-M166-N166+O166</f>
        <v>196172.899512936</v>
      </c>
      <c r="Q166" s="56" t="n">
        <f aca="false">IF(OR(E166=1,P166&lt;=0),0,P166)</f>
        <v>196172.899512936</v>
      </c>
      <c r="R166" s="15" t="n">
        <f aca="false">IF(OR(E166=1,AND(P166&lt;=0,I166&gt;0)),1,0)</f>
        <v>0</v>
      </c>
      <c r="S166" s="15" t="n">
        <f aca="false">IF(L166&gt;0,1,0)</f>
        <v>0</v>
      </c>
    </row>
    <row r="167" customFormat="false" ht="15" hidden="false" customHeight="false" outlineLevel="0" collapsed="false">
      <c r="A167" s="15" t="n">
        <v>166</v>
      </c>
      <c r="B167" s="15" t="n">
        <f aca="false">INT((A167-1)/12)+1</f>
        <v>14</v>
      </c>
      <c r="C167" s="15" t="n">
        <f aca="false">MIN(Inputs!$C$4+B167-1,99)</f>
        <v>87</v>
      </c>
      <c r="D167" s="55" t="n">
        <f aca="false">Inputs!$C$29</f>
        <v>0.06</v>
      </c>
      <c r="E167" s="15" t="n">
        <f aca="false">R166</f>
        <v>0</v>
      </c>
      <c r="F167" s="56" t="n">
        <f aca="false">Q166</f>
        <v>196172.899512936</v>
      </c>
      <c r="G167" s="56" t="n">
        <f aca="false">IF(AND(MOD(A167-1,12)=0,B167&lt;=Inputs!$C$7,E167=0),Inputs!$C$6,0)</f>
        <v>0</v>
      </c>
      <c r="H167" s="56" t="n">
        <f aca="false">IF(B167=1,G167*Inputs!$C$9,0)</f>
        <v>0</v>
      </c>
      <c r="I167" s="56" t="n">
        <f aca="false">I166+G167</f>
        <v>120000</v>
      </c>
      <c r="J167" s="56" t="n">
        <f aca="false">(F167+G167+H167)*((1+D167)^(1/12)-1)</f>
        <v>954.881507929176</v>
      </c>
      <c r="K167" s="56" t="n">
        <f aca="false">(F167+G167+H167+J167)*(Inputs!$C$14+IF(B167&lt;=10,Inputs!$C$12,Inputs!$C$13))/12</f>
        <v>98.5638905104325</v>
      </c>
      <c r="L167" s="56" t="n">
        <f aca="false">IF(OR(E167=1,A167&lt;=Inputs!$C$15),0,MAX(Inputs!$C$8*I167-(F167+G167+H167+J167-K167),0))</f>
        <v>0</v>
      </c>
      <c r="M167" s="56" t="n">
        <f aca="false">L167*INDEX(Rates!$B$2:$C$101,C167+1,IF(Inputs!$C$5="Male",1,2))/1000/12*Inputs!$C$16</f>
        <v>0</v>
      </c>
      <c r="N167" s="56" t="n">
        <f aca="false">IF($V$1=1,MAX(F167+G167+H167+J167-K167-M167,0)*Inputs!$C$22/12,0)</f>
        <v>0</v>
      </c>
      <c r="O167" s="56" t="n">
        <f aca="false">IF(AND(MOD(A167,12)=0,B167&gt;=Inputs!$C$18),MAX(F167+G167+H167+J167-K167-M167-N167,0)*Inputs!$C$17,0)</f>
        <v>0</v>
      </c>
      <c r="P167" s="56" t="n">
        <f aca="false">F167+G167+H167+J167-K167-M167-N167+O167</f>
        <v>197029.217130355</v>
      </c>
      <c r="Q167" s="56" t="n">
        <f aca="false">IF(OR(E167=1,P167&lt;=0),0,P167)</f>
        <v>197029.217130355</v>
      </c>
      <c r="R167" s="15" t="n">
        <f aca="false">IF(OR(E167=1,AND(P167&lt;=0,I167&gt;0)),1,0)</f>
        <v>0</v>
      </c>
      <c r="S167" s="15" t="n">
        <f aca="false">IF(L167&gt;0,1,0)</f>
        <v>0</v>
      </c>
    </row>
    <row r="168" customFormat="false" ht="15" hidden="false" customHeight="false" outlineLevel="0" collapsed="false">
      <c r="A168" s="15" t="n">
        <v>167</v>
      </c>
      <c r="B168" s="15" t="n">
        <f aca="false">INT((A168-1)/12)+1</f>
        <v>14</v>
      </c>
      <c r="C168" s="15" t="n">
        <f aca="false">MIN(Inputs!$C$4+B168-1,99)</f>
        <v>87</v>
      </c>
      <c r="D168" s="55" t="n">
        <f aca="false">Inputs!$C$29</f>
        <v>0.06</v>
      </c>
      <c r="E168" s="15" t="n">
        <f aca="false">R167</f>
        <v>0</v>
      </c>
      <c r="F168" s="56" t="n">
        <f aca="false">Q167</f>
        <v>197029.217130355</v>
      </c>
      <c r="G168" s="56" t="n">
        <f aca="false">IF(AND(MOD(A168-1,12)=0,B168&lt;=Inputs!$C$7,E168=0),Inputs!$C$6,0)</f>
        <v>0</v>
      </c>
      <c r="H168" s="56" t="n">
        <f aca="false">IF(B168=1,G168*Inputs!$C$9,0)</f>
        <v>0</v>
      </c>
      <c r="I168" s="56" t="n">
        <f aca="false">I167+G168</f>
        <v>120000</v>
      </c>
      <c r="J168" s="56" t="n">
        <f aca="false">(F168+G168+H168)*((1+D168)^(1/12)-1)</f>
        <v>959.049677231956</v>
      </c>
      <c r="K168" s="56" t="n">
        <f aca="false">(F168+G168+H168+J168)*(Inputs!$C$14+IF(B168&lt;=10,Inputs!$C$12,Inputs!$C$13))/12</f>
        <v>98.9941334037933</v>
      </c>
      <c r="L168" s="56" t="n">
        <f aca="false">IF(OR(E168=1,A168&lt;=Inputs!$C$15),0,MAX(Inputs!$C$8*I168-(F168+G168+H168+J168-K168),0))</f>
        <v>0</v>
      </c>
      <c r="M168" s="56" t="n">
        <f aca="false">L168*INDEX(Rates!$B$2:$C$101,C168+1,IF(Inputs!$C$5="Male",1,2))/1000/12*Inputs!$C$16</f>
        <v>0</v>
      </c>
      <c r="N168" s="56" t="n">
        <f aca="false">IF($V$1=1,MAX(F168+G168+H168+J168-K168-M168,0)*Inputs!$C$22/12,0)</f>
        <v>0</v>
      </c>
      <c r="O168" s="56" t="n">
        <f aca="false">IF(AND(MOD(A168,12)=0,B168&gt;=Inputs!$C$18),MAX(F168+G168+H168+J168-K168-M168-N168,0)*Inputs!$C$17,0)</f>
        <v>0</v>
      </c>
      <c r="P168" s="56" t="n">
        <f aca="false">F168+G168+H168+J168-K168-M168-N168+O168</f>
        <v>197889.272674183</v>
      </c>
      <c r="Q168" s="56" t="n">
        <f aca="false">IF(OR(E168=1,P168&lt;=0),0,P168)</f>
        <v>197889.272674183</v>
      </c>
      <c r="R168" s="15" t="n">
        <f aca="false">IF(OR(E168=1,AND(P168&lt;=0,I168&gt;0)),1,0)</f>
        <v>0</v>
      </c>
      <c r="S168" s="15" t="n">
        <f aca="false">IF(L168&gt;0,1,0)</f>
        <v>0</v>
      </c>
    </row>
    <row r="169" customFormat="false" ht="15" hidden="false" customHeight="false" outlineLevel="0" collapsed="false">
      <c r="A169" s="15" t="n">
        <v>168</v>
      </c>
      <c r="B169" s="15" t="n">
        <f aca="false">INT((A169-1)/12)+1</f>
        <v>14</v>
      </c>
      <c r="C169" s="15" t="n">
        <f aca="false">MIN(Inputs!$C$4+B169-1,99)</f>
        <v>87</v>
      </c>
      <c r="D169" s="55" t="n">
        <f aca="false">Inputs!$C$29</f>
        <v>0.06</v>
      </c>
      <c r="E169" s="15" t="n">
        <f aca="false">R168</f>
        <v>0</v>
      </c>
      <c r="F169" s="56" t="n">
        <f aca="false">Q168</f>
        <v>197889.272674183</v>
      </c>
      <c r="G169" s="56" t="n">
        <f aca="false">IF(AND(MOD(A169-1,12)=0,B169&lt;=Inputs!$C$7,E169=0),Inputs!$C$6,0)</f>
        <v>0</v>
      </c>
      <c r="H169" s="56" t="n">
        <f aca="false">IF(B169=1,G169*Inputs!$C$9,0)</f>
        <v>0</v>
      </c>
      <c r="I169" s="56" t="n">
        <f aca="false">I168+G169</f>
        <v>120000</v>
      </c>
      <c r="J169" s="56" t="n">
        <f aca="false">(F169+G169+H169)*((1+D169)^(1/12)-1)</f>
        <v>963.236041080543</v>
      </c>
      <c r="K169" s="56" t="n">
        <f aca="false">(F169+G169+H169+J169)*(Inputs!$C$14+IF(B169&lt;=10,Inputs!$C$12,Inputs!$C$13))/12</f>
        <v>99.4262543576317</v>
      </c>
      <c r="L169" s="56" t="n">
        <f aca="false">IF(OR(E169=1,A169&lt;=Inputs!$C$15),0,MAX(Inputs!$C$8*I169-(F169+G169+H169+J169-K169),0))</f>
        <v>0</v>
      </c>
      <c r="M169" s="56" t="n">
        <f aca="false">L169*INDEX(Rates!$B$2:$C$101,C169+1,IF(Inputs!$C$5="Male",1,2))/1000/12*Inputs!$C$16</f>
        <v>0</v>
      </c>
      <c r="N169" s="56" t="n">
        <f aca="false">IF($V$1=1,MAX(F169+G169+H169+J169-K169-M169,0)*Inputs!$C$22/12,0)</f>
        <v>0</v>
      </c>
      <c r="O169" s="56" t="n">
        <f aca="false">IF(AND(MOD(A169,12)=0,B169&gt;=Inputs!$C$18),MAX(F169+G169+H169+J169-K169-M169-N169,0)*Inputs!$C$17,0)</f>
        <v>993.765412304529</v>
      </c>
      <c r="P169" s="56" t="n">
        <f aca="false">F169+G169+H169+J169-K169-M169-N169+O169</f>
        <v>199746.84787321</v>
      </c>
      <c r="Q169" s="56" t="n">
        <f aca="false">IF(OR(E169=1,P169&lt;=0),0,P169)</f>
        <v>199746.84787321</v>
      </c>
      <c r="R169" s="15" t="n">
        <f aca="false">IF(OR(E169=1,AND(P169&lt;=0,I169&gt;0)),1,0)</f>
        <v>0</v>
      </c>
      <c r="S169" s="15" t="n">
        <f aca="false">IF(L169&gt;0,1,0)</f>
        <v>0</v>
      </c>
    </row>
    <row r="170" customFormat="false" ht="15" hidden="false" customHeight="false" outlineLevel="0" collapsed="false">
      <c r="A170" s="15" t="n">
        <v>169</v>
      </c>
      <c r="B170" s="15" t="n">
        <f aca="false">INT((A170-1)/12)+1</f>
        <v>15</v>
      </c>
      <c r="C170" s="15" t="n">
        <f aca="false">MIN(Inputs!$C$4+B170-1,99)</f>
        <v>88</v>
      </c>
      <c r="D170" s="55" t="n">
        <f aca="false">Inputs!$C$29</f>
        <v>0.06</v>
      </c>
      <c r="E170" s="15" t="n">
        <f aca="false">R169</f>
        <v>0</v>
      </c>
      <c r="F170" s="56" t="n">
        <f aca="false">Q169</f>
        <v>199746.84787321</v>
      </c>
      <c r="G170" s="56" t="n">
        <f aca="false">IF(AND(MOD(A170-1,12)=0,B170&lt;=Inputs!$C$7,E170=0),Inputs!$C$6,0)</f>
        <v>0</v>
      </c>
      <c r="H170" s="56" t="n">
        <f aca="false">IF(B170=1,G170*Inputs!$C$9,0)</f>
        <v>0</v>
      </c>
      <c r="I170" s="56" t="n">
        <f aca="false">I169+G170</f>
        <v>120000</v>
      </c>
      <c r="J170" s="56" t="n">
        <f aca="false">(F170+G170+H170)*((1+D170)^(1/12)-1)</f>
        <v>972.277882290736</v>
      </c>
      <c r="K170" s="56" t="n">
        <f aca="false">(F170+G170+H170+J170)*(Inputs!$C$14+IF(B170&lt;=10,Inputs!$C$12,Inputs!$C$13))/12</f>
        <v>100.35956287775</v>
      </c>
      <c r="L170" s="56" t="n">
        <f aca="false">IF(OR(E170=1,A170&lt;=Inputs!$C$15),0,MAX(Inputs!$C$8*I170-(F170+G170+H170+J170-K170),0))</f>
        <v>0</v>
      </c>
      <c r="M170" s="56" t="n">
        <f aca="false">L170*INDEX(Rates!$B$2:$C$101,C170+1,IF(Inputs!$C$5="Male",1,2))/1000/12*Inputs!$C$16</f>
        <v>0</v>
      </c>
      <c r="N170" s="56" t="n">
        <f aca="false">IF($V$1=1,MAX(F170+G170+H170+J170-K170-M170,0)*Inputs!$C$22/12,0)</f>
        <v>0</v>
      </c>
      <c r="O170" s="56" t="n">
        <f aca="false">IF(AND(MOD(A170,12)=0,B170&gt;=Inputs!$C$18),MAX(F170+G170+H170+J170-K170-M170-N170,0)*Inputs!$C$17,0)</f>
        <v>0</v>
      </c>
      <c r="P170" s="56" t="n">
        <f aca="false">F170+G170+H170+J170-K170-M170-N170+O170</f>
        <v>200618.766192623</v>
      </c>
      <c r="Q170" s="56" t="n">
        <f aca="false">IF(OR(E170=1,P170&lt;=0),0,P170)</f>
        <v>200618.766192623</v>
      </c>
      <c r="R170" s="15" t="n">
        <f aca="false">IF(OR(E170=1,AND(P170&lt;=0,I170&gt;0)),1,0)</f>
        <v>0</v>
      </c>
      <c r="S170" s="15" t="n">
        <f aca="false">IF(L170&gt;0,1,0)</f>
        <v>0</v>
      </c>
    </row>
    <row r="171" customFormat="false" ht="15" hidden="false" customHeight="false" outlineLevel="0" collapsed="false">
      <c r="A171" s="15" t="n">
        <v>170</v>
      </c>
      <c r="B171" s="15" t="n">
        <f aca="false">INT((A171-1)/12)+1</f>
        <v>15</v>
      </c>
      <c r="C171" s="15" t="n">
        <f aca="false">MIN(Inputs!$C$4+B171-1,99)</f>
        <v>88</v>
      </c>
      <c r="D171" s="55" t="n">
        <f aca="false">Inputs!$C$29</f>
        <v>0.06</v>
      </c>
      <c r="E171" s="15" t="n">
        <f aca="false">R170</f>
        <v>0</v>
      </c>
      <c r="F171" s="56" t="n">
        <f aca="false">Q170</f>
        <v>200618.766192623</v>
      </c>
      <c r="G171" s="56" t="n">
        <f aca="false">IF(AND(MOD(A171-1,12)=0,B171&lt;=Inputs!$C$7,E171=0),Inputs!$C$6,0)</f>
        <v>0</v>
      </c>
      <c r="H171" s="56" t="n">
        <f aca="false">IF(B171=1,G171*Inputs!$C$9,0)</f>
        <v>0</v>
      </c>
      <c r="I171" s="56" t="n">
        <f aca="false">I170+G171</f>
        <v>120000</v>
      </c>
      <c r="J171" s="56" t="n">
        <f aca="false">(F171+G171+H171)*((1+D171)^(1/12)-1)</f>
        <v>976.521988799328</v>
      </c>
      <c r="K171" s="56" t="n">
        <f aca="false">(F171+G171+H171+J171)*(Inputs!$C$14+IF(B171&lt;=10,Inputs!$C$12,Inputs!$C$13))/12</f>
        <v>100.797644090711</v>
      </c>
      <c r="L171" s="56" t="n">
        <f aca="false">IF(OR(E171=1,A171&lt;=Inputs!$C$15),0,MAX(Inputs!$C$8*I171-(F171+G171+H171+J171-K171),0))</f>
        <v>0</v>
      </c>
      <c r="M171" s="56" t="n">
        <f aca="false">L171*INDEX(Rates!$B$2:$C$101,C171+1,IF(Inputs!$C$5="Male",1,2))/1000/12*Inputs!$C$16</f>
        <v>0</v>
      </c>
      <c r="N171" s="56" t="n">
        <f aca="false">IF($V$1=1,MAX(F171+G171+H171+J171-K171-M171,0)*Inputs!$C$22/12,0)</f>
        <v>0</v>
      </c>
      <c r="O171" s="56" t="n">
        <f aca="false">IF(AND(MOD(A171,12)=0,B171&gt;=Inputs!$C$18),MAX(F171+G171+H171+J171-K171-M171-N171,0)*Inputs!$C$17,0)</f>
        <v>0</v>
      </c>
      <c r="P171" s="56" t="n">
        <f aca="false">F171+G171+H171+J171-K171-M171-N171+O171</f>
        <v>201494.490537332</v>
      </c>
      <c r="Q171" s="56" t="n">
        <f aca="false">IF(OR(E171=1,P171&lt;=0),0,P171)</f>
        <v>201494.490537332</v>
      </c>
      <c r="R171" s="15" t="n">
        <f aca="false">IF(OR(E171=1,AND(P171&lt;=0,I171&gt;0)),1,0)</f>
        <v>0</v>
      </c>
      <c r="S171" s="15" t="n">
        <f aca="false">IF(L171&gt;0,1,0)</f>
        <v>0</v>
      </c>
    </row>
    <row r="172" customFormat="false" ht="15" hidden="false" customHeight="false" outlineLevel="0" collapsed="false">
      <c r="A172" s="15" t="n">
        <v>171</v>
      </c>
      <c r="B172" s="15" t="n">
        <f aca="false">INT((A172-1)/12)+1</f>
        <v>15</v>
      </c>
      <c r="C172" s="15" t="n">
        <f aca="false">MIN(Inputs!$C$4+B172-1,99)</f>
        <v>88</v>
      </c>
      <c r="D172" s="55" t="n">
        <f aca="false">Inputs!$C$29</f>
        <v>0.06</v>
      </c>
      <c r="E172" s="15" t="n">
        <f aca="false">R171</f>
        <v>0</v>
      </c>
      <c r="F172" s="56" t="n">
        <f aca="false">Q171</f>
        <v>201494.490537332</v>
      </c>
      <c r="G172" s="56" t="n">
        <f aca="false">IF(AND(MOD(A172-1,12)=0,B172&lt;=Inputs!$C$7,E172=0),Inputs!$C$6,0)</f>
        <v>0</v>
      </c>
      <c r="H172" s="56" t="n">
        <f aca="false">IF(B172=1,G172*Inputs!$C$9,0)</f>
        <v>0</v>
      </c>
      <c r="I172" s="56" t="n">
        <f aca="false">I171+G172</f>
        <v>120000</v>
      </c>
      <c r="J172" s="56" t="n">
        <f aca="false">(F172+G172+H172)*((1+D172)^(1/12)-1)</f>
        <v>980.784621328499</v>
      </c>
      <c r="K172" s="56" t="n">
        <f aca="false">(F172+G172+H172+J172)*(Inputs!$C$14+IF(B172&lt;=10,Inputs!$C$12,Inputs!$C$13))/12</f>
        <v>101.23763757933</v>
      </c>
      <c r="L172" s="56" t="n">
        <f aca="false">IF(OR(E172=1,A172&lt;=Inputs!$C$15),0,MAX(Inputs!$C$8*I172-(F172+G172+H172+J172-K172),0))</f>
        <v>0</v>
      </c>
      <c r="M172" s="56" t="n">
        <f aca="false">L172*INDEX(Rates!$B$2:$C$101,C172+1,IF(Inputs!$C$5="Male",1,2))/1000/12*Inputs!$C$16</f>
        <v>0</v>
      </c>
      <c r="N172" s="56" t="n">
        <f aca="false">IF($V$1=1,MAX(F172+G172+H172+J172-K172-M172,0)*Inputs!$C$22/12,0)</f>
        <v>0</v>
      </c>
      <c r="O172" s="56" t="n">
        <f aca="false">IF(AND(MOD(A172,12)=0,B172&gt;=Inputs!$C$18),MAX(F172+G172+H172+J172-K172-M172-N172,0)*Inputs!$C$17,0)</f>
        <v>0</v>
      </c>
      <c r="P172" s="56" t="n">
        <f aca="false">F172+G172+H172+J172-K172-M172-N172+O172</f>
        <v>202374.037521081</v>
      </c>
      <c r="Q172" s="56" t="n">
        <f aca="false">IF(OR(E172=1,P172&lt;=0),0,P172)</f>
        <v>202374.037521081</v>
      </c>
      <c r="R172" s="15" t="n">
        <f aca="false">IF(OR(E172=1,AND(P172&lt;=0,I172&gt;0)),1,0)</f>
        <v>0</v>
      </c>
      <c r="S172" s="15" t="n">
        <f aca="false">IF(L172&gt;0,1,0)</f>
        <v>0</v>
      </c>
    </row>
    <row r="173" customFormat="false" ht="15" hidden="false" customHeight="false" outlineLevel="0" collapsed="false">
      <c r="A173" s="15" t="n">
        <v>172</v>
      </c>
      <c r="B173" s="15" t="n">
        <f aca="false">INT((A173-1)/12)+1</f>
        <v>15</v>
      </c>
      <c r="C173" s="15" t="n">
        <f aca="false">MIN(Inputs!$C$4+B173-1,99)</f>
        <v>88</v>
      </c>
      <c r="D173" s="55" t="n">
        <f aca="false">Inputs!$C$29</f>
        <v>0.06</v>
      </c>
      <c r="E173" s="15" t="n">
        <f aca="false">R172</f>
        <v>0</v>
      </c>
      <c r="F173" s="56" t="n">
        <f aca="false">Q172</f>
        <v>202374.037521081</v>
      </c>
      <c r="G173" s="56" t="n">
        <f aca="false">IF(AND(MOD(A173-1,12)=0,B173&lt;=Inputs!$C$7,E173=0),Inputs!$C$6,0)</f>
        <v>0</v>
      </c>
      <c r="H173" s="56" t="n">
        <f aca="false">IF(B173=1,G173*Inputs!$C$9,0)</f>
        <v>0</v>
      </c>
      <c r="I173" s="56" t="n">
        <f aca="false">I172+G173</f>
        <v>120000</v>
      </c>
      <c r="J173" s="56" t="n">
        <f aca="false">(F173+G173+H173)*((1+D173)^(1/12)-1)</f>
        <v>985.065860746493</v>
      </c>
      <c r="K173" s="56" t="n">
        <f aca="false">(F173+G173+H173+J173)*(Inputs!$C$14+IF(B173&lt;=10,Inputs!$C$12,Inputs!$C$13))/12</f>
        <v>101.679551690914</v>
      </c>
      <c r="L173" s="56" t="n">
        <f aca="false">IF(OR(E173=1,A173&lt;=Inputs!$C$15),0,MAX(Inputs!$C$8*I173-(F173+G173+H173+J173-K173),0))</f>
        <v>0</v>
      </c>
      <c r="M173" s="56" t="n">
        <f aca="false">L173*INDEX(Rates!$B$2:$C$101,C173+1,IF(Inputs!$C$5="Male",1,2))/1000/12*Inputs!$C$16</f>
        <v>0</v>
      </c>
      <c r="N173" s="56" t="n">
        <f aca="false">IF($V$1=1,MAX(F173+G173+H173+J173-K173-M173,0)*Inputs!$C$22/12,0)</f>
        <v>0</v>
      </c>
      <c r="O173" s="56" t="n">
        <f aca="false">IF(AND(MOD(A173,12)=0,B173&gt;=Inputs!$C$18),MAX(F173+G173+H173+J173-K173-M173-N173,0)*Inputs!$C$17,0)</f>
        <v>0</v>
      </c>
      <c r="P173" s="56" t="n">
        <f aca="false">F173+G173+H173+J173-K173-M173-N173+O173</f>
        <v>203257.423830137</v>
      </c>
      <c r="Q173" s="56" t="n">
        <f aca="false">IF(OR(E173=1,P173&lt;=0),0,P173)</f>
        <v>203257.423830137</v>
      </c>
      <c r="R173" s="15" t="n">
        <f aca="false">IF(OR(E173=1,AND(P173&lt;=0,I173&gt;0)),1,0)</f>
        <v>0</v>
      </c>
      <c r="S173" s="15" t="n">
        <f aca="false">IF(L173&gt;0,1,0)</f>
        <v>0</v>
      </c>
    </row>
    <row r="174" customFormat="false" ht="15" hidden="false" customHeight="false" outlineLevel="0" collapsed="false">
      <c r="A174" s="15" t="n">
        <v>173</v>
      </c>
      <c r="B174" s="15" t="n">
        <f aca="false">INT((A174-1)/12)+1</f>
        <v>15</v>
      </c>
      <c r="C174" s="15" t="n">
        <f aca="false">MIN(Inputs!$C$4+B174-1,99)</f>
        <v>88</v>
      </c>
      <c r="D174" s="55" t="n">
        <f aca="false">Inputs!$C$29</f>
        <v>0.06</v>
      </c>
      <c r="E174" s="15" t="n">
        <f aca="false">R173</f>
        <v>0</v>
      </c>
      <c r="F174" s="56" t="n">
        <f aca="false">Q173</f>
        <v>203257.423830137</v>
      </c>
      <c r="G174" s="56" t="n">
        <f aca="false">IF(AND(MOD(A174-1,12)=0,B174&lt;=Inputs!$C$7,E174=0),Inputs!$C$6,0)</f>
        <v>0</v>
      </c>
      <c r="H174" s="56" t="n">
        <f aca="false">IF(B174=1,G174*Inputs!$C$9,0)</f>
        <v>0</v>
      </c>
      <c r="I174" s="56" t="n">
        <f aca="false">I173+G174</f>
        <v>120000</v>
      </c>
      <c r="J174" s="56" t="n">
        <f aca="false">(F174+G174+H174)*((1+D174)^(1/12)-1)</f>
        <v>989.365788274553</v>
      </c>
      <c r="K174" s="56" t="n">
        <f aca="false">(F174+G174+H174+J174)*(Inputs!$C$14+IF(B174&lt;=10,Inputs!$C$12,Inputs!$C$13))/12</f>
        <v>102.123394809206</v>
      </c>
      <c r="L174" s="56" t="n">
        <f aca="false">IF(OR(E174=1,A174&lt;=Inputs!$C$15),0,MAX(Inputs!$C$8*I174-(F174+G174+H174+J174-K174),0))</f>
        <v>0</v>
      </c>
      <c r="M174" s="56" t="n">
        <f aca="false">L174*INDEX(Rates!$B$2:$C$101,C174+1,IF(Inputs!$C$5="Male",1,2))/1000/12*Inputs!$C$16</f>
        <v>0</v>
      </c>
      <c r="N174" s="56" t="n">
        <f aca="false">IF($V$1=1,MAX(F174+G174+H174+J174-K174-M174,0)*Inputs!$C$22/12,0)</f>
        <v>0</v>
      </c>
      <c r="O174" s="56" t="n">
        <f aca="false">IF(AND(MOD(A174,12)=0,B174&gt;=Inputs!$C$18),MAX(F174+G174+H174+J174-K174-M174-N174,0)*Inputs!$C$17,0)</f>
        <v>0</v>
      </c>
      <c r="P174" s="56" t="n">
        <f aca="false">F174+G174+H174+J174-K174-M174-N174+O174</f>
        <v>204144.666223602</v>
      </c>
      <c r="Q174" s="56" t="n">
        <f aca="false">IF(OR(E174=1,P174&lt;=0),0,P174)</f>
        <v>204144.666223602</v>
      </c>
      <c r="R174" s="15" t="n">
        <f aca="false">IF(OR(E174=1,AND(P174&lt;=0,I174&gt;0)),1,0)</f>
        <v>0</v>
      </c>
      <c r="S174" s="15" t="n">
        <f aca="false">IF(L174&gt;0,1,0)</f>
        <v>0</v>
      </c>
    </row>
    <row r="175" customFormat="false" ht="15" hidden="false" customHeight="false" outlineLevel="0" collapsed="false">
      <c r="A175" s="15" t="n">
        <v>174</v>
      </c>
      <c r="B175" s="15" t="n">
        <f aca="false">INT((A175-1)/12)+1</f>
        <v>15</v>
      </c>
      <c r="C175" s="15" t="n">
        <f aca="false">MIN(Inputs!$C$4+B175-1,99)</f>
        <v>88</v>
      </c>
      <c r="D175" s="55" t="n">
        <f aca="false">Inputs!$C$29</f>
        <v>0.06</v>
      </c>
      <c r="E175" s="15" t="n">
        <f aca="false">R174</f>
        <v>0</v>
      </c>
      <c r="F175" s="56" t="n">
        <f aca="false">Q174</f>
        <v>204144.666223602</v>
      </c>
      <c r="G175" s="56" t="n">
        <f aca="false">IF(AND(MOD(A175-1,12)=0,B175&lt;=Inputs!$C$7,E175=0),Inputs!$C$6,0)</f>
        <v>0</v>
      </c>
      <c r="H175" s="56" t="n">
        <f aca="false">IF(B175=1,G175*Inputs!$C$9,0)</f>
        <v>0</v>
      </c>
      <c r="I175" s="56" t="n">
        <f aca="false">I174+G175</f>
        <v>120000</v>
      </c>
      <c r="J175" s="56" t="n">
        <f aca="false">(F175+G175+H175)*((1+D175)^(1/12)-1)</f>
        <v>993.684485488462</v>
      </c>
      <c r="K175" s="56" t="n">
        <f aca="false">(F175+G175+H175+J175)*(Inputs!$C$14+IF(B175&lt;=10,Inputs!$C$12,Inputs!$C$13))/12</f>
        <v>102.569175354545</v>
      </c>
      <c r="L175" s="56" t="n">
        <f aca="false">IF(OR(E175=1,A175&lt;=Inputs!$C$15),0,MAX(Inputs!$C$8*I175-(F175+G175+H175+J175-K175),0))</f>
        <v>0</v>
      </c>
      <c r="M175" s="56" t="n">
        <f aca="false">L175*INDEX(Rates!$B$2:$C$101,C175+1,IF(Inputs!$C$5="Male",1,2))/1000/12*Inputs!$C$16</f>
        <v>0</v>
      </c>
      <c r="N175" s="56" t="n">
        <f aca="false">IF($V$1=1,MAX(F175+G175+H175+J175-K175-M175,0)*Inputs!$C$22/12,0)</f>
        <v>0</v>
      </c>
      <c r="O175" s="56" t="n">
        <f aca="false">IF(AND(MOD(A175,12)=0,B175&gt;=Inputs!$C$18),MAX(F175+G175+H175+J175-K175-M175-N175,0)*Inputs!$C$17,0)</f>
        <v>0</v>
      </c>
      <c r="P175" s="56" t="n">
        <f aca="false">F175+G175+H175+J175-K175-M175-N175+O175</f>
        <v>205035.781533736</v>
      </c>
      <c r="Q175" s="56" t="n">
        <f aca="false">IF(OR(E175=1,P175&lt;=0),0,P175)</f>
        <v>205035.781533736</v>
      </c>
      <c r="R175" s="15" t="n">
        <f aca="false">IF(OR(E175=1,AND(P175&lt;=0,I175&gt;0)),1,0)</f>
        <v>0</v>
      </c>
      <c r="S175" s="15" t="n">
        <f aca="false">IF(L175&gt;0,1,0)</f>
        <v>0</v>
      </c>
    </row>
    <row r="176" customFormat="false" ht="15" hidden="false" customHeight="false" outlineLevel="0" collapsed="false">
      <c r="A176" s="15" t="n">
        <v>175</v>
      </c>
      <c r="B176" s="15" t="n">
        <f aca="false">INT((A176-1)/12)+1</f>
        <v>15</v>
      </c>
      <c r="C176" s="15" t="n">
        <f aca="false">MIN(Inputs!$C$4+B176-1,99)</f>
        <v>88</v>
      </c>
      <c r="D176" s="55" t="n">
        <f aca="false">Inputs!$C$29</f>
        <v>0.06</v>
      </c>
      <c r="E176" s="15" t="n">
        <f aca="false">R175</f>
        <v>0</v>
      </c>
      <c r="F176" s="56" t="n">
        <f aca="false">Q175</f>
        <v>205035.781533736</v>
      </c>
      <c r="G176" s="56" t="n">
        <f aca="false">IF(AND(MOD(A176-1,12)=0,B176&lt;=Inputs!$C$7,E176=0),Inputs!$C$6,0)</f>
        <v>0</v>
      </c>
      <c r="H176" s="56" t="n">
        <f aca="false">IF(B176=1,G176*Inputs!$C$9,0)</f>
        <v>0</v>
      </c>
      <c r="I176" s="56" t="n">
        <f aca="false">I175+G176</f>
        <v>120000</v>
      </c>
      <c r="J176" s="56" t="n">
        <f aca="false">(F176+G176+H176)*((1+D176)^(1/12)-1)</f>
        <v>998.02203432009</v>
      </c>
      <c r="K176" s="56" t="n">
        <f aca="false">(F176+G176+H176+J176)*(Inputs!$C$14+IF(B176&lt;=10,Inputs!$C$12,Inputs!$C$13))/12</f>
        <v>103.016901784028</v>
      </c>
      <c r="L176" s="56" t="n">
        <f aca="false">IF(OR(E176=1,A176&lt;=Inputs!$C$15),0,MAX(Inputs!$C$8*I176-(F176+G176+H176+J176-K176),0))</f>
        <v>0</v>
      </c>
      <c r="M176" s="56" t="n">
        <f aca="false">L176*INDEX(Rates!$B$2:$C$101,C176+1,IF(Inputs!$C$5="Male",1,2))/1000/12*Inputs!$C$16</f>
        <v>0</v>
      </c>
      <c r="N176" s="56" t="n">
        <f aca="false">IF($V$1=1,MAX(F176+G176+H176+J176-K176-M176,0)*Inputs!$C$22/12,0)</f>
        <v>0</v>
      </c>
      <c r="O176" s="56" t="n">
        <f aca="false">IF(AND(MOD(A176,12)=0,B176&gt;=Inputs!$C$18),MAX(F176+G176+H176+J176-K176-M176-N176,0)*Inputs!$C$17,0)</f>
        <v>0</v>
      </c>
      <c r="P176" s="56" t="n">
        <f aca="false">F176+G176+H176+J176-K176-M176-N176+O176</f>
        <v>205930.786666272</v>
      </c>
      <c r="Q176" s="56" t="n">
        <f aca="false">IF(OR(E176=1,P176&lt;=0),0,P176)</f>
        <v>205930.786666272</v>
      </c>
      <c r="R176" s="15" t="n">
        <f aca="false">IF(OR(E176=1,AND(P176&lt;=0,I176&gt;0)),1,0)</f>
        <v>0</v>
      </c>
      <c r="S176" s="15" t="n">
        <f aca="false">IF(L176&gt;0,1,0)</f>
        <v>0</v>
      </c>
    </row>
    <row r="177" customFormat="false" ht="15" hidden="false" customHeight="false" outlineLevel="0" collapsed="false">
      <c r="A177" s="15" t="n">
        <v>176</v>
      </c>
      <c r="B177" s="15" t="n">
        <f aca="false">INT((A177-1)/12)+1</f>
        <v>15</v>
      </c>
      <c r="C177" s="15" t="n">
        <f aca="false">MIN(Inputs!$C$4+B177-1,99)</f>
        <v>88</v>
      </c>
      <c r="D177" s="55" t="n">
        <f aca="false">Inputs!$C$29</f>
        <v>0.06</v>
      </c>
      <c r="E177" s="15" t="n">
        <f aca="false">R176</f>
        <v>0</v>
      </c>
      <c r="F177" s="56" t="n">
        <f aca="false">Q176</f>
        <v>205930.786666272</v>
      </c>
      <c r="G177" s="56" t="n">
        <f aca="false">IF(AND(MOD(A177-1,12)=0,B177&lt;=Inputs!$C$7,E177=0),Inputs!$C$6,0)</f>
        <v>0</v>
      </c>
      <c r="H177" s="56" t="n">
        <f aca="false">IF(B177=1,G177*Inputs!$C$9,0)</f>
        <v>0</v>
      </c>
      <c r="I177" s="56" t="n">
        <f aca="false">I176+G177</f>
        <v>120000</v>
      </c>
      <c r="J177" s="56" t="n">
        <f aca="false">(F177+G177+H177)*((1+D177)^(1/12)-1)</f>
        <v>1002.37851705895</v>
      </c>
      <c r="K177" s="56" t="n">
        <f aca="false">(F177+G177+H177+J177)*(Inputs!$C$14+IF(B177&lt;=10,Inputs!$C$12,Inputs!$C$13))/12</f>
        <v>103.466582591665</v>
      </c>
      <c r="L177" s="56" t="n">
        <f aca="false">IF(OR(E177=1,A177&lt;=Inputs!$C$15),0,MAX(Inputs!$C$8*I177-(F177+G177+H177+J177-K177),0))</f>
        <v>0</v>
      </c>
      <c r="M177" s="56" t="n">
        <f aca="false">L177*INDEX(Rates!$B$2:$C$101,C177+1,IF(Inputs!$C$5="Male",1,2))/1000/12*Inputs!$C$16</f>
        <v>0</v>
      </c>
      <c r="N177" s="56" t="n">
        <f aca="false">IF($V$1=1,MAX(F177+G177+H177+J177-K177-M177,0)*Inputs!$C$22/12,0)</f>
        <v>0</v>
      </c>
      <c r="O177" s="56" t="n">
        <f aca="false">IF(AND(MOD(A177,12)=0,B177&gt;=Inputs!$C$18),MAX(F177+G177+H177+J177-K177-M177-N177,0)*Inputs!$C$17,0)</f>
        <v>0</v>
      </c>
      <c r="P177" s="56" t="n">
        <f aca="false">F177+G177+H177+J177-K177-M177-N177+O177</f>
        <v>206829.698600739</v>
      </c>
      <c r="Q177" s="56" t="n">
        <f aca="false">IF(OR(E177=1,P177&lt;=0),0,P177)</f>
        <v>206829.698600739</v>
      </c>
      <c r="R177" s="15" t="n">
        <f aca="false">IF(OR(E177=1,AND(P177&lt;=0,I177&gt;0)),1,0)</f>
        <v>0</v>
      </c>
      <c r="S177" s="15" t="n">
        <f aca="false">IF(L177&gt;0,1,0)</f>
        <v>0</v>
      </c>
    </row>
    <row r="178" customFormat="false" ht="15" hidden="false" customHeight="false" outlineLevel="0" collapsed="false">
      <c r="A178" s="15" t="n">
        <v>177</v>
      </c>
      <c r="B178" s="15" t="n">
        <f aca="false">INT((A178-1)/12)+1</f>
        <v>15</v>
      </c>
      <c r="C178" s="15" t="n">
        <f aca="false">MIN(Inputs!$C$4+B178-1,99)</f>
        <v>88</v>
      </c>
      <c r="D178" s="55" t="n">
        <f aca="false">Inputs!$C$29</f>
        <v>0.06</v>
      </c>
      <c r="E178" s="15" t="n">
        <f aca="false">R177</f>
        <v>0</v>
      </c>
      <c r="F178" s="56" t="n">
        <f aca="false">Q177</f>
        <v>206829.698600739</v>
      </c>
      <c r="G178" s="56" t="n">
        <f aca="false">IF(AND(MOD(A178-1,12)=0,B178&lt;=Inputs!$C$7,E178=0),Inputs!$C$6,0)</f>
        <v>0</v>
      </c>
      <c r="H178" s="56" t="n">
        <f aca="false">IF(B178=1,G178*Inputs!$C$9,0)</f>
        <v>0</v>
      </c>
      <c r="I178" s="56" t="n">
        <f aca="false">I177+G178</f>
        <v>120000</v>
      </c>
      <c r="J178" s="56" t="n">
        <f aca="false">(F178+G178+H178)*((1+D178)^(1/12)-1)</f>
        <v>1006.75401635376</v>
      </c>
      <c r="K178" s="56" t="n">
        <f aca="false">(F178+G178+H178+J178)*(Inputs!$C$14+IF(B178&lt;=10,Inputs!$C$12,Inputs!$C$13))/12</f>
        <v>103.918226308546</v>
      </c>
      <c r="L178" s="56" t="n">
        <f aca="false">IF(OR(E178=1,A178&lt;=Inputs!$C$15),0,MAX(Inputs!$C$8*I178-(F178+G178+H178+J178-K178),0))</f>
        <v>0</v>
      </c>
      <c r="M178" s="56" t="n">
        <f aca="false">L178*INDEX(Rates!$B$2:$C$101,C178+1,IF(Inputs!$C$5="Male",1,2))/1000/12*Inputs!$C$16</f>
        <v>0</v>
      </c>
      <c r="N178" s="56" t="n">
        <f aca="false">IF($V$1=1,MAX(F178+G178+H178+J178-K178-M178,0)*Inputs!$C$22/12,0)</f>
        <v>0</v>
      </c>
      <c r="O178" s="56" t="n">
        <f aca="false">IF(AND(MOD(A178,12)=0,B178&gt;=Inputs!$C$18),MAX(F178+G178+H178+J178-K178-M178-N178,0)*Inputs!$C$17,0)</f>
        <v>0</v>
      </c>
      <c r="P178" s="56" t="n">
        <f aca="false">F178+G178+H178+J178-K178-M178-N178+O178</f>
        <v>207732.534390784</v>
      </c>
      <c r="Q178" s="56" t="n">
        <f aca="false">IF(OR(E178=1,P178&lt;=0),0,P178)</f>
        <v>207732.534390784</v>
      </c>
      <c r="R178" s="15" t="n">
        <f aca="false">IF(OR(E178=1,AND(P178&lt;=0,I178&gt;0)),1,0)</f>
        <v>0</v>
      </c>
      <c r="S178" s="15" t="n">
        <f aca="false">IF(L178&gt;0,1,0)</f>
        <v>0</v>
      </c>
    </row>
    <row r="179" customFormat="false" ht="15" hidden="false" customHeight="false" outlineLevel="0" collapsed="false">
      <c r="A179" s="15" t="n">
        <v>178</v>
      </c>
      <c r="B179" s="15" t="n">
        <f aca="false">INT((A179-1)/12)+1</f>
        <v>15</v>
      </c>
      <c r="C179" s="15" t="n">
        <f aca="false">MIN(Inputs!$C$4+B179-1,99)</f>
        <v>88</v>
      </c>
      <c r="D179" s="55" t="n">
        <f aca="false">Inputs!$C$29</f>
        <v>0.06</v>
      </c>
      <c r="E179" s="15" t="n">
        <f aca="false">R178</f>
        <v>0</v>
      </c>
      <c r="F179" s="56" t="n">
        <f aca="false">Q178</f>
        <v>207732.534390784</v>
      </c>
      <c r="G179" s="56" t="n">
        <f aca="false">IF(AND(MOD(A179-1,12)=0,B179&lt;=Inputs!$C$7,E179=0),Inputs!$C$6,0)</f>
        <v>0</v>
      </c>
      <c r="H179" s="56" t="n">
        <f aca="false">IF(B179=1,G179*Inputs!$C$9,0)</f>
        <v>0</v>
      </c>
      <c r="I179" s="56" t="n">
        <f aca="false">I178+G179</f>
        <v>120000</v>
      </c>
      <c r="J179" s="56" t="n">
        <f aca="false">(F179+G179+H179)*((1+D179)^(1/12)-1)</f>
        <v>1011.14861521401</v>
      </c>
      <c r="K179" s="56" t="n">
        <f aca="false">(F179+G179+H179+J179)*(Inputs!$C$14+IF(B179&lt;=10,Inputs!$C$12,Inputs!$C$13))/12</f>
        <v>104.371841502999</v>
      </c>
      <c r="L179" s="56" t="n">
        <f aca="false">IF(OR(E179=1,A179&lt;=Inputs!$C$15),0,MAX(Inputs!$C$8*I179-(F179+G179+H179+J179-K179),0))</f>
        <v>0</v>
      </c>
      <c r="M179" s="56" t="n">
        <f aca="false">L179*INDEX(Rates!$B$2:$C$101,C179+1,IF(Inputs!$C$5="Male",1,2))/1000/12*Inputs!$C$16</f>
        <v>0</v>
      </c>
      <c r="N179" s="56" t="n">
        <f aca="false">IF($V$1=1,MAX(F179+G179+H179+J179-K179-M179,0)*Inputs!$C$22/12,0)</f>
        <v>0</v>
      </c>
      <c r="O179" s="56" t="n">
        <f aca="false">IF(AND(MOD(A179,12)=0,B179&gt;=Inputs!$C$18),MAX(F179+G179+H179+J179-K179-M179-N179,0)*Inputs!$C$17,0)</f>
        <v>0</v>
      </c>
      <c r="P179" s="56" t="n">
        <f aca="false">F179+G179+H179+J179-K179-M179-N179+O179</f>
        <v>208639.311164495</v>
      </c>
      <c r="Q179" s="56" t="n">
        <f aca="false">IF(OR(E179=1,P179&lt;=0),0,P179)</f>
        <v>208639.311164495</v>
      </c>
      <c r="R179" s="15" t="n">
        <f aca="false">IF(OR(E179=1,AND(P179&lt;=0,I179&gt;0)),1,0)</f>
        <v>0</v>
      </c>
      <c r="S179" s="15" t="n">
        <f aca="false">IF(L179&gt;0,1,0)</f>
        <v>0</v>
      </c>
    </row>
    <row r="180" customFormat="false" ht="15" hidden="false" customHeight="false" outlineLevel="0" collapsed="false">
      <c r="A180" s="15" t="n">
        <v>179</v>
      </c>
      <c r="B180" s="15" t="n">
        <f aca="false">INT((A180-1)/12)+1</f>
        <v>15</v>
      </c>
      <c r="C180" s="15" t="n">
        <f aca="false">MIN(Inputs!$C$4+B180-1,99)</f>
        <v>88</v>
      </c>
      <c r="D180" s="55" t="n">
        <f aca="false">Inputs!$C$29</f>
        <v>0.06</v>
      </c>
      <c r="E180" s="15" t="n">
        <f aca="false">R179</f>
        <v>0</v>
      </c>
      <c r="F180" s="56" t="n">
        <f aca="false">Q179</f>
        <v>208639.311164495</v>
      </c>
      <c r="G180" s="56" t="n">
        <f aca="false">IF(AND(MOD(A180-1,12)=0,B180&lt;=Inputs!$C$7,E180=0),Inputs!$C$6,0)</f>
        <v>0</v>
      </c>
      <c r="H180" s="56" t="n">
        <f aca="false">IF(B180=1,G180*Inputs!$C$9,0)</f>
        <v>0</v>
      </c>
      <c r="I180" s="56" t="n">
        <f aca="false">I179+G180</f>
        <v>120000</v>
      </c>
      <c r="J180" s="56" t="n">
        <f aca="false">(F180+G180+H180)*((1+D180)^(1/12)-1)</f>
        <v>1015.56239701152</v>
      </c>
      <c r="K180" s="56" t="n">
        <f aca="false">(F180+G180+H180+J180)*(Inputs!$C$14+IF(B180&lt;=10,Inputs!$C$12,Inputs!$C$13))/12</f>
        <v>104.827436780753</v>
      </c>
      <c r="L180" s="56" t="n">
        <f aca="false">IF(OR(E180=1,A180&lt;=Inputs!$C$15),0,MAX(Inputs!$C$8*I180-(F180+G180+H180+J180-K180),0))</f>
        <v>0</v>
      </c>
      <c r="M180" s="56" t="n">
        <f aca="false">L180*INDEX(Rates!$B$2:$C$101,C180+1,IF(Inputs!$C$5="Male",1,2))/1000/12*Inputs!$C$16</f>
        <v>0</v>
      </c>
      <c r="N180" s="56" t="n">
        <f aca="false">IF($V$1=1,MAX(F180+G180+H180+J180-K180-M180,0)*Inputs!$C$22/12,0)</f>
        <v>0</v>
      </c>
      <c r="O180" s="56" t="n">
        <f aca="false">IF(AND(MOD(A180,12)=0,B180&gt;=Inputs!$C$18),MAX(F180+G180+H180+J180-K180-M180-N180,0)*Inputs!$C$17,0)</f>
        <v>0</v>
      </c>
      <c r="P180" s="56" t="n">
        <f aca="false">F180+G180+H180+J180-K180-M180-N180+O180</f>
        <v>209550.046124726</v>
      </c>
      <c r="Q180" s="56" t="n">
        <f aca="false">IF(OR(E180=1,P180&lt;=0),0,P180)</f>
        <v>209550.046124726</v>
      </c>
      <c r="R180" s="15" t="n">
        <f aca="false">IF(OR(E180=1,AND(P180&lt;=0,I180&gt;0)),1,0)</f>
        <v>0</v>
      </c>
      <c r="S180" s="15" t="n">
        <f aca="false">IF(L180&gt;0,1,0)</f>
        <v>0</v>
      </c>
    </row>
    <row r="181" customFormat="false" ht="15" hidden="false" customHeight="false" outlineLevel="0" collapsed="false">
      <c r="A181" s="15" t="n">
        <v>180</v>
      </c>
      <c r="B181" s="15" t="n">
        <f aca="false">INT((A181-1)/12)+1</f>
        <v>15</v>
      </c>
      <c r="C181" s="15" t="n">
        <f aca="false">MIN(Inputs!$C$4+B181-1,99)</f>
        <v>88</v>
      </c>
      <c r="D181" s="55" t="n">
        <f aca="false">Inputs!$C$29</f>
        <v>0.06</v>
      </c>
      <c r="E181" s="15" t="n">
        <f aca="false">R180</f>
        <v>0</v>
      </c>
      <c r="F181" s="56" t="n">
        <f aca="false">Q180</f>
        <v>209550.046124726</v>
      </c>
      <c r="G181" s="56" t="n">
        <f aca="false">IF(AND(MOD(A181-1,12)=0,B181&lt;=Inputs!$C$7,E181=0),Inputs!$C$6,0)</f>
        <v>0</v>
      </c>
      <c r="H181" s="56" t="n">
        <f aca="false">IF(B181=1,G181*Inputs!$C$9,0)</f>
        <v>0</v>
      </c>
      <c r="I181" s="56" t="n">
        <f aca="false">I180+G181</f>
        <v>120000</v>
      </c>
      <c r="J181" s="56" t="n">
        <f aca="false">(F181+G181+H181)*((1+D181)^(1/12)-1)</f>
        <v>1019.99544548207</v>
      </c>
      <c r="K181" s="56" t="n">
        <f aca="false">(F181+G181+H181+J181)*(Inputs!$C$14+IF(B181&lt;=10,Inputs!$C$12,Inputs!$C$13))/12</f>
        <v>105.285020785104</v>
      </c>
      <c r="L181" s="56" t="n">
        <f aca="false">IF(OR(E181=1,A181&lt;=Inputs!$C$15),0,MAX(Inputs!$C$8*I181-(F181+G181+H181+J181-K181),0))</f>
        <v>0</v>
      </c>
      <c r="M181" s="56" t="n">
        <f aca="false">L181*INDEX(Rates!$B$2:$C$101,C181+1,IF(Inputs!$C$5="Male",1,2))/1000/12*Inputs!$C$16</f>
        <v>0</v>
      </c>
      <c r="N181" s="56" t="n">
        <f aca="false">IF($V$1=1,MAX(F181+G181+H181+J181-K181-M181,0)*Inputs!$C$22/12,0)</f>
        <v>0</v>
      </c>
      <c r="O181" s="56" t="n">
        <f aca="false">IF(AND(MOD(A181,12)=0,B181&gt;=Inputs!$C$18),MAX(F181+G181+H181+J181-K181-M181-N181,0)*Inputs!$C$17,0)</f>
        <v>1052.32378274712</v>
      </c>
      <c r="P181" s="56" t="n">
        <f aca="false">F181+G181+H181+J181-K181-M181-N181+O181</f>
        <v>211517.08033217</v>
      </c>
      <c r="Q181" s="56" t="n">
        <f aca="false">IF(OR(E181=1,P181&lt;=0),0,P181)</f>
        <v>211517.08033217</v>
      </c>
      <c r="R181" s="15" t="n">
        <f aca="false">IF(OR(E181=1,AND(P181&lt;=0,I181&gt;0)),1,0)</f>
        <v>0</v>
      </c>
      <c r="S181" s="15" t="n">
        <f aca="false">IF(L181&gt;0,1,0)</f>
        <v>0</v>
      </c>
    </row>
    <row r="182" customFormat="false" ht="15" hidden="false" customHeight="false" outlineLevel="0" collapsed="false">
      <c r="A182" s="15" t="n">
        <v>181</v>
      </c>
      <c r="B182" s="15" t="n">
        <f aca="false">INT((A182-1)/12)+1</f>
        <v>16</v>
      </c>
      <c r="C182" s="15" t="n">
        <f aca="false">MIN(Inputs!$C$4+B182-1,99)</f>
        <v>89</v>
      </c>
      <c r="D182" s="55" t="n">
        <f aca="false">Inputs!$C$29</f>
        <v>0.06</v>
      </c>
      <c r="E182" s="15" t="n">
        <f aca="false">R181</f>
        <v>0</v>
      </c>
      <c r="F182" s="56" t="n">
        <f aca="false">Q181</f>
        <v>211517.08033217</v>
      </c>
      <c r="G182" s="56" t="n">
        <f aca="false">IF(AND(MOD(A182-1,12)=0,B182&lt;=Inputs!$C$7,E182=0),Inputs!$C$6,0)</f>
        <v>0</v>
      </c>
      <c r="H182" s="56" t="n">
        <f aca="false">IF(B182=1,G182*Inputs!$C$9,0)</f>
        <v>0</v>
      </c>
      <c r="I182" s="56" t="n">
        <f aca="false">I181+G182</f>
        <v>120000</v>
      </c>
      <c r="J182" s="56" t="n">
        <f aca="false">(F182+G182+H182)*((1+D182)^(1/12)-1)</f>
        <v>1029.57008395057</v>
      </c>
      <c r="K182" s="56" t="n">
        <f aca="false">(F182+G182+H182+J182)*(Inputs!$C$14+IF(B182&lt;=10,Inputs!$C$12,Inputs!$C$13))/12</f>
        <v>106.27332520806</v>
      </c>
      <c r="L182" s="56" t="n">
        <f aca="false">IF(OR(E182=1,A182&lt;=Inputs!$C$15),0,MAX(Inputs!$C$8*I182-(F182+G182+H182+J182-K182),0))</f>
        <v>0</v>
      </c>
      <c r="M182" s="56" t="n">
        <f aca="false">L182*INDEX(Rates!$B$2:$C$101,C182+1,IF(Inputs!$C$5="Male",1,2))/1000/12*Inputs!$C$16</f>
        <v>0</v>
      </c>
      <c r="N182" s="56" t="n">
        <f aca="false">IF($V$1=1,MAX(F182+G182+H182+J182-K182-M182,0)*Inputs!$C$22/12,0)</f>
        <v>0</v>
      </c>
      <c r="O182" s="56" t="n">
        <f aca="false">IF(AND(MOD(A182,12)=0,B182&gt;=Inputs!$C$18),MAX(F182+G182+H182+J182-K182-M182-N182,0)*Inputs!$C$17,0)</f>
        <v>0</v>
      </c>
      <c r="P182" s="56" t="n">
        <f aca="false">F182+G182+H182+J182-K182-M182-N182+O182</f>
        <v>212440.377090913</v>
      </c>
      <c r="Q182" s="56" t="n">
        <f aca="false">IF(OR(E182=1,P182&lt;=0),0,P182)</f>
        <v>212440.377090913</v>
      </c>
      <c r="R182" s="15" t="n">
        <f aca="false">IF(OR(E182=1,AND(P182&lt;=0,I182&gt;0)),1,0)</f>
        <v>0</v>
      </c>
      <c r="S182" s="15" t="n">
        <f aca="false">IF(L182&gt;0,1,0)</f>
        <v>0</v>
      </c>
    </row>
    <row r="183" customFormat="false" ht="15" hidden="false" customHeight="false" outlineLevel="0" collapsed="false">
      <c r="A183" s="15" t="n">
        <v>182</v>
      </c>
      <c r="B183" s="15" t="n">
        <f aca="false">INT((A183-1)/12)+1</f>
        <v>16</v>
      </c>
      <c r="C183" s="15" t="n">
        <f aca="false">MIN(Inputs!$C$4+B183-1,99)</f>
        <v>89</v>
      </c>
      <c r="D183" s="55" t="n">
        <f aca="false">Inputs!$C$29</f>
        <v>0.06</v>
      </c>
      <c r="E183" s="15" t="n">
        <f aca="false">R182</f>
        <v>0</v>
      </c>
      <c r="F183" s="56" t="n">
        <f aca="false">Q182</f>
        <v>212440.377090913</v>
      </c>
      <c r="G183" s="56" t="n">
        <f aca="false">IF(AND(MOD(A183-1,12)=0,B183&lt;=Inputs!$C$7,E183=0),Inputs!$C$6,0)</f>
        <v>0</v>
      </c>
      <c r="H183" s="56" t="n">
        <f aca="false">IF(B183=1,G183*Inputs!$C$9,0)</f>
        <v>0</v>
      </c>
      <c r="I183" s="56" t="n">
        <f aca="false">I182+G183</f>
        <v>120000</v>
      </c>
      <c r="J183" s="56" t="n">
        <f aca="false">(F183+G183+H183)*((1+D183)^(1/12)-1)</f>
        <v>1034.06427761056</v>
      </c>
      <c r="K183" s="56" t="n">
        <f aca="false">(F183+G183+H183+J183)*(Inputs!$C$14+IF(B183&lt;=10,Inputs!$C$12,Inputs!$C$13))/12</f>
        <v>106.737220684262</v>
      </c>
      <c r="L183" s="56" t="n">
        <f aca="false">IF(OR(E183=1,A183&lt;=Inputs!$C$15),0,MAX(Inputs!$C$8*I183-(F183+G183+H183+J183-K183),0))</f>
        <v>0</v>
      </c>
      <c r="M183" s="56" t="n">
        <f aca="false">L183*INDEX(Rates!$B$2:$C$101,C183+1,IF(Inputs!$C$5="Male",1,2))/1000/12*Inputs!$C$16</f>
        <v>0</v>
      </c>
      <c r="N183" s="56" t="n">
        <f aca="false">IF($V$1=1,MAX(F183+G183+H183+J183-K183-M183,0)*Inputs!$C$22/12,0)</f>
        <v>0</v>
      </c>
      <c r="O183" s="56" t="n">
        <f aca="false">IF(AND(MOD(A183,12)=0,B183&gt;=Inputs!$C$18),MAX(F183+G183+H183+J183-K183-M183-N183,0)*Inputs!$C$17,0)</f>
        <v>0</v>
      </c>
      <c r="P183" s="56" t="n">
        <f aca="false">F183+G183+H183+J183-K183-M183-N183+O183</f>
        <v>213367.704147839</v>
      </c>
      <c r="Q183" s="56" t="n">
        <f aca="false">IF(OR(E183=1,P183&lt;=0),0,P183)</f>
        <v>213367.704147839</v>
      </c>
      <c r="R183" s="15" t="n">
        <f aca="false">IF(OR(E183=1,AND(P183&lt;=0,I183&gt;0)),1,0)</f>
        <v>0</v>
      </c>
      <c r="S183" s="15" t="n">
        <f aca="false">IF(L183&gt;0,1,0)</f>
        <v>0</v>
      </c>
    </row>
    <row r="184" customFormat="false" ht="15" hidden="false" customHeight="false" outlineLevel="0" collapsed="false">
      <c r="A184" s="15" t="n">
        <v>183</v>
      </c>
      <c r="B184" s="15" t="n">
        <f aca="false">INT((A184-1)/12)+1</f>
        <v>16</v>
      </c>
      <c r="C184" s="15" t="n">
        <f aca="false">MIN(Inputs!$C$4+B184-1,99)</f>
        <v>89</v>
      </c>
      <c r="D184" s="55" t="n">
        <f aca="false">Inputs!$C$29</f>
        <v>0.06</v>
      </c>
      <c r="E184" s="15" t="n">
        <f aca="false">R183</f>
        <v>0</v>
      </c>
      <c r="F184" s="56" t="n">
        <f aca="false">Q183</f>
        <v>213367.704147839</v>
      </c>
      <c r="G184" s="56" t="n">
        <f aca="false">IF(AND(MOD(A184-1,12)=0,B184&lt;=Inputs!$C$7,E184=0),Inputs!$C$6,0)</f>
        <v>0</v>
      </c>
      <c r="H184" s="56" t="n">
        <f aca="false">IF(B184=1,G184*Inputs!$C$9,0)</f>
        <v>0</v>
      </c>
      <c r="I184" s="56" t="n">
        <f aca="false">I183+G184</f>
        <v>120000</v>
      </c>
      <c r="J184" s="56" t="n">
        <f aca="false">(F184+G184+H184)*((1+D184)^(1/12)-1)</f>
        <v>1038.57808895076</v>
      </c>
      <c r="K184" s="56" t="n">
        <f aca="false">(F184+G184+H184+J184)*(Inputs!$C$14+IF(B184&lt;=10,Inputs!$C$12,Inputs!$C$13))/12</f>
        <v>107.203141118395</v>
      </c>
      <c r="L184" s="56" t="n">
        <f aca="false">IF(OR(E184=1,A184&lt;=Inputs!$C$15),0,MAX(Inputs!$C$8*I184-(F184+G184+H184+J184-K184),0))</f>
        <v>0</v>
      </c>
      <c r="M184" s="56" t="n">
        <f aca="false">L184*INDEX(Rates!$B$2:$C$101,C184+1,IF(Inputs!$C$5="Male",1,2))/1000/12*Inputs!$C$16</f>
        <v>0</v>
      </c>
      <c r="N184" s="56" t="n">
        <f aca="false">IF($V$1=1,MAX(F184+G184+H184+J184-K184-M184,0)*Inputs!$C$22/12,0)</f>
        <v>0</v>
      </c>
      <c r="O184" s="56" t="n">
        <f aca="false">IF(AND(MOD(A184,12)=0,B184&gt;=Inputs!$C$18),MAX(F184+G184+H184+J184-K184-M184-N184,0)*Inputs!$C$17,0)</f>
        <v>0</v>
      </c>
      <c r="P184" s="56" t="n">
        <f aca="false">F184+G184+H184+J184-K184-M184-N184+O184</f>
        <v>214299.079095671</v>
      </c>
      <c r="Q184" s="56" t="n">
        <f aca="false">IF(OR(E184=1,P184&lt;=0),0,P184)</f>
        <v>214299.079095671</v>
      </c>
      <c r="R184" s="15" t="n">
        <f aca="false">IF(OR(E184=1,AND(P184&lt;=0,I184&gt;0)),1,0)</f>
        <v>0</v>
      </c>
      <c r="S184" s="15" t="n">
        <f aca="false">IF(L184&gt;0,1,0)</f>
        <v>0</v>
      </c>
    </row>
    <row r="185" customFormat="false" ht="15" hidden="false" customHeight="false" outlineLevel="0" collapsed="false">
      <c r="A185" s="15" t="n">
        <v>184</v>
      </c>
      <c r="B185" s="15" t="n">
        <f aca="false">INT((A185-1)/12)+1</f>
        <v>16</v>
      </c>
      <c r="C185" s="15" t="n">
        <f aca="false">MIN(Inputs!$C$4+B185-1,99)</f>
        <v>89</v>
      </c>
      <c r="D185" s="55" t="n">
        <f aca="false">Inputs!$C$29</f>
        <v>0.06</v>
      </c>
      <c r="E185" s="15" t="n">
        <f aca="false">R184</f>
        <v>0</v>
      </c>
      <c r="F185" s="56" t="n">
        <f aca="false">Q184</f>
        <v>214299.079095671</v>
      </c>
      <c r="G185" s="56" t="n">
        <f aca="false">IF(AND(MOD(A185-1,12)=0,B185&lt;=Inputs!$C$7,E185=0),Inputs!$C$6,0)</f>
        <v>0</v>
      </c>
      <c r="H185" s="56" t="n">
        <f aca="false">IF(B185=1,G185*Inputs!$C$9,0)</f>
        <v>0</v>
      </c>
      <c r="I185" s="56" t="n">
        <f aca="false">I184+G185</f>
        <v>120000</v>
      </c>
      <c r="J185" s="56" t="n">
        <f aca="false">(F185+G185+H185)*((1+D185)^(1/12)-1)</f>
        <v>1043.11160360463</v>
      </c>
      <c r="K185" s="56" t="n">
        <f aca="false">(F185+G185+H185+J185)*(Inputs!$C$14+IF(B185&lt;=10,Inputs!$C$12,Inputs!$C$13))/12</f>
        <v>107.671095349638</v>
      </c>
      <c r="L185" s="56" t="n">
        <f aca="false">IF(OR(E185=1,A185&lt;=Inputs!$C$15),0,MAX(Inputs!$C$8*I185-(F185+G185+H185+J185-K185),0))</f>
        <v>0</v>
      </c>
      <c r="M185" s="56" t="n">
        <f aca="false">L185*INDEX(Rates!$B$2:$C$101,C185+1,IF(Inputs!$C$5="Male",1,2))/1000/12*Inputs!$C$16</f>
        <v>0</v>
      </c>
      <c r="N185" s="56" t="n">
        <f aca="false">IF($V$1=1,MAX(F185+G185+H185+J185-K185-M185,0)*Inputs!$C$22/12,0)</f>
        <v>0</v>
      </c>
      <c r="O185" s="56" t="n">
        <f aca="false">IF(AND(MOD(A185,12)=0,B185&gt;=Inputs!$C$18),MAX(F185+G185+H185+J185-K185-M185-N185,0)*Inputs!$C$17,0)</f>
        <v>0</v>
      </c>
      <c r="P185" s="56" t="n">
        <f aca="false">F185+G185+H185+J185-K185-M185-N185+O185</f>
        <v>215234.519603926</v>
      </c>
      <c r="Q185" s="56" t="n">
        <f aca="false">IF(OR(E185=1,P185&lt;=0),0,P185)</f>
        <v>215234.519603926</v>
      </c>
      <c r="R185" s="15" t="n">
        <f aca="false">IF(OR(E185=1,AND(P185&lt;=0,I185&gt;0)),1,0)</f>
        <v>0</v>
      </c>
      <c r="S185" s="15" t="n">
        <f aca="false">IF(L185&gt;0,1,0)</f>
        <v>0</v>
      </c>
    </row>
    <row r="186" customFormat="false" ht="15" hidden="false" customHeight="false" outlineLevel="0" collapsed="false">
      <c r="A186" s="15" t="n">
        <v>185</v>
      </c>
      <c r="B186" s="15" t="n">
        <f aca="false">INT((A186-1)/12)+1</f>
        <v>16</v>
      </c>
      <c r="C186" s="15" t="n">
        <f aca="false">MIN(Inputs!$C$4+B186-1,99)</f>
        <v>89</v>
      </c>
      <c r="D186" s="55" t="n">
        <f aca="false">Inputs!$C$29</f>
        <v>0.06</v>
      </c>
      <c r="E186" s="15" t="n">
        <f aca="false">R185</f>
        <v>0</v>
      </c>
      <c r="F186" s="56" t="n">
        <f aca="false">Q185</f>
        <v>215234.519603926</v>
      </c>
      <c r="G186" s="56" t="n">
        <f aca="false">IF(AND(MOD(A186-1,12)=0,B186&lt;=Inputs!$C$7,E186=0),Inputs!$C$6,0)</f>
        <v>0</v>
      </c>
      <c r="H186" s="56" t="n">
        <f aca="false">IF(B186=1,G186*Inputs!$C$9,0)</f>
        <v>0</v>
      </c>
      <c r="I186" s="56" t="n">
        <f aca="false">I185+G186</f>
        <v>120000</v>
      </c>
      <c r="J186" s="56" t="n">
        <f aca="false">(F186+G186+H186)*((1+D186)^(1/12)-1)</f>
        <v>1047.66490757943</v>
      </c>
      <c r="K186" s="56" t="n">
        <f aca="false">(F186+G186+H186+J186)*(Inputs!$C$14+IF(B186&lt;=10,Inputs!$C$12,Inputs!$C$13))/12</f>
        <v>108.141092255753</v>
      </c>
      <c r="L186" s="56" t="n">
        <f aca="false">IF(OR(E186=1,A186&lt;=Inputs!$C$15),0,MAX(Inputs!$C$8*I186-(F186+G186+H186+J186-K186),0))</f>
        <v>0</v>
      </c>
      <c r="M186" s="56" t="n">
        <f aca="false">L186*INDEX(Rates!$B$2:$C$101,C186+1,IF(Inputs!$C$5="Male",1,2))/1000/12*Inputs!$C$16</f>
        <v>0</v>
      </c>
      <c r="N186" s="56" t="n">
        <f aca="false">IF($V$1=1,MAX(F186+G186+H186+J186-K186-M186,0)*Inputs!$C$22/12,0)</f>
        <v>0</v>
      </c>
      <c r="O186" s="56" t="n">
        <f aca="false">IF(AND(MOD(A186,12)=0,B186&gt;=Inputs!$C$18),MAX(F186+G186+H186+J186-K186-M186-N186,0)*Inputs!$C$17,0)</f>
        <v>0</v>
      </c>
      <c r="P186" s="56" t="n">
        <f aca="false">F186+G186+H186+J186-K186-M186-N186+O186</f>
        <v>216174.04341925</v>
      </c>
      <c r="Q186" s="56" t="n">
        <f aca="false">IF(OR(E186=1,P186&lt;=0),0,P186)</f>
        <v>216174.04341925</v>
      </c>
      <c r="R186" s="15" t="n">
        <f aca="false">IF(OR(E186=1,AND(P186&lt;=0,I186&gt;0)),1,0)</f>
        <v>0</v>
      </c>
      <c r="S186" s="15" t="n">
        <f aca="false">IF(L186&gt;0,1,0)</f>
        <v>0</v>
      </c>
    </row>
    <row r="187" customFormat="false" ht="15" hidden="false" customHeight="false" outlineLevel="0" collapsed="false">
      <c r="A187" s="15" t="n">
        <v>186</v>
      </c>
      <c r="B187" s="15" t="n">
        <f aca="false">INT((A187-1)/12)+1</f>
        <v>16</v>
      </c>
      <c r="C187" s="15" t="n">
        <f aca="false">MIN(Inputs!$C$4+B187-1,99)</f>
        <v>89</v>
      </c>
      <c r="D187" s="55" t="n">
        <f aca="false">Inputs!$C$29</f>
        <v>0.06</v>
      </c>
      <c r="E187" s="15" t="n">
        <f aca="false">R186</f>
        <v>0</v>
      </c>
      <c r="F187" s="56" t="n">
        <f aca="false">Q186</f>
        <v>216174.04341925</v>
      </c>
      <c r="G187" s="56" t="n">
        <f aca="false">IF(AND(MOD(A187-1,12)=0,B187&lt;=Inputs!$C$7,E187=0),Inputs!$C$6,0)</f>
        <v>0</v>
      </c>
      <c r="H187" s="56" t="n">
        <f aca="false">IF(B187=1,G187*Inputs!$C$9,0)</f>
        <v>0</v>
      </c>
      <c r="I187" s="56" t="n">
        <f aca="false">I186+G187</f>
        <v>120000</v>
      </c>
      <c r="J187" s="56" t="n">
        <f aca="false">(F187+G187+H187)*((1+D187)^(1/12)-1)</f>
        <v>1052.23808725786</v>
      </c>
      <c r="K187" s="56" t="n">
        <f aca="false">(F187+G187+H187+J187)*(Inputs!$C$14+IF(B187&lt;=10,Inputs!$C$12,Inputs!$C$13))/12</f>
        <v>108.613140753254</v>
      </c>
      <c r="L187" s="56" t="n">
        <f aca="false">IF(OR(E187=1,A187&lt;=Inputs!$C$15),0,MAX(Inputs!$C$8*I187-(F187+G187+H187+J187-K187),0))</f>
        <v>0</v>
      </c>
      <c r="M187" s="56" t="n">
        <f aca="false">L187*INDEX(Rates!$B$2:$C$101,C187+1,IF(Inputs!$C$5="Male",1,2))/1000/12*Inputs!$C$16</f>
        <v>0</v>
      </c>
      <c r="N187" s="56" t="n">
        <f aca="false">IF($V$1=1,MAX(F187+G187+H187+J187-K187-M187,0)*Inputs!$C$22/12,0)</f>
        <v>0</v>
      </c>
      <c r="O187" s="56" t="n">
        <f aca="false">IF(AND(MOD(A187,12)=0,B187&gt;=Inputs!$C$18),MAX(F187+G187+H187+J187-K187-M187-N187,0)*Inputs!$C$17,0)</f>
        <v>0</v>
      </c>
      <c r="P187" s="56" t="n">
        <f aca="false">F187+G187+H187+J187-K187-M187-N187+O187</f>
        <v>217117.668365755</v>
      </c>
      <c r="Q187" s="56" t="n">
        <f aca="false">IF(OR(E187=1,P187&lt;=0),0,P187)</f>
        <v>217117.668365755</v>
      </c>
      <c r="R187" s="15" t="n">
        <f aca="false">IF(OR(E187=1,AND(P187&lt;=0,I187&gt;0)),1,0)</f>
        <v>0</v>
      </c>
      <c r="S187" s="15" t="n">
        <f aca="false">IF(L187&gt;0,1,0)</f>
        <v>0</v>
      </c>
    </row>
    <row r="188" customFormat="false" ht="15" hidden="false" customHeight="false" outlineLevel="0" collapsed="false">
      <c r="A188" s="15" t="n">
        <v>187</v>
      </c>
      <c r="B188" s="15" t="n">
        <f aca="false">INT((A188-1)/12)+1</f>
        <v>16</v>
      </c>
      <c r="C188" s="15" t="n">
        <f aca="false">MIN(Inputs!$C$4+B188-1,99)</f>
        <v>89</v>
      </c>
      <c r="D188" s="55" t="n">
        <f aca="false">Inputs!$C$29</f>
        <v>0.06</v>
      </c>
      <c r="E188" s="15" t="n">
        <f aca="false">R187</f>
        <v>0</v>
      </c>
      <c r="F188" s="56" t="n">
        <f aca="false">Q187</f>
        <v>217117.668365755</v>
      </c>
      <c r="G188" s="56" t="n">
        <f aca="false">IF(AND(MOD(A188-1,12)=0,B188&lt;=Inputs!$C$7,E188=0),Inputs!$C$6,0)</f>
        <v>0</v>
      </c>
      <c r="H188" s="56" t="n">
        <f aca="false">IF(B188=1,G188*Inputs!$C$9,0)</f>
        <v>0</v>
      </c>
      <c r="I188" s="56" t="n">
        <f aca="false">I187+G188</f>
        <v>120000</v>
      </c>
      <c r="J188" s="56" t="n">
        <f aca="false">(F188+G188+H188)*((1+D188)^(1/12)-1)</f>
        <v>1056.83122939969</v>
      </c>
      <c r="K188" s="56" t="n">
        <f aca="false">(F188+G188+H188+J188)*(Inputs!$C$14+IF(B188&lt;=10,Inputs!$C$12,Inputs!$C$13))/12</f>
        <v>109.087249797577</v>
      </c>
      <c r="L188" s="56" t="n">
        <f aca="false">IF(OR(E188=1,A188&lt;=Inputs!$C$15),0,MAX(Inputs!$C$8*I188-(F188+G188+H188+J188-K188),0))</f>
        <v>0</v>
      </c>
      <c r="M188" s="56" t="n">
        <f aca="false">L188*INDEX(Rates!$B$2:$C$101,C188+1,IF(Inputs!$C$5="Male",1,2))/1000/12*Inputs!$C$16</f>
        <v>0</v>
      </c>
      <c r="N188" s="56" t="n">
        <f aca="false">IF($V$1=1,MAX(F188+G188+H188+J188-K188-M188,0)*Inputs!$C$22/12,0)</f>
        <v>0</v>
      </c>
      <c r="O188" s="56" t="n">
        <f aca="false">IF(AND(MOD(A188,12)=0,B188&gt;=Inputs!$C$18),MAX(F188+G188+H188+J188-K188-M188-N188,0)*Inputs!$C$17,0)</f>
        <v>0</v>
      </c>
      <c r="P188" s="56" t="n">
        <f aca="false">F188+G188+H188+J188-K188-M188-N188+O188</f>
        <v>218065.412345357</v>
      </c>
      <c r="Q188" s="56" t="n">
        <f aca="false">IF(OR(E188=1,P188&lt;=0),0,P188)</f>
        <v>218065.412345357</v>
      </c>
      <c r="R188" s="15" t="n">
        <f aca="false">IF(OR(E188=1,AND(P188&lt;=0,I188&gt;0)),1,0)</f>
        <v>0</v>
      </c>
      <c r="S188" s="15" t="n">
        <f aca="false">IF(L188&gt;0,1,0)</f>
        <v>0</v>
      </c>
    </row>
    <row r="189" customFormat="false" ht="15" hidden="false" customHeight="false" outlineLevel="0" collapsed="false">
      <c r="A189" s="15" t="n">
        <v>188</v>
      </c>
      <c r="B189" s="15" t="n">
        <f aca="false">INT((A189-1)/12)+1</f>
        <v>16</v>
      </c>
      <c r="C189" s="15" t="n">
        <f aca="false">MIN(Inputs!$C$4+B189-1,99)</f>
        <v>89</v>
      </c>
      <c r="D189" s="55" t="n">
        <f aca="false">Inputs!$C$29</f>
        <v>0.06</v>
      </c>
      <c r="E189" s="15" t="n">
        <f aca="false">R188</f>
        <v>0</v>
      </c>
      <c r="F189" s="56" t="n">
        <f aca="false">Q188</f>
        <v>218065.412345357</v>
      </c>
      <c r="G189" s="56" t="n">
        <f aca="false">IF(AND(MOD(A189-1,12)=0,B189&lt;=Inputs!$C$7,E189=0),Inputs!$C$6,0)</f>
        <v>0</v>
      </c>
      <c r="H189" s="56" t="n">
        <f aca="false">IF(B189=1,G189*Inputs!$C$9,0)</f>
        <v>0</v>
      </c>
      <c r="I189" s="56" t="n">
        <f aca="false">I188+G189</f>
        <v>120000</v>
      </c>
      <c r="J189" s="56" t="n">
        <f aca="false">(F189+G189+H189)*((1+D189)^(1/12)-1)</f>
        <v>1061.44442114341</v>
      </c>
      <c r="K189" s="56" t="n">
        <f aca="false">(F189+G189+H189+J189)*(Inputs!$C$14+IF(B189&lt;=10,Inputs!$C$12,Inputs!$C$13))/12</f>
        <v>109.56342838325</v>
      </c>
      <c r="L189" s="56" t="n">
        <f aca="false">IF(OR(E189=1,A189&lt;=Inputs!$C$15),0,MAX(Inputs!$C$8*I189-(F189+G189+H189+J189-K189),0))</f>
        <v>0</v>
      </c>
      <c r="M189" s="56" t="n">
        <f aca="false">L189*INDEX(Rates!$B$2:$C$101,C189+1,IF(Inputs!$C$5="Male",1,2))/1000/12*Inputs!$C$16</f>
        <v>0</v>
      </c>
      <c r="N189" s="56" t="n">
        <f aca="false">IF($V$1=1,MAX(F189+G189+H189+J189-K189-M189,0)*Inputs!$C$22/12,0)</f>
        <v>0</v>
      </c>
      <c r="O189" s="56" t="n">
        <f aca="false">IF(AND(MOD(A189,12)=0,B189&gt;=Inputs!$C$18),MAX(F189+G189+H189+J189-K189-M189-N189,0)*Inputs!$C$17,0)</f>
        <v>0</v>
      </c>
      <c r="P189" s="56" t="n">
        <f aca="false">F189+G189+H189+J189-K189-M189-N189+O189</f>
        <v>219017.293338117</v>
      </c>
      <c r="Q189" s="56" t="n">
        <f aca="false">IF(OR(E189=1,P189&lt;=0),0,P189)</f>
        <v>219017.293338117</v>
      </c>
      <c r="R189" s="15" t="n">
        <f aca="false">IF(OR(E189=1,AND(P189&lt;=0,I189&gt;0)),1,0)</f>
        <v>0</v>
      </c>
      <c r="S189" s="15" t="n">
        <f aca="false">IF(L189&gt;0,1,0)</f>
        <v>0</v>
      </c>
    </row>
    <row r="190" customFormat="false" ht="15" hidden="false" customHeight="false" outlineLevel="0" collapsed="false">
      <c r="A190" s="15" t="n">
        <v>189</v>
      </c>
      <c r="B190" s="15" t="n">
        <f aca="false">INT((A190-1)/12)+1</f>
        <v>16</v>
      </c>
      <c r="C190" s="15" t="n">
        <f aca="false">MIN(Inputs!$C$4+B190-1,99)</f>
        <v>89</v>
      </c>
      <c r="D190" s="55" t="n">
        <f aca="false">Inputs!$C$29</f>
        <v>0.06</v>
      </c>
      <c r="E190" s="15" t="n">
        <f aca="false">R189</f>
        <v>0</v>
      </c>
      <c r="F190" s="56" t="n">
        <f aca="false">Q189</f>
        <v>219017.293338117</v>
      </c>
      <c r="G190" s="56" t="n">
        <f aca="false">IF(AND(MOD(A190-1,12)=0,B190&lt;=Inputs!$C$7,E190=0),Inputs!$C$6,0)</f>
        <v>0</v>
      </c>
      <c r="H190" s="56" t="n">
        <f aca="false">IF(B190=1,G190*Inputs!$C$9,0)</f>
        <v>0</v>
      </c>
      <c r="I190" s="56" t="n">
        <f aca="false">I189+G190</f>
        <v>120000</v>
      </c>
      <c r="J190" s="56" t="n">
        <f aca="false">(F190+G190+H190)*((1+D190)^(1/12)-1)</f>
        <v>1066.07775000786</v>
      </c>
      <c r="K190" s="56" t="n">
        <f aca="false">(F190+G190+H190+J190)*(Inputs!$C$14+IF(B190&lt;=10,Inputs!$C$12,Inputs!$C$13))/12</f>
        <v>110.041685544062</v>
      </c>
      <c r="L190" s="56" t="n">
        <f aca="false">IF(OR(E190=1,A190&lt;=Inputs!$C$15),0,MAX(Inputs!$C$8*I190-(F190+G190+H190+J190-K190),0))</f>
        <v>0</v>
      </c>
      <c r="M190" s="56" t="n">
        <f aca="false">L190*INDEX(Rates!$B$2:$C$101,C190+1,IF(Inputs!$C$5="Male",1,2))/1000/12*Inputs!$C$16</f>
        <v>0</v>
      </c>
      <c r="N190" s="56" t="n">
        <f aca="false">IF($V$1=1,MAX(F190+G190+H190+J190-K190-M190,0)*Inputs!$C$22/12,0)</f>
        <v>0</v>
      </c>
      <c r="O190" s="56" t="n">
        <f aca="false">IF(AND(MOD(A190,12)=0,B190&gt;=Inputs!$C$18),MAX(F190+G190+H190+J190-K190-M190-N190,0)*Inputs!$C$17,0)</f>
        <v>0</v>
      </c>
      <c r="P190" s="56" t="n">
        <f aca="false">F190+G190+H190+J190-K190-M190-N190+O190</f>
        <v>219973.329402581</v>
      </c>
      <c r="Q190" s="56" t="n">
        <f aca="false">IF(OR(E190=1,P190&lt;=0),0,P190)</f>
        <v>219973.329402581</v>
      </c>
      <c r="R190" s="15" t="n">
        <f aca="false">IF(OR(E190=1,AND(P190&lt;=0,I190&gt;0)),1,0)</f>
        <v>0</v>
      </c>
      <c r="S190" s="15" t="n">
        <f aca="false">IF(L190&gt;0,1,0)</f>
        <v>0</v>
      </c>
    </row>
    <row r="191" customFormat="false" ht="15" hidden="false" customHeight="false" outlineLevel="0" collapsed="false">
      <c r="A191" s="15" t="n">
        <v>190</v>
      </c>
      <c r="B191" s="15" t="n">
        <f aca="false">INT((A191-1)/12)+1</f>
        <v>16</v>
      </c>
      <c r="C191" s="15" t="n">
        <f aca="false">MIN(Inputs!$C$4+B191-1,99)</f>
        <v>89</v>
      </c>
      <c r="D191" s="55" t="n">
        <f aca="false">Inputs!$C$29</f>
        <v>0.06</v>
      </c>
      <c r="E191" s="15" t="n">
        <f aca="false">R190</f>
        <v>0</v>
      </c>
      <c r="F191" s="56" t="n">
        <f aca="false">Q190</f>
        <v>219973.329402581</v>
      </c>
      <c r="G191" s="56" t="n">
        <f aca="false">IF(AND(MOD(A191-1,12)=0,B191&lt;=Inputs!$C$7,E191=0),Inputs!$C$6,0)</f>
        <v>0</v>
      </c>
      <c r="H191" s="56" t="n">
        <f aca="false">IF(B191=1,G191*Inputs!$C$9,0)</f>
        <v>0</v>
      </c>
      <c r="I191" s="56" t="n">
        <f aca="false">I190+G191</f>
        <v>120000</v>
      </c>
      <c r="J191" s="56" t="n">
        <f aca="false">(F191+G191+H191)*((1+D191)^(1/12)-1)</f>
        <v>1070.73130389392</v>
      </c>
      <c r="K191" s="56" t="n">
        <f aca="false">(F191+G191+H191+J191)*(Inputs!$C$14+IF(B191&lt;=10,Inputs!$C$12,Inputs!$C$13))/12</f>
        <v>110.522030353237</v>
      </c>
      <c r="L191" s="56" t="n">
        <f aca="false">IF(OR(E191=1,A191&lt;=Inputs!$C$15),0,MAX(Inputs!$C$8*I191-(F191+G191+H191+J191-K191),0))</f>
        <v>0</v>
      </c>
      <c r="M191" s="56" t="n">
        <f aca="false">L191*INDEX(Rates!$B$2:$C$101,C191+1,IF(Inputs!$C$5="Male",1,2))/1000/12*Inputs!$C$16</f>
        <v>0</v>
      </c>
      <c r="N191" s="56" t="n">
        <f aca="false">IF($V$1=1,MAX(F191+G191+H191+J191-K191-M191,0)*Inputs!$C$22/12,0)</f>
        <v>0</v>
      </c>
      <c r="O191" s="56" t="n">
        <f aca="false">IF(AND(MOD(A191,12)=0,B191&gt;=Inputs!$C$18),MAX(F191+G191+H191+J191-K191-M191-N191,0)*Inputs!$C$17,0)</f>
        <v>0</v>
      </c>
      <c r="P191" s="56" t="n">
        <f aca="false">F191+G191+H191+J191-K191-M191-N191+O191</f>
        <v>220933.538676121</v>
      </c>
      <c r="Q191" s="56" t="n">
        <f aca="false">IF(OR(E191=1,P191&lt;=0),0,P191)</f>
        <v>220933.538676121</v>
      </c>
      <c r="R191" s="15" t="n">
        <f aca="false">IF(OR(E191=1,AND(P191&lt;=0,I191&gt;0)),1,0)</f>
        <v>0</v>
      </c>
      <c r="S191" s="15" t="n">
        <f aca="false">IF(L191&gt;0,1,0)</f>
        <v>0</v>
      </c>
    </row>
    <row r="192" customFormat="false" ht="15" hidden="false" customHeight="false" outlineLevel="0" collapsed="false">
      <c r="A192" s="15" t="n">
        <v>191</v>
      </c>
      <c r="B192" s="15" t="n">
        <f aca="false">INT((A192-1)/12)+1</f>
        <v>16</v>
      </c>
      <c r="C192" s="15" t="n">
        <f aca="false">MIN(Inputs!$C$4+B192-1,99)</f>
        <v>89</v>
      </c>
      <c r="D192" s="55" t="n">
        <f aca="false">Inputs!$C$29</f>
        <v>0.06</v>
      </c>
      <c r="E192" s="15" t="n">
        <f aca="false">R191</f>
        <v>0</v>
      </c>
      <c r="F192" s="56" t="n">
        <f aca="false">Q191</f>
        <v>220933.538676121</v>
      </c>
      <c r="G192" s="56" t="n">
        <f aca="false">IF(AND(MOD(A192-1,12)=0,B192&lt;=Inputs!$C$7,E192=0),Inputs!$C$6,0)</f>
        <v>0</v>
      </c>
      <c r="H192" s="56" t="n">
        <f aca="false">IF(B192=1,G192*Inputs!$C$9,0)</f>
        <v>0</v>
      </c>
      <c r="I192" s="56" t="n">
        <f aca="false">I191+G192</f>
        <v>120000</v>
      </c>
      <c r="J192" s="56" t="n">
        <f aca="false">(F192+G192+H192)*((1+D192)^(1/12)-1)</f>
        <v>1075.4051710862</v>
      </c>
      <c r="K192" s="56" t="n">
        <f aca="false">(F192+G192+H192+J192)*(Inputs!$C$14+IF(B192&lt;=10,Inputs!$C$12,Inputs!$C$13))/12</f>
        <v>111.004471923604</v>
      </c>
      <c r="L192" s="56" t="n">
        <f aca="false">IF(OR(E192=1,A192&lt;=Inputs!$C$15),0,MAX(Inputs!$C$8*I192-(F192+G192+H192+J192-K192),0))</f>
        <v>0</v>
      </c>
      <c r="M192" s="56" t="n">
        <f aca="false">L192*INDEX(Rates!$B$2:$C$101,C192+1,IF(Inputs!$C$5="Male",1,2))/1000/12*Inputs!$C$16</f>
        <v>0</v>
      </c>
      <c r="N192" s="56" t="n">
        <f aca="false">IF($V$1=1,MAX(F192+G192+H192+J192-K192-M192,0)*Inputs!$C$22/12,0)</f>
        <v>0</v>
      </c>
      <c r="O192" s="56" t="n">
        <f aca="false">IF(AND(MOD(A192,12)=0,B192&gt;=Inputs!$C$18),MAX(F192+G192+H192+J192-K192-M192-N192,0)*Inputs!$C$17,0)</f>
        <v>0</v>
      </c>
      <c r="P192" s="56" t="n">
        <f aca="false">F192+G192+H192+J192-K192-M192-N192+O192</f>
        <v>221897.939375284</v>
      </c>
      <c r="Q192" s="56" t="n">
        <f aca="false">IF(OR(E192=1,P192&lt;=0),0,P192)</f>
        <v>221897.939375284</v>
      </c>
      <c r="R192" s="15" t="n">
        <f aca="false">IF(OR(E192=1,AND(P192&lt;=0,I192&gt;0)),1,0)</f>
        <v>0</v>
      </c>
      <c r="S192" s="15" t="n">
        <f aca="false">IF(L192&gt;0,1,0)</f>
        <v>0</v>
      </c>
    </row>
    <row r="193" customFormat="false" ht="15" hidden="false" customHeight="false" outlineLevel="0" collapsed="false">
      <c r="A193" s="15" t="n">
        <v>192</v>
      </c>
      <c r="B193" s="15" t="n">
        <f aca="false">INT((A193-1)/12)+1</f>
        <v>16</v>
      </c>
      <c r="C193" s="15" t="n">
        <f aca="false">MIN(Inputs!$C$4+B193-1,99)</f>
        <v>89</v>
      </c>
      <c r="D193" s="55" t="n">
        <f aca="false">Inputs!$C$29</f>
        <v>0.06</v>
      </c>
      <c r="E193" s="15" t="n">
        <f aca="false">R192</f>
        <v>0</v>
      </c>
      <c r="F193" s="56" t="n">
        <f aca="false">Q192</f>
        <v>221897.939375284</v>
      </c>
      <c r="G193" s="56" t="n">
        <f aca="false">IF(AND(MOD(A193-1,12)=0,B193&lt;=Inputs!$C$7,E193=0),Inputs!$C$6,0)</f>
        <v>0</v>
      </c>
      <c r="H193" s="56" t="n">
        <f aca="false">IF(B193=1,G193*Inputs!$C$9,0)</f>
        <v>0</v>
      </c>
      <c r="I193" s="56" t="n">
        <f aca="false">I192+G193</f>
        <v>120000</v>
      </c>
      <c r="J193" s="56" t="n">
        <f aca="false">(F193+G193+H193)*((1+D193)^(1/12)-1)</f>
        <v>1080.09944025462</v>
      </c>
      <c r="K193" s="56" t="n">
        <f aca="false">(F193+G193+H193+J193)*(Inputs!$C$14+IF(B193&lt;=10,Inputs!$C$12,Inputs!$C$13))/12</f>
        <v>111.489019407769</v>
      </c>
      <c r="L193" s="56" t="n">
        <f aca="false">IF(OR(E193=1,A193&lt;=Inputs!$C$15),0,MAX(Inputs!$C$8*I193-(F193+G193+H193+J193-K193),0))</f>
        <v>0</v>
      </c>
      <c r="M193" s="56" t="n">
        <f aca="false">L193*INDEX(Rates!$B$2:$C$101,C193+1,IF(Inputs!$C$5="Male",1,2))/1000/12*Inputs!$C$16</f>
        <v>0</v>
      </c>
      <c r="N193" s="56" t="n">
        <f aca="false">IF($V$1=1,MAX(F193+G193+H193+J193-K193-M193,0)*Inputs!$C$22/12,0)</f>
        <v>0</v>
      </c>
      <c r="O193" s="56" t="n">
        <f aca="false">IF(AND(MOD(A193,12)=0,B193&gt;=Inputs!$C$18),MAX(F193+G193+H193+J193-K193-M193-N193,0)*Inputs!$C$17,0)</f>
        <v>1114.33274898065</v>
      </c>
      <c r="P193" s="56" t="n">
        <f aca="false">F193+G193+H193+J193-K193-M193-N193+O193</f>
        <v>223980.882545112</v>
      </c>
      <c r="Q193" s="56" t="n">
        <f aca="false">IF(OR(E193=1,P193&lt;=0),0,P193)</f>
        <v>223980.882545112</v>
      </c>
      <c r="R193" s="15" t="n">
        <f aca="false">IF(OR(E193=1,AND(P193&lt;=0,I193&gt;0)),1,0)</f>
        <v>0</v>
      </c>
      <c r="S193" s="15" t="n">
        <f aca="false">IF(L193&gt;0,1,0)</f>
        <v>0</v>
      </c>
    </row>
    <row r="194" customFormat="false" ht="15" hidden="false" customHeight="false" outlineLevel="0" collapsed="false">
      <c r="A194" s="15" t="n">
        <v>193</v>
      </c>
      <c r="B194" s="15" t="n">
        <f aca="false">INT((A194-1)/12)+1</f>
        <v>17</v>
      </c>
      <c r="C194" s="15" t="n">
        <f aca="false">MIN(Inputs!$C$4+B194-1,99)</f>
        <v>90</v>
      </c>
      <c r="D194" s="55" t="n">
        <f aca="false">Inputs!$C$29</f>
        <v>0.06</v>
      </c>
      <c r="E194" s="15" t="n">
        <f aca="false">R193</f>
        <v>0</v>
      </c>
      <c r="F194" s="56" t="n">
        <f aca="false">Q193</f>
        <v>223980.882545112</v>
      </c>
      <c r="G194" s="56" t="n">
        <f aca="false">IF(AND(MOD(A194-1,12)=0,B194&lt;=Inputs!$C$7,E194=0),Inputs!$C$6,0)</f>
        <v>0</v>
      </c>
      <c r="H194" s="56" t="n">
        <f aca="false">IF(B194=1,G194*Inputs!$C$9,0)</f>
        <v>0</v>
      </c>
      <c r="I194" s="56" t="n">
        <f aca="false">I193+G194</f>
        <v>120000</v>
      </c>
      <c r="J194" s="56" t="n">
        <f aca="false">(F194+G194+H194)*((1+D194)^(1/12)-1)</f>
        <v>1090.23827145849</v>
      </c>
      <c r="K194" s="56" t="n">
        <f aca="false">(F194+G194+H194+J194)*(Inputs!$C$14+IF(B194&lt;=10,Inputs!$C$12,Inputs!$C$13))/12</f>
        <v>112.535560408285</v>
      </c>
      <c r="L194" s="56" t="n">
        <f aca="false">IF(OR(E194=1,A194&lt;=Inputs!$C$15),0,MAX(Inputs!$C$8*I194-(F194+G194+H194+J194-K194),0))</f>
        <v>0</v>
      </c>
      <c r="M194" s="56" t="n">
        <f aca="false">L194*INDEX(Rates!$B$2:$C$101,C194+1,IF(Inputs!$C$5="Male",1,2))/1000/12*Inputs!$C$16</f>
        <v>0</v>
      </c>
      <c r="N194" s="56" t="n">
        <f aca="false">IF($V$1=1,MAX(F194+G194+H194+J194-K194-M194,0)*Inputs!$C$22/12,0)</f>
        <v>0</v>
      </c>
      <c r="O194" s="56" t="n">
        <f aca="false">IF(AND(MOD(A194,12)=0,B194&gt;=Inputs!$C$18),MAX(F194+G194+H194+J194-K194-M194-N194,0)*Inputs!$C$17,0)</f>
        <v>0</v>
      </c>
      <c r="P194" s="56" t="n">
        <f aca="false">F194+G194+H194+J194-K194-M194-N194+O194</f>
        <v>224958.585256162</v>
      </c>
      <c r="Q194" s="56" t="n">
        <f aca="false">IF(OR(E194=1,P194&lt;=0),0,P194)</f>
        <v>224958.585256162</v>
      </c>
      <c r="R194" s="15" t="n">
        <f aca="false">IF(OR(E194=1,AND(P194&lt;=0,I194&gt;0)),1,0)</f>
        <v>0</v>
      </c>
      <c r="S194" s="15" t="n">
        <f aca="false">IF(L194&gt;0,1,0)</f>
        <v>0</v>
      </c>
    </row>
    <row r="195" customFormat="false" ht="15" hidden="false" customHeight="false" outlineLevel="0" collapsed="false">
      <c r="A195" s="15" t="n">
        <v>194</v>
      </c>
      <c r="B195" s="15" t="n">
        <f aca="false">INT((A195-1)/12)+1</f>
        <v>17</v>
      </c>
      <c r="C195" s="15" t="n">
        <f aca="false">MIN(Inputs!$C$4+B195-1,99)</f>
        <v>90</v>
      </c>
      <c r="D195" s="55" t="n">
        <f aca="false">Inputs!$C$29</f>
        <v>0.06</v>
      </c>
      <c r="E195" s="15" t="n">
        <f aca="false">R194</f>
        <v>0</v>
      </c>
      <c r="F195" s="56" t="n">
        <f aca="false">Q194</f>
        <v>224958.585256162</v>
      </c>
      <c r="G195" s="56" t="n">
        <f aca="false">IF(AND(MOD(A195-1,12)=0,B195&lt;=Inputs!$C$7,E195=0),Inputs!$C$6,0)</f>
        <v>0</v>
      </c>
      <c r="H195" s="56" t="n">
        <f aca="false">IF(B195=1,G195*Inputs!$C$9,0)</f>
        <v>0</v>
      </c>
      <c r="I195" s="56" t="n">
        <f aca="false">I194+G195</f>
        <v>120000</v>
      </c>
      <c r="J195" s="56" t="n">
        <f aca="false">(F195+G195+H195)*((1+D195)^(1/12)-1)</f>
        <v>1094.9972888424</v>
      </c>
      <c r="K195" s="56" t="n">
        <f aca="false">(F195+G195+H195+J195)*(Inputs!$C$14+IF(B195&lt;=10,Inputs!$C$12,Inputs!$C$13))/12</f>
        <v>113.026791272502</v>
      </c>
      <c r="L195" s="56" t="n">
        <f aca="false">IF(OR(E195=1,A195&lt;=Inputs!$C$15),0,MAX(Inputs!$C$8*I195-(F195+G195+H195+J195-K195),0))</f>
        <v>0</v>
      </c>
      <c r="M195" s="56" t="n">
        <f aca="false">L195*INDEX(Rates!$B$2:$C$101,C195+1,IF(Inputs!$C$5="Male",1,2))/1000/12*Inputs!$C$16</f>
        <v>0</v>
      </c>
      <c r="N195" s="56" t="n">
        <f aca="false">IF($V$1=1,MAX(F195+G195+H195+J195-K195-M195,0)*Inputs!$C$22/12,0)</f>
        <v>0</v>
      </c>
      <c r="O195" s="56" t="n">
        <f aca="false">IF(AND(MOD(A195,12)=0,B195&gt;=Inputs!$C$18),MAX(F195+G195+H195+J195-K195-M195-N195,0)*Inputs!$C$17,0)</f>
        <v>0</v>
      </c>
      <c r="P195" s="56" t="n">
        <f aca="false">F195+G195+H195+J195-K195-M195-N195+O195</f>
        <v>225940.555753732</v>
      </c>
      <c r="Q195" s="56" t="n">
        <f aca="false">IF(OR(E195=1,P195&lt;=0),0,P195)</f>
        <v>225940.555753732</v>
      </c>
      <c r="R195" s="15" t="n">
        <f aca="false">IF(OR(E195=1,AND(P195&lt;=0,I195&gt;0)),1,0)</f>
        <v>0</v>
      </c>
      <c r="S195" s="15" t="n">
        <f aca="false">IF(L195&gt;0,1,0)</f>
        <v>0</v>
      </c>
    </row>
    <row r="196" customFormat="false" ht="15" hidden="false" customHeight="false" outlineLevel="0" collapsed="false">
      <c r="A196" s="15" t="n">
        <v>195</v>
      </c>
      <c r="B196" s="15" t="n">
        <f aca="false">INT((A196-1)/12)+1</f>
        <v>17</v>
      </c>
      <c r="C196" s="15" t="n">
        <f aca="false">MIN(Inputs!$C$4+B196-1,99)</f>
        <v>90</v>
      </c>
      <c r="D196" s="55" t="n">
        <f aca="false">Inputs!$C$29</f>
        <v>0.06</v>
      </c>
      <c r="E196" s="15" t="n">
        <f aca="false">R195</f>
        <v>0</v>
      </c>
      <c r="F196" s="56" t="n">
        <f aca="false">Q195</f>
        <v>225940.555753732</v>
      </c>
      <c r="G196" s="56" t="n">
        <f aca="false">IF(AND(MOD(A196-1,12)=0,B196&lt;=Inputs!$C$7,E196=0),Inputs!$C$6,0)</f>
        <v>0</v>
      </c>
      <c r="H196" s="56" t="n">
        <f aca="false">IF(B196=1,G196*Inputs!$C$9,0)</f>
        <v>0</v>
      </c>
      <c r="I196" s="56" t="n">
        <f aca="false">I195+G196</f>
        <v>120000</v>
      </c>
      <c r="J196" s="56" t="n">
        <f aca="false">(F196+G196+H196)*((1+D196)^(1/12)-1)</f>
        <v>1099.777079893</v>
      </c>
      <c r="K196" s="56" t="n">
        <f aca="false">(F196+G196+H196+J196)*(Inputs!$C$14+IF(B196&lt;=10,Inputs!$C$12,Inputs!$C$13))/12</f>
        <v>113.520166416812</v>
      </c>
      <c r="L196" s="56" t="n">
        <f aca="false">IF(OR(E196=1,A196&lt;=Inputs!$C$15),0,MAX(Inputs!$C$8*I196-(F196+G196+H196+J196-K196),0))</f>
        <v>0</v>
      </c>
      <c r="M196" s="56" t="n">
        <f aca="false">L196*INDEX(Rates!$B$2:$C$101,C196+1,IF(Inputs!$C$5="Male",1,2))/1000/12*Inputs!$C$16</f>
        <v>0</v>
      </c>
      <c r="N196" s="56" t="n">
        <f aca="false">IF($V$1=1,MAX(F196+G196+H196+J196-K196-M196,0)*Inputs!$C$22/12,0)</f>
        <v>0</v>
      </c>
      <c r="O196" s="56" t="n">
        <f aca="false">IF(AND(MOD(A196,12)=0,B196&gt;=Inputs!$C$18),MAX(F196+G196+H196+J196-K196-M196-N196,0)*Inputs!$C$17,0)</f>
        <v>0</v>
      </c>
      <c r="P196" s="56" t="n">
        <f aca="false">F196+G196+H196+J196-K196-M196-N196+O196</f>
        <v>226926.812667208</v>
      </c>
      <c r="Q196" s="56" t="n">
        <f aca="false">IF(OR(E196=1,P196&lt;=0),0,P196)</f>
        <v>226926.812667208</v>
      </c>
      <c r="R196" s="15" t="n">
        <f aca="false">IF(OR(E196=1,AND(P196&lt;=0,I196&gt;0)),1,0)</f>
        <v>0</v>
      </c>
      <c r="S196" s="15" t="n">
        <f aca="false">IF(L196&gt;0,1,0)</f>
        <v>0</v>
      </c>
    </row>
    <row r="197" customFormat="false" ht="15" hidden="false" customHeight="false" outlineLevel="0" collapsed="false">
      <c r="A197" s="15" t="n">
        <v>196</v>
      </c>
      <c r="B197" s="15" t="n">
        <f aca="false">INT((A197-1)/12)+1</f>
        <v>17</v>
      </c>
      <c r="C197" s="15" t="n">
        <f aca="false">MIN(Inputs!$C$4+B197-1,99)</f>
        <v>90</v>
      </c>
      <c r="D197" s="55" t="n">
        <f aca="false">Inputs!$C$29</f>
        <v>0.06</v>
      </c>
      <c r="E197" s="15" t="n">
        <f aca="false">R196</f>
        <v>0</v>
      </c>
      <c r="F197" s="56" t="n">
        <f aca="false">Q196</f>
        <v>226926.812667208</v>
      </c>
      <c r="G197" s="56" t="n">
        <f aca="false">IF(AND(MOD(A197-1,12)=0,B197&lt;=Inputs!$C$7,E197=0),Inputs!$C$6,0)</f>
        <v>0</v>
      </c>
      <c r="H197" s="56" t="n">
        <f aca="false">IF(B197=1,G197*Inputs!$C$9,0)</f>
        <v>0</v>
      </c>
      <c r="I197" s="56" t="n">
        <f aca="false">I196+G197</f>
        <v>120000</v>
      </c>
      <c r="J197" s="56" t="n">
        <f aca="false">(F197+G197+H197)*((1+D197)^(1/12)-1)</f>
        <v>1104.57773528976</v>
      </c>
      <c r="K197" s="56" t="n">
        <f aca="false">(F197+G197+H197+J197)*(Inputs!$C$14+IF(B197&lt;=10,Inputs!$C$12,Inputs!$C$13))/12</f>
        <v>114.015695201249</v>
      </c>
      <c r="L197" s="56" t="n">
        <f aca="false">IF(OR(E197=1,A197&lt;=Inputs!$C$15),0,MAX(Inputs!$C$8*I197-(F197+G197+H197+J197-K197),0))</f>
        <v>0</v>
      </c>
      <c r="M197" s="56" t="n">
        <f aca="false">L197*INDEX(Rates!$B$2:$C$101,C197+1,IF(Inputs!$C$5="Male",1,2))/1000/12*Inputs!$C$16</f>
        <v>0</v>
      </c>
      <c r="N197" s="56" t="n">
        <f aca="false">IF($V$1=1,MAX(F197+G197+H197+J197-K197-M197,0)*Inputs!$C$22/12,0)</f>
        <v>0</v>
      </c>
      <c r="O197" s="56" t="n">
        <f aca="false">IF(AND(MOD(A197,12)=0,B197&gt;=Inputs!$C$18),MAX(F197+G197+H197+J197-K197-M197-N197,0)*Inputs!$C$17,0)</f>
        <v>0</v>
      </c>
      <c r="P197" s="56" t="n">
        <f aca="false">F197+G197+H197+J197-K197-M197-N197+O197</f>
        <v>227917.374707296</v>
      </c>
      <c r="Q197" s="56" t="n">
        <f aca="false">IF(OR(E197=1,P197&lt;=0),0,P197)</f>
        <v>227917.374707296</v>
      </c>
      <c r="R197" s="15" t="n">
        <f aca="false">IF(OR(E197=1,AND(P197&lt;=0,I197&gt;0)),1,0)</f>
        <v>0</v>
      </c>
      <c r="S197" s="15" t="n">
        <f aca="false">IF(L197&gt;0,1,0)</f>
        <v>0</v>
      </c>
    </row>
    <row r="198" customFormat="false" ht="15" hidden="false" customHeight="false" outlineLevel="0" collapsed="false">
      <c r="A198" s="15" t="n">
        <v>197</v>
      </c>
      <c r="B198" s="15" t="n">
        <f aca="false">INT((A198-1)/12)+1</f>
        <v>17</v>
      </c>
      <c r="C198" s="15" t="n">
        <f aca="false">MIN(Inputs!$C$4+B198-1,99)</f>
        <v>90</v>
      </c>
      <c r="D198" s="55" t="n">
        <f aca="false">Inputs!$C$29</f>
        <v>0.06</v>
      </c>
      <c r="E198" s="15" t="n">
        <f aca="false">R197</f>
        <v>0</v>
      </c>
      <c r="F198" s="56" t="n">
        <f aca="false">Q197</f>
        <v>227917.374707296</v>
      </c>
      <c r="G198" s="56" t="n">
        <f aca="false">IF(AND(MOD(A198-1,12)=0,B198&lt;=Inputs!$C$7,E198=0),Inputs!$C$6,0)</f>
        <v>0</v>
      </c>
      <c r="H198" s="56" t="n">
        <f aca="false">IF(B198=1,G198*Inputs!$C$9,0)</f>
        <v>0</v>
      </c>
      <c r="I198" s="56" t="n">
        <f aca="false">I197+G198</f>
        <v>120000</v>
      </c>
      <c r="J198" s="56" t="n">
        <f aca="false">(F198+G198+H198)*((1+D198)^(1/12)-1)</f>
        <v>1109.399346108</v>
      </c>
      <c r="K198" s="56" t="n">
        <f aca="false">(F198+G198+H198+J198)*(Inputs!$C$14+IF(B198&lt;=10,Inputs!$C$12,Inputs!$C$13))/12</f>
        <v>114.513387026702</v>
      </c>
      <c r="L198" s="56" t="n">
        <f aca="false">IF(OR(E198=1,A198&lt;=Inputs!$C$15),0,MAX(Inputs!$C$8*I198-(F198+G198+H198+J198-K198),0))</f>
        <v>0</v>
      </c>
      <c r="M198" s="56" t="n">
        <f aca="false">L198*INDEX(Rates!$B$2:$C$101,C198+1,IF(Inputs!$C$5="Male",1,2))/1000/12*Inputs!$C$16</f>
        <v>0</v>
      </c>
      <c r="N198" s="56" t="n">
        <f aca="false">IF($V$1=1,MAX(F198+G198+H198+J198-K198-M198,0)*Inputs!$C$22/12,0)</f>
        <v>0</v>
      </c>
      <c r="O198" s="56" t="n">
        <f aca="false">IF(AND(MOD(A198,12)=0,B198&gt;=Inputs!$C$18),MAX(F198+G198+H198+J198-K198-M198-N198,0)*Inputs!$C$17,0)</f>
        <v>0</v>
      </c>
      <c r="P198" s="56" t="n">
        <f aca="false">F198+G198+H198+J198-K198-M198-N198+O198</f>
        <v>228912.260666378</v>
      </c>
      <c r="Q198" s="56" t="n">
        <f aca="false">IF(OR(E198=1,P198&lt;=0),0,P198)</f>
        <v>228912.260666378</v>
      </c>
      <c r="R198" s="15" t="n">
        <f aca="false">IF(OR(E198=1,AND(P198&lt;=0,I198&gt;0)),1,0)</f>
        <v>0</v>
      </c>
      <c r="S198" s="15" t="n">
        <f aca="false">IF(L198&gt;0,1,0)</f>
        <v>0</v>
      </c>
    </row>
    <row r="199" customFormat="false" ht="15" hidden="false" customHeight="false" outlineLevel="0" collapsed="false">
      <c r="A199" s="15" t="n">
        <v>198</v>
      </c>
      <c r="B199" s="15" t="n">
        <f aca="false">INT((A199-1)/12)+1</f>
        <v>17</v>
      </c>
      <c r="C199" s="15" t="n">
        <f aca="false">MIN(Inputs!$C$4+B199-1,99)</f>
        <v>90</v>
      </c>
      <c r="D199" s="55" t="n">
        <f aca="false">Inputs!$C$29</f>
        <v>0.06</v>
      </c>
      <c r="E199" s="15" t="n">
        <f aca="false">R198</f>
        <v>0</v>
      </c>
      <c r="F199" s="56" t="n">
        <f aca="false">Q198</f>
        <v>228912.260666378</v>
      </c>
      <c r="G199" s="56" t="n">
        <f aca="false">IF(AND(MOD(A199-1,12)=0,B199&lt;=Inputs!$C$7,E199=0),Inputs!$C$6,0)</f>
        <v>0</v>
      </c>
      <c r="H199" s="56" t="n">
        <f aca="false">IF(B199=1,G199*Inputs!$C$9,0)</f>
        <v>0</v>
      </c>
      <c r="I199" s="56" t="n">
        <f aca="false">I198+G199</f>
        <v>120000</v>
      </c>
      <c r="J199" s="56" t="n">
        <f aca="false">(F199+G199+H199)*((1+D199)^(1/12)-1)</f>
        <v>1114.24200382058</v>
      </c>
      <c r="K199" s="56" t="n">
        <f aca="false">(F199+G199+H199+J199)*(Inputs!$C$14+IF(B199&lt;=10,Inputs!$C$12,Inputs!$C$13))/12</f>
        <v>115.013251335099</v>
      </c>
      <c r="L199" s="56" t="n">
        <f aca="false">IF(OR(E199=1,A199&lt;=Inputs!$C$15),0,MAX(Inputs!$C$8*I199-(F199+G199+H199+J199-K199),0))</f>
        <v>0</v>
      </c>
      <c r="M199" s="56" t="n">
        <f aca="false">L199*INDEX(Rates!$B$2:$C$101,C199+1,IF(Inputs!$C$5="Male",1,2))/1000/12*Inputs!$C$16</f>
        <v>0</v>
      </c>
      <c r="N199" s="56" t="n">
        <f aca="false">IF($V$1=1,MAX(F199+G199+H199+J199-K199-M199,0)*Inputs!$C$22/12,0)</f>
        <v>0</v>
      </c>
      <c r="O199" s="56" t="n">
        <f aca="false">IF(AND(MOD(A199,12)=0,B199&gt;=Inputs!$C$18),MAX(F199+G199+H199+J199-K199-M199-N199,0)*Inputs!$C$17,0)</f>
        <v>0</v>
      </c>
      <c r="P199" s="56" t="n">
        <f aca="false">F199+G199+H199+J199-K199-M199-N199+O199</f>
        <v>229911.489418863</v>
      </c>
      <c r="Q199" s="56" t="n">
        <f aca="false">IF(OR(E199=1,P199&lt;=0),0,P199)</f>
        <v>229911.489418863</v>
      </c>
      <c r="R199" s="15" t="n">
        <f aca="false">IF(OR(E199=1,AND(P199&lt;=0,I199&gt;0)),1,0)</f>
        <v>0</v>
      </c>
      <c r="S199" s="15" t="n">
        <f aca="false">IF(L199&gt;0,1,0)</f>
        <v>0</v>
      </c>
    </row>
    <row r="200" customFormat="false" ht="15" hidden="false" customHeight="false" outlineLevel="0" collapsed="false">
      <c r="A200" s="15" t="n">
        <v>199</v>
      </c>
      <c r="B200" s="15" t="n">
        <f aca="false">INT((A200-1)/12)+1</f>
        <v>17</v>
      </c>
      <c r="C200" s="15" t="n">
        <f aca="false">MIN(Inputs!$C$4+B200-1,99)</f>
        <v>90</v>
      </c>
      <c r="D200" s="55" t="n">
        <f aca="false">Inputs!$C$29</f>
        <v>0.06</v>
      </c>
      <c r="E200" s="15" t="n">
        <f aca="false">R199</f>
        <v>0</v>
      </c>
      <c r="F200" s="56" t="n">
        <f aca="false">Q199</f>
        <v>229911.489418863</v>
      </c>
      <c r="G200" s="56" t="n">
        <f aca="false">IF(AND(MOD(A200-1,12)=0,B200&lt;=Inputs!$C$7,E200=0),Inputs!$C$6,0)</f>
        <v>0</v>
      </c>
      <c r="H200" s="56" t="n">
        <f aca="false">IF(B200=1,G200*Inputs!$C$9,0)</f>
        <v>0</v>
      </c>
      <c r="I200" s="56" t="n">
        <f aca="false">I199+G200</f>
        <v>120000</v>
      </c>
      <c r="J200" s="56" t="n">
        <f aca="false">(F200+G200+H200)*((1+D200)^(1/12)-1)</f>
        <v>1119.10580029965</v>
      </c>
      <c r="K200" s="56" t="n">
        <f aca="false">(F200+G200+H200+J200)*(Inputs!$C$14+IF(B200&lt;=10,Inputs!$C$12,Inputs!$C$13))/12</f>
        <v>115.515297609581</v>
      </c>
      <c r="L200" s="56" t="n">
        <f aca="false">IF(OR(E200=1,A200&lt;=Inputs!$C$15),0,MAX(Inputs!$C$8*I200-(F200+G200+H200+J200-K200),0))</f>
        <v>0</v>
      </c>
      <c r="M200" s="56" t="n">
        <f aca="false">L200*INDEX(Rates!$B$2:$C$101,C200+1,IF(Inputs!$C$5="Male",1,2))/1000/12*Inputs!$C$16</f>
        <v>0</v>
      </c>
      <c r="N200" s="56" t="n">
        <f aca="false">IF($V$1=1,MAX(F200+G200+H200+J200-K200-M200,0)*Inputs!$C$22/12,0)</f>
        <v>0</v>
      </c>
      <c r="O200" s="56" t="n">
        <f aca="false">IF(AND(MOD(A200,12)=0,B200&gt;=Inputs!$C$18),MAX(F200+G200+H200+J200-K200-M200-N200,0)*Inputs!$C$17,0)</f>
        <v>0</v>
      </c>
      <c r="P200" s="56" t="n">
        <f aca="false">F200+G200+H200+J200-K200-M200-N200+O200</f>
        <v>230915.079921553</v>
      </c>
      <c r="Q200" s="56" t="n">
        <f aca="false">IF(OR(E200=1,P200&lt;=0),0,P200)</f>
        <v>230915.079921553</v>
      </c>
      <c r="R200" s="15" t="n">
        <f aca="false">IF(OR(E200=1,AND(P200&lt;=0,I200&gt;0)),1,0)</f>
        <v>0</v>
      </c>
      <c r="S200" s="15" t="n">
        <f aca="false">IF(L200&gt;0,1,0)</f>
        <v>0</v>
      </c>
    </row>
    <row r="201" customFormat="false" ht="15" hidden="false" customHeight="false" outlineLevel="0" collapsed="false">
      <c r="A201" s="15" t="n">
        <v>200</v>
      </c>
      <c r="B201" s="15" t="n">
        <f aca="false">INT((A201-1)/12)+1</f>
        <v>17</v>
      </c>
      <c r="C201" s="15" t="n">
        <f aca="false">MIN(Inputs!$C$4+B201-1,99)</f>
        <v>90</v>
      </c>
      <c r="D201" s="55" t="n">
        <f aca="false">Inputs!$C$29</f>
        <v>0.06</v>
      </c>
      <c r="E201" s="15" t="n">
        <f aca="false">R200</f>
        <v>0</v>
      </c>
      <c r="F201" s="56" t="n">
        <f aca="false">Q200</f>
        <v>230915.079921553</v>
      </c>
      <c r="G201" s="56" t="n">
        <f aca="false">IF(AND(MOD(A201-1,12)=0,B201&lt;=Inputs!$C$7,E201=0),Inputs!$C$6,0)</f>
        <v>0</v>
      </c>
      <c r="H201" s="56" t="n">
        <f aca="false">IF(B201=1,G201*Inputs!$C$9,0)</f>
        <v>0</v>
      </c>
      <c r="I201" s="56" t="n">
        <f aca="false">I200+G201</f>
        <v>120000</v>
      </c>
      <c r="J201" s="56" t="n">
        <f aca="false">(F201+G201+H201)*((1+D201)^(1/12)-1)</f>
        <v>1123.99082781839</v>
      </c>
      <c r="K201" s="56" t="n">
        <f aca="false">(F201+G201+H201+J201)*(Inputs!$C$14+IF(B201&lt;=10,Inputs!$C$12,Inputs!$C$13))/12</f>
        <v>116.019535374686</v>
      </c>
      <c r="L201" s="56" t="n">
        <f aca="false">IF(OR(E201=1,A201&lt;=Inputs!$C$15),0,MAX(Inputs!$C$8*I201-(F201+G201+H201+J201-K201),0))</f>
        <v>0</v>
      </c>
      <c r="M201" s="56" t="n">
        <f aca="false">L201*INDEX(Rates!$B$2:$C$101,C201+1,IF(Inputs!$C$5="Male",1,2))/1000/12*Inputs!$C$16</f>
        <v>0</v>
      </c>
      <c r="N201" s="56" t="n">
        <f aca="false">IF($V$1=1,MAX(F201+G201+H201+J201-K201-M201,0)*Inputs!$C$22/12,0)</f>
        <v>0</v>
      </c>
      <c r="O201" s="56" t="n">
        <f aca="false">IF(AND(MOD(A201,12)=0,B201&gt;=Inputs!$C$18),MAX(F201+G201+H201+J201-K201-M201-N201,0)*Inputs!$C$17,0)</f>
        <v>0</v>
      </c>
      <c r="P201" s="56" t="n">
        <f aca="false">F201+G201+H201+J201-K201-M201-N201+O201</f>
        <v>231923.051213997</v>
      </c>
      <c r="Q201" s="56" t="n">
        <f aca="false">IF(OR(E201=1,P201&lt;=0),0,P201)</f>
        <v>231923.051213997</v>
      </c>
      <c r="R201" s="15" t="n">
        <f aca="false">IF(OR(E201=1,AND(P201&lt;=0,I201&gt;0)),1,0)</f>
        <v>0</v>
      </c>
      <c r="S201" s="15" t="n">
        <f aca="false">IF(L201&gt;0,1,0)</f>
        <v>0</v>
      </c>
    </row>
    <row r="202" customFormat="false" ht="15" hidden="false" customHeight="false" outlineLevel="0" collapsed="false">
      <c r="A202" s="15" t="n">
        <v>201</v>
      </c>
      <c r="B202" s="15" t="n">
        <f aca="false">INT((A202-1)/12)+1</f>
        <v>17</v>
      </c>
      <c r="C202" s="15" t="n">
        <f aca="false">MIN(Inputs!$C$4+B202-1,99)</f>
        <v>90</v>
      </c>
      <c r="D202" s="55" t="n">
        <f aca="false">Inputs!$C$29</f>
        <v>0.06</v>
      </c>
      <c r="E202" s="15" t="n">
        <f aca="false">R201</f>
        <v>0</v>
      </c>
      <c r="F202" s="56" t="n">
        <f aca="false">Q201</f>
        <v>231923.051213997</v>
      </c>
      <c r="G202" s="56" t="n">
        <f aca="false">IF(AND(MOD(A202-1,12)=0,B202&lt;=Inputs!$C$7,E202=0),Inputs!$C$6,0)</f>
        <v>0</v>
      </c>
      <c r="H202" s="56" t="n">
        <f aca="false">IF(B202=1,G202*Inputs!$C$9,0)</f>
        <v>0</v>
      </c>
      <c r="I202" s="56" t="n">
        <f aca="false">I201+G202</f>
        <v>120000</v>
      </c>
      <c r="J202" s="56" t="n">
        <f aca="false">(F202+G202+H202)*((1+D202)^(1/12)-1)</f>
        <v>1128.89717905278</v>
      </c>
      <c r="K202" s="56" t="n">
        <f aca="false">(F202+G202+H202+J202)*(Inputs!$C$14+IF(B202&lt;=10,Inputs!$C$12,Inputs!$C$13))/12</f>
        <v>116.525974196525</v>
      </c>
      <c r="L202" s="56" t="n">
        <f aca="false">IF(OR(E202=1,A202&lt;=Inputs!$C$15),0,MAX(Inputs!$C$8*I202-(F202+G202+H202+J202-K202),0))</f>
        <v>0</v>
      </c>
      <c r="M202" s="56" t="n">
        <f aca="false">L202*INDEX(Rates!$B$2:$C$101,C202+1,IF(Inputs!$C$5="Male",1,2))/1000/12*Inputs!$C$16</f>
        <v>0</v>
      </c>
      <c r="N202" s="56" t="n">
        <f aca="false">IF($V$1=1,MAX(F202+G202+H202+J202-K202-M202,0)*Inputs!$C$22/12,0)</f>
        <v>0</v>
      </c>
      <c r="O202" s="56" t="n">
        <f aca="false">IF(AND(MOD(A202,12)=0,B202&gt;=Inputs!$C$18),MAX(F202+G202+H202+J202-K202-M202-N202,0)*Inputs!$C$17,0)</f>
        <v>0</v>
      </c>
      <c r="P202" s="56" t="n">
        <f aca="false">F202+G202+H202+J202-K202-M202-N202+O202</f>
        <v>232935.422418853</v>
      </c>
      <c r="Q202" s="56" t="n">
        <f aca="false">IF(OR(E202=1,P202&lt;=0),0,P202)</f>
        <v>232935.422418853</v>
      </c>
      <c r="R202" s="15" t="n">
        <f aca="false">IF(OR(E202=1,AND(P202&lt;=0,I202&gt;0)),1,0)</f>
        <v>0</v>
      </c>
      <c r="S202" s="15" t="n">
        <f aca="false">IF(L202&gt;0,1,0)</f>
        <v>0</v>
      </c>
    </row>
    <row r="203" customFormat="false" ht="15" hidden="false" customHeight="false" outlineLevel="0" collapsed="false">
      <c r="A203" s="15" t="n">
        <v>202</v>
      </c>
      <c r="B203" s="15" t="n">
        <f aca="false">INT((A203-1)/12)+1</f>
        <v>17</v>
      </c>
      <c r="C203" s="15" t="n">
        <f aca="false">MIN(Inputs!$C$4+B203-1,99)</f>
        <v>90</v>
      </c>
      <c r="D203" s="55" t="n">
        <f aca="false">Inputs!$C$29</f>
        <v>0.06</v>
      </c>
      <c r="E203" s="15" t="n">
        <f aca="false">R202</f>
        <v>0</v>
      </c>
      <c r="F203" s="56" t="n">
        <f aca="false">Q202</f>
        <v>232935.422418853</v>
      </c>
      <c r="G203" s="56" t="n">
        <f aca="false">IF(AND(MOD(A203-1,12)=0,B203&lt;=Inputs!$C$7,E203=0),Inputs!$C$6,0)</f>
        <v>0</v>
      </c>
      <c r="H203" s="56" t="n">
        <f aca="false">IF(B203=1,G203*Inputs!$C$9,0)</f>
        <v>0</v>
      </c>
      <c r="I203" s="56" t="n">
        <f aca="false">I202+G203</f>
        <v>120000</v>
      </c>
      <c r="J203" s="56" t="n">
        <f aca="false">(F203+G203+H203)*((1+D203)^(1/12)-1)</f>
        <v>1133.82494708331</v>
      </c>
      <c r="K203" s="56" t="n">
        <f aca="false">(F203+G203+H203+J203)*(Inputs!$C$14+IF(B203&lt;=10,Inputs!$C$12,Inputs!$C$13))/12</f>
        <v>117.034623682968</v>
      </c>
      <c r="L203" s="56" t="n">
        <f aca="false">IF(OR(E203=1,A203&lt;=Inputs!$C$15),0,MAX(Inputs!$C$8*I203-(F203+G203+H203+J203-K203),0))</f>
        <v>0</v>
      </c>
      <c r="M203" s="56" t="n">
        <f aca="false">L203*INDEX(Rates!$B$2:$C$101,C203+1,IF(Inputs!$C$5="Male",1,2))/1000/12*Inputs!$C$16</f>
        <v>0</v>
      </c>
      <c r="N203" s="56" t="n">
        <f aca="false">IF($V$1=1,MAX(F203+G203+H203+J203-K203-M203,0)*Inputs!$C$22/12,0)</f>
        <v>0</v>
      </c>
      <c r="O203" s="56" t="n">
        <f aca="false">IF(AND(MOD(A203,12)=0,B203&gt;=Inputs!$C$18),MAX(F203+G203+H203+J203-K203-M203-N203,0)*Inputs!$C$17,0)</f>
        <v>0</v>
      </c>
      <c r="P203" s="56" t="n">
        <f aca="false">F203+G203+H203+J203-K203-M203-N203+O203</f>
        <v>233952.212742253</v>
      </c>
      <c r="Q203" s="56" t="n">
        <f aca="false">IF(OR(E203=1,P203&lt;=0),0,P203)</f>
        <v>233952.212742253</v>
      </c>
      <c r="R203" s="15" t="n">
        <f aca="false">IF(OR(E203=1,AND(P203&lt;=0,I203&gt;0)),1,0)</f>
        <v>0</v>
      </c>
      <c r="S203" s="15" t="n">
        <f aca="false">IF(L203&gt;0,1,0)</f>
        <v>0</v>
      </c>
    </row>
    <row r="204" customFormat="false" ht="15" hidden="false" customHeight="false" outlineLevel="0" collapsed="false">
      <c r="A204" s="15" t="n">
        <v>203</v>
      </c>
      <c r="B204" s="15" t="n">
        <f aca="false">INT((A204-1)/12)+1</f>
        <v>17</v>
      </c>
      <c r="C204" s="15" t="n">
        <f aca="false">MIN(Inputs!$C$4+B204-1,99)</f>
        <v>90</v>
      </c>
      <c r="D204" s="55" t="n">
        <f aca="false">Inputs!$C$29</f>
        <v>0.06</v>
      </c>
      <c r="E204" s="15" t="n">
        <f aca="false">R203</f>
        <v>0</v>
      </c>
      <c r="F204" s="56" t="n">
        <f aca="false">Q203</f>
        <v>233952.212742253</v>
      </c>
      <c r="G204" s="56" t="n">
        <f aca="false">IF(AND(MOD(A204-1,12)=0,B204&lt;=Inputs!$C$7,E204=0),Inputs!$C$6,0)</f>
        <v>0</v>
      </c>
      <c r="H204" s="56" t="n">
        <f aca="false">IF(B204=1,G204*Inputs!$C$9,0)</f>
        <v>0</v>
      </c>
      <c r="I204" s="56" t="n">
        <f aca="false">I203+G204</f>
        <v>120000</v>
      </c>
      <c r="J204" s="56" t="n">
        <f aca="false">(F204+G204+H204)*((1+D204)^(1/12)-1)</f>
        <v>1138.77422539681</v>
      </c>
      <c r="K204" s="56" t="n">
        <f aca="false">(F204+G204+H204+J204)*(Inputs!$C$14+IF(B204&lt;=10,Inputs!$C$12,Inputs!$C$13))/12</f>
        <v>117.545493483825</v>
      </c>
      <c r="L204" s="56" t="n">
        <f aca="false">IF(OR(E204=1,A204&lt;=Inputs!$C$15),0,MAX(Inputs!$C$8*I204-(F204+G204+H204+J204-K204),0))</f>
        <v>0</v>
      </c>
      <c r="M204" s="56" t="n">
        <f aca="false">L204*INDEX(Rates!$B$2:$C$101,C204+1,IF(Inputs!$C$5="Male",1,2))/1000/12*Inputs!$C$16</f>
        <v>0</v>
      </c>
      <c r="N204" s="56" t="n">
        <f aca="false">IF($V$1=1,MAX(F204+G204+H204+J204-K204-M204,0)*Inputs!$C$22/12,0)</f>
        <v>0</v>
      </c>
      <c r="O204" s="56" t="n">
        <f aca="false">IF(AND(MOD(A204,12)=0,B204&gt;=Inputs!$C$18),MAX(F204+G204+H204+J204-K204-M204-N204,0)*Inputs!$C$17,0)</f>
        <v>0</v>
      </c>
      <c r="P204" s="56" t="n">
        <f aca="false">F204+G204+H204+J204-K204-M204-N204+O204</f>
        <v>234973.441474166</v>
      </c>
      <c r="Q204" s="56" t="n">
        <f aca="false">IF(OR(E204=1,P204&lt;=0),0,P204)</f>
        <v>234973.441474166</v>
      </c>
      <c r="R204" s="15" t="n">
        <f aca="false">IF(OR(E204=1,AND(P204&lt;=0,I204&gt;0)),1,0)</f>
        <v>0</v>
      </c>
      <c r="S204" s="15" t="n">
        <f aca="false">IF(L204&gt;0,1,0)</f>
        <v>0</v>
      </c>
    </row>
    <row r="205" customFormat="false" ht="15" hidden="false" customHeight="false" outlineLevel="0" collapsed="false">
      <c r="A205" s="15" t="n">
        <v>204</v>
      </c>
      <c r="B205" s="15" t="n">
        <f aca="false">INT((A205-1)/12)+1</f>
        <v>17</v>
      </c>
      <c r="C205" s="15" t="n">
        <f aca="false">MIN(Inputs!$C$4+B205-1,99)</f>
        <v>90</v>
      </c>
      <c r="D205" s="55" t="n">
        <f aca="false">Inputs!$C$29</f>
        <v>0.06</v>
      </c>
      <c r="E205" s="15" t="n">
        <f aca="false">R204</f>
        <v>0</v>
      </c>
      <c r="F205" s="56" t="n">
        <f aca="false">Q204</f>
        <v>234973.441474166</v>
      </c>
      <c r="G205" s="56" t="n">
        <f aca="false">IF(AND(MOD(A205-1,12)=0,B205&lt;=Inputs!$C$7,E205=0),Inputs!$C$6,0)</f>
        <v>0</v>
      </c>
      <c r="H205" s="56" t="n">
        <f aca="false">IF(B205=1,G205*Inputs!$C$9,0)</f>
        <v>0</v>
      </c>
      <c r="I205" s="56" t="n">
        <f aca="false">I204+G205</f>
        <v>120000</v>
      </c>
      <c r="J205" s="56" t="n">
        <f aca="false">(F205+G205+H205)*((1+D205)^(1/12)-1)</f>
        <v>1143.74510788818</v>
      </c>
      <c r="K205" s="56" t="n">
        <f aca="false">(F205+G205+H205+J205)*(Inputs!$C$14+IF(B205&lt;=10,Inputs!$C$12,Inputs!$C$13))/12</f>
        <v>118.058593291027</v>
      </c>
      <c r="L205" s="56" t="n">
        <f aca="false">IF(OR(E205=1,A205&lt;=Inputs!$C$15),0,MAX(Inputs!$C$8*I205-(F205+G205+H205+J205-K205),0))</f>
        <v>0</v>
      </c>
      <c r="M205" s="56" t="n">
        <f aca="false">L205*INDEX(Rates!$B$2:$C$101,C205+1,IF(Inputs!$C$5="Male",1,2))/1000/12*Inputs!$C$16</f>
        <v>0</v>
      </c>
      <c r="N205" s="56" t="n">
        <f aca="false">IF($V$1=1,MAX(F205+G205+H205+J205-K205-M205,0)*Inputs!$C$22/12,0)</f>
        <v>0</v>
      </c>
      <c r="O205" s="56" t="n">
        <f aca="false">IF(AND(MOD(A205,12)=0,B205&gt;=Inputs!$C$18),MAX(F205+G205+H205+J205-K205-M205-N205,0)*Inputs!$C$17,0)</f>
        <v>1179.99563994382</v>
      </c>
      <c r="P205" s="56" t="n">
        <f aca="false">F205+G205+H205+J205-K205-M205-N205+O205</f>
        <v>237179.123628707</v>
      </c>
      <c r="Q205" s="56" t="n">
        <f aca="false">IF(OR(E205=1,P205&lt;=0),0,P205)</f>
        <v>237179.123628707</v>
      </c>
      <c r="R205" s="15" t="n">
        <f aca="false">IF(OR(E205=1,AND(P205&lt;=0,I205&gt;0)),1,0)</f>
        <v>0</v>
      </c>
      <c r="S205" s="15" t="n">
        <f aca="false">IF(L205&gt;0,1,0)</f>
        <v>0</v>
      </c>
    </row>
    <row r="206" customFormat="false" ht="15" hidden="false" customHeight="false" outlineLevel="0" collapsed="false">
      <c r="A206" s="15" t="n">
        <v>205</v>
      </c>
      <c r="B206" s="15" t="n">
        <f aca="false">INT((A206-1)/12)+1</f>
        <v>18</v>
      </c>
      <c r="C206" s="15" t="n">
        <f aca="false">MIN(Inputs!$C$4+B206-1,99)</f>
        <v>91</v>
      </c>
      <c r="D206" s="55" t="n">
        <f aca="false">Inputs!$C$29</f>
        <v>0.06</v>
      </c>
      <c r="E206" s="15" t="n">
        <f aca="false">R205</f>
        <v>0</v>
      </c>
      <c r="F206" s="56" t="n">
        <f aca="false">Q205</f>
        <v>237179.123628707</v>
      </c>
      <c r="G206" s="56" t="n">
        <f aca="false">IF(AND(MOD(A206-1,12)=0,B206&lt;=Inputs!$C$7,E206=0),Inputs!$C$6,0)</f>
        <v>0</v>
      </c>
      <c r="H206" s="56" t="n">
        <f aca="false">IF(B206=1,G206*Inputs!$C$9,0)</f>
        <v>0</v>
      </c>
      <c r="I206" s="56" t="n">
        <f aca="false">I205+G206</f>
        <v>120000</v>
      </c>
      <c r="J206" s="56" t="n">
        <f aca="false">(F206+G206+H206)*((1+D206)^(1/12)-1)</f>
        <v>1154.48137730648</v>
      </c>
      <c r="K206" s="56" t="n">
        <f aca="false">(F206+G206+H206+J206)*(Inputs!$C$14+IF(B206&lt;=10,Inputs!$C$12,Inputs!$C$13))/12</f>
        <v>119.166802503007</v>
      </c>
      <c r="L206" s="56" t="n">
        <f aca="false">IF(OR(E206=1,A206&lt;=Inputs!$C$15),0,MAX(Inputs!$C$8*I206-(F206+G206+H206+J206-K206),0))</f>
        <v>0</v>
      </c>
      <c r="M206" s="56" t="n">
        <f aca="false">L206*INDEX(Rates!$B$2:$C$101,C206+1,IF(Inputs!$C$5="Male",1,2))/1000/12*Inputs!$C$16</f>
        <v>0</v>
      </c>
      <c r="N206" s="56" t="n">
        <f aca="false">IF($V$1=1,MAX(F206+G206+H206+J206-K206-M206,0)*Inputs!$C$22/12,0)</f>
        <v>0</v>
      </c>
      <c r="O206" s="56" t="n">
        <f aca="false">IF(AND(MOD(A206,12)=0,B206&gt;=Inputs!$C$18),MAX(F206+G206+H206+J206-K206-M206-N206,0)*Inputs!$C$17,0)</f>
        <v>0</v>
      </c>
      <c r="P206" s="56" t="n">
        <f aca="false">F206+G206+H206+J206-K206-M206-N206+O206</f>
        <v>238214.438203511</v>
      </c>
      <c r="Q206" s="56" t="n">
        <f aca="false">IF(OR(E206=1,P206&lt;=0),0,P206)</f>
        <v>238214.438203511</v>
      </c>
      <c r="R206" s="15" t="n">
        <f aca="false">IF(OR(E206=1,AND(P206&lt;=0,I206&gt;0)),1,0)</f>
        <v>0</v>
      </c>
      <c r="S206" s="15" t="n">
        <f aca="false">IF(L206&gt;0,1,0)</f>
        <v>0</v>
      </c>
    </row>
    <row r="207" customFormat="false" ht="15" hidden="false" customHeight="false" outlineLevel="0" collapsed="false">
      <c r="A207" s="15" t="n">
        <v>206</v>
      </c>
      <c r="B207" s="15" t="n">
        <f aca="false">INT((A207-1)/12)+1</f>
        <v>18</v>
      </c>
      <c r="C207" s="15" t="n">
        <f aca="false">MIN(Inputs!$C$4+B207-1,99)</f>
        <v>91</v>
      </c>
      <c r="D207" s="55" t="n">
        <f aca="false">Inputs!$C$29</f>
        <v>0.06</v>
      </c>
      <c r="E207" s="15" t="n">
        <f aca="false">R206</f>
        <v>0</v>
      </c>
      <c r="F207" s="56" t="n">
        <f aca="false">Q206</f>
        <v>238214.438203511</v>
      </c>
      <c r="G207" s="56" t="n">
        <f aca="false">IF(AND(MOD(A207-1,12)=0,B207&lt;=Inputs!$C$7,E207=0),Inputs!$C$6,0)</f>
        <v>0</v>
      </c>
      <c r="H207" s="56" t="n">
        <f aca="false">IF(B207=1,G207*Inputs!$C$9,0)</f>
        <v>0</v>
      </c>
      <c r="I207" s="56" t="n">
        <f aca="false">I206+G207</f>
        <v>120000</v>
      </c>
      <c r="J207" s="56" t="n">
        <f aca="false">(F207+G207+H207)*((1+D207)^(1/12)-1)</f>
        <v>1159.52082335038</v>
      </c>
      <c r="K207" s="56" t="n">
        <f aca="false">(F207+G207+H207+J207)*(Inputs!$C$14+IF(B207&lt;=10,Inputs!$C$12,Inputs!$C$13))/12</f>
        <v>119.686979513431</v>
      </c>
      <c r="L207" s="56" t="n">
        <f aca="false">IF(OR(E207=1,A207&lt;=Inputs!$C$15),0,MAX(Inputs!$C$8*I207-(F207+G207+H207+J207-K207),0))</f>
        <v>0</v>
      </c>
      <c r="M207" s="56" t="n">
        <f aca="false">L207*INDEX(Rates!$B$2:$C$101,C207+1,IF(Inputs!$C$5="Male",1,2))/1000/12*Inputs!$C$16</f>
        <v>0</v>
      </c>
      <c r="N207" s="56" t="n">
        <f aca="false">IF($V$1=1,MAX(F207+G207+H207+J207-K207-M207,0)*Inputs!$C$22/12,0)</f>
        <v>0</v>
      </c>
      <c r="O207" s="56" t="n">
        <f aca="false">IF(AND(MOD(A207,12)=0,B207&gt;=Inputs!$C$18),MAX(F207+G207+H207+J207-K207-M207-N207,0)*Inputs!$C$17,0)</f>
        <v>0</v>
      </c>
      <c r="P207" s="56" t="n">
        <f aca="false">F207+G207+H207+J207-K207-M207-N207+O207</f>
        <v>239254.272047348</v>
      </c>
      <c r="Q207" s="56" t="n">
        <f aca="false">IF(OR(E207=1,P207&lt;=0),0,P207)</f>
        <v>239254.272047348</v>
      </c>
      <c r="R207" s="15" t="n">
        <f aca="false">IF(OR(E207=1,AND(P207&lt;=0,I207&gt;0)),1,0)</f>
        <v>0</v>
      </c>
      <c r="S207" s="15" t="n">
        <f aca="false">IF(L207&gt;0,1,0)</f>
        <v>0</v>
      </c>
    </row>
    <row r="208" customFormat="false" ht="15" hidden="false" customHeight="false" outlineLevel="0" collapsed="false">
      <c r="A208" s="15" t="n">
        <v>207</v>
      </c>
      <c r="B208" s="15" t="n">
        <f aca="false">INT((A208-1)/12)+1</f>
        <v>18</v>
      </c>
      <c r="C208" s="15" t="n">
        <f aca="false">MIN(Inputs!$C$4+B208-1,99)</f>
        <v>91</v>
      </c>
      <c r="D208" s="55" t="n">
        <f aca="false">Inputs!$C$29</f>
        <v>0.06</v>
      </c>
      <c r="E208" s="15" t="n">
        <f aca="false">R207</f>
        <v>0</v>
      </c>
      <c r="F208" s="56" t="n">
        <f aca="false">Q207</f>
        <v>239254.272047348</v>
      </c>
      <c r="G208" s="56" t="n">
        <f aca="false">IF(AND(MOD(A208-1,12)=0,B208&lt;=Inputs!$C$7,E208=0),Inputs!$C$6,0)</f>
        <v>0</v>
      </c>
      <c r="H208" s="56" t="n">
        <f aca="false">IF(B208=1,G208*Inputs!$C$9,0)</f>
        <v>0</v>
      </c>
      <c r="I208" s="56" t="n">
        <f aca="false">I207+G208</f>
        <v>120000</v>
      </c>
      <c r="J208" s="56" t="n">
        <f aca="false">(F208+G208+H208)*((1+D208)^(1/12)-1)</f>
        <v>1164.58226716481</v>
      </c>
      <c r="K208" s="56" t="n">
        <f aca="false">(F208+G208+H208+J208)*(Inputs!$C$14+IF(B208&lt;=10,Inputs!$C$12,Inputs!$C$13))/12</f>
        <v>120.209427157256</v>
      </c>
      <c r="L208" s="56" t="n">
        <f aca="false">IF(OR(E208=1,A208&lt;=Inputs!$C$15),0,MAX(Inputs!$C$8*I208-(F208+G208+H208+J208-K208),0))</f>
        <v>0</v>
      </c>
      <c r="M208" s="56" t="n">
        <f aca="false">L208*INDEX(Rates!$B$2:$C$101,C208+1,IF(Inputs!$C$5="Male",1,2))/1000/12*Inputs!$C$16</f>
        <v>0</v>
      </c>
      <c r="N208" s="56" t="n">
        <f aca="false">IF($V$1=1,MAX(F208+G208+H208+J208-K208-M208,0)*Inputs!$C$22/12,0)</f>
        <v>0</v>
      </c>
      <c r="O208" s="56" t="n">
        <f aca="false">IF(AND(MOD(A208,12)=0,B208&gt;=Inputs!$C$18),MAX(F208+G208+H208+J208-K208-M208-N208,0)*Inputs!$C$17,0)</f>
        <v>0</v>
      </c>
      <c r="P208" s="56" t="n">
        <f aca="false">F208+G208+H208+J208-K208-M208-N208+O208</f>
        <v>240298.644887355</v>
      </c>
      <c r="Q208" s="56" t="n">
        <f aca="false">IF(OR(E208=1,P208&lt;=0),0,P208)</f>
        <v>240298.644887355</v>
      </c>
      <c r="R208" s="15" t="n">
        <f aca="false">IF(OR(E208=1,AND(P208&lt;=0,I208&gt;0)),1,0)</f>
        <v>0</v>
      </c>
      <c r="S208" s="15" t="n">
        <f aca="false">IF(L208&gt;0,1,0)</f>
        <v>0</v>
      </c>
    </row>
    <row r="209" customFormat="false" ht="15" hidden="false" customHeight="false" outlineLevel="0" collapsed="false">
      <c r="A209" s="15" t="n">
        <v>208</v>
      </c>
      <c r="B209" s="15" t="n">
        <f aca="false">INT((A209-1)/12)+1</f>
        <v>18</v>
      </c>
      <c r="C209" s="15" t="n">
        <f aca="false">MIN(Inputs!$C$4+B209-1,99)</f>
        <v>91</v>
      </c>
      <c r="D209" s="55" t="n">
        <f aca="false">Inputs!$C$29</f>
        <v>0.06</v>
      </c>
      <c r="E209" s="15" t="n">
        <f aca="false">R208</f>
        <v>0</v>
      </c>
      <c r="F209" s="56" t="n">
        <f aca="false">Q208</f>
        <v>240298.644887355</v>
      </c>
      <c r="G209" s="56" t="n">
        <f aca="false">IF(AND(MOD(A209-1,12)=0,B209&lt;=Inputs!$C$7,E209=0),Inputs!$C$6,0)</f>
        <v>0</v>
      </c>
      <c r="H209" s="56" t="n">
        <f aca="false">IF(B209=1,G209*Inputs!$C$9,0)</f>
        <v>0</v>
      </c>
      <c r="I209" s="56" t="n">
        <f aca="false">I208+G209</f>
        <v>120000</v>
      </c>
      <c r="J209" s="56" t="n">
        <f aca="false">(F209+G209+H209)*((1+D209)^(1/12)-1)</f>
        <v>1169.66580477262</v>
      </c>
      <c r="K209" s="56" t="n">
        <f aca="false">(F209+G209+H209+J209)*(Inputs!$C$14+IF(B209&lt;=10,Inputs!$C$12,Inputs!$C$13))/12</f>
        <v>120.734155346064</v>
      </c>
      <c r="L209" s="56" t="n">
        <f aca="false">IF(OR(E209=1,A209&lt;=Inputs!$C$15),0,MAX(Inputs!$C$8*I209-(F209+G209+H209+J209-K209),0))</f>
        <v>0</v>
      </c>
      <c r="M209" s="56" t="n">
        <f aca="false">L209*INDEX(Rates!$B$2:$C$101,C209+1,IF(Inputs!$C$5="Male",1,2))/1000/12*Inputs!$C$16</f>
        <v>0</v>
      </c>
      <c r="N209" s="56" t="n">
        <f aca="false">IF($V$1=1,MAX(F209+G209+H209+J209-K209-M209,0)*Inputs!$C$22/12,0)</f>
        <v>0</v>
      </c>
      <c r="O209" s="56" t="n">
        <f aca="false">IF(AND(MOD(A209,12)=0,B209&gt;=Inputs!$C$18),MAX(F209+G209+H209+J209-K209-M209-N209,0)*Inputs!$C$17,0)</f>
        <v>0</v>
      </c>
      <c r="P209" s="56" t="n">
        <f aca="false">F209+G209+H209+J209-K209-M209-N209+O209</f>
        <v>241347.576536782</v>
      </c>
      <c r="Q209" s="56" t="n">
        <f aca="false">IF(OR(E209=1,P209&lt;=0),0,P209)</f>
        <v>241347.576536782</v>
      </c>
      <c r="R209" s="15" t="n">
        <f aca="false">IF(OR(E209=1,AND(P209&lt;=0,I209&gt;0)),1,0)</f>
        <v>0</v>
      </c>
      <c r="S209" s="15" t="n">
        <f aca="false">IF(L209&gt;0,1,0)</f>
        <v>0</v>
      </c>
    </row>
    <row r="210" customFormat="false" ht="15" hidden="false" customHeight="false" outlineLevel="0" collapsed="false">
      <c r="A210" s="15" t="n">
        <v>209</v>
      </c>
      <c r="B210" s="15" t="n">
        <f aca="false">INT((A210-1)/12)+1</f>
        <v>18</v>
      </c>
      <c r="C210" s="15" t="n">
        <f aca="false">MIN(Inputs!$C$4+B210-1,99)</f>
        <v>91</v>
      </c>
      <c r="D210" s="55" t="n">
        <f aca="false">Inputs!$C$29</f>
        <v>0.06</v>
      </c>
      <c r="E210" s="15" t="n">
        <f aca="false">R209</f>
        <v>0</v>
      </c>
      <c r="F210" s="56" t="n">
        <f aca="false">Q209</f>
        <v>241347.576536782</v>
      </c>
      <c r="G210" s="56" t="n">
        <f aca="false">IF(AND(MOD(A210-1,12)=0,B210&lt;=Inputs!$C$7,E210=0),Inputs!$C$6,0)</f>
        <v>0</v>
      </c>
      <c r="H210" s="56" t="n">
        <f aca="false">IF(B210=1,G210*Inputs!$C$9,0)</f>
        <v>0</v>
      </c>
      <c r="I210" s="56" t="n">
        <f aca="false">I209+G210</f>
        <v>120000</v>
      </c>
      <c r="J210" s="56" t="n">
        <f aca="false">(F210+G210+H210)*((1+D210)^(1/12)-1)</f>
        <v>1174.77153261579</v>
      </c>
      <c r="K210" s="56" t="n">
        <f aca="false">(F210+G210+H210+J210)*(Inputs!$C$14+IF(B210&lt;=10,Inputs!$C$12,Inputs!$C$13))/12</f>
        <v>121.261174034699</v>
      </c>
      <c r="L210" s="56" t="n">
        <f aca="false">IF(OR(E210=1,A210&lt;=Inputs!$C$15),0,MAX(Inputs!$C$8*I210-(F210+G210+H210+J210-K210),0))</f>
        <v>0</v>
      </c>
      <c r="M210" s="56" t="n">
        <f aca="false">L210*INDEX(Rates!$B$2:$C$101,C210+1,IF(Inputs!$C$5="Male",1,2))/1000/12*Inputs!$C$16</f>
        <v>0</v>
      </c>
      <c r="N210" s="56" t="n">
        <f aca="false">IF($V$1=1,MAX(F210+G210+H210+J210-K210-M210,0)*Inputs!$C$22/12,0)</f>
        <v>0</v>
      </c>
      <c r="O210" s="56" t="n">
        <f aca="false">IF(AND(MOD(A210,12)=0,B210&gt;=Inputs!$C$18),MAX(F210+G210+H210+J210-K210-M210-N210,0)*Inputs!$C$17,0)</f>
        <v>0</v>
      </c>
      <c r="P210" s="56" t="n">
        <f aca="false">F210+G210+H210+J210-K210-M210-N210+O210</f>
        <v>242401.086895363</v>
      </c>
      <c r="Q210" s="56" t="n">
        <f aca="false">IF(OR(E210=1,P210&lt;=0),0,P210)</f>
        <v>242401.086895363</v>
      </c>
      <c r="R210" s="15" t="n">
        <f aca="false">IF(OR(E210=1,AND(P210&lt;=0,I210&gt;0)),1,0)</f>
        <v>0</v>
      </c>
      <c r="S210" s="15" t="n">
        <f aca="false">IF(L210&gt;0,1,0)</f>
        <v>0</v>
      </c>
    </row>
    <row r="211" customFormat="false" ht="15" hidden="false" customHeight="false" outlineLevel="0" collapsed="false">
      <c r="A211" s="15" t="n">
        <v>210</v>
      </c>
      <c r="B211" s="15" t="n">
        <f aca="false">INT((A211-1)/12)+1</f>
        <v>18</v>
      </c>
      <c r="C211" s="15" t="n">
        <f aca="false">MIN(Inputs!$C$4+B211-1,99)</f>
        <v>91</v>
      </c>
      <c r="D211" s="55" t="n">
        <f aca="false">Inputs!$C$29</f>
        <v>0.06</v>
      </c>
      <c r="E211" s="15" t="n">
        <f aca="false">R210</f>
        <v>0</v>
      </c>
      <c r="F211" s="56" t="n">
        <f aca="false">Q210</f>
        <v>242401.086895363</v>
      </c>
      <c r="G211" s="56" t="n">
        <f aca="false">IF(AND(MOD(A211-1,12)=0,B211&lt;=Inputs!$C$7,E211=0),Inputs!$C$6,0)</f>
        <v>0</v>
      </c>
      <c r="H211" s="56" t="n">
        <f aca="false">IF(B211=1,G211*Inputs!$C$9,0)</f>
        <v>0</v>
      </c>
      <c r="I211" s="56" t="n">
        <f aca="false">I210+G211</f>
        <v>120000</v>
      </c>
      <c r="J211" s="56" t="n">
        <f aca="false">(F211+G211+H211)*((1+D211)^(1/12)-1)</f>
        <v>1179.89954755729</v>
      </c>
      <c r="K211" s="56" t="n">
        <f aca="false">(F211+G211+H211+J211)*(Inputs!$C$14+IF(B211&lt;=10,Inputs!$C$12,Inputs!$C$13))/12</f>
        <v>121.79049322146</v>
      </c>
      <c r="L211" s="56" t="n">
        <f aca="false">IF(OR(E211=1,A211&lt;=Inputs!$C$15),0,MAX(Inputs!$C$8*I211-(F211+G211+H211+J211-K211),0))</f>
        <v>0</v>
      </c>
      <c r="M211" s="56" t="n">
        <f aca="false">L211*INDEX(Rates!$B$2:$C$101,C211+1,IF(Inputs!$C$5="Male",1,2))/1000/12*Inputs!$C$16</f>
        <v>0</v>
      </c>
      <c r="N211" s="56" t="n">
        <f aca="false">IF($V$1=1,MAX(F211+G211+H211+J211-K211-M211,0)*Inputs!$C$22/12,0)</f>
        <v>0</v>
      </c>
      <c r="O211" s="56" t="n">
        <f aca="false">IF(AND(MOD(A211,12)=0,B211&gt;=Inputs!$C$18),MAX(F211+G211+H211+J211-K211-M211-N211,0)*Inputs!$C$17,0)</f>
        <v>0</v>
      </c>
      <c r="P211" s="56" t="n">
        <f aca="false">F211+G211+H211+J211-K211-M211-N211+O211</f>
        <v>243459.195949699</v>
      </c>
      <c r="Q211" s="56" t="n">
        <f aca="false">IF(OR(E211=1,P211&lt;=0),0,P211)</f>
        <v>243459.195949699</v>
      </c>
      <c r="R211" s="15" t="n">
        <f aca="false">IF(OR(E211=1,AND(P211&lt;=0,I211&gt;0)),1,0)</f>
        <v>0</v>
      </c>
      <c r="S211" s="15" t="n">
        <f aca="false">IF(L211&gt;0,1,0)</f>
        <v>0</v>
      </c>
    </row>
    <row r="212" customFormat="false" ht="15" hidden="false" customHeight="false" outlineLevel="0" collapsed="false">
      <c r="A212" s="15" t="n">
        <v>211</v>
      </c>
      <c r="B212" s="15" t="n">
        <f aca="false">INT((A212-1)/12)+1</f>
        <v>18</v>
      </c>
      <c r="C212" s="15" t="n">
        <f aca="false">MIN(Inputs!$C$4+B212-1,99)</f>
        <v>91</v>
      </c>
      <c r="D212" s="55" t="n">
        <f aca="false">Inputs!$C$29</f>
        <v>0.06</v>
      </c>
      <c r="E212" s="15" t="n">
        <f aca="false">R211</f>
        <v>0</v>
      </c>
      <c r="F212" s="56" t="n">
        <f aca="false">Q211</f>
        <v>243459.195949699</v>
      </c>
      <c r="G212" s="56" t="n">
        <f aca="false">IF(AND(MOD(A212-1,12)=0,B212&lt;=Inputs!$C$7,E212=0),Inputs!$C$6,0)</f>
        <v>0</v>
      </c>
      <c r="H212" s="56" t="n">
        <f aca="false">IF(B212=1,G212*Inputs!$C$9,0)</f>
        <v>0</v>
      </c>
      <c r="I212" s="56" t="n">
        <f aca="false">I211+G212</f>
        <v>120000</v>
      </c>
      <c r="J212" s="56" t="n">
        <f aca="false">(F212+G212+H212)*((1+D212)^(1/12)-1)</f>
        <v>1185.04994688292</v>
      </c>
      <c r="K212" s="56" t="n">
        <f aca="false">(F212+G212+H212+J212)*(Inputs!$C$14+IF(B212&lt;=10,Inputs!$C$12,Inputs!$C$13))/12</f>
        <v>122.322122948291</v>
      </c>
      <c r="L212" s="56" t="n">
        <f aca="false">IF(OR(E212=1,A212&lt;=Inputs!$C$15),0,MAX(Inputs!$C$8*I212-(F212+G212+H212+J212-K212),0))</f>
        <v>0</v>
      </c>
      <c r="M212" s="56" t="n">
        <f aca="false">L212*INDEX(Rates!$B$2:$C$101,C212+1,IF(Inputs!$C$5="Male",1,2))/1000/12*Inputs!$C$16</f>
        <v>0</v>
      </c>
      <c r="N212" s="56" t="n">
        <f aca="false">IF($V$1=1,MAX(F212+G212+H212+J212-K212-M212,0)*Inputs!$C$22/12,0)</f>
        <v>0</v>
      </c>
      <c r="O212" s="56" t="n">
        <f aca="false">IF(AND(MOD(A212,12)=0,B212&gt;=Inputs!$C$18),MAX(F212+G212+H212+J212-K212-M212-N212,0)*Inputs!$C$17,0)</f>
        <v>0</v>
      </c>
      <c r="P212" s="56" t="n">
        <f aca="false">F212+G212+H212+J212-K212-M212-N212+O212</f>
        <v>244521.923773633</v>
      </c>
      <c r="Q212" s="56" t="n">
        <f aca="false">IF(OR(E212=1,P212&lt;=0),0,P212)</f>
        <v>244521.923773633</v>
      </c>
      <c r="R212" s="15" t="n">
        <f aca="false">IF(OR(E212=1,AND(P212&lt;=0,I212&gt;0)),1,0)</f>
        <v>0</v>
      </c>
      <c r="S212" s="15" t="n">
        <f aca="false">IF(L212&gt;0,1,0)</f>
        <v>0</v>
      </c>
    </row>
    <row r="213" customFormat="false" ht="15" hidden="false" customHeight="false" outlineLevel="0" collapsed="false">
      <c r="A213" s="15" t="n">
        <v>212</v>
      </c>
      <c r="B213" s="15" t="n">
        <f aca="false">INT((A213-1)/12)+1</f>
        <v>18</v>
      </c>
      <c r="C213" s="15" t="n">
        <f aca="false">MIN(Inputs!$C$4+B213-1,99)</f>
        <v>91</v>
      </c>
      <c r="D213" s="55" t="n">
        <f aca="false">Inputs!$C$29</f>
        <v>0.06</v>
      </c>
      <c r="E213" s="15" t="n">
        <f aca="false">R212</f>
        <v>0</v>
      </c>
      <c r="F213" s="56" t="n">
        <f aca="false">Q212</f>
        <v>244521.923773633</v>
      </c>
      <c r="G213" s="56" t="n">
        <f aca="false">IF(AND(MOD(A213-1,12)=0,B213&lt;=Inputs!$C$7,E213=0),Inputs!$C$6,0)</f>
        <v>0</v>
      </c>
      <c r="H213" s="56" t="n">
        <f aca="false">IF(B213=1,G213*Inputs!$C$9,0)</f>
        <v>0</v>
      </c>
      <c r="I213" s="56" t="n">
        <f aca="false">I212+G213</f>
        <v>120000</v>
      </c>
      <c r="J213" s="56" t="n">
        <f aca="false">(F213+G213+H213)*((1+D213)^(1/12)-1)</f>
        <v>1190.22282830312</v>
      </c>
      <c r="K213" s="56" t="n">
        <f aca="false">(F213+G213+H213+J213)*(Inputs!$C$14+IF(B213&lt;=10,Inputs!$C$12,Inputs!$C$13))/12</f>
        <v>122.856073300968</v>
      </c>
      <c r="L213" s="56" t="n">
        <f aca="false">IF(OR(E213=1,A213&lt;=Inputs!$C$15),0,MAX(Inputs!$C$8*I213-(F213+G213+H213+J213-K213),0))</f>
        <v>0</v>
      </c>
      <c r="M213" s="56" t="n">
        <f aca="false">L213*INDEX(Rates!$B$2:$C$101,C213+1,IF(Inputs!$C$5="Male",1,2))/1000/12*Inputs!$C$16</f>
        <v>0</v>
      </c>
      <c r="N213" s="56" t="n">
        <f aca="false">IF($V$1=1,MAX(F213+G213+H213+J213-K213-M213,0)*Inputs!$C$22/12,0)</f>
        <v>0</v>
      </c>
      <c r="O213" s="56" t="n">
        <f aca="false">IF(AND(MOD(A213,12)=0,B213&gt;=Inputs!$C$18),MAX(F213+G213+H213+J213-K213-M213-N213,0)*Inputs!$C$17,0)</f>
        <v>0</v>
      </c>
      <c r="P213" s="56" t="n">
        <f aca="false">F213+G213+H213+J213-K213-M213-N213+O213</f>
        <v>245589.290528636</v>
      </c>
      <c r="Q213" s="56" t="n">
        <f aca="false">IF(OR(E213=1,P213&lt;=0),0,P213)</f>
        <v>245589.290528636</v>
      </c>
      <c r="R213" s="15" t="n">
        <f aca="false">IF(OR(E213=1,AND(P213&lt;=0,I213&gt;0)),1,0)</f>
        <v>0</v>
      </c>
      <c r="S213" s="15" t="n">
        <f aca="false">IF(L213&gt;0,1,0)</f>
        <v>0</v>
      </c>
    </row>
    <row r="214" customFormat="false" ht="15" hidden="false" customHeight="false" outlineLevel="0" collapsed="false">
      <c r="A214" s="15" t="n">
        <v>213</v>
      </c>
      <c r="B214" s="15" t="n">
        <f aca="false">INT((A214-1)/12)+1</f>
        <v>18</v>
      </c>
      <c r="C214" s="15" t="n">
        <f aca="false">MIN(Inputs!$C$4+B214-1,99)</f>
        <v>91</v>
      </c>
      <c r="D214" s="55" t="n">
        <f aca="false">Inputs!$C$29</f>
        <v>0.06</v>
      </c>
      <c r="E214" s="15" t="n">
        <f aca="false">R213</f>
        <v>0</v>
      </c>
      <c r="F214" s="56" t="n">
        <f aca="false">Q213</f>
        <v>245589.290528636</v>
      </c>
      <c r="G214" s="56" t="n">
        <f aca="false">IF(AND(MOD(A214-1,12)=0,B214&lt;=Inputs!$C$7,E214=0),Inputs!$C$6,0)</f>
        <v>0</v>
      </c>
      <c r="H214" s="56" t="n">
        <f aca="false">IF(B214=1,G214*Inputs!$C$9,0)</f>
        <v>0</v>
      </c>
      <c r="I214" s="56" t="n">
        <f aca="false">I213+G214</f>
        <v>120000</v>
      </c>
      <c r="J214" s="56" t="n">
        <f aca="false">(F214+G214+H214)*((1+D214)^(1/12)-1)</f>
        <v>1195.41828995486</v>
      </c>
      <c r="K214" s="56" t="n">
        <f aca="false">(F214+G214+H214+J214)*(Inputs!$C$14+IF(B214&lt;=10,Inputs!$C$12,Inputs!$C$13))/12</f>
        <v>123.392354409295</v>
      </c>
      <c r="L214" s="56" t="n">
        <f aca="false">IF(OR(E214=1,A214&lt;=Inputs!$C$15),0,MAX(Inputs!$C$8*I214-(F214+G214+H214+J214-K214),0))</f>
        <v>0</v>
      </c>
      <c r="M214" s="56" t="n">
        <f aca="false">L214*INDEX(Rates!$B$2:$C$101,C214+1,IF(Inputs!$C$5="Male",1,2))/1000/12*Inputs!$C$16</f>
        <v>0</v>
      </c>
      <c r="N214" s="56" t="n">
        <f aca="false">IF($V$1=1,MAX(F214+G214+H214+J214-K214-M214,0)*Inputs!$C$22/12,0)</f>
        <v>0</v>
      </c>
      <c r="O214" s="56" t="n">
        <f aca="false">IF(AND(MOD(A214,12)=0,B214&gt;=Inputs!$C$18),MAX(F214+G214+H214+J214-K214-M214-N214,0)*Inputs!$C$17,0)</f>
        <v>0</v>
      </c>
      <c r="P214" s="56" t="n">
        <f aca="false">F214+G214+H214+J214-K214-M214-N214+O214</f>
        <v>246661.316464181</v>
      </c>
      <c r="Q214" s="56" t="n">
        <f aca="false">IF(OR(E214=1,P214&lt;=0),0,P214)</f>
        <v>246661.316464181</v>
      </c>
      <c r="R214" s="15" t="n">
        <f aca="false">IF(OR(E214=1,AND(P214&lt;=0,I214&gt;0)),1,0)</f>
        <v>0</v>
      </c>
      <c r="S214" s="15" t="n">
        <f aca="false">IF(L214&gt;0,1,0)</f>
        <v>0</v>
      </c>
    </row>
    <row r="215" customFormat="false" ht="15" hidden="false" customHeight="false" outlineLevel="0" collapsed="false">
      <c r="A215" s="15" t="n">
        <v>214</v>
      </c>
      <c r="B215" s="15" t="n">
        <f aca="false">INT((A215-1)/12)+1</f>
        <v>18</v>
      </c>
      <c r="C215" s="15" t="n">
        <f aca="false">MIN(Inputs!$C$4+B215-1,99)</f>
        <v>91</v>
      </c>
      <c r="D215" s="55" t="n">
        <f aca="false">Inputs!$C$29</f>
        <v>0.06</v>
      </c>
      <c r="E215" s="15" t="n">
        <f aca="false">R214</f>
        <v>0</v>
      </c>
      <c r="F215" s="56" t="n">
        <f aca="false">Q214</f>
        <v>246661.316464181</v>
      </c>
      <c r="G215" s="56" t="n">
        <f aca="false">IF(AND(MOD(A215-1,12)=0,B215&lt;=Inputs!$C$7,E215=0),Inputs!$C$6,0)</f>
        <v>0</v>
      </c>
      <c r="H215" s="56" t="n">
        <f aca="false">IF(B215=1,G215*Inputs!$C$9,0)</f>
        <v>0</v>
      </c>
      <c r="I215" s="56" t="n">
        <f aca="false">I214+G215</f>
        <v>120000</v>
      </c>
      <c r="J215" s="56" t="n">
        <f aca="false">(F215+G215+H215)*((1+D215)^(1/12)-1)</f>
        <v>1200.63643040349</v>
      </c>
      <c r="K215" s="56" t="n">
        <f aca="false">(F215+G215+H215+J215)*(Inputs!$C$14+IF(B215&lt;=10,Inputs!$C$12,Inputs!$C$13))/12</f>
        <v>123.930976447292</v>
      </c>
      <c r="L215" s="56" t="n">
        <f aca="false">IF(OR(E215=1,A215&lt;=Inputs!$C$15),0,MAX(Inputs!$C$8*I215-(F215+G215+H215+J215-K215),0))</f>
        <v>0</v>
      </c>
      <c r="M215" s="56" t="n">
        <f aca="false">L215*INDEX(Rates!$B$2:$C$101,C215+1,IF(Inputs!$C$5="Male",1,2))/1000/12*Inputs!$C$16</f>
        <v>0</v>
      </c>
      <c r="N215" s="56" t="n">
        <f aca="false">IF($V$1=1,MAX(F215+G215+H215+J215-K215-M215,0)*Inputs!$C$22/12,0)</f>
        <v>0</v>
      </c>
      <c r="O215" s="56" t="n">
        <f aca="false">IF(AND(MOD(A215,12)=0,B215&gt;=Inputs!$C$18),MAX(F215+G215+H215+J215-K215-M215-N215,0)*Inputs!$C$17,0)</f>
        <v>0</v>
      </c>
      <c r="P215" s="56" t="n">
        <f aca="false">F215+G215+H215+J215-K215-M215-N215+O215</f>
        <v>247738.021918137</v>
      </c>
      <c r="Q215" s="56" t="n">
        <f aca="false">IF(OR(E215=1,P215&lt;=0),0,P215)</f>
        <v>247738.021918137</v>
      </c>
      <c r="R215" s="15" t="n">
        <f aca="false">IF(OR(E215=1,AND(P215&lt;=0,I215&gt;0)),1,0)</f>
        <v>0</v>
      </c>
      <c r="S215" s="15" t="n">
        <f aca="false">IF(L215&gt;0,1,0)</f>
        <v>0</v>
      </c>
    </row>
    <row r="216" customFormat="false" ht="15" hidden="false" customHeight="false" outlineLevel="0" collapsed="false">
      <c r="A216" s="15" t="n">
        <v>215</v>
      </c>
      <c r="B216" s="15" t="n">
        <f aca="false">INT((A216-1)/12)+1</f>
        <v>18</v>
      </c>
      <c r="C216" s="15" t="n">
        <f aca="false">MIN(Inputs!$C$4+B216-1,99)</f>
        <v>91</v>
      </c>
      <c r="D216" s="55" t="n">
        <f aca="false">Inputs!$C$29</f>
        <v>0.06</v>
      </c>
      <c r="E216" s="15" t="n">
        <f aca="false">R215</f>
        <v>0</v>
      </c>
      <c r="F216" s="56" t="n">
        <f aca="false">Q215</f>
        <v>247738.021918137</v>
      </c>
      <c r="G216" s="56" t="n">
        <f aca="false">IF(AND(MOD(A216-1,12)=0,B216&lt;=Inputs!$C$7,E216=0),Inputs!$C$6,0)</f>
        <v>0</v>
      </c>
      <c r="H216" s="56" t="n">
        <f aca="false">IF(B216=1,G216*Inputs!$C$9,0)</f>
        <v>0</v>
      </c>
      <c r="I216" s="56" t="n">
        <f aca="false">I215+G216</f>
        <v>120000</v>
      </c>
      <c r="J216" s="56" t="n">
        <f aca="false">(F216+G216+H216)*((1+D216)^(1/12)-1)</f>
        <v>1205.8773486446</v>
      </c>
      <c r="K216" s="56" t="n">
        <f aca="false">(F216+G216+H216+J216)*(Inputs!$C$14+IF(B216&lt;=10,Inputs!$C$12,Inputs!$C$13))/12</f>
        <v>124.471949633391</v>
      </c>
      <c r="L216" s="56" t="n">
        <f aca="false">IF(OR(E216=1,A216&lt;=Inputs!$C$15),0,MAX(Inputs!$C$8*I216-(F216+G216+H216+J216-K216),0))</f>
        <v>0</v>
      </c>
      <c r="M216" s="56" t="n">
        <f aca="false">L216*INDEX(Rates!$B$2:$C$101,C216+1,IF(Inputs!$C$5="Male",1,2))/1000/12*Inputs!$C$16</f>
        <v>0</v>
      </c>
      <c r="N216" s="56" t="n">
        <f aca="false">IF($V$1=1,MAX(F216+G216+H216+J216-K216-M216,0)*Inputs!$C$22/12,0)</f>
        <v>0</v>
      </c>
      <c r="O216" s="56" t="n">
        <f aca="false">IF(AND(MOD(A216,12)=0,B216&gt;=Inputs!$C$18),MAX(F216+G216+H216+J216-K216-M216-N216,0)*Inputs!$C$17,0)</f>
        <v>0</v>
      </c>
      <c r="P216" s="56" t="n">
        <f aca="false">F216+G216+H216+J216-K216-M216-N216+O216</f>
        <v>248819.427317149</v>
      </c>
      <c r="Q216" s="56" t="n">
        <f aca="false">IF(OR(E216=1,P216&lt;=0),0,P216)</f>
        <v>248819.427317149</v>
      </c>
      <c r="R216" s="15" t="n">
        <f aca="false">IF(OR(E216=1,AND(P216&lt;=0,I216&gt;0)),1,0)</f>
        <v>0</v>
      </c>
      <c r="S216" s="15" t="n">
        <f aca="false">IF(L216&gt;0,1,0)</f>
        <v>0</v>
      </c>
    </row>
    <row r="217" customFormat="false" ht="15" hidden="false" customHeight="false" outlineLevel="0" collapsed="false">
      <c r="A217" s="15" t="n">
        <v>216</v>
      </c>
      <c r="B217" s="15" t="n">
        <f aca="false">INT((A217-1)/12)+1</f>
        <v>18</v>
      </c>
      <c r="C217" s="15" t="n">
        <f aca="false">MIN(Inputs!$C$4+B217-1,99)</f>
        <v>91</v>
      </c>
      <c r="D217" s="55" t="n">
        <f aca="false">Inputs!$C$29</f>
        <v>0.06</v>
      </c>
      <c r="E217" s="15" t="n">
        <f aca="false">R216</f>
        <v>0</v>
      </c>
      <c r="F217" s="56" t="n">
        <f aca="false">Q216</f>
        <v>248819.427317149</v>
      </c>
      <c r="G217" s="56" t="n">
        <f aca="false">IF(AND(MOD(A217-1,12)=0,B217&lt;=Inputs!$C$7,E217=0),Inputs!$C$6,0)</f>
        <v>0</v>
      </c>
      <c r="H217" s="56" t="n">
        <f aca="false">IF(B217=1,G217*Inputs!$C$9,0)</f>
        <v>0</v>
      </c>
      <c r="I217" s="56" t="n">
        <f aca="false">I216+G217</f>
        <v>120000</v>
      </c>
      <c r="J217" s="56" t="n">
        <f aca="false">(F217+G217+H217)*((1+D217)^(1/12)-1)</f>
        <v>1211.14114410592</v>
      </c>
      <c r="K217" s="56" t="n">
        <f aca="false">(F217+G217+H217+J217)*(Inputs!$C$14+IF(B217&lt;=10,Inputs!$C$12,Inputs!$C$13))/12</f>
        <v>125.015284230627</v>
      </c>
      <c r="L217" s="56" t="n">
        <f aca="false">IF(OR(E217=1,A217&lt;=Inputs!$C$15),0,MAX(Inputs!$C$8*I217-(F217+G217+H217+J217-K217),0))</f>
        <v>0</v>
      </c>
      <c r="M217" s="56" t="n">
        <f aca="false">L217*INDEX(Rates!$B$2:$C$101,C217+1,IF(Inputs!$C$5="Male",1,2))/1000/12*Inputs!$C$16</f>
        <v>0</v>
      </c>
      <c r="N217" s="56" t="n">
        <f aca="false">IF($V$1=1,MAX(F217+G217+H217+J217-K217-M217,0)*Inputs!$C$22/12,0)</f>
        <v>0</v>
      </c>
      <c r="O217" s="56" t="n">
        <f aca="false">IF(AND(MOD(A217,12)=0,B217&gt;=Inputs!$C$18),MAX(F217+G217+H217+J217-K217-M217-N217,0)*Inputs!$C$17,0)</f>
        <v>1249.52776588512</v>
      </c>
      <c r="P217" s="56" t="n">
        <f aca="false">F217+G217+H217+J217-K217-M217-N217+O217</f>
        <v>251155.080942909</v>
      </c>
      <c r="Q217" s="56" t="n">
        <f aca="false">IF(OR(E217=1,P217&lt;=0),0,P217)</f>
        <v>251155.080942909</v>
      </c>
      <c r="R217" s="15" t="n">
        <f aca="false">IF(OR(E217=1,AND(P217&lt;=0,I217&gt;0)),1,0)</f>
        <v>0</v>
      </c>
      <c r="S217" s="15" t="n">
        <f aca="false">IF(L217&gt;0,1,0)</f>
        <v>0</v>
      </c>
    </row>
    <row r="218" customFormat="false" ht="15" hidden="false" customHeight="false" outlineLevel="0" collapsed="false">
      <c r="A218" s="15" t="n">
        <v>217</v>
      </c>
      <c r="B218" s="15" t="n">
        <f aca="false">INT((A218-1)/12)+1</f>
        <v>19</v>
      </c>
      <c r="C218" s="15" t="n">
        <f aca="false">MIN(Inputs!$C$4+B218-1,99)</f>
        <v>92</v>
      </c>
      <c r="D218" s="55" t="n">
        <f aca="false">Inputs!$C$29</f>
        <v>0.06</v>
      </c>
      <c r="E218" s="15" t="n">
        <f aca="false">R217</f>
        <v>0</v>
      </c>
      <c r="F218" s="56" t="n">
        <f aca="false">Q217</f>
        <v>251155.080942909</v>
      </c>
      <c r="G218" s="56" t="n">
        <f aca="false">IF(AND(MOD(A218-1,12)=0,B218&lt;=Inputs!$C$7,E218=0),Inputs!$C$6,0)</f>
        <v>0</v>
      </c>
      <c r="H218" s="56" t="n">
        <f aca="false">IF(B218=1,G218*Inputs!$C$9,0)</f>
        <v>0</v>
      </c>
      <c r="I218" s="56" t="n">
        <f aca="false">I217+G218</f>
        <v>120000</v>
      </c>
      <c r="J218" s="56" t="n">
        <f aca="false">(F218+G218+H218)*((1+D218)^(1/12)-1)</f>
        <v>1222.51005623244</v>
      </c>
      <c r="K218" s="56" t="n">
        <f aca="false">(F218+G218+H218+J218)*(Inputs!$C$14+IF(B218&lt;=10,Inputs!$C$12,Inputs!$C$13))/12</f>
        <v>126.188795499571</v>
      </c>
      <c r="L218" s="56" t="n">
        <f aca="false">IF(OR(E218=1,A218&lt;=Inputs!$C$15),0,MAX(Inputs!$C$8*I218-(F218+G218+H218+J218-K218),0))</f>
        <v>0</v>
      </c>
      <c r="M218" s="56" t="n">
        <f aca="false">L218*INDEX(Rates!$B$2:$C$101,C218+1,IF(Inputs!$C$5="Male",1,2))/1000/12*Inputs!$C$16</f>
        <v>0</v>
      </c>
      <c r="N218" s="56" t="n">
        <f aca="false">IF($V$1=1,MAX(F218+G218+H218+J218-K218-M218,0)*Inputs!$C$22/12,0)</f>
        <v>0</v>
      </c>
      <c r="O218" s="56" t="n">
        <f aca="false">IF(AND(MOD(A218,12)=0,B218&gt;=Inputs!$C$18),MAX(F218+G218+H218+J218-K218-M218-N218,0)*Inputs!$C$17,0)</f>
        <v>0</v>
      </c>
      <c r="P218" s="56" t="n">
        <f aca="false">F218+G218+H218+J218-K218-M218-N218+O218</f>
        <v>252251.402203642</v>
      </c>
      <c r="Q218" s="56" t="n">
        <f aca="false">IF(OR(E218=1,P218&lt;=0),0,P218)</f>
        <v>252251.402203642</v>
      </c>
      <c r="R218" s="15" t="n">
        <f aca="false">IF(OR(E218=1,AND(P218&lt;=0,I218&gt;0)),1,0)</f>
        <v>0</v>
      </c>
      <c r="S218" s="15" t="n">
        <f aca="false">IF(L218&gt;0,1,0)</f>
        <v>0</v>
      </c>
    </row>
    <row r="219" customFormat="false" ht="15" hidden="false" customHeight="false" outlineLevel="0" collapsed="false">
      <c r="A219" s="15" t="n">
        <v>218</v>
      </c>
      <c r="B219" s="15" t="n">
        <f aca="false">INT((A219-1)/12)+1</f>
        <v>19</v>
      </c>
      <c r="C219" s="15" t="n">
        <f aca="false">MIN(Inputs!$C$4+B219-1,99)</f>
        <v>92</v>
      </c>
      <c r="D219" s="55" t="n">
        <f aca="false">Inputs!$C$29</f>
        <v>0.06</v>
      </c>
      <c r="E219" s="15" t="n">
        <f aca="false">R218</f>
        <v>0</v>
      </c>
      <c r="F219" s="56" t="n">
        <f aca="false">Q218</f>
        <v>252251.402203642</v>
      </c>
      <c r="G219" s="56" t="n">
        <f aca="false">IF(AND(MOD(A219-1,12)=0,B219&lt;=Inputs!$C$7,E219=0),Inputs!$C$6,0)</f>
        <v>0</v>
      </c>
      <c r="H219" s="56" t="n">
        <f aca="false">IF(B219=1,G219*Inputs!$C$9,0)</f>
        <v>0</v>
      </c>
      <c r="I219" s="56" t="n">
        <f aca="false">I218+G219</f>
        <v>120000</v>
      </c>
      <c r="J219" s="56" t="n">
        <f aca="false">(F219+G219+H219)*((1+D219)^(1/12)-1)</f>
        <v>1227.84645540491</v>
      </c>
      <c r="K219" s="56" t="n">
        <f aca="false">(F219+G219+H219+J219)*(Inputs!$C$14+IF(B219&lt;=10,Inputs!$C$12,Inputs!$C$13))/12</f>
        <v>126.739624329523</v>
      </c>
      <c r="L219" s="56" t="n">
        <f aca="false">IF(OR(E219=1,A219&lt;=Inputs!$C$15),0,MAX(Inputs!$C$8*I219-(F219+G219+H219+J219-K219),0))</f>
        <v>0</v>
      </c>
      <c r="M219" s="56" t="n">
        <f aca="false">L219*INDEX(Rates!$B$2:$C$101,C219+1,IF(Inputs!$C$5="Male",1,2))/1000/12*Inputs!$C$16</f>
        <v>0</v>
      </c>
      <c r="N219" s="56" t="n">
        <f aca="false">IF($V$1=1,MAX(F219+G219+H219+J219-K219-M219,0)*Inputs!$C$22/12,0)</f>
        <v>0</v>
      </c>
      <c r="O219" s="56" t="n">
        <f aca="false">IF(AND(MOD(A219,12)=0,B219&gt;=Inputs!$C$18),MAX(F219+G219+H219+J219-K219-M219-N219,0)*Inputs!$C$17,0)</f>
        <v>0</v>
      </c>
      <c r="P219" s="56" t="n">
        <f aca="false">F219+G219+H219+J219-K219-M219-N219+O219</f>
        <v>253352.509034717</v>
      </c>
      <c r="Q219" s="56" t="n">
        <f aca="false">IF(OR(E219=1,P219&lt;=0),0,P219)</f>
        <v>253352.509034717</v>
      </c>
      <c r="R219" s="15" t="n">
        <f aca="false">IF(OR(E219=1,AND(P219&lt;=0,I219&gt;0)),1,0)</f>
        <v>0</v>
      </c>
      <c r="S219" s="15" t="n">
        <f aca="false">IF(L219&gt;0,1,0)</f>
        <v>0</v>
      </c>
    </row>
    <row r="220" customFormat="false" ht="15" hidden="false" customHeight="false" outlineLevel="0" collapsed="false">
      <c r="A220" s="15" t="n">
        <v>219</v>
      </c>
      <c r="B220" s="15" t="n">
        <f aca="false">INT((A220-1)/12)+1</f>
        <v>19</v>
      </c>
      <c r="C220" s="15" t="n">
        <f aca="false">MIN(Inputs!$C$4+B220-1,99)</f>
        <v>92</v>
      </c>
      <c r="D220" s="55" t="n">
        <f aca="false">Inputs!$C$29</f>
        <v>0.06</v>
      </c>
      <c r="E220" s="15" t="n">
        <f aca="false">R219</f>
        <v>0</v>
      </c>
      <c r="F220" s="56" t="n">
        <f aca="false">Q219</f>
        <v>253352.509034717</v>
      </c>
      <c r="G220" s="56" t="n">
        <f aca="false">IF(AND(MOD(A220-1,12)=0,B220&lt;=Inputs!$C$7,E220=0),Inputs!$C$6,0)</f>
        <v>0</v>
      </c>
      <c r="H220" s="56" t="n">
        <f aca="false">IF(B220=1,G220*Inputs!$C$9,0)</f>
        <v>0</v>
      </c>
      <c r="I220" s="56" t="n">
        <f aca="false">I219+G220</f>
        <v>120000</v>
      </c>
      <c r="J220" s="56" t="n">
        <f aca="false">(F220+G220+H220)*((1+D220)^(1/12)-1)</f>
        <v>1233.20614858302</v>
      </c>
      <c r="K220" s="56" t="n">
        <f aca="false">(F220+G220+H220+J220)*(Inputs!$C$14+IF(B220&lt;=10,Inputs!$C$12,Inputs!$C$13))/12</f>
        <v>127.29285759165</v>
      </c>
      <c r="L220" s="56" t="n">
        <f aca="false">IF(OR(E220=1,A220&lt;=Inputs!$C$15),0,MAX(Inputs!$C$8*I220-(F220+G220+H220+J220-K220),0))</f>
        <v>0</v>
      </c>
      <c r="M220" s="56" t="n">
        <f aca="false">L220*INDEX(Rates!$B$2:$C$101,C220+1,IF(Inputs!$C$5="Male",1,2))/1000/12*Inputs!$C$16</f>
        <v>0</v>
      </c>
      <c r="N220" s="56" t="n">
        <f aca="false">IF($V$1=1,MAX(F220+G220+H220+J220-K220-M220,0)*Inputs!$C$22/12,0)</f>
        <v>0</v>
      </c>
      <c r="O220" s="56" t="n">
        <f aca="false">IF(AND(MOD(A220,12)=0,B220&gt;=Inputs!$C$18),MAX(F220+G220+H220+J220-K220-M220-N220,0)*Inputs!$C$17,0)</f>
        <v>0</v>
      </c>
      <c r="P220" s="56" t="n">
        <f aca="false">F220+G220+H220+J220-K220-M220-N220+O220</f>
        <v>254458.422325709</v>
      </c>
      <c r="Q220" s="56" t="n">
        <f aca="false">IF(OR(E220=1,P220&lt;=0),0,P220)</f>
        <v>254458.422325709</v>
      </c>
      <c r="R220" s="15" t="n">
        <f aca="false">IF(OR(E220=1,AND(P220&lt;=0,I220&gt;0)),1,0)</f>
        <v>0</v>
      </c>
      <c r="S220" s="15" t="n">
        <f aca="false">IF(L220&gt;0,1,0)</f>
        <v>0</v>
      </c>
    </row>
    <row r="221" customFormat="false" ht="15" hidden="false" customHeight="false" outlineLevel="0" collapsed="false">
      <c r="A221" s="15" t="n">
        <v>220</v>
      </c>
      <c r="B221" s="15" t="n">
        <f aca="false">INT((A221-1)/12)+1</f>
        <v>19</v>
      </c>
      <c r="C221" s="15" t="n">
        <f aca="false">MIN(Inputs!$C$4+B221-1,99)</f>
        <v>92</v>
      </c>
      <c r="D221" s="55" t="n">
        <f aca="false">Inputs!$C$29</f>
        <v>0.06</v>
      </c>
      <c r="E221" s="15" t="n">
        <f aca="false">R220</f>
        <v>0</v>
      </c>
      <c r="F221" s="56" t="n">
        <f aca="false">Q220</f>
        <v>254458.422325709</v>
      </c>
      <c r="G221" s="56" t="n">
        <f aca="false">IF(AND(MOD(A221-1,12)=0,B221&lt;=Inputs!$C$7,E221=0),Inputs!$C$6,0)</f>
        <v>0</v>
      </c>
      <c r="H221" s="56" t="n">
        <f aca="false">IF(B221=1,G221*Inputs!$C$9,0)</f>
        <v>0</v>
      </c>
      <c r="I221" s="56" t="n">
        <f aca="false">I220+G221</f>
        <v>120000</v>
      </c>
      <c r="J221" s="56" t="n">
        <f aca="false">(F221+G221+H221)*((1+D221)^(1/12)-1)</f>
        <v>1238.5892374478</v>
      </c>
      <c r="K221" s="56" t="n">
        <f aca="false">(F221+G221+H221+J221)*(Inputs!$C$14+IF(B221&lt;=10,Inputs!$C$12,Inputs!$C$13))/12</f>
        <v>127.848505781578</v>
      </c>
      <c r="L221" s="56" t="n">
        <f aca="false">IF(OR(E221=1,A221&lt;=Inputs!$C$15),0,MAX(Inputs!$C$8*I221-(F221+G221+H221+J221-K221),0))</f>
        <v>0</v>
      </c>
      <c r="M221" s="56" t="n">
        <f aca="false">L221*INDEX(Rates!$B$2:$C$101,C221+1,IF(Inputs!$C$5="Male",1,2))/1000/12*Inputs!$C$16</f>
        <v>0</v>
      </c>
      <c r="N221" s="56" t="n">
        <f aca="false">IF($V$1=1,MAX(F221+G221+H221+J221-K221-M221,0)*Inputs!$C$22/12,0)</f>
        <v>0</v>
      </c>
      <c r="O221" s="56" t="n">
        <f aca="false">IF(AND(MOD(A221,12)=0,B221&gt;=Inputs!$C$18),MAX(F221+G221+H221+J221-K221-M221-N221,0)*Inputs!$C$17,0)</f>
        <v>0</v>
      </c>
      <c r="P221" s="56" t="n">
        <f aca="false">F221+G221+H221+J221-K221-M221-N221+O221</f>
        <v>255569.163057375</v>
      </c>
      <c r="Q221" s="56" t="n">
        <f aca="false">IF(OR(E221=1,P221&lt;=0),0,P221)</f>
        <v>255569.163057375</v>
      </c>
      <c r="R221" s="15" t="n">
        <f aca="false">IF(OR(E221=1,AND(P221&lt;=0,I221&gt;0)),1,0)</f>
        <v>0</v>
      </c>
      <c r="S221" s="15" t="n">
        <f aca="false">IF(L221&gt;0,1,0)</f>
        <v>0</v>
      </c>
    </row>
    <row r="222" customFormat="false" ht="15" hidden="false" customHeight="false" outlineLevel="0" collapsed="false">
      <c r="A222" s="15" t="n">
        <v>221</v>
      </c>
      <c r="B222" s="15" t="n">
        <f aca="false">INT((A222-1)/12)+1</f>
        <v>19</v>
      </c>
      <c r="C222" s="15" t="n">
        <f aca="false">MIN(Inputs!$C$4+B222-1,99)</f>
        <v>92</v>
      </c>
      <c r="D222" s="55" t="n">
        <f aca="false">Inputs!$C$29</f>
        <v>0.06</v>
      </c>
      <c r="E222" s="15" t="n">
        <f aca="false">R221</f>
        <v>0</v>
      </c>
      <c r="F222" s="56" t="n">
        <f aca="false">Q221</f>
        <v>255569.163057375</v>
      </c>
      <c r="G222" s="56" t="n">
        <f aca="false">IF(AND(MOD(A222-1,12)=0,B222&lt;=Inputs!$C$7,E222=0),Inputs!$C$6,0)</f>
        <v>0</v>
      </c>
      <c r="H222" s="56" t="n">
        <f aca="false">IF(B222=1,G222*Inputs!$C$9,0)</f>
        <v>0</v>
      </c>
      <c r="I222" s="56" t="n">
        <f aca="false">I221+G222</f>
        <v>120000</v>
      </c>
      <c r="J222" s="56" t="n">
        <f aca="false">(F222+G222+H222)*((1+D222)^(1/12)-1)</f>
        <v>1243.99582412417</v>
      </c>
      <c r="K222" s="56" t="n">
        <f aca="false">(F222+G222+H222+J222)*(Inputs!$C$14+IF(B222&lt;=10,Inputs!$C$12,Inputs!$C$13))/12</f>
        <v>128.406579440749</v>
      </c>
      <c r="L222" s="56" t="n">
        <f aca="false">IF(OR(E222=1,A222&lt;=Inputs!$C$15),0,MAX(Inputs!$C$8*I222-(F222+G222+H222+J222-K222),0))</f>
        <v>0</v>
      </c>
      <c r="M222" s="56" t="n">
        <f aca="false">L222*INDEX(Rates!$B$2:$C$101,C222+1,IF(Inputs!$C$5="Male",1,2))/1000/12*Inputs!$C$16</f>
        <v>0</v>
      </c>
      <c r="N222" s="56" t="n">
        <f aca="false">IF($V$1=1,MAX(F222+G222+H222+J222-K222-M222,0)*Inputs!$C$22/12,0)</f>
        <v>0</v>
      </c>
      <c r="O222" s="56" t="n">
        <f aca="false">IF(AND(MOD(A222,12)=0,B222&gt;=Inputs!$C$18),MAX(F222+G222+H222+J222-K222-M222-N222,0)*Inputs!$C$17,0)</f>
        <v>0</v>
      </c>
      <c r="P222" s="56" t="n">
        <f aca="false">F222+G222+H222+J222-K222-M222-N222+O222</f>
        <v>256684.752302058</v>
      </c>
      <c r="Q222" s="56" t="n">
        <f aca="false">IF(OR(E222=1,P222&lt;=0),0,P222)</f>
        <v>256684.752302058</v>
      </c>
      <c r="R222" s="15" t="n">
        <f aca="false">IF(OR(E222=1,AND(P222&lt;=0,I222&gt;0)),1,0)</f>
        <v>0</v>
      </c>
      <c r="S222" s="15" t="n">
        <f aca="false">IF(L222&gt;0,1,0)</f>
        <v>0</v>
      </c>
    </row>
    <row r="223" customFormat="false" ht="15" hidden="false" customHeight="false" outlineLevel="0" collapsed="false">
      <c r="A223" s="15" t="n">
        <v>222</v>
      </c>
      <c r="B223" s="15" t="n">
        <f aca="false">INT((A223-1)/12)+1</f>
        <v>19</v>
      </c>
      <c r="C223" s="15" t="n">
        <f aca="false">MIN(Inputs!$C$4+B223-1,99)</f>
        <v>92</v>
      </c>
      <c r="D223" s="55" t="n">
        <f aca="false">Inputs!$C$29</f>
        <v>0.06</v>
      </c>
      <c r="E223" s="15" t="n">
        <f aca="false">R222</f>
        <v>0</v>
      </c>
      <c r="F223" s="56" t="n">
        <f aca="false">Q222</f>
        <v>256684.752302058</v>
      </c>
      <c r="G223" s="56" t="n">
        <f aca="false">IF(AND(MOD(A223-1,12)=0,B223&lt;=Inputs!$C$7,E223=0),Inputs!$C$6,0)</f>
        <v>0</v>
      </c>
      <c r="H223" s="56" t="n">
        <f aca="false">IF(B223=1,G223*Inputs!$C$9,0)</f>
        <v>0</v>
      </c>
      <c r="I223" s="56" t="n">
        <f aca="false">I222+G223</f>
        <v>120000</v>
      </c>
      <c r="J223" s="56" t="n">
        <f aca="false">(F223+G223+H223)*((1+D223)^(1/12)-1)</f>
        <v>1249.42601118282</v>
      </c>
      <c r="K223" s="56" t="n">
        <f aca="false">(F223+G223+H223+J223)*(Inputs!$C$14+IF(B223&lt;=10,Inputs!$C$12,Inputs!$C$13))/12</f>
        <v>128.967089156621</v>
      </c>
      <c r="L223" s="56" t="n">
        <f aca="false">IF(OR(E223=1,A223&lt;=Inputs!$C$15),0,MAX(Inputs!$C$8*I223-(F223+G223+H223+J223-K223),0))</f>
        <v>0</v>
      </c>
      <c r="M223" s="56" t="n">
        <f aca="false">L223*INDEX(Rates!$B$2:$C$101,C223+1,IF(Inputs!$C$5="Male",1,2))/1000/12*Inputs!$C$16</f>
        <v>0</v>
      </c>
      <c r="N223" s="56" t="n">
        <f aca="false">IF($V$1=1,MAX(F223+G223+H223+J223-K223-M223,0)*Inputs!$C$22/12,0)</f>
        <v>0</v>
      </c>
      <c r="O223" s="56" t="n">
        <f aca="false">IF(AND(MOD(A223,12)=0,B223&gt;=Inputs!$C$18),MAX(F223+G223+H223+J223-K223-M223-N223,0)*Inputs!$C$17,0)</f>
        <v>0</v>
      </c>
      <c r="P223" s="56" t="n">
        <f aca="false">F223+G223+H223+J223-K223-M223-N223+O223</f>
        <v>257805.211224084</v>
      </c>
      <c r="Q223" s="56" t="n">
        <f aca="false">IF(OR(E223=1,P223&lt;=0),0,P223)</f>
        <v>257805.211224084</v>
      </c>
      <c r="R223" s="15" t="n">
        <f aca="false">IF(OR(E223=1,AND(P223&lt;=0,I223&gt;0)),1,0)</f>
        <v>0</v>
      </c>
      <c r="S223" s="15" t="n">
        <f aca="false">IF(L223&gt;0,1,0)</f>
        <v>0</v>
      </c>
    </row>
    <row r="224" customFormat="false" ht="15" hidden="false" customHeight="false" outlineLevel="0" collapsed="false">
      <c r="A224" s="15" t="n">
        <v>223</v>
      </c>
      <c r="B224" s="15" t="n">
        <f aca="false">INT((A224-1)/12)+1</f>
        <v>19</v>
      </c>
      <c r="C224" s="15" t="n">
        <f aca="false">MIN(Inputs!$C$4+B224-1,99)</f>
        <v>92</v>
      </c>
      <c r="D224" s="55" t="n">
        <f aca="false">Inputs!$C$29</f>
        <v>0.06</v>
      </c>
      <c r="E224" s="15" t="n">
        <f aca="false">R223</f>
        <v>0</v>
      </c>
      <c r="F224" s="56" t="n">
        <f aca="false">Q223</f>
        <v>257805.211224084</v>
      </c>
      <c r="G224" s="56" t="n">
        <f aca="false">IF(AND(MOD(A224-1,12)=0,B224&lt;=Inputs!$C$7,E224=0),Inputs!$C$6,0)</f>
        <v>0</v>
      </c>
      <c r="H224" s="56" t="n">
        <f aca="false">IF(B224=1,G224*Inputs!$C$9,0)</f>
        <v>0</v>
      </c>
      <c r="I224" s="56" t="n">
        <f aca="false">I223+G224</f>
        <v>120000</v>
      </c>
      <c r="J224" s="56" t="n">
        <f aca="false">(F224+G224+H224)*((1+D224)^(1/12)-1)</f>
        <v>1254.87990164218</v>
      </c>
      <c r="K224" s="56" t="n">
        <f aca="false">(F224+G224+H224+J224)*(Inputs!$C$14+IF(B224&lt;=10,Inputs!$C$12,Inputs!$C$13))/12</f>
        <v>129.530045562863</v>
      </c>
      <c r="L224" s="56" t="n">
        <f aca="false">IF(OR(E224=1,A224&lt;=Inputs!$C$15),0,MAX(Inputs!$C$8*I224-(F224+G224+H224+J224-K224),0))</f>
        <v>0</v>
      </c>
      <c r="M224" s="56" t="n">
        <f aca="false">L224*INDEX(Rates!$B$2:$C$101,C224+1,IF(Inputs!$C$5="Male",1,2))/1000/12*Inputs!$C$16</f>
        <v>0</v>
      </c>
      <c r="N224" s="56" t="n">
        <f aca="false">IF($V$1=1,MAX(F224+G224+H224+J224-K224-M224,0)*Inputs!$C$22/12,0)</f>
        <v>0</v>
      </c>
      <c r="O224" s="56" t="n">
        <f aca="false">IF(AND(MOD(A224,12)=0,B224&gt;=Inputs!$C$18),MAX(F224+G224+H224+J224-K224-M224-N224,0)*Inputs!$C$17,0)</f>
        <v>0</v>
      </c>
      <c r="P224" s="56" t="n">
        <f aca="false">F224+G224+H224+J224-K224-M224-N224+O224</f>
        <v>258930.561080164</v>
      </c>
      <c r="Q224" s="56" t="n">
        <f aca="false">IF(OR(E224=1,P224&lt;=0),0,P224)</f>
        <v>258930.561080164</v>
      </c>
      <c r="R224" s="15" t="n">
        <f aca="false">IF(OR(E224=1,AND(P224&lt;=0,I224&gt;0)),1,0)</f>
        <v>0</v>
      </c>
      <c r="S224" s="15" t="n">
        <f aca="false">IF(L224&gt;0,1,0)</f>
        <v>0</v>
      </c>
    </row>
    <row r="225" customFormat="false" ht="15" hidden="false" customHeight="false" outlineLevel="0" collapsed="false">
      <c r="A225" s="15" t="n">
        <v>224</v>
      </c>
      <c r="B225" s="15" t="n">
        <f aca="false">INT((A225-1)/12)+1</f>
        <v>19</v>
      </c>
      <c r="C225" s="15" t="n">
        <f aca="false">MIN(Inputs!$C$4+B225-1,99)</f>
        <v>92</v>
      </c>
      <c r="D225" s="55" t="n">
        <f aca="false">Inputs!$C$29</f>
        <v>0.06</v>
      </c>
      <c r="E225" s="15" t="n">
        <f aca="false">R224</f>
        <v>0</v>
      </c>
      <c r="F225" s="56" t="n">
        <f aca="false">Q224</f>
        <v>258930.561080164</v>
      </c>
      <c r="G225" s="56" t="n">
        <f aca="false">IF(AND(MOD(A225-1,12)=0,B225&lt;=Inputs!$C$7,E225=0),Inputs!$C$6,0)</f>
        <v>0</v>
      </c>
      <c r="H225" s="56" t="n">
        <f aca="false">IF(B225=1,G225*Inputs!$C$9,0)</f>
        <v>0</v>
      </c>
      <c r="I225" s="56" t="n">
        <f aca="false">I224+G225</f>
        <v>120000</v>
      </c>
      <c r="J225" s="56" t="n">
        <f aca="false">(F225+G225+H225)*((1+D225)^(1/12)-1)</f>
        <v>1260.35759897034</v>
      </c>
      <c r="K225" s="56" t="n">
        <f aca="false">(F225+G225+H225+J225)*(Inputs!$C$14+IF(B225&lt;=10,Inputs!$C$12,Inputs!$C$13))/12</f>
        <v>130.095459339567</v>
      </c>
      <c r="L225" s="56" t="n">
        <f aca="false">IF(OR(E225=1,A225&lt;=Inputs!$C$15),0,MAX(Inputs!$C$8*I225-(F225+G225+H225+J225-K225),0))</f>
        <v>0</v>
      </c>
      <c r="M225" s="56" t="n">
        <f aca="false">L225*INDEX(Rates!$B$2:$C$101,C225+1,IF(Inputs!$C$5="Male",1,2))/1000/12*Inputs!$C$16</f>
        <v>0</v>
      </c>
      <c r="N225" s="56" t="n">
        <f aca="false">IF($V$1=1,MAX(F225+G225+H225+J225-K225-M225,0)*Inputs!$C$22/12,0)</f>
        <v>0</v>
      </c>
      <c r="O225" s="56" t="n">
        <f aca="false">IF(AND(MOD(A225,12)=0,B225&gt;=Inputs!$C$18),MAX(F225+G225+H225+J225-K225-M225-N225,0)*Inputs!$C$17,0)</f>
        <v>0</v>
      </c>
      <c r="P225" s="56" t="n">
        <f aca="false">F225+G225+H225+J225-K225-M225-N225+O225</f>
        <v>260060.823219795</v>
      </c>
      <c r="Q225" s="56" t="n">
        <f aca="false">IF(OR(E225=1,P225&lt;=0),0,P225)</f>
        <v>260060.823219795</v>
      </c>
      <c r="R225" s="15" t="n">
        <f aca="false">IF(OR(E225=1,AND(P225&lt;=0,I225&gt;0)),1,0)</f>
        <v>0</v>
      </c>
      <c r="S225" s="15" t="n">
        <f aca="false">IF(L225&gt;0,1,0)</f>
        <v>0</v>
      </c>
    </row>
    <row r="226" customFormat="false" ht="15" hidden="false" customHeight="false" outlineLevel="0" collapsed="false">
      <c r="A226" s="15" t="n">
        <v>225</v>
      </c>
      <c r="B226" s="15" t="n">
        <f aca="false">INT((A226-1)/12)+1</f>
        <v>19</v>
      </c>
      <c r="C226" s="15" t="n">
        <f aca="false">MIN(Inputs!$C$4+B226-1,99)</f>
        <v>92</v>
      </c>
      <c r="D226" s="55" t="n">
        <f aca="false">Inputs!$C$29</f>
        <v>0.06</v>
      </c>
      <c r="E226" s="15" t="n">
        <f aca="false">R225</f>
        <v>0</v>
      </c>
      <c r="F226" s="56" t="n">
        <f aca="false">Q225</f>
        <v>260060.823219795</v>
      </c>
      <c r="G226" s="56" t="n">
        <f aca="false">IF(AND(MOD(A226-1,12)=0,B226&lt;=Inputs!$C$7,E226=0),Inputs!$C$6,0)</f>
        <v>0</v>
      </c>
      <c r="H226" s="56" t="n">
        <f aca="false">IF(B226=1,G226*Inputs!$C$9,0)</f>
        <v>0</v>
      </c>
      <c r="I226" s="56" t="n">
        <f aca="false">I225+G226</f>
        <v>120000</v>
      </c>
      <c r="J226" s="56" t="n">
        <f aca="false">(F226+G226+H226)*((1+D226)^(1/12)-1)</f>
        <v>1265.85920708709</v>
      </c>
      <c r="K226" s="56" t="n">
        <f aca="false">(F226+G226+H226+J226)*(Inputs!$C$14+IF(B226&lt;=10,Inputs!$C$12,Inputs!$C$13))/12</f>
        <v>130.663341213441</v>
      </c>
      <c r="L226" s="56" t="n">
        <f aca="false">IF(OR(E226=1,A226&lt;=Inputs!$C$15),0,MAX(Inputs!$C$8*I226-(F226+G226+H226+J226-K226),0))</f>
        <v>0</v>
      </c>
      <c r="M226" s="56" t="n">
        <f aca="false">L226*INDEX(Rates!$B$2:$C$101,C226+1,IF(Inputs!$C$5="Male",1,2))/1000/12*Inputs!$C$16</f>
        <v>0</v>
      </c>
      <c r="N226" s="56" t="n">
        <f aca="false">IF($V$1=1,MAX(F226+G226+H226+J226-K226-M226,0)*Inputs!$C$22/12,0)</f>
        <v>0</v>
      </c>
      <c r="O226" s="56" t="n">
        <f aca="false">IF(AND(MOD(A226,12)=0,B226&gt;=Inputs!$C$18),MAX(F226+G226+H226+J226-K226-M226-N226,0)*Inputs!$C$17,0)</f>
        <v>0</v>
      </c>
      <c r="P226" s="56" t="n">
        <f aca="false">F226+G226+H226+J226-K226-M226-N226+O226</f>
        <v>261196.019085668</v>
      </c>
      <c r="Q226" s="56" t="n">
        <f aca="false">IF(OR(E226=1,P226&lt;=0),0,P226)</f>
        <v>261196.019085668</v>
      </c>
      <c r="R226" s="15" t="n">
        <f aca="false">IF(OR(E226=1,AND(P226&lt;=0,I226&gt;0)),1,0)</f>
        <v>0</v>
      </c>
      <c r="S226" s="15" t="n">
        <f aca="false">IF(L226&gt;0,1,0)</f>
        <v>0</v>
      </c>
    </row>
    <row r="227" customFormat="false" ht="15" hidden="false" customHeight="false" outlineLevel="0" collapsed="false">
      <c r="A227" s="15" t="n">
        <v>226</v>
      </c>
      <c r="B227" s="15" t="n">
        <f aca="false">INT((A227-1)/12)+1</f>
        <v>19</v>
      </c>
      <c r="C227" s="15" t="n">
        <f aca="false">MIN(Inputs!$C$4+B227-1,99)</f>
        <v>92</v>
      </c>
      <c r="D227" s="55" t="n">
        <f aca="false">Inputs!$C$29</f>
        <v>0.06</v>
      </c>
      <c r="E227" s="15" t="n">
        <f aca="false">R226</f>
        <v>0</v>
      </c>
      <c r="F227" s="56" t="n">
        <f aca="false">Q226</f>
        <v>261196.019085668</v>
      </c>
      <c r="G227" s="56" t="n">
        <f aca="false">IF(AND(MOD(A227-1,12)=0,B227&lt;=Inputs!$C$7,E227=0),Inputs!$C$6,0)</f>
        <v>0</v>
      </c>
      <c r="H227" s="56" t="n">
        <f aca="false">IF(B227=1,G227*Inputs!$C$9,0)</f>
        <v>0</v>
      </c>
      <c r="I227" s="56" t="n">
        <f aca="false">I226+G227</f>
        <v>120000</v>
      </c>
      <c r="J227" s="56" t="n">
        <f aca="false">(F227+G227+H227)*((1+D227)^(1/12)-1)</f>
        <v>1271.3848303658</v>
      </c>
      <c r="K227" s="56" t="n">
        <f aca="false">(F227+G227+H227+J227)*(Inputs!$C$14+IF(B227&lt;=10,Inputs!$C$12,Inputs!$C$13))/12</f>
        <v>131.233701958017</v>
      </c>
      <c r="L227" s="56" t="n">
        <f aca="false">IF(OR(E227=1,A227&lt;=Inputs!$C$15),0,MAX(Inputs!$C$8*I227-(F227+G227+H227+J227-K227),0))</f>
        <v>0</v>
      </c>
      <c r="M227" s="56" t="n">
        <f aca="false">L227*INDEX(Rates!$B$2:$C$101,C227+1,IF(Inputs!$C$5="Male",1,2))/1000/12*Inputs!$C$16</f>
        <v>0</v>
      </c>
      <c r="N227" s="56" t="n">
        <f aca="false">IF($V$1=1,MAX(F227+G227+H227+J227-K227-M227,0)*Inputs!$C$22/12,0)</f>
        <v>0</v>
      </c>
      <c r="O227" s="56" t="n">
        <f aca="false">IF(AND(MOD(A227,12)=0,B227&gt;=Inputs!$C$18),MAX(F227+G227+H227+J227-K227-M227-N227,0)*Inputs!$C$17,0)</f>
        <v>0</v>
      </c>
      <c r="P227" s="56" t="n">
        <f aca="false">F227+G227+H227+J227-K227-M227-N227+O227</f>
        <v>262336.170214076</v>
      </c>
      <c r="Q227" s="56" t="n">
        <f aca="false">IF(OR(E227=1,P227&lt;=0),0,P227)</f>
        <v>262336.170214076</v>
      </c>
      <c r="R227" s="15" t="n">
        <f aca="false">IF(OR(E227=1,AND(P227&lt;=0,I227&gt;0)),1,0)</f>
        <v>0</v>
      </c>
      <c r="S227" s="15" t="n">
        <f aca="false">IF(L227&gt;0,1,0)</f>
        <v>0</v>
      </c>
    </row>
    <row r="228" customFormat="false" ht="15" hidden="false" customHeight="false" outlineLevel="0" collapsed="false">
      <c r="A228" s="15" t="n">
        <v>227</v>
      </c>
      <c r="B228" s="15" t="n">
        <f aca="false">INT((A228-1)/12)+1</f>
        <v>19</v>
      </c>
      <c r="C228" s="15" t="n">
        <f aca="false">MIN(Inputs!$C$4+B228-1,99)</f>
        <v>92</v>
      </c>
      <c r="D228" s="55" t="n">
        <f aca="false">Inputs!$C$29</f>
        <v>0.06</v>
      </c>
      <c r="E228" s="15" t="n">
        <f aca="false">R227</f>
        <v>0</v>
      </c>
      <c r="F228" s="56" t="n">
        <f aca="false">Q227</f>
        <v>262336.170214076</v>
      </c>
      <c r="G228" s="56" t="n">
        <f aca="false">IF(AND(MOD(A228-1,12)=0,B228&lt;=Inputs!$C$7,E228=0),Inputs!$C$6,0)</f>
        <v>0</v>
      </c>
      <c r="H228" s="56" t="n">
        <f aca="false">IF(B228=1,G228*Inputs!$C$9,0)</f>
        <v>0</v>
      </c>
      <c r="I228" s="56" t="n">
        <f aca="false">I227+G228</f>
        <v>120000</v>
      </c>
      <c r="J228" s="56" t="n">
        <f aca="false">(F228+G228+H228)*((1+D228)^(1/12)-1)</f>
        <v>1276.93457363546</v>
      </c>
      <c r="K228" s="56" t="n">
        <f aca="false">(F228+G228+H228+J228)*(Inputs!$C$14+IF(B228&lt;=10,Inputs!$C$12,Inputs!$C$13))/12</f>
        <v>131.806552393856</v>
      </c>
      <c r="L228" s="56" t="n">
        <f aca="false">IF(OR(E228=1,A228&lt;=Inputs!$C$15),0,MAX(Inputs!$C$8*I228-(F228+G228+H228+J228-K228),0))</f>
        <v>0</v>
      </c>
      <c r="M228" s="56" t="n">
        <f aca="false">L228*INDEX(Rates!$B$2:$C$101,C228+1,IF(Inputs!$C$5="Male",1,2))/1000/12*Inputs!$C$16</f>
        <v>0</v>
      </c>
      <c r="N228" s="56" t="n">
        <f aca="false">IF($V$1=1,MAX(F228+G228+H228+J228-K228-M228,0)*Inputs!$C$22/12,0)</f>
        <v>0</v>
      </c>
      <c r="O228" s="56" t="n">
        <f aca="false">IF(AND(MOD(A228,12)=0,B228&gt;=Inputs!$C$18),MAX(F228+G228+H228+J228-K228-M228-N228,0)*Inputs!$C$17,0)</f>
        <v>0</v>
      </c>
      <c r="P228" s="56" t="n">
        <f aca="false">F228+G228+H228+J228-K228-M228-N228+O228</f>
        <v>263481.298235318</v>
      </c>
      <c r="Q228" s="56" t="n">
        <f aca="false">IF(OR(E228=1,P228&lt;=0),0,P228)</f>
        <v>263481.298235318</v>
      </c>
      <c r="R228" s="15" t="n">
        <f aca="false">IF(OR(E228=1,AND(P228&lt;=0,I228&gt;0)),1,0)</f>
        <v>0</v>
      </c>
      <c r="S228" s="15" t="n">
        <f aca="false">IF(L228&gt;0,1,0)</f>
        <v>0</v>
      </c>
    </row>
    <row r="229" customFormat="false" ht="15" hidden="false" customHeight="false" outlineLevel="0" collapsed="false">
      <c r="A229" s="15" t="n">
        <v>228</v>
      </c>
      <c r="B229" s="15" t="n">
        <f aca="false">INT((A229-1)/12)+1</f>
        <v>19</v>
      </c>
      <c r="C229" s="15" t="n">
        <f aca="false">MIN(Inputs!$C$4+B229-1,99)</f>
        <v>92</v>
      </c>
      <c r="D229" s="55" t="n">
        <f aca="false">Inputs!$C$29</f>
        <v>0.06</v>
      </c>
      <c r="E229" s="15" t="n">
        <f aca="false">R228</f>
        <v>0</v>
      </c>
      <c r="F229" s="56" t="n">
        <f aca="false">Q228</f>
        <v>263481.298235318</v>
      </c>
      <c r="G229" s="56" t="n">
        <f aca="false">IF(AND(MOD(A229-1,12)=0,B229&lt;=Inputs!$C$7,E229=0),Inputs!$C$6,0)</f>
        <v>0</v>
      </c>
      <c r="H229" s="56" t="n">
        <f aca="false">IF(B229=1,G229*Inputs!$C$9,0)</f>
        <v>0</v>
      </c>
      <c r="I229" s="56" t="n">
        <f aca="false">I228+G229</f>
        <v>120000</v>
      </c>
      <c r="J229" s="56" t="n">
        <f aca="false">(F229+G229+H229)*((1+D229)^(1/12)-1)</f>
        <v>1282.50854218264</v>
      </c>
      <c r="K229" s="56" t="n">
        <f aca="false">(F229+G229+H229+J229)*(Inputs!$C$14+IF(B229&lt;=10,Inputs!$C$12,Inputs!$C$13))/12</f>
        <v>132.38190338875</v>
      </c>
      <c r="L229" s="56" t="n">
        <f aca="false">IF(OR(E229=1,A229&lt;=Inputs!$C$15),0,MAX(Inputs!$C$8*I229-(F229+G229+H229+J229-K229),0))</f>
        <v>0</v>
      </c>
      <c r="M229" s="56" t="n">
        <f aca="false">L229*INDEX(Rates!$B$2:$C$101,C229+1,IF(Inputs!$C$5="Male",1,2))/1000/12*Inputs!$C$16</f>
        <v>0</v>
      </c>
      <c r="N229" s="56" t="n">
        <f aca="false">IF($V$1=1,MAX(F229+G229+H229+J229-K229-M229,0)*Inputs!$C$22/12,0)</f>
        <v>0</v>
      </c>
      <c r="O229" s="56" t="n">
        <f aca="false">IF(AND(MOD(A229,12)=0,B229&gt;=Inputs!$C$18),MAX(F229+G229+H229+J229-K229-M229-N229,0)*Inputs!$C$17,0)</f>
        <v>1323.15712437056</v>
      </c>
      <c r="P229" s="56" t="n">
        <f aca="false">F229+G229+H229+J229-K229-M229-N229+O229</f>
        <v>265954.581998482</v>
      </c>
      <c r="Q229" s="56" t="n">
        <f aca="false">IF(OR(E229=1,P229&lt;=0),0,P229)</f>
        <v>265954.581998482</v>
      </c>
      <c r="R229" s="15" t="n">
        <f aca="false">IF(OR(E229=1,AND(P229&lt;=0,I229&gt;0)),1,0)</f>
        <v>0</v>
      </c>
      <c r="S229" s="15" t="n">
        <f aca="false">IF(L229&gt;0,1,0)</f>
        <v>0</v>
      </c>
    </row>
    <row r="230" customFormat="false" ht="15" hidden="false" customHeight="false" outlineLevel="0" collapsed="false">
      <c r="A230" s="15" t="n">
        <v>229</v>
      </c>
      <c r="B230" s="15" t="n">
        <f aca="false">INT((A230-1)/12)+1</f>
        <v>20</v>
      </c>
      <c r="C230" s="15" t="n">
        <f aca="false">MIN(Inputs!$C$4+B230-1,99)</f>
        <v>93</v>
      </c>
      <c r="D230" s="55" t="n">
        <f aca="false">Inputs!$C$29</f>
        <v>0.06</v>
      </c>
      <c r="E230" s="15" t="n">
        <f aca="false">R229</f>
        <v>0</v>
      </c>
      <c r="F230" s="56" t="n">
        <f aca="false">Q229</f>
        <v>265954.581998482</v>
      </c>
      <c r="G230" s="56" t="n">
        <f aca="false">IF(AND(MOD(A230-1,12)=0,B230&lt;=Inputs!$C$7,E230=0),Inputs!$C$6,0)</f>
        <v>0</v>
      </c>
      <c r="H230" s="56" t="n">
        <f aca="false">IF(B230=1,G230*Inputs!$C$9,0)</f>
        <v>0</v>
      </c>
      <c r="I230" s="56" t="n">
        <f aca="false">I229+G230</f>
        <v>120000</v>
      </c>
      <c r="J230" s="56" t="n">
        <f aca="false">(F230+G230+H230)*((1+D230)^(1/12)-1)</f>
        <v>1294.54737596229</v>
      </c>
      <c r="K230" s="56" t="n">
        <f aca="false">(F230+G230+H230+J230)*(Inputs!$C$14+IF(B230&lt;=10,Inputs!$C$12,Inputs!$C$13))/12</f>
        <v>133.624564687222</v>
      </c>
      <c r="L230" s="56" t="n">
        <f aca="false">IF(OR(E230=1,A230&lt;=Inputs!$C$15),0,MAX(Inputs!$C$8*I230-(F230+G230+H230+J230-K230),0))</f>
        <v>0</v>
      </c>
      <c r="M230" s="56" t="n">
        <f aca="false">L230*INDEX(Rates!$B$2:$C$101,C230+1,IF(Inputs!$C$5="Male",1,2))/1000/12*Inputs!$C$16</f>
        <v>0</v>
      </c>
      <c r="N230" s="56" t="n">
        <f aca="false">IF($V$1=1,MAX(F230+G230+H230+J230-K230-M230,0)*Inputs!$C$22/12,0)</f>
        <v>0</v>
      </c>
      <c r="O230" s="56" t="n">
        <f aca="false">IF(AND(MOD(A230,12)=0,B230&gt;=Inputs!$C$18),MAX(F230+G230+H230+J230-K230-M230-N230,0)*Inputs!$C$17,0)</f>
        <v>0</v>
      </c>
      <c r="P230" s="56" t="n">
        <f aca="false">F230+G230+H230+J230-K230-M230-N230+O230</f>
        <v>267115.504809757</v>
      </c>
      <c r="Q230" s="56" t="n">
        <f aca="false">IF(OR(E230=1,P230&lt;=0),0,P230)</f>
        <v>267115.504809757</v>
      </c>
      <c r="R230" s="15" t="n">
        <f aca="false">IF(OR(E230=1,AND(P230&lt;=0,I230&gt;0)),1,0)</f>
        <v>0</v>
      </c>
      <c r="S230" s="15" t="n">
        <f aca="false">IF(L230&gt;0,1,0)</f>
        <v>0</v>
      </c>
    </row>
    <row r="231" customFormat="false" ht="15" hidden="false" customHeight="false" outlineLevel="0" collapsed="false">
      <c r="A231" s="15" t="n">
        <v>230</v>
      </c>
      <c r="B231" s="15" t="n">
        <f aca="false">INT((A231-1)/12)+1</f>
        <v>20</v>
      </c>
      <c r="C231" s="15" t="n">
        <f aca="false">MIN(Inputs!$C$4+B231-1,99)</f>
        <v>93</v>
      </c>
      <c r="D231" s="55" t="n">
        <f aca="false">Inputs!$C$29</f>
        <v>0.06</v>
      </c>
      <c r="E231" s="15" t="n">
        <f aca="false">R230</f>
        <v>0</v>
      </c>
      <c r="F231" s="56" t="n">
        <f aca="false">Q230</f>
        <v>267115.504809757</v>
      </c>
      <c r="G231" s="56" t="n">
        <f aca="false">IF(AND(MOD(A231-1,12)=0,B231&lt;=Inputs!$C$7,E231=0),Inputs!$C$6,0)</f>
        <v>0</v>
      </c>
      <c r="H231" s="56" t="n">
        <f aca="false">IF(B231=1,G231*Inputs!$C$9,0)</f>
        <v>0</v>
      </c>
      <c r="I231" s="56" t="n">
        <f aca="false">I230+G231</f>
        <v>120000</v>
      </c>
      <c r="J231" s="56" t="n">
        <f aca="false">(F231+G231+H231)*((1+D231)^(1/12)-1)</f>
        <v>1300.19822644863</v>
      </c>
      <c r="K231" s="56" t="n">
        <f aca="false">(F231+G231+H231+J231)*(Inputs!$C$14+IF(B231&lt;=10,Inputs!$C$12,Inputs!$C$13))/12</f>
        <v>134.207851518103</v>
      </c>
      <c r="L231" s="56" t="n">
        <f aca="false">IF(OR(E231=1,A231&lt;=Inputs!$C$15),0,MAX(Inputs!$C$8*I231-(F231+G231+H231+J231-K231),0))</f>
        <v>0</v>
      </c>
      <c r="M231" s="56" t="n">
        <f aca="false">L231*INDEX(Rates!$B$2:$C$101,C231+1,IF(Inputs!$C$5="Male",1,2))/1000/12*Inputs!$C$16</f>
        <v>0</v>
      </c>
      <c r="N231" s="56" t="n">
        <f aca="false">IF($V$1=1,MAX(F231+G231+H231+J231-K231-M231,0)*Inputs!$C$22/12,0)</f>
        <v>0</v>
      </c>
      <c r="O231" s="56" t="n">
        <f aca="false">IF(AND(MOD(A231,12)=0,B231&gt;=Inputs!$C$18),MAX(F231+G231+H231+J231-K231-M231-N231,0)*Inputs!$C$17,0)</f>
        <v>0</v>
      </c>
      <c r="P231" s="56" t="n">
        <f aca="false">F231+G231+H231+J231-K231-M231-N231+O231</f>
        <v>268281.495184688</v>
      </c>
      <c r="Q231" s="56" t="n">
        <f aca="false">IF(OR(E231=1,P231&lt;=0),0,P231)</f>
        <v>268281.495184688</v>
      </c>
      <c r="R231" s="15" t="n">
        <f aca="false">IF(OR(E231=1,AND(P231&lt;=0,I231&gt;0)),1,0)</f>
        <v>0</v>
      </c>
      <c r="S231" s="15" t="n">
        <f aca="false">IF(L231&gt;0,1,0)</f>
        <v>0</v>
      </c>
    </row>
    <row r="232" customFormat="false" ht="15" hidden="false" customHeight="false" outlineLevel="0" collapsed="false">
      <c r="A232" s="15" t="n">
        <v>231</v>
      </c>
      <c r="B232" s="15" t="n">
        <f aca="false">INT((A232-1)/12)+1</f>
        <v>20</v>
      </c>
      <c r="C232" s="15" t="n">
        <f aca="false">MIN(Inputs!$C$4+B232-1,99)</f>
        <v>93</v>
      </c>
      <c r="D232" s="55" t="n">
        <f aca="false">Inputs!$C$29</f>
        <v>0.06</v>
      </c>
      <c r="E232" s="15" t="n">
        <f aca="false">R231</f>
        <v>0</v>
      </c>
      <c r="F232" s="56" t="n">
        <f aca="false">Q231</f>
        <v>268281.495184688</v>
      </c>
      <c r="G232" s="56" t="n">
        <f aca="false">IF(AND(MOD(A232-1,12)=0,B232&lt;=Inputs!$C$7,E232=0),Inputs!$C$6,0)</f>
        <v>0</v>
      </c>
      <c r="H232" s="56" t="n">
        <f aca="false">IF(B232=1,G232*Inputs!$C$9,0)</f>
        <v>0</v>
      </c>
      <c r="I232" s="56" t="n">
        <f aca="false">I231+G232</f>
        <v>120000</v>
      </c>
      <c r="J232" s="56" t="n">
        <f aca="false">(F232+G232+H232)*((1+D232)^(1/12)-1)</f>
        <v>1305.8737435573</v>
      </c>
      <c r="K232" s="56" t="n">
        <f aca="false">(F232+G232+H232+J232)*(Inputs!$C$14+IF(B232&lt;=10,Inputs!$C$12,Inputs!$C$13))/12</f>
        <v>134.793684464122</v>
      </c>
      <c r="L232" s="56" t="n">
        <f aca="false">IF(OR(E232=1,A232&lt;=Inputs!$C$15),0,MAX(Inputs!$C$8*I232-(F232+G232+H232+J232-K232),0))</f>
        <v>0</v>
      </c>
      <c r="M232" s="56" t="n">
        <f aca="false">L232*INDEX(Rates!$B$2:$C$101,C232+1,IF(Inputs!$C$5="Male",1,2))/1000/12*Inputs!$C$16</f>
        <v>0</v>
      </c>
      <c r="N232" s="56" t="n">
        <f aca="false">IF($V$1=1,MAX(F232+G232+H232+J232-K232-M232,0)*Inputs!$C$22/12,0)</f>
        <v>0</v>
      </c>
      <c r="O232" s="56" t="n">
        <f aca="false">IF(AND(MOD(A232,12)=0,B232&gt;=Inputs!$C$18),MAX(F232+G232+H232+J232-K232-M232-N232,0)*Inputs!$C$17,0)</f>
        <v>0</v>
      </c>
      <c r="P232" s="56" t="n">
        <f aca="false">F232+G232+H232+J232-K232-M232-N232+O232</f>
        <v>269452.575243781</v>
      </c>
      <c r="Q232" s="56" t="n">
        <f aca="false">IF(OR(E232=1,P232&lt;=0),0,P232)</f>
        <v>269452.575243781</v>
      </c>
      <c r="R232" s="15" t="n">
        <f aca="false">IF(OR(E232=1,AND(P232&lt;=0,I232&gt;0)),1,0)</f>
        <v>0</v>
      </c>
      <c r="S232" s="15" t="n">
        <f aca="false">IF(L232&gt;0,1,0)</f>
        <v>0</v>
      </c>
    </row>
    <row r="233" customFormat="false" ht="15" hidden="false" customHeight="false" outlineLevel="0" collapsed="false">
      <c r="A233" s="15" t="n">
        <v>232</v>
      </c>
      <c r="B233" s="15" t="n">
        <f aca="false">INT((A233-1)/12)+1</f>
        <v>20</v>
      </c>
      <c r="C233" s="15" t="n">
        <f aca="false">MIN(Inputs!$C$4+B233-1,99)</f>
        <v>93</v>
      </c>
      <c r="D233" s="55" t="n">
        <f aca="false">Inputs!$C$29</f>
        <v>0.06</v>
      </c>
      <c r="E233" s="15" t="n">
        <f aca="false">R232</f>
        <v>0</v>
      </c>
      <c r="F233" s="56" t="n">
        <f aca="false">Q232</f>
        <v>269452.575243781</v>
      </c>
      <c r="G233" s="56" t="n">
        <f aca="false">IF(AND(MOD(A233-1,12)=0,B233&lt;=Inputs!$C$7,E233=0),Inputs!$C$6,0)</f>
        <v>0</v>
      </c>
      <c r="H233" s="56" t="n">
        <f aca="false">IF(B233=1,G233*Inputs!$C$9,0)</f>
        <v>0</v>
      </c>
      <c r="I233" s="56" t="n">
        <f aca="false">I232+G233</f>
        <v>120000</v>
      </c>
      <c r="J233" s="56" t="n">
        <f aca="false">(F233+G233+H233)*((1+D233)^(1/12)-1)</f>
        <v>1311.57403496101</v>
      </c>
      <c r="K233" s="56" t="n">
        <f aca="false">(F233+G233+H233+J233)*(Inputs!$C$14+IF(B233&lt;=10,Inputs!$C$12,Inputs!$C$13))/12</f>
        <v>135.382074639371</v>
      </c>
      <c r="L233" s="56" t="n">
        <f aca="false">IF(OR(E233=1,A233&lt;=Inputs!$C$15),0,MAX(Inputs!$C$8*I233-(F233+G233+H233+J233-K233),0))</f>
        <v>0</v>
      </c>
      <c r="M233" s="56" t="n">
        <f aca="false">L233*INDEX(Rates!$B$2:$C$101,C233+1,IF(Inputs!$C$5="Male",1,2))/1000/12*Inputs!$C$16</f>
        <v>0</v>
      </c>
      <c r="N233" s="56" t="n">
        <f aca="false">IF($V$1=1,MAX(F233+G233+H233+J233-K233-M233,0)*Inputs!$C$22/12,0)</f>
        <v>0</v>
      </c>
      <c r="O233" s="56" t="n">
        <f aca="false">IF(AND(MOD(A233,12)=0,B233&gt;=Inputs!$C$18),MAX(F233+G233+H233+J233-K233-M233-N233,0)*Inputs!$C$17,0)</f>
        <v>0</v>
      </c>
      <c r="P233" s="56" t="n">
        <f aca="false">F233+G233+H233+J233-K233-M233-N233+O233</f>
        <v>270628.767204102</v>
      </c>
      <c r="Q233" s="56" t="n">
        <f aca="false">IF(OR(E233=1,P233&lt;=0),0,P233)</f>
        <v>270628.767204102</v>
      </c>
      <c r="R233" s="15" t="n">
        <f aca="false">IF(OR(E233=1,AND(P233&lt;=0,I233&gt;0)),1,0)</f>
        <v>0</v>
      </c>
      <c r="S233" s="15" t="n">
        <f aca="false">IF(L233&gt;0,1,0)</f>
        <v>0</v>
      </c>
    </row>
    <row r="234" customFormat="false" ht="15" hidden="false" customHeight="false" outlineLevel="0" collapsed="false">
      <c r="A234" s="15" t="n">
        <v>233</v>
      </c>
      <c r="B234" s="15" t="n">
        <f aca="false">INT((A234-1)/12)+1</f>
        <v>20</v>
      </c>
      <c r="C234" s="15" t="n">
        <f aca="false">MIN(Inputs!$C$4+B234-1,99)</f>
        <v>93</v>
      </c>
      <c r="D234" s="55" t="n">
        <f aca="false">Inputs!$C$29</f>
        <v>0.06</v>
      </c>
      <c r="E234" s="15" t="n">
        <f aca="false">R233</f>
        <v>0</v>
      </c>
      <c r="F234" s="56" t="n">
        <f aca="false">Q233</f>
        <v>270628.767204102</v>
      </c>
      <c r="G234" s="56" t="n">
        <f aca="false">IF(AND(MOD(A234-1,12)=0,B234&lt;=Inputs!$C$7,E234=0),Inputs!$C$6,0)</f>
        <v>0</v>
      </c>
      <c r="H234" s="56" t="n">
        <f aca="false">IF(B234=1,G234*Inputs!$C$9,0)</f>
        <v>0</v>
      </c>
      <c r="I234" s="56" t="n">
        <f aca="false">I233+G234</f>
        <v>120000</v>
      </c>
      <c r="J234" s="56" t="n">
        <f aca="false">(F234+G234+H234)*((1+D234)^(1/12)-1)</f>
        <v>1317.29920880242</v>
      </c>
      <c r="K234" s="56" t="n">
        <f aca="false">(F234+G234+H234+J234)*(Inputs!$C$14+IF(B234&lt;=10,Inputs!$C$12,Inputs!$C$13))/12</f>
        <v>135.973033206452</v>
      </c>
      <c r="L234" s="56" t="n">
        <f aca="false">IF(OR(E234=1,A234&lt;=Inputs!$C$15),0,MAX(Inputs!$C$8*I234-(F234+G234+H234+J234-K234),0))</f>
        <v>0</v>
      </c>
      <c r="M234" s="56" t="n">
        <f aca="false">L234*INDEX(Rates!$B$2:$C$101,C234+1,IF(Inputs!$C$5="Male",1,2))/1000/12*Inputs!$C$16</f>
        <v>0</v>
      </c>
      <c r="N234" s="56" t="n">
        <f aca="false">IF($V$1=1,MAX(F234+G234+H234+J234-K234-M234,0)*Inputs!$C$22/12,0)</f>
        <v>0</v>
      </c>
      <c r="O234" s="56" t="n">
        <f aca="false">IF(AND(MOD(A234,12)=0,B234&gt;=Inputs!$C$18),MAX(F234+G234+H234+J234-K234-M234-N234,0)*Inputs!$C$17,0)</f>
        <v>0</v>
      </c>
      <c r="P234" s="56" t="n">
        <f aca="false">F234+G234+H234+J234-K234-M234-N234+O234</f>
        <v>271810.093379698</v>
      </c>
      <c r="Q234" s="56" t="n">
        <f aca="false">IF(OR(E234=1,P234&lt;=0),0,P234)</f>
        <v>271810.093379698</v>
      </c>
      <c r="R234" s="15" t="n">
        <f aca="false">IF(OR(E234=1,AND(P234&lt;=0,I234&gt;0)),1,0)</f>
        <v>0</v>
      </c>
      <c r="S234" s="15" t="n">
        <f aca="false">IF(L234&gt;0,1,0)</f>
        <v>0</v>
      </c>
    </row>
    <row r="235" customFormat="false" ht="15" hidden="false" customHeight="false" outlineLevel="0" collapsed="false">
      <c r="A235" s="15" t="n">
        <v>234</v>
      </c>
      <c r="B235" s="15" t="n">
        <f aca="false">INT((A235-1)/12)+1</f>
        <v>20</v>
      </c>
      <c r="C235" s="15" t="n">
        <f aca="false">MIN(Inputs!$C$4+B235-1,99)</f>
        <v>93</v>
      </c>
      <c r="D235" s="55" t="n">
        <f aca="false">Inputs!$C$29</f>
        <v>0.06</v>
      </c>
      <c r="E235" s="15" t="n">
        <f aca="false">R234</f>
        <v>0</v>
      </c>
      <c r="F235" s="56" t="n">
        <f aca="false">Q234</f>
        <v>271810.093379698</v>
      </c>
      <c r="G235" s="56" t="n">
        <f aca="false">IF(AND(MOD(A235-1,12)=0,B235&lt;=Inputs!$C$7,E235=0),Inputs!$C$6,0)</f>
        <v>0</v>
      </c>
      <c r="H235" s="56" t="n">
        <f aca="false">IF(B235=1,G235*Inputs!$C$9,0)</f>
        <v>0</v>
      </c>
      <c r="I235" s="56" t="n">
        <f aca="false">I234+G235</f>
        <v>120000</v>
      </c>
      <c r="J235" s="56" t="n">
        <f aca="false">(F235+G235+H235)*((1+D235)^(1/12)-1)</f>
        <v>1323.0493736963</v>
      </c>
      <c r="K235" s="56" t="n">
        <f aca="false">(F235+G235+H235+J235)*(Inputs!$C$14+IF(B235&lt;=10,Inputs!$C$12,Inputs!$C$13))/12</f>
        <v>136.566571376697</v>
      </c>
      <c r="L235" s="56" t="n">
        <f aca="false">IF(OR(E235=1,A235&lt;=Inputs!$C$15),0,MAX(Inputs!$C$8*I235-(F235+G235+H235+J235-K235),0))</f>
        <v>0</v>
      </c>
      <c r="M235" s="56" t="n">
        <f aca="false">L235*INDEX(Rates!$B$2:$C$101,C235+1,IF(Inputs!$C$5="Male",1,2))/1000/12*Inputs!$C$16</f>
        <v>0</v>
      </c>
      <c r="N235" s="56" t="n">
        <f aca="false">IF($V$1=1,MAX(F235+G235+H235+J235-K235-M235,0)*Inputs!$C$22/12,0)</f>
        <v>0</v>
      </c>
      <c r="O235" s="56" t="n">
        <f aca="false">IF(AND(MOD(A235,12)=0,B235&gt;=Inputs!$C$18),MAX(F235+G235+H235+J235-K235-M235-N235,0)*Inputs!$C$17,0)</f>
        <v>0</v>
      </c>
      <c r="P235" s="56" t="n">
        <f aca="false">F235+G235+H235+J235-K235-M235-N235+O235</f>
        <v>272996.576182018</v>
      </c>
      <c r="Q235" s="56" t="n">
        <f aca="false">IF(OR(E235=1,P235&lt;=0),0,P235)</f>
        <v>272996.576182018</v>
      </c>
      <c r="R235" s="15" t="n">
        <f aca="false">IF(OR(E235=1,AND(P235&lt;=0,I235&gt;0)),1,0)</f>
        <v>0</v>
      </c>
      <c r="S235" s="15" t="n">
        <f aca="false">IF(L235&gt;0,1,0)</f>
        <v>0</v>
      </c>
    </row>
    <row r="236" customFormat="false" ht="15" hidden="false" customHeight="false" outlineLevel="0" collapsed="false">
      <c r="A236" s="15" t="n">
        <v>235</v>
      </c>
      <c r="B236" s="15" t="n">
        <f aca="false">INT((A236-1)/12)+1</f>
        <v>20</v>
      </c>
      <c r="C236" s="15" t="n">
        <f aca="false">MIN(Inputs!$C$4+B236-1,99)</f>
        <v>93</v>
      </c>
      <c r="D236" s="55" t="n">
        <f aca="false">Inputs!$C$29</f>
        <v>0.06</v>
      </c>
      <c r="E236" s="15" t="n">
        <f aca="false">R235</f>
        <v>0</v>
      </c>
      <c r="F236" s="56" t="n">
        <f aca="false">Q235</f>
        <v>272996.576182018</v>
      </c>
      <c r="G236" s="56" t="n">
        <f aca="false">IF(AND(MOD(A236-1,12)=0,B236&lt;=Inputs!$C$7,E236=0),Inputs!$C$6,0)</f>
        <v>0</v>
      </c>
      <c r="H236" s="56" t="n">
        <f aca="false">IF(B236=1,G236*Inputs!$C$9,0)</f>
        <v>0</v>
      </c>
      <c r="I236" s="56" t="n">
        <f aca="false">I235+G236</f>
        <v>120000</v>
      </c>
      <c r="J236" s="56" t="n">
        <f aca="false">(F236+G236+H236)*((1+D236)^(1/12)-1)</f>
        <v>1328.8246387315</v>
      </c>
      <c r="K236" s="56" t="n">
        <f aca="false">(F236+G236+H236+J236)*(Inputs!$C$14+IF(B236&lt;=10,Inputs!$C$12,Inputs!$C$13))/12</f>
        <v>137.162700410375</v>
      </c>
      <c r="L236" s="56" t="n">
        <f aca="false">IF(OR(E236=1,A236&lt;=Inputs!$C$15),0,MAX(Inputs!$C$8*I236-(F236+G236+H236+J236-K236),0))</f>
        <v>0</v>
      </c>
      <c r="M236" s="56" t="n">
        <f aca="false">L236*INDEX(Rates!$B$2:$C$101,C236+1,IF(Inputs!$C$5="Male",1,2))/1000/12*Inputs!$C$16</f>
        <v>0</v>
      </c>
      <c r="N236" s="56" t="n">
        <f aca="false">IF($V$1=1,MAX(F236+G236+H236+J236-K236-M236,0)*Inputs!$C$22/12,0)</f>
        <v>0</v>
      </c>
      <c r="O236" s="56" t="n">
        <f aca="false">IF(AND(MOD(A236,12)=0,B236&gt;=Inputs!$C$18),MAX(F236+G236+H236+J236-K236-M236-N236,0)*Inputs!$C$17,0)</f>
        <v>0</v>
      </c>
      <c r="P236" s="56" t="n">
        <f aca="false">F236+G236+H236+J236-K236-M236-N236+O236</f>
        <v>274188.238120339</v>
      </c>
      <c r="Q236" s="56" t="n">
        <f aca="false">IF(OR(E236=1,P236&lt;=0),0,P236)</f>
        <v>274188.238120339</v>
      </c>
      <c r="R236" s="15" t="n">
        <f aca="false">IF(OR(E236=1,AND(P236&lt;=0,I236&gt;0)),1,0)</f>
        <v>0</v>
      </c>
      <c r="S236" s="15" t="n">
        <f aca="false">IF(L236&gt;0,1,0)</f>
        <v>0</v>
      </c>
    </row>
    <row r="237" customFormat="false" ht="15" hidden="false" customHeight="false" outlineLevel="0" collapsed="false">
      <c r="A237" s="15" t="n">
        <v>236</v>
      </c>
      <c r="B237" s="15" t="n">
        <f aca="false">INT((A237-1)/12)+1</f>
        <v>20</v>
      </c>
      <c r="C237" s="15" t="n">
        <f aca="false">MIN(Inputs!$C$4+B237-1,99)</f>
        <v>93</v>
      </c>
      <c r="D237" s="55" t="n">
        <f aca="false">Inputs!$C$29</f>
        <v>0.06</v>
      </c>
      <c r="E237" s="15" t="n">
        <f aca="false">R236</f>
        <v>0</v>
      </c>
      <c r="F237" s="56" t="n">
        <f aca="false">Q236</f>
        <v>274188.238120339</v>
      </c>
      <c r="G237" s="56" t="n">
        <f aca="false">IF(AND(MOD(A237-1,12)=0,B237&lt;=Inputs!$C$7,E237=0),Inputs!$C$6,0)</f>
        <v>0</v>
      </c>
      <c r="H237" s="56" t="n">
        <f aca="false">IF(B237=1,G237*Inputs!$C$9,0)</f>
        <v>0</v>
      </c>
      <c r="I237" s="56" t="n">
        <f aca="false">I236+G237</f>
        <v>120000</v>
      </c>
      <c r="J237" s="56" t="n">
        <f aca="false">(F237+G237+H237)*((1+D237)^(1/12)-1)</f>
        <v>1334.62511347307</v>
      </c>
      <c r="K237" s="56" t="n">
        <f aca="false">(F237+G237+H237+J237)*(Inputs!$C$14+IF(B237&lt;=10,Inputs!$C$12,Inputs!$C$13))/12</f>
        <v>137.761431616906</v>
      </c>
      <c r="L237" s="56" t="n">
        <f aca="false">IF(OR(E237=1,A237&lt;=Inputs!$C$15),0,MAX(Inputs!$C$8*I237-(F237+G237+H237+J237-K237),0))</f>
        <v>0</v>
      </c>
      <c r="M237" s="56" t="n">
        <f aca="false">L237*INDEX(Rates!$B$2:$C$101,C237+1,IF(Inputs!$C$5="Male",1,2))/1000/12*Inputs!$C$16</f>
        <v>0</v>
      </c>
      <c r="N237" s="56" t="n">
        <f aca="false">IF($V$1=1,MAX(F237+G237+H237+J237-K237-M237,0)*Inputs!$C$22/12,0)</f>
        <v>0</v>
      </c>
      <c r="O237" s="56" t="n">
        <f aca="false">IF(AND(MOD(A237,12)=0,B237&gt;=Inputs!$C$18),MAX(F237+G237+H237+J237-K237-M237-N237,0)*Inputs!$C$17,0)</f>
        <v>0</v>
      </c>
      <c r="P237" s="56" t="n">
        <f aca="false">F237+G237+H237+J237-K237-M237-N237+O237</f>
        <v>275385.101802195</v>
      </c>
      <c r="Q237" s="56" t="n">
        <f aca="false">IF(OR(E237=1,P237&lt;=0),0,P237)</f>
        <v>275385.101802195</v>
      </c>
      <c r="R237" s="15" t="n">
        <f aca="false">IF(OR(E237=1,AND(P237&lt;=0,I237&gt;0)),1,0)</f>
        <v>0</v>
      </c>
      <c r="S237" s="15" t="n">
        <f aca="false">IF(L237&gt;0,1,0)</f>
        <v>0</v>
      </c>
    </row>
    <row r="238" customFormat="false" ht="15" hidden="false" customHeight="false" outlineLevel="0" collapsed="false">
      <c r="A238" s="15" t="n">
        <v>237</v>
      </c>
      <c r="B238" s="15" t="n">
        <f aca="false">INT((A238-1)/12)+1</f>
        <v>20</v>
      </c>
      <c r="C238" s="15" t="n">
        <f aca="false">MIN(Inputs!$C$4+B238-1,99)</f>
        <v>93</v>
      </c>
      <c r="D238" s="55" t="n">
        <f aca="false">Inputs!$C$29</f>
        <v>0.06</v>
      </c>
      <c r="E238" s="15" t="n">
        <f aca="false">R237</f>
        <v>0</v>
      </c>
      <c r="F238" s="56" t="n">
        <f aca="false">Q237</f>
        <v>275385.101802195</v>
      </c>
      <c r="G238" s="56" t="n">
        <f aca="false">IF(AND(MOD(A238-1,12)=0,B238&lt;=Inputs!$C$7,E238=0),Inputs!$C$6,0)</f>
        <v>0</v>
      </c>
      <c r="H238" s="56" t="n">
        <f aca="false">IF(B238=1,G238*Inputs!$C$9,0)</f>
        <v>0</v>
      </c>
      <c r="I238" s="56" t="n">
        <f aca="false">I237+G238</f>
        <v>120000</v>
      </c>
      <c r="J238" s="56" t="n">
        <f aca="false">(F238+G238+H238)*((1+D238)^(1/12)-1)</f>
        <v>1340.45090796433</v>
      </c>
      <c r="K238" s="56" t="n">
        <f aca="false">(F238+G238+H238+J238)*(Inputs!$C$14+IF(B238&lt;=10,Inputs!$C$12,Inputs!$C$13))/12</f>
        <v>138.36277635508</v>
      </c>
      <c r="L238" s="56" t="n">
        <f aca="false">IF(OR(E238=1,A238&lt;=Inputs!$C$15),0,MAX(Inputs!$C$8*I238-(F238+G238+H238+J238-K238),0))</f>
        <v>0</v>
      </c>
      <c r="M238" s="56" t="n">
        <f aca="false">L238*INDEX(Rates!$B$2:$C$101,C238+1,IF(Inputs!$C$5="Male",1,2))/1000/12*Inputs!$C$16</f>
        <v>0</v>
      </c>
      <c r="N238" s="56" t="n">
        <f aca="false">IF($V$1=1,MAX(F238+G238+H238+J238-K238-M238,0)*Inputs!$C$22/12,0)</f>
        <v>0</v>
      </c>
      <c r="O238" s="56" t="n">
        <f aca="false">IF(AND(MOD(A238,12)=0,B238&gt;=Inputs!$C$18),MAX(F238+G238+H238+J238-K238-M238-N238,0)*Inputs!$C$17,0)</f>
        <v>0</v>
      </c>
      <c r="P238" s="56" t="n">
        <f aca="false">F238+G238+H238+J238-K238-M238-N238+O238</f>
        <v>276587.189933805</v>
      </c>
      <c r="Q238" s="56" t="n">
        <f aca="false">IF(OR(E238=1,P238&lt;=0),0,P238)</f>
        <v>276587.189933805</v>
      </c>
      <c r="R238" s="15" t="n">
        <f aca="false">IF(OR(E238=1,AND(P238&lt;=0,I238&gt;0)),1,0)</f>
        <v>0</v>
      </c>
      <c r="S238" s="15" t="n">
        <f aca="false">IF(L238&gt;0,1,0)</f>
        <v>0</v>
      </c>
    </row>
    <row r="239" customFormat="false" ht="15" hidden="false" customHeight="false" outlineLevel="0" collapsed="false">
      <c r="A239" s="15" t="n">
        <v>238</v>
      </c>
      <c r="B239" s="15" t="n">
        <f aca="false">INT((A239-1)/12)+1</f>
        <v>20</v>
      </c>
      <c r="C239" s="15" t="n">
        <f aca="false">MIN(Inputs!$C$4+B239-1,99)</f>
        <v>93</v>
      </c>
      <c r="D239" s="55" t="n">
        <f aca="false">Inputs!$C$29</f>
        <v>0.06</v>
      </c>
      <c r="E239" s="15" t="n">
        <f aca="false">R238</f>
        <v>0</v>
      </c>
      <c r="F239" s="56" t="n">
        <f aca="false">Q238</f>
        <v>276587.189933805</v>
      </c>
      <c r="G239" s="56" t="n">
        <f aca="false">IF(AND(MOD(A239-1,12)=0,B239&lt;=Inputs!$C$7,E239=0),Inputs!$C$6,0)</f>
        <v>0</v>
      </c>
      <c r="H239" s="56" t="n">
        <f aca="false">IF(B239=1,G239*Inputs!$C$9,0)</f>
        <v>0</v>
      </c>
      <c r="I239" s="56" t="n">
        <f aca="false">I238+G239</f>
        <v>120000</v>
      </c>
      <c r="J239" s="56" t="n">
        <f aca="false">(F239+G239+H239)*((1+D239)^(1/12)-1)</f>
        <v>1346.30213272894</v>
      </c>
      <c r="K239" s="56" t="n">
        <f aca="false">(F239+G239+H239+J239)*(Inputs!$C$14+IF(B239&lt;=10,Inputs!$C$12,Inputs!$C$13))/12</f>
        <v>138.966746033267</v>
      </c>
      <c r="L239" s="56" t="n">
        <f aca="false">IF(OR(E239=1,A239&lt;=Inputs!$C$15),0,MAX(Inputs!$C$8*I239-(F239+G239+H239+J239-K239),0))</f>
        <v>0</v>
      </c>
      <c r="M239" s="56" t="n">
        <f aca="false">L239*INDEX(Rates!$B$2:$C$101,C239+1,IF(Inputs!$C$5="Male",1,2))/1000/12*Inputs!$C$16</f>
        <v>0</v>
      </c>
      <c r="N239" s="56" t="n">
        <f aca="false">IF($V$1=1,MAX(F239+G239+H239+J239-K239-M239,0)*Inputs!$C$22/12,0)</f>
        <v>0</v>
      </c>
      <c r="O239" s="56" t="n">
        <f aca="false">IF(AND(MOD(A239,12)=0,B239&gt;=Inputs!$C$18),MAX(F239+G239+H239+J239-K239-M239-N239,0)*Inputs!$C$17,0)</f>
        <v>0</v>
      </c>
      <c r="P239" s="56" t="n">
        <f aca="false">F239+G239+H239+J239-K239-M239-N239+O239</f>
        <v>277794.5253205</v>
      </c>
      <c r="Q239" s="56" t="n">
        <f aca="false">IF(OR(E239=1,P239&lt;=0),0,P239)</f>
        <v>277794.5253205</v>
      </c>
      <c r="R239" s="15" t="n">
        <f aca="false">IF(OR(E239=1,AND(P239&lt;=0,I239&gt;0)),1,0)</f>
        <v>0</v>
      </c>
      <c r="S239" s="15" t="n">
        <f aca="false">IF(L239&gt;0,1,0)</f>
        <v>0</v>
      </c>
    </row>
    <row r="240" customFormat="false" ht="15" hidden="false" customHeight="false" outlineLevel="0" collapsed="false">
      <c r="A240" s="15" t="n">
        <v>239</v>
      </c>
      <c r="B240" s="15" t="n">
        <f aca="false">INT((A240-1)/12)+1</f>
        <v>20</v>
      </c>
      <c r="C240" s="15" t="n">
        <f aca="false">MIN(Inputs!$C$4+B240-1,99)</f>
        <v>93</v>
      </c>
      <c r="D240" s="55" t="n">
        <f aca="false">Inputs!$C$29</f>
        <v>0.06</v>
      </c>
      <c r="E240" s="15" t="n">
        <f aca="false">R239</f>
        <v>0</v>
      </c>
      <c r="F240" s="56" t="n">
        <f aca="false">Q239</f>
        <v>277794.5253205</v>
      </c>
      <c r="G240" s="56" t="n">
        <f aca="false">IF(AND(MOD(A240-1,12)=0,B240&lt;=Inputs!$C$7,E240=0),Inputs!$C$6,0)</f>
        <v>0</v>
      </c>
      <c r="H240" s="56" t="n">
        <f aca="false">IF(B240=1,G240*Inputs!$C$9,0)</f>
        <v>0</v>
      </c>
      <c r="I240" s="56" t="n">
        <f aca="false">I239+G240</f>
        <v>120000</v>
      </c>
      <c r="J240" s="56" t="n">
        <f aca="false">(F240+G240+H240)*((1+D240)^(1/12)-1)</f>
        <v>1352.178898773</v>
      </c>
      <c r="K240" s="56" t="n">
        <f aca="false">(F240+G240+H240+J240)*(Inputs!$C$14+IF(B240&lt;=10,Inputs!$C$12,Inputs!$C$13))/12</f>
        <v>139.573352109637</v>
      </c>
      <c r="L240" s="56" t="n">
        <f aca="false">IF(OR(E240=1,A240&lt;=Inputs!$C$15),0,MAX(Inputs!$C$8*I240-(F240+G240+H240+J240-K240),0))</f>
        <v>0</v>
      </c>
      <c r="M240" s="56" t="n">
        <f aca="false">L240*INDEX(Rates!$B$2:$C$101,C240+1,IF(Inputs!$C$5="Male",1,2))/1000/12*Inputs!$C$16</f>
        <v>0</v>
      </c>
      <c r="N240" s="56" t="n">
        <f aca="false">IF($V$1=1,MAX(F240+G240+H240+J240-K240-M240,0)*Inputs!$C$22/12,0)</f>
        <v>0</v>
      </c>
      <c r="O240" s="56" t="n">
        <f aca="false">IF(AND(MOD(A240,12)=0,B240&gt;=Inputs!$C$18),MAX(F240+G240+H240+J240-K240-M240-N240,0)*Inputs!$C$17,0)</f>
        <v>0</v>
      </c>
      <c r="P240" s="56" t="n">
        <f aca="false">F240+G240+H240+J240-K240-M240-N240+O240</f>
        <v>279007.130867164</v>
      </c>
      <c r="Q240" s="56" t="n">
        <f aca="false">IF(OR(E240=1,P240&lt;=0),0,P240)</f>
        <v>279007.130867164</v>
      </c>
      <c r="R240" s="15" t="n">
        <f aca="false">IF(OR(E240=1,AND(P240&lt;=0,I240&gt;0)),1,0)</f>
        <v>0</v>
      </c>
      <c r="S240" s="15" t="n">
        <f aca="false">IF(L240&gt;0,1,0)</f>
        <v>0</v>
      </c>
    </row>
    <row r="241" customFormat="false" ht="15" hidden="false" customHeight="false" outlineLevel="0" collapsed="false">
      <c r="A241" s="15" t="n">
        <v>240</v>
      </c>
      <c r="B241" s="15" t="n">
        <f aca="false">INT((A241-1)/12)+1</f>
        <v>20</v>
      </c>
      <c r="C241" s="15" t="n">
        <f aca="false">MIN(Inputs!$C$4+B241-1,99)</f>
        <v>93</v>
      </c>
      <c r="D241" s="55" t="n">
        <f aca="false">Inputs!$C$29</f>
        <v>0.06</v>
      </c>
      <c r="E241" s="15" t="n">
        <f aca="false">R240</f>
        <v>0</v>
      </c>
      <c r="F241" s="56" t="n">
        <f aca="false">Q240</f>
        <v>279007.130867164</v>
      </c>
      <c r="G241" s="56" t="n">
        <f aca="false">IF(AND(MOD(A241-1,12)=0,B241&lt;=Inputs!$C$7,E241=0),Inputs!$C$6,0)</f>
        <v>0</v>
      </c>
      <c r="H241" s="56" t="n">
        <f aca="false">IF(B241=1,G241*Inputs!$C$9,0)</f>
        <v>0</v>
      </c>
      <c r="I241" s="56" t="n">
        <f aca="false">I240+G241</f>
        <v>120000</v>
      </c>
      <c r="J241" s="56" t="n">
        <f aca="false">(F241+G241+H241)*((1+D241)^(1/12)-1)</f>
        <v>1358.0813175872</v>
      </c>
      <c r="K241" s="56" t="n">
        <f aca="false">(F241+G241+H241+J241)*(Inputs!$C$14+IF(B241&lt;=10,Inputs!$C$12,Inputs!$C$13))/12</f>
        <v>140.182606092375</v>
      </c>
      <c r="L241" s="56" t="n">
        <f aca="false">IF(OR(E241=1,A241&lt;=Inputs!$C$15),0,MAX(Inputs!$C$8*I241-(F241+G241+H241+J241-K241),0))</f>
        <v>0</v>
      </c>
      <c r="M241" s="56" t="n">
        <f aca="false">L241*INDEX(Rates!$B$2:$C$101,C241+1,IF(Inputs!$C$5="Male",1,2))/1000/12*Inputs!$C$16</f>
        <v>0</v>
      </c>
      <c r="N241" s="56" t="n">
        <f aca="false">IF($V$1=1,MAX(F241+G241+H241+J241-K241-M241,0)*Inputs!$C$22/12,0)</f>
        <v>0</v>
      </c>
      <c r="O241" s="56" t="n">
        <f aca="false">IF(AND(MOD(A241,12)=0,B241&gt;=Inputs!$C$18),MAX(F241+G241+H241+J241-K241-M241-N241,0)*Inputs!$C$17,0)</f>
        <v>1401.12514789329</v>
      </c>
      <c r="P241" s="56" t="n">
        <f aca="false">F241+G241+H241+J241-K241-M241-N241+O241</f>
        <v>281626.154726552</v>
      </c>
      <c r="Q241" s="56" t="n">
        <f aca="false">IF(OR(E241=1,P241&lt;=0),0,P241)</f>
        <v>281626.154726552</v>
      </c>
      <c r="R241" s="15" t="n">
        <f aca="false">IF(OR(E241=1,AND(P241&lt;=0,I241&gt;0)),1,0)</f>
        <v>0</v>
      </c>
      <c r="S241" s="15" t="n">
        <f aca="false">IF(L241&gt;0,1,0)</f>
        <v>0</v>
      </c>
    </row>
    <row r="242" customFormat="false" ht="15" hidden="false" customHeight="false" outlineLevel="0" collapsed="false">
      <c r="A242" s="15" t="n">
        <v>241</v>
      </c>
      <c r="B242" s="15" t="n">
        <f aca="false">INT((A242-1)/12)+1</f>
        <v>21</v>
      </c>
      <c r="C242" s="15" t="n">
        <f aca="false">MIN(Inputs!$C$4+B242-1,99)</f>
        <v>94</v>
      </c>
      <c r="D242" s="55" t="n">
        <f aca="false">Inputs!$C$29</f>
        <v>0.06</v>
      </c>
      <c r="E242" s="15" t="n">
        <f aca="false">R241</f>
        <v>0</v>
      </c>
      <c r="F242" s="56" t="n">
        <f aca="false">Q241</f>
        <v>281626.154726552</v>
      </c>
      <c r="G242" s="56" t="n">
        <f aca="false">IF(AND(MOD(A242-1,12)=0,B242&lt;=Inputs!$C$7,E242=0),Inputs!$C$6,0)</f>
        <v>0</v>
      </c>
      <c r="H242" s="56" t="n">
        <f aca="false">IF(B242=1,G242*Inputs!$C$9,0)</f>
        <v>0</v>
      </c>
      <c r="I242" s="56" t="n">
        <f aca="false">I241+G242</f>
        <v>120000</v>
      </c>
      <c r="J242" s="56" t="n">
        <f aca="false">(F242+G242+H242)*((1+D242)^(1/12)-1)</f>
        <v>1370.82954865462</v>
      </c>
      <c r="K242" s="56" t="n">
        <f aca="false">(F242+G242+H242+J242)*(Inputs!$C$14+IF(B242&lt;=10,Inputs!$C$12,Inputs!$C$13))/12</f>
        <v>141.498492137603</v>
      </c>
      <c r="L242" s="56" t="n">
        <f aca="false">IF(OR(E242=1,A242&lt;=Inputs!$C$15),0,MAX(Inputs!$C$8*I242-(F242+G242+H242+J242-K242),0))</f>
        <v>0</v>
      </c>
      <c r="M242" s="56" t="n">
        <f aca="false">L242*INDEX(Rates!$B$2:$C$101,C242+1,IF(Inputs!$C$5="Male",1,2))/1000/12*Inputs!$C$16</f>
        <v>0</v>
      </c>
      <c r="N242" s="56" t="n">
        <f aca="false">IF($V$1=1,MAX(F242+G242+H242+J242-K242-M242,0)*Inputs!$C$22/12,0)</f>
        <v>0</v>
      </c>
      <c r="O242" s="56" t="n">
        <f aca="false">IF(AND(MOD(A242,12)=0,B242&gt;=Inputs!$C$18),MAX(F242+G242+H242+J242-K242-M242-N242,0)*Inputs!$C$17,0)</f>
        <v>0</v>
      </c>
      <c r="P242" s="56" t="n">
        <f aca="false">F242+G242+H242+J242-K242-M242-N242+O242</f>
        <v>282855.485783069</v>
      </c>
      <c r="Q242" s="56" t="n">
        <f aca="false">IF(OR(E242=1,P242&lt;=0),0,P242)</f>
        <v>282855.485783069</v>
      </c>
      <c r="R242" s="15" t="n">
        <f aca="false">IF(OR(E242=1,AND(P242&lt;=0,I242&gt;0)),1,0)</f>
        <v>0</v>
      </c>
      <c r="S242" s="15" t="n">
        <f aca="false">IF(L242&gt;0,1,0)</f>
        <v>0</v>
      </c>
    </row>
    <row r="243" customFormat="false" ht="15" hidden="false" customHeight="false" outlineLevel="0" collapsed="false">
      <c r="A243" s="15" t="n">
        <v>242</v>
      </c>
      <c r="B243" s="15" t="n">
        <f aca="false">INT((A243-1)/12)+1</f>
        <v>21</v>
      </c>
      <c r="C243" s="15" t="n">
        <f aca="false">MIN(Inputs!$C$4+B243-1,99)</f>
        <v>94</v>
      </c>
      <c r="D243" s="55" t="n">
        <f aca="false">Inputs!$C$29</f>
        <v>0.06</v>
      </c>
      <c r="E243" s="15" t="n">
        <f aca="false">R242</f>
        <v>0</v>
      </c>
      <c r="F243" s="56" t="n">
        <f aca="false">Q242</f>
        <v>282855.485783069</v>
      </c>
      <c r="G243" s="56" t="n">
        <f aca="false">IF(AND(MOD(A243-1,12)=0,B243&lt;=Inputs!$C$7,E243=0),Inputs!$C$6,0)</f>
        <v>0</v>
      </c>
      <c r="H243" s="56" t="n">
        <f aca="false">IF(B243=1,G243*Inputs!$C$9,0)</f>
        <v>0</v>
      </c>
      <c r="I243" s="56" t="n">
        <f aca="false">I242+G243</f>
        <v>120000</v>
      </c>
      <c r="J243" s="56" t="n">
        <f aca="false">(F243+G243+H243)*((1+D243)^(1/12)-1)</f>
        <v>1376.81337973376</v>
      </c>
      <c r="K243" s="56" t="n">
        <f aca="false">(F243+G243+H243+J243)*(Inputs!$C$14+IF(B243&lt;=10,Inputs!$C$12,Inputs!$C$13))/12</f>
        <v>142.116149581401</v>
      </c>
      <c r="L243" s="56" t="n">
        <f aca="false">IF(OR(E243=1,A243&lt;=Inputs!$C$15),0,MAX(Inputs!$C$8*I243-(F243+G243+H243+J243-K243),0))</f>
        <v>0</v>
      </c>
      <c r="M243" s="56" t="n">
        <f aca="false">L243*INDEX(Rates!$B$2:$C$101,C243+1,IF(Inputs!$C$5="Male",1,2))/1000/12*Inputs!$C$16</f>
        <v>0</v>
      </c>
      <c r="N243" s="56" t="n">
        <f aca="false">IF($V$1=1,MAX(F243+G243+H243+J243-K243-M243,0)*Inputs!$C$22/12,0)</f>
        <v>0</v>
      </c>
      <c r="O243" s="56" t="n">
        <f aca="false">IF(AND(MOD(A243,12)=0,B243&gt;=Inputs!$C$18),MAX(F243+G243+H243+J243-K243-M243-N243,0)*Inputs!$C$17,0)</f>
        <v>0</v>
      </c>
      <c r="P243" s="56" t="n">
        <f aca="false">F243+G243+H243+J243-K243-M243-N243+O243</f>
        <v>284090.183013221</v>
      </c>
      <c r="Q243" s="56" t="n">
        <f aca="false">IF(OR(E243=1,P243&lt;=0),0,P243)</f>
        <v>284090.183013221</v>
      </c>
      <c r="R243" s="15" t="n">
        <f aca="false">IF(OR(E243=1,AND(P243&lt;=0,I243&gt;0)),1,0)</f>
        <v>0</v>
      </c>
      <c r="S243" s="15" t="n">
        <f aca="false">IF(L243&gt;0,1,0)</f>
        <v>0</v>
      </c>
    </row>
    <row r="244" customFormat="false" ht="15" hidden="false" customHeight="false" outlineLevel="0" collapsed="false">
      <c r="A244" s="15" t="n">
        <v>243</v>
      </c>
      <c r="B244" s="15" t="n">
        <f aca="false">INT((A244-1)/12)+1</f>
        <v>21</v>
      </c>
      <c r="C244" s="15" t="n">
        <f aca="false">MIN(Inputs!$C$4+B244-1,99)</f>
        <v>94</v>
      </c>
      <c r="D244" s="55" t="n">
        <f aca="false">Inputs!$C$29</f>
        <v>0.06</v>
      </c>
      <c r="E244" s="15" t="n">
        <f aca="false">R243</f>
        <v>0</v>
      </c>
      <c r="F244" s="56" t="n">
        <f aca="false">Q243</f>
        <v>284090.183013221</v>
      </c>
      <c r="G244" s="56" t="n">
        <f aca="false">IF(AND(MOD(A244-1,12)=0,B244&lt;=Inputs!$C$7,E244=0),Inputs!$C$6,0)</f>
        <v>0</v>
      </c>
      <c r="H244" s="56" t="n">
        <f aca="false">IF(B244=1,G244*Inputs!$C$9,0)</f>
        <v>0</v>
      </c>
      <c r="I244" s="56" t="n">
        <f aca="false">I243+G244</f>
        <v>120000</v>
      </c>
      <c r="J244" s="56" t="n">
        <f aca="false">(F244+G244+H244)*((1+D244)^(1/12)-1)</f>
        <v>1382.82333093441</v>
      </c>
      <c r="K244" s="56" t="n">
        <f aca="false">(F244+G244+H244+J244)*(Inputs!$C$14+IF(B244&lt;=10,Inputs!$C$12,Inputs!$C$13))/12</f>
        <v>142.736503172078</v>
      </c>
      <c r="L244" s="56" t="n">
        <f aca="false">IF(OR(E244=1,A244&lt;=Inputs!$C$15),0,MAX(Inputs!$C$8*I244-(F244+G244+H244+J244-K244),0))</f>
        <v>0</v>
      </c>
      <c r="M244" s="56" t="n">
        <f aca="false">L244*INDEX(Rates!$B$2:$C$101,C244+1,IF(Inputs!$C$5="Male",1,2))/1000/12*Inputs!$C$16</f>
        <v>0</v>
      </c>
      <c r="N244" s="56" t="n">
        <f aca="false">IF($V$1=1,MAX(F244+G244+H244+J244-K244-M244,0)*Inputs!$C$22/12,0)</f>
        <v>0</v>
      </c>
      <c r="O244" s="56" t="n">
        <f aca="false">IF(AND(MOD(A244,12)=0,B244&gt;=Inputs!$C$18),MAX(F244+G244+H244+J244-K244-M244-N244,0)*Inputs!$C$17,0)</f>
        <v>0</v>
      </c>
      <c r="P244" s="56" t="n">
        <f aca="false">F244+G244+H244+J244-K244-M244-N244+O244</f>
        <v>285330.269840983</v>
      </c>
      <c r="Q244" s="56" t="n">
        <f aca="false">IF(OR(E244=1,P244&lt;=0),0,P244)</f>
        <v>285330.269840983</v>
      </c>
      <c r="R244" s="15" t="n">
        <f aca="false">IF(OR(E244=1,AND(P244&lt;=0,I244&gt;0)),1,0)</f>
        <v>0</v>
      </c>
      <c r="S244" s="15" t="n">
        <f aca="false">IF(L244&gt;0,1,0)</f>
        <v>0</v>
      </c>
    </row>
    <row r="245" customFormat="false" ht="15" hidden="false" customHeight="false" outlineLevel="0" collapsed="false">
      <c r="A245" s="15" t="n">
        <v>244</v>
      </c>
      <c r="B245" s="15" t="n">
        <f aca="false">INT((A245-1)/12)+1</f>
        <v>21</v>
      </c>
      <c r="C245" s="15" t="n">
        <f aca="false">MIN(Inputs!$C$4+B245-1,99)</f>
        <v>94</v>
      </c>
      <c r="D245" s="55" t="n">
        <f aca="false">Inputs!$C$29</f>
        <v>0.06</v>
      </c>
      <c r="E245" s="15" t="n">
        <f aca="false">R244</f>
        <v>0</v>
      </c>
      <c r="F245" s="56" t="n">
        <f aca="false">Q244</f>
        <v>285330.269840983</v>
      </c>
      <c r="G245" s="56" t="n">
        <f aca="false">IF(AND(MOD(A245-1,12)=0,B245&lt;=Inputs!$C$7,E245=0),Inputs!$C$6,0)</f>
        <v>0</v>
      </c>
      <c r="H245" s="56" t="n">
        <f aca="false">IF(B245=1,G245*Inputs!$C$9,0)</f>
        <v>0</v>
      </c>
      <c r="I245" s="56" t="n">
        <f aca="false">I244+G245</f>
        <v>120000</v>
      </c>
      <c r="J245" s="56" t="n">
        <f aca="false">(F245+G245+H245)*((1+D245)^(1/12)-1)</f>
        <v>1388.85951627396</v>
      </c>
      <c r="K245" s="56" t="n">
        <f aca="false">(F245+G245+H245+J245)*(Inputs!$C$14+IF(B245&lt;=10,Inputs!$C$12,Inputs!$C$13))/12</f>
        <v>143.359564678629</v>
      </c>
      <c r="L245" s="56" t="n">
        <f aca="false">IF(OR(E245=1,A245&lt;=Inputs!$C$15),0,MAX(Inputs!$C$8*I245-(F245+G245+H245+J245-K245),0))</f>
        <v>0</v>
      </c>
      <c r="M245" s="56" t="n">
        <f aca="false">L245*INDEX(Rates!$B$2:$C$101,C245+1,IF(Inputs!$C$5="Male",1,2))/1000/12*Inputs!$C$16</f>
        <v>0</v>
      </c>
      <c r="N245" s="56" t="n">
        <f aca="false">IF($V$1=1,MAX(F245+G245+H245+J245-K245-M245,0)*Inputs!$C$22/12,0)</f>
        <v>0</v>
      </c>
      <c r="O245" s="56" t="n">
        <f aca="false">IF(AND(MOD(A245,12)=0,B245&gt;=Inputs!$C$18),MAX(F245+G245+H245+J245-K245-M245-N245,0)*Inputs!$C$17,0)</f>
        <v>0</v>
      </c>
      <c r="P245" s="56" t="n">
        <f aca="false">F245+G245+H245+J245-K245-M245-N245+O245</f>
        <v>286575.769792579</v>
      </c>
      <c r="Q245" s="56" t="n">
        <f aca="false">IF(OR(E245=1,P245&lt;=0),0,P245)</f>
        <v>286575.769792579</v>
      </c>
      <c r="R245" s="15" t="n">
        <f aca="false">IF(OR(E245=1,AND(P245&lt;=0,I245&gt;0)),1,0)</f>
        <v>0</v>
      </c>
      <c r="S245" s="15" t="n">
        <f aca="false">IF(L245&gt;0,1,0)</f>
        <v>0</v>
      </c>
    </row>
    <row r="246" customFormat="false" ht="15" hidden="false" customHeight="false" outlineLevel="0" collapsed="false">
      <c r="A246" s="15" t="n">
        <v>245</v>
      </c>
      <c r="B246" s="15" t="n">
        <f aca="false">INT((A246-1)/12)+1</f>
        <v>21</v>
      </c>
      <c r="C246" s="15" t="n">
        <f aca="false">MIN(Inputs!$C$4+B246-1,99)</f>
        <v>94</v>
      </c>
      <c r="D246" s="55" t="n">
        <f aca="false">Inputs!$C$29</f>
        <v>0.06</v>
      </c>
      <c r="E246" s="15" t="n">
        <f aca="false">R245</f>
        <v>0</v>
      </c>
      <c r="F246" s="56" t="n">
        <f aca="false">Q245</f>
        <v>286575.769792579</v>
      </c>
      <c r="G246" s="56" t="n">
        <f aca="false">IF(AND(MOD(A246-1,12)=0,B246&lt;=Inputs!$C$7,E246=0),Inputs!$C$6,0)</f>
        <v>0</v>
      </c>
      <c r="H246" s="56" t="n">
        <f aca="false">IF(B246=1,G246*Inputs!$C$9,0)</f>
        <v>0</v>
      </c>
      <c r="I246" s="56" t="n">
        <f aca="false">I245+G246</f>
        <v>120000</v>
      </c>
      <c r="J246" s="56" t="n">
        <f aca="false">(F246+G246+H246)*((1+D246)^(1/12)-1)</f>
        <v>1394.92205026749</v>
      </c>
      <c r="K246" s="56" t="n">
        <f aca="false">(F246+G246+H246+J246)*(Inputs!$C$14+IF(B246&lt;=10,Inputs!$C$12,Inputs!$C$13))/12</f>
        <v>143.985345921423</v>
      </c>
      <c r="L246" s="56" t="n">
        <f aca="false">IF(OR(E246=1,A246&lt;=Inputs!$C$15),0,MAX(Inputs!$C$8*I246-(F246+G246+H246+J246-K246),0))</f>
        <v>0</v>
      </c>
      <c r="M246" s="56" t="n">
        <f aca="false">L246*INDEX(Rates!$B$2:$C$101,C246+1,IF(Inputs!$C$5="Male",1,2))/1000/12*Inputs!$C$16</f>
        <v>0</v>
      </c>
      <c r="N246" s="56" t="n">
        <f aca="false">IF($V$1=1,MAX(F246+G246+H246+J246-K246-M246,0)*Inputs!$C$22/12,0)</f>
        <v>0</v>
      </c>
      <c r="O246" s="56" t="n">
        <f aca="false">IF(AND(MOD(A246,12)=0,B246&gt;=Inputs!$C$18),MAX(F246+G246+H246+J246-K246-M246-N246,0)*Inputs!$C$17,0)</f>
        <v>0</v>
      </c>
      <c r="P246" s="56" t="n">
        <f aca="false">F246+G246+H246+J246-K246-M246-N246+O246</f>
        <v>287826.706496925</v>
      </c>
      <c r="Q246" s="56" t="n">
        <f aca="false">IF(OR(E246=1,P246&lt;=0),0,P246)</f>
        <v>287826.706496925</v>
      </c>
      <c r="R246" s="15" t="n">
        <f aca="false">IF(OR(E246=1,AND(P246&lt;=0,I246&gt;0)),1,0)</f>
        <v>0</v>
      </c>
      <c r="S246" s="15" t="n">
        <f aca="false">IF(L246&gt;0,1,0)</f>
        <v>0</v>
      </c>
    </row>
    <row r="247" customFormat="false" ht="15" hidden="false" customHeight="false" outlineLevel="0" collapsed="false">
      <c r="A247" s="15" t="n">
        <v>246</v>
      </c>
      <c r="B247" s="15" t="n">
        <f aca="false">INT((A247-1)/12)+1</f>
        <v>21</v>
      </c>
      <c r="C247" s="15" t="n">
        <f aca="false">MIN(Inputs!$C$4+B247-1,99)</f>
        <v>94</v>
      </c>
      <c r="D247" s="55" t="n">
        <f aca="false">Inputs!$C$29</f>
        <v>0.06</v>
      </c>
      <c r="E247" s="15" t="n">
        <f aca="false">R246</f>
        <v>0</v>
      </c>
      <c r="F247" s="56" t="n">
        <f aca="false">Q246</f>
        <v>287826.706496925</v>
      </c>
      <c r="G247" s="56" t="n">
        <f aca="false">IF(AND(MOD(A247-1,12)=0,B247&lt;=Inputs!$C$7,E247=0),Inputs!$C$6,0)</f>
        <v>0</v>
      </c>
      <c r="H247" s="56" t="n">
        <f aca="false">IF(B247=1,G247*Inputs!$C$9,0)</f>
        <v>0</v>
      </c>
      <c r="I247" s="56" t="n">
        <f aca="false">I246+G247</f>
        <v>120000</v>
      </c>
      <c r="J247" s="56" t="n">
        <f aca="false">(F247+G247+H247)*((1+D247)^(1/12)-1)</f>
        <v>1401.01104792993</v>
      </c>
      <c r="K247" s="56" t="n">
        <f aca="false">(F247+G247+H247+J247)*(Inputs!$C$14+IF(B247&lt;=10,Inputs!$C$12,Inputs!$C$13))/12</f>
        <v>144.613858772427</v>
      </c>
      <c r="L247" s="56" t="n">
        <f aca="false">IF(OR(E247=1,A247&lt;=Inputs!$C$15),0,MAX(Inputs!$C$8*I247-(F247+G247+H247+J247-K247),0))</f>
        <v>0</v>
      </c>
      <c r="M247" s="56" t="n">
        <f aca="false">L247*INDEX(Rates!$B$2:$C$101,C247+1,IF(Inputs!$C$5="Male",1,2))/1000/12*Inputs!$C$16</f>
        <v>0</v>
      </c>
      <c r="N247" s="56" t="n">
        <f aca="false">IF($V$1=1,MAX(F247+G247+H247+J247-K247-M247,0)*Inputs!$C$22/12,0)</f>
        <v>0</v>
      </c>
      <c r="O247" s="56" t="n">
        <f aca="false">IF(AND(MOD(A247,12)=0,B247&gt;=Inputs!$C$18),MAX(F247+G247+H247+J247-K247-M247-N247,0)*Inputs!$C$17,0)</f>
        <v>0</v>
      </c>
      <c r="P247" s="56" t="n">
        <f aca="false">F247+G247+H247+J247-K247-M247-N247+O247</f>
        <v>289083.103686082</v>
      </c>
      <c r="Q247" s="56" t="n">
        <f aca="false">IF(OR(E247=1,P247&lt;=0),0,P247)</f>
        <v>289083.103686082</v>
      </c>
      <c r="R247" s="15" t="n">
        <f aca="false">IF(OR(E247=1,AND(P247&lt;=0,I247&gt;0)),1,0)</f>
        <v>0</v>
      </c>
      <c r="S247" s="15" t="n">
        <f aca="false">IF(L247&gt;0,1,0)</f>
        <v>0</v>
      </c>
    </row>
    <row r="248" customFormat="false" ht="15" hidden="false" customHeight="false" outlineLevel="0" collapsed="false">
      <c r="A248" s="15" t="n">
        <v>247</v>
      </c>
      <c r="B248" s="15" t="n">
        <f aca="false">INT((A248-1)/12)+1</f>
        <v>21</v>
      </c>
      <c r="C248" s="15" t="n">
        <f aca="false">MIN(Inputs!$C$4+B248-1,99)</f>
        <v>94</v>
      </c>
      <c r="D248" s="55" t="n">
        <f aca="false">Inputs!$C$29</f>
        <v>0.06</v>
      </c>
      <c r="E248" s="15" t="n">
        <f aca="false">R247</f>
        <v>0</v>
      </c>
      <c r="F248" s="56" t="n">
        <f aca="false">Q247</f>
        <v>289083.103686082</v>
      </c>
      <c r="G248" s="56" t="n">
        <f aca="false">IF(AND(MOD(A248-1,12)=0,B248&lt;=Inputs!$C$7,E248=0),Inputs!$C$6,0)</f>
        <v>0</v>
      </c>
      <c r="H248" s="56" t="n">
        <f aca="false">IF(B248=1,G248*Inputs!$C$9,0)</f>
        <v>0</v>
      </c>
      <c r="I248" s="56" t="n">
        <f aca="false">I247+G248</f>
        <v>120000</v>
      </c>
      <c r="J248" s="56" t="n">
        <f aca="false">(F248+G248+H248)*((1+D248)^(1/12)-1)</f>
        <v>1407.12662477831</v>
      </c>
      <c r="K248" s="56" t="n">
        <f aca="false">(F248+G248+H248+J248)*(Inputs!$C$14+IF(B248&lt;=10,Inputs!$C$12,Inputs!$C$13))/12</f>
        <v>145.24511515543</v>
      </c>
      <c r="L248" s="56" t="n">
        <f aca="false">IF(OR(E248=1,A248&lt;=Inputs!$C$15),0,MAX(Inputs!$C$8*I248-(F248+G248+H248+J248-K248),0))</f>
        <v>0</v>
      </c>
      <c r="M248" s="56" t="n">
        <f aca="false">L248*INDEX(Rates!$B$2:$C$101,C248+1,IF(Inputs!$C$5="Male",1,2))/1000/12*Inputs!$C$16</f>
        <v>0</v>
      </c>
      <c r="N248" s="56" t="n">
        <f aca="false">IF($V$1=1,MAX(F248+G248+H248+J248-K248-M248,0)*Inputs!$C$22/12,0)</f>
        <v>0</v>
      </c>
      <c r="O248" s="56" t="n">
        <f aca="false">IF(AND(MOD(A248,12)=0,B248&gt;=Inputs!$C$18),MAX(F248+G248+H248+J248-K248-M248-N248,0)*Inputs!$C$17,0)</f>
        <v>0</v>
      </c>
      <c r="P248" s="56" t="n">
        <f aca="false">F248+G248+H248+J248-K248-M248-N248+O248</f>
        <v>290344.985195705</v>
      </c>
      <c r="Q248" s="56" t="n">
        <f aca="false">IF(OR(E248=1,P248&lt;=0),0,P248)</f>
        <v>290344.985195705</v>
      </c>
      <c r="R248" s="15" t="n">
        <f aca="false">IF(OR(E248=1,AND(P248&lt;=0,I248&gt;0)),1,0)</f>
        <v>0</v>
      </c>
      <c r="S248" s="15" t="n">
        <f aca="false">IF(L248&gt;0,1,0)</f>
        <v>0</v>
      </c>
    </row>
    <row r="249" customFormat="false" ht="15" hidden="false" customHeight="false" outlineLevel="0" collapsed="false">
      <c r="A249" s="15" t="n">
        <v>248</v>
      </c>
      <c r="B249" s="15" t="n">
        <f aca="false">INT((A249-1)/12)+1</f>
        <v>21</v>
      </c>
      <c r="C249" s="15" t="n">
        <f aca="false">MIN(Inputs!$C$4+B249-1,99)</f>
        <v>94</v>
      </c>
      <c r="D249" s="55" t="n">
        <f aca="false">Inputs!$C$29</f>
        <v>0.06</v>
      </c>
      <c r="E249" s="15" t="n">
        <f aca="false">R248</f>
        <v>0</v>
      </c>
      <c r="F249" s="56" t="n">
        <f aca="false">Q248</f>
        <v>290344.985195705</v>
      </c>
      <c r="G249" s="56" t="n">
        <f aca="false">IF(AND(MOD(A249-1,12)=0,B249&lt;=Inputs!$C$7,E249=0),Inputs!$C$6,0)</f>
        <v>0</v>
      </c>
      <c r="H249" s="56" t="n">
        <f aca="false">IF(B249=1,G249*Inputs!$C$9,0)</f>
        <v>0</v>
      </c>
      <c r="I249" s="56" t="n">
        <f aca="false">I248+G249</f>
        <v>120000</v>
      </c>
      <c r="J249" s="56" t="n">
        <f aca="false">(F249+G249+H249)*((1+D249)^(1/12)-1)</f>
        <v>1413.26889683387</v>
      </c>
      <c r="K249" s="56" t="n">
        <f aca="false">(F249+G249+H249+J249)*(Inputs!$C$14+IF(B249&lt;=10,Inputs!$C$12,Inputs!$C$13))/12</f>
        <v>145.87912704627</v>
      </c>
      <c r="L249" s="56" t="n">
        <f aca="false">IF(OR(E249=1,A249&lt;=Inputs!$C$15),0,MAX(Inputs!$C$8*I249-(F249+G249+H249+J249-K249),0))</f>
        <v>0</v>
      </c>
      <c r="M249" s="56" t="n">
        <f aca="false">L249*INDEX(Rates!$B$2:$C$101,C249+1,IF(Inputs!$C$5="Male",1,2))/1000/12*Inputs!$C$16</f>
        <v>0</v>
      </c>
      <c r="N249" s="56" t="n">
        <f aca="false">IF($V$1=1,MAX(F249+G249+H249+J249-K249-M249,0)*Inputs!$C$22/12,0)</f>
        <v>0</v>
      </c>
      <c r="O249" s="56" t="n">
        <f aca="false">IF(AND(MOD(A249,12)=0,B249&gt;=Inputs!$C$18),MAX(F249+G249+H249+J249-K249-M249-N249,0)*Inputs!$C$17,0)</f>
        <v>0</v>
      </c>
      <c r="P249" s="56" t="n">
        <f aca="false">F249+G249+H249+J249-K249-M249-N249+O249</f>
        <v>291612.374965493</v>
      </c>
      <c r="Q249" s="56" t="n">
        <f aca="false">IF(OR(E249=1,P249&lt;=0),0,P249)</f>
        <v>291612.374965493</v>
      </c>
      <c r="R249" s="15" t="n">
        <f aca="false">IF(OR(E249=1,AND(P249&lt;=0,I249&gt;0)),1,0)</f>
        <v>0</v>
      </c>
      <c r="S249" s="15" t="n">
        <f aca="false">IF(L249&gt;0,1,0)</f>
        <v>0</v>
      </c>
    </row>
    <row r="250" customFormat="false" ht="15" hidden="false" customHeight="false" outlineLevel="0" collapsed="false">
      <c r="A250" s="15" t="n">
        <v>249</v>
      </c>
      <c r="B250" s="15" t="n">
        <f aca="false">INT((A250-1)/12)+1</f>
        <v>21</v>
      </c>
      <c r="C250" s="15" t="n">
        <f aca="false">MIN(Inputs!$C$4+B250-1,99)</f>
        <v>94</v>
      </c>
      <c r="D250" s="55" t="n">
        <f aca="false">Inputs!$C$29</f>
        <v>0.06</v>
      </c>
      <c r="E250" s="15" t="n">
        <f aca="false">R249</f>
        <v>0</v>
      </c>
      <c r="F250" s="56" t="n">
        <f aca="false">Q249</f>
        <v>291612.374965493</v>
      </c>
      <c r="G250" s="56" t="n">
        <f aca="false">IF(AND(MOD(A250-1,12)=0,B250&lt;=Inputs!$C$7,E250=0),Inputs!$C$6,0)</f>
        <v>0</v>
      </c>
      <c r="H250" s="56" t="n">
        <f aca="false">IF(B250=1,G250*Inputs!$C$9,0)</f>
        <v>0</v>
      </c>
      <c r="I250" s="56" t="n">
        <f aca="false">I249+G250</f>
        <v>120000</v>
      </c>
      <c r="J250" s="56" t="n">
        <f aca="false">(F250+G250+H250)*((1+D250)^(1/12)-1)</f>
        <v>1419.43798062431</v>
      </c>
      <c r="K250" s="56" t="n">
        <f aca="false">(F250+G250+H250+J250)*(Inputs!$C$14+IF(B250&lt;=10,Inputs!$C$12,Inputs!$C$13))/12</f>
        <v>146.515906473059</v>
      </c>
      <c r="L250" s="56" t="n">
        <f aca="false">IF(OR(E250=1,A250&lt;=Inputs!$C$15),0,MAX(Inputs!$C$8*I250-(F250+G250+H250+J250-K250),0))</f>
        <v>0</v>
      </c>
      <c r="M250" s="56" t="n">
        <f aca="false">L250*INDEX(Rates!$B$2:$C$101,C250+1,IF(Inputs!$C$5="Male",1,2))/1000/12*Inputs!$C$16</f>
        <v>0</v>
      </c>
      <c r="N250" s="56" t="n">
        <f aca="false">IF($V$1=1,MAX(F250+G250+H250+J250-K250-M250,0)*Inputs!$C$22/12,0)</f>
        <v>0</v>
      </c>
      <c r="O250" s="56" t="n">
        <f aca="false">IF(AND(MOD(A250,12)=0,B250&gt;=Inputs!$C$18),MAX(F250+G250+H250+J250-K250-M250-N250,0)*Inputs!$C$17,0)</f>
        <v>0</v>
      </c>
      <c r="P250" s="56" t="n">
        <f aca="false">F250+G250+H250+J250-K250-M250-N250+O250</f>
        <v>292885.297039644</v>
      </c>
      <c r="Q250" s="56" t="n">
        <f aca="false">IF(OR(E250=1,P250&lt;=0),0,P250)</f>
        <v>292885.297039644</v>
      </c>
      <c r="R250" s="15" t="n">
        <f aca="false">IF(OR(E250=1,AND(P250&lt;=0,I250&gt;0)),1,0)</f>
        <v>0</v>
      </c>
      <c r="S250" s="15" t="n">
        <f aca="false">IF(L250&gt;0,1,0)</f>
        <v>0</v>
      </c>
    </row>
    <row r="251" customFormat="false" ht="15" hidden="false" customHeight="false" outlineLevel="0" collapsed="false">
      <c r="A251" s="15" t="n">
        <v>250</v>
      </c>
      <c r="B251" s="15" t="n">
        <f aca="false">INT((A251-1)/12)+1</f>
        <v>21</v>
      </c>
      <c r="C251" s="15" t="n">
        <f aca="false">MIN(Inputs!$C$4+B251-1,99)</f>
        <v>94</v>
      </c>
      <c r="D251" s="55" t="n">
        <f aca="false">Inputs!$C$29</f>
        <v>0.06</v>
      </c>
      <c r="E251" s="15" t="n">
        <f aca="false">R250</f>
        <v>0</v>
      </c>
      <c r="F251" s="56" t="n">
        <f aca="false">Q250</f>
        <v>292885.297039644</v>
      </c>
      <c r="G251" s="56" t="n">
        <f aca="false">IF(AND(MOD(A251-1,12)=0,B251&lt;=Inputs!$C$7,E251=0),Inputs!$C$6,0)</f>
        <v>0</v>
      </c>
      <c r="H251" s="56" t="n">
        <f aca="false">IF(B251=1,G251*Inputs!$C$9,0)</f>
        <v>0</v>
      </c>
      <c r="I251" s="56" t="n">
        <f aca="false">I250+G251</f>
        <v>120000</v>
      </c>
      <c r="J251" s="56" t="n">
        <f aca="false">(F251+G251+H251)*((1+D251)^(1/12)-1)</f>
        <v>1425.63399318599</v>
      </c>
      <c r="K251" s="56" t="n">
        <f aca="false">(F251+G251+H251+J251)*(Inputs!$C$14+IF(B251&lt;=10,Inputs!$C$12,Inputs!$C$13))/12</f>
        <v>147.155465516415</v>
      </c>
      <c r="L251" s="56" t="n">
        <f aca="false">IF(OR(E251=1,A251&lt;=Inputs!$C$15),0,MAX(Inputs!$C$8*I251-(F251+G251+H251+J251-K251),0))</f>
        <v>0</v>
      </c>
      <c r="M251" s="56" t="n">
        <f aca="false">L251*INDEX(Rates!$B$2:$C$101,C251+1,IF(Inputs!$C$5="Male",1,2))/1000/12*Inputs!$C$16</f>
        <v>0</v>
      </c>
      <c r="N251" s="56" t="n">
        <f aca="false">IF($V$1=1,MAX(F251+G251+H251+J251-K251-M251,0)*Inputs!$C$22/12,0)</f>
        <v>0</v>
      </c>
      <c r="O251" s="56" t="n">
        <f aca="false">IF(AND(MOD(A251,12)=0,B251&gt;=Inputs!$C$18),MAX(F251+G251+H251+J251-K251-M251-N251,0)*Inputs!$C$17,0)</f>
        <v>0</v>
      </c>
      <c r="P251" s="56" t="n">
        <f aca="false">F251+G251+H251+J251-K251-M251-N251+O251</f>
        <v>294163.775567314</v>
      </c>
      <c r="Q251" s="56" t="n">
        <f aca="false">IF(OR(E251=1,P251&lt;=0),0,P251)</f>
        <v>294163.775567314</v>
      </c>
      <c r="R251" s="15" t="n">
        <f aca="false">IF(OR(E251=1,AND(P251&lt;=0,I251&gt;0)),1,0)</f>
        <v>0</v>
      </c>
      <c r="S251" s="15" t="n">
        <f aca="false">IF(L251&gt;0,1,0)</f>
        <v>0</v>
      </c>
    </row>
    <row r="252" customFormat="false" ht="15" hidden="false" customHeight="false" outlineLevel="0" collapsed="false">
      <c r="A252" s="15" t="n">
        <v>251</v>
      </c>
      <c r="B252" s="15" t="n">
        <f aca="false">INT((A252-1)/12)+1</f>
        <v>21</v>
      </c>
      <c r="C252" s="15" t="n">
        <f aca="false">MIN(Inputs!$C$4+B252-1,99)</f>
        <v>94</v>
      </c>
      <c r="D252" s="55" t="n">
        <f aca="false">Inputs!$C$29</f>
        <v>0.06</v>
      </c>
      <c r="E252" s="15" t="n">
        <f aca="false">R251</f>
        <v>0</v>
      </c>
      <c r="F252" s="56" t="n">
        <f aca="false">Q251</f>
        <v>294163.775567314</v>
      </c>
      <c r="G252" s="56" t="n">
        <f aca="false">IF(AND(MOD(A252-1,12)=0,B252&lt;=Inputs!$C$7,E252=0),Inputs!$C$6,0)</f>
        <v>0</v>
      </c>
      <c r="H252" s="56" t="n">
        <f aca="false">IF(B252=1,G252*Inputs!$C$9,0)</f>
        <v>0</v>
      </c>
      <c r="I252" s="56" t="n">
        <f aca="false">I251+G252</f>
        <v>120000</v>
      </c>
      <c r="J252" s="56" t="n">
        <f aca="false">(F252+G252+H252)*((1+D252)^(1/12)-1)</f>
        <v>1431.85705206612</v>
      </c>
      <c r="K252" s="56" t="n">
        <f aca="false">(F252+G252+H252+J252)*(Inputs!$C$14+IF(B252&lt;=10,Inputs!$C$12,Inputs!$C$13))/12</f>
        <v>147.79781630969</v>
      </c>
      <c r="L252" s="56" t="n">
        <f aca="false">IF(OR(E252=1,A252&lt;=Inputs!$C$15),0,MAX(Inputs!$C$8*I252-(F252+G252+H252+J252-K252),0))</f>
        <v>0</v>
      </c>
      <c r="M252" s="56" t="n">
        <f aca="false">L252*INDEX(Rates!$B$2:$C$101,C252+1,IF(Inputs!$C$5="Male",1,2))/1000/12*Inputs!$C$16</f>
        <v>0</v>
      </c>
      <c r="N252" s="56" t="n">
        <f aca="false">IF($V$1=1,MAX(F252+G252+H252+J252-K252-M252,0)*Inputs!$C$22/12,0)</f>
        <v>0</v>
      </c>
      <c r="O252" s="56" t="n">
        <f aca="false">IF(AND(MOD(A252,12)=0,B252&gt;=Inputs!$C$18),MAX(F252+G252+H252+J252-K252-M252-N252,0)*Inputs!$C$17,0)</f>
        <v>0</v>
      </c>
      <c r="P252" s="56" t="n">
        <f aca="false">F252+G252+H252+J252-K252-M252-N252+O252</f>
        <v>295447.83480307</v>
      </c>
      <c r="Q252" s="56" t="n">
        <f aca="false">IF(OR(E252=1,P252&lt;=0),0,P252)</f>
        <v>295447.83480307</v>
      </c>
      <c r="R252" s="15" t="n">
        <f aca="false">IF(OR(E252=1,AND(P252&lt;=0,I252&gt;0)),1,0)</f>
        <v>0</v>
      </c>
      <c r="S252" s="15" t="n">
        <f aca="false">IF(L252&gt;0,1,0)</f>
        <v>0</v>
      </c>
    </row>
    <row r="253" customFormat="false" ht="15" hidden="false" customHeight="false" outlineLevel="0" collapsed="false">
      <c r="A253" s="15" t="n">
        <v>252</v>
      </c>
      <c r="B253" s="15" t="n">
        <f aca="false">INT((A253-1)/12)+1</f>
        <v>21</v>
      </c>
      <c r="C253" s="15" t="n">
        <f aca="false">MIN(Inputs!$C$4+B253-1,99)</f>
        <v>94</v>
      </c>
      <c r="D253" s="55" t="n">
        <f aca="false">Inputs!$C$29</f>
        <v>0.06</v>
      </c>
      <c r="E253" s="15" t="n">
        <f aca="false">R252</f>
        <v>0</v>
      </c>
      <c r="F253" s="56" t="n">
        <f aca="false">Q252</f>
        <v>295447.83480307</v>
      </c>
      <c r="G253" s="56" t="n">
        <f aca="false">IF(AND(MOD(A253-1,12)=0,B253&lt;=Inputs!$C$7,E253=0),Inputs!$C$6,0)</f>
        <v>0</v>
      </c>
      <c r="H253" s="56" t="n">
        <f aca="false">IF(B253=1,G253*Inputs!$C$9,0)</f>
        <v>0</v>
      </c>
      <c r="I253" s="56" t="n">
        <f aca="false">I252+G253</f>
        <v>120000</v>
      </c>
      <c r="J253" s="56" t="n">
        <f aca="false">(F253+G253+H253)*((1+D253)^(1/12)-1)</f>
        <v>1438.10727532506</v>
      </c>
      <c r="K253" s="56" t="n">
        <f aca="false">(F253+G253+H253+J253)*(Inputs!$C$14+IF(B253&lt;=10,Inputs!$C$12,Inputs!$C$13))/12</f>
        <v>148.442971039198</v>
      </c>
      <c r="L253" s="56" t="n">
        <f aca="false">IF(OR(E253=1,A253&lt;=Inputs!$C$15),0,MAX(Inputs!$C$8*I253-(F253+G253+H253+J253-K253),0))</f>
        <v>0</v>
      </c>
      <c r="M253" s="56" t="n">
        <f aca="false">L253*INDEX(Rates!$B$2:$C$101,C253+1,IF(Inputs!$C$5="Male",1,2))/1000/12*Inputs!$C$16</f>
        <v>0</v>
      </c>
      <c r="N253" s="56" t="n">
        <f aca="false">IF($V$1=1,MAX(F253+G253+H253+J253-K253-M253,0)*Inputs!$C$22/12,0)</f>
        <v>0</v>
      </c>
      <c r="O253" s="56" t="n">
        <f aca="false">IF(AND(MOD(A253,12)=0,B253&gt;=Inputs!$C$18),MAX(F253+G253+H253+J253-K253-M253-N253,0)*Inputs!$C$17,0)</f>
        <v>1483.68749553678</v>
      </c>
      <c r="P253" s="56" t="n">
        <f aca="false">F253+G253+H253+J253-K253-M253-N253+O253</f>
        <v>298221.186602893</v>
      </c>
      <c r="Q253" s="56" t="n">
        <f aca="false">IF(OR(E253=1,P253&lt;=0),0,P253)</f>
        <v>298221.186602893</v>
      </c>
      <c r="R253" s="15" t="n">
        <f aca="false">IF(OR(E253=1,AND(P253&lt;=0,I253&gt;0)),1,0)</f>
        <v>0</v>
      </c>
      <c r="S253" s="15" t="n">
        <f aca="false">IF(L253&gt;0,1,0)</f>
        <v>0</v>
      </c>
    </row>
    <row r="254" customFormat="false" ht="15" hidden="false" customHeight="false" outlineLevel="0" collapsed="false">
      <c r="A254" s="15" t="n">
        <v>253</v>
      </c>
      <c r="B254" s="15" t="n">
        <f aca="false">INT((A254-1)/12)+1</f>
        <v>22</v>
      </c>
      <c r="C254" s="15" t="n">
        <f aca="false">MIN(Inputs!$C$4+B254-1,99)</f>
        <v>95</v>
      </c>
      <c r="D254" s="55" t="n">
        <f aca="false">Inputs!$C$29</f>
        <v>0.06</v>
      </c>
      <c r="E254" s="15" t="n">
        <f aca="false">R253</f>
        <v>0</v>
      </c>
      <c r="F254" s="56" t="n">
        <f aca="false">Q253</f>
        <v>298221.186602893</v>
      </c>
      <c r="G254" s="56" t="n">
        <f aca="false">IF(AND(MOD(A254-1,12)=0,B254&lt;=Inputs!$C$7,E254=0),Inputs!$C$6,0)</f>
        <v>0</v>
      </c>
      <c r="H254" s="56" t="n">
        <f aca="false">IF(B254=1,G254*Inputs!$C$9,0)</f>
        <v>0</v>
      </c>
      <c r="I254" s="56" t="n">
        <f aca="false">I253+G254</f>
        <v>120000</v>
      </c>
      <c r="J254" s="56" t="n">
        <f aca="false">(F254+G254+H254)*((1+D254)^(1/12)-1)</f>
        <v>1451.60670544618</v>
      </c>
      <c r="K254" s="56" t="n">
        <f aca="false">(F254+G254+H254+J254)*(Inputs!$C$14+IF(B254&lt;=10,Inputs!$C$12,Inputs!$C$13))/12</f>
        <v>149.836396654169</v>
      </c>
      <c r="L254" s="56" t="n">
        <f aca="false">IF(OR(E254=1,A254&lt;=Inputs!$C$15),0,MAX(Inputs!$C$8*I254-(F254+G254+H254+J254-K254),0))</f>
        <v>0</v>
      </c>
      <c r="M254" s="56" t="n">
        <f aca="false">L254*INDEX(Rates!$B$2:$C$101,C254+1,IF(Inputs!$C$5="Male",1,2))/1000/12*Inputs!$C$16</f>
        <v>0</v>
      </c>
      <c r="N254" s="56" t="n">
        <f aca="false">IF($V$1=1,MAX(F254+G254+H254+J254-K254-M254,0)*Inputs!$C$22/12,0)</f>
        <v>0</v>
      </c>
      <c r="O254" s="56" t="n">
        <f aca="false">IF(AND(MOD(A254,12)=0,B254&gt;=Inputs!$C$18),MAX(F254+G254+H254+J254-K254-M254-N254,0)*Inputs!$C$17,0)</f>
        <v>0</v>
      </c>
      <c r="P254" s="56" t="n">
        <f aca="false">F254+G254+H254+J254-K254-M254-N254+O254</f>
        <v>299522.956911685</v>
      </c>
      <c r="Q254" s="56" t="n">
        <f aca="false">IF(OR(E254=1,P254&lt;=0),0,P254)</f>
        <v>299522.956911685</v>
      </c>
      <c r="R254" s="15" t="n">
        <f aca="false">IF(OR(E254=1,AND(P254&lt;=0,I254&gt;0)),1,0)</f>
        <v>0</v>
      </c>
      <c r="S254" s="15" t="n">
        <f aca="false">IF(L254&gt;0,1,0)</f>
        <v>0</v>
      </c>
    </row>
    <row r="255" customFormat="false" ht="15" hidden="false" customHeight="false" outlineLevel="0" collapsed="false">
      <c r="A255" s="15" t="n">
        <v>254</v>
      </c>
      <c r="B255" s="15" t="n">
        <f aca="false">INT((A255-1)/12)+1</f>
        <v>22</v>
      </c>
      <c r="C255" s="15" t="n">
        <f aca="false">MIN(Inputs!$C$4+B255-1,99)</f>
        <v>95</v>
      </c>
      <c r="D255" s="55" t="n">
        <f aca="false">Inputs!$C$29</f>
        <v>0.06</v>
      </c>
      <c r="E255" s="15" t="n">
        <f aca="false">R254</f>
        <v>0</v>
      </c>
      <c r="F255" s="56" t="n">
        <f aca="false">Q254</f>
        <v>299522.956911685</v>
      </c>
      <c r="G255" s="56" t="n">
        <f aca="false">IF(AND(MOD(A255-1,12)=0,B255&lt;=Inputs!$C$7,E255=0),Inputs!$C$6,0)</f>
        <v>0</v>
      </c>
      <c r="H255" s="56" t="n">
        <f aca="false">IF(B255=1,G255*Inputs!$C$9,0)</f>
        <v>0</v>
      </c>
      <c r="I255" s="56" t="n">
        <f aca="false">I254+G255</f>
        <v>120000</v>
      </c>
      <c r="J255" s="56" t="n">
        <f aca="false">(F255+G255+H255)*((1+D255)^(1/12)-1)</f>
        <v>1457.94313824869</v>
      </c>
      <c r="K255" s="56" t="n">
        <f aca="false">(F255+G255+H255+J255)*(Inputs!$C$14+IF(B255&lt;=10,Inputs!$C$12,Inputs!$C$13))/12</f>
        <v>150.490450024967</v>
      </c>
      <c r="L255" s="56" t="n">
        <f aca="false">IF(OR(E255=1,A255&lt;=Inputs!$C$15),0,MAX(Inputs!$C$8*I255-(F255+G255+H255+J255-K255),0))</f>
        <v>0</v>
      </c>
      <c r="M255" s="56" t="n">
        <f aca="false">L255*INDEX(Rates!$B$2:$C$101,C255+1,IF(Inputs!$C$5="Male",1,2))/1000/12*Inputs!$C$16</f>
        <v>0</v>
      </c>
      <c r="N255" s="56" t="n">
        <f aca="false">IF($V$1=1,MAX(F255+G255+H255+J255-K255-M255,0)*Inputs!$C$22/12,0)</f>
        <v>0</v>
      </c>
      <c r="O255" s="56" t="n">
        <f aca="false">IF(AND(MOD(A255,12)=0,B255&gt;=Inputs!$C$18),MAX(F255+G255+H255+J255-K255-M255-N255,0)*Inputs!$C$17,0)</f>
        <v>0</v>
      </c>
      <c r="P255" s="56" t="n">
        <f aca="false">F255+G255+H255+J255-K255-M255-N255+O255</f>
        <v>300830.409599908</v>
      </c>
      <c r="Q255" s="56" t="n">
        <f aca="false">IF(OR(E255=1,P255&lt;=0),0,P255)</f>
        <v>300830.409599908</v>
      </c>
      <c r="R255" s="15" t="n">
        <f aca="false">IF(OR(E255=1,AND(P255&lt;=0,I255&gt;0)),1,0)</f>
        <v>0</v>
      </c>
      <c r="S255" s="15" t="n">
        <f aca="false">IF(L255&gt;0,1,0)</f>
        <v>0</v>
      </c>
    </row>
    <row r="256" customFormat="false" ht="15" hidden="false" customHeight="false" outlineLevel="0" collapsed="false">
      <c r="A256" s="15" t="n">
        <v>255</v>
      </c>
      <c r="B256" s="15" t="n">
        <f aca="false">INT((A256-1)/12)+1</f>
        <v>22</v>
      </c>
      <c r="C256" s="15" t="n">
        <f aca="false">MIN(Inputs!$C$4+B256-1,99)</f>
        <v>95</v>
      </c>
      <c r="D256" s="55" t="n">
        <f aca="false">Inputs!$C$29</f>
        <v>0.06</v>
      </c>
      <c r="E256" s="15" t="n">
        <f aca="false">R255</f>
        <v>0</v>
      </c>
      <c r="F256" s="56" t="n">
        <f aca="false">Q255</f>
        <v>300830.409599908</v>
      </c>
      <c r="G256" s="56" t="n">
        <f aca="false">IF(AND(MOD(A256-1,12)=0,B256&lt;=Inputs!$C$7,E256=0),Inputs!$C$6,0)</f>
        <v>0</v>
      </c>
      <c r="H256" s="56" t="n">
        <f aca="false">IF(B256=1,G256*Inputs!$C$9,0)</f>
        <v>0</v>
      </c>
      <c r="I256" s="56" t="n">
        <f aca="false">I255+G256</f>
        <v>120000</v>
      </c>
      <c r="J256" s="56" t="n">
        <f aca="false">(F256+G256+H256)*((1+D256)^(1/12)-1)</f>
        <v>1464.30723032041</v>
      </c>
      <c r="K256" s="56" t="n">
        <f aca="false">(F256+G256+H256+J256)*(Inputs!$C$14+IF(B256&lt;=10,Inputs!$C$12,Inputs!$C$13))/12</f>
        <v>151.147358415114</v>
      </c>
      <c r="L256" s="56" t="n">
        <f aca="false">IF(OR(E256=1,A256&lt;=Inputs!$C$15),0,MAX(Inputs!$C$8*I256-(F256+G256+H256+J256-K256),0))</f>
        <v>0</v>
      </c>
      <c r="M256" s="56" t="n">
        <f aca="false">L256*INDEX(Rates!$B$2:$C$101,C256+1,IF(Inputs!$C$5="Male",1,2))/1000/12*Inputs!$C$16</f>
        <v>0</v>
      </c>
      <c r="N256" s="56" t="n">
        <f aca="false">IF($V$1=1,MAX(F256+G256+H256+J256-K256-M256,0)*Inputs!$C$22/12,0)</f>
        <v>0</v>
      </c>
      <c r="O256" s="56" t="n">
        <f aca="false">IF(AND(MOD(A256,12)=0,B256&gt;=Inputs!$C$18),MAX(F256+G256+H256+J256-K256-M256-N256,0)*Inputs!$C$17,0)</f>
        <v>0</v>
      </c>
      <c r="P256" s="56" t="n">
        <f aca="false">F256+G256+H256+J256-K256-M256-N256+O256</f>
        <v>302143.569471814</v>
      </c>
      <c r="Q256" s="56" t="n">
        <f aca="false">IF(OR(E256=1,P256&lt;=0),0,P256)</f>
        <v>302143.569471814</v>
      </c>
      <c r="R256" s="15" t="n">
        <f aca="false">IF(OR(E256=1,AND(P256&lt;=0,I256&gt;0)),1,0)</f>
        <v>0</v>
      </c>
      <c r="S256" s="15" t="n">
        <f aca="false">IF(L256&gt;0,1,0)</f>
        <v>0</v>
      </c>
    </row>
    <row r="257" customFormat="false" ht="15" hidden="false" customHeight="false" outlineLevel="0" collapsed="false">
      <c r="A257" s="15" t="n">
        <v>256</v>
      </c>
      <c r="B257" s="15" t="n">
        <f aca="false">INT((A257-1)/12)+1</f>
        <v>22</v>
      </c>
      <c r="C257" s="15" t="n">
        <f aca="false">MIN(Inputs!$C$4+B257-1,99)</f>
        <v>95</v>
      </c>
      <c r="D257" s="55" t="n">
        <f aca="false">Inputs!$C$29</f>
        <v>0.06</v>
      </c>
      <c r="E257" s="15" t="n">
        <f aca="false">R256</f>
        <v>0</v>
      </c>
      <c r="F257" s="56" t="n">
        <f aca="false">Q256</f>
        <v>302143.569471814</v>
      </c>
      <c r="G257" s="56" t="n">
        <f aca="false">IF(AND(MOD(A257-1,12)=0,B257&lt;=Inputs!$C$7,E257=0),Inputs!$C$6,0)</f>
        <v>0</v>
      </c>
      <c r="H257" s="56" t="n">
        <f aca="false">IF(B257=1,G257*Inputs!$C$9,0)</f>
        <v>0</v>
      </c>
      <c r="I257" s="56" t="n">
        <f aca="false">I256+G257</f>
        <v>120000</v>
      </c>
      <c r="J257" s="56" t="n">
        <f aca="false">(F257+G257+H257)*((1+D257)^(1/12)-1)</f>
        <v>1470.69910239729</v>
      </c>
      <c r="K257" s="56" t="n">
        <f aca="false">(F257+G257+H257+J257)*(Inputs!$C$14+IF(B257&lt;=10,Inputs!$C$12,Inputs!$C$13))/12</f>
        <v>151.807134287106</v>
      </c>
      <c r="L257" s="56" t="n">
        <f aca="false">IF(OR(E257=1,A257&lt;=Inputs!$C$15),0,MAX(Inputs!$C$8*I257-(F257+G257+H257+J257-K257),0))</f>
        <v>0</v>
      </c>
      <c r="M257" s="56" t="n">
        <f aca="false">L257*INDEX(Rates!$B$2:$C$101,C257+1,IF(Inputs!$C$5="Male",1,2))/1000/12*Inputs!$C$16</f>
        <v>0</v>
      </c>
      <c r="N257" s="56" t="n">
        <f aca="false">IF($V$1=1,MAX(F257+G257+H257+J257-K257-M257,0)*Inputs!$C$22/12,0)</f>
        <v>0</v>
      </c>
      <c r="O257" s="56" t="n">
        <f aca="false">IF(AND(MOD(A257,12)=0,B257&gt;=Inputs!$C$18),MAX(F257+G257+H257+J257-K257-M257-N257,0)*Inputs!$C$17,0)</f>
        <v>0</v>
      </c>
      <c r="P257" s="56" t="n">
        <f aca="false">F257+G257+H257+J257-K257-M257-N257+O257</f>
        <v>303462.461439924</v>
      </c>
      <c r="Q257" s="56" t="n">
        <f aca="false">IF(OR(E257=1,P257&lt;=0),0,P257)</f>
        <v>303462.461439924</v>
      </c>
      <c r="R257" s="15" t="n">
        <f aca="false">IF(OR(E257=1,AND(P257&lt;=0,I257&gt;0)),1,0)</f>
        <v>0</v>
      </c>
      <c r="S257" s="15" t="n">
        <f aca="false">IF(L257&gt;0,1,0)</f>
        <v>0</v>
      </c>
    </row>
    <row r="258" customFormat="false" ht="15" hidden="false" customHeight="false" outlineLevel="0" collapsed="false">
      <c r="A258" s="15" t="n">
        <v>257</v>
      </c>
      <c r="B258" s="15" t="n">
        <f aca="false">INT((A258-1)/12)+1</f>
        <v>22</v>
      </c>
      <c r="C258" s="15" t="n">
        <f aca="false">MIN(Inputs!$C$4+B258-1,99)</f>
        <v>95</v>
      </c>
      <c r="D258" s="55" t="n">
        <f aca="false">Inputs!$C$29</f>
        <v>0.06</v>
      </c>
      <c r="E258" s="15" t="n">
        <f aca="false">R257</f>
        <v>0</v>
      </c>
      <c r="F258" s="56" t="n">
        <f aca="false">Q257</f>
        <v>303462.461439924</v>
      </c>
      <c r="G258" s="56" t="n">
        <f aca="false">IF(AND(MOD(A258-1,12)=0,B258&lt;=Inputs!$C$7,E258=0),Inputs!$C$6,0)</f>
        <v>0</v>
      </c>
      <c r="H258" s="56" t="n">
        <f aca="false">IF(B258=1,G258*Inputs!$C$9,0)</f>
        <v>0</v>
      </c>
      <c r="I258" s="56" t="n">
        <f aca="false">I257+G258</f>
        <v>120000</v>
      </c>
      <c r="J258" s="56" t="n">
        <f aca="false">(F258+G258+H258)*((1+D258)^(1/12)-1)</f>
        <v>1477.11887574229</v>
      </c>
      <c r="K258" s="56" t="n">
        <f aca="false">(F258+G258+H258+J258)*(Inputs!$C$14+IF(B258&lt;=10,Inputs!$C$12,Inputs!$C$13))/12</f>
        <v>152.469790157833</v>
      </c>
      <c r="L258" s="56" t="n">
        <f aca="false">IF(OR(E258=1,A258&lt;=Inputs!$C$15),0,MAX(Inputs!$C$8*I258-(F258+G258+H258+J258-K258),0))</f>
        <v>0</v>
      </c>
      <c r="M258" s="56" t="n">
        <f aca="false">L258*INDEX(Rates!$B$2:$C$101,C258+1,IF(Inputs!$C$5="Male",1,2))/1000/12*Inputs!$C$16</f>
        <v>0</v>
      </c>
      <c r="N258" s="56" t="n">
        <f aca="false">IF($V$1=1,MAX(F258+G258+H258+J258-K258-M258,0)*Inputs!$C$22/12,0)</f>
        <v>0</v>
      </c>
      <c r="O258" s="56" t="n">
        <f aca="false">IF(AND(MOD(A258,12)=0,B258&gt;=Inputs!$C$18),MAX(F258+G258+H258+J258-K258-M258-N258,0)*Inputs!$C$17,0)</f>
        <v>0</v>
      </c>
      <c r="P258" s="56" t="n">
        <f aca="false">F258+G258+H258+J258-K258-M258-N258+O258</f>
        <v>304787.110525508</v>
      </c>
      <c r="Q258" s="56" t="n">
        <f aca="false">IF(OR(E258=1,P258&lt;=0),0,P258)</f>
        <v>304787.110525508</v>
      </c>
      <c r="R258" s="15" t="n">
        <f aca="false">IF(OR(E258=1,AND(P258&lt;=0,I258&gt;0)),1,0)</f>
        <v>0</v>
      </c>
      <c r="S258" s="15" t="n">
        <f aca="false">IF(L258&gt;0,1,0)</f>
        <v>0</v>
      </c>
    </row>
    <row r="259" customFormat="false" ht="15" hidden="false" customHeight="false" outlineLevel="0" collapsed="false">
      <c r="A259" s="15" t="n">
        <v>258</v>
      </c>
      <c r="B259" s="15" t="n">
        <f aca="false">INT((A259-1)/12)+1</f>
        <v>22</v>
      </c>
      <c r="C259" s="15" t="n">
        <f aca="false">MIN(Inputs!$C$4+B259-1,99)</f>
        <v>95</v>
      </c>
      <c r="D259" s="55" t="n">
        <f aca="false">Inputs!$C$29</f>
        <v>0.06</v>
      </c>
      <c r="E259" s="15" t="n">
        <f aca="false">R258</f>
        <v>0</v>
      </c>
      <c r="F259" s="56" t="n">
        <f aca="false">Q258</f>
        <v>304787.110525508</v>
      </c>
      <c r="G259" s="56" t="n">
        <f aca="false">IF(AND(MOD(A259-1,12)=0,B259&lt;=Inputs!$C$7,E259=0),Inputs!$C$6,0)</f>
        <v>0</v>
      </c>
      <c r="H259" s="56" t="n">
        <f aca="false">IF(B259=1,G259*Inputs!$C$9,0)</f>
        <v>0</v>
      </c>
      <c r="I259" s="56" t="n">
        <f aca="false">I258+G259</f>
        <v>120000</v>
      </c>
      <c r="J259" s="56" t="n">
        <f aca="false">(F259+G259+H259)*((1+D259)^(1/12)-1)</f>
        <v>1483.56667214771</v>
      </c>
      <c r="K259" s="56" t="n">
        <f aca="false">(F259+G259+H259+J259)*(Inputs!$C$14+IF(B259&lt;=10,Inputs!$C$12,Inputs!$C$13))/12</f>
        <v>153.135338598828</v>
      </c>
      <c r="L259" s="56" t="n">
        <f aca="false">IF(OR(E259=1,A259&lt;=Inputs!$C$15),0,MAX(Inputs!$C$8*I259-(F259+G259+H259+J259-K259),0))</f>
        <v>0</v>
      </c>
      <c r="M259" s="56" t="n">
        <f aca="false">L259*INDEX(Rates!$B$2:$C$101,C259+1,IF(Inputs!$C$5="Male",1,2))/1000/12*Inputs!$C$16</f>
        <v>0</v>
      </c>
      <c r="N259" s="56" t="n">
        <f aca="false">IF($V$1=1,MAX(F259+G259+H259+J259-K259-M259,0)*Inputs!$C$22/12,0)</f>
        <v>0</v>
      </c>
      <c r="O259" s="56" t="n">
        <f aca="false">IF(AND(MOD(A259,12)=0,B259&gt;=Inputs!$C$18),MAX(F259+G259+H259+J259-K259-M259-N259,0)*Inputs!$C$17,0)</f>
        <v>0</v>
      </c>
      <c r="P259" s="56" t="n">
        <f aca="false">F259+G259+H259+J259-K259-M259-N259+O259</f>
        <v>306117.541859057</v>
      </c>
      <c r="Q259" s="56" t="n">
        <f aca="false">IF(OR(E259=1,P259&lt;=0),0,P259)</f>
        <v>306117.541859057</v>
      </c>
      <c r="R259" s="15" t="n">
        <f aca="false">IF(OR(E259=1,AND(P259&lt;=0,I259&gt;0)),1,0)</f>
        <v>0</v>
      </c>
      <c r="S259" s="15" t="n">
        <f aca="false">IF(L259&gt;0,1,0)</f>
        <v>0</v>
      </c>
    </row>
    <row r="260" customFormat="false" ht="15" hidden="false" customHeight="false" outlineLevel="0" collapsed="false">
      <c r="A260" s="15" t="n">
        <v>259</v>
      </c>
      <c r="B260" s="15" t="n">
        <f aca="false">INT((A260-1)/12)+1</f>
        <v>22</v>
      </c>
      <c r="C260" s="15" t="n">
        <f aca="false">MIN(Inputs!$C$4+B260-1,99)</f>
        <v>95</v>
      </c>
      <c r="D260" s="55" t="n">
        <f aca="false">Inputs!$C$29</f>
        <v>0.06</v>
      </c>
      <c r="E260" s="15" t="n">
        <f aca="false">R259</f>
        <v>0</v>
      </c>
      <c r="F260" s="56" t="n">
        <f aca="false">Q259</f>
        <v>306117.541859057</v>
      </c>
      <c r="G260" s="56" t="n">
        <f aca="false">IF(AND(MOD(A260-1,12)=0,B260&lt;=Inputs!$C$7,E260=0),Inputs!$C$6,0)</f>
        <v>0</v>
      </c>
      <c r="H260" s="56" t="n">
        <f aca="false">IF(B260=1,G260*Inputs!$C$9,0)</f>
        <v>0</v>
      </c>
      <c r="I260" s="56" t="n">
        <f aca="false">I259+G260</f>
        <v>120000</v>
      </c>
      <c r="J260" s="56" t="n">
        <f aca="false">(F260+G260+H260)*((1+D260)^(1/12)-1)</f>
        <v>1490.04261393748</v>
      </c>
      <c r="K260" s="56" t="n">
        <f aca="false">(F260+G260+H260+J260)*(Inputs!$C$14+IF(B260&lt;=10,Inputs!$C$12,Inputs!$C$13))/12</f>
        <v>153.803792236497</v>
      </c>
      <c r="L260" s="56" t="n">
        <f aca="false">IF(OR(E260=1,A260&lt;=Inputs!$C$15),0,MAX(Inputs!$C$8*I260-(F260+G260+H260+J260-K260),0))</f>
        <v>0</v>
      </c>
      <c r="M260" s="56" t="n">
        <f aca="false">L260*INDEX(Rates!$B$2:$C$101,C260+1,IF(Inputs!$C$5="Male",1,2))/1000/12*Inputs!$C$16</f>
        <v>0</v>
      </c>
      <c r="N260" s="56" t="n">
        <f aca="false">IF($V$1=1,MAX(F260+G260+H260+J260-K260-M260,0)*Inputs!$C$22/12,0)</f>
        <v>0</v>
      </c>
      <c r="O260" s="56" t="n">
        <f aca="false">IF(AND(MOD(A260,12)=0,B260&gt;=Inputs!$C$18),MAX(F260+G260+H260+J260-K260-M260-N260,0)*Inputs!$C$17,0)</f>
        <v>0</v>
      </c>
      <c r="P260" s="56" t="n">
        <f aca="false">F260+G260+H260+J260-K260-M260-N260+O260</f>
        <v>307453.780680758</v>
      </c>
      <c r="Q260" s="56" t="n">
        <f aca="false">IF(OR(E260=1,P260&lt;=0),0,P260)</f>
        <v>307453.780680758</v>
      </c>
      <c r="R260" s="15" t="n">
        <f aca="false">IF(OR(E260=1,AND(P260&lt;=0,I260&gt;0)),1,0)</f>
        <v>0</v>
      </c>
      <c r="S260" s="15" t="n">
        <f aca="false">IF(L260&gt;0,1,0)</f>
        <v>0</v>
      </c>
    </row>
    <row r="261" customFormat="false" ht="15" hidden="false" customHeight="false" outlineLevel="0" collapsed="false">
      <c r="A261" s="15" t="n">
        <v>260</v>
      </c>
      <c r="B261" s="15" t="n">
        <f aca="false">INT((A261-1)/12)+1</f>
        <v>22</v>
      </c>
      <c r="C261" s="15" t="n">
        <f aca="false">MIN(Inputs!$C$4+B261-1,99)</f>
        <v>95</v>
      </c>
      <c r="D261" s="55" t="n">
        <f aca="false">Inputs!$C$29</f>
        <v>0.06</v>
      </c>
      <c r="E261" s="15" t="n">
        <f aca="false">R260</f>
        <v>0</v>
      </c>
      <c r="F261" s="56" t="n">
        <f aca="false">Q260</f>
        <v>307453.780680758</v>
      </c>
      <c r="G261" s="56" t="n">
        <f aca="false">IF(AND(MOD(A261-1,12)=0,B261&lt;=Inputs!$C$7,E261=0),Inputs!$C$6,0)</f>
        <v>0</v>
      </c>
      <c r="H261" s="56" t="n">
        <f aca="false">IF(B261=1,G261*Inputs!$C$9,0)</f>
        <v>0</v>
      </c>
      <c r="I261" s="56" t="n">
        <f aca="false">I260+G261</f>
        <v>120000</v>
      </c>
      <c r="J261" s="56" t="n">
        <f aca="false">(F261+G261+H261)*((1+D261)^(1/12)-1)</f>
        <v>1496.54682396948</v>
      </c>
      <c r="K261" s="56" t="n">
        <f aca="false">(F261+G261+H261+J261)*(Inputs!$C$14+IF(B261&lt;=10,Inputs!$C$12,Inputs!$C$13))/12</f>
        <v>154.475163752364</v>
      </c>
      <c r="L261" s="56" t="n">
        <f aca="false">IF(OR(E261=1,A261&lt;=Inputs!$C$15),0,MAX(Inputs!$C$8*I261-(F261+G261+H261+J261-K261),0))</f>
        <v>0</v>
      </c>
      <c r="M261" s="56" t="n">
        <f aca="false">L261*INDEX(Rates!$B$2:$C$101,C261+1,IF(Inputs!$C$5="Male",1,2))/1000/12*Inputs!$C$16</f>
        <v>0</v>
      </c>
      <c r="N261" s="56" t="n">
        <f aca="false">IF($V$1=1,MAX(F261+G261+H261+J261-K261-M261,0)*Inputs!$C$22/12,0)</f>
        <v>0</v>
      </c>
      <c r="O261" s="56" t="n">
        <f aca="false">IF(AND(MOD(A261,12)=0,B261&gt;=Inputs!$C$18),MAX(F261+G261+H261+J261-K261-M261-N261,0)*Inputs!$C$17,0)</f>
        <v>0</v>
      </c>
      <c r="P261" s="56" t="n">
        <f aca="false">F261+G261+H261+J261-K261-M261-N261+O261</f>
        <v>308795.852340975</v>
      </c>
      <c r="Q261" s="56" t="n">
        <f aca="false">IF(OR(E261=1,P261&lt;=0),0,P261)</f>
        <v>308795.852340975</v>
      </c>
      <c r="R261" s="15" t="n">
        <f aca="false">IF(OR(E261=1,AND(P261&lt;=0,I261&gt;0)),1,0)</f>
        <v>0</v>
      </c>
      <c r="S261" s="15" t="n">
        <f aca="false">IF(L261&gt;0,1,0)</f>
        <v>0</v>
      </c>
    </row>
    <row r="262" customFormat="false" ht="15" hidden="false" customHeight="false" outlineLevel="0" collapsed="false">
      <c r="A262" s="15" t="n">
        <v>261</v>
      </c>
      <c r="B262" s="15" t="n">
        <f aca="false">INT((A262-1)/12)+1</f>
        <v>22</v>
      </c>
      <c r="C262" s="15" t="n">
        <f aca="false">MIN(Inputs!$C$4+B262-1,99)</f>
        <v>95</v>
      </c>
      <c r="D262" s="55" t="n">
        <f aca="false">Inputs!$C$29</f>
        <v>0.06</v>
      </c>
      <c r="E262" s="15" t="n">
        <f aca="false">R261</f>
        <v>0</v>
      </c>
      <c r="F262" s="56" t="n">
        <f aca="false">Q261</f>
        <v>308795.852340975</v>
      </c>
      <c r="G262" s="56" t="n">
        <f aca="false">IF(AND(MOD(A262-1,12)=0,B262&lt;=Inputs!$C$7,E262=0),Inputs!$C$6,0)</f>
        <v>0</v>
      </c>
      <c r="H262" s="56" t="n">
        <f aca="false">IF(B262=1,G262*Inputs!$C$9,0)</f>
        <v>0</v>
      </c>
      <c r="I262" s="56" t="n">
        <f aca="false">I261+G262</f>
        <v>120000</v>
      </c>
      <c r="J262" s="56" t="n">
        <f aca="false">(F262+G262+H262)*((1+D262)^(1/12)-1)</f>
        <v>1503.0794256379</v>
      </c>
      <c r="K262" s="56" t="n">
        <f aca="false">(F262+G262+H262+J262)*(Inputs!$C$14+IF(B262&lt;=10,Inputs!$C$12,Inputs!$C$13))/12</f>
        <v>155.149465883307</v>
      </c>
      <c r="L262" s="56" t="n">
        <f aca="false">IF(OR(E262=1,A262&lt;=Inputs!$C$15),0,MAX(Inputs!$C$8*I262-(F262+G262+H262+J262-K262),0))</f>
        <v>0</v>
      </c>
      <c r="M262" s="56" t="n">
        <f aca="false">L262*INDEX(Rates!$B$2:$C$101,C262+1,IF(Inputs!$C$5="Male",1,2))/1000/12*Inputs!$C$16</f>
        <v>0</v>
      </c>
      <c r="N262" s="56" t="n">
        <f aca="false">IF($V$1=1,MAX(F262+G262+H262+J262-K262-M262,0)*Inputs!$C$22/12,0)</f>
        <v>0</v>
      </c>
      <c r="O262" s="56" t="n">
        <f aca="false">IF(AND(MOD(A262,12)=0,B262&gt;=Inputs!$C$18),MAX(F262+G262+H262+J262-K262-M262-N262,0)*Inputs!$C$17,0)</f>
        <v>0</v>
      </c>
      <c r="P262" s="56" t="n">
        <f aca="false">F262+G262+H262+J262-K262-M262-N262+O262</f>
        <v>310143.78230073</v>
      </c>
      <c r="Q262" s="56" t="n">
        <f aca="false">IF(OR(E262=1,P262&lt;=0),0,P262)</f>
        <v>310143.78230073</v>
      </c>
      <c r="R262" s="15" t="n">
        <f aca="false">IF(OR(E262=1,AND(P262&lt;=0,I262&gt;0)),1,0)</f>
        <v>0</v>
      </c>
      <c r="S262" s="15" t="n">
        <f aca="false">IF(L262&gt;0,1,0)</f>
        <v>0</v>
      </c>
    </row>
    <row r="263" customFormat="false" ht="15" hidden="false" customHeight="false" outlineLevel="0" collapsed="false">
      <c r="A263" s="15" t="n">
        <v>262</v>
      </c>
      <c r="B263" s="15" t="n">
        <f aca="false">INT((A263-1)/12)+1</f>
        <v>22</v>
      </c>
      <c r="C263" s="15" t="n">
        <f aca="false">MIN(Inputs!$C$4+B263-1,99)</f>
        <v>95</v>
      </c>
      <c r="D263" s="55" t="n">
        <f aca="false">Inputs!$C$29</f>
        <v>0.06</v>
      </c>
      <c r="E263" s="15" t="n">
        <f aca="false">R262</f>
        <v>0</v>
      </c>
      <c r="F263" s="56" t="n">
        <f aca="false">Q262</f>
        <v>310143.78230073</v>
      </c>
      <c r="G263" s="56" t="n">
        <f aca="false">IF(AND(MOD(A263-1,12)=0,B263&lt;=Inputs!$C$7,E263=0),Inputs!$C$6,0)</f>
        <v>0</v>
      </c>
      <c r="H263" s="56" t="n">
        <f aca="false">IF(B263=1,G263*Inputs!$C$9,0)</f>
        <v>0</v>
      </c>
      <c r="I263" s="56" t="n">
        <f aca="false">I262+G263</f>
        <v>120000</v>
      </c>
      <c r="J263" s="56" t="n">
        <f aca="false">(F263+G263+H263)*((1+D263)^(1/12)-1)</f>
        <v>1509.64054287555</v>
      </c>
      <c r="K263" s="56" t="n">
        <f aca="false">(F263+G263+H263+J263)*(Inputs!$C$14+IF(B263&lt;=10,Inputs!$C$12,Inputs!$C$13))/12</f>
        <v>155.826711421803</v>
      </c>
      <c r="L263" s="56" t="n">
        <f aca="false">IF(OR(E263=1,A263&lt;=Inputs!$C$15),0,MAX(Inputs!$C$8*I263-(F263+G263+H263+J263-K263),0))</f>
        <v>0</v>
      </c>
      <c r="M263" s="56" t="n">
        <f aca="false">L263*INDEX(Rates!$B$2:$C$101,C263+1,IF(Inputs!$C$5="Male",1,2))/1000/12*Inputs!$C$16</f>
        <v>0</v>
      </c>
      <c r="N263" s="56" t="n">
        <f aca="false">IF($V$1=1,MAX(F263+G263+H263+J263-K263-M263,0)*Inputs!$C$22/12,0)</f>
        <v>0</v>
      </c>
      <c r="O263" s="56" t="n">
        <f aca="false">IF(AND(MOD(A263,12)=0,B263&gt;=Inputs!$C$18),MAX(F263+G263+H263+J263-K263-M263-N263,0)*Inputs!$C$17,0)</f>
        <v>0</v>
      </c>
      <c r="P263" s="56" t="n">
        <f aca="false">F263+G263+H263+J263-K263-M263-N263+O263</f>
        <v>311497.596132184</v>
      </c>
      <c r="Q263" s="56" t="n">
        <f aca="false">IF(OR(E263=1,P263&lt;=0),0,P263)</f>
        <v>311497.596132184</v>
      </c>
      <c r="R263" s="15" t="n">
        <f aca="false">IF(OR(E263=1,AND(P263&lt;=0,I263&gt;0)),1,0)</f>
        <v>0</v>
      </c>
      <c r="S263" s="15" t="n">
        <f aca="false">IF(L263&gt;0,1,0)</f>
        <v>0</v>
      </c>
    </row>
    <row r="264" customFormat="false" ht="15" hidden="false" customHeight="false" outlineLevel="0" collapsed="false">
      <c r="A264" s="15" t="n">
        <v>263</v>
      </c>
      <c r="B264" s="15" t="n">
        <f aca="false">INT((A264-1)/12)+1</f>
        <v>22</v>
      </c>
      <c r="C264" s="15" t="n">
        <f aca="false">MIN(Inputs!$C$4+B264-1,99)</f>
        <v>95</v>
      </c>
      <c r="D264" s="55" t="n">
        <f aca="false">Inputs!$C$29</f>
        <v>0.06</v>
      </c>
      <c r="E264" s="15" t="n">
        <f aca="false">R263</f>
        <v>0</v>
      </c>
      <c r="F264" s="56" t="n">
        <f aca="false">Q263</f>
        <v>311497.596132184</v>
      </c>
      <c r="G264" s="56" t="n">
        <f aca="false">IF(AND(MOD(A264-1,12)=0,B264&lt;=Inputs!$C$7,E264=0),Inputs!$C$6,0)</f>
        <v>0</v>
      </c>
      <c r="H264" s="56" t="n">
        <f aca="false">IF(B264=1,G264*Inputs!$C$9,0)</f>
        <v>0</v>
      </c>
      <c r="I264" s="56" t="n">
        <f aca="false">I263+G264</f>
        <v>120000</v>
      </c>
      <c r="J264" s="56" t="n">
        <f aca="false">(F264+G264+H264)*((1+D264)^(1/12)-1)</f>
        <v>1516.23030015621</v>
      </c>
      <c r="K264" s="56" t="n">
        <f aca="false">(F264+G264+H264+J264)*(Inputs!$C$14+IF(B264&lt;=10,Inputs!$C$12,Inputs!$C$13))/12</f>
        <v>156.50691321617</v>
      </c>
      <c r="L264" s="56" t="n">
        <f aca="false">IF(OR(E264=1,A264&lt;=Inputs!$C$15),0,MAX(Inputs!$C$8*I264-(F264+G264+H264+J264-K264),0))</f>
        <v>0</v>
      </c>
      <c r="M264" s="56" t="n">
        <f aca="false">L264*INDEX(Rates!$B$2:$C$101,C264+1,IF(Inputs!$C$5="Male",1,2))/1000/12*Inputs!$C$16</f>
        <v>0</v>
      </c>
      <c r="N264" s="56" t="n">
        <f aca="false">IF($V$1=1,MAX(F264+G264+H264+J264-K264-M264,0)*Inputs!$C$22/12,0)</f>
        <v>0</v>
      </c>
      <c r="O264" s="56" t="n">
        <f aca="false">IF(AND(MOD(A264,12)=0,B264&gt;=Inputs!$C$18),MAX(F264+G264+H264+J264-K264-M264-N264,0)*Inputs!$C$17,0)</f>
        <v>0</v>
      </c>
      <c r="P264" s="56" t="n">
        <f aca="false">F264+G264+H264+J264-K264-M264-N264+O264</f>
        <v>312857.319519124</v>
      </c>
      <c r="Q264" s="56" t="n">
        <f aca="false">IF(OR(E264=1,P264&lt;=0),0,P264)</f>
        <v>312857.319519124</v>
      </c>
      <c r="R264" s="15" t="n">
        <f aca="false">IF(OR(E264=1,AND(P264&lt;=0,I264&gt;0)),1,0)</f>
        <v>0</v>
      </c>
      <c r="S264" s="15" t="n">
        <f aca="false">IF(L264&gt;0,1,0)</f>
        <v>0</v>
      </c>
    </row>
    <row r="265" customFormat="false" ht="15" hidden="false" customHeight="false" outlineLevel="0" collapsed="false">
      <c r="A265" s="15" t="n">
        <v>264</v>
      </c>
      <c r="B265" s="15" t="n">
        <f aca="false">INT((A265-1)/12)+1</f>
        <v>22</v>
      </c>
      <c r="C265" s="15" t="n">
        <f aca="false">MIN(Inputs!$C$4+B265-1,99)</f>
        <v>95</v>
      </c>
      <c r="D265" s="55" t="n">
        <f aca="false">Inputs!$C$29</f>
        <v>0.06</v>
      </c>
      <c r="E265" s="15" t="n">
        <f aca="false">R264</f>
        <v>0</v>
      </c>
      <c r="F265" s="56" t="n">
        <f aca="false">Q264</f>
        <v>312857.319519124</v>
      </c>
      <c r="G265" s="56" t="n">
        <f aca="false">IF(AND(MOD(A265-1,12)=0,B265&lt;=Inputs!$C$7,E265=0),Inputs!$C$6,0)</f>
        <v>0</v>
      </c>
      <c r="H265" s="56" t="n">
        <f aca="false">IF(B265=1,G265*Inputs!$C$9,0)</f>
        <v>0</v>
      </c>
      <c r="I265" s="56" t="n">
        <f aca="false">I264+G265</f>
        <v>120000</v>
      </c>
      <c r="J265" s="56" t="n">
        <f aca="false">(F265+G265+H265)*((1+D265)^(1/12)-1)</f>
        <v>1522.84882249702</v>
      </c>
      <c r="K265" s="56" t="n">
        <f aca="false">(F265+G265+H265+J265)*(Inputs!$C$14+IF(B265&lt;=10,Inputs!$C$12,Inputs!$C$13))/12</f>
        <v>157.19008417081</v>
      </c>
      <c r="L265" s="56" t="n">
        <f aca="false">IF(OR(E265=1,A265&lt;=Inputs!$C$15),0,MAX(Inputs!$C$8*I265-(F265+G265+H265+J265-K265),0))</f>
        <v>0</v>
      </c>
      <c r="M265" s="56" t="n">
        <f aca="false">L265*INDEX(Rates!$B$2:$C$101,C265+1,IF(Inputs!$C$5="Male",1,2))/1000/12*Inputs!$C$16</f>
        <v>0</v>
      </c>
      <c r="N265" s="56" t="n">
        <f aca="false">IF($V$1=1,MAX(F265+G265+H265+J265-K265-M265,0)*Inputs!$C$22/12,0)</f>
        <v>0</v>
      </c>
      <c r="O265" s="56" t="n">
        <f aca="false">IF(AND(MOD(A265,12)=0,B265&gt;=Inputs!$C$18),MAX(F265+G265+H265+J265-K265-M265-N265,0)*Inputs!$C$17,0)</f>
        <v>1571.11489128725</v>
      </c>
      <c r="P265" s="56" t="n">
        <f aca="false">F265+G265+H265+J265-K265-M265-N265+O265</f>
        <v>315794.093148737</v>
      </c>
      <c r="Q265" s="56" t="n">
        <f aca="false">IF(OR(E265=1,P265&lt;=0),0,P265)</f>
        <v>315794.093148737</v>
      </c>
      <c r="R265" s="15" t="n">
        <f aca="false">IF(OR(E265=1,AND(P265&lt;=0,I265&gt;0)),1,0)</f>
        <v>0</v>
      </c>
      <c r="S265" s="15" t="n">
        <f aca="false">IF(L265&gt;0,1,0)</f>
        <v>0</v>
      </c>
    </row>
    <row r="266" customFormat="false" ht="15" hidden="false" customHeight="false" outlineLevel="0" collapsed="false">
      <c r="A266" s="15" t="n">
        <v>265</v>
      </c>
      <c r="B266" s="15" t="n">
        <f aca="false">INT((A266-1)/12)+1</f>
        <v>23</v>
      </c>
      <c r="C266" s="15" t="n">
        <f aca="false">MIN(Inputs!$C$4+B266-1,99)</f>
        <v>96</v>
      </c>
      <c r="D266" s="55" t="n">
        <f aca="false">Inputs!$C$29</f>
        <v>0.06</v>
      </c>
      <c r="E266" s="15" t="n">
        <f aca="false">R265</f>
        <v>0</v>
      </c>
      <c r="F266" s="56" t="n">
        <f aca="false">Q265</f>
        <v>315794.093148737</v>
      </c>
      <c r="G266" s="56" t="n">
        <f aca="false">IF(AND(MOD(A266-1,12)=0,B266&lt;=Inputs!$C$7,E266=0),Inputs!$C$6,0)</f>
        <v>0</v>
      </c>
      <c r="H266" s="56" t="n">
        <f aca="false">IF(B266=1,G266*Inputs!$C$9,0)</f>
        <v>0</v>
      </c>
      <c r="I266" s="56" t="n">
        <f aca="false">I265+G266</f>
        <v>120000</v>
      </c>
      <c r="J266" s="56" t="n">
        <f aca="false">(F266+G266+H266)*((1+D266)^(1/12)-1)</f>
        <v>1537.14371663813</v>
      </c>
      <c r="K266" s="56" t="n">
        <f aca="false">(F266+G266+H266+J266)*(Inputs!$C$14+IF(B266&lt;=10,Inputs!$C$12,Inputs!$C$13))/12</f>
        <v>158.665618432688</v>
      </c>
      <c r="L266" s="56" t="n">
        <f aca="false">IF(OR(E266=1,A266&lt;=Inputs!$C$15),0,MAX(Inputs!$C$8*I266-(F266+G266+H266+J266-K266),0))</f>
        <v>0</v>
      </c>
      <c r="M266" s="56" t="n">
        <f aca="false">L266*INDEX(Rates!$B$2:$C$101,C266+1,IF(Inputs!$C$5="Male",1,2))/1000/12*Inputs!$C$16</f>
        <v>0</v>
      </c>
      <c r="N266" s="56" t="n">
        <f aca="false">IF($V$1=1,MAX(F266+G266+H266+J266-K266-M266,0)*Inputs!$C$22/12,0)</f>
        <v>0</v>
      </c>
      <c r="O266" s="56" t="n">
        <f aca="false">IF(AND(MOD(A266,12)=0,B266&gt;=Inputs!$C$18),MAX(F266+G266+H266+J266-K266-M266-N266,0)*Inputs!$C$17,0)</f>
        <v>0</v>
      </c>
      <c r="P266" s="56" t="n">
        <f aca="false">F266+G266+H266+J266-K266-M266-N266+O266</f>
        <v>317172.571246943</v>
      </c>
      <c r="Q266" s="56" t="n">
        <f aca="false">IF(OR(E266=1,P266&lt;=0),0,P266)</f>
        <v>317172.571246943</v>
      </c>
      <c r="R266" s="15" t="n">
        <f aca="false">IF(OR(E266=1,AND(P266&lt;=0,I266&gt;0)),1,0)</f>
        <v>0</v>
      </c>
      <c r="S266" s="15" t="n">
        <f aca="false">IF(L266&gt;0,1,0)</f>
        <v>0</v>
      </c>
    </row>
    <row r="267" customFormat="false" ht="15" hidden="false" customHeight="false" outlineLevel="0" collapsed="false">
      <c r="A267" s="15" t="n">
        <v>266</v>
      </c>
      <c r="B267" s="15" t="n">
        <f aca="false">INT((A267-1)/12)+1</f>
        <v>23</v>
      </c>
      <c r="C267" s="15" t="n">
        <f aca="false">MIN(Inputs!$C$4+B267-1,99)</f>
        <v>96</v>
      </c>
      <c r="D267" s="55" t="n">
        <f aca="false">Inputs!$C$29</f>
        <v>0.06</v>
      </c>
      <c r="E267" s="15" t="n">
        <f aca="false">R266</f>
        <v>0</v>
      </c>
      <c r="F267" s="56" t="n">
        <f aca="false">Q266</f>
        <v>317172.571246943</v>
      </c>
      <c r="G267" s="56" t="n">
        <f aca="false">IF(AND(MOD(A267-1,12)=0,B267&lt;=Inputs!$C$7,E267=0),Inputs!$C$6,0)</f>
        <v>0</v>
      </c>
      <c r="H267" s="56" t="n">
        <f aca="false">IF(B267=1,G267*Inputs!$C$9,0)</f>
        <v>0</v>
      </c>
      <c r="I267" s="56" t="n">
        <f aca="false">I266+G267</f>
        <v>120000</v>
      </c>
      <c r="J267" s="56" t="n">
        <f aca="false">(F267+G267+H267)*((1+D267)^(1/12)-1)</f>
        <v>1543.85352848436</v>
      </c>
      <c r="K267" s="56" t="n">
        <f aca="false">(F267+G267+H267+J267)*(Inputs!$C$14+IF(B267&lt;=10,Inputs!$C$12,Inputs!$C$13))/12</f>
        <v>159.358212387714</v>
      </c>
      <c r="L267" s="56" t="n">
        <f aca="false">IF(OR(E267=1,A267&lt;=Inputs!$C$15),0,MAX(Inputs!$C$8*I267-(F267+G267+H267+J267-K267),0))</f>
        <v>0</v>
      </c>
      <c r="M267" s="56" t="n">
        <f aca="false">L267*INDEX(Rates!$B$2:$C$101,C267+1,IF(Inputs!$C$5="Male",1,2))/1000/12*Inputs!$C$16</f>
        <v>0</v>
      </c>
      <c r="N267" s="56" t="n">
        <f aca="false">IF($V$1=1,MAX(F267+G267+H267+J267-K267-M267,0)*Inputs!$C$22/12,0)</f>
        <v>0</v>
      </c>
      <c r="O267" s="56" t="n">
        <f aca="false">IF(AND(MOD(A267,12)=0,B267&gt;=Inputs!$C$18),MAX(F267+G267+H267+J267-K267-M267-N267,0)*Inputs!$C$17,0)</f>
        <v>0</v>
      </c>
      <c r="P267" s="56" t="n">
        <f aca="false">F267+G267+H267+J267-K267-M267-N267+O267</f>
        <v>318557.066563039</v>
      </c>
      <c r="Q267" s="56" t="n">
        <f aca="false">IF(OR(E267=1,P267&lt;=0),0,P267)</f>
        <v>318557.066563039</v>
      </c>
      <c r="R267" s="15" t="n">
        <f aca="false">IF(OR(E267=1,AND(P267&lt;=0,I267&gt;0)),1,0)</f>
        <v>0</v>
      </c>
      <c r="S267" s="15" t="n">
        <f aca="false">IF(L267&gt;0,1,0)</f>
        <v>0</v>
      </c>
    </row>
    <row r="268" customFormat="false" ht="15" hidden="false" customHeight="false" outlineLevel="0" collapsed="false">
      <c r="A268" s="15" t="n">
        <v>267</v>
      </c>
      <c r="B268" s="15" t="n">
        <f aca="false">INT((A268-1)/12)+1</f>
        <v>23</v>
      </c>
      <c r="C268" s="15" t="n">
        <f aca="false">MIN(Inputs!$C$4+B268-1,99)</f>
        <v>96</v>
      </c>
      <c r="D268" s="55" t="n">
        <f aca="false">Inputs!$C$29</f>
        <v>0.06</v>
      </c>
      <c r="E268" s="15" t="n">
        <f aca="false">R267</f>
        <v>0</v>
      </c>
      <c r="F268" s="56" t="n">
        <f aca="false">Q267</f>
        <v>318557.066563039</v>
      </c>
      <c r="G268" s="56" t="n">
        <f aca="false">IF(AND(MOD(A268-1,12)=0,B268&lt;=Inputs!$C$7,E268=0),Inputs!$C$6,0)</f>
        <v>0</v>
      </c>
      <c r="H268" s="56" t="n">
        <f aca="false">IF(B268=1,G268*Inputs!$C$9,0)</f>
        <v>0</v>
      </c>
      <c r="I268" s="56" t="n">
        <f aca="false">I267+G268</f>
        <v>120000</v>
      </c>
      <c r="J268" s="56" t="n">
        <f aca="false">(F268+G268+H268)*((1+D268)^(1/12)-1)</f>
        <v>1550.59262944295</v>
      </c>
      <c r="K268" s="56" t="n">
        <f aca="false">(F268+G268+H268+J268)*(Inputs!$C$14+IF(B268&lt;=10,Inputs!$C$12,Inputs!$C$13))/12</f>
        <v>160.053829596241</v>
      </c>
      <c r="L268" s="56" t="n">
        <f aca="false">IF(OR(E268=1,A268&lt;=Inputs!$C$15),0,MAX(Inputs!$C$8*I268-(F268+G268+H268+J268-K268),0))</f>
        <v>0</v>
      </c>
      <c r="M268" s="56" t="n">
        <f aca="false">L268*INDEX(Rates!$B$2:$C$101,C268+1,IF(Inputs!$C$5="Male",1,2))/1000/12*Inputs!$C$16</f>
        <v>0</v>
      </c>
      <c r="N268" s="56" t="n">
        <f aca="false">IF($V$1=1,MAX(F268+G268+H268+J268-K268-M268,0)*Inputs!$C$22/12,0)</f>
        <v>0</v>
      </c>
      <c r="O268" s="56" t="n">
        <f aca="false">IF(AND(MOD(A268,12)=0,B268&gt;=Inputs!$C$18),MAX(F268+G268+H268+J268-K268-M268-N268,0)*Inputs!$C$17,0)</f>
        <v>0</v>
      </c>
      <c r="P268" s="56" t="n">
        <f aca="false">F268+G268+H268+J268-K268-M268-N268+O268</f>
        <v>319947.605362886</v>
      </c>
      <c r="Q268" s="56" t="n">
        <f aca="false">IF(OR(E268=1,P268&lt;=0),0,P268)</f>
        <v>319947.605362886</v>
      </c>
      <c r="R268" s="15" t="n">
        <f aca="false">IF(OR(E268=1,AND(P268&lt;=0,I268&gt;0)),1,0)</f>
        <v>0</v>
      </c>
      <c r="S268" s="15" t="n">
        <f aca="false">IF(L268&gt;0,1,0)</f>
        <v>0</v>
      </c>
    </row>
    <row r="269" customFormat="false" ht="15" hidden="false" customHeight="false" outlineLevel="0" collapsed="false">
      <c r="A269" s="15" t="n">
        <v>268</v>
      </c>
      <c r="B269" s="15" t="n">
        <f aca="false">INT((A269-1)/12)+1</f>
        <v>23</v>
      </c>
      <c r="C269" s="15" t="n">
        <f aca="false">MIN(Inputs!$C$4+B269-1,99)</f>
        <v>96</v>
      </c>
      <c r="D269" s="55" t="n">
        <f aca="false">Inputs!$C$29</f>
        <v>0.06</v>
      </c>
      <c r="E269" s="15" t="n">
        <f aca="false">R268</f>
        <v>0</v>
      </c>
      <c r="F269" s="56" t="n">
        <f aca="false">Q268</f>
        <v>319947.605362886</v>
      </c>
      <c r="G269" s="56" t="n">
        <f aca="false">IF(AND(MOD(A269-1,12)=0,B269&lt;=Inputs!$C$7,E269=0),Inputs!$C$6,0)</f>
        <v>0</v>
      </c>
      <c r="H269" s="56" t="n">
        <f aca="false">IF(B269=1,G269*Inputs!$C$9,0)</f>
        <v>0</v>
      </c>
      <c r="I269" s="56" t="n">
        <f aca="false">I268+G269</f>
        <v>120000</v>
      </c>
      <c r="J269" s="56" t="n">
        <f aca="false">(F269+G269+H269)*((1+D269)^(1/12)-1)</f>
        <v>1557.36114736427</v>
      </c>
      <c r="K269" s="56" t="n">
        <f aca="false">(F269+G269+H269+J269)*(Inputs!$C$14+IF(B269&lt;=10,Inputs!$C$12,Inputs!$C$13))/12</f>
        <v>160.752483255125</v>
      </c>
      <c r="L269" s="56" t="n">
        <f aca="false">IF(OR(E269=1,A269&lt;=Inputs!$C$15),0,MAX(Inputs!$C$8*I269-(F269+G269+H269+J269-K269),0))</f>
        <v>0</v>
      </c>
      <c r="M269" s="56" t="n">
        <f aca="false">L269*INDEX(Rates!$B$2:$C$101,C269+1,IF(Inputs!$C$5="Male",1,2))/1000/12*Inputs!$C$16</f>
        <v>0</v>
      </c>
      <c r="N269" s="56" t="n">
        <f aca="false">IF($V$1=1,MAX(F269+G269+H269+J269-K269-M269,0)*Inputs!$C$22/12,0)</f>
        <v>0</v>
      </c>
      <c r="O269" s="56" t="n">
        <f aca="false">IF(AND(MOD(A269,12)=0,B269&gt;=Inputs!$C$18),MAX(F269+G269+H269+J269-K269-M269-N269,0)*Inputs!$C$17,0)</f>
        <v>0</v>
      </c>
      <c r="P269" s="56" t="n">
        <f aca="false">F269+G269+H269+J269-K269-M269-N269+O269</f>
        <v>321344.214026995</v>
      </c>
      <c r="Q269" s="56" t="n">
        <f aca="false">IF(OR(E269=1,P269&lt;=0),0,P269)</f>
        <v>321344.214026995</v>
      </c>
      <c r="R269" s="15" t="n">
        <f aca="false">IF(OR(E269=1,AND(P269&lt;=0,I269&gt;0)),1,0)</f>
        <v>0</v>
      </c>
      <c r="S269" s="15" t="n">
        <f aca="false">IF(L269&gt;0,1,0)</f>
        <v>0</v>
      </c>
    </row>
    <row r="270" customFormat="false" ht="15" hidden="false" customHeight="false" outlineLevel="0" collapsed="false">
      <c r="A270" s="15" t="n">
        <v>269</v>
      </c>
      <c r="B270" s="15" t="n">
        <f aca="false">INT((A270-1)/12)+1</f>
        <v>23</v>
      </c>
      <c r="C270" s="15" t="n">
        <f aca="false">MIN(Inputs!$C$4+B270-1,99)</f>
        <v>96</v>
      </c>
      <c r="D270" s="55" t="n">
        <f aca="false">Inputs!$C$29</f>
        <v>0.06</v>
      </c>
      <c r="E270" s="15" t="n">
        <f aca="false">R269</f>
        <v>0</v>
      </c>
      <c r="F270" s="56" t="n">
        <f aca="false">Q269</f>
        <v>321344.214026995</v>
      </c>
      <c r="G270" s="56" t="n">
        <f aca="false">IF(AND(MOD(A270-1,12)=0,B270&lt;=Inputs!$C$7,E270=0),Inputs!$C$6,0)</f>
        <v>0</v>
      </c>
      <c r="H270" s="56" t="n">
        <f aca="false">IF(B270=1,G270*Inputs!$C$9,0)</f>
        <v>0</v>
      </c>
      <c r="I270" s="56" t="n">
        <f aca="false">I269+G270</f>
        <v>120000</v>
      </c>
      <c r="J270" s="56" t="n">
        <f aca="false">(F270+G270+H270)*((1+D270)^(1/12)-1)</f>
        <v>1564.15921065682</v>
      </c>
      <c r="K270" s="56" t="n">
        <f aca="false">(F270+G270+H270+J270)*(Inputs!$C$14+IF(B270&lt;=10,Inputs!$C$12,Inputs!$C$13))/12</f>
        <v>161.454186618826</v>
      </c>
      <c r="L270" s="56" t="n">
        <f aca="false">IF(OR(E270=1,A270&lt;=Inputs!$C$15),0,MAX(Inputs!$C$8*I270-(F270+G270+H270+J270-K270),0))</f>
        <v>0</v>
      </c>
      <c r="M270" s="56" t="n">
        <f aca="false">L270*INDEX(Rates!$B$2:$C$101,C270+1,IF(Inputs!$C$5="Male",1,2))/1000/12*Inputs!$C$16</f>
        <v>0</v>
      </c>
      <c r="N270" s="56" t="n">
        <f aca="false">IF($V$1=1,MAX(F270+G270+H270+J270-K270-M270,0)*Inputs!$C$22/12,0)</f>
        <v>0</v>
      </c>
      <c r="O270" s="56" t="n">
        <f aca="false">IF(AND(MOD(A270,12)=0,B270&gt;=Inputs!$C$18),MAX(F270+G270+H270+J270-K270-M270-N270,0)*Inputs!$C$17,0)</f>
        <v>0</v>
      </c>
      <c r="P270" s="56" t="n">
        <f aca="false">F270+G270+H270+J270-K270-M270-N270+O270</f>
        <v>322746.919051033</v>
      </c>
      <c r="Q270" s="56" t="n">
        <f aca="false">IF(OR(E270=1,P270&lt;=0),0,P270)</f>
        <v>322746.919051033</v>
      </c>
      <c r="R270" s="15" t="n">
        <f aca="false">IF(OR(E270=1,AND(P270&lt;=0,I270&gt;0)),1,0)</f>
        <v>0</v>
      </c>
      <c r="S270" s="15" t="n">
        <f aca="false">IF(L270&gt;0,1,0)</f>
        <v>0</v>
      </c>
    </row>
    <row r="271" customFormat="false" ht="15" hidden="false" customHeight="false" outlineLevel="0" collapsed="false">
      <c r="A271" s="15" t="n">
        <v>270</v>
      </c>
      <c r="B271" s="15" t="n">
        <f aca="false">INT((A271-1)/12)+1</f>
        <v>23</v>
      </c>
      <c r="C271" s="15" t="n">
        <f aca="false">MIN(Inputs!$C$4+B271-1,99)</f>
        <v>96</v>
      </c>
      <c r="D271" s="55" t="n">
        <f aca="false">Inputs!$C$29</f>
        <v>0.06</v>
      </c>
      <c r="E271" s="15" t="n">
        <f aca="false">R270</f>
        <v>0</v>
      </c>
      <c r="F271" s="56" t="n">
        <f aca="false">Q270</f>
        <v>322746.919051033</v>
      </c>
      <c r="G271" s="56" t="n">
        <f aca="false">IF(AND(MOD(A271-1,12)=0,B271&lt;=Inputs!$C$7,E271=0),Inputs!$C$6,0)</f>
        <v>0</v>
      </c>
      <c r="H271" s="56" t="n">
        <f aca="false">IF(B271=1,G271*Inputs!$C$9,0)</f>
        <v>0</v>
      </c>
      <c r="I271" s="56" t="n">
        <f aca="false">I270+G271</f>
        <v>120000</v>
      </c>
      <c r="J271" s="56" t="n">
        <f aca="false">(F271+G271+H271)*((1+D271)^(1/12)-1)</f>
        <v>1570.98694828958</v>
      </c>
      <c r="K271" s="56" t="n">
        <f aca="false">(F271+G271+H271+J271)*(Inputs!$C$14+IF(B271&lt;=10,Inputs!$C$12,Inputs!$C$13))/12</f>
        <v>162.158952999661</v>
      </c>
      <c r="L271" s="56" t="n">
        <f aca="false">IF(OR(E271=1,A271&lt;=Inputs!$C$15),0,MAX(Inputs!$C$8*I271-(F271+G271+H271+J271-K271),0))</f>
        <v>0</v>
      </c>
      <c r="M271" s="56" t="n">
        <f aca="false">L271*INDEX(Rates!$B$2:$C$101,C271+1,IF(Inputs!$C$5="Male",1,2))/1000/12*Inputs!$C$16</f>
        <v>0</v>
      </c>
      <c r="N271" s="56" t="n">
        <f aca="false">IF($V$1=1,MAX(F271+G271+H271+J271-K271-M271,0)*Inputs!$C$22/12,0)</f>
        <v>0</v>
      </c>
      <c r="O271" s="56" t="n">
        <f aca="false">IF(AND(MOD(A271,12)=0,B271&gt;=Inputs!$C$18),MAX(F271+G271+H271+J271-K271-M271-N271,0)*Inputs!$C$17,0)</f>
        <v>0</v>
      </c>
      <c r="P271" s="56" t="n">
        <f aca="false">F271+G271+H271+J271-K271-M271-N271+O271</f>
        <v>324155.747046323</v>
      </c>
      <c r="Q271" s="56" t="n">
        <f aca="false">IF(OR(E271=1,P271&lt;=0),0,P271)</f>
        <v>324155.747046323</v>
      </c>
      <c r="R271" s="15" t="n">
        <f aca="false">IF(OR(E271=1,AND(P271&lt;=0,I271&gt;0)),1,0)</f>
        <v>0</v>
      </c>
      <c r="S271" s="15" t="n">
        <f aca="false">IF(L271&gt;0,1,0)</f>
        <v>0</v>
      </c>
    </row>
    <row r="272" customFormat="false" ht="15" hidden="false" customHeight="false" outlineLevel="0" collapsed="false">
      <c r="A272" s="15" t="n">
        <v>271</v>
      </c>
      <c r="B272" s="15" t="n">
        <f aca="false">INT((A272-1)/12)+1</f>
        <v>23</v>
      </c>
      <c r="C272" s="15" t="n">
        <f aca="false">MIN(Inputs!$C$4+B272-1,99)</f>
        <v>96</v>
      </c>
      <c r="D272" s="55" t="n">
        <f aca="false">Inputs!$C$29</f>
        <v>0.06</v>
      </c>
      <c r="E272" s="15" t="n">
        <f aca="false">R271</f>
        <v>0</v>
      </c>
      <c r="F272" s="56" t="n">
        <f aca="false">Q271</f>
        <v>324155.747046323</v>
      </c>
      <c r="G272" s="56" t="n">
        <f aca="false">IF(AND(MOD(A272-1,12)=0,B272&lt;=Inputs!$C$7,E272=0),Inputs!$C$6,0)</f>
        <v>0</v>
      </c>
      <c r="H272" s="56" t="n">
        <f aca="false">IF(B272=1,G272*Inputs!$C$9,0)</f>
        <v>0</v>
      </c>
      <c r="I272" s="56" t="n">
        <f aca="false">I271+G272</f>
        <v>120000</v>
      </c>
      <c r="J272" s="56" t="n">
        <f aca="false">(F272+G272+H272)*((1+D272)^(1/12)-1)</f>
        <v>1577.84448979453</v>
      </c>
      <c r="K272" s="56" t="n">
        <f aca="false">(F272+G272+H272+J272)*(Inputs!$C$14+IF(B272&lt;=10,Inputs!$C$12,Inputs!$C$13))/12</f>
        <v>162.866795768059</v>
      </c>
      <c r="L272" s="56" t="n">
        <f aca="false">IF(OR(E272=1,A272&lt;=Inputs!$C$15),0,MAX(Inputs!$C$8*I272-(F272+G272+H272+J272-K272),0))</f>
        <v>0</v>
      </c>
      <c r="M272" s="56" t="n">
        <f aca="false">L272*INDEX(Rates!$B$2:$C$101,C272+1,IF(Inputs!$C$5="Male",1,2))/1000/12*Inputs!$C$16</f>
        <v>0</v>
      </c>
      <c r="N272" s="56" t="n">
        <f aca="false">IF($V$1=1,MAX(F272+G272+H272+J272-K272-M272,0)*Inputs!$C$22/12,0)</f>
        <v>0</v>
      </c>
      <c r="O272" s="56" t="n">
        <f aca="false">IF(AND(MOD(A272,12)=0,B272&gt;=Inputs!$C$18),MAX(F272+G272+H272+J272-K272-M272-N272,0)*Inputs!$C$17,0)</f>
        <v>0</v>
      </c>
      <c r="P272" s="56" t="n">
        <f aca="false">F272+G272+H272+J272-K272-M272-N272+O272</f>
        <v>325570.724740349</v>
      </c>
      <c r="Q272" s="56" t="n">
        <f aca="false">IF(OR(E272=1,P272&lt;=0),0,P272)</f>
        <v>325570.724740349</v>
      </c>
      <c r="R272" s="15" t="n">
        <f aca="false">IF(OR(E272=1,AND(P272&lt;=0,I272&gt;0)),1,0)</f>
        <v>0</v>
      </c>
      <c r="S272" s="15" t="n">
        <f aca="false">IF(L272&gt;0,1,0)</f>
        <v>0</v>
      </c>
    </row>
    <row r="273" customFormat="false" ht="15" hidden="false" customHeight="false" outlineLevel="0" collapsed="false">
      <c r="A273" s="15" t="n">
        <v>272</v>
      </c>
      <c r="B273" s="15" t="n">
        <f aca="false">INT((A273-1)/12)+1</f>
        <v>23</v>
      </c>
      <c r="C273" s="15" t="n">
        <f aca="false">MIN(Inputs!$C$4+B273-1,99)</f>
        <v>96</v>
      </c>
      <c r="D273" s="55" t="n">
        <f aca="false">Inputs!$C$29</f>
        <v>0.06</v>
      </c>
      <c r="E273" s="15" t="n">
        <f aca="false">R272</f>
        <v>0</v>
      </c>
      <c r="F273" s="56" t="n">
        <f aca="false">Q272</f>
        <v>325570.724740349</v>
      </c>
      <c r="G273" s="56" t="n">
        <f aca="false">IF(AND(MOD(A273-1,12)=0,B273&lt;=Inputs!$C$7,E273=0),Inputs!$C$6,0)</f>
        <v>0</v>
      </c>
      <c r="H273" s="56" t="n">
        <f aca="false">IF(B273=1,G273*Inputs!$C$9,0)</f>
        <v>0</v>
      </c>
      <c r="I273" s="56" t="n">
        <f aca="false">I272+G273</f>
        <v>120000</v>
      </c>
      <c r="J273" s="56" t="n">
        <f aca="false">(F273+G273+H273)*((1+D273)^(1/12)-1)</f>
        <v>1584.73196526903</v>
      </c>
      <c r="K273" s="56" t="n">
        <f aca="false">(F273+G273+H273+J273)*(Inputs!$C$14+IF(B273&lt;=10,Inputs!$C$12,Inputs!$C$13))/12</f>
        <v>163.577728352809</v>
      </c>
      <c r="L273" s="56" t="n">
        <f aca="false">IF(OR(E273=1,A273&lt;=Inputs!$C$15),0,MAX(Inputs!$C$8*I273-(F273+G273+H273+J273-K273),0))</f>
        <v>0</v>
      </c>
      <c r="M273" s="56" t="n">
        <f aca="false">L273*INDEX(Rates!$B$2:$C$101,C273+1,IF(Inputs!$C$5="Male",1,2))/1000/12*Inputs!$C$16</f>
        <v>0</v>
      </c>
      <c r="N273" s="56" t="n">
        <f aca="false">IF($V$1=1,MAX(F273+G273+H273+J273-K273-M273,0)*Inputs!$C$22/12,0)</f>
        <v>0</v>
      </c>
      <c r="O273" s="56" t="n">
        <f aca="false">IF(AND(MOD(A273,12)=0,B273&gt;=Inputs!$C$18),MAX(F273+G273+H273+J273-K273-M273-N273,0)*Inputs!$C$17,0)</f>
        <v>0</v>
      </c>
      <c r="P273" s="56" t="n">
        <f aca="false">F273+G273+H273+J273-K273-M273-N273+O273</f>
        <v>326991.878977266</v>
      </c>
      <c r="Q273" s="56" t="n">
        <f aca="false">IF(OR(E273=1,P273&lt;=0),0,P273)</f>
        <v>326991.878977266</v>
      </c>
      <c r="R273" s="15" t="n">
        <f aca="false">IF(OR(E273=1,AND(P273&lt;=0,I273&gt;0)),1,0)</f>
        <v>0</v>
      </c>
      <c r="S273" s="15" t="n">
        <f aca="false">IF(L273&gt;0,1,0)</f>
        <v>0</v>
      </c>
    </row>
    <row r="274" customFormat="false" ht="15" hidden="false" customHeight="false" outlineLevel="0" collapsed="false">
      <c r="A274" s="15" t="n">
        <v>273</v>
      </c>
      <c r="B274" s="15" t="n">
        <f aca="false">INT((A274-1)/12)+1</f>
        <v>23</v>
      </c>
      <c r="C274" s="15" t="n">
        <f aca="false">MIN(Inputs!$C$4+B274-1,99)</f>
        <v>96</v>
      </c>
      <c r="D274" s="55" t="n">
        <f aca="false">Inputs!$C$29</f>
        <v>0.06</v>
      </c>
      <c r="E274" s="15" t="n">
        <f aca="false">R273</f>
        <v>0</v>
      </c>
      <c r="F274" s="56" t="n">
        <f aca="false">Q273</f>
        <v>326991.878977266</v>
      </c>
      <c r="G274" s="56" t="n">
        <f aca="false">IF(AND(MOD(A274-1,12)=0,B274&lt;=Inputs!$C$7,E274=0),Inputs!$C$6,0)</f>
        <v>0</v>
      </c>
      <c r="H274" s="56" t="n">
        <f aca="false">IF(B274=1,G274*Inputs!$C$9,0)</f>
        <v>0</v>
      </c>
      <c r="I274" s="56" t="n">
        <f aca="false">I273+G274</f>
        <v>120000</v>
      </c>
      <c r="J274" s="56" t="n">
        <f aca="false">(F274+G274+H274)*((1+D274)^(1/12)-1)</f>
        <v>1591.64950537838</v>
      </c>
      <c r="K274" s="56" t="n">
        <f aca="false">(F274+G274+H274+J274)*(Inputs!$C$14+IF(B274&lt;=10,Inputs!$C$12,Inputs!$C$13))/12</f>
        <v>164.291764241322</v>
      </c>
      <c r="L274" s="56" t="n">
        <f aca="false">IF(OR(E274=1,A274&lt;=Inputs!$C$15),0,MAX(Inputs!$C$8*I274-(F274+G274+H274+J274-K274),0))</f>
        <v>0</v>
      </c>
      <c r="M274" s="56" t="n">
        <f aca="false">L274*INDEX(Rates!$B$2:$C$101,C274+1,IF(Inputs!$C$5="Male",1,2))/1000/12*Inputs!$C$16</f>
        <v>0</v>
      </c>
      <c r="N274" s="56" t="n">
        <f aca="false">IF($V$1=1,MAX(F274+G274+H274+J274-K274-M274,0)*Inputs!$C$22/12,0)</f>
        <v>0</v>
      </c>
      <c r="O274" s="56" t="n">
        <f aca="false">IF(AND(MOD(A274,12)=0,B274&gt;=Inputs!$C$18),MAX(F274+G274+H274+J274-K274-M274-N274,0)*Inputs!$C$17,0)</f>
        <v>0</v>
      </c>
      <c r="P274" s="56" t="n">
        <f aca="false">F274+G274+H274+J274-K274-M274-N274+O274</f>
        <v>328419.236718403</v>
      </c>
      <c r="Q274" s="56" t="n">
        <f aca="false">IF(OR(E274=1,P274&lt;=0),0,P274)</f>
        <v>328419.236718403</v>
      </c>
      <c r="R274" s="15" t="n">
        <f aca="false">IF(OR(E274=1,AND(P274&lt;=0,I274&gt;0)),1,0)</f>
        <v>0</v>
      </c>
      <c r="S274" s="15" t="n">
        <f aca="false">IF(L274&gt;0,1,0)</f>
        <v>0</v>
      </c>
    </row>
    <row r="275" customFormat="false" ht="15" hidden="false" customHeight="false" outlineLevel="0" collapsed="false">
      <c r="A275" s="15" t="n">
        <v>274</v>
      </c>
      <c r="B275" s="15" t="n">
        <f aca="false">INT((A275-1)/12)+1</f>
        <v>23</v>
      </c>
      <c r="C275" s="15" t="n">
        <f aca="false">MIN(Inputs!$C$4+B275-1,99)</f>
        <v>96</v>
      </c>
      <c r="D275" s="55" t="n">
        <f aca="false">Inputs!$C$29</f>
        <v>0.06</v>
      </c>
      <c r="E275" s="15" t="n">
        <f aca="false">R274</f>
        <v>0</v>
      </c>
      <c r="F275" s="56" t="n">
        <f aca="false">Q274</f>
        <v>328419.236718403</v>
      </c>
      <c r="G275" s="56" t="n">
        <f aca="false">IF(AND(MOD(A275-1,12)=0,B275&lt;=Inputs!$C$7,E275=0),Inputs!$C$6,0)</f>
        <v>0</v>
      </c>
      <c r="H275" s="56" t="n">
        <f aca="false">IF(B275=1,G275*Inputs!$C$9,0)</f>
        <v>0</v>
      </c>
      <c r="I275" s="56" t="n">
        <f aca="false">I274+G275</f>
        <v>120000</v>
      </c>
      <c r="J275" s="56" t="n">
        <f aca="false">(F275+G275+H275)*((1+D275)^(1/12)-1)</f>
        <v>1598.59724135819</v>
      </c>
      <c r="K275" s="56" t="n">
        <f aca="false">(F275+G275+H275+J275)*(Inputs!$C$14+IF(B275&lt;=10,Inputs!$C$12,Inputs!$C$13))/12</f>
        <v>165.00891697988</v>
      </c>
      <c r="L275" s="56" t="n">
        <f aca="false">IF(OR(E275=1,A275&lt;=Inputs!$C$15),0,MAX(Inputs!$C$8*I275-(F275+G275+H275+J275-K275),0))</f>
        <v>0</v>
      </c>
      <c r="M275" s="56" t="n">
        <f aca="false">L275*INDEX(Rates!$B$2:$C$101,C275+1,IF(Inputs!$C$5="Male",1,2))/1000/12*Inputs!$C$16</f>
        <v>0</v>
      </c>
      <c r="N275" s="56" t="n">
        <f aca="false">IF($V$1=1,MAX(F275+G275+H275+J275-K275-M275,0)*Inputs!$C$22/12,0)</f>
        <v>0</v>
      </c>
      <c r="O275" s="56" t="n">
        <f aca="false">IF(AND(MOD(A275,12)=0,B275&gt;=Inputs!$C$18),MAX(F275+G275+H275+J275-K275-M275-N275,0)*Inputs!$C$17,0)</f>
        <v>0</v>
      </c>
      <c r="P275" s="56" t="n">
        <f aca="false">F275+G275+H275+J275-K275-M275-N275+O275</f>
        <v>329852.825042781</v>
      </c>
      <c r="Q275" s="56" t="n">
        <f aca="false">IF(OR(E275=1,P275&lt;=0),0,P275)</f>
        <v>329852.825042781</v>
      </c>
      <c r="R275" s="15" t="n">
        <f aca="false">IF(OR(E275=1,AND(P275&lt;=0,I275&gt;0)),1,0)</f>
        <v>0</v>
      </c>
      <c r="S275" s="15" t="n">
        <f aca="false">IF(L275&gt;0,1,0)</f>
        <v>0</v>
      </c>
    </row>
    <row r="276" customFormat="false" ht="15" hidden="false" customHeight="false" outlineLevel="0" collapsed="false">
      <c r="A276" s="15" t="n">
        <v>275</v>
      </c>
      <c r="B276" s="15" t="n">
        <f aca="false">INT((A276-1)/12)+1</f>
        <v>23</v>
      </c>
      <c r="C276" s="15" t="n">
        <f aca="false">MIN(Inputs!$C$4+B276-1,99)</f>
        <v>96</v>
      </c>
      <c r="D276" s="55" t="n">
        <f aca="false">Inputs!$C$29</f>
        <v>0.06</v>
      </c>
      <c r="E276" s="15" t="n">
        <f aca="false">R275</f>
        <v>0</v>
      </c>
      <c r="F276" s="56" t="n">
        <f aca="false">Q275</f>
        <v>329852.825042781</v>
      </c>
      <c r="G276" s="56" t="n">
        <f aca="false">IF(AND(MOD(A276-1,12)=0,B276&lt;=Inputs!$C$7,E276=0),Inputs!$C$6,0)</f>
        <v>0</v>
      </c>
      <c r="H276" s="56" t="n">
        <f aca="false">IF(B276=1,G276*Inputs!$C$9,0)</f>
        <v>0</v>
      </c>
      <c r="I276" s="56" t="n">
        <f aca="false">I275+G276</f>
        <v>120000</v>
      </c>
      <c r="J276" s="56" t="n">
        <f aca="false">(F276+G276+H276)*((1+D276)^(1/12)-1)</f>
        <v>1605.57530501699</v>
      </c>
      <c r="K276" s="56" t="n">
        <f aca="false">(F276+G276+H276+J276)*(Inputs!$C$14+IF(B276&lt;=10,Inputs!$C$12,Inputs!$C$13))/12</f>
        <v>165.729200173899</v>
      </c>
      <c r="L276" s="56" t="n">
        <f aca="false">IF(OR(E276=1,A276&lt;=Inputs!$C$15),0,MAX(Inputs!$C$8*I276-(F276+G276+H276+J276-K276),0))</f>
        <v>0</v>
      </c>
      <c r="M276" s="56" t="n">
        <f aca="false">L276*INDEX(Rates!$B$2:$C$101,C276+1,IF(Inputs!$C$5="Male",1,2))/1000/12*Inputs!$C$16</f>
        <v>0</v>
      </c>
      <c r="N276" s="56" t="n">
        <f aca="false">IF($V$1=1,MAX(F276+G276+H276+J276-K276-M276,0)*Inputs!$C$22/12,0)</f>
        <v>0</v>
      </c>
      <c r="O276" s="56" t="n">
        <f aca="false">IF(AND(MOD(A276,12)=0,B276&gt;=Inputs!$C$18),MAX(F276+G276+H276+J276-K276-M276-N276,0)*Inputs!$C$17,0)</f>
        <v>0</v>
      </c>
      <c r="P276" s="56" t="n">
        <f aca="false">F276+G276+H276+J276-K276-M276-N276+O276</f>
        <v>331292.671147624</v>
      </c>
      <c r="Q276" s="56" t="n">
        <f aca="false">IF(OR(E276=1,P276&lt;=0),0,P276)</f>
        <v>331292.671147624</v>
      </c>
      <c r="R276" s="15" t="n">
        <f aca="false">IF(OR(E276=1,AND(P276&lt;=0,I276&gt;0)),1,0)</f>
        <v>0</v>
      </c>
      <c r="S276" s="15" t="n">
        <f aca="false">IF(L276&gt;0,1,0)</f>
        <v>0</v>
      </c>
    </row>
    <row r="277" customFormat="false" ht="15" hidden="false" customHeight="false" outlineLevel="0" collapsed="false">
      <c r="A277" s="15" t="n">
        <v>276</v>
      </c>
      <c r="B277" s="15" t="n">
        <f aca="false">INT((A277-1)/12)+1</f>
        <v>23</v>
      </c>
      <c r="C277" s="15" t="n">
        <f aca="false">MIN(Inputs!$C$4+B277-1,99)</f>
        <v>96</v>
      </c>
      <c r="D277" s="55" t="n">
        <f aca="false">Inputs!$C$29</f>
        <v>0.06</v>
      </c>
      <c r="E277" s="15" t="n">
        <f aca="false">R276</f>
        <v>0</v>
      </c>
      <c r="F277" s="56" t="n">
        <f aca="false">Q276</f>
        <v>331292.671147624</v>
      </c>
      <c r="G277" s="56" t="n">
        <f aca="false">IF(AND(MOD(A277-1,12)=0,B277&lt;=Inputs!$C$7,E277=0),Inputs!$C$6,0)</f>
        <v>0</v>
      </c>
      <c r="H277" s="56" t="n">
        <f aca="false">IF(B277=1,G277*Inputs!$C$9,0)</f>
        <v>0</v>
      </c>
      <c r="I277" s="56" t="n">
        <f aca="false">I276+G277</f>
        <v>120000</v>
      </c>
      <c r="J277" s="56" t="n">
        <f aca="false">(F277+G277+H277)*((1+D277)^(1/12)-1)</f>
        <v>1612.58382873863</v>
      </c>
      <c r="K277" s="56" t="n">
        <f aca="false">(F277+G277+H277+J277)*(Inputs!$C$14+IF(B277&lt;=10,Inputs!$C$12,Inputs!$C$13))/12</f>
        <v>166.452627488181</v>
      </c>
      <c r="L277" s="56" t="n">
        <f aca="false">IF(OR(E277=1,A277&lt;=Inputs!$C$15),0,MAX(Inputs!$C$8*I277-(F277+G277+H277+J277-K277),0))</f>
        <v>0</v>
      </c>
      <c r="M277" s="56" t="n">
        <f aca="false">L277*INDEX(Rates!$B$2:$C$101,C277+1,IF(Inputs!$C$5="Male",1,2))/1000/12*Inputs!$C$16</f>
        <v>0</v>
      </c>
      <c r="N277" s="56" t="n">
        <f aca="false">IF($V$1=1,MAX(F277+G277+H277+J277-K277-M277,0)*Inputs!$C$22/12,0)</f>
        <v>0</v>
      </c>
      <c r="O277" s="56" t="n">
        <f aca="false">IF(AND(MOD(A277,12)=0,B277&gt;=Inputs!$C$18),MAX(F277+G277+H277+J277-K277-M277-N277,0)*Inputs!$C$17,0)</f>
        <v>1663.69401174437</v>
      </c>
      <c r="P277" s="56" t="n">
        <f aca="false">F277+G277+H277+J277-K277-M277-N277+O277</f>
        <v>334402.496360619</v>
      </c>
      <c r="Q277" s="56" t="n">
        <f aca="false">IF(OR(E277=1,P277&lt;=0),0,P277)</f>
        <v>334402.496360619</v>
      </c>
      <c r="R277" s="15" t="n">
        <f aca="false">IF(OR(E277=1,AND(P277&lt;=0,I277&gt;0)),1,0)</f>
        <v>0</v>
      </c>
      <c r="S277" s="15" t="n">
        <f aca="false">IF(L277&gt;0,1,0)</f>
        <v>0</v>
      </c>
    </row>
    <row r="278" customFormat="false" ht="15" hidden="false" customHeight="false" outlineLevel="0" collapsed="false">
      <c r="A278" s="15" t="n">
        <v>277</v>
      </c>
      <c r="B278" s="15" t="n">
        <f aca="false">INT((A278-1)/12)+1</f>
        <v>24</v>
      </c>
      <c r="C278" s="15" t="n">
        <f aca="false">MIN(Inputs!$C$4+B278-1,99)</f>
        <v>97</v>
      </c>
      <c r="D278" s="55" t="n">
        <f aca="false">Inputs!$C$29</f>
        <v>0.06</v>
      </c>
      <c r="E278" s="15" t="n">
        <f aca="false">R277</f>
        <v>0</v>
      </c>
      <c r="F278" s="56" t="n">
        <f aca="false">Q277</f>
        <v>334402.496360619</v>
      </c>
      <c r="G278" s="56" t="n">
        <f aca="false">IF(AND(MOD(A278-1,12)=0,B278&lt;=Inputs!$C$7,E278=0),Inputs!$C$6,0)</f>
        <v>0</v>
      </c>
      <c r="H278" s="56" t="n">
        <f aca="false">IF(B278=1,G278*Inputs!$C$9,0)</f>
        <v>0</v>
      </c>
      <c r="I278" s="56" t="n">
        <f aca="false">I277+G278</f>
        <v>120000</v>
      </c>
      <c r="J278" s="56" t="n">
        <f aca="false">(F278+G278+H278)*((1+D278)^(1/12)-1)</f>
        <v>1627.72106021226</v>
      </c>
      <c r="K278" s="56" t="n">
        <f aca="false">(F278+G278+H278+J278)*(Inputs!$C$14+IF(B278&lt;=10,Inputs!$C$12,Inputs!$C$13))/12</f>
        <v>168.015108710416</v>
      </c>
      <c r="L278" s="56" t="n">
        <f aca="false">IF(OR(E278=1,A278&lt;=Inputs!$C$15),0,MAX(Inputs!$C$8*I278-(F278+G278+H278+J278-K278),0))</f>
        <v>0</v>
      </c>
      <c r="M278" s="56" t="n">
        <f aca="false">L278*INDEX(Rates!$B$2:$C$101,C278+1,IF(Inputs!$C$5="Male",1,2))/1000/12*Inputs!$C$16</f>
        <v>0</v>
      </c>
      <c r="N278" s="56" t="n">
        <f aca="false">IF($V$1=1,MAX(F278+G278+H278+J278-K278-M278,0)*Inputs!$C$22/12,0)</f>
        <v>0</v>
      </c>
      <c r="O278" s="56" t="n">
        <f aca="false">IF(AND(MOD(A278,12)=0,B278&gt;=Inputs!$C$18),MAX(F278+G278+H278+J278-K278-M278-N278,0)*Inputs!$C$17,0)</f>
        <v>0</v>
      </c>
      <c r="P278" s="56" t="n">
        <f aca="false">F278+G278+H278+J278-K278-M278-N278+O278</f>
        <v>335862.202312121</v>
      </c>
      <c r="Q278" s="56" t="n">
        <f aca="false">IF(OR(E278=1,P278&lt;=0),0,P278)</f>
        <v>335862.202312121</v>
      </c>
      <c r="R278" s="15" t="n">
        <f aca="false">IF(OR(E278=1,AND(P278&lt;=0,I278&gt;0)),1,0)</f>
        <v>0</v>
      </c>
      <c r="S278" s="15" t="n">
        <f aca="false">IF(L278&gt;0,1,0)</f>
        <v>0</v>
      </c>
    </row>
    <row r="279" customFormat="false" ht="15" hidden="false" customHeight="false" outlineLevel="0" collapsed="false">
      <c r="A279" s="15" t="n">
        <v>278</v>
      </c>
      <c r="B279" s="15" t="n">
        <f aca="false">INT((A279-1)/12)+1</f>
        <v>24</v>
      </c>
      <c r="C279" s="15" t="n">
        <f aca="false">MIN(Inputs!$C$4+B279-1,99)</f>
        <v>97</v>
      </c>
      <c r="D279" s="55" t="n">
        <f aca="false">Inputs!$C$29</f>
        <v>0.06</v>
      </c>
      <c r="E279" s="15" t="n">
        <f aca="false">R278</f>
        <v>0</v>
      </c>
      <c r="F279" s="56" t="n">
        <f aca="false">Q278</f>
        <v>335862.202312121</v>
      </c>
      <c r="G279" s="56" t="n">
        <f aca="false">IF(AND(MOD(A279-1,12)=0,B279&lt;=Inputs!$C$7,E279=0),Inputs!$C$6,0)</f>
        <v>0</v>
      </c>
      <c r="H279" s="56" t="n">
        <f aca="false">IF(B279=1,G279*Inputs!$C$9,0)</f>
        <v>0</v>
      </c>
      <c r="I279" s="56" t="n">
        <f aca="false">I278+G279</f>
        <v>120000</v>
      </c>
      <c r="J279" s="56" t="n">
        <f aca="false">(F279+G279+H279)*((1+D279)^(1/12)-1)</f>
        <v>1634.82625274172</v>
      </c>
      <c r="K279" s="56" t="n">
        <f aca="false">(F279+G279+H279+J279)*(Inputs!$C$14+IF(B279&lt;=10,Inputs!$C$12,Inputs!$C$13))/12</f>
        <v>168.748514282431</v>
      </c>
      <c r="L279" s="56" t="n">
        <f aca="false">IF(OR(E279=1,A279&lt;=Inputs!$C$15),0,MAX(Inputs!$C$8*I279-(F279+G279+H279+J279-K279),0))</f>
        <v>0</v>
      </c>
      <c r="M279" s="56" t="n">
        <f aca="false">L279*INDEX(Rates!$B$2:$C$101,C279+1,IF(Inputs!$C$5="Male",1,2))/1000/12*Inputs!$C$16</f>
        <v>0</v>
      </c>
      <c r="N279" s="56" t="n">
        <f aca="false">IF($V$1=1,MAX(F279+G279+H279+J279-K279-M279,0)*Inputs!$C$22/12,0)</f>
        <v>0</v>
      </c>
      <c r="O279" s="56" t="n">
        <f aca="false">IF(AND(MOD(A279,12)=0,B279&gt;=Inputs!$C$18),MAX(F279+G279+H279+J279-K279-M279-N279,0)*Inputs!$C$17,0)</f>
        <v>0</v>
      </c>
      <c r="P279" s="56" t="n">
        <f aca="false">F279+G279+H279+J279-K279-M279-N279+O279</f>
        <v>337328.28005058</v>
      </c>
      <c r="Q279" s="56" t="n">
        <f aca="false">IF(OR(E279=1,P279&lt;=0),0,P279)</f>
        <v>337328.28005058</v>
      </c>
      <c r="R279" s="15" t="n">
        <f aca="false">IF(OR(E279=1,AND(P279&lt;=0,I279&gt;0)),1,0)</f>
        <v>0</v>
      </c>
      <c r="S279" s="15" t="n">
        <f aca="false">IF(L279&gt;0,1,0)</f>
        <v>0</v>
      </c>
    </row>
    <row r="280" customFormat="false" ht="15" hidden="false" customHeight="false" outlineLevel="0" collapsed="false">
      <c r="A280" s="15" t="n">
        <v>279</v>
      </c>
      <c r="B280" s="15" t="n">
        <f aca="false">INT((A280-1)/12)+1</f>
        <v>24</v>
      </c>
      <c r="C280" s="15" t="n">
        <f aca="false">MIN(Inputs!$C$4+B280-1,99)</f>
        <v>97</v>
      </c>
      <c r="D280" s="55" t="n">
        <f aca="false">Inputs!$C$29</f>
        <v>0.06</v>
      </c>
      <c r="E280" s="15" t="n">
        <f aca="false">R279</f>
        <v>0</v>
      </c>
      <c r="F280" s="56" t="n">
        <f aca="false">Q279</f>
        <v>337328.28005058</v>
      </c>
      <c r="G280" s="56" t="n">
        <f aca="false">IF(AND(MOD(A280-1,12)=0,B280&lt;=Inputs!$C$7,E280=0),Inputs!$C$6,0)</f>
        <v>0</v>
      </c>
      <c r="H280" s="56" t="n">
        <f aca="false">IF(B280=1,G280*Inputs!$C$9,0)</f>
        <v>0</v>
      </c>
      <c r="I280" s="56" t="n">
        <f aca="false">I279+G280</f>
        <v>120000</v>
      </c>
      <c r="J280" s="56" t="n">
        <f aca="false">(F280+G280+H280)*((1+D280)^(1/12)-1)</f>
        <v>1641.9624602664</v>
      </c>
      <c r="K280" s="56" t="n">
        <f aca="false">(F280+G280+H280+J280)*(Inputs!$C$14+IF(B280&lt;=10,Inputs!$C$12,Inputs!$C$13))/12</f>
        <v>169.485121255423</v>
      </c>
      <c r="L280" s="56" t="n">
        <f aca="false">IF(OR(E280=1,A280&lt;=Inputs!$C$15),0,MAX(Inputs!$C$8*I280-(F280+G280+H280+J280-K280),0))</f>
        <v>0</v>
      </c>
      <c r="M280" s="56" t="n">
        <f aca="false">L280*INDEX(Rates!$B$2:$C$101,C280+1,IF(Inputs!$C$5="Male",1,2))/1000/12*Inputs!$C$16</f>
        <v>0</v>
      </c>
      <c r="N280" s="56" t="n">
        <f aca="false">IF($V$1=1,MAX(F280+G280+H280+J280-K280-M280,0)*Inputs!$C$22/12,0)</f>
        <v>0</v>
      </c>
      <c r="O280" s="56" t="n">
        <f aca="false">IF(AND(MOD(A280,12)=0,B280&gt;=Inputs!$C$18),MAX(F280+G280+H280+J280-K280-M280-N280,0)*Inputs!$C$17,0)</f>
        <v>0</v>
      </c>
      <c r="P280" s="56" t="n">
        <f aca="false">F280+G280+H280+J280-K280-M280-N280+O280</f>
        <v>338800.757389591</v>
      </c>
      <c r="Q280" s="56" t="n">
        <f aca="false">IF(OR(E280=1,P280&lt;=0),0,P280)</f>
        <v>338800.757389591</v>
      </c>
      <c r="R280" s="15" t="n">
        <f aca="false">IF(OR(E280=1,AND(P280&lt;=0,I280&gt;0)),1,0)</f>
        <v>0</v>
      </c>
      <c r="S280" s="15" t="n">
        <f aca="false">IF(L280&gt;0,1,0)</f>
        <v>0</v>
      </c>
    </row>
    <row r="281" customFormat="false" ht="15" hidden="false" customHeight="false" outlineLevel="0" collapsed="false">
      <c r="A281" s="15" t="n">
        <v>280</v>
      </c>
      <c r="B281" s="15" t="n">
        <f aca="false">INT((A281-1)/12)+1</f>
        <v>24</v>
      </c>
      <c r="C281" s="15" t="n">
        <f aca="false">MIN(Inputs!$C$4+B281-1,99)</f>
        <v>97</v>
      </c>
      <c r="D281" s="55" t="n">
        <f aca="false">Inputs!$C$29</f>
        <v>0.06</v>
      </c>
      <c r="E281" s="15" t="n">
        <f aca="false">R280</f>
        <v>0</v>
      </c>
      <c r="F281" s="56" t="n">
        <f aca="false">Q280</f>
        <v>338800.757389591</v>
      </c>
      <c r="G281" s="56" t="n">
        <f aca="false">IF(AND(MOD(A281-1,12)=0,B281&lt;=Inputs!$C$7,E281=0),Inputs!$C$6,0)</f>
        <v>0</v>
      </c>
      <c r="H281" s="56" t="n">
        <f aca="false">IF(B281=1,G281*Inputs!$C$9,0)</f>
        <v>0</v>
      </c>
      <c r="I281" s="56" t="n">
        <f aca="false">I280+G281</f>
        <v>120000</v>
      </c>
      <c r="J281" s="56" t="n">
        <f aca="false">(F281+G281+H281)*((1+D281)^(1/12)-1)</f>
        <v>1649.12981817036</v>
      </c>
      <c r="K281" s="56" t="n">
        <f aca="false">(F281+G281+H281+J281)*(Inputs!$C$14+IF(B281&lt;=10,Inputs!$C$12,Inputs!$C$13))/12</f>
        <v>170.224943603881</v>
      </c>
      <c r="L281" s="56" t="n">
        <f aca="false">IF(OR(E281=1,A281&lt;=Inputs!$C$15),0,MAX(Inputs!$C$8*I281-(F281+G281+H281+J281-K281),0))</f>
        <v>0</v>
      </c>
      <c r="M281" s="56" t="n">
        <f aca="false">L281*INDEX(Rates!$B$2:$C$101,C281+1,IF(Inputs!$C$5="Male",1,2))/1000/12*Inputs!$C$16</f>
        <v>0</v>
      </c>
      <c r="N281" s="56" t="n">
        <f aca="false">IF($V$1=1,MAX(F281+G281+H281+J281-K281-M281,0)*Inputs!$C$22/12,0)</f>
        <v>0</v>
      </c>
      <c r="O281" s="56" t="n">
        <f aca="false">IF(AND(MOD(A281,12)=0,B281&gt;=Inputs!$C$18),MAX(F281+G281+H281+J281-K281-M281-N281,0)*Inputs!$C$17,0)</f>
        <v>0</v>
      </c>
      <c r="P281" s="56" t="n">
        <f aca="false">F281+G281+H281+J281-K281-M281-N281+O281</f>
        <v>340279.662264158</v>
      </c>
      <c r="Q281" s="56" t="n">
        <f aca="false">IF(OR(E281=1,P281&lt;=0),0,P281)</f>
        <v>340279.662264158</v>
      </c>
      <c r="R281" s="15" t="n">
        <f aca="false">IF(OR(E281=1,AND(P281&lt;=0,I281&gt;0)),1,0)</f>
        <v>0</v>
      </c>
      <c r="S281" s="15" t="n">
        <f aca="false">IF(L281&gt;0,1,0)</f>
        <v>0</v>
      </c>
    </row>
    <row r="282" customFormat="false" ht="15" hidden="false" customHeight="false" outlineLevel="0" collapsed="false">
      <c r="A282" s="15" t="n">
        <v>281</v>
      </c>
      <c r="B282" s="15" t="n">
        <f aca="false">INT((A282-1)/12)+1</f>
        <v>24</v>
      </c>
      <c r="C282" s="15" t="n">
        <f aca="false">MIN(Inputs!$C$4+B282-1,99)</f>
        <v>97</v>
      </c>
      <c r="D282" s="55" t="n">
        <f aca="false">Inputs!$C$29</f>
        <v>0.06</v>
      </c>
      <c r="E282" s="15" t="n">
        <f aca="false">R281</f>
        <v>0</v>
      </c>
      <c r="F282" s="56" t="n">
        <f aca="false">Q281</f>
        <v>340279.662264158</v>
      </c>
      <c r="G282" s="56" t="n">
        <f aca="false">IF(AND(MOD(A282-1,12)=0,B282&lt;=Inputs!$C$7,E282=0),Inputs!$C$6,0)</f>
        <v>0</v>
      </c>
      <c r="H282" s="56" t="n">
        <f aca="false">IF(B282=1,G282*Inputs!$C$9,0)</f>
        <v>0</v>
      </c>
      <c r="I282" s="56" t="n">
        <f aca="false">I281+G282</f>
        <v>120000</v>
      </c>
      <c r="J282" s="56" t="n">
        <f aca="false">(F282+G282+H282)*((1+D282)^(1/12)-1)</f>
        <v>1656.32846242864</v>
      </c>
      <c r="K282" s="56" t="n">
        <f aca="false">(F282+G282+H282+J282)*(Inputs!$C$14+IF(B282&lt;=10,Inputs!$C$12,Inputs!$C$13))/12</f>
        <v>170.967995363293</v>
      </c>
      <c r="L282" s="56" t="n">
        <f aca="false">IF(OR(E282=1,A282&lt;=Inputs!$C$15),0,MAX(Inputs!$C$8*I282-(F282+G282+H282+J282-K282),0))</f>
        <v>0</v>
      </c>
      <c r="M282" s="56" t="n">
        <f aca="false">L282*INDEX(Rates!$B$2:$C$101,C282+1,IF(Inputs!$C$5="Male",1,2))/1000/12*Inputs!$C$16</f>
        <v>0</v>
      </c>
      <c r="N282" s="56" t="n">
        <f aca="false">IF($V$1=1,MAX(F282+G282+H282+J282-K282-M282,0)*Inputs!$C$22/12,0)</f>
        <v>0</v>
      </c>
      <c r="O282" s="56" t="n">
        <f aca="false">IF(AND(MOD(A282,12)=0,B282&gt;=Inputs!$C$18),MAX(F282+G282+H282+J282-K282-M282-N282,0)*Inputs!$C$17,0)</f>
        <v>0</v>
      </c>
      <c r="P282" s="56" t="n">
        <f aca="false">F282+G282+H282+J282-K282-M282-N282+O282</f>
        <v>341765.022731223</v>
      </c>
      <c r="Q282" s="56" t="n">
        <f aca="false">IF(OR(E282=1,P282&lt;=0),0,P282)</f>
        <v>341765.022731223</v>
      </c>
      <c r="R282" s="15" t="n">
        <f aca="false">IF(OR(E282=1,AND(P282&lt;=0,I282&gt;0)),1,0)</f>
        <v>0</v>
      </c>
      <c r="S282" s="15" t="n">
        <f aca="false">IF(L282&gt;0,1,0)</f>
        <v>0</v>
      </c>
    </row>
    <row r="283" customFormat="false" ht="15" hidden="false" customHeight="false" outlineLevel="0" collapsed="false">
      <c r="A283" s="15" t="n">
        <v>282</v>
      </c>
      <c r="B283" s="15" t="n">
        <f aca="false">INT((A283-1)/12)+1</f>
        <v>24</v>
      </c>
      <c r="C283" s="15" t="n">
        <f aca="false">MIN(Inputs!$C$4+B283-1,99)</f>
        <v>97</v>
      </c>
      <c r="D283" s="55" t="n">
        <f aca="false">Inputs!$C$29</f>
        <v>0.06</v>
      </c>
      <c r="E283" s="15" t="n">
        <f aca="false">R282</f>
        <v>0</v>
      </c>
      <c r="F283" s="56" t="n">
        <f aca="false">Q282</f>
        <v>341765.022731223</v>
      </c>
      <c r="G283" s="56" t="n">
        <f aca="false">IF(AND(MOD(A283-1,12)=0,B283&lt;=Inputs!$C$7,E283=0),Inputs!$C$6,0)</f>
        <v>0</v>
      </c>
      <c r="H283" s="56" t="n">
        <f aca="false">IF(B283=1,G283*Inputs!$C$9,0)</f>
        <v>0</v>
      </c>
      <c r="I283" s="56" t="n">
        <f aca="false">I282+G283</f>
        <v>120000</v>
      </c>
      <c r="J283" s="56" t="n">
        <f aca="false">(F283+G283+H283)*((1+D283)^(1/12)-1)</f>
        <v>1663.55852960984</v>
      </c>
      <c r="K283" s="56" t="n">
        <f aca="false">(F283+G283+H283+J283)*(Inputs!$C$14+IF(B283&lt;=10,Inputs!$C$12,Inputs!$C$13))/12</f>
        <v>171.714290630416</v>
      </c>
      <c r="L283" s="56" t="n">
        <f aca="false">IF(OR(E283=1,A283&lt;=Inputs!$C$15),0,MAX(Inputs!$C$8*I283-(F283+G283+H283+J283-K283),0))</f>
        <v>0</v>
      </c>
      <c r="M283" s="56" t="n">
        <f aca="false">L283*INDEX(Rates!$B$2:$C$101,C283+1,IF(Inputs!$C$5="Male",1,2))/1000/12*Inputs!$C$16</f>
        <v>0</v>
      </c>
      <c r="N283" s="56" t="n">
        <f aca="false">IF($V$1=1,MAX(F283+G283+H283+J283-K283-M283,0)*Inputs!$C$22/12,0)</f>
        <v>0</v>
      </c>
      <c r="O283" s="56" t="n">
        <f aca="false">IF(AND(MOD(A283,12)=0,B283&gt;=Inputs!$C$18),MAX(F283+G283+H283+J283-K283-M283-N283,0)*Inputs!$C$17,0)</f>
        <v>0</v>
      </c>
      <c r="P283" s="56" t="n">
        <f aca="false">F283+G283+H283+J283-K283-M283-N283+O283</f>
        <v>343256.866970202</v>
      </c>
      <c r="Q283" s="56" t="n">
        <f aca="false">IF(OR(E283=1,P283&lt;=0),0,P283)</f>
        <v>343256.866970202</v>
      </c>
      <c r="R283" s="15" t="n">
        <f aca="false">IF(OR(E283=1,AND(P283&lt;=0,I283&gt;0)),1,0)</f>
        <v>0</v>
      </c>
      <c r="S283" s="15" t="n">
        <f aca="false">IF(L283&gt;0,1,0)</f>
        <v>0</v>
      </c>
    </row>
    <row r="284" customFormat="false" ht="15" hidden="false" customHeight="false" outlineLevel="0" collapsed="false">
      <c r="A284" s="15" t="n">
        <v>283</v>
      </c>
      <c r="B284" s="15" t="n">
        <f aca="false">INT((A284-1)/12)+1</f>
        <v>24</v>
      </c>
      <c r="C284" s="15" t="n">
        <f aca="false">MIN(Inputs!$C$4+B284-1,99)</f>
        <v>97</v>
      </c>
      <c r="D284" s="55" t="n">
        <f aca="false">Inputs!$C$29</f>
        <v>0.06</v>
      </c>
      <c r="E284" s="15" t="n">
        <f aca="false">R283</f>
        <v>0</v>
      </c>
      <c r="F284" s="56" t="n">
        <f aca="false">Q283</f>
        <v>343256.866970202</v>
      </c>
      <c r="G284" s="56" t="n">
        <f aca="false">IF(AND(MOD(A284-1,12)=0,B284&lt;=Inputs!$C$7,E284=0),Inputs!$C$6,0)</f>
        <v>0</v>
      </c>
      <c r="H284" s="56" t="n">
        <f aca="false">IF(B284=1,G284*Inputs!$C$9,0)</f>
        <v>0</v>
      </c>
      <c r="I284" s="56" t="n">
        <f aca="false">I283+G284</f>
        <v>120000</v>
      </c>
      <c r="J284" s="56" t="n">
        <f aca="false">(F284+G284+H284)*((1+D284)^(1/12)-1)</f>
        <v>1670.82015687869</v>
      </c>
      <c r="K284" s="56" t="n">
        <f aca="false">(F284+G284+H284+J284)*(Inputs!$C$14+IF(B284&lt;=10,Inputs!$C$12,Inputs!$C$13))/12</f>
        <v>172.463843563541</v>
      </c>
      <c r="L284" s="56" t="n">
        <f aca="false">IF(OR(E284=1,A284&lt;=Inputs!$C$15),0,MAX(Inputs!$C$8*I284-(F284+G284+H284+J284-K284),0))</f>
        <v>0</v>
      </c>
      <c r="M284" s="56" t="n">
        <f aca="false">L284*INDEX(Rates!$B$2:$C$101,C284+1,IF(Inputs!$C$5="Male",1,2))/1000/12*Inputs!$C$16</f>
        <v>0</v>
      </c>
      <c r="N284" s="56" t="n">
        <f aca="false">IF($V$1=1,MAX(F284+G284+H284+J284-K284-M284,0)*Inputs!$C$22/12,0)</f>
        <v>0</v>
      </c>
      <c r="O284" s="56" t="n">
        <f aca="false">IF(AND(MOD(A284,12)=0,B284&gt;=Inputs!$C$18),MAX(F284+G284+H284+J284-K284-M284-N284,0)*Inputs!$C$17,0)</f>
        <v>0</v>
      </c>
      <c r="P284" s="56" t="n">
        <f aca="false">F284+G284+H284+J284-K284-M284-N284+O284</f>
        <v>344755.223283517</v>
      </c>
      <c r="Q284" s="56" t="n">
        <f aca="false">IF(OR(E284=1,P284&lt;=0),0,P284)</f>
        <v>344755.223283517</v>
      </c>
      <c r="R284" s="15" t="n">
        <f aca="false">IF(OR(E284=1,AND(P284&lt;=0,I284&gt;0)),1,0)</f>
        <v>0</v>
      </c>
      <c r="S284" s="15" t="n">
        <f aca="false">IF(L284&gt;0,1,0)</f>
        <v>0</v>
      </c>
    </row>
    <row r="285" customFormat="false" ht="15" hidden="false" customHeight="false" outlineLevel="0" collapsed="false">
      <c r="A285" s="15" t="n">
        <v>284</v>
      </c>
      <c r="B285" s="15" t="n">
        <f aca="false">INT((A285-1)/12)+1</f>
        <v>24</v>
      </c>
      <c r="C285" s="15" t="n">
        <f aca="false">MIN(Inputs!$C$4+B285-1,99)</f>
        <v>97</v>
      </c>
      <c r="D285" s="55" t="n">
        <f aca="false">Inputs!$C$29</f>
        <v>0.06</v>
      </c>
      <c r="E285" s="15" t="n">
        <f aca="false">R284</f>
        <v>0</v>
      </c>
      <c r="F285" s="56" t="n">
        <f aca="false">Q284</f>
        <v>344755.223283517</v>
      </c>
      <c r="G285" s="56" t="n">
        <f aca="false">IF(AND(MOD(A285-1,12)=0,B285&lt;=Inputs!$C$7,E285=0),Inputs!$C$6,0)</f>
        <v>0</v>
      </c>
      <c r="H285" s="56" t="n">
        <f aca="false">IF(B285=1,G285*Inputs!$C$9,0)</f>
        <v>0</v>
      </c>
      <c r="I285" s="56" t="n">
        <f aca="false">I284+G285</f>
        <v>120000</v>
      </c>
      <c r="J285" s="56" t="n">
        <f aca="false">(F285+G285+H285)*((1+D285)^(1/12)-1)</f>
        <v>1678.11348199865</v>
      </c>
      <c r="K285" s="56" t="n">
        <f aca="false">(F285+G285+H285+J285)*(Inputs!$C$14+IF(B285&lt;=10,Inputs!$C$12,Inputs!$C$13))/12</f>
        <v>173.216668382758</v>
      </c>
      <c r="L285" s="56" t="n">
        <f aca="false">IF(OR(E285=1,A285&lt;=Inputs!$C$15),0,MAX(Inputs!$C$8*I285-(F285+G285+H285+J285-K285),0))</f>
        <v>0</v>
      </c>
      <c r="M285" s="56" t="n">
        <f aca="false">L285*INDEX(Rates!$B$2:$C$101,C285+1,IF(Inputs!$C$5="Male",1,2))/1000/12*Inputs!$C$16</f>
        <v>0</v>
      </c>
      <c r="N285" s="56" t="n">
        <f aca="false">IF($V$1=1,MAX(F285+G285+H285+J285-K285-M285,0)*Inputs!$C$22/12,0)</f>
        <v>0</v>
      </c>
      <c r="O285" s="56" t="n">
        <f aca="false">IF(AND(MOD(A285,12)=0,B285&gt;=Inputs!$C$18),MAX(F285+G285+H285+J285-K285-M285-N285,0)*Inputs!$C$17,0)</f>
        <v>0</v>
      </c>
      <c r="P285" s="56" t="n">
        <f aca="false">F285+G285+H285+J285-K285-M285-N285+O285</f>
        <v>346260.120097133</v>
      </c>
      <c r="Q285" s="56" t="n">
        <f aca="false">IF(OR(E285=1,P285&lt;=0),0,P285)</f>
        <v>346260.120097133</v>
      </c>
      <c r="R285" s="15" t="n">
        <f aca="false">IF(OR(E285=1,AND(P285&lt;=0,I285&gt;0)),1,0)</f>
        <v>0</v>
      </c>
      <c r="S285" s="15" t="n">
        <f aca="false">IF(L285&gt;0,1,0)</f>
        <v>0</v>
      </c>
    </row>
    <row r="286" customFormat="false" ht="15" hidden="false" customHeight="false" outlineLevel="0" collapsed="false">
      <c r="A286" s="15" t="n">
        <v>285</v>
      </c>
      <c r="B286" s="15" t="n">
        <f aca="false">INT((A286-1)/12)+1</f>
        <v>24</v>
      </c>
      <c r="C286" s="15" t="n">
        <f aca="false">MIN(Inputs!$C$4+B286-1,99)</f>
        <v>97</v>
      </c>
      <c r="D286" s="55" t="n">
        <f aca="false">Inputs!$C$29</f>
        <v>0.06</v>
      </c>
      <c r="E286" s="15" t="n">
        <f aca="false">R285</f>
        <v>0</v>
      </c>
      <c r="F286" s="56" t="n">
        <f aca="false">Q285</f>
        <v>346260.120097133</v>
      </c>
      <c r="G286" s="56" t="n">
        <f aca="false">IF(AND(MOD(A286-1,12)=0,B286&lt;=Inputs!$C$7,E286=0),Inputs!$C$6,0)</f>
        <v>0</v>
      </c>
      <c r="H286" s="56" t="n">
        <f aca="false">IF(B286=1,G286*Inputs!$C$9,0)</f>
        <v>0</v>
      </c>
      <c r="I286" s="56" t="n">
        <f aca="false">I285+G286</f>
        <v>120000</v>
      </c>
      <c r="J286" s="56" t="n">
        <f aca="false">(F286+G286+H286)*((1+D286)^(1/12)-1)</f>
        <v>1685.43864333455</v>
      </c>
      <c r="K286" s="56" t="n">
        <f aca="false">(F286+G286+H286+J286)*(Inputs!$C$14+IF(B286&lt;=10,Inputs!$C$12,Inputs!$C$13))/12</f>
        <v>173.972779370234</v>
      </c>
      <c r="L286" s="56" t="n">
        <f aca="false">IF(OR(E286=1,A286&lt;=Inputs!$C$15),0,MAX(Inputs!$C$8*I286-(F286+G286+H286+J286-K286),0))</f>
        <v>0</v>
      </c>
      <c r="M286" s="56" t="n">
        <f aca="false">L286*INDEX(Rates!$B$2:$C$101,C286+1,IF(Inputs!$C$5="Male",1,2))/1000/12*Inputs!$C$16</f>
        <v>0</v>
      </c>
      <c r="N286" s="56" t="n">
        <f aca="false">IF($V$1=1,MAX(F286+G286+H286+J286-K286-M286,0)*Inputs!$C$22/12,0)</f>
        <v>0</v>
      </c>
      <c r="O286" s="56" t="n">
        <f aca="false">IF(AND(MOD(A286,12)=0,B286&gt;=Inputs!$C$18),MAX(F286+G286+H286+J286-K286-M286-N286,0)*Inputs!$C$17,0)</f>
        <v>0</v>
      </c>
      <c r="P286" s="56" t="n">
        <f aca="false">F286+G286+H286+J286-K286-M286-N286+O286</f>
        <v>347771.585961098</v>
      </c>
      <c r="Q286" s="56" t="n">
        <f aca="false">IF(OR(E286=1,P286&lt;=0),0,P286)</f>
        <v>347771.585961098</v>
      </c>
      <c r="R286" s="15" t="n">
        <f aca="false">IF(OR(E286=1,AND(P286&lt;=0,I286&gt;0)),1,0)</f>
        <v>0</v>
      </c>
      <c r="S286" s="15" t="n">
        <f aca="false">IF(L286&gt;0,1,0)</f>
        <v>0</v>
      </c>
    </row>
    <row r="287" customFormat="false" ht="15" hidden="false" customHeight="false" outlineLevel="0" collapsed="false">
      <c r="A287" s="15" t="n">
        <v>286</v>
      </c>
      <c r="B287" s="15" t="n">
        <f aca="false">INT((A287-1)/12)+1</f>
        <v>24</v>
      </c>
      <c r="C287" s="15" t="n">
        <f aca="false">MIN(Inputs!$C$4+B287-1,99)</f>
        <v>97</v>
      </c>
      <c r="D287" s="55" t="n">
        <f aca="false">Inputs!$C$29</f>
        <v>0.06</v>
      </c>
      <c r="E287" s="15" t="n">
        <f aca="false">R286</f>
        <v>0</v>
      </c>
      <c r="F287" s="56" t="n">
        <f aca="false">Q286</f>
        <v>347771.585961098</v>
      </c>
      <c r="G287" s="56" t="n">
        <f aca="false">IF(AND(MOD(A287-1,12)=0,B287&lt;=Inputs!$C$7,E287=0),Inputs!$C$6,0)</f>
        <v>0</v>
      </c>
      <c r="H287" s="56" t="n">
        <f aca="false">IF(B287=1,G287*Inputs!$C$9,0)</f>
        <v>0</v>
      </c>
      <c r="I287" s="56" t="n">
        <f aca="false">I286+G287</f>
        <v>120000</v>
      </c>
      <c r="J287" s="56" t="n">
        <f aca="false">(F287+G287+H287)*((1+D287)^(1/12)-1)</f>
        <v>1692.79577985519</v>
      </c>
      <c r="K287" s="56" t="n">
        <f aca="false">(F287+G287+H287+J287)*(Inputs!$C$14+IF(B287&lt;=10,Inputs!$C$12,Inputs!$C$13))/12</f>
        <v>174.732190870476</v>
      </c>
      <c r="L287" s="56" t="n">
        <f aca="false">IF(OR(E287=1,A287&lt;=Inputs!$C$15),0,MAX(Inputs!$C$8*I287-(F287+G287+H287+J287-K287),0))</f>
        <v>0</v>
      </c>
      <c r="M287" s="56" t="n">
        <f aca="false">L287*INDEX(Rates!$B$2:$C$101,C287+1,IF(Inputs!$C$5="Male",1,2))/1000/12*Inputs!$C$16</f>
        <v>0</v>
      </c>
      <c r="N287" s="56" t="n">
        <f aca="false">IF($V$1=1,MAX(F287+G287+H287+J287-K287-M287,0)*Inputs!$C$22/12,0)</f>
        <v>0</v>
      </c>
      <c r="O287" s="56" t="n">
        <f aca="false">IF(AND(MOD(A287,12)=0,B287&gt;=Inputs!$C$18),MAX(F287+G287+H287+J287-K287-M287-N287,0)*Inputs!$C$17,0)</f>
        <v>0</v>
      </c>
      <c r="P287" s="56" t="n">
        <f aca="false">F287+G287+H287+J287-K287-M287-N287+O287</f>
        <v>349289.649550082</v>
      </c>
      <c r="Q287" s="56" t="n">
        <f aca="false">IF(OR(E287=1,P287&lt;=0),0,P287)</f>
        <v>349289.649550082</v>
      </c>
      <c r="R287" s="15" t="n">
        <f aca="false">IF(OR(E287=1,AND(P287&lt;=0,I287&gt;0)),1,0)</f>
        <v>0</v>
      </c>
      <c r="S287" s="15" t="n">
        <f aca="false">IF(L287&gt;0,1,0)</f>
        <v>0</v>
      </c>
    </row>
    <row r="288" customFormat="false" ht="15" hidden="false" customHeight="false" outlineLevel="0" collapsed="false">
      <c r="A288" s="15" t="n">
        <v>287</v>
      </c>
      <c r="B288" s="15" t="n">
        <f aca="false">INT((A288-1)/12)+1</f>
        <v>24</v>
      </c>
      <c r="C288" s="15" t="n">
        <f aca="false">MIN(Inputs!$C$4+B288-1,99)</f>
        <v>97</v>
      </c>
      <c r="D288" s="55" t="n">
        <f aca="false">Inputs!$C$29</f>
        <v>0.06</v>
      </c>
      <c r="E288" s="15" t="n">
        <f aca="false">R287</f>
        <v>0</v>
      </c>
      <c r="F288" s="56" t="n">
        <f aca="false">Q287</f>
        <v>349289.649550082</v>
      </c>
      <c r="G288" s="56" t="n">
        <f aca="false">IF(AND(MOD(A288-1,12)=0,B288&lt;=Inputs!$C$7,E288=0),Inputs!$C$6,0)</f>
        <v>0</v>
      </c>
      <c r="H288" s="56" t="n">
        <f aca="false">IF(B288=1,G288*Inputs!$C$9,0)</f>
        <v>0</v>
      </c>
      <c r="I288" s="56" t="n">
        <f aca="false">I287+G288</f>
        <v>120000</v>
      </c>
      <c r="J288" s="56" t="n">
        <f aca="false">(F288+G288+H288)*((1+D288)^(1/12)-1)</f>
        <v>1700.18503113598</v>
      </c>
      <c r="K288" s="56" t="n">
        <f aca="false">(F288+G288+H288+J288)*(Inputs!$C$14+IF(B288&lt;=10,Inputs!$C$12,Inputs!$C$13))/12</f>
        <v>175.494917290609</v>
      </c>
      <c r="L288" s="56" t="n">
        <f aca="false">IF(OR(E288=1,A288&lt;=Inputs!$C$15),0,MAX(Inputs!$C$8*I288-(F288+G288+H288+J288-K288),0))</f>
        <v>0</v>
      </c>
      <c r="M288" s="56" t="n">
        <f aca="false">L288*INDEX(Rates!$B$2:$C$101,C288+1,IF(Inputs!$C$5="Male",1,2))/1000/12*Inputs!$C$16</f>
        <v>0</v>
      </c>
      <c r="N288" s="56" t="n">
        <f aca="false">IF($V$1=1,MAX(F288+G288+H288+J288-K288-M288,0)*Inputs!$C$22/12,0)</f>
        <v>0</v>
      </c>
      <c r="O288" s="56" t="n">
        <f aca="false">IF(AND(MOD(A288,12)=0,B288&gt;=Inputs!$C$18),MAX(F288+G288+H288+J288-K288-M288-N288,0)*Inputs!$C$17,0)</f>
        <v>0</v>
      </c>
      <c r="P288" s="56" t="n">
        <f aca="false">F288+G288+H288+J288-K288-M288-N288+O288</f>
        <v>350814.339663928</v>
      </c>
      <c r="Q288" s="56" t="n">
        <f aca="false">IF(OR(E288=1,P288&lt;=0),0,P288)</f>
        <v>350814.339663928</v>
      </c>
      <c r="R288" s="15" t="n">
        <f aca="false">IF(OR(E288=1,AND(P288&lt;=0,I288&gt;0)),1,0)</f>
        <v>0</v>
      </c>
      <c r="S288" s="15" t="n">
        <f aca="false">IF(L288&gt;0,1,0)</f>
        <v>0</v>
      </c>
    </row>
    <row r="289" customFormat="false" ht="15" hidden="false" customHeight="false" outlineLevel="0" collapsed="false">
      <c r="A289" s="15" t="n">
        <v>288</v>
      </c>
      <c r="B289" s="15" t="n">
        <f aca="false">INT((A289-1)/12)+1</f>
        <v>24</v>
      </c>
      <c r="C289" s="15" t="n">
        <f aca="false">MIN(Inputs!$C$4+B289-1,99)</f>
        <v>97</v>
      </c>
      <c r="D289" s="55" t="n">
        <f aca="false">Inputs!$C$29</f>
        <v>0.06</v>
      </c>
      <c r="E289" s="15" t="n">
        <f aca="false">R288</f>
        <v>0</v>
      </c>
      <c r="F289" s="56" t="n">
        <f aca="false">Q288</f>
        <v>350814.339663928</v>
      </c>
      <c r="G289" s="56" t="n">
        <f aca="false">IF(AND(MOD(A289-1,12)=0,B289&lt;=Inputs!$C$7,E289=0),Inputs!$C$6,0)</f>
        <v>0</v>
      </c>
      <c r="H289" s="56" t="n">
        <f aca="false">IF(B289=1,G289*Inputs!$C$9,0)</f>
        <v>0</v>
      </c>
      <c r="I289" s="56" t="n">
        <f aca="false">I288+G289</f>
        <v>120000</v>
      </c>
      <c r="J289" s="56" t="n">
        <f aca="false">(F289+G289+H289)*((1+D289)^(1/12)-1)</f>
        <v>1707.6065373616</v>
      </c>
      <c r="K289" s="56" t="n">
        <f aca="false">(F289+G289+H289+J289)*(Inputs!$C$14+IF(B289&lt;=10,Inputs!$C$12,Inputs!$C$13))/12</f>
        <v>176.260973100645</v>
      </c>
      <c r="L289" s="56" t="n">
        <f aca="false">IF(OR(E289=1,A289&lt;=Inputs!$C$15),0,MAX(Inputs!$C$8*I289-(F289+G289+H289+J289-K289),0))</f>
        <v>0</v>
      </c>
      <c r="M289" s="56" t="n">
        <f aca="false">L289*INDEX(Rates!$B$2:$C$101,C289+1,IF(Inputs!$C$5="Male",1,2))/1000/12*Inputs!$C$16</f>
        <v>0</v>
      </c>
      <c r="N289" s="56" t="n">
        <f aca="false">IF($V$1=1,MAX(F289+G289+H289+J289-K289-M289,0)*Inputs!$C$22/12,0)</f>
        <v>0</v>
      </c>
      <c r="O289" s="56" t="n">
        <f aca="false">IF(AND(MOD(A289,12)=0,B289&gt;=Inputs!$C$18),MAX(F289+G289+H289+J289-K289-M289-N289,0)*Inputs!$C$17,0)</f>
        <v>1761.72842614094</v>
      </c>
      <c r="P289" s="56" t="n">
        <f aca="false">F289+G289+H289+J289-K289-M289-N289+O289</f>
        <v>354107.41365433</v>
      </c>
      <c r="Q289" s="56" t="n">
        <f aca="false">IF(OR(E289=1,P289&lt;=0),0,P289)</f>
        <v>354107.41365433</v>
      </c>
      <c r="R289" s="15" t="n">
        <f aca="false">IF(OR(E289=1,AND(P289&lt;=0,I289&gt;0)),1,0)</f>
        <v>0</v>
      </c>
      <c r="S289" s="15" t="n">
        <f aca="false">IF(L289&gt;0,1,0)</f>
        <v>0</v>
      </c>
    </row>
    <row r="290" customFormat="false" ht="15" hidden="false" customHeight="false" outlineLevel="0" collapsed="false">
      <c r="A290" s="15" t="n">
        <v>289</v>
      </c>
      <c r="B290" s="15" t="n">
        <f aca="false">INT((A290-1)/12)+1</f>
        <v>25</v>
      </c>
      <c r="C290" s="15" t="n">
        <f aca="false">MIN(Inputs!$C$4+B290-1,99)</f>
        <v>98</v>
      </c>
      <c r="D290" s="55" t="n">
        <f aca="false">Inputs!$C$29</f>
        <v>0.06</v>
      </c>
      <c r="E290" s="15" t="n">
        <f aca="false">R289</f>
        <v>0</v>
      </c>
      <c r="F290" s="56" t="n">
        <f aca="false">Q289</f>
        <v>354107.41365433</v>
      </c>
      <c r="G290" s="56" t="n">
        <f aca="false">IF(AND(MOD(A290-1,12)=0,B290&lt;=Inputs!$C$7,E290=0),Inputs!$C$6,0)</f>
        <v>0</v>
      </c>
      <c r="H290" s="56" t="n">
        <f aca="false">IF(B290=1,G290*Inputs!$C$9,0)</f>
        <v>0</v>
      </c>
      <c r="I290" s="56" t="n">
        <f aca="false">I289+G290</f>
        <v>120000</v>
      </c>
      <c r="J290" s="56" t="n">
        <f aca="false">(F290+G290+H290)*((1+D290)^(1/12)-1)</f>
        <v>1723.6357415253</v>
      </c>
      <c r="K290" s="56" t="n">
        <f aca="false">(F290+G290+H290+J290)*(Inputs!$C$14+IF(B290&lt;=10,Inputs!$C$12,Inputs!$C$13))/12</f>
        <v>177.915524697927</v>
      </c>
      <c r="L290" s="56" t="n">
        <f aca="false">IF(OR(E290=1,A290&lt;=Inputs!$C$15),0,MAX(Inputs!$C$8*I290-(F290+G290+H290+J290-K290),0))</f>
        <v>0</v>
      </c>
      <c r="M290" s="56" t="n">
        <f aca="false">L290*INDEX(Rates!$B$2:$C$101,C290+1,IF(Inputs!$C$5="Male",1,2))/1000/12*Inputs!$C$16</f>
        <v>0</v>
      </c>
      <c r="N290" s="56" t="n">
        <f aca="false">IF($V$1=1,MAX(F290+G290+H290+J290-K290-M290,0)*Inputs!$C$22/12,0)</f>
        <v>0</v>
      </c>
      <c r="O290" s="56" t="n">
        <f aca="false">IF(AND(MOD(A290,12)=0,B290&gt;=Inputs!$C$18),MAX(F290+G290+H290+J290-K290-M290-N290,0)*Inputs!$C$17,0)</f>
        <v>0</v>
      </c>
      <c r="P290" s="56" t="n">
        <f aca="false">F290+G290+H290+J290-K290-M290-N290+O290</f>
        <v>355653.133871157</v>
      </c>
      <c r="Q290" s="56" t="n">
        <f aca="false">IF(OR(E290=1,P290&lt;=0),0,P290)</f>
        <v>355653.133871157</v>
      </c>
      <c r="R290" s="15" t="n">
        <f aca="false">IF(OR(E290=1,AND(P290&lt;=0,I290&gt;0)),1,0)</f>
        <v>0</v>
      </c>
      <c r="S290" s="15" t="n">
        <f aca="false">IF(L290&gt;0,1,0)</f>
        <v>0</v>
      </c>
    </row>
    <row r="291" customFormat="false" ht="15" hidden="false" customHeight="false" outlineLevel="0" collapsed="false">
      <c r="A291" s="15" t="n">
        <v>290</v>
      </c>
      <c r="B291" s="15" t="n">
        <f aca="false">INT((A291-1)/12)+1</f>
        <v>25</v>
      </c>
      <c r="C291" s="15" t="n">
        <f aca="false">MIN(Inputs!$C$4+B291-1,99)</f>
        <v>98</v>
      </c>
      <c r="D291" s="55" t="n">
        <f aca="false">Inputs!$C$29</f>
        <v>0.06</v>
      </c>
      <c r="E291" s="15" t="n">
        <f aca="false">R290</f>
        <v>0</v>
      </c>
      <c r="F291" s="56" t="n">
        <f aca="false">Q290</f>
        <v>355653.133871157</v>
      </c>
      <c r="G291" s="56" t="n">
        <f aca="false">IF(AND(MOD(A291-1,12)=0,B291&lt;=Inputs!$C$7,E291=0),Inputs!$C$6,0)</f>
        <v>0</v>
      </c>
      <c r="H291" s="56" t="n">
        <f aca="false">IF(B291=1,G291*Inputs!$C$9,0)</f>
        <v>0</v>
      </c>
      <c r="I291" s="56" t="n">
        <f aca="false">I290+G291</f>
        <v>120000</v>
      </c>
      <c r="J291" s="56" t="n">
        <f aca="false">(F291+G291+H291)*((1+D291)^(1/12)-1)</f>
        <v>1731.15961284058</v>
      </c>
      <c r="K291" s="56" t="n">
        <f aca="false">(F291+G291+H291+J291)*(Inputs!$C$14+IF(B291&lt;=10,Inputs!$C$12,Inputs!$C$13))/12</f>
        <v>178.692146741999</v>
      </c>
      <c r="L291" s="56" t="n">
        <f aca="false">IF(OR(E291=1,A291&lt;=Inputs!$C$15),0,MAX(Inputs!$C$8*I291-(F291+G291+H291+J291-K291),0))</f>
        <v>0</v>
      </c>
      <c r="M291" s="56" t="n">
        <f aca="false">L291*INDEX(Rates!$B$2:$C$101,C291+1,IF(Inputs!$C$5="Male",1,2))/1000/12*Inputs!$C$16</f>
        <v>0</v>
      </c>
      <c r="N291" s="56" t="n">
        <f aca="false">IF($V$1=1,MAX(F291+G291+H291+J291-K291-M291,0)*Inputs!$C$22/12,0)</f>
        <v>0</v>
      </c>
      <c r="O291" s="56" t="n">
        <f aca="false">IF(AND(MOD(A291,12)=0,B291&gt;=Inputs!$C$18),MAX(F291+G291+H291+J291-K291-M291-N291,0)*Inputs!$C$17,0)</f>
        <v>0</v>
      </c>
      <c r="P291" s="56" t="n">
        <f aca="false">F291+G291+H291+J291-K291-M291-N291+O291</f>
        <v>357205.601337255</v>
      </c>
      <c r="Q291" s="56" t="n">
        <f aca="false">IF(OR(E291=1,P291&lt;=0),0,P291)</f>
        <v>357205.601337255</v>
      </c>
      <c r="R291" s="15" t="n">
        <f aca="false">IF(OR(E291=1,AND(P291&lt;=0,I291&gt;0)),1,0)</f>
        <v>0</v>
      </c>
      <c r="S291" s="15" t="n">
        <f aca="false">IF(L291&gt;0,1,0)</f>
        <v>0</v>
      </c>
    </row>
    <row r="292" customFormat="false" ht="15" hidden="false" customHeight="false" outlineLevel="0" collapsed="false">
      <c r="A292" s="15" t="n">
        <v>291</v>
      </c>
      <c r="B292" s="15" t="n">
        <f aca="false">INT((A292-1)/12)+1</f>
        <v>25</v>
      </c>
      <c r="C292" s="15" t="n">
        <f aca="false">MIN(Inputs!$C$4+B292-1,99)</f>
        <v>98</v>
      </c>
      <c r="D292" s="55" t="n">
        <f aca="false">Inputs!$C$29</f>
        <v>0.06</v>
      </c>
      <c r="E292" s="15" t="n">
        <f aca="false">R291</f>
        <v>0</v>
      </c>
      <c r="F292" s="56" t="n">
        <f aca="false">Q291</f>
        <v>357205.601337255</v>
      </c>
      <c r="G292" s="56" t="n">
        <f aca="false">IF(AND(MOD(A292-1,12)=0,B292&lt;=Inputs!$C$7,E292=0),Inputs!$C$6,0)</f>
        <v>0</v>
      </c>
      <c r="H292" s="56" t="n">
        <f aca="false">IF(B292=1,G292*Inputs!$C$9,0)</f>
        <v>0</v>
      </c>
      <c r="I292" s="56" t="n">
        <f aca="false">I291+G292</f>
        <v>120000</v>
      </c>
      <c r="J292" s="56" t="n">
        <f aca="false">(F292+G292+H292)*((1+D292)^(1/12)-1)</f>
        <v>1738.71632673286</v>
      </c>
      <c r="K292" s="56" t="n">
        <f aca="false">(F292+G292+H292+J292)*(Inputs!$C$14+IF(B292&lt;=10,Inputs!$C$12,Inputs!$C$13))/12</f>
        <v>179.472158831994</v>
      </c>
      <c r="L292" s="56" t="n">
        <f aca="false">IF(OR(E292=1,A292&lt;=Inputs!$C$15),0,MAX(Inputs!$C$8*I292-(F292+G292+H292+J292-K292),0))</f>
        <v>0</v>
      </c>
      <c r="M292" s="56" t="n">
        <f aca="false">L292*INDEX(Rates!$B$2:$C$101,C292+1,IF(Inputs!$C$5="Male",1,2))/1000/12*Inputs!$C$16</f>
        <v>0</v>
      </c>
      <c r="N292" s="56" t="n">
        <f aca="false">IF($V$1=1,MAX(F292+G292+H292+J292-K292-M292,0)*Inputs!$C$22/12,0)</f>
        <v>0</v>
      </c>
      <c r="O292" s="56" t="n">
        <f aca="false">IF(AND(MOD(A292,12)=0,B292&gt;=Inputs!$C$18),MAX(F292+G292+H292+J292-K292-M292-N292,0)*Inputs!$C$17,0)</f>
        <v>0</v>
      </c>
      <c r="P292" s="56" t="n">
        <f aca="false">F292+G292+H292+J292-K292-M292-N292+O292</f>
        <v>358764.845505156</v>
      </c>
      <c r="Q292" s="56" t="n">
        <f aca="false">IF(OR(E292=1,P292&lt;=0),0,P292)</f>
        <v>358764.845505156</v>
      </c>
      <c r="R292" s="15" t="n">
        <f aca="false">IF(OR(E292=1,AND(P292&lt;=0,I292&gt;0)),1,0)</f>
        <v>0</v>
      </c>
      <c r="S292" s="15" t="n">
        <f aca="false">IF(L292&gt;0,1,0)</f>
        <v>0</v>
      </c>
    </row>
    <row r="293" customFormat="false" ht="15" hidden="false" customHeight="false" outlineLevel="0" collapsed="false">
      <c r="A293" s="15" t="n">
        <v>292</v>
      </c>
      <c r="B293" s="15" t="n">
        <f aca="false">INT((A293-1)/12)+1</f>
        <v>25</v>
      </c>
      <c r="C293" s="15" t="n">
        <f aca="false">MIN(Inputs!$C$4+B293-1,99)</f>
        <v>98</v>
      </c>
      <c r="D293" s="55" t="n">
        <f aca="false">Inputs!$C$29</f>
        <v>0.06</v>
      </c>
      <c r="E293" s="15" t="n">
        <f aca="false">R292</f>
        <v>0</v>
      </c>
      <c r="F293" s="56" t="n">
        <f aca="false">Q292</f>
        <v>358764.845505156</v>
      </c>
      <c r="G293" s="56" t="n">
        <f aca="false">IF(AND(MOD(A293-1,12)=0,B293&lt;=Inputs!$C$7,E293=0),Inputs!$C$6,0)</f>
        <v>0</v>
      </c>
      <c r="H293" s="56" t="n">
        <f aca="false">IF(B293=1,G293*Inputs!$C$9,0)</f>
        <v>0</v>
      </c>
      <c r="I293" s="56" t="n">
        <f aca="false">I292+G293</f>
        <v>120000</v>
      </c>
      <c r="J293" s="56" t="n">
        <f aca="false">(F293+G293+H293)*((1+D293)^(1/12)-1)</f>
        <v>1746.30602656384</v>
      </c>
      <c r="K293" s="56" t="n">
        <f aca="false">(F293+G293+H293+J293)*(Inputs!$C$14+IF(B293&lt;=10,Inputs!$C$12,Inputs!$C$13))/12</f>
        <v>180.25557576586</v>
      </c>
      <c r="L293" s="56" t="n">
        <f aca="false">IF(OR(E293=1,A293&lt;=Inputs!$C$15),0,MAX(Inputs!$C$8*I293-(F293+G293+H293+J293-K293),0))</f>
        <v>0</v>
      </c>
      <c r="M293" s="56" t="n">
        <f aca="false">L293*INDEX(Rates!$B$2:$C$101,C293+1,IF(Inputs!$C$5="Male",1,2))/1000/12*Inputs!$C$16</f>
        <v>0</v>
      </c>
      <c r="N293" s="56" t="n">
        <f aca="false">IF($V$1=1,MAX(F293+G293+H293+J293-K293-M293,0)*Inputs!$C$22/12,0)</f>
        <v>0</v>
      </c>
      <c r="O293" s="56" t="n">
        <f aca="false">IF(AND(MOD(A293,12)=0,B293&gt;=Inputs!$C$18),MAX(F293+G293+H293+J293-K293-M293-N293,0)*Inputs!$C$17,0)</f>
        <v>0</v>
      </c>
      <c r="P293" s="56" t="n">
        <f aca="false">F293+G293+H293+J293-K293-M293-N293+O293</f>
        <v>360330.895955954</v>
      </c>
      <c r="Q293" s="56" t="n">
        <f aca="false">IF(OR(E293=1,P293&lt;=0),0,P293)</f>
        <v>360330.895955954</v>
      </c>
      <c r="R293" s="15" t="n">
        <f aca="false">IF(OR(E293=1,AND(P293&lt;=0,I293&gt;0)),1,0)</f>
        <v>0</v>
      </c>
      <c r="S293" s="15" t="n">
        <f aca="false">IF(L293&gt;0,1,0)</f>
        <v>0</v>
      </c>
    </row>
    <row r="294" customFormat="false" ht="15" hidden="false" customHeight="false" outlineLevel="0" collapsed="false">
      <c r="A294" s="15" t="n">
        <v>293</v>
      </c>
      <c r="B294" s="15" t="n">
        <f aca="false">INT((A294-1)/12)+1</f>
        <v>25</v>
      </c>
      <c r="C294" s="15" t="n">
        <f aca="false">MIN(Inputs!$C$4+B294-1,99)</f>
        <v>98</v>
      </c>
      <c r="D294" s="55" t="n">
        <f aca="false">Inputs!$C$29</f>
        <v>0.06</v>
      </c>
      <c r="E294" s="15" t="n">
        <f aca="false">R293</f>
        <v>0</v>
      </c>
      <c r="F294" s="56" t="n">
        <f aca="false">Q293</f>
        <v>360330.895955954</v>
      </c>
      <c r="G294" s="56" t="n">
        <f aca="false">IF(AND(MOD(A294-1,12)=0,B294&lt;=Inputs!$C$7,E294=0),Inputs!$C$6,0)</f>
        <v>0</v>
      </c>
      <c r="H294" s="56" t="n">
        <f aca="false">IF(B294=1,G294*Inputs!$C$9,0)</f>
        <v>0</v>
      </c>
      <c r="I294" s="56" t="n">
        <f aca="false">I293+G294</f>
        <v>120000</v>
      </c>
      <c r="J294" s="56" t="n">
        <f aca="false">(F294+G294+H294)*((1+D294)^(1/12)-1)</f>
        <v>1753.92885632097</v>
      </c>
      <c r="K294" s="56" t="n">
        <f aca="false">(F294+G294+H294+J294)*(Inputs!$C$14+IF(B294&lt;=10,Inputs!$C$12,Inputs!$C$13))/12</f>
        <v>181.042412406138</v>
      </c>
      <c r="L294" s="56" t="n">
        <f aca="false">IF(OR(E294=1,A294&lt;=Inputs!$C$15),0,MAX(Inputs!$C$8*I294-(F294+G294+H294+J294-K294),0))</f>
        <v>0</v>
      </c>
      <c r="M294" s="56" t="n">
        <f aca="false">L294*INDEX(Rates!$B$2:$C$101,C294+1,IF(Inputs!$C$5="Male",1,2))/1000/12*Inputs!$C$16</f>
        <v>0</v>
      </c>
      <c r="N294" s="56" t="n">
        <f aca="false">IF($V$1=1,MAX(F294+G294+H294+J294-K294-M294,0)*Inputs!$C$22/12,0)</f>
        <v>0</v>
      </c>
      <c r="O294" s="56" t="n">
        <f aca="false">IF(AND(MOD(A294,12)=0,B294&gt;=Inputs!$C$18),MAX(F294+G294+H294+J294-K294-M294-N294,0)*Inputs!$C$17,0)</f>
        <v>0</v>
      </c>
      <c r="P294" s="56" t="n">
        <f aca="false">F294+G294+H294+J294-K294-M294-N294+O294</f>
        <v>361903.782399869</v>
      </c>
      <c r="Q294" s="56" t="n">
        <f aca="false">IF(OR(E294=1,P294&lt;=0),0,P294)</f>
        <v>361903.782399869</v>
      </c>
      <c r="R294" s="15" t="n">
        <f aca="false">IF(OR(E294=1,AND(P294&lt;=0,I294&gt;0)),1,0)</f>
        <v>0</v>
      </c>
      <c r="S294" s="15" t="n">
        <f aca="false">IF(L294&gt;0,1,0)</f>
        <v>0</v>
      </c>
    </row>
    <row r="295" customFormat="false" ht="15" hidden="false" customHeight="false" outlineLevel="0" collapsed="false">
      <c r="A295" s="15" t="n">
        <v>294</v>
      </c>
      <c r="B295" s="15" t="n">
        <f aca="false">INT((A295-1)/12)+1</f>
        <v>25</v>
      </c>
      <c r="C295" s="15" t="n">
        <f aca="false">MIN(Inputs!$C$4+B295-1,99)</f>
        <v>98</v>
      </c>
      <c r="D295" s="55" t="n">
        <f aca="false">Inputs!$C$29</f>
        <v>0.06</v>
      </c>
      <c r="E295" s="15" t="n">
        <f aca="false">R294</f>
        <v>0</v>
      </c>
      <c r="F295" s="56" t="n">
        <f aca="false">Q294</f>
        <v>361903.782399869</v>
      </c>
      <c r="G295" s="56" t="n">
        <f aca="false">IF(AND(MOD(A295-1,12)=0,B295&lt;=Inputs!$C$7,E295=0),Inputs!$C$6,0)</f>
        <v>0</v>
      </c>
      <c r="H295" s="56" t="n">
        <f aca="false">IF(B295=1,G295*Inputs!$C$9,0)</f>
        <v>0</v>
      </c>
      <c r="I295" s="56" t="n">
        <f aca="false">I294+G295</f>
        <v>120000</v>
      </c>
      <c r="J295" s="56" t="n">
        <f aca="false">(F295+G295+H295)*((1+D295)^(1/12)-1)</f>
        <v>1761.58496062027</v>
      </c>
      <c r="K295" s="56" t="n">
        <f aca="false">(F295+G295+H295+J295)*(Inputs!$C$14+IF(B295&lt;=10,Inputs!$C$12,Inputs!$C$13))/12</f>
        <v>181.832683680245</v>
      </c>
      <c r="L295" s="56" t="n">
        <f aca="false">IF(OR(E295=1,A295&lt;=Inputs!$C$15),0,MAX(Inputs!$C$8*I295-(F295+G295+H295+J295-K295),0))</f>
        <v>0</v>
      </c>
      <c r="M295" s="56" t="n">
        <f aca="false">L295*INDEX(Rates!$B$2:$C$101,C295+1,IF(Inputs!$C$5="Male",1,2))/1000/12*Inputs!$C$16</f>
        <v>0</v>
      </c>
      <c r="N295" s="56" t="n">
        <f aca="false">IF($V$1=1,MAX(F295+G295+H295+J295-K295-M295,0)*Inputs!$C$22/12,0)</f>
        <v>0</v>
      </c>
      <c r="O295" s="56" t="n">
        <f aca="false">IF(AND(MOD(A295,12)=0,B295&gt;=Inputs!$C$18),MAX(F295+G295+H295+J295-K295-M295-N295,0)*Inputs!$C$17,0)</f>
        <v>0</v>
      </c>
      <c r="P295" s="56" t="n">
        <f aca="false">F295+G295+H295+J295-K295-M295-N295+O295</f>
        <v>363483.534676809</v>
      </c>
      <c r="Q295" s="56" t="n">
        <f aca="false">IF(OR(E295=1,P295&lt;=0),0,P295)</f>
        <v>363483.534676809</v>
      </c>
      <c r="R295" s="15" t="n">
        <f aca="false">IF(OR(E295=1,AND(P295&lt;=0,I295&gt;0)),1,0)</f>
        <v>0</v>
      </c>
      <c r="S295" s="15" t="n">
        <f aca="false">IF(L295&gt;0,1,0)</f>
        <v>0</v>
      </c>
    </row>
    <row r="296" customFormat="false" ht="15" hidden="false" customHeight="false" outlineLevel="0" collapsed="false">
      <c r="A296" s="15" t="n">
        <v>295</v>
      </c>
      <c r="B296" s="15" t="n">
        <f aca="false">INT((A296-1)/12)+1</f>
        <v>25</v>
      </c>
      <c r="C296" s="15" t="n">
        <f aca="false">MIN(Inputs!$C$4+B296-1,99)</f>
        <v>98</v>
      </c>
      <c r="D296" s="55" t="n">
        <f aca="false">Inputs!$C$29</f>
        <v>0.06</v>
      </c>
      <c r="E296" s="15" t="n">
        <f aca="false">R295</f>
        <v>0</v>
      </c>
      <c r="F296" s="56" t="n">
        <f aca="false">Q295</f>
        <v>363483.534676809</v>
      </c>
      <c r="G296" s="56" t="n">
        <f aca="false">IF(AND(MOD(A296-1,12)=0,B296&lt;=Inputs!$C$7,E296=0),Inputs!$C$6,0)</f>
        <v>0</v>
      </c>
      <c r="H296" s="56" t="n">
        <f aca="false">IF(B296=1,G296*Inputs!$C$9,0)</f>
        <v>0</v>
      </c>
      <c r="I296" s="56" t="n">
        <f aca="false">I295+G296</f>
        <v>120000</v>
      </c>
      <c r="J296" s="56" t="n">
        <f aca="false">(F296+G296+H296)*((1+D296)^(1/12)-1)</f>
        <v>1769.27448470899</v>
      </c>
      <c r="K296" s="56" t="n">
        <f aca="false">(F296+G296+H296+J296)*(Inputs!$C$14+IF(B296&lt;=10,Inputs!$C$12,Inputs!$C$13))/12</f>
        <v>182.626404580759</v>
      </c>
      <c r="L296" s="56" t="n">
        <f aca="false">IF(OR(E296=1,A296&lt;=Inputs!$C$15),0,MAX(Inputs!$C$8*I296-(F296+G296+H296+J296-K296),0))</f>
        <v>0</v>
      </c>
      <c r="M296" s="56" t="n">
        <f aca="false">L296*INDEX(Rates!$B$2:$C$101,C296+1,IF(Inputs!$C$5="Male",1,2))/1000/12*Inputs!$C$16</f>
        <v>0</v>
      </c>
      <c r="N296" s="56" t="n">
        <f aca="false">IF($V$1=1,MAX(F296+G296+H296+J296-K296-M296,0)*Inputs!$C$22/12,0)</f>
        <v>0</v>
      </c>
      <c r="O296" s="56" t="n">
        <f aca="false">IF(AND(MOD(A296,12)=0,B296&gt;=Inputs!$C$18),MAX(F296+G296+H296+J296-K296-M296-N296,0)*Inputs!$C$17,0)</f>
        <v>0</v>
      </c>
      <c r="P296" s="56" t="n">
        <f aca="false">F296+G296+H296+J296-K296-M296-N296+O296</f>
        <v>365070.182756937</v>
      </c>
      <c r="Q296" s="56" t="n">
        <f aca="false">IF(OR(E296=1,P296&lt;=0),0,P296)</f>
        <v>365070.182756937</v>
      </c>
      <c r="R296" s="15" t="n">
        <f aca="false">IF(OR(E296=1,AND(P296&lt;=0,I296&gt;0)),1,0)</f>
        <v>0</v>
      </c>
      <c r="S296" s="15" t="n">
        <f aca="false">IF(L296&gt;0,1,0)</f>
        <v>0</v>
      </c>
    </row>
    <row r="297" customFormat="false" ht="15" hidden="false" customHeight="false" outlineLevel="0" collapsed="false">
      <c r="A297" s="15" t="n">
        <v>296</v>
      </c>
      <c r="B297" s="15" t="n">
        <f aca="false">INT((A297-1)/12)+1</f>
        <v>25</v>
      </c>
      <c r="C297" s="15" t="n">
        <f aca="false">MIN(Inputs!$C$4+B297-1,99)</f>
        <v>98</v>
      </c>
      <c r="D297" s="55" t="n">
        <f aca="false">Inputs!$C$29</f>
        <v>0.06</v>
      </c>
      <c r="E297" s="15" t="n">
        <f aca="false">R296</f>
        <v>0</v>
      </c>
      <c r="F297" s="56" t="n">
        <f aca="false">Q296</f>
        <v>365070.182756937</v>
      </c>
      <c r="G297" s="56" t="n">
        <f aca="false">IF(AND(MOD(A297-1,12)=0,B297&lt;=Inputs!$C$7,E297=0),Inputs!$C$6,0)</f>
        <v>0</v>
      </c>
      <c r="H297" s="56" t="n">
        <f aca="false">IF(B297=1,G297*Inputs!$C$9,0)</f>
        <v>0</v>
      </c>
      <c r="I297" s="56" t="n">
        <f aca="false">I296+G297</f>
        <v>120000</v>
      </c>
      <c r="J297" s="56" t="n">
        <f aca="false">(F297+G297+H297)*((1+D297)^(1/12)-1)</f>
        <v>1776.99757446842</v>
      </c>
      <c r="K297" s="56" t="n">
        <f aca="false">(F297+G297+H297+J297)*(Inputs!$C$14+IF(B297&lt;=10,Inputs!$C$12,Inputs!$C$13))/12</f>
        <v>183.423590165703</v>
      </c>
      <c r="L297" s="56" t="n">
        <f aca="false">IF(OR(E297=1,A297&lt;=Inputs!$C$15),0,MAX(Inputs!$C$8*I297-(F297+G297+H297+J297-K297),0))</f>
        <v>0</v>
      </c>
      <c r="M297" s="56" t="n">
        <f aca="false">L297*INDEX(Rates!$B$2:$C$101,C297+1,IF(Inputs!$C$5="Male",1,2))/1000/12*Inputs!$C$16</f>
        <v>0</v>
      </c>
      <c r="N297" s="56" t="n">
        <f aca="false">IF($V$1=1,MAX(F297+G297+H297+J297-K297-M297,0)*Inputs!$C$22/12,0)</f>
        <v>0</v>
      </c>
      <c r="O297" s="56" t="n">
        <f aca="false">IF(AND(MOD(A297,12)=0,B297&gt;=Inputs!$C$18),MAX(F297+G297+H297+J297-K297-M297-N297,0)*Inputs!$C$17,0)</f>
        <v>0</v>
      </c>
      <c r="P297" s="56" t="n">
        <f aca="false">F297+G297+H297+J297-K297-M297-N297+O297</f>
        <v>366663.75674124</v>
      </c>
      <c r="Q297" s="56" t="n">
        <f aca="false">IF(OR(E297=1,P297&lt;=0),0,P297)</f>
        <v>366663.75674124</v>
      </c>
      <c r="R297" s="15" t="n">
        <f aca="false">IF(OR(E297=1,AND(P297&lt;=0,I297&gt;0)),1,0)</f>
        <v>0</v>
      </c>
      <c r="S297" s="15" t="n">
        <f aca="false">IF(L297&gt;0,1,0)</f>
        <v>0</v>
      </c>
    </row>
    <row r="298" customFormat="false" ht="15" hidden="false" customHeight="false" outlineLevel="0" collapsed="false">
      <c r="A298" s="15" t="n">
        <v>297</v>
      </c>
      <c r="B298" s="15" t="n">
        <f aca="false">INT((A298-1)/12)+1</f>
        <v>25</v>
      </c>
      <c r="C298" s="15" t="n">
        <f aca="false">MIN(Inputs!$C$4+B298-1,99)</f>
        <v>98</v>
      </c>
      <c r="D298" s="55" t="n">
        <f aca="false">Inputs!$C$29</f>
        <v>0.06</v>
      </c>
      <c r="E298" s="15" t="n">
        <f aca="false">R297</f>
        <v>0</v>
      </c>
      <c r="F298" s="56" t="n">
        <f aca="false">Q297</f>
        <v>366663.75674124</v>
      </c>
      <c r="G298" s="56" t="n">
        <f aca="false">IF(AND(MOD(A298-1,12)=0,B298&lt;=Inputs!$C$7,E298=0),Inputs!$C$6,0)</f>
        <v>0</v>
      </c>
      <c r="H298" s="56" t="n">
        <f aca="false">IF(B298=1,G298*Inputs!$C$9,0)</f>
        <v>0</v>
      </c>
      <c r="I298" s="56" t="n">
        <f aca="false">I297+G298</f>
        <v>120000</v>
      </c>
      <c r="J298" s="56" t="n">
        <f aca="false">(F298+G298+H298)*((1+D298)^(1/12)-1)</f>
        <v>1784.75437641663</v>
      </c>
      <c r="K298" s="56" t="n">
        <f aca="false">(F298+G298+H298+J298)*(Inputs!$C$14+IF(B298&lt;=10,Inputs!$C$12,Inputs!$C$13))/12</f>
        <v>184.224255558828</v>
      </c>
      <c r="L298" s="56" t="n">
        <f aca="false">IF(OR(E298=1,A298&lt;=Inputs!$C$15),0,MAX(Inputs!$C$8*I298-(F298+G298+H298+J298-K298),0))</f>
        <v>0</v>
      </c>
      <c r="M298" s="56" t="n">
        <f aca="false">L298*INDEX(Rates!$B$2:$C$101,C298+1,IF(Inputs!$C$5="Male",1,2))/1000/12*Inputs!$C$16</f>
        <v>0</v>
      </c>
      <c r="N298" s="56" t="n">
        <f aca="false">IF($V$1=1,MAX(F298+G298+H298+J298-K298-M298,0)*Inputs!$C$22/12,0)</f>
        <v>0</v>
      </c>
      <c r="O298" s="56" t="n">
        <f aca="false">IF(AND(MOD(A298,12)=0,B298&gt;=Inputs!$C$18),MAX(F298+G298+H298+J298-K298-M298-N298,0)*Inputs!$C$17,0)</f>
        <v>0</v>
      </c>
      <c r="P298" s="56" t="n">
        <f aca="false">F298+G298+H298+J298-K298-M298-N298+O298</f>
        <v>368264.286862098</v>
      </c>
      <c r="Q298" s="56" t="n">
        <f aca="false">IF(OR(E298=1,P298&lt;=0),0,P298)</f>
        <v>368264.286862098</v>
      </c>
      <c r="R298" s="15" t="n">
        <f aca="false">IF(OR(E298=1,AND(P298&lt;=0,I298&gt;0)),1,0)</f>
        <v>0</v>
      </c>
      <c r="S298" s="15" t="n">
        <f aca="false">IF(L298&gt;0,1,0)</f>
        <v>0</v>
      </c>
    </row>
    <row r="299" customFormat="false" ht="15" hidden="false" customHeight="false" outlineLevel="0" collapsed="false">
      <c r="A299" s="15" t="n">
        <v>298</v>
      </c>
      <c r="B299" s="15" t="n">
        <f aca="false">INT((A299-1)/12)+1</f>
        <v>25</v>
      </c>
      <c r="C299" s="15" t="n">
        <f aca="false">MIN(Inputs!$C$4+B299-1,99)</f>
        <v>98</v>
      </c>
      <c r="D299" s="55" t="n">
        <f aca="false">Inputs!$C$29</f>
        <v>0.06</v>
      </c>
      <c r="E299" s="15" t="n">
        <f aca="false">R298</f>
        <v>0</v>
      </c>
      <c r="F299" s="56" t="n">
        <f aca="false">Q298</f>
        <v>368264.286862098</v>
      </c>
      <c r="G299" s="56" t="n">
        <f aca="false">IF(AND(MOD(A299-1,12)=0,B299&lt;=Inputs!$C$7,E299=0),Inputs!$C$6,0)</f>
        <v>0</v>
      </c>
      <c r="H299" s="56" t="n">
        <f aca="false">IF(B299=1,G299*Inputs!$C$9,0)</f>
        <v>0</v>
      </c>
      <c r="I299" s="56" t="n">
        <f aca="false">I298+G299</f>
        <v>120000</v>
      </c>
      <c r="J299" s="56" t="n">
        <f aca="false">(F299+G299+H299)*((1+D299)^(1/12)-1)</f>
        <v>1792.54503771126</v>
      </c>
      <c r="K299" s="56" t="n">
        <f aca="false">(F299+G299+H299+J299)*(Inputs!$C$14+IF(B299&lt;=10,Inputs!$C$12,Inputs!$C$13))/12</f>
        <v>185.028415949905</v>
      </c>
      <c r="L299" s="56" t="n">
        <f aca="false">IF(OR(E299=1,A299&lt;=Inputs!$C$15),0,MAX(Inputs!$C$8*I299-(F299+G299+H299+J299-K299),0))</f>
        <v>0</v>
      </c>
      <c r="M299" s="56" t="n">
        <f aca="false">L299*INDEX(Rates!$B$2:$C$101,C299+1,IF(Inputs!$C$5="Male",1,2))/1000/12*Inputs!$C$16</f>
        <v>0</v>
      </c>
      <c r="N299" s="56" t="n">
        <f aca="false">IF($V$1=1,MAX(F299+G299+H299+J299-K299-M299,0)*Inputs!$C$22/12,0)</f>
        <v>0</v>
      </c>
      <c r="O299" s="56" t="n">
        <f aca="false">IF(AND(MOD(A299,12)=0,B299&gt;=Inputs!$C$18),MAX(F299+G299+H299+J299-K299-M299-N299,0)*Inputs!$C$17,0)</f>
        <v>0</v>
      </c>
      <c r="P299" s="56" t="n">
        <f aca="false">F299+G299+H299+J299-K299-M299-N299+O299</f>
        <v>369871.803483859</v>
      </c>
      <c r="Q299" s="56" t="n">
        <f aca="false">IF(OR(E299=1,P299&lt;=0),0,P299)</f>
        <v>369871.803483859</v>
      </c>
      <c r="R299" s="15" t="n">
        <f aca="false">IF(OR(E299=1,AND(P299&lt;=0,I299&gt;0)),1,0)</f>
        <v>0</v>
      </c>
      <c r="S299" s="15" t="n">
        <f aca="false">IF(L299&gt;0,1,0)</f>
        <v>0</v>
      </c>
    </row>
    <row r="300" customFormat="false" ht="15" hidden="false" customHeight="false" outlineLevel="0" collapsed="false">
      <c r="A300" s="15" t="n">
        <v>299</v>
      </c>
      <c r="B300" s="15" t="n">
        <f aca="false">INT((A300-1)/12)+1</f>
        <v>25</v>
      </c>
      <c r="C300" s="15" t="n">
        <f aca="false">MIN(Inputs!$C$4+B300-1,99)</f>
        <v>98</v>
      </c>
      <c r="D300" s="55" t="n">
        <f aca="false">Inputs!$C$29</f>
        <v>0.06</v>
      </c>
      <c r="E300" s="15" t="n">
        <f aca="false">R299</f>
        <v>0</v>
      </c>
      <c r="F300" s="56" t="n">
        <f aca="false">Q299</f>
        <v>369871.803483859</v>
      </c>
      <c r="G300" s="56" t="n">
        <f aca="false">IF(AND(MOD(A300-1,12)=0,B300&lt;=Inputs!$C$7,E300=0),Inputs!$C$6,0)</f>
        <v>0</v>
      </c>
      <c r="H300" s="56" t="n">
        <f aca="false">IF(B300=1,G300*Inputs!$C$9,0)</f>
        <v>0</v>
      </c>
      <c r="I300" s="56" t="n">
        <f aca="false">I299+G300</f>
        <v>120000</v>
      </c>
      <c r="J300" s="56" t="n">
        <f aca="false">(F300+G300+H300)*((1+D300)^(1/12)-1)</f>
        <v>1800.36970615231</v>
      </c>
      <c r="K300" s="56" t="n">
        <f aca="false">(F300+G300+H300+J300)*(Inputs!$C$14+IF(B300&lt;=10,Inputs!$C$12,Inputs!$C$13))/12</f>
        <v>185.836086595006</v>
      </c>
      <c r="L300" s="56" t="n">
        <f aca="false">IF(OR(E300=1,A300&lt;=Inputs!$C$15),0,MAX(Inputs!$C$8*I300-(F300+G300+H300+J300-K300),0))</f>
        <v>0</v>
      </c>
      <c r="M300" s="56" t="n">
        <f aca="false">L300*INDEX(Rates!$B$2:$C$101,C300+1,IF(Inputs!$C$5="Male",1,2))/1000/12*Inputs!$C$16</f>
        <v>0</v>
      </c>
      <c r="N300" s="56" t="n">
        <f aca="false">IF($V$1=1,MAX(F300+G300+H300+J300-K300-M300,0)*Inputs!$C$22/12,0)</f>
        <v>0</v>
      </c>
      <c r="O300" s="56" t="n">
        <f aca="false">IF(AND(MOD(A300,12)=0,B300&gt;=Inputs!$C$18),MAX(F300+G300+H300+J300-K300-M300-N300,0)*Inputs!$C$17,0)</f>
        <v>0</v>
      </c>
      <c r="P300" s="56" t="n">
        <f aca="false">F300+G300+H300+J300-K300-M300-N300+O300</f>
        <v>371486.337103417</v>
      </c>
      <c r="Q300" s="56" t="n">
        <f aca="false">IF(OR(E300=1,P300&lt;=0),0,P300)</f>
        <v>371486.337103417</v>
      </c>
      <c r="R300" s="15" t="n">
        <f aca="false">IF(OR(E300=1,AND(P300&lt;=0,I300&gt;0)),1,0)</f>
        <v>0</v>
      </c>
      <c r="S300" s="15" t="n">
        <f aca="false">IF(L300&gt;0,1,0)</f>
        <v>0</v>
      </c>
    </row>
    <row r="301" customFormat="false" ht="15" hidden="false" customHeight="false" outlineLevel="0" collapsed="false">
      <c r="A301" s="15" t="n">
        <v>300</v>
      </c>
      <c r="B301" s="15" t="n">
        <f aca="false">INT((A301-1)/12)+1</f>
        <v>25</v>
      </c>
      <c r="C301" s="15" t="n">
        <f aca="false">MIN(Inputs!$C$4+B301-1,99)</f>
        <v>98</v>
      </c>
      <c r="D301" s="55" t="n">
        <f aca="false">Inputs!$C$29</f>
        <v>0.06</v>
      </c>
      <c r="E301" s="15" t="n">
        <f aca="false">R300</f>
        <v>0</v>
      </c>
      <c r="F301" s="56" t="n">
        <f aca="false">Q300</f>
        <v>371486.337103417</v>
      </c>
      <c r="G301" s="56" t="n">
        <f aca="false">IF(AND(MOD(A301-1,12)=0,B301&lt;=Inputs!$C$7,E301=0),Inputs!$C$6,0)</f>
        <v>0</v>
      </c>
      <c r="H301" s="56" t="n">
        <f aca="false">IF(B301=1,G301*Inputs!$C$9,0)</f>
        <v>0</v>
      </c>
      <c r="I301" s="56" t="n">
        <f aca="false">I300+G301</f>
        <v>120000</v>
      </c>
      <c r="J301" s="56" t="n">
        <f aca="false">(F301+G301+H301)*((1+D301)^(1/12)-1)</f>
        <v>1808.22853018495</v>
      </c>
      <c r="K301" s="56" t="n">
        <f aca="false">(F301+G301+H301+J301)*(Inputs!$C$14+IF(B301&lt;=10,Inputs!$C$12,Inputs!$C$13))/12</f>
        <v>186.647282816801</v>
      </c>
      <c r="L301" s="56" t="n">
        <f aca="false">IF(OR(E301=1,A301&lt;=Inputs!$C$15),0,MAX(Inputs!$C$8*I301-(F301+G301+H301+J301-K301),0))</f>
        <v>0</v>
      </c>
      <c r="M301" s="56" t="n">
        <f aca="false">L301*INDEX(Rates!$B$2:$C$101,C301+1,IF(Inputs!$C$5="Male",1,2))/1000/12*Inputs!$C$16</f>
        <v>0</v>
      </c>
      <c r="N301" s="56" t="n">
        <f aca="false">IF($V$1=1,MAX(F301+G301+H301+J301-K301-M301,0)*Inputs!$C$22/12,0)</f>
        <v>0</v>
      </c>
      <c r="O301" s="56" t="n">
        <f aca="false">IF(AND(MOD(A301,12)=0,B301&gt;=Inputs!$C$18),MAX(F301+G301+H301+J301-K301-M301-N301,0)*Inputs!$C$17,0)</f>
        <v>1865.53959175392</v>
      </c>
      <c r="P301" s="56" t="n">
        <f aca="false">F301+G301+H301+J301-K301-M301-N301+O301</f>
        <v>374973.457942539</v>
      </c>
      <c r="Q301" s="56" t="n">
        <f aca="false">IF(OR(E301=1,P301&lt;=0),0,P301)</f>
        <v>374973.457942539</v>
      </c>
      <c r="R301" s="15" t="n">
        <f aca="false">IF(OR(E301=1,AND(P301&lt;=0,I301&gt;0)),1,0)</f>
        <v>0</v>
      </c>
      <c r="S301" s="15" t="n">
        <f aca="false">IF(L301&gt;0,1,0)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9" min="1" style="0" width="14"/>
  </cols>
  <sheetData>
    <row r="1" customFormat="false" ht="23.85" hidden="false" customHeight="false" outlineLevel="0" collapsed="false">
      <c r="A1" s="52" t="s">
        <v>152</v>
      </c>
      <c r="B1" s="52" t="s">
        <v>77</v>
      </c>
      <c r="C1" s="52" t="s">
        <v>122</v>
      </c>
      <c r="D1" s="52" t="s">
        <v>153</v>
      </c>
      <c r="E1" s="52" t="s">
        <v>154</v>
      </c>
      <c r="F1" s="52" t="s">
        <v>155</v>
      </c>
      <c r="G1" s="52" t="s">
        <v>156</v>
      </c>
      <c r="H1" s="52" t="s">
        <v>157</v>
      </c>
      <c r="I1" s="52" t="s">
        <v>158</v>
      </c>
      <c r="J1" s="52" t="s">
        <v>159</v>
      </c>
      <c r="K1" s="52" t="s">
        <v>160</v>
      </c>
      <c r="L1" s="52" t="s">
        <v>161</v>
      </c>
      <c r="M1" s="52" t="s">
        <v>162</v>
      </c>
      <c r="N1" s="52" t="s">
        <v>163</v>
      </c>
      <c r="O1" s="52" t="s">
        <v>164</v>
      </c>
      <c r="P1" s="52" t="s">
        <v>165</v>
      </c>
      <c r="Q1" s="52" t="s">
        <v>166</v>
      </c>
      <c r="R1" s="52" t="s">
        <v>167</v>
      </c>
      <c r="S1" s="52" t="s">
        <v>168</v>
      </c>
      <c r="U1" s="53" t="s">
        <v>169</v>
      </c>
      <c r="V1" s="54" t="n">
        <v>1</v>
      </c>
    </row>
    <row r="2" customFormat="false" ht="15" hidden="false" customHeight="false" outlineLevel="0" collapsed="false">
      <c r="A2" s="15" t="n">
        <v>1</v>
      </c>
      <c r="B2" s="15" t="n">
        <f aca="false">INT((A2-1)/12)+1</f>
        <v>1</v>
      </c>
      <c r="C2" s="15" t="n">
        <f aca="false">MIN(Inputs!$C$4+B2-1,99)</f>
        <v>74</v>
      </c>
      <c r="D2" s="55" t="n">
        <f aca="false">Inputs!$C$29</f>
        <v>0.06</v>
      </c>
      <c r="E2" s="15" t="n">
        <v>0</v>
      </c>
      <c r="F2" s="56" t="n">
        <v>0</v>
      </c>
      <c r="G2" s="56" t="n">
        <f aca="false">IF(AND(MOD(A2-1,12)=0,B2&lt;=Inputs!$C$7,E2=0),Inputs!$C$6,0)</f>
        <v>24000</v>
      </c>
      <c r="H2" s="56" t="n">
        <f aca="false">IF(B2=1,G2*Inputs!$C$9,0)</f>
        <v>960</v>
      </c>
      <c r="I2" s="56" t="n">
        <f aca="false">G2</f>
        <v>24000</v>
      </c>
      <c r="J2" s="56" t="n">
        <f aca="false">(F2+G2+H2)*((1+D2)^(1/12)-1)</f>
        <v>121.494062110962</v>
      </c>
      <c r="K2" s="56" t="n">
        <f aca="false">(F2+G2+H2+J2)*(Inputs!$C$14+IF(B2&lt;=10,Inputs!$C$12,Inputs!$C$13))/12</f>
        <v>52.2531126293978</v>
      </c>
      <c r="L2" s="56" t="n">
        <f aca="false">IF(OR(E2=1,A2&lt;=Inputs!$C$15),0,MAX(Inputs!$C$8*I2-(F2+G2+H2+J2-K2),0))</f>
        <v>0</v>
      </c>
      <c r="M2" s="56" t="n">
        <f aca="false">L2*INDEX(Rates!$B$2:$C$101,C2+1,IF(Inputs!$C$5="Male",1,2))/1000/12*Inputs!$C$16</f>
        <v>0</v>
      </c>
      <c r="N2" s="56" t="n">
        <f aca="false">IF($V$1=1,MAX(F2+G2+H2+J2-K2-M2,0)*Inputs!$C$22/12,0)</f>
        <v>166.861606329877</v>
      </c>
      <c r="O2" s="56" t="n">
        <f aca="false">IF(AND(MOD(A2,12)=0,B2&gt;=Inputs!$C$18),MAX(F2+G2+H2+J2-K2-M2-N2,0)*Inputs!$C$17,0)</f>
        <v>0</v>
      </c>
      <c r="P2" s="56" t="n">
        <f aca="false">F2+G2+H2+J2-K2-M2-N2+O2</f>
        <v>24862.3793431517</v>
      </c>
      <c r="Q2" s="56" t="n">
        <f aca="false">IF(OR(E2=1,P2&lt;=0),0,P2)</f>
        <v>24862.3793431517</v>
      </c>
      <c r="R2" s="15" t="n">
        <f aca="false">IF(OR(E2=1,AND(P2&lt;=0,I2&gt;0)),1,0)</f>
        <v>0</v>
      </c>
      <c r="S2" s="15" t="n">
        <f aca="false">IF(L2&gt;0,1,0)</f>
        <v>0</v>
      </c>
      <c r="U2" s="36" t="s">
        <v>183</v>
      </c>
    </row>
    <row r="3" customFormat="false" ht="15" hidden="false" customHeight="false" outlineLevel="0" collapsed="false">
      <c r="A3" s="15" t="n">
        <v>2</v>
      </c>
      <c r="B3" s="15" t="n">
        <f aca="false">INT((A3-1)/12)+1</f>
        <v>1</v>
      </c>
      <c r="C3" s="15" t="n">
        <f aca="false">MIN(Inputs!$C$4+B3-1,99)</f>
        <v>74</v>
      </c>
      <c r="D3" s="55" t="n">
        <f aca="false">Inputs!$C$29</f>
        <v>0.06</v>
      </c>
      <c r="E3" s="15" t="n">
        <f aca="false">R2</f>
        <v>0</v>
      </c>
      <c r="F3" s="56" t="n">
        <f aca="false">Q2</f>
        <v>24862.3793431517</v>
      </c>
      <c r="G3" s="56" t="n">
        <f aca="false">IF(AND(MOD(A3-1,12)=0,B3&lt;=Inputs!$C$7,E3=0),Inputs!$C$6,0)</f>
        <v>0</v>
      </c>
      <c r="H3" s="56" t="n">
        <f aca="false">IF(B3=1,G3*Inputs!$C$9,0)</f>
        <v>0</v>
      </c>
      <c r="I3" s="56" t="n">
        <f aca="false">I2+G3</f>
        <v>24000</v>
      </c>
      <c r="J3" s="56" t="n">
        <f aca="false">(F3+G3+H3)*((1+D3)^(1/12)-1)</f>
        <v>121.018888627531</v>
      </c>
      <c r="K3" s="56" t="n">
        <f aca="false">(F3+G3+H3+J3)*(Inputs!$C$14+IF(B3&lt;=10,Inputs!$C$12,Inputs!$C$13))/12</f>
        <v>52.0487463162067</v>
      </c>
      <c r="L3" s="56" t="n">
        <f aca="false">IF(OR(E3=1,A3&lt;=Inputs!$C$15),0,MAX(Inputs!$C$8*I3-(F3+G3+H3+J3-K3),0))</f>
        <v>0</v>
      </c>
      <c r="M3" s="56" t="n">
        <f aca="false">L3*INDEX(Rates!$B$2:$C$101,C3+1,IF(Inputs!$C$5="Male",1,2))/1000/12*Inputs!$C$16</f>
        <v>0</v>
      </c>
      <c r="N3" s="56" t="n">
        <f aca="false">IF($V$1=1,MAX(F3+G3+H3+J3-K3-M3,0)*Inputs!$C$22/12,0)</f>
        <v>166.208996569753</v>
      </c>
      <c r="O3" s="56" t="n">
        <f aca="false">IF(AND(MOD(A3,12)=0,B3&gt;=Inputs!$C$18),MAX(F3+G3+H3+J3-K3-M3-N3,0)*Inputs!$C$17,0)</f>
        <v>0</v>
      </c>
      <c r="P3" s="56" t="n">
        <f aca="false">F3+G3+H3+J3-K3-M3-N3+O3</f>
        <v>24765.1404888933</v>
      </c>
      <c r="Q3" s="56" t="n">
        <f aca="false">IF(OR(E3=1,P3&lt;=0),0,P3)</f>
        <v>24765.1404888933</v>
      </c>
      <c r="R3" s="15" t="n">
        <f aca="false">IF(OR(E3=1,AND(P3&lt;=0,I3&gt;0)),1,0)</f>
        <v>0</v>
      </c>
      <c r="S3" s="15" t="n">
        <f aca="false">IF(L3&gt;0,1,0)</f>
        <v>0</v>
      </c>
    </row>
    <row r="4" customFormat="false" ht="15" hidden="false" customHeight="false" outlineLevel="0" collapsed="false">
      <c r="A4" s="15" t="n">
        <v>3</v>
      </c>
      <c r="B4" s="15" t="n">
        <f aca="false">INT((A4-1)/12)+1</f>
        <v>1</v>
      </c>
      <c r="C4" s="15" t="n">
        <f aca="false">MIN(Inputs!$C$4+B4-1,99)</f>
        <v>74</v>
      </c>
      <c r="D4" s="55" t="n">
        <f aca="false">Inputs!$C$29</f>
        <v>0.06</v>
      </c>
      <c r="E4" s="15" t="n">
        <f aca="false">R3</f>
        <v>0</v>
      </c>
      <c r="F4" s="56" t="n">
        <f aca="false">Q3</f>
        <v>24765.1404888933</v>
      </c>
      <c r="G4" s="56" t="n">
        <f aca="false">IF(AND(MOD(A4-1,12)=0,B4&lt;=Inputs!$C$7,E4=0),Inputs!$C$6,0)</f>
        <v>0</v>
      </c>
      <c r="H4" s="56" t="n">
        <f aca="false">IF(B4=1,G4*Inputs!$C$9,0)</f>
        <v>0</v>
      </c>
      <c r="I4" s="56" t="n">
        <f aca="false">I3+G4</f>
        <v>24000</v>
      </c>
      <c r="J4" s="56" t="n">
        <f aca="false">(F4+G4+H4)*((1+D4)^(1/12)-1)</f>
        <v>120.545573587512</v>
      </c>
      <c r="K4" s="56" t="n">
        <f aca="false">(F4+G4+H4+J4)*(Inputs!$C$14+IF(B4&lt;=10,Inputs!$C$12,Inputs!$C$13))/12</f>
        <v>51.845179296835</v>
      </c>
      <c r="L4" s="56" t="n">
        <f aca="false">IF(OR(E4=1,A4&lt;=Inputs!$C$15),0,MAX(Inputs!$C$8*I4-(F4+G4+H4+J4-K4),0))</f>
        <v>0</v>
      </c>
      <c r="M4" s="56" t="n">
        <f aca="false">L4*INDEX(Rates!$B$2:$C$101,C4+1,IF(Inputs!$C$5="Male",1,2))/1000/12*Inputs!$C$16</f>
        <v>0</v>
      </c>
      <c r="N4" s="56" t="n">
        <f aca="false">IF($V$1=1,MAX(F4+G4+H4+J4-K4-M4,0)*Inputs!$C$22/12,0)</f>
        <v>165.558939221226</v>
      </c>
      <c r="O4" s="56" t="n">
        <f aca="false">IF(AND(MOD(A4,12)=0,B4&gt;=Inputs!$C$18),MAX(F4+G4+H4+J4-K4-M4-N4,0)*Inputs!$C$17,0)</f>
        <v>0</v>
      </c>
      <c r="P4" s="56" t="n">
        <f aca="false">F4+G4+H4+J4-K4-M4-N4+O4</f>
        <v>24668.2819439627</v>
      </c>
      <c r="Q4" s="56" t="n">
        <f aca="false">IF(OR(E4=1,P4&lt;=0),0,P4)</f>
        <v>24668.2819439627</v>
      </c>
      <c r="R4" s="15" t="n">
        <f aca="false">IF(OR(E4=1,AND(P4&lt;=0,I4&gt;0)),1,0)</f>
        <v>0</v>
      </c>
      <c r="S4" s="15" t="n">
        <f aca="false">IF(L4&gt;0,1,0)</f>
        <v>0</v>
      </c>
    </row>
    <row r="5" customFormat="false" ht="15" hidden="false" customHeight="false" outlineLevel="0" collapsed="false">
      <c r="A5" s="15" t="n">
        <v>4</v>
      </c>
      <c r="B5" s="15" t="n">
        <f aca="false">INT((A5-1)/12)+1</f>
        <v>1</v>
      </c>
      <c r="C5" s="15" t="n">
        <f aca="false">MIN(Inputs!$C$4+B5-1,99)</f>
        <v>74</v>
      </c>
      <c r="D5" s="55" t="n">
        <f aca="false">Inputs!$C$29</f>
        <v>0.06</v>
      </c>
      <c r="E5" s="15" t="n">
        <f aca="false">R4</f>
        <v>0</v>
      </c>
      <c r="F5" s="56" t="n">
        <f aca="false">Q4</f>
        <v>24668.2819439627</v>
      </c>
      <c r="G5" s="56" t="n">
        <f aca="false">IF(AND(MOD(A5-1,12)=0,B5&lt;=Inputs!$C$7,E5=0),Inputs!$C$6,0)</f>
        <v>0</v>
      </c>
      <c r="H5" s="56" t="n">
        <f aca="false">IF(B5=1,G5*Inputs!$C$9,0)</f>
        <v>0</v>
      </c>
      <c r="I5" s="56" t="n">
        <f aca="false">I4+G5</f>
        <v>24000</v>
      </c>
      <c r="J5" s="56" t="n">
        <f aca="false">(F5+G5+H5)*((1+D5)^(1/12)-1)</f>
        <v>120.074109722377</v>
      </c>
      <c r="K5" s="56" t="n">
        <f aca="false">(F5+G5+H5+J5)*(Inputs!$C$14+IF(B5&lt;=10,Inputs!$C$12,Inputs!$C$13))/12</f>
        <v>51.6424084451773</v>
      </c>
      <c r="L5" s="56" t="n">
        <f aca="false">IF(OR(E5=1,A5&lt;=Inputs!$C$15),0,MAX(Inputs!$C$8*I5-(F5+G5+H5+J5-K5),0))</f>
        <v>0</v>
      </c>
      <c r="M5" s="56" t="n">
        <f aca="false">L5*INDEX(Rates!$B$2:$C$101,C5+1,IF(Inputs!$C$5="Male",1,2))/1000/12*Inputs!$C$16</f>
        <v>0</v>
      </c>
      <c r="N5" s="56" t="n">
        <f aca="false">IF($V$1=1,MAX(F5+G5+H5+J5-K5-M5,0)*Inputs!$C$22/12,0)</f>
        <v>164.911424301599</v>
      </c>
      <c r="O5" s="56" t="n">
        <f aca="false">IF(AND(MOD(A5,12)=0,B5&gt;=Inputs!$C$18),MAX(F5+G5+H5+J5-K5-M5-N5,0)*Inputs!$C$17,0)</f>
        <v>0</v>
      </c>
      <c r="P5" s="56" t="n">
        <f aca="false">F5+G5+H5+J5-K5-M5-N5+O5</f>
        <v>24571.8022209383</v>
      </c>
      <c r="Q5" s="56" t="n">
        <f aca="false">IF(OR(E5=1,P5&lt;=0),0,P5)</f>
        <v>24571.8022209383</v>
      </c>
      <c r="R5" s="15" t="n">
        <f aca="false">IF(OR(E5=1,AND(P5&lt;=0,I5&gt;0)),1,0)</f>
        <v>0</v>
      </c>
      <c r="S5" s="15" t="n">
        <f aca="false">IF(L5&gt;0,1,0)</f>
        <v>0</v>
      </c>
    </row>
    <row r="6" customFormat="false" ht="15" hidden="false" customHeight="false" outlineLevel="0" collapsed="false">
      <c r="A6" s="15" t="n">
        <v>5</v>
      </c>
      <c r="B6" s="15" t="n">
        <f aca="false">INT((A6-1)/12)+1</f>
        <v>1</v>
      </c>
      <c r="C6" s="15" t="n">
        <f aca="false">MIN(Inputs!$C$4+B6-1,99)</f>
        <v>74</v>
      </c>
      <c r="D6" s="55" t="n">
        <f aca="false">Inputs!$C$29</f>
        <v>0.06</v>
      </c>
      <c r="E6" s="15" t="n">
        <f aca="false">R5</f>
        <v>0</v>
      </c>
      <c r="F6" s="56" t="n">
        <f aca="false">Q5</f>
        <v>24571.8022209383</v>
      </c>
      <c r="G6" s="56" t="n">
        <f aca="false">IF(AND(MOD(A6-1,12)=0,B6&lt;=Inputs!$C$7,E6=0),Inputs!$C$6,0)</f>
        <v>0</v>
      </c>
      <c r="H6" s="56" t="n">
        <f aca="false">IF(B6=1,G6*Inputs!$C$9,0)</f>
        <v>0</v>
      </c>
      <c r="I6" s="56" t="n">
        <f aca="false">I5+G6</f>
        <v>24000</v>
      </c>
      <c r="J6" s="56" t="n">
        <f aca="false">(F6+G6+H6)*((1+D6)^(1/12)-1)</f>
        <v>119.604489792026</v>
      </c>
      <c r="K6" s="56" t="n">
        <f aca="false">(F6+G6+H6+J6)*(Inputs!$C$14+IF(B6&lt;=10,Inputs!$C$12,Inputs!$C$13))/12</f>
        <v>51.4404306473549</v>
      </c>
      <c r="L6" s="56" t="n">
        <f aca="false">IF(OR(E6=1,A6&lt;=Inputs!$C$15),0,MAX(Inputs!$C$8*I6-(F6+G6+H6+J6-K6),0))</f>
        <v>0</v>
      </c>
      <c r="M6" s="56" t="n">
        <f aca="false">L6*INDEX(Rates!$B$2:$C$101,C6+1,IF(Inputs!$C$5="Male",1,2))/1000/12*Inputs!$C$16</f>
        <v>0</v>
      </c>
      <c r="N6" s="56" t="n">
        <f aca="false">IF($V$1=1,MAX(F6+G6+H6+J6-K6-M6,0)*Inputs!$C$22/12,0)</f>
        <v>164.26644186722</v>
      </c>
      <c r="O6" s="56" t="n">
        <f aca="false">IF(AND(MOD(A6,12)=0,B6&gt;=Inputs!$C$18),MAX(F6+G6+H6+J6-K6-M6-N6,0)*Inputs!$C$17,0)</f>
        <v>0</v>
      </c>
      <c r="P6" s="56" t="n">
        <f aca="false">F6+G6+H6+J6-K6-M6-N6+O6</f>
        <v>24475.6998382158</v>
      </c>
      <c r="Q6" s="56" t="n">
        <f aca="false">IF(OR(E6=1,P6&lt;=0),0,P6)</f>
        <v>24475.6998382158</v>
      </c>
      <c r="R6" s="15" t="n">
        <f aca="false">IF(OR(E6=1,AND(P6&lt;=0,I6&gt;0)),1,0)</f>
        <v>0</v>
      </c>
      <c r="S6" s="15" t="n">
        <f aca="false">IF(L6&gt;0,1,0)</f>
        <v>0</v>
      </c>
    </row>
    <row r="7" customFormat="false" ht="15" hidden="false" customHeight="false" outlineLevel="0" collapsed="false">
      <c r="A7" s="15" t="n">
        <v>6</v>
      </c>
      <c r="B7" s="15" t="n">
        <f aca="false">INT((A7-1)/12)+1</f>
        <v>1</v>
      </c>
      <c r="C7" s="15" t="n">
        <f aca="false">MIN(Inputs!$C$4+B7-1,99)</f>
        <v>74</v>
      </c>
      <c r="D7" s="55" t="n">
        <f aca="false">Inputs!$C$29</f>
        <v>0.06</v>
      </c>
      <c r="E7" s="15" t="n">
        <f aca="false">R6</f>
        <v>0</v>
      </c>
      <c r="F7" s="56" t="n">
        <f aca="false">Q6</f>
        <v>24475.6998382158</v>
      </c>
      <c r="G7" s="56" t="n">
        <f aca="false">IF(AND(MOD(A7-1,12)=0,B7&lt;=Inputs!$C$7,E7=0),Inputs!$C$6,0)</f>
        <v>0</v>
      </c>
      <c r="H7" s="56" t="n">
        <f aca="false">IF(B7=1,G7*Inputs!$C$9,0)</f>
        <v>0</v>
      </c>
      <c r="I7" s="56" t="n">
        <f aca="false">I6+G7</f>
        <v>24000</v>
      </c>
      <c r="J7" s="56" t="n">
        <f aca="false">(F7+G7+H7)*((1+D7)^(1/12)-1)</f>
        <v>119.136706584674</v>
      </c>
      <c r="K7" s="56" t="n">
        <f aca="false">(F7+G7+H7+J7)*(Inputs!$C$14+IF(B7&lt;=10,Inputs!$C$12,Inputs!$C$13))/12</f>
        <v>51.2392428016676</v>
      </c>
      <c r="L7" s="56" t="n">
        <f aca="false">IF(OR(E7=1,A7&lt;=Inputs!$C$15),0,MAX(Inputs!$C$8*I7-(F7+G7+H7+J7-K7),0))</f>
        <v>0</v>
      </c>
      <c r="M7" s="56" t="n">
        <f aca="false">L7*INDEX(Rates!$B$2:$C$101,C7+1,IF(Inputs!$C$5="Male",1,2))/1000/12*Inputs!$C$16</f>
        <v>0</v>
      </c>
      <c r="N7" s="56" t="n">
        <f aca="false">IF($V$1=1,MAX(F7+G7+H7+J7-K7-M7,0)*Inputs!$C$22/12,0)</f>
        <v>163.623982013325</v>
      </c>
      <c r="O7" s="56" t="n">
        <f aca="false">IF(AND(MOD(A7,12)=0,B7&gt;=Inputs!$C$18),MAX(F7+G7+H7+J7-K7-M7-N7,0)*Inputs!$C$17,0)</f>
        <v>0</v>
      </c>
      <c r="P7" s="56" t="n">
        <f aca="false">F7+G7+H7+J7-K7-M7-N7+O7</f>
        <v>24379.9733199854</v>
      </c>
      <c r="Q7" s="56" t="n">
        <f aca="false">IF(OR(E7=1,P7&lt;=0),0,P7)</f>
        <v>24379.9733199854</v>
      </c>
      <c r="R7" s="15" t="n">
        <f aca="false">IF(OR(E7=1,AND(P7&lt;=0,I7&gt;0)),1,0)</f>
        <v>0</v>
      </c>
      <c r="S7" s="15" t="n">
        <f aca="false">IF(L7&gt;0,1,0)</f>
        <v>0</v>
      </c>
    </row>
    <row r="8" customFormat="false" ht="15" hidden="false" customHeight="false" outlineLevel="0" collapsed="false">
      <c r="A8" s="15" t="n">
        <v>7</v>
      </c>
      <c r="B8" s="15" t="n">
        <f aca="false">INT((A8-1)/12)+1</f>
        <v>1</v>
      </c>
      <c r="C8" s="15" t="n">
        <f aca="false">MIN(Inputs!$C$4+B8-1,99)</f>
        <v>74</v>
      </c>
      <c r="D8" s="55" t="n">
        <f aca="false">Inputs!$C$29</f>
        <v>0.06</v>
      </c>
      <c r="E8" s="15" t="n">
        <f aca="false">R7</f>
        <v>0</v>
      </c>
      <c r="F8" s="56" t="n">
        <f aca="false">Q7</f>
        <v>24379.9733199854</v>
      </c>
      <c r="G8" s="56" t="n">
        <f aca="false">IF(AND(MOD(A8-1,12)=0,B8&lt;=Inputs!$C$7,E8=0),Inputs!$C$6,0)</f>
        <v>0</v>
      </c>
      <c r="H8" s="56" t="n">
        <f aca="false">IF(B8=1,G8*Inputs!$C$9,0)</f>
        <v>0</v>
      </c>
      <c r="I8" s="56" t="n">
        <f aca="false">I7+G8</f>
        <v>24000</v>
      </c>
      <c r="J8" s="56" t="n">
        <f aca="false">(F8+G8+H8)*((1+D8)^(1/12)-1)</f>
        <v>118.670752916744</v>
      </c>
      <c r="K8" s="56" t="n">
        <f aca="false">(F8+G8+H8+J8)*(Inputs!$C$14+IF(B8&lt;=10,Inputs!$C$12,Inputs!$C$13))/12</f>
        <v>51.0388418185462</v>
      </c>
      <c r="L8" s="56" t="n">
        <f aca="false">IF(OR(E8=1,A8&lt;=Inputs!$C$15),0,MAX(Inputs!$C$8*I8-(F8+G8+H8+J8-K8),0))</f>
        <v>0</v>
      </c>
      <c r="M8" s="56" t="n">
        <f aca="false">L8*INDEX(Rates!$B$2:$C$101,C8+1,IF(Inputs!$C$5="Male",1,2))/1000/12*Inputs!$C$16</f>
        <v>0</v>
      </c>
      <c r="N8" s="56" t="n">
        <f aca="false">IF($V$1=1,MAX(F8+G8+H8+J8-K8-M8,0)*Inputs!$C$22/12,0)</f>
        <v>162.984034873891</v>
      </c>
      <c r="O8" s="56" t="n">
        <f aca="false">IF(AND(MOD(A8,12)=0,B8&gt;=Inputs!$C$18),MAX(F8+G8+H8+J8-K8-M8-N8,0)*Inputs!$C$17,0)</f>
        <v>0</v>
      </c>
      <c r="P8" s="56" t="n">
        <f aca="false">F8+G8+H8+J8-K8-M8-N8+O8</f>
        <v>24284.6211962097</v>
      </c>
      <c r="Q8" s="56" t="n">
        <f aca="false">IF(OR(E8=1,P8&lt;=0),0,P8)</f>
        <v>24284.6211962097</v>
      </c>
      <c r="R8" s="15" t="n">
        <f aca="false">IF(OR(E8=1,AND(P8&lt;=0,I8&gt;0)),1,0)</f>
        <v>0</v>
      </c>
      <c r="S8" s="15" t="n">
        <f aca="false">IF(L8&gt;0,1,0)</f>
        <v>0</v>
      </c>
    </row>
    <row r="9" customFormat="false" ht="15" hidden="false" customHeight="false" outlineLevel="0" collapsed="false">
      <c r="A9" s="15" t="n">
        <v>8</v>
      </c>
      <c r="B9" s="15" t="n">
        <f aca="false">INT((A9-1)/12)+1</f>
        <v>1</v>
      </c>
      <c r="C9" s="15" t="n">
        <f aca="false">MIN(Inputs!$C$4+B9-1,99)</f>
        <v>74</v>
      </c>
      <c r="D9" s="55" t="n">
        <f aca="false">Inputs!$C$29</f>
        <v>0.06</v>
      </c>
      <c r="E9" s="15" t="n">
        <f aca="false">R8</f>
        <v>0</v>
      </c>
      <c r="F9" s="56" t="n">
        <f aca="false">Q8</f>
        <v>24284.6211962097</v>
      </c>
      <c r="G9" s="56" t="n">
        <f aca="false">IF(AND(MOD(A9-1,12)=0,B9&lt;=Inputs!$C$7,E9=0),Inputs!$C$6,0)</f>
        <v>0</v>
      </c>
      <c r="H9" s="56" t="n">
        <f aca="false">IF(B9=1,G9*Inputs!$C$9,0)</f>
        <v>0</v>
      </c>
      <c r="I9" s="56" t="n">
        <f aca="false">I8+G9</f>
        <v>24000</v>
      </c>
      <c r="J9" s="56" t="n">
        <f aca="false">(F9+G9+H9)*((1+D9)^(1/12)-1)</f>
        <v>118.206621632753</v>
      </c>
      <c r="K9" s="56" t="n">
        <f aca="false">(F9+G9+H9+J9)*(Inputs!$C$14+IF(B9&lt;=10,Inputs!$C$12,Inputs!$C$13))/12</f>
        <v>50.8392246205052</v>
      </c>
      <c r="L9" s="56" t="n">
        <f aca="false">IF(OR(E9=1,A9&lt;=Inputs!$C$15),0,MAX(Inputs!$C$8*I9-(F9+G9+H9+J9-K9),0))</f>
        <v>0</v>
      </c>
      <c r="M9" s="56" t="n">
        <f aca="false">L9*INDEX(Rates!$B$2:$C$101,C9+1,IF(Inputs!$C$5="Male",1,2))/1000/12*Inputs!$C$16</f>
        <v>0</v>
      </c>
      <c r="N9" s="56" t="n">
        <f aca="false">IF($V$1=1,MAX(F9+G9+H9+J9-K9-M9,0)*Inputs!$C$22/12,0)</f>
        <v>162.34659062148</v>
      </c>
      <c r="O9" s="56" t="n">
        <f aca="false">IF(AND(MOD(A9,12)=0,B9&gt;=Inputs!$C$18),MAX(F9+G9+H9+J9-K9-M9-N9,0)*Inputs!$C$17,0)</f>
        <v>0</v>
      </c>
      <c r="P9" s="56" t="n">
        <f aca="false">F9+G9+H9+J9-K9-M9-N9+O9</f>
        <v>24189.6420026005</v>
      </c>
      <c r="Q9" s="56" t="n">
        <f aca="false">IF(OR(E9=1,P9&lt;=0),0,P9)</f>
        <v>24189.6420026005</v>
      </c>
      <c r="R9" s="15" t="n">
        <f aca="false">IF(OR(E9=1,AND(P9&lt;=0,I9&gt;0)),1,0)</f>
        <v>0</v>
      </c>
      <c r="S9" s="15" t="n">
        <f aca="false">IF(L9&gt;0,1,0)</f>
        <v>0</v>
      </c>
    </row>
    <row r="10" customFormat="false" ht="15" hidden="false" customHeight="false" outlineLevel="0" collapsed="false">
      <c r="A10" s="15" t="n">
        <v>9</v>
      </c>
      <c r="B10" s="15" t="n">
        <f aca="false">INT((A10-1)/12)+1</f>
        <v>1</v>
      </c>
      <c r="C10" s="15" t="n">
        <f aca="false">MIN(Inputs!$C$4+B10-1,99)</f>
        <v>74</v>
      </c>
      <c r="D10" s="55" t="n">
        <f aca="false">Inputs!$C$29</f>
        <v>0.06</v>
      </c>
      <c r="E10" s="15" t="n">
        <f aca="false">R9</f>
        <v>0</v>
      </c>
      <c r="F10" s="56" t="n">
        <f aca="false">Q9</f>
        <v>24189.6420026005</v>
      </c>
      <c r="G10" s="56" t="n">
        <f aca="false">IF(AND(MOD(A10-1,12)=0,B10&lt;=Inputs!$C$7,E10=0),Inputs!$C$6,0)</f>
        <v>0</v>
      </c>
      <c r="H10" s="56" t="n">
        <f aca="false">IF(B10=1,G10*Inputs!$C$9,0)</f>
        <v>0</v>
      </c>
      <c r="I10" s="56" t="n">
        <f aca="false">I9+G10</f>
        <v>24000</v>
      </c>
      <c r="J10" s="56" t="n">
        <f aca="false">(F10+G10+H10)*((1+D10)^(1/12)-1)</f>
        <v>117.744305605204</v>
      </c>
      <c r="K10" s="56" t="n">
        <f aca="false">(F10+G10+H10+J10)*(Inputs!$C$14+IF(B10&lt;=10,Inputs!$C$12,Inputs!$C$13))/12</f>
        <v>50.6403881420953</v>
      </c>
      <c r="L10" s="56" t="n">
        <f aca="false">IF(OR(E10=1,A10&lt;=Inputs!$C$15),0,MAX(Inputs!$C$8*I10-(F10+G10+H10+J10-K10),0))</f>
        <v>0</v>
      </c>
      <c r="M10" s="56" t="n">
        <f aca="false">L10*INDEX(Rates!$B$2:$C$101,C10+1,IF(Inputs!$C$5="Male",1,2))/1000/12*Inputs!$C$16</f>
        <v>0</v>
      </c>
      <c r="N10" s="56" t="n">
        <f aca="false">IF($V$1=1,MAX(F10+G10+H10+J10-K10-M10,0)*Inputs!$C$22/12,0)</f>
        <v>161.711639467091</v>
      </c>
      <c r="O10" s="56" t="n">
        <f aca="false">IF(AND(MOD(A10,12)=0,B10&gt;=Inputs!$C$18),MAX(F10+G10+H10+J10-K10-M10-N10,0)*Inputs!$C$17,0)</f>
        <v>0</v>
      </c>
      <c r="P10" s="56" t="n">
        <f aca="false">F10+G10+H10+J10-K10-M10-N10+O10</f>
        <v>24095.0342805965</v>
      </c>
      <c r="Q10" s="56" t="n">
        <f aca="false">IF(OR(E10=1,P10&lt;=0),0,P10)</f>
        <v>24095.0342805965</v>
      </c>
      <c r="R10" s="15" t="n">
        <f aca="false">IF(OR(E10=1,AND(P10&lt;=0,I10&gt;0)),1,0)</f>
        <v>0</v>
      </c>
      <c r="S10" s="15" t="n">
        <f aca="false">IF(L10&gt;0,1,0)</f>
        <v>0</v>
      </c>
    </row>
    <row r="11" customFormat="false" ht="15" hidden="false" customHeight="false" outlineLevel="0" collapsed="false">
      <c r="A11" s="15" t="n">
        <v>10</v>
      </c>
      <c r="B11" s="15" t="n">
        <f aca="false">INT((A11-1)/12)+1</f>
        <v>1</v>
      </c>
      <c r="C11" s="15" t="n">
        <f aca="false">MIN(Inputs!$C$4+B11-1,99)</f>
        <v>74</v>
      </c>
      <c r="D11" s="55" t="n">
        <f aca="false">Inputs!$C$29</f>
        <v>0.06</v>
      </c>
      <c r="E11" s="15" t="n">
        <f aca="false">R10</f>
        <v>0</v>
      </c>
      <c r="F11" s="56" t="n">
        <f aca="false">Q10</f>
        <v>24095.0342805965</v>
      </c>
      <c r="G11" s="56" t="n">
        <f aca="false">IF(AND(MOD(A11-1,12)=0,B11&lt;=Inputs!$C$7,E11=0),Inputs!$C$6,0)</f>
        <v>0</v>
      </c>
      <c r="H11" s="56" t="n">
        <f aca="false">IF(B11=1,G11*Inputs!$C$9,0)</f>
        <v>0</v>
      </c>
      <c r="I11" s="56" t="n">
        <f aca="false">I10+G11</f>
        <v>24000</v>
      </c>
      <c r="J11" s="56" t="n">
        <f aca="false">(F11+G11+H11)*((1+D11)^(1/12)-1)</f>
        <v>117.283797734478</v>
      </c>
      <c r="K11" s="56" t="n">
        <f aca="false">(F11+G11+H11+J11)*(Inputs!$C$14+IF(B11&lt;=10,Inputs!$C$12,Inputs!$C$13))/12</f>
        <v>50.4423293298563</v>
      </c>
      <c r="L11" s="56" t="n">
        <f aca="false">IF(OR(E11=1,A11&lt;=Inputs!$C$15),0,MAX(Inputs!$C$8*I11-(F11+G11+H11+J11-K11),0))</f>
        <v>0</v>
      </c>
      <c r="M11" s="56" t="n">
        <f aca="false">L11*INDEX(Rates!$B$2:$C$101,C11+1,IF(Inputs!$C$5="Male",1,2))/1000/12*Inputs!$C$16</f>
        <v>0</v>
      </c>
      <c r="N11" s="56" t="n">
        <f aca="false">IF($V$1=1,MAX(F11+G11+H11+J11-K11-M11,0)*Inputs!$C$22/12,0)</f>
        <v>161.079171660008</v>
      </c>
      <c r="O11" s="56" t="n">
        <f aca="false">IF(AND(MOD(A11,12)=0,B11&gt;=Inputs!$C$18),MAX(F11+G11+H11+J11-K11-M11-N11,0)*Inputs!$C$17,0)</f>
        <v>0</v>
      </c>
      <c r="P11" s="56" t="n">
        <f aca="false">F11+G11+H11+J11-K11-M11-N11+O11</f>
        <v>24000.7965773411</v>
      </c>
      <c r="Q11" s="56" t="n">
        <f aca="false">IF(OR(E11=1,P11&lt;=0),0,P11)</f>
        <v>24000.7965773411</v>
      </c>
      <c r="R11" s="15" t="n">
        <f aca="false">IF(OR(E11=1,AND(P11&lt;=0,I11&gt;0)),1,0)</f>
        <v>0</v>
      </c>
      <c r="S11" s="15" t="n">
        <f aca="false">IF(L11&gt;0,1,0)</f>
        <v>0</v>
      </c>
    </row>
    <row r="12" customFormat="false" ht="15" hidden="false" customHeight="false" outlineLevel="0" collapsed="false">
      <c r="A12" s="15" t="n">
        <v>11</v>
      </c>
      <c r="B12" s="15" t="n">
        <f aca="false">INT((A12-1)/12)+1</f>
        <v>1</v>
      </c>
      <c r="C12" s="15" t="n">
        <f aca="false">MIN(Inputs!$C$4+B12-1,99)</f>
        <v>74</v>
      </c>
      <c r="D12" s="55" t="n">
        <f aca="false">Inputs!$C$29</f>
        <v>0.06</v>
      </c>
      <c r="E12" s="15" t="n">
        <f aca="false">R11</f>
        <v>0</v>
      </c>
      <c r="F12" s="56" t="n">
        <f aca="false">Q11</f>
        <v>24000.7965773411</v>
      </c>
      <c r="G12" s="56" t="n">
        <f aca="false">IF(AND(MOD(A12-1,12)=0,B12&lt;=Inputs!$C$7,E12=0),Inputs!$C$6,0)</f>
        <v>0</v>
      </c>
      <c r="H12" s="56" t="n">
        <f aca="false">IF(B12=1,G12*Inputs!$C$9,0)</f>
        <v>0</v>
      </c>
      <c r="I12" s="56" t="n">
        <f aca="false">I11+G12</f>
        <v>24000</v>
      </c>
      <c r="J12" s="56" t="n">
        <f aca="false">(F12+G12+H12)*((1+D12)^(1/12)-1)</f>
        <v>116.82509094872</v>
      </c>
      <c r="K12" s="56" t="n">
        <f aca="false">(F12+G12+H12+J12)*(Inputs!$C$14+IF(B12&lt;=10,Inputs!$C$12,Inputs!$C$13))/12</f>
        <v>50.2450451422706</v>
      </c>
      <c r="L12" s="56" t="n">
        <f aca="false">IF(OR(E12=1,A12&lt;=Inputs!$C$15),0,MAX(Inputs!$C$8*I12-(F12+G12+H12+J12-K12),0))</f>
        <v>0</v>
      </c>
      <c r="M12" s="56" t="n">
        <f aca="false">L12*INDEX(Rates!$B$2:$C$101,C12+1,IF(Inputs!$C$5="Male",1,2))/1000/12*Inputs!$C$16</f>
        <v>0</v>
      </c>
      <c r="N12" s="56" t="n">
        <f aca="false">IF($V$1=1,MAX(F12+G12+H12+J12-K12-M12,0)*Inputs!$C$22/12,0)</f>
        <v>160.449177487651</v>
      </c>
      <c r="O12" s="56" t="n">
        <f aca="false">IF(AND(MOD(A12,12)=0,B12&gt;=Inputs!$C$18),MAX(F12+G12+H12+J12-K12-M12-N12,0)*Inputs!$C$17,0)</f>
        <v>0</v>
      </c>
      <c r="P12" s="56" t="n">
        <f aca="false">F12+G12+H12+J12-K12-M12-N12+O12</f>
        <v>23906.9274456599</v>
      </c>
      <c r="Q12" s="56" t="n">
        <f aca="false">IF(OR(E12=1,P12&lt;=0),0,P12)</f>
        <v>23906.9274456599</v>
      </c>
      <c r="R12" s="15" t="n">
        <f aca="false">IF(OR(E12=1,AND(P12&lt;=0,I12&gt;0)),1,0)</f>
        <v>0</v>
      </c>
      <c r="S12" s="15" t="n">
        <f aca="false">IF(L12&gt;0,1,0)</f>
        <v>0</v>
      </c>
    </row>
    <row r="13" customFormat="false" ht="15" hidden="false" customHeight="false" outlineLevel="0" collapsed="false">
      <c r="A13" s="15" t="n">
        <v>12</v>
      </c>
      <c r="B13" s="15" t="n">
        <f aca="false">INT((A13-1)/12)+1</f>
        <v>1</v>
      </c>
      <c r="C13" s="15" t="n">
        <f aca="false">MIN(Inputs!$C$4+B13-1,99)</f>
        <v>74</v>
      </c>
      <c r="D13" s="55" t="n">
        <f aca="false">Inputs!$C$29</f>
        <v>0.06</v>
      </c>
      <c r="E13" s="15" t="n">
        <f aca="false">R12</f>
        <v>0</v>
      </c>
      <c r="F13" s="56" t="n">
        <f aca="false">Q12</f>
        <v>23906.9274456599</v>
      </c>
      <c r="G13" s="56" t="n">
        <f aca="false">IF(AND(MOD(A13-1,12)=0,B13&lt;=Inputs!$C$7,E13=0),Inputs!$C$6,0)</f>
        <v>0</v>
      </c>
      <c r="H13" s="56" t="n">
        <f aca="false">IF(B13=1,G13*Inputs!$C$9,0)</f>
        <v>0</v>
      </c>
      <c r="I13" s="56" t="n">
        <f aca="false">I12+G13</f>
        <v>24000</v>
      </c>
      <c r="J13" s="56" t="n">
        <f aca="false">(F13+G13+H13)*((1+D13)^(1/12)-1)</f>
        <v>116.368178203737</v>
      </c>
      <c r="K13" s="56" t="n">
        <f aca="false">(F13+G13+H13+J13)*(Inputs!$C$14+IF(B13&lt;=10,Inputs!$C$12,Inputs!$C$13))/12</f>
        <v>50.048532549716</v>
      </c>
      <c r="L13" s="56" t="n">
        <f aca="false">IF(OR(E13=1,A13&lt;=Inputs!$C$15),0,MAX(Inputs!$C$8*I13-(F13+G13+H13+J13-K13),0))</f>
        <v>0</v>
      </c>
      <c r="M13" s="56" t="n">
        <f aca="false">L13*INDEX(Rates!$B$2:$C$101,C13+1,IF(Inputs!$C$5="Male",1,2))/1000/12*Inputs!$C$16</f>
        <v>0</v>
      </c>
      <c r="N13" s="56" t="n">
        <f aca="false">IF($V$1=1,MAX(F13+G13+H13+J13-K13-M13,0)*Inputs!$C$22/12,0)</f>
        <v>159.821647275426</v>
      </c>
      <c r="O13" s="56" t="n">
        <f aca="false">IF(AND(MOD(A13,12)=0,B13&gt;=Inputs!$C$18),MAX(F13+G13+H13+J13-K13-M13-N13,0)*Inputs!$C$17,0)</f>
        <v>0</v>
      </c>
      <c r="P13" s="56" t="n">
        <f aca="false">F13+G13+H13+J13-K13-M13-N13+O13</f>
        <v>23813.4254440385</v>
      </c>
      <c r="Q13" s="56" t="n">
        <f aca="false">IF(OR(E13=1,P13&lt;=0),0,P13)</f>
        <v>23813.4254440385</v>
      </c>
      <c r="R13" s="15" t="n">
        <f aca="false">IF(OR(E13=1,AND(P13&lt;=0,I13&gt;0)),1,0)</f>
        <v>0</v>
      </c>
      <c r="S13" s="15" t="n">
        <f aca="false">IF(L13&gt;0,1,0)</f>
        <v>0</v>
      </c>
    </row>
    <row r="14" customFormat="false" ht="15" hidden="false" customHeight="false" outlineLevel="0" collapsed="false">
      <c r="A14" s="15" t="n">
        <v>13</v>
      </c>
      <c r="B14" s="15" t="n">
        <f aca="false">INT((A14-1)/12)+1</f>
        <v>2</v>
      </c>
      <c r="C14" s="15" t="n">
        <f aca="false">MIN(Inputs!$C$4+B14-1,99)</f>
        <v>75</v>
      </c>
      <c r="D14" s="55" t="n">
        <f aca="false">Inputs!$C$29</f>
        <v>0.06</v>
      </c>
      <c r="E14" s="15" t="n">
        <f aca="false">R13</f>
        <v>0</v>
      </c>
      <c r="F14" s="56" t="n">
        <f aca="false">Q13</f>
        <v>23813.4254440385</v>
      </c>
      <c r="G14" s="56" t="n">
        <f aca="false">IF(AND(MOD(A14-1,12)=0,B14&lt;=Inputs!$C$7,E14=0),Inputs!$C$6,0)</f>
        <v>24000</v>
      </c>
      <c r="H14" s="56" t="n">
        <f aca="false">IF(B14=1,G14*Inputs!$C$9,0)</f>
        <v>0</v>
      </c>
      <c r="I14" s="56" t="n">
        <f aca="false">I13+G14</f>
        <v>48000</v>
      </c>
      <c r="J14" s="56" t="n">
        <f aca="false">(F14+G14+H14)*((1+D14)^(1/12)-1)</f>
        <v>232.734266051118</v>
      </c>
      <c r="K14" s="56" t="n">
        <f aca="false">(F14+G14+H14+J14)*(Inputs!$C$14+IF(B14&lt;=10,Inputs!$C$12,Inputs!$C$13))/12</f>
        <v>100.096166062687</v>
      </c>
      <c r="L14" s="56" t="n">
        <f aca="false">IF(OR(E14=1,A14&lt;=Inputs!$C$15),0,MAX(Inputs!$C$8*I14-(F14+G14+H14+J14-K14),0))</f>
        <v>0</v>
      </c>
      <c r="M14" s="56" t="n">
        <f aca="false">L14*INDEX(Rates!$B$2:$C$101,C14+1,IF(Inputs!$C$5="Male",1,2))/1000/12*Inputs!$C$16</f>
        <v>0</v>
      </c>
      <c r="N14" s="56" t="n">
        <f aca="false">IF($V$1=1,MAX(F14+G14+H14+J14-K14-M14,0)*Inputs!$C$22/12,0)</f>
        <v>319.640423626847</v>
      </c>
      <c r="O14" s="56" t="n">
        <f aca="false">IF(AND(MOD(A14,12)=0,B14&gt;=Inputs!$C$18),MAX(F14+G14+H14+J14-K14-M14-N14,0)*Inputs!$C$17,0)</f>
        <v>0</v>
      </c>
      <c r="P14" s="56" t="n">
        <f aca="false">F14+G14+H14+J14-K14-M14-N14+O14</f>
        <v>47626.4231204001</v>
      </c>
      <c r="Q14" s="56" t="n">
        <f aca="false">IF(OR(E14=1,P14&lt;=0),0,P14)</f>
        <v>47626.4231204001</v>
      </c>
      <c r="R14" s="15" t="n">
        <f aca="false">IF(OR(E14=1,AND(P14&lt;=0,I14&gt;0)),1,0)</f>
        <v>0</v>
      </c>
      <c r="S14" s="15" t="n">
        <f aca="false">IF(L14&gt;0,1,0)</f>
        <v>0</v>
      </c>
    </row>
    <row r="15" customFormat="false" ht="15" hidden="false" customHeight="false" outlineLevel="0" collapsed="false">
      <c r="A15" s="15" t="n">
        <v>14</v>
      </c>
      <c r="B15" s="15" t="n">
        <f aca="false">INT((A15-1)/12)+1</f>
        <v>2</v>
      </c>
      <c r="C15" s="15" t="n">
        <f aca="false">MIN(Inputs!$C$4+B15-1,99)</f>
        <v>75</v>
      </c>
      <c r="D15" s="55" t="n">
        <f aca="false">Inputs!$C$29</f>
        <v>0.06</v>
      </c>
      <c r="E15" s="15" t="n">
        <f aca="false">R14</f>
        <v>0</v>
      </c>
      <c r="F15" s="56" t="n">
        <f aca="false">Q14</f>
        <v>47626.4231204001</v>
      </c>
      <c r="G15" s="56" t="n">
        <f aca="false">IF(AND(MOD(A15-1,12)=0,B15&lt;=Inputs!$C$7,E15=0),Inputs!$C$6,0)</f>
        <v>0</v>
      </c>
      <c r="H15" s="56" t="n">
        <f aca="false">IF(B15=1,G15*Inputs!$C$9,0)</f>
        <v>0</v>
      </c>
      <c r="I15" s="56" t="n">
        <f aca="false">I14+G15</f>
        <v>48000</v>
      </c>
      <c r="J15" s="56" t="n">
        <f aca="false">(F15+G15+H15)*((1+D15)^(1/12)-1)</f>
        <v>231.824022784971</v>
      </c>
      <c r="K15" s="56" t="n">
        <f aca="false">(F15+G15+H15+J15)*(Inputs!$C$14+IF(B15&lt;=10,Inputs!$C$12,Inputs!$C$13))/12</f>
        <v>99.7046815483023</v>
      </c>
      <c r="L15" s="56" t="n">
        <f aca="false">IF(OR(E15=1,A15&lt;=Inputs!$C$15),0,MAX(Inputs!$C$8*I15-(F15+G15+H15+J15-K15),0))</f>
        <v>0</v>
      </c>
      <c r="M15" s="56" t="n">
        <f aca="false">L15*INDEX(Rates!$B$2:$C$101,C15+1,IF(Inputs!$C$5="Male",1,2))/1000/12*Inputs!$C$16</f>
        <v>0</v>
      </c>
      <c r="N15" s="56" t="n">
        <f aca="false">IF($V$1=1,MAX(F15+G15+H15+J15-K15-M15,0)*Inputs!$C$22/12,0)</f>
        <v>318.390283077579</v>
      </c>
      <c r="O15" s="56" t="n">
        <f aca="false">IF(AND(MOD(A15,12)=0,B15&gt;=Inputs!$C$18),MAX(F15+G15+H15+J15-K15-M15-N15,0)*Inputs!$C$17,0)</f>
        <v>0</v>
      </c>
      <c r="P15" s="56" t="n">
        <f aca="false">F15+G15+H15+J15-K15-M15-N15+O15</f>
        <v>47440.1521785592</v>
      </c>
      <c r="Q15" s="56" t="n">
        <f aca="false">IF(OR(E15=1,P15&lt;=0),0,P15)</f>
        <v>47440.1521785592</v>
      </c>
      <c r="R15" s="15" t="n">
        <f aca="false">IF(OR(E15=1,AND(P15&lt;=0,I15&gt;0)),1,0)</f>
        <v>0</v>
      </c>
      <c r="S15" s="15" t="n">
        <f aca="false">IF(L15&gt;0,1,0)</f>
        <v>0</v>
      </c>
    </row>
    <row r="16" customFormat="false" ht="15" hidden="false" customHeight="false" outlineLevel="0" collapsed="false">
      <c r="A16" s="15" t="n">
        <v>15</v>
      </c>
      <c r="B16" s="15" t="n">
        <f aca="false">INT((A16-1)/12)+1</f>
        <v>2</v>
      </c>
      <c r="C16" s="15" t="n">
        <f aca="false">MIN(Inputs!$C$4+B16-1,99)</f>
        <v>75</v>
      </c>
      <c r="D16" s="55" t="n">
        <f aca="false">Inputs!$C$29</f>
        <v>0.06</v>
      </c>
      <c r="E16" s="15" t="n">
        <f aca="false">R15</f>
        <v>0</v>
      </c>
      <c r="F16" s="56" t="n">
        <f aca="false">Q15</f>
        <v>47440.1521785592</v>
      </c>
      <c r="G16" s="56" t="n">
        <f aca="false">IF(AND(MOD(A16-1,12)=0,B16&lt;=Inputs!$C$7,E16=0),Inputs!$C$6,0)</f>
        <v>0</v>
      </c>
      <c r="H16" s="56" t="n">
        <f aca="false">IF(B16=1,G16*Inputs!$C$9,0)</f>
        <v>0</v>
      </c>
      <c r="I16" s="56" t="n">
        <f aca="false">I15+G16</f>
        <v>48000</v>
      </c>
      <c r="J16" s="56" t="n">
        <f aca="false">(F16+G16+H16)*((1+D16)^(1/12)-1)</f>
        <v>230.917339556706</v>
      </c>
      <c r="K16" s="56" t="n">
        <f aca="false">(F16+G16+H16+J16)*(Inputs!$C$14+IF(B16&lt;=10,Inputs!$C$12,Inputs!$C$13))/12</f>
        <v>99.3147281627415</v>
      </c>
      <c r="L16" s="56" t="n">
        <f aca="false">IF(OR(E16=1,A16&lt;=Inputs!$C$15),0,MAX(Inputs!$C$8*I16-(F16+G16+H16+J16-K16),0))</f>
        <v>0</v>
      </c>
      <c r="M16" s="56" t="n">
        <f aca="false">L16*INDEX(Rates!$B$2:$C$101,C16+1,IF(Inputs!$C$5="Male",1,2))/1000/12*Inputs!$C$16</f>
        <v>0</v>
      </c>
      <c r="N16" s="56" t="n">
        <f aca="false">IF($V$1=1,MAX(F16+G16+H16+J16-K16-M16,0)*Inputs!$C$22/12,0)</f>
        <v>317.145031933021</v>
      </c>
      <c r="O16" s="56" t="n">
        <f aca="false">IF(AND(MOD(A16,12)=0,B16&gt;=Inputs!$C$18),MAX(F16+G16+H16+J16-K16-M16-N16,0)*Inputs!$C$17,0)</f>
        <v>0</v>
      </c>
      <c r="P16" s="56" t="n">
        <f aca="false">F16+G16+H16+J16-K16-M16-N16+O16</f>
        <v>47254.6097580202</v>
      </c>
      <c r="Q16" s="56" t="n">
        <f aca="false">IF(OR(E16=1,P16&lt;=0),0,P16)</f>
        <v>47254.6097580202</v>
      </c>
      <c r="R16" s="15" t="n">
        <f aca="false">IF(OR(E16=1,AND(P16&lt;=0,I16&gt;0)),1,0)</f>
        <v>0</v>
      </c>
      <c r="S16" s="15" t="n">
        <f aca="false">IF(L16&gt;0,1,0)</f>
        <v>0</v>
      </c>
    </row>
    <row r="17" customFormat="false" ht="15" hidden="false" customHeight="false" outlineLevel="0" collapsed="false">
      <c r="A17" s="15" t="n">
        <v>16</v>
      </c>
      <c r="B17" s="15" t="n">
        <f aca="false">INT((A17-1)/12)+1</f>
        <v>2</v>
      </c>
      <c r="C17" s="15" t="n">
        <f aca="false">MIN(Inputs!$C$4+B17-1,99)</f>
        <v>75</v>
      </c>
      <c r="D17" s="55" t="n">
        <f aca="false">Inputs!$C$29</f>
        <v>0.06</v>
      </c>
      <c r="E17" s="15" t="n">
        <f aca="false">R16</f>
        <v>0</v>
      </c>
      <c r="F17" s="56" t="n">
        <f aca="false">Q16</f>
        <v>47254.6097580202</v>
      </c>
      <c r="G17" s="56" t="n">
        <f aca="false">IF(AND(MOD(A17-1,12)=0,B17&lt;=Inputs!$C$7,E17=0),Inputs!$C$6,0)</f>
        <v>0</v>
      </c>
      <c r="H17" s="56" t="n">
        <f aca="false">IF(B17=1,G17*Inputs!$C$9,0)</f>
        <v>0</v>
      </c>
      <c r="I17" s="56" t="n">
        <f aca="false">I16+G17</f>
        <v>48000</v>
      </c>
      <c r="J17" s="56" t="n">
        <f aca="false">(F17+G17+H17)*((1+D17)^(1/12)-1)</f>
        <v>230.014202442716</v>
      </c>
      <c r="K17" s="56" t="n">
        <f aca="false">(F17+G17+H17+J17)*(Inputs!$C$14+IF(B17&lt;=10,Inputs!$C$12,Inputs!$C$13))/12</f>
        <v>98.926299917631</v>
      </c>
      <c r="L17" s="56" t="n">
        <f aca="false">IF(OR(E17=1,A17&lt;=Inputs!$C$15),0,MAX(Inputs!$C$8*I17-(F17+G17+H17+J17-K17),0))</f>
        <v>0</v>
      </c>
      <c r="M17" s="56" t="n">
        <f aca="false">L17*INDEX(Rates!$B$2:$C$101,C17+1,IF(Inputs!$C$5="Male",1,2))/1000/12*Inputs!$C$16</f>
        <v>0</v>
      </c>
      <c r="N17" s="56" t="n">
        <f aca="false">IF($V$1=1,MAX(F17+G17+H17+J17-K17-M17,0)*Inputs!$C$22/12,0)</f>
        <v>315.904651070302</v>
      </c>
      <c r="O17" s="56" t="n">
        <f aca="false">IF(AND(MOD(A17,12)=0,B17&gt;=Inputs!$C$18),MAX(F17+G17+H17+J17-K17-M17-N17,0)*Inputs!$C$17,0)</f>
        <v>0</v>
      </c>
      <c r="P17" s="56" t="n">
        <f aca="false">F17+G17+H17+J17-K17-M17-N17+O17</f>
        <v>47069.7930094749</v>
      </c>
      <c r="Q17" s="56" t="n">
        <f aca="false">IF(OR(E17=1,P17&lt;=0),0,P17)</f>
        <v>47069.7930094749</v>
      </c>
      <c r="R17" s="15" t="n">
        <f aca="false">IF(OR(E17=1,AND(P17&lt;=0,I17&gt;0)),1,0)</f>
        <v>0</v>
      </c>
      <c r="S17" s="15" t="n">
        <f aca="false">IF(L17&gt;0,1,0)</f>
        <v>0</v>
      </c>
    </row>
    <row r="18" customFormat="false" ht="15" hidden="false" customHeight="false" outlineLevel="0" collapsed="false">
      <c r="A18" s="15" t="n">
        <v>17</v>
      </c>
      <c r="B18" s="15" t="n">
        <f aca="false">INT((A18-1)/12)+1</f>
        <v>2</v>
      </c>
      <c r="C18" s="15" t="n">
        <f aca="false">MIN(Inputs!$C$4+B18-1,99)</f>
        <v>75</v>
      </c>
      <c r="D18" s="55" t="n">
        <f aca="false">Inputs!$C$29</f>
        <v>0.06</v>
      </c>
      <c r="E18" s="15" t="n">
        <f aca="false">R17</f>
        <v>0</v>
      </c>
      <c r="F18" s="56" t="n">
        <f aca="false">Q17</f>
        <v>47069.7930094749</v>
      </c>
      <c r="G18" s="56" t="n">
        <f aca="false">IF(AND(MOD(A18-1,12)=0,B18&lt;=Inputs!$C$7,E18=0),Inputs!$C$6,0)</f>
        <v>0</v>
      </c>
      <c r="H18" s="56" t="n">
        <f aca="false">IF(B18=1,G18*Inputs!$C$9,0)</f>
        <v>0</v>
      </c>
      <c r="I18" s="56" t="n">
        <f aca="false">I17+G18</f>
        <v>48000</v>
      </c>
      <c r="J18" s="56" t="n">
        <f aca="false">(F18+G18+H18)*((1+D18)^(1/12)-1)</f>
        <v>229.11459757385</v>
      </c>
      <c r="K18" s="56" t="n">
        <f aca="false">(F18+G18+H18+J18)*(Inputs!$C$14+IF(B18&lt;=10,Inputs!$C$12,Inputs!$C$13))/12</f>
        <v>98.5393908480183</v>
      </c>
      <c r="L18" s="56" t="n">
        <f aca="false">IF(OR(E18=1,A18&lt;=Inputs!$C$15),0,MAX(Inputs!$C$8*I18-(F18+G18+H18+J18-K18),0))</f>
        <v>0</v>
      </c>
      <c r="M18" s="56" t="n">
        <f aca="false">L18*INDEX(Rates!$B$2:$C$101,C18+1,IF(Inputs!$C$5="Male",1,2))/1000/12*Inputs!$C$16</f>
        <v>0</v>
      </c>
      <c r="N18" s="56" t="n">
        <f aca="false">IF($V$1=1,MAX(F18+G18+H18+J18-K18-M18,0)*Inputs!$C$22/12,0)</f>
        <v>314.669121441339</v>
      </c>
      <c r="O18" s="56" t="n">
        <f aca="false">IF(AND(MOD(A18,12)=0,B18&gt;=Inputs!$C$18),MAX(F18+G18+H18+J18-K18-M18-N18,0)*Inputs!$C$17,0)</f>
        <v>0</v>
      </c>
      <c r="P18" s="56" t="n">
        <f aca="false">F18+G18+H18+J18-K18-M18-N18+O18</f>
        <v>46885.6990947594</v>
      </c>
      <c r="Q18" s="56" t="n">
        <f aca="false">IF(OR(E18=1,P18&lt;=0),0,P18)</f>
        <v>46885.6990947594</v>
      </c>
      <c r="R18" s="15" t="n">
        <f aca="false">IF(OR(E18=1,AND(P18&lt;=0,I18&gt;0)),1,0)</f>
        <v>0</v>
      </c>
      <c r="S18" s="15" t="n">
        <f aca="false">IF(L18&gt;0,1,0)</f>
        <v>0</v>
      </c>
    </row>
    <row r="19" customFormat="false" ht="15" hidden="false" customHeight="false" outlineLevel="0" collapsed="false">
      <c r="A19" s="15" t="n">
        <v>18</v>
      </c>
      <c r="B19" s="15" t="n">
        <f aca="false">INT((A19-1)/12)+1</f>
        <v>2</v>
      </c>
      <c r="C19" s="15" t="n">
        <f aca="false">MIN(Inputs!$C$4+B19-1,99)</f>
        <v>75</v>
      </c>
      <c r="D19" s="55" t="n">
        <f aca="false">Inputs!$C$29</f>
        <v>0.06</v>
      </c>
      <c r="E19" s="15" t="n">
        <f aca="false">R18</f>
        <v>0</v>
      </c>
      <c r="F19" s="56" t="n">
        <f aca="false">Q18</f>
        <v>46885.6990947594</v>
      </c>
      <c r="G19" s="56" t="n">
        <f aca="false">IF(AND(MOD(A19-1,12)=0,B19&lt;=Inputs!$C$7,E19=0),Inputs!$C$6,0)</f>
        <v>0</v>
      </c>
      <c r="H19" s="56" t="n">
        <f aca="false">IF(B19=1,G19*Inputs!$C$9,0)</f>
        <v>0</v>
      </c>
      <c r="I19" s="56" t="n">
        <f aca="false">I18+G19</f>
        <v>48000</v>
      </c>
      <c r="J19" s="56" t="n">
        <f aca="false">(F19+G19+H19)*((1+D19)^(1/12)-1)</f>
        <v>228.2185111352</v>
      </c>
      <c r="K19" s="56" t="n">
        <f aca="false">(F19+G19+H19+J19)*(Inputs!$C$14+IF(B19&lt;=10,Inputs!$C$12,Inputs!$C$13))/12</f>
        <v>98.1539950122805</v>
      </c>
      <c r="L19" s="56" t="n">
        <f aca="false">IF(OR(E19=1,A19&lt;=Inputs!$C$15),0,MAX(Inputs!$C$8*I19-(F19+G19+H19+J19-K19),0))</f>
        <v>0</v>
      </c>
      <c r="M19" s="56" t="n">
        <f aca="false">L19*INDEX(Rates!$B$2:$C$101,C19+1,IF(Inputs!$C$5="Male",1,2))/1000/12*Inputs!$C$16</f>
        <v>0</v>
      </c>
      <c r="N19" s="56" t="n">
        <f aca="false">IF($V$1=1,MAX(F19+G19+H19+J19-K19-M19,0)*Inputs!$C$22/12,0)</f>
        <v>313.438424072549</v>
      </c>
      <c r="O19" s="56" t="n">
        <f aca="false">IF(AND(MOD(A19,12)=0,B19&gt;=Inputs!$C$18),MAX(F19+G19+H19+J19-K19-M19-N19,0)*Inputs!$C$17,0)</f>
        <v>0</v>
      </c>
      <c r="P19" s="56" t="n">
        <f aca="false">F19+G19+H19+J19-K19-M19-N19+O19</f>
        <v>46702.3251868098</v>
      </c>
      <c r="Q19" s="56" t="n">
        <f aca="false">IF(OR(E19=1,P19&lt;=0),0,P19)</f>
        <v>46702.3251868098</v>
      </c>
      <c r="R19" s="15" t="n">
        <f aca="false">IF(OR(E19=1,AND(P19&lt;=0,I19&gt;0)),1,0)</f>
        <v>0</v>
      </c>
      <c r="S19" s="15" t="n">
        <f aca="false">IF(L19&gt;0,1,0)</f>
        <v>0</v>
      </c>
    </row>
    <row r="20" customFormat="false" ht="15" hidden="false" customHeight="false" outlineLevel="0" collapsed="false">
      <c r="A20" s="15" t="n">
        <v>19</v>
      </c>
      <c r="B20" s="15" t="n">
        <f aca="false">INT((A20-1)/12)+1</f>
        <v>2</v>
      </c>
      <c r="C20" s="15" t="n">
        <f aca="false">MIN(Inputs!$C$4+B20-1,99)</f>
        <v>75</v>
      </c>
      <c r="D20" s="55" t="n">
        <f aca="false">Inputs!$C$29</f>
        <v>0.06</v>
      </c>
      <c r="E20" s="15" t="n">
        <f aca="false">R19</f>
        <v>0</v>
      </c>
      <c r="F20" s="56" t="n">
        <f aca="false">Q19</f>
        <v>46702.3251868098</v>
      </c>
      <c r="G20" s="56" t="n">
        <f aca="false">IF(AND(MOD(A20-1,12)=0,B20&lt;=Inputs!$C$7,E20=0),Inputs!$C$6,0)</f>
        <v>0</v>
      </c>
      <c r="H20" s="56" t="n">
        <f aca="false">IF(B20=1,G20*Inputs!$C$9,0)</f>
        <v>0</v>
      </c>
      <c r="I20" s="56" t="n">
        <f aca="false">I19+G20</f>
        <v>48000</v>
      </c>
      <c r="J20" s="56" t="n">
        <f aca="false">(F20+G20+H20)*((1+D20)^(1/12)-1)</f>
        <v>227.325929365891</v>
      </c>
      <c r="K20" s="56" t="n">
        <f aca="false">(F20+G20+H20+J20)*(Inputs!$C$14+IF(B20&lt;=10,Inputs!$C$12,Inputs!$C$13))/12</f>
        <v>97.7701064920327</v>
      </c>
      <c r="L20" s="56" t="n">
        <f aca="false">IF(OR(E20=1,A20&lt;=Inputs!$C$15),0,MAX(Inputs!$C$8*I20-(F20+G20+H20+J20-K20),0))</f>
        <v>0</v>
      </c>
      <c r="M20" s="56" t="n">
        <f aca="false">L20*INDEX(Rates!$B$2:$C$101,C20+1,IF(Inputs!$C$5="Male",1,2))/1000/12*Inputs!$C$16</f>
        <v>0</v>
      </c>
      <c r="N20" s="56" t="n">
        <f aca="false">IF($V$1=1,MAX(F20+G20+H20+J20-K20-M20,0)*Inputs!$C$22/12,0)</f>
        <v>312.212540064558</v>
      </c>
      <c r="O20" s="56" t="n">
        <f aca="false">IF(AND(MOD(A20,12)=0,B20&gt;=Inputs!$C$18),MAX(F20+G20+H20+J20-K20-M20-N20,0)*Inputs!$C$17,0)</f>
        <v>0</v>
      </c>
      <c r="P20" s="56" t="n">
        <f aca="false">F20+G20+H20+J20-K20-M20-N20+O20</f>
        <v>46519.6684696191</v>
      </c>
      <c r="Q20" s="56" t="n">
        <f aca="false">IF(OR(E20=1,P20&lt;=0),0,P20)</f>
        <v>46519.6684696191</v>
      </c>
      <c r="R20" s="15" t="n">
        <f aca="false">IF(OR(E20=1,AND(P20&lt;=0,I20&gt;0)),1,0)</f>
        <v>0</v>
      </c>
      <c r="S20" s="15" t="n">
        <f aca="false">IF(L20&gt;0,1,0)</f>
        <v>0</v>
      </c>
    </row>
    <row r="21" customFormat="false" ht="15" hidden="false" customHeight="false" outlineLevel="0" collapsed="false">
      <c r="A21" s="15" t="n">
        <v>20</v>
      </c>
      <c r="B21" s="15" t="n">
        <f aca="false">INT((A21-1)/12)+1</f>
        <v>2</v>
      </c>
      <c r="C21" s="15" t="n">
        <f aca="false">MIN(Inputs!$C$4+B21-1,99)</f>
        <v>75</v>
      </c>
      <c r="D21" s="55" t="n">
        <f aca="false">Inputs!$C$29</f>
        <v>0.06</v>
      </c>
      <c r="E21" s="15" t="n">
        <f aca="false">R20</f>
        <v>0</v>
      </c>
      <c r="F21" s="56" t="n">
        <f aca="false">Q20</f>
        <v>46519.6684696191</v>
      </c>
      <c r="G21" s="56" t="n">
        <f aca="false">IF(AND(MOD(A21-1,12)=0,B21&lt;=Inputs!$C$7,E21=0),Inputs!$C$6,0)</f>
        <v>0</v>
      </c>
      <c r="H21" s="56" t="n">
        <f aca="false">IF(B21=1,G21*Inputs!$C$9,0)</f>
        <v>0</v>
      </c>
      <c r="I21" s="56" t="n">
        <f aca="false">I20+G21</f>
        <v>48000</v>
      </c>
      <c r="J21" s="56" t="n">
        <f aca="false">(F21+G21+H21)*((1+D21)^(1/12)-1)</f>
        <v>226.436838558866</v>
      </c>
      <c r="K21" s="56" t="n">
        <f aca="false">(F21+G21+H21+J21)*(Inputs!$C$14+IF(B21&lt;=10,Inputs!$C$12,Inputs!$C$13))/12</f>
        <v>97.3877193920375</v>
      </c>
      <c r="L21" s="56" t="n">
        <f aca="false">IF(OR(E21=1,A21&lt;=Inputs!$C$15),0,MAX(Inputs!$C$8*I21-(F21+G21+H21+J21-K21),0))</f>
        <v>0</v>
      </c>
      <c r="M21" s="56" t="n">
        <f aca="false">L21*INDEX(Rates!$B$2:$C$101,C21+1,IF(Inputs!$C$5="Male",1,2))/1000/12*Inputs!$C$16</f>
        <v>0</v>
      </c>
      <c r="N21" s="56" t="n">
        <f aca="false">IF($V$1=1,MAX(F21+G21+H21+J21-K21-M21,0)*Inputs!$C$22/12,0)</f>
        <v>310.991450591906</v>
      </c>
      <c r="O21" s="56" t="n">
        <f aca="false">IF(AND(MOD(A21,12)=0,B21&gt;=Inputs!$C$18),MAX(F21+G21+H21+J21-K21-M21-N21,0)*Inputs!$C$17,0)</f>
        <v>0</v>
      </c>
      <c r="P21" s="56" t="n">
        <f aca="false">F21+G21+H21+J21-K21-M21-N21+O21</f>
        <v>46337.726138194</v>
      </c>
      <c r="Q21" s="56" t="n">
        <f aca="false">IF(OR(E21=1,P21&lt;=0),0,P21)</f>
        <v>46337.726138194</v>
      </c>
      <c r="R21" s="15" t="n">
        <f aca="false">IF(OR(E21=1,AND(P21&lt;=0,I21&gt;0)),1,0)</f>
        <v>0</v>
      </c>
      <c r="S21" s="15" t="n">
        <f aca="false">IF(L21&gt;0,1,0)</f>
        <v>0</v>
      </c>
    </row>
    <row r="22" customFormat="false" ht="15" hidden="false" customHeight="false" outlineLevel="0" collapsed="false">
      <c r="A22" s="15" t="n">
        <v>21</v>
      </c>
      <c r="B22" s="15" t="n">
        <f aca="false">INT((A22-1)/12)+1</f>
        <v>2</v>
      </c>
      <c r="C22" s="15" t="n">
        <f aca="false">MIN(Inputs!$C$4+B22-1,99)</f>
        <v>75</v>
      </c>
      <c r="D22" s="55" t="n">
        <f aca="false">Inputs!$C$29</f>
        <v>0.06</v>
      </c>
      <c r="E22" s="15" t="n">
        <f aca="false">R21</f>
        <v>0</v>
      </c>
      <c r="F22" s="56" t="n">
        <f aca="false">Q21</f>
        <v>46337.726138194</v>
      </c>
      <c r="G22" s="56" t="n">
        <f aca="false">IF(AND(MOD(A22-1,12)=0,B22&lt;=Inputs!$C$7,E22=0),Inputs!$C$6,0)</f>
        <v>0</v>
      </c>
      <c r="H22" s="56" t="n">
        <f aca="false">IF(B22=1,G22*Inputs!$C$9,0)</f>
        <v>0</v>
      </c>
      <c r="I22" s="56" t="n">
        <f aca="false">I21+G22</f>
        <v>48000</v>
      </c>
      <c r="J22" s="56" t="n">
        <f aca="false">(F22+G22+H22)*((1+D22)^(1/12)-1)</f>
        <v>225.551225060678</v>
      </c>
      <c r="K22" s="56" t="n">
        <f aca="false">(F22+G22+H22+J22)*(Inputs!$C$14+IF(B22&lt;=10,Inputs!$C$12,Inputs!$C$13))/12</f>
        <v>97.006827840114</v>
      </c>
      <c r="L22" s="56" t="n">
        <f aca="false">IF(OR(E22=1,A22&lt;=Inputs!$C$15),0,MAX(Inputs!$C$8*I22-(F22+G22+H22+J22-K22),0))</f>
        <v>0</v>
      </c>
      <c r="M22" s="56" t="n">
        <f aca="false">L22*INDEX(Rates!$B$2:$C$101,C22+1,IF(Inputs!$C$5="Male",1,2))/1000/12*Inputs!$C$16</f>
        <v>0</v>
      </c>
      <c r="N22" s="56" t="n">
        <f aca="false">IF($V$1=1,MAX(F22+G22+H22+J22-K22-M22,0)*Inputs!$C$22/12,0)</f>
        <v>309.775136902764</v>
      </c>
      <c r="O22" s="56" t="n">
        <f aca="false">IF(AND(MOD(A22,12)=0,B22&gt;=Inputs!$C$18),MAX(F22+G22+H22+J22-K22-M22-N22,0)*Inputs!$C$17,0)</f>
        <v>0</v>
      </c>
      <c r="P22" s="56" t="n">
        <f aca="false">F22+G22+H22+J22-K22-M22-N22+O22</f>
        <v>46156.4953985118</v>
      </c>
      <c r="Q22" s="56" t="n">
        <f aca="false">IF(OR(E22=1,P22&lt;=0),0,P22)</f>
        <v>46156.4953985118</v>
      </c>
      <c r="R22" s="15" t="n">
        <f aca="false">IF(OR(E22=1,AND(P22&lt;=0,I22&gt;0)),1,0)</f>
        <v>0</v>
      </c>
      <c r="S22" s="15" t="n">
        <f aca="false">IF(L22&gt;0,1,0)</f>
        <v>0</v>
      </c>
    </row>
    <row r="23" customFormat="false" ht="15" hidden="false" customHeight="false" outlineLevel="0" collapsed="false">
      <c r="A23" s="15" t="n">
        <v>22</v>
      </c>
      <c r="B23" s="15" t="n">
        <f aca="false">INT((A23-1)/12)+1</f>
        <v>2</v>
      </c>
      <c r="C23" s="15" t="n">
        <f aca="false">MIN(Inputs!$C$4+B23-1,99)</f>
        <v>75</v>
      </c>
      <c r="D23" s="55" t="n">
        <f aca="false">Inputs!$C$29</f>
        <v>0.06</v>
      </c>
      <c r="E23" s="15" t="n">
        <f aca="false">R22</f>
        <v>0</v>
      </c>
      <c r="F23" s="56" t="n">
        <f aca="false">Q22</f>
        <v>46156.4953985118</v>
      </c>
      <c r="G23" s="56" t="n">
        <f aca="false">IF(AND(MOD(A23-1,12)=0,B23&lt;=Inputs!$C$7,E23=0),Inputs!$C$6,0)</f>
        <v>0</v>
      </c>
      <c r="H23" s="56" t="n">
        <f aca="false">IF(B23=1,G23*Inputs!$C$9,0)</f>
        <v>0</v>
      </c>
      <c r="I23" s="56" t="n">
        <f aca="false">I22+G23</f>
        <v>48000</v>
      </c>
      <c r="J23" s="56" t="n">
        <f aca="false">(F23+G23+H23)*((1+D23)^(1/12)-1)</f>
        <v>224.66907527128</v>
      </c>
      <c r="K23" s="56" t="n">
        <f aca="false">(F23+G23+H23+J23)*(Inputs!$C$14+IF(B23&lt;=10,Inputs!$C$12,Inputs!$C$13))/12</f>
        <v>96.6274259870482</v>
      </c>
      <c r="L23" s="56" t="n">
        <f aca="false">IF(OR(E23=1,A23&lt;=Inputs!$C$15),0,MAX(Inputs!$C$8*I23-(F23+G23+H23+J23-K23),0))</f>
        <v>0</v>
      </c>
      <c r="M23" s="56" t="n">
        <f aca="false">L23*INDEX(Rates!$B$2:$C$101,C23+1,IF(Inputs!$C$5="Male",1,2))/1000/12*Inputs!$C$16</f>
        <v>0</v>
      </c>
      <c r="N23" s="56" t="n">
        <f aca="false">IF($V$1=1,MAX(F23+G23+H23+J23-K23-M23,0)*Inputs!$C$22/12,0)</f>
        <v>308.56358031864</v>
      </c>
      <c r="O23" s="56" t="n">
        <f aca="false">IF(AND(MOD(A23,12)=0,B23&gt;=Inputs!$C$18),MAX(F23+G23+H23+J23-K23-M23-N23,0)*Inputs!$C$17,0)</f>
        <v>0</v>
      </c>
      <c r="P23" s="56" t="n">
        <f aca="false">F23+G23+H23+J23-K23-M23-N23+O23</f>
        <v>45975.9734674774</v>
      </c>
      <c r="Q23" s="56" t="n">
        <f aca="false">IF(OR(E23=1,P23&lt;=0),0,P23)</f>
        <v>45975.9734674774</v>
      </c>
      <c r="R23" s="15" t="n">
        <f aca="false">IF(OR(E23=1,AND(P23&lt;=0,I23&gt;0)),1,0)</f>
        <v>0</v>
      </c>
      <c r="S23" s="15" t="n">
        <f aca="false">IF(L23&gt;0,1,0)</f>
        <v>0</v>
      </c>
    </row>
    <row r="24" customFormat="false" ht="15" hidden="false" customHeight="false" outlineLevel="0" collapsed="false">
      <c r="A24" s="15" t="n">
        <v>23</v>
      </c>
      <c r="B24" s="15" t="n">
        <f aca="false">INT((A24-1)/12)+1</f>
        <v>2</v>
      </c>
      <c r="C24" s="15" t="n">
        <f aca="false">MIN(Inputs!$C$4+B24-1,99)</f>
        <v>75</v>
      </c>
      <c r="D24" s="55" t="n">
        <f aca="false">Inputs!$C$29</f>
        <v>0.06</v>
      </c>
      <c r="E24" s="15" t="n">
        <f aca="false">R23</f>
        <v>0</v>
      </c>
      <c r="F24" s="56" t="n">
        <f aca="false">Q23</f>
        <v>45975.9734674774</v>
      </c>
      <c r="G24" s="56" t="n">
        <f aca="false">IF(AND(MOD(A24-1,12)=0,B24&lt;=Inputs!$C$7,E24=0),Inputs!$C$6,0)</f>
        <v>0</v>
      </c>
      <c r="H24" s="56" t="n">
        <f aca="false">IF(B24=1,G24*Inputs!$C$9,0)</f>
        <v>0</v>
      </c>
      <c r="I24" s="56" t="n">
        <f aca="false">I23+G24</f>
        <v>48000</v>
      </c>
      <c r="J24" s="56" t="n">
        <f aca="false">(F24+G24+H24)*((1+D24)^(1/12)-1)</f>
        <v>223.790375643817</v>
      </c>
      <c r="K24" s="56" t="n">
        <f aca="false">(F24+G24+H24+J24)*(Inputs!$C$14+IF(B24&lt;=10,Inputs!$C$12,Inputs!$C$13))/12</f>
        <v>96.2495080065026</v>
      </c>
      <c r="L24" s="56" t="n">
        <f aca="false">IF(OR(E24=1,A24&lt;=Inputs!$C$15),0,MAX(Inputs!$C$8*I24-(F24+G24+H24+J24-K24),0))</f>
        <v>0</v>
      </c>
      <c r="M24" s="56" t="n">
        <f aca="false">L24*INDEX(Rates!$B$2:$C$101,C24+1,IF(Inputs!$C$5="Male",1,2))/1000/12*Inputs!$C$16</f>
        <v>0</v>
      </c>
      <c r="N24" s="56" t="n">
        <f aca="false">IF($V$1=1,MAX(F24+G24+H24+J24-K24-M24,0)*Inputs!$C$22/12,0)</f>
        <v>307.356762234098</v>
      </c>
      <c r="O24" s="56" t="n">
        <f aca="false">IF(AND(MOD(A24,12)=0,B24&gt;=Inputs!$C$18),MAX(F24+G24+H24+J24-K24-M24-N24,0)*Inputs!$C$17,0)</f>
        <v>0</v>
      </c>
      <c r="P24" s="56" t="n">
        <f aca="false">F24+G24+H24+J24-K24-M24-N24+O24</f>
        <v>45796.1575728806</v>
      </c>
      <c r="Q24" s="56" t="n">
        <f aca="false">IF(OR(E24=1,P24&lt;=0),0,P24)</f>
        <v>45796.1575728806</v>
      </c>
      <c r="R24" s="15" t="n">
        <f aca="false">IF(OR(E24=1,AND(P24&lt;=0,I24&gt;0)),1,0)</f>
        <v>0</v>
      </c>
      <c r="S24" s="15" t="n">
        <f aca="false">IF(L24&gt;0,1,0)</f>
        <v>0</v>
      </c>
    </row>
    <row r="25" customFormat="false" ht="15" hidden="false" customHeight="false" outlineLevel="0" collapsed="false">
      <c r="A25" s="15" t="n">
        <v>24</v>
      </c>
      <c r="B25" s="15" t="n">
        <f aca="false">INT((A25-1)/12)+1</f>
        <v>2</v>
      </c>
      <c r="C25" s="15" t="n">
        <f aca="false">MIN(Inputs!$C$4+B25-1,99)</f>
        <v>75</v>
      </c>
      <c r="D25" s="55" t="n">
        <f aca="false">Inputs!$C$29</f>
        <v>0.06</v>
      </c>
      <c r="E25" s="15" t="n">
        <f aca="false">R24</f>
        <v>0</v>
      </c>
      <c r="F25" s="56" t="n">
        <f aca="false">Q24</f>
        <v>45796.1575728806</v>
      </c>
      <c r="G25" s="56" t="n">
        <f aca="false">IF(AND(MOD(A25-1,12)=0,B25&lt;=Inputs!$C$7,E25=0),Inputs!$C$6,0)</f>
        <v>0</v>
      </c>
      <c r="H25" s="56" t="n">
        <f aca="false">IF(B25=1,G25*Inputs!$C$9,0)</f>
        <v>0</v>
      </c>
      <c r="I25" s="56" t="n">
        <f aca="false">I24+G25</f>
        <v>48000</v>
      </c>
      <c r="J25" s="56" t="n">
        <f aca="false">(F25+G25+H25)*((1+D25)^(1/12)-1)</f>
        <v>222.915112684415</v>
      </c>
      <c r="K25" s="56" t="n">
        <f aca="false">(F25+G25+H25+J25)*(Inputs!$C$14+IF(B25&lt;=10,Inputs!$C$12,Inputs!$C$13))/12</f>
        <v>95.8730680949272</v>
      </c>
      <c r="L25" s="56" t="n">
        <f aca="false">IF(OR(E25=1,A25&lt;=Inputs!$C$15),0,MAX(Inputs!$C$8*I25-(F25+G25+H25+J25-K25),0))</f>
        <v>0</v>
      </c>
      <c r="M25" s="56" t="n">
        <f aca="false">L25*INDEX(Rates!$B$2:$C$101,C25+1,IF(Inputs!$C$5="Male",1,2))/1000/12*Inputs!$C$16</f>
        <v>0</v>
      </c>
      <c r="N25" s="56" t="n">
        <f aca="false">IF($V$1=1,MAX(F25+G25+H25+J25-K25-M25,0)*Inputs!$C$22/12,0)</f>
        <v>306.154664116468</v>
      </c>
      <c r="O25" s="56" t="n">
        <f aca="false">IF(AND(MOD(A25,12)=0,B25&gt;=Inputs!$C$18),MAX(F25+G25+H25+J25-K25-M25-N25,0)*Inputs!$C$17,0)</f>
        <v>0</v>
      </c>
      <c r="P25" s="56" t="n">
        <f aca="false">F25+G25+H25+J25-K25-M25-N25+O25</f>
        <v>45617.0449533537</v>
      </c>
      <c r="Q25" s="56" t="n">
        <f aca="false">IF(OR(E25=1,P25&lt;=0),0,P25)</f>
        <v>45617.0449533537</v>
      </c>
      <c r="R25" s="15" t="n">
        <f aca="false">IF(OR(E25=1,AND(P25&lt;=0,I25&gt;0)),1,0)</f>
        <v>0</v>
      </c>
      <c r="S25" s="15" t="n">
        <f aca="false">IF(L25&gt;0,1,0)</f>
        <v>0</v>
      </c>
    </row>
    <row r="26" customFormat="false" ht="15" hidden="false" customHeight="false" outlineLevel="0" collapsed="false">
      <c r="A26" s="15" t="n">
        <v>25</v>
      </c>
      <c r="B26" s="15" t="n">
        <f aca="false">INT((A26-1)/12)+1</f>
        <v>3</v>
      </c>
      <c r="C26" s="15" t="n">
        <f aca="false">MIN(Inputs!$C$4+B26-1,99)</f>
        <v>76</v>
      </c>
      <c r="D26" s="55" t="n">
        <f aca="false">Inputs!$C$29</f>
        <v>0.06</v>
      </c>
      <c r="E26" s="15" t="n">
        <f aca="false">R25</f>
        <v>0</v>
      </c>
      <c r="F26" s="56" t="n">
        <f aca="false">Q25</f>
        <v>45617.0449533537</v>
      </c>
      <c r="G26" s="56" t="n">
        <f aca="false">IF(AND(MOD(A26-1,12)=0,B26&lt;=Inputs!$C$7,E26=0),Inputs!$C$6,0)</f>
        <v>24000</v>
      </c>
      <c r="H26" s="56" t="n">
        <f aca="false">IF(B26=1,G26*Inputs!$C$9,0)</f>
        <v>0</v>
      </c>
      <c r="I26" s="56" t="n">
        <f aca="false">I25+G26</f>
        <v>72000</v>
      </c>
      <c r="J26" s="56" t="n">
        <f aca="false">(F26+G26+H26)*((1+D26)^(1/12)-1)</f>
        <v>338.864486520209</v>
      </c>
      <c r="K26" s="56" t="n">
        <f aca="false">(F26+G26+H26+J26)*(Inputs!$C$14+IF(B26&lt;=10,Inputs!$C$12,Inputs!$C$13))/12</f>
        <v>145.741477999737</v>
      </c>
      <c r="L26" s="56" t="n">
        <f aca="false">IF(OR(E26=1,A26&lt;=Inputs!$C$15),0,MAX(Inputs!$C$8*I26-(F26+G26+H26+J26-K26),0))</f>
        <v>0</v>
      </c>
      <c r="M26" s="56" t="n">
        <f aca="false">L26*INDEX(Rates!$B$2:$C$101,C26+1,IF(Inputs!$C$5="Male",1,2))/1000/12*Inputs!$C$16</f>
        <v>0</v>
      </c>
      <c r="N26" s="56" t="n">
        <f aca="false">IF($V$1=1,MAX(F26+G26+H26+J26-K26-M26,0)*Inputs!$C$22/12,0)</f>
        <v>465.401119745828</v>
      </c>
      <c r="O26" s="56" t="n">
        <f aca="false">IF(AND(MOD(A26,12)=0,B26&gt;=Inputs!$C$18),MAX(F26+G26+H26+J26-K26-M26-N26,0)*Inputs!$C$17,0)</f>
        <v>0</v>
      </c>
      <c r="P26" s="56" t="n">
        <f aca="false">F26+G26+H26+J26-K26-M26-N26+O26</f>
        <v>69344.7668421283</v>
      </c>
      <c r="Q26" s="56" t="n">
        <f aca="false">IF(OR(E26=1,P26&lt;=0),0,P26)</f>
        <v>69344.7668421283</v>
      </c>
      <c r="R26" s="15" t="n">
        <f aca="false">IF(OR(E26=1,AND(P26&lt;=0,I26&gt;0)),1,0)</f>
        <v>0</v>
      </c>
      <c r="S26" s="15" t="n">
        <f aca="false">IF(L26&gt;0,1,0)</f>
        <v>0</v>
      </c>
    </row>
    <row r="27" customFormat="false" ht="15" hidden="false" customHeight="false" outlineLevel="0" collapsed="false">
      <c r="A27" s="15" t="n">
        <v>26</v>
      </c>
      <c r="B27" s="15" t="n">
        <f aca="false">INT((A27-1)/12)+1</f>
        <v>3</v>
      </c>
      <c r="C27" s="15" t="n">
        <f aca="false">MIN(Inputs!$C$4+B27-1,99)</f>
        <v>76</v>
      </c>
      <c r="D27" s="55" t="n">
        <f aca="false">Inputs!$C$29</f>
        <v>0.06</v>
      </c>
      <c r="E27" s="15" t="n">
        <f aca="false">R26</f>
        <v>0</v>
      </c>
      <c r="F27" s="56" t="n">
        <f aca="false">Q26</f>
        <v>69344.7668421283</v>
      </c>
      <c r="G27" s="56" t="n">
        <f aca="false">IF(AND(MOD(A27-1,12)=0,B27&lt;=Inputs!$C$7,E27=0),Inputs!$C$6,0)</f>
        <v>0</v>
      </c>
      <c r="H27" s="56" t="n">
        <f aca="false">IF(B27=1,G27*Inputs!$C$9,0)</f>
        <v>0</v>
      </c>
      <c r="I27" s="56" t="n">
        <f aca="false">I26+G27</f>
        <v>72000</v>
      </c>
      <c r="J27" s="56" t="n">
        <f aca="false">(F27+G27+H27)*((1+D27)^(1/12)-1)</f>
        <v>337.539159045983</v>
      </c>
      <c r="K27" s="56" t="n">
        <f aca="false">(F27+G27+H27+J27)*(Inputs!$C$14+IF(B27&lt;=10,Inputs!$C$12,Inputs!$C$13))/12</f>
        <v>145.17147083578</v>
      </c>
      <c r="L27" s="56" t="n">
        <f aca="false">IF(OR(E27=1,A27&lt;=Inputs!$C$15),0,MAX(Inputs!$C$8*I27-(F27+G27+H27+J27-K27),0))</f>
        <v>0</v>
      </c>
      <c r="M27" s="56" t="n">
        <f aca="false">L27*INDEX(Rates!$B$2:$C$101,C27+1,IF(Inputs!$C$5="Male",1,2))/1000/12*Inputs!$C$16</f>
        <v>0</v>
      </c>
      <c r="N27" s="56" t="n">
        <f aca="false">IF($V$1=1,MAX(F27+G27+H27+J27-K27-M27,0)*Inputs!$C$22/12,0)</f>
        <v>463.580896868923</v>
      </c>
      <c r="O27" s="56" t="n">
        <f aca="false">IF(AND(MOD(A27,12)=0,B27&gt;=Inputs!$C$18),MAX(F27+G27+H27+J27-K27-M27-N27,0)*Inputs!$C$17,0)</f>
        <v>0</v>
      </c>
      <c r="P27" s="56" t="n">
        <f aca="false">F27+G27+H27+J27-K27-M27-N27+O27</f>
        <v>69073.5536334696</v>
      </c>
      <c r="Q27" s="56" t="n">
        <f aca="false">IF(OR(E27=1,P27&lt;=0),0,P27)</f>
        <v>69073.5536334696</v>
      </c>
      <c r="R27" s="15" t="n">
        <f aca="false">IF(OR(E27=1,AND(P27&lt;=0,I27&gt;0)),1,0)</f>
        <v>0</v>
      </c>
      <c r="S27" s="15" t="n">
        <f aca="false">IF(L27&gt;0,1,0)</f>
        <v>0</v>
      </c>
    </row>
    <row r="28" customFormat="false" ht="15" hidden="false" customHeight="false" outlineLevel="0" collapsed="false">
      <c r="A28" s="15" t="n">
        <v>27</v>
      </c>
      <c r="B28" s="15" t="n">
        <f aca="false">INT((A28-1)/12)+1</f>
        <v>3</v>
      </c>
      <c r="C28" s="15" t="n">
        <f aca="false">MIN(Inputs!$C$4+B28-1,99)</f>
        <v>76</v>
      </c>
      <c r="D28" s="55" t="n">
        <f aca="false">Inputs!$C$29</f>
        <v>0.06</v>
      </c>
      <c r="E28" s="15" t="n">
        <f aca="false">R27</f>
        <v>0</v>
      </c>
      <c r="F28" s="56" t="n">
        <f aca="false">Q27</f>
        <v>69073.5536334696</v>
      </c>
      <c r="G28" s="56" t="n">
        <f aca="false">IF(AND(MOD(A28-1,12)=0,B28&lt;=Inputs!$C$7,E28=0),Inputs!$C$6,0)</f>
        <v>0</v>
      </c>
      <c r="H28" s="56" t="n">
        <f aca="false">IF(B28=1,G28*Inputs!$C$9,0)</f>
        <v>0</v>
      </c>
      <c r="I28" s="56" t="n">
        <f aca="false">I27+G28</f>
        <v>72000</v>
      </c>
      <c r="J28" s="56" t="n">
        <f aca="false">(F28+G28+H28)*((1+D28)^(1/12)-1)</f>
        <v>336.219015038848</v>
      </c>
      <c r="K28" s="56" t="n">
        <f aca="false">(F28+G28+H28+J28)*(Inputs!$C$14+IF(B28&lt;=10,Inputs!$C$12,Inputs!$C$13))/12</f>
        <v>144.603693017726</v>
      </c>
      <c r="L28" s="56" t="n">
        <f aca="false">IF(OR(E28=1,A28&lt;=Inputs!$C$15),0,MAX(Inputs!$C$8*I28-(F28+G28+H28+J28-K28),0))</f>
        <v>0</v>
      </c>
      <c r="M28" s="56" t="n">
        <f aca="false">L28*INDEX(Rates!$B$2:$C$101,C28+1,IF(Inputs!$C$5="Male",1,2))/1000/12*Inputs!$C$16</f>
        <v>0</v>
      </c>
      <c r="N28" s="56" t="n">
        <f aca="false">IF($V$1=1,MAX(F28+G28+H28+J28-K28-M28,0)*Inputs!$C$22/12,0)</f>
        <v>461.767793036605</v>
      </c>
      <c r="O28" s="56" t="n">
        <f aca="false">IF(AND(MOD(A28,12)=0,B28&gt;=Inputs!$C$18),MAX(F28+G28+H28+J28-K28-M28-N28,0)*Inputs!$C$17,0)</f>
        <v>0</v>
      </c>
      <c r="P28" s="56" t="n">
        <f aca="false">F28+G28+H28+J28-K28-M28-N28+O28</f>
        <v>68803.4011624541</v>
      </c>
      <c r="Q28" s="56" t="n">
        <f aca="false">IF(OR(E28=1,P28&lt;=0),0,P28)</f>
        <v>68803.4011624541</v>
      </c>
      <c r="R28" s="15" t="n">
        <f aca="false">IF(OR(E28=1,AND(P28&lt;=0,I28&gt;0)),1,0)</f>
        <v>0</v>
      </c>
      <c r="S28" s="15" t="n">
        <f aca="false">IF(L28&gt;0,1,0)</f>
        <v>0</v>
      </c>
    </row>
    <row r="29" customFormat="false" ht="15" hidden="false" customHeight="false" outlineLevel="0" collapsed="false">
      <c r="A29" s="15" t="n">
        <v>28</v>
      </c>
      <c r="B29" s="15" t="n">
        <f aca="false">INT((A29-1)/12)+1</f>
        <v>3</v>
      </c>
      <c r="C29" s="15" t="n">
        <f aca="false">MIN(Inputs!$C$4+B29-1,99)</f>
        <v>76</v>
      </c>
      <c r="D29" s="55" t="n">
        <f aca="false">Inputs!$C$29</f>
        <v>0.06</v>
      </c>
      <c r="E29" s="15" t="n">
        <f aca="false">R28</f>
        <v>0</v>
      </c>
      <c r="F29" s="56" t="n">
        <f aca="false">Q28</f>
        <v>68803.4011624541</v>
      </c>
      <c r="G29" s="56" t="n">
        <f aca="false">IF(AND(MOD(A29-1,12)=0,B29&lt;=Inputs!$C$7,E29=0),Inputs!$C$6,0)</f>
        <v>0</v>
      </c>
      <c r="H29" s="56" t="n">
        <f aca="false">IF(B29=1,G29*Inputs!$C$9,0)</f>
        <v>0</v>
      </c>
      <c r="I29" s="56" t="n">
        <f aca="false">I28+G29</f>
        <v>72000</v>
      </c>
      <c r="J29" s="56" t="n">
        <f aca="false">(F29+G29+H29)*((1+D29)^(1/12)-1)</f>
        <v>334.904034225828</v>
      </c>
      <c r="K29" s="56" t="n">
        <f aca="false">(F29+G29+H29+J29)*(Inputs!$C$14+IF(B29&lt;=10,Inputs!$C$12,Inputs!$C$13))/12</f>
        <v>144.038135826417</v>
      </c>
      <c r="L29" s="56" t="n">
        <f aca="false">IF(OR(E29=1,A29&lt;=Inputs!$C$15),0,MAX(Inputs!$C$8*I29-(F29+G29+H29+J29-K29),0))</f>
        <v>0</v>
      </c>
      <c r="M29" s="56" t="n">
        <f aca="false">L29*INDEX(Rates!$B$2:$C$101,C29+1,IF(Inputs!$C$5="Male",1,2))/1000/12*Inputs!$C$16</f>
        <v>0</v>
      </c>
      <c r="N29" s="56" t="n">
        <f aca="false">IF($V$1=1,MAX(F29+G29+H29+J29-K29-M29,0)*Inputs!$C$22/12,0)</f>
        <v>459.96178040569</v>
      </c>
      <c r="O29" s="56" t="n">
        <f aca="false">IF(AND(MOD(A29,12)=0,B29&gt;=Inputs!$C$18),MAX(F29+G29+H29+J29-K29-M29-N29,0)*Inputs!$C$17,0)</f>
        <v>0</v>
      </c>
      <c r="P29" s="56" t="n">
        <f aca="false">F29+G29+H29+J29-K29-M29-N29+O29</f>
        <v>68534.3052804478</v>
      </c>
      <c r="Q29" s="56" t="n">
        <f aca="false">IF(OR(E29=1,P29&lt;=0),0,P29)</f>
        <v>68534.3052804478</v>
      </c>
      <c r="R29" s="15" t="n">
        <f aca="false">IF(OR(E29=1,AND(P29&lt;=0,I29&gt;0)),1,0)</f>
        <v>0</v>
      </c>
      <c r="S29" s="15" t="n">
        <f aca="false">IF(L29&gt;0,1,0)</f>
        <v>0</v>
      </c>
    </row>
    <row r="30" customFormat="false" ht="15" hidden="false" customHeight="false" outlineLevel="0" collapsed="false">
      <c r="A30" s="15" t="n">
        <v>29</v>
      </c>
      <c r="B30" s="15" t="n">
        <f aca="false">INT((A30-1)/12)+1</f>
        <v>3</v>
      </c>
      <c r="C30" s="15" t="n">
        <f aca="false">MIN(Inputs!$C$4+B30-1,99)</f>
        <v>76</v>
      </c>
      <c r="D30" s="55" t="n">
        <f aca="false">Inputs!$C$29</f>
        <v>0.06</v>
      </c>
      <c r="E30" s="15" t="n">
        <f aca="false">R29</f>
        <v>0</v>
      </c>
      <c r="F30" s="56" t="n">
        <f aca="false">Q29</f>
        <v>68534.3052804478</v>
      </c>
      <c r="G30" s="56" t="n">
        <f aca="false">IF(AND(MOD(A30-1,12)=0,B30&lt;=Inputs!$C$7,E30=0),Inputs!$C$6,0)</f>
        <v>0</v>
      </c>
      <c r="H30" s="56" t="n">
        <f aca="false">IF(B30=1,G30*Inputs!$C$9,0)</f>
        <v>0</v>
      </c>
      <c r="I30" s="56" t="n">
        <f aca="false">I29+G30</f>
        <v>72000</v>
      </c>
      <c r="J30" s="56" t="n">
        <f aca="false">(F30+G30+H30)*((1+D30)^(1/12)-1)</f>
        <v>333.594196413237</v>
      </c>
      <c r="K30" s="56" t="n">
        <f aca="false">(F30+G30+H30+J30)*(Inputs!$C$14+IF(B30&lt;=10,Inputs!$C$12,Inputs!$C$13))/12</f>
        <v>143.474790576794</v>
      </c>
      <c r="L30" s="56" t="n">
        <f aca="false">IF(OR(E30=1,A30&lt;=Inputs!$C$15),0,MAX(Inputs!$C$8*I30-(F30+G30+H30+J30-K30),0))</f>
        <v>0</v>
      </c>
      <c r="M30" s="56" t="n">
        <f aca="false">L30*INDEX(Rates!$B$2:$C$101,C30+1,IF(Inputs!$C$5="Male",1,2))/1000/12*Inputs!$C$16</f>
        <v>0</v>
      </c>
      <c r="N30" s="56" t="n">
        <f aca="false">IF($V$1=1,MAX(F30+G30+H30+J30-K30-M30,0)*Inputs!$C$22/12,0)</f>
        <v>458.162831241895</v>
      </c>
      <c r="O30" s="56" t="n">
        <f aca="false">IF(AND(MOD(A30,12)=0,B30&gt;=Inputs!$C$18),MAX(F30+G30+H30+J30-K30-M30-N30,0)*Inputs!$C$17,0)</f>
        <v>0</v>
      </c>
      <c r="P30" s="56" t="n">
        <f aca="false">F30+G30+H30+J30-K30-M30-N30+O30</f>
        <v>68266.2618550424</v>
      </c>
      <c r="Q30" s="56" t="n">
        <f aca="false">IF(OR(E30=1,P30&lt;=0),0,P30)</f>
        <v>68266.2618550424</v>
      </c>
      <c r="R30" s="15" t="n">
        <f aca="false">IF(OR(E30=1,AND(P30&lt;=0,I30&gt;0)),1,0)</f>
        <v>0</v>
      </c>
      <c r="S30" s="15" t="n">
        <f aca="false">IF(L30&gt;0,1,0)</f>
        <v>0</v>
      </c>
    </row>
    <row r="31" customFormat="false" ht="15" hidden="false" customHeight="false" outlineLevel="0" collapsed="false">
      <c r="A31" s="15" t="n">
        <v>30</v>
      </c>
      <c r="B31" s="15" t="n">
        <f aca="false">INT((A31-1)/12)+1</f>
        <v>3</v>
      </c>
      <c r="C31" s="15" t="n">
        <f aca="false">MIN(Inputs!$C$4+B31-1,99)</f>
        <v>76</v>
      </c>
      <c r="D31" s="55" t="n">
        <f aca="false">Inputs!$C$29</f>
        <v>0.06</v>
      </c>
      <c r="E31" s="15" t="n">
        <f aca="false">R30</f>
        <v>0</v>
      </c>
      <c r="F31" s="56" t="n">
        <f aca="false">Q30</f>
        <v>68266.2618550424</v>
      </c>
      <c r="G31" s="56" t="n">
        <f aca="false">IF(AND(MOD(A31-1,12)=0,B31&lt;=Inputs!$C$7,E31=0),Inputs!$C$6,0)</f>
        <v>0</v>
      </c>
      <c r="H31" s="56" t="n">
        <f aca="false">IF(B31=1,G31*Inputs!$C$9,0)</f>
        <v>0</v>
      </c>
      <c r="I31" s="56" t="n">
        <f aca="false">I30+G31</f>
        <v>72000</v>
      </c>
      <c r="J31" s="56" t="n">
        <f aca="false">(F31+G31+H31)*((1+D31)^(1/12)-1)</f>
        <v>332.289481486368</v>
      </c>
      <c r="K31" s="56" t="n">
        <f aca="false">(F31+G31+H31+J31)*(Inputs!$C$14+IF(B31&lt;=10,Inputs!$C$12,Inputs!$C$13))/12</f>
        <v>142.913648617768</v>
      </c>
      <c r="L31" s="56" t="n">
        <f aca="false">IF(OR(E31=1,A31&lt;=Inputs!$C$15),0,MAX(Inputs!$C$8*I31-(F31+G31+H31+J31-K31),0))</f>
        <v>0</v>
      </c>
      <c r="M31" s="56" t="n">
        <f aca="false">L31*INDEX(Rates!$B$2:$C$101,C31+1,IF(Inputs!$C$5="Male",1,2))/1000/12*Inputs!$C$16</f>
        <v>0</v>
      </c>
      <c r="N31" s="56" t="n">
        <f aca="false">IF($V$1=1,MAX(F31+G31+H31+J31-K31-M31,0)*Inputs!$C$22/12,0)</f>
        <v>456.370917919407</v>
      </c>
      <c r="O31" s="56" t="n">
        <f aca="false">IF(AND(MOD(A31,12)=0,B31&gt;=Inputs!$C$18),MAX(F31+G31+H31+J31-K31-M31-N31,0)*Inputs!$C$17,0)</f>
        <v>0</v>
      </c>
      <c r="P31" s="56" t="n">
        <f aca="false">F31+G31+H31+J31-K31-M31-N31+O31</f>
        <v>67999.2667699916</v>
      </c>
      <c r="Q31" s="56" t="n">
        <f aca="false">IF(OR(E31=1,P31&lt;=0),0,P31)</f>
        <v>67999.2667699916</v>
      </c>
      <c r="R31" s="15" t="n">
        <f aca="false">IF(OR(E31=1,AND(P31&lt;=0,I31&gt;0)),1,0)</f>
        <v>0</v>
      </c>
      <c r="S31" s="15" t="n">
        <f aca="false">IF(L31&gt;0,1,0)</f>
        <v>0</v>
      </c>
    </row>
    <row r="32" customFormat="false" ht="15" hidden="false" customHeight="false" outlineLevel="0" collapsed="false">
      <c r="A32" s="15" t="n">
        <v>31</v>
      </c>
      <c r="B32" s="15" t="n">
        <f aca="false">INT((A32-1)/12)+1</f>
        <v>3</v>
      </c>
      <c r="C32" s="15" t="n">
        <f aca="false">MIN(Inputs!$C$4+B32-1,99)</f>
        <v>76</v>
      </c>
      <c r="D32" s="55" t="n">
        <f aca="false">Inputs!$C$29</f>
        <v>0.06</v>
      </c>
      <c r="E32" s="15" t="n">
        <f aca="false">R31</f>
        <v>0</v>
      </c>
      <c r="F32" s="56" t="n">
        <f aca="false">Q31</f>
        <v>67999.2667699916</v>
      </c>
      <c r="G32" s="56" t="n">
        <f aca="false">IF(AND(MOD(A32-1,12)=0,B32&lt;=Inputs!$C$7,E32=0),Inputs!$C$6,0)</f>
        <v>0</v>
      </c>
      <c r="H32" s="56" t="n">
        <f aca="false">IF(B32=1,G32*Inputs!$C$9,0)</f>
        <v>0</v>
      </c>
      <c r="I32" s="56" t="n">
        <f aca="false">I31+G32</f>
        <v>72000</v>
      </c>
      <c r="J32" s="56" t="n">
        <f aca="false">(F32+G32+H32)*((1+D32)^(1/12)-1)</f>
        <v>330.989869409185</v>
      </c>
      <c r="K32" s="56" t="n">
        <f aca="false">(F32+G32+H32+J32)*(Inputs!$C$14+IF(B32&lt;=10,Inputs!$C$12,Inputs!$C$13))/12</f>
        <v>142.354701332085</v>
      </c>
      <c r="L32" s="56" t="n">
        <f aca="false">IF(OR(E32=1,A32&lt;=Inputs!$C$15),0,MAX(Inputs!$C$8*I32-(F32+G32+H32+J32-K32),0))</f>
        <v>0</v>
      </c>
      <c r="M32" s="56" t="n">
        <f aca="false">L32*INDEX(Rates!$B$2:$C$101,C32+1,IF(Inputs!$C$5="Male",1,2))/1000/12*Inputs!$C$16</f>
        <v>0</v>
      </c>
      <c r="N32" s="56" t="n">
        <f aca="false">IF($V$1=1,MAX(F32+G32+H32+J32-K32-M32,0)*Inputs!$C$22/12,0)</f>
        <v>454.586012920458</v>
      </c>
      <c r="O32" s="56" t="n">
        <f aca="false">IF(AND(MOD(A32,12)=0,B32&gt;=Inputs!$C$18),MAX(F32+G32+H32+J32-K32-M32-N32,0)*Inputs!$C$17,0)</f>
        <v>0</v>
      </c>
      <c r="P32" s="56" t="n">
        <f aca="false">F32+G32+H32+J32-K32-M32-N32+O32</f>
        <v>67733.3159251482</v>
      </c>
      <c r="Q32" s="56" t="n">
        <f aca="false">IF(OR(E32=1,P32&lt;=0),0,P32)</f>
        <v>67733.3159251482</v>
      </c>
      <c r="R32" s="15" t="n">
        <f aca="false">IF(OR(E32=1,AND(P32&lt;=0,I32&gt;0)),1,0)</f>
        <v>0</v>
      </c>
      <c r="S32" s="15" t="n">
        <f aca="false">IF(L32&gt;0,1,0)</f>
        <v>0</v>
      </c>
    </row>
    <row r="33" customFormat="false" ht="15" hidden="false" customHeight="false" outlineLevel="0" collapsed="false">
      <c r="A33" s="15" t="n">
        <v>32</v>
      </c>
      <c r="B33" s="15" t="n">
        <f aca="false">INT((A33-1)/12)+1</f>
        <v>3</v>
      </c>
      <c r="C33" s="15" t="n">
        <f aca="false">MIN(Inputs!$C$4+B33-1,99)</f>
        <v>76</v>
      </c>
      <c r="D33" s="55" t="n">
        <f aca="false">Inputs!$C$29</f>
        <v>0.06</v>
      </c>
      <c r="E33" s="15" t="n">
        <f aca="false">R32</f>
        <v>0</v>
      </c>
      <c r="F33" s="56" t="n">
        <f aca="false">Q32</f>
        <v>67733.3159251482</v>
      </c>
      <c r="G33" s="56" t="n">
        <f aca="false">IF(AND(MOD(A33-1,12)=0,B33&lt;=Inputs!$C$7,E33=0),Inputs!$C$6,0)</f>
        <v>0</v>
      </c>
      <c r="H33" s="56" t="n">
        <f aca="false">IF(B33=1,G33*Inputs!$C$9,0)</f>
        <v>0</v>
      </c>
      <c r="I33" s="56" t="n">
        <f aca="false">I32+G33</f>
        <v>72000</v>
      </c>
      <c r="J33" s="56" t="n">
        <f aca="false">(F33+G33+H33)*((1+D33)^(1/12)-1)</f>
        <v>329.695340224015</v>
      </c>
      <c r="K33" s="56" t="n">
        <f aca="false">(F33+G33+H33+J33)*(Inputs!$C$14+IF(B33&lt;=10,Inputs!$C$12,Inputs!$C$13))/12</f>
        <v>141.797940136192</v>
      </c>
      <c r="L33" s="56" t="n">
        <f aca="false">IF(OR(E33=1,A33&lt;=Inputs!$C$15),0,MAX(Inputs!$C$8*I33-(F33+G33+H33+J33-K33),0))</f>
        <v>0</v>
      </c>
      <c r="M33" s="56" t="n">
        <f aca="false">L33*INDEX(Rates!$B$2:$C$101,C33+1,IF(Inputs!$C$5="Male",1,2))/1000/12*Inputs!$C$16</f>
        <v>0</v>
      </c>
      <c r="N33" s="56" t="n">
        <f aca="false">IF($V$1=1,MAX(F33+G33+H33+J33-K33-M33,0)*Inputs!$C$22/12,0)</f>
        <v>452.808088834907</v>
      </c>
      <c r="O33" s="56" t="n">
        <f aca="false">IF(AND(MOD(A33,12)=0,B33&gt;=Inputs!$C$18),MAX(F33+G33+H33+J33-K33-M33-N33,0)*Inputs!$C$17,0)</f>
        <v>0</v>
      </c>
      <c r="P33" s="56" t="n">
        <f aca="false">F33+G33+H33+J33-K33-M33-N33+O33</f>
        <v>67468.4052364011</v>
      </c>
      <c r="Q33" s="56" t="n">
        <f aca="false">IF(OR(E33=1,P33&lt;=0),0,P33)</f>
        <v>67468.4052364011</v>
      </c>
      <c r="R33" s="15" t="n">
        <f aca="false">IF(OR(E33=1,AND(P33&lt;=0,I33&gt;0)),1,0)</f>
        <v>0</v>
      </c>
      <c r="S33" s="15" t="n">
        <f aca="false">IF(L33&gt;0,1,0)</f>
        <v>0</v>
      </c>
    </row>
    <row r="34" customFormat="false" ht="15" hidden="false" customHeight="false" outlineLevel="0" collapsed="false">
      <c r="A34" s="15" t="n">
        <v>33</v>
      </c>
      <c r="B34" s="15" t="n">
        <f aca="false">INT((A34-1)/12)+1</f>
        <v>3</v>
      </c>
      <c r="C34" s="15" t="n">
        <f aca="false">MIN(Inputs!$C$4+B34-1,99)</f>
        <v>76</v>
      </c>
      <c r="D34" s="55" t="n">
        <f aca="false">Inputs!$C$29</f>
        <v>0.06</v>
      </c>
      <c r="E34" s="15" t="n">
        <f aca="false">R33</f>
        <v>0</v>
      </c>
      <c r="F34" s="56" t="n">
        <f aca="false">Q33</f>
        <v>67468.4052364011</v>
      </c>
      <c r="G34" s="56" t="n">
        <f aca="false">IF(AND(MOD(A34-1,12)=0,B34&lt;=Inputs!$C$7,E34=0),Inputs!$C$6,0)</f>
        <v>0</v>
      </c>
      <c r="H34" s="56" t="n">
        <f aca="false">IF(B34=1,G34*Inputs!$C$9,0)</f>
        <v>0</v>
      </c>
      <c r="I34" s="56" t="n">
        <f aca="false">I33+G34</f>
        <v>72000</v>
      </c>
      <c r="J34" s="56" t="n">
        <f aca="false">(F34+G34+H34)*((1+D34)^(1/12)-1)</f>
        <v>328.405874051238</v>
      </c>
      <c r="K34" s="56" t="n">
        <f aca="false">(F34+G34+H34+J34)*(Inputs!$C$14+IF(B34&lt;=10,Inputs!$C$12,Inputs!$C$13))/12</f>
        <v>141.243356480109</v>
      </c>
      <c r="L34" s="56" t="n">
        <f aca="false">IF(OR(E34=1,A34&lt;=Inputs!$C$15),0,MAX(Inputs!$C$8*I34-(F34+G34+H34+J34-K34),0))</f>
        <v>0</v>
      </c>
      <c r="M34" s="56" t="n">
        <f aca="false">L34*INDEX(Rates!$B$2:$C$101,C34+1,IF(Inputs!$C$5="Male",1,2))/1000/12*Inputs!$C$16</f>
        <v>0</v>
      </c>
      <c r="N34" s="56" t="n">
        <f aca="false">IF($V$1=1,MAX(F34+G34+H34+J34-K34-M34,0)*Inputs!$C$22/12,0)</f>
        <v>451.037118359815</v>
      </c>
      <c r="O34" s="56" t="n">
        <f aca="false">IF(AND(MOD(A34,12)=0,B34&gt;=Inputs!$C$18),MAX(F34+G34+H34+J34-K34-M34-N34,0)*Inputs!$C$17,0)</f>
        <v>0</v>
      </c>
      <c r="P34" s="56" t="n">
        <f aca="false">F34+G34+H34+J34-K34-M34-N34+O34</f>
        <v>67204.5306356125</v>
      </c>
      <c r="Q34" s="56" t="n">
        <f aca="false">IF(OR(E34=1,P34&lt;=0),0,P34)</f>
        <v>67204.5306356125</v>
      </c>
      <c r="R34" s="15" t="n">
        <f aca="false">IF(OR(E34=1,AND(P34&lt;=0,I34&gt;0)),1,0)</f>
        <v>0</v>
      </c>
      <c r="S34" s="15" t="n">
        <f aca="false">IF(L34&gt;0,1,0)</f>
        <v>0</v>
      </c>
    </row>
    <row r="35" customFormat="false" ht="15" hidden="false" customHeight="false" outlineLevel="0" collapsed="false">
      <c r="A35" s="15" t="n">
        <v>34</v>
      </c>
      <c r="B35" s="15" t="n">
        <f aca="false">INT((A35-1)/12)+1</f>
        <v>3</v>
      </c>
      <c r="C35" s="15" t="n">
        <f aca="false">MIN(Inputs!$C$4+B35-1,99)</f>
        <v>76</v>
      </c>
      <c r="D35" s="55" t="n">
        <f aca="false">Inputs!$C$29</f>
        <v>0.06</v>
      </c>
      <c r="E35" s="15" t="n">
        <f aca="false">R34</f>
        <v>0</v>
      </c>
      <c r="F35" s="56" t="n">
        <f aca="false">Q34</f>
        <v>67204.5306356125</v>
      </c>
      <c r="G35" s="56" t="n">
        <f aca="false">IF(AND(MOD(A35-1,12)=0,B35&lt;=Inputs!$C$7,E35=0),Inputs!$C$6,0)</f>
        <v>0</v>
      </c>
      <c r="H35" s="56" t="n">
        <f aca="false">IF(B35=1,G35*Inputs!$C$9,0)</f>
        <v>0</v>
      </c>
      <c r="I35" s="56" t="n">
        <f aca="false">I34+G35</f>
        <v>72000</v>
      </c>
      <c r="J35" s="56" t="n">
        <f aca="false">(F35+G35+H35)*((1+D35)^(1/12)-1)</f>
        <v>327.12145108899</v>
      </c>
      <c r="K35" s="56" t="n">
        <f aca="false">(F35+G35+H35+J35)*(Inputs!$C$14+IF(B35&lt;=10,Inputs!$C$12,Inputs!$C$13))/12</f>
        <v>140.690941847295</v>
      </c>
      <c r="L35" s="56" t="n">
        <f aca="false">IF(OR(E35=1,A35&lt;=Inputs!$C$15),0,MAX(Inputs!$C$8*I35-(F35+G35+H35+J35-K35),0))</f>
        <v>0</v>
      </c>
      <c r="M35" s="56" t="n">
        <f aca="false">L35*INDEX(Rates!$B$2:$C$101,C35+1,IF(Inputs!$C$5="Male",1,2))/1000/12*Inputs!$C$16</f>
        <v>0</v>
      </c>
      <c r="N35" s="56" t="n">
        <f aca="false">IF($V$1=1,MAX(F35+G35+H35+J35-K35-M35,0)*Inputs!$C$22/12,0)</f>
        <v>449.273074299028</v>
      </c>
      <c r="O35" s="56" t="n">
        <f aca="false">IF(AND(MOD(A35,12)=0,B35&gt;=Inputs!$C$18),MAX(F35+G35+H35+J35-K35-M35-N35,0)*Inputs!$C$17,0)</f>
        <v>0</v>
      </c>
      <c r="P35" s="56" t="n">
        <f aca="false">F35+G35+H35+J35-K35-M35-N35+O35</f>
        <v>66941.6880705551</v>
      </c>
      <c r="Q35" s="56" t="n">
        <f aca="false">IF(OR(E35=1,P35&lt;=0),0,P35)</f>
        <v>66941.6880705551</v>
      </c>
      <c r="R35" s="15" t="n">
        <f aca="false">IF(OR(E35=1,AND(P35&lt;=0,I35&gt;0)),1,0)</f>
        <v>0</v>
      </c>
      <c r="S35" s="15" t="n">
        <f aca="false">IF(L35&gt;0,1,0)</f>
        <v>0</v>
      </c>
    </row>
    <row r="36" customFormat="false" ht="15" hidden="false" customHeight="false" outlineLevel="0" collapsed="false">
      <c r="A36" s="15" t="n">
        <v>35</v>
      </c>
      <c r="B36" s="15" t="n">
        <f aca="false">INT((A36-1)/12)+1</f>
        <v>3</v>
      </c>
      <c r="C36" s="15" t="n">
        <f aca="false">MIN(Inputs!$C$4+B36-1,99)</f>
        <v>76</v>
      </c>
      <c r="D36" s="55" t="n">
        <f aca="false">Inputs!$C$29</f>
        <v>0.06</v>
      </c>
      <c r="E36" s="15" t="n">
        <f aca="false">R35</f>
        <v>0</v>
      </c>
      <c r="F36" s="56" t="n">
        <f aca="false">Q35</f>
        <v>66941.6880705551</v>
      </c>
      <c r="G36" s="56" t="n">
        <f aca="false">IF(AND(MOD(A36-1,12)=0,B36&lt;=Inputs!$C$7,E36=0),Inputs!$C$6,0)</f>
        <v>0</v>
      </c>
      <c r="H36" s="56" t="n">
        <f aca="false">IF(B36=1,G36*Inputs!$C$9,0)</f>
        <v>0</v>
      </c>
      <c r="I36" s="56" t="n">
        <f aca="false">I35+G36</f>
        <v>72000</v>
      </c>
      <c r="J36" s="56" t="n">
        <f aca="false">(F36+G36+H36)*((1+D36)^(1/12)-1)</f>
        <v>325.842051612849</v>
      </c>
      <c r="K36" s="56" t="n">
        <f aca="false">(F36+G36+H36+J36)*(Inputs!$C$14+IF(B36&lt;=10,Inputs!$C$12,Inputs!$C$13))/12</f>
        <v>140.140687754517</v>
      </c>
      <c r="L36" s="56" t="n">
        <f aca="false">IF(OR(E36=1,A36&lt;=Inputs!$C$15),0,MAX(Inputs!$C$8*I36-(F36+G36+H36+J36-K36),0))</f>
        <v>0</v>
      </c>
      <c r="M36" s="56" t="n">
        <f aca="false">L36*INDEX(Rates!$B$2:$C$101,C36+1,IF(Inputs!$C$5="Male",1,2))/1000/12*Inputs!$C$16</f>
        <v>0</v>
      </c>
      <c r="N36" s="56" t="n">
        <f aca="false">IF($V$1=1,MAX(F36+G36+H36+J36-K36-M36,0)*Inputs!$C$22/12,0)</f>
        <v>447.515929562756</v>
      </c>
      <c r="O36" s="56" t="n">
        <f aca="false">IF(AND(MOD(A36,12)=0,B36&gt;=Inputs!$C$18),MAX(F36+G36+H36+J36-K36-M36-N36,0)*Inputs!$C$17,0)</f>
        <v>0</v>
      </c>
      <c r="P36" s="56" t="n">
        <f aca="false">F36+G36+H36+J36-K36-M36-N36+O36</f>
        <v>66679.8735048507</v>
      </c>
      <c r="Q36" s="56" t="n">
        <f aca="false">IF(OR(E36=1,P36&lt;=0),0,P36)</f>
        <v>66679.8735048507</v>
      </c>
      <c r="R36" s="15" t="n">
        <f aca="false">IF(OR(E36=1,AND(P36&lt;=0,I36&gt;0)),1,0)</f>
        <v>0</v>
      </c>
      <c r="S36" s="15" t="n">
        <f aca="false">IF(L36&gt;0,1,0)</f>
        <v>0</v>
      </c>
    </row>
    <row r="37" customFormat="false" ht="15" hidden="false" customHeight="false" outlineLevel="0" collapsed="false">
      <c r="A37" s="15" t="n">
        <v>36</v>
      </c>
      <c r="B37" s="15" t="n">
        <f aca="false">INT((A37-1)/12)+1</f>
        <v>3</v>
      </c>
      <c r="C37" s="15" t="n">
        <f aca="false">MIN(Inputs!$C$4+B37-1,99)</f>
        <v>76</v>
      </c>
      <c r="D37" s="55" t="n">
        <f aca="false">Inputs!$C$29</f>
        <v>0.06</v>
      </c>
      <c r="E37" s="15" t="n">
        <f aca="false">R36</f>
        <v>0</v>
      </c>
      <c r="F37" s="56" t="n">
        <f aca="false">Q36</f>
        <v>66679.8735048507</v>
      </c>
      <c r="G37" s="56" t="n">
        <f aca="false">IF(AND(MOD(A37-1,12)=0,B37&lt;=Inputs!$C$7,E37=0),Inputs!$C$6,0)</f>
        <v>0</v>
      </c>
      <c r="H37" s="56" t="n">
        <f aca="false">IF(B37=1,G37*Inputs!$C$9,0)</f>
        <v>0</v>
      </c>
      <c r="I37" s="56" t="n">
        <f aca="false">I36+G37</f>
        <v>72000</v>
      </c>
      <c r="J37" s="56" t="n">
        <f aca="false">(F37+G37+H37)*((1+D37)^(1/12)-1)</f>
        <v>324.567655975539</v>
      </c>
      <c r="K37" s="56" t="n">
        <f aca="false">(F37+G37+H37+J37)*(Inputs!$C$14+IF(B37&lt;=10,Inputs!$C$12,Inputs!$C$13))/12</f>
        <v>139.592585751721</v>
      </c>
      <c r="L37" s="56" t="n">
        <f aca="false">IF(OR(E37=1,A37&lt;=Inputs!$C$15),0,MAX(Inputs!$C$8*I37-(F37+G37+H37+J37-K37),0))</f>
        <v>0</v>
      </c>
      <c r="M37" s="56" t="n">
        <f aca="false">L37*INDEX(Rates!$B$2:$C$101,C37+1,IF(Inputs!$C$5="Male",1,2))/1000/12*Inputs!$C$16</f>
        <v>0</v>
      </c>
      <c r="N37" s="56" t="n">
        <f aca="false">IF($V$1=1,MAX(F37+G37+H37+J37-K37-M37,0)*Inputs!$C$22/12,0)</f>
        <v>445.765657167163</v>
      </c>
      <c r="O37" s="56" t="n">
        <f aca="false">IF(AND(MOD(A37,12)=0,B37&gt;=Inputs!$C$18),MAX(F37+G37+H37+J37-K37-M37-N37,0)*Inputs!$C$17,0)</f>
        <v>0</v>
      </c>
      <c r="P37" s="56" t="n">
        <f aca="false">F37+G37+H37+J37-K37-M37-N37+O37</f>
        <v>66419.0829179074</v>
      </c>
      <c r="Q37" s="56" t="n">
        <f aca="false">IF(OR(E37=1,P37&lt;=0),0,P37)</f>
        <v>66419.0829179074</v>
      </c>
      <c r="R37" s="15" t="n">
        <f aca="false">IF(OR(E37=1,AND(P37&lt;=0,I37&gt;0)),1,0)</f>
        <v>0</v>
      </c>
      <c r="S37" s="15" t="n">
        <f aca="false">IF(L37&gt;0,1,0)</f>
        <v>0</v>
      </c>
    </row>
    <row r="38" customFormat="false" ht="15" hidden="false" customHeight="false" outlineLevel="0" collapsed="false">
      <c r="A38" s="15" t="n">
        <v>37</v>
      </c>
      <c r="B38" s="15" t="n">
        <f aca="false">INT((A38-1)/12)+1</f>
        <v>4</v>
      </c>
      <c r="C38" s="15" t="n">
        <f aca="false">MIN(Inputs!$C$4+B38-1,99)</f>
        <v>77</v>
      </c>
      <c r="D38" s="55" t="n">
        <f aca="false">Inputs!$C$29</f>
        <v>0.06</v>
      </c>
      <c r="E38" s="15" t="n">
        <f aca="false">R37</f>
        <v>0</v>
      </c>
      <c r="F38" s="56" t="n">
        <f aca="false">Q37</f>
        <v>66419.0829179074</v>
      </c>
      <c r="G38" s="56" t="n">
        <f aca="false">IF(AND(MOD(A38-1,12)=0,B38&lt;=Inputs!$C$7,E38=0),Inputs!$C$6,0)</f>
        <v>24000</v>
      </c>
      <c r="H38" s="56" t="n">
        <f aca="false">IF(B38=1,G38*Inputs!$C$9,0)</f>
        <v>0</v>
      </c>
      <c r="I38" s="56" t="n">
        <f aca="false">I37+G38</f>
        <v>96000</v>
      </c>
      <c r="J38" s="56" t="n">
        <f aca="false">(F38+G38+H38)*((1+D38)^(1/12)-1)</f>
        <v>440.11945817486</v>
      </c>
      <c r="K38" s="56" t="n">
        <f aca="false">(F38+G38+H38+J38)*(Inputs!$C$14+IF(B38&lt;=10,Inputs!$C$12,Inputs!$C$13))/12</f>
        <v>189.290004950171</v>
      </c>
      <c r="L38" s="56" t="n">
        <f aca="false">IF(OR(E38=1,A38&lt;=Inputs!$C$15),0,MAX(Inputs!$C$8*I38-(F38+G38+H38+J38-K38),0))</f>
        <v>6290.08762886797</v>
      </c>
      <c r="M38" s="56" t="n">
        <f aca="false">L38*INDEX(Rates!$B$2:$C$101,C38+1,IF(Inputs!$C$5="Male",1,2))/1000/12*Inputs!$C$16</f>
        <v>19.5516890463979</v>
      </c>
      <c r="N38" s="56" t="n">
        <f aca="false">IF($V$1=1,MAX(F38+G38+H38+J38-K38-M38,0)*Inputs!$C$22/12,0)</f>
        <v>604.335737880571</v>
      </c>
      <c r="O38" s="56" t="n">
        <f aca="false">IF(AND(MOD(A38,12)=0,B38&gt;=Inputs!$C$18),MAX(F38+G38+H38+J38-K38-M38-N38,0)*Inputs!$C$17,0)</f>
        <v>0</v>
      </c>
      <c r="P38" s="56" t="n">
        <f aca="false">F38+G38+H38+J38-K38-M38-N38+O38</f>
        <v>90046.0249442051</v>
      </c>
      <c r="Q38" s="56" t="n">
        <f aca="false">IF(OR(E38=1,P38&lt;=0),0,P38)</f>
        <v>90046.0249442051</v>
      </c>
      <c r="R38" s="15" t="n">
        <f aca="false">IF(OR(E38=1,AND(P38&lt;=0,I38&gt;0)),1,0)</f>
        <v>0</v>
      </c>
      <c r="S38" s="15" t="n">
        <f aca="false">IF(L38&gt;0,1,0)</f>
        <v>1</v>
      </c>
    </row>
    <row r="39" customFormat="false" ht="15" hidden="false" customHeight="false" outlineLevel="0" collapsed="false">
      <c r="A39" s="15" t="n">
        <v>38</v>
      </c>
      <c r="B39" s="15" t="n">
        <f aca="false">INT((A39-1)/12)+1</f>
        <v>4</v>
      </c>
      <c r="C39" s="15" t="n">
        <f aca="false">MIN(Inputs!$C$4+B39-1,99)</f>
        <v>77</v>
      </c>
      <c r="D39" s="55" t="n">
        <f aca="false">Inputs!$C$29</f>
        <v>0.06</v>
      </c>
      <c r="E39" s="15" t="n">
        <f aca="false">R38</f>
        <v>0</v>
      </c>
      <c r="F39" s="56" t="n">
        <f aca="false">Q38</f>
        <v>90046.0249442051</v>
      </c>
      <c r="G39" s="56" t="n">
        <f aca="false">IF(AND(MOD(A39-1,12)=0,B39&lt;=Inputs!$C$7,E39=0),Inputs!$C$6,0)</f>
        <v>0</v>
      </c>
      <c r="H39" s="56" t="n">
        <f aca="false">IF(B39=1,G39*Inputs!$C$9,0)</f>
        <v>0</v>
      </c>
      <c r="I39" s="56" t="n">
        <f aca="false">I38+G39</f>
        <v>96000</v>
      </c>
      <c r="J39" s="56" t="n">
        <f aca="false">(F39+G39+H39)*((1+D39)^(1/12)-1)</f>
        <v>438.30357962406</v>
      </c>
      <c r="K39" s="56" t="n">
        <f aca="false">(F39+G39+H39+J39)*(Inputs!$C$14+IF(B39&lt;=10,Inputs!$C$12,Inputs!$C$13))/12</f>
        <v>188.509017757977</v>
      </c>
      <c r="L39" s="56" t="n">
        <f aca="false">IF(OR(E39=1,A39&lt;=Inputs!$C$15),0,MAX(Inputs!$C$8*I39-(F39+G39+H39+J39-K39),0))</f>
        <v>6664.18049392886</v>
      </c>
      <c r="M39" s="56" t="n">
        <f aca="false">L39*INDEX(Rates!$B$2:$C$101,C39+1,IF(Inputs!$C$5="Male",1,2))/1000/12*Inputs!$C$16</f>
        <v>20.7144943686289</v>
      </c>
      <c r="N39" s="56" t="n">
        <f aca="false">IF($V$1=1,MAX(F39+G39+H39+J39-K39-M39,0)*Inputs!$C$22/12,0)</f>
        <v>601.83403341135</v>
      </c>
      <c r="O39" s="56" t="n">
        <f aca="false">IF(AND(MOD(A39,12)=0,B39&gt;=Inputs!$C$18),MAX(F39+G39+H39+J39-K39-M39-N39,0)*Inputs!$C$17,0)</f>
        <v>0</v>
      </c>
      <c r="P39" s="56" t="n">
        <f aca="false">F39+G39+H39+J39-K39-M39-N39+O39</f>
        <v>89673.2709782912</v>
      </c>
      <c r="Q39" s="56" t="n">
        <f aca="false">IF(OR(E39=1,P39&lt;=0),0,P39)</f>
        <v>89673.2709782912</v>
      </c>
      <c r="R39" s="15" t="n">
        <f aca="false">IF(OR(E39=1,AND(P39&lt;=0,I39&gt;0)),1,0)</f>
        <v>0</v>
      </c>
      <c r="S39" s="15" t="n">
        <f aca="false">IF(L39&gt;0,1,0)</f>
        <v>1</v>
      </c>
    </row>
    <row r="40" customFormat="false" ht="15" hidden="false" customHeight="false" outlineLevel="0" collapsed="false">
      <c r="A40" s="15" t="n">
        <v>39</v>
      </c>
      <c r="B40" s="15" t="n">
        <f aca="false">INT((A40-1)/12)+1</f>
        <v>4</v>
      </c>
      <c r="C40" s="15" t="n">
        <f aca="false">MIN(Inputs!$C$4+B40-1,99)</f>
        <v>77</v>
      </c>
      <c r="D40" s="55" t="n">
        <f aca="false">Inputs!$C$29</f>
        <v>0.06</v>
      </c>
      <c r="E40" s="15" t="n">
        <f aca="false">R39</f>
        <v>0</v>
      </c>
      <c r="F40" s="56" t="n">
        <f aca="false">Q39</f>
        <v>89673.2709782912</v>
      </c>
      <c r="G40" s="56" t="n">
        <f aca="false">IF(AND(MOD(A40-1,12)=0,B40&lt;=Inputs!$C$7,E40=0),Inputs!$C$6,0)</f>
        <v>0</v>
      </c>
      <c r="H40" s="56" t="n">
        <f aca="false">IF(B40=1,G40*Inputs!$C$9,0)</f>
        <v>0</v>
      </c>
      <c r="I40" s="56" t="n">
        <f aca="false">I39+G40</f>
        <v>96000</v>
      </c>
      <c r="J40" s="56" t="n">
        <f aca="false">(F40+G40+H40)*((1+D40)^(1/12)-1)</f>
        <v>436.489180846542</v>
      </c>
      <c r="K40" s="56" t="n">
        <f aca="false">(F40+G40+H40+J40)*(Inputs!$C$14+IF(B40&lt;=10,Inputs!$C$12,Inputs!$C$13))/12</f>
        <v>187.728666998204</v>
      </c>
      <c r="L40" s="56" t="n">
        <f aca="false">IF(OR(E40=1,A40&lt;=Inputs!$C$15),0,MAX(Inputs!$C$8*I40-(F40+G40+H40+J40-K40),0))</f>
        <v>7037.96850786048</v>
      </c>
      <c r="M40" s="56" t="n">
        <f aca="false">L40*INDEX(Rates!$B$2:$C$101,C40+1,IF(Inputs!$C$5="Male",1,2))/1000/12*Inputs!$C$16</f>
        <v>21.876352111933</v>
      </c>
      <c r="N40" s="56" t="n">
        <f aca="false">IF($V$1=1,MAX(F40+G40+H40+J40-K40-M40,0)*Inputs!$C$22/12,0)</f>
        <v>599.334367600184</v>
      </c>
      <c r="O40" s="56" t="n">
        <f aca="false">IF(AND(MOD(A40,12)=0,B40&gt;=Inputs!$C$18),MAX(F40+G40+H40+J40-K40-M40-N40,0)*Inputs!$C$17,0)</f>
        <v>0</v>
      </c>
      <c r="P40" s="56" t="n">
        <f aca="false">F40+G40+H40+J40-K40-M40-N40+O40</f>
        <v>89300.8207724274</v>
      </c>
      <c r="Q40" s="56" t="n">
        <f aca="false">IF(OR(E40=1,P40&lt;=0),0,P40)</f>
        <v>89300.8207724274</v>
      </c>
      <c r="R40" s="15" t="n">
        <f aca="false">IF(OR(E40=1,AND(P40&lt;=0,I40&gt;0)),1,0)</f>
        <v>0</v>
      </c>
      <c r="S40" s="15" t="n">
        <f aca="false">IF(L40&gt;0,1,0)</f>
        <v>1</v>
      </c>
    </row>
    <row r="41" customFormat="false" ht="15" hidden="false" customHeight="false" outlineLevel="0" collapsed="false">
      <c r="A41" s="15" t="n">
        <v>40</v>
      </c>
      <c r="B41" s="15" t="n">
        <f aca="false">INT((A41-1)/12)+1</f>
        <v>4</v>
      </c>
      <c r="C41" s="15" t="n">
        <f aca="false">MIN(Inputs!$C$4+B41-1,99)</f>
        <v>77</v>
      </c>
      <c r="D41" s="55" t="n">
        <f aca="false">Inputs!$C$29</f>
        <v>0.06</v>
      </c>
      <c r="E41" s="15" t="n">
        <f aca="false">R40</f>
        <v>0</v>
      </c>
      <c r="F41" s="56" t="n">
        <f aca="false">Q40</f>
        <v>89300.8207724274</v>
      </c>
      <c r="G41" s="56" t="n">
        <f aca="false">IF(AND(MOD(A41-1,12)=0,B41&lt;=Inputs!$C$7,E41=0),Inputs!$C$6,0)</f>
        <v>0</v>
      </c>
      <c r="H41" s="56" t="n">
        <f aca="false">IF(B41=1,G41*Inputs!$C$9,0)</f>
        <v>0</v>
      </c>
      <c r="I41" s="56" t="n">
        <f aca="false">I40+G41</f>
        <v>96000</v>
      </c>
      <c r="J41" s="56" t="n">
        <f aca="false">(F41+G41+H41)*((1+D41)^(1/12)-1)</f>
        <v>434.676260636427</v>
      </c>
      <c r="K41" s="56" t="n">
        <f aca="false">(F41+G41+H41+J41)*(Inputs!$C$14+IF(B41&lt;=10,Inputs!$C$12,Inputs!$C$13))/12</f>
        <v>186.948952152216</v>
      </c>
      <c r="L41" s="56" t="n">
        <f aca="false">IF(OR(E41=1,A41&lt;=Inputs!$C$15),0,MAX(Inputs!$C$8*I41-(F41+G41+H41+J41-K41),0))</f>
        <v>7411.4519190884</v>
      </c>
      <c r="M41" s="56" t="n">
        <f aca="false">L41*INDEX(Rates!$B$2:$C$101,C41+1,IF(Inputs!$C$5="Male",1,2))/1000/12*Inputs!$C$16</f>
        <v>23.0372630484998</v>
      </c>
      <c r="N41" s="56" t="n">
        <f aca="false">IF($V$1=1,MAX(F41+G41+H41+J41-K41-M41,0)*Inputs!$C$22/12,0)</f>
        <v>596.836738785754</v>
      </c>
      <c r="O41" s="56" t="n">
        <f aca="false">IF(AND(MOD(A41,12)=0,B41&gt;=Inputs!$C$18),MAX(F41+G41+H41+J41-K41-M41-N41,0)*Inputs!$C$17,0)</f>
        <v>0</v>
      </c>
      <c r="P41" s="56" t="n">
        <f aca="false">F41+G41+H41+J41-K41-M41-N41+O41</f>
        <v>88928.6740790774</v>
      </c>
      <c r="Q41" s="56" t="n">
        <f aca="false">IF(OR(E41=1,P41&lt;=0),0,P41)</f>
        <v>88928.6740790774</v>
      </c>
      <c r="R41" s="15" t="n">
        <f aca="false">IF(OR(E41=1,AND(P41&lt;=0,I41&gt;0)),1,0)</f>
        <v>0</v>
      </c>
      <c r="S41" s="15" t="n">
        <f aca="false">IF(L41&gt;0,1,0)</f>
        <v>1</v>
      </c>
    </row>
    <row r="42" customFormat="false" ht="15" hidden="false" customHeight="false" outlineLevel="0" collapsed="false">
      <c r="A42" s="15" t="n">
        <v>41</v>
      </c>
      <c r="B42" s="15" t="n">
        <f aca="false">INT((A42-1)/12)+1</f>
        <v>4</v>
      </c>
      <c r="C42" s="15" t="n">
        <f aca="false">MIN(Inputs!$C$4+B42-1,99)</f>
        <v>77</v>
      </c>
      <c r="D42" s="55" t="n">
        <f aca="false">Inputs!$C$29</f>
        <v>0.06</v>
      </c>
      <c r="E42" s="15" t="n">
        <f aca="false">R41</f>
        <v>0</v>
      </c>
      <c r="F42" s="56" t="n">
        <f aca="false">Q41</f>
        <v>88928.6740790774</v>
      </c>
      <c r="G42" s="56" t="n">
        <f aca="false">IF(AND(MOD(A42-1,12)=0,B42&lt;=Inputs!$C$7,E42=0),Inputs!$C$6,0)</f>
        <v>0</v>
      </c>
      <c r="H42" s="56" t="n">
        <f aca="false">IF(B42=1,G42*Inputs!$C$9,0)</f>
        <v>0</v>
      </c>
      <c r="I42" s="56" t="n">
        <f aca="false">I41+G42</f>
        <v>96000</v>
      </c>
      <c r="J42" s="56" t="n">
        <f aca="false">(F42+G42+H42)*((1+D42)^(1/12)-1)</f>
        <v>432.864817788821</v>
      </c>
      <c r="K42" s="56" t="n">
        <f aca="false">(F42+G42+H42+J42)*(Inputs!$C$14+IF(B42&lt;=10,Inputs!$C$12,Inputs!$C$13))/12</f>
        <v>186.169872701805</v>
      </c>
      <c r="L42" s="56" t="n">
        <f aca="false">IF(OR(E42=1,A42&lt;=Inputs!$C$15),0,MAX(Inputs!$C$8*I42-(F42+G42+H42+J42-K42),0))</f>
        <v>7784.63097583564</v>
      </c>
      <c r="M42" s="56" t="n">
        <f aca="false">L42*INDEX(Rates!$B$2:$C$101,C42+1,IF(Inputs!$C$5="Male",1,2))/1000/12*Inputs!$C$16</f>
        <v>24.1972279498891</v>
      </c>
      <c r="N42" s="56" t="n">
        <f aca="false">IF($V$1=1,MAX(F42+G42+H42+J42-K42-M42,0)*Inputs!$C$22/12,0)</f>
        <v>594.341145308097</v>
      </c>
      <c r="O42" s="56" t="n">
        <f aca="false">IF(AND(MOD(A42,12)=0,B42&gt;=Inputs!$C$18),MAX(F42+G42+H42+J42-K42-M42-N42,0)*Inputs!$C$17,0)</f>
        <v>0</v>
      </c>
      <c r="P42" s="56" t="n">
        <f aca="false">F42+G42+H42+J42-K42-M42-N42+O42</f>
        <v>88556.8306509064</v>
      </c>
      <c r="Q42" s="56" t="n">
        <f aca="false">IF(OR(E42=1,P42&lt;=0),0,P42)</f>
        <v>88556.8306509064</v>
      </c>
      <c r="R42" s="15" t="n">
        <f aca="false">IF(OR(E42=1,AND(P42&lt;=0,I42&gt;0)),1,0)</f>
        <v>0</v>
      </c>
      <c r="S42" s="15" t="n">
        <f aca="false">IF(L42&gt;0,1,0)</f>
        <v>1</v>
      </c>
    </row>
    <row r="43" customFormat="false" ht="15" hidden="false" customHeight="false" outlineLevel="0" collapsed="false">
      <c r="A43" s="15" t="n">
        <v>42</v>
      </c>
      <c r="B43" s="15" t="n">
        <f aca="false">INT((A43-1)/12)+1</f>
        <v>4</v>
      </c>
      <c r="C43" s="15" t="n">
        <f aca="false">MIN(Inputs!$C$4+B43-1,99)</f>
        <v>77</v>
      </c>
      <c r="D43" s="55" t="n">
        <f aca="false">Inputs!$C$29</f>
        <v>0.06</v>
      </c>
      <c r="E43" s="15" t="n">
        <f aca="false">R42</f>
        <v>0</v>
      </c>
      <c r="F43" s="56" t="n">
        <f aca="false">Q42</f>
        <v>88556.8306509064</v>
      </c>
      <c r="G43" s="56" t="n">
        <f aca="false">IF(AND(MOD(A43-1,12)=0,B43&lt;=Inputs!$C$7,E43=0),Inputs!$C$6,0)</f>
        <v>0</v>
      </c>
      <c r="H43" s="56" t="n">
        <f aca="false">IF(B43=1,G43*Inputs!$C$9,0)</f>
        <v>0</v>
      </c>
      <c r="I43" s="56" t="n">
        <f aca="false">I42+G43</f>
        <v>96000</v>
      </c>
      <c r="J43" s="56" t="n">
        <f aca="false">(F43+G43+H43)*((1+D43)^(1/12)-1)</f>
        <v>431.054851099808</v>
      </c>
      <c r="K43" s="56" t="n">
        <f aca="false">(F43+G43+H43+J43)*(Inputs!$C$14+IF(B43&lt;=10,Inputs!$C$12,Inputs!$C$13))/12</f>
        <v>185.39142812918</v>
      </c>
      <c r="L43" s="56" t="n">
        <f aca="false">IF(OR(E43=1,A43&lt;=Inputs!$C$15),0,MAX(Inputs!$C$8*I43-(F43+G43+H43+J43-K43),0))</f>
        <v>8157.50592612299</v>
      </c>
      <c r="M43" s="56" t="n">
        <f aca="false">L43*INDEX(Rates!$B$2:$C$101,C43+1,IF(Inputs!$C$5="Male",1,2))/1000/12*Inputs!$C$16</f>
        <v>25.3562475870323</v>
      </c>
      <c r="N43" s="56" t="n">
        <f aca="false">IF($V$1=1,MAX(F43+G43+H43+J43-K43-M43,0)*Inputs!$C$22/12,0)</f>
        <v>591.8475855086</v>
      </c>
      <c r="O43" s="56" t="n">
        <f aca="false">IF(AND(MOD(A43,12)=0,B43&gt;=Inputs!$C$18),MAX(F43+G43+H43+J43-K43-M43-N43,0)*Inputs!$C$17,0)</f>
        <v>0</v>
      </c>
      <c r="P43" s="56" t="n">
        <f aca="false">F43+G43+H43+J43-K43-M43-N43+O43</f>
        <v>88185.2902407814</v>
      </c>
      <c r="Q43" s="56" t="n">
        <f aca="false">IF(OR(E43=1,P43&lt;=0),0,P43)</f>
        <v>88185.2902407814</v>
      </c>
      <c r="R43" s="15" t="n">
        <f aca="false">IF(OR(E43=1,AND(P43&lt;=0,I43&gt;0)),1,0)</f>
        <v>0</v>
      </c>
      <c r="S43" s="15" t="n">
        <f aca="false">IF(L43&gt;0,1,0)</f>
        <v>1</v>
      </c>
    </row>
    <row r="44" customFormat="false" ht="15" hidden="false" customHeight="false" outlineLevel="0" collapsed="false">
      <c r="A44" s="15" t="n">
        <v>43</v>
      </c>
      <c r="B44" s="15" t="n">
        <f aca="false">INT((A44-1)/12)+1</f>
        <v>4</v>
      </c>
      <c r="C44" s="15" t="n">
        <f aca="false">MIN(Inputs!$C$4+B44-1,99)</f>
        <v>77</v>
      </c>
      <c r="D44" s="55" t="n">
        <f aca="false">Inputs!$C$29</f>
        <v>0.06</v>
      </c>
      <c r="E44" s="15" t="n">
        <f aca="false">R43</f>
        <v>0</v>
      </c>
      <c r="F44" s="56" t="n">
        <f aca="false">Q43</f>
        <v>88185.2902407814</v>
      </c>
      <c r="G44" s="56" t="n">
        <f aca="false">IF(AND(MOD(A44-1,12)=0,B44&lt;=Inputs!$C$7,E44=0),Inputs!$C$6,0)</f>
        <v>0</v>
      </c>
      <c r="H44" s="56" t="n">
        <f aca="false">IF(B44=1,G44*Inputs!$C$9,0)</f>
        <v>0</v>
      </c>
      <c r="I44" s="56" t="n">
        <f aca="false">I43+G44</f>
        <v>96000</v>
      </c>
      <c r="J44" s="56" t="n">
        <f aca="false">(F44+G44+H44)*((1+D44)^(1/12)-1)</f>
        <v>429.246359366456</v>
      </c>
      <c r="K44" s="56" t="n">
        <f aca="false">(F44+G44+H44+J44)*(Inputs!$C$14+IF(B44&lt;=10,Inputs!$C$12,Inputs!$C$13))/12</f>
        <v>184.613617916975</v>
      </c>
      <c r="L44" s="56" t="n">
        <f aca="false">IF(OR(E44=1,A44&lt;=Inputs!$C$15),0,MAX(Inputs!$C$8*I44-(F44+G44+H44+J44-K44),0))</f>
        <v>8530.07701776913</v>
      </c>
      <c r="M44" s="56" t="n">
        <f aca="false">L44*INDEX(Rates!$B$2:$C$101,C44+1,IF(Inputs!$C$5="Male",1,2))/1000/12*Inputs!$C$16</f>
        <v>26.5143227302324</v>
      </c>
      <c r="N44" s="56" t="n">
        <f aca="false">IF($V$1=1,MAX(F44+G44+H44+J44-K44-M44,0)*Inputs!$C$22/12,0)</f>
        <v>589.356057730004</v>
      </c>
      <c r="O44" s="56" t="n">
        <f aca="false">IF(AND(MOD(A44,12)=0,B44&gt;=Inputs!$C$18),MAX(F44+G44+H44+J44-K44-M44-N44,0)*Inputs!$C$17,0)</f>
        <v>0</v>
      </c>
      <c r="P44" s="56" t="n">
        <f aca="false">F44+G44+H44+J44-K44-M44-N44+O44</f>
        <v>87814.0526017706</v>
      </c>
      <c r="Q44" s="56" t="n">
        <f aca="false">IF(OR(E44=1,P44&lt;=0),0,P44)</f>
        <v>87814.0526017706</v>
      </c>
      <c r="R44" s="15" t="n">
        <f aca="false">IF(OR(E44=1,AND(P44&lt;=0,I44&gt;0)),1,0)</f>
        <v>0</v>
      </c>
      <c r="S44" s="15" t="n">
        <f aca="false">IF(L44&gt;0,1,0)</f>
        <v>1</v>
      </c>
    </row>
    <row r="45" customFormat="false" ht="15" hidden="false" customHeight="false" outlineLevel="0" collapsed="false">
      <c r="A45" s="15" t="n">
        <v>44</v>
      </c>
      <c r="B45" s="15" t="n">
        <f aca="false">INT((A45-1)/12)+1</f>
        <v>4</v>
      </c>
      <c r="C45" s="15" t="n">
        <f aca="false">MIN(Inputs!$C$4+B45-1,99)</f>
        <v>77</v>
      </c>
      <c r="D45" s="55" t="n">
        <f aca="false">Inputs!$C$29</f>
        <v>0.06</v>
      </c>
      <c r="E45" s="15" t="n">
        <f aca="false">R44</f>
        <v>0</v>
      </c>
      <c r="F45" s="56" t="n">
        <f aca="false">Q44</f>
        <v>87814.0526017706</v>
      </c>
      <c r="G45" s="56" t="n">
        <f aca="false">IF(AND(MOD(A45-1,12)=0,B45&lt;=Inputs!$C$7,E45=0),Inputs!$C$6,0)</f>
        <v>0</v>
      </c>
      <c r="H45" s="56" t="n">
        <f aca="false">IF(B45=1,G45*Inputs!$C$9,0)</f>
        <v>0</v>
      </c>
      <c r="I45" s="56" t="n">
        <f aca="false">I44+G45</f>
        <v>96000</v>
      </c>
      <c r="J45" s="56" t="n">
        <f aca="false">(F45+G45+H45)*((1+D45)^(1/12)-1)</f>
        <v>427.439341386813</v>
      </c>
      <c r="K45" s="56" t="n">
        <f aca="false">(F45+G45+H45+J45)*(Inputs!$C$14+IF(B45&lt;=10,Inputs!$C$12,Inputs!$C$13))/12</f>
        <v>183.836441548245</v>
      </c>
      <c r="L45" s="56" t="n">
        <f aca="false">IF(OR(E45=1,A45&lt;=Inputs!$C$15),0,MAX(Inputs!$C$8*I45-(F45+G45+H45+J45-K45),0))</f>
        <v>8902.34449839081</v>
      </c>
      <c r="M45" s="56" t="n">
        <f aca="false">L45*INDEX(Rates!$B$2:$C$101,C45+1,IF(Inputs!$C$5="Male",1,2))/1000/12*Inputs!$C$16</f>
        <v>27.6714541491648</v>
      </c>
      <c r="N45" s="56" t="n">
        <f aca="false">IF($V$1=1,MAX(F45+G45+H45+J45-K45-M45,0)*Inputs!$C$22/12,0)</f>
        <v>586.8665603164</v>
      </c>
      <c r="O45" s="56" t="n">
        <f aca="false">IF(AND(MOD(A45,12)=0,B45&gt;=Inputs!$C$18),MAX(F45+G45+H45+J45-K45-M45-N45,0)*Inputs!$C$17,0)</f>
        <v>0</v>
      </c>
      <c r="P45" s="56" t="n">
        <f aca="false">F45+G45+H45+J45-K45-M45-N45+O45</f>
        <v>87443.1174871436</v>
      </c>
      <c r="Q45" s="56" t="n">
        <f aca="false">IF(OR(E45=1,P45&lt;=0),0,P45)</f>
        <v>87443.1174871436</v>
      </c>
      <c r="R45" s="15" t="n">
        <f aca="false">IF(OR(E45=1,AND(P45&lt;=0,I45&gt;0)),1,0)</f>
        <v>0</v>
      </c>
      <c r="S45" s="15" t="n">
        <f aca="false">IF(L45&gt;0,1,0)</f>
        <v>1</v>
      </c>
    </row>
    <row r="46" customFormat="false" ht="15" hidden="false" customHeight="false" outlineLevel="0" collapsed="false">
      <c r="A46" s="15" t="n">
        <v>45</v>
      </c>
      <c r="B46" s="15" t="n">
        <f aca="false">INT((A46-1)/12)+1</f>
        <v>4</v>
      </c>
      <c r="C46" s="15" t="n">
        <f aca="false">MIN(Inputs!$C$4+B46-1,99)</f>
        <v>77</v>
      </c>
      <c r="D46" s="55" t="n">
        <f aca="false">Inputs!$C$29</f>
        <v>0.06</v>
      </c>
      <c r="E46" s="15" t="n">
        <f aca="false">R45</f>
        <v>0</v>
      </c>
      <c r="F46" s="56" t="n">
        <f aca="false">Q45</f>
        <v>87443.1174871436</v>
      </c>
      <c r="G46" s="56" t="n">
        <f aca="false">IF(AND(MOD(A46-1,12)=0,B46&lt;=Inputs!$C$7,E46=0),Inputs!$C$6,0)</f>
        <v>0</v>
      </c>
      <c r="H46" s="56" t="n">
        <f aca="false">IF(B46=1,G46*Inputs!$C$9,0)</f>
        <v>0</v>
      </c>
      <c r="I46" s="56" t="n">
        <f aca="false">I45+G46</f>
        <v>96000</v>
      </c>
      <c r="J46" s="56" t="n">
        <f aca="false">(F46+G46+H46)*((1+D46)^(1/12)-1)</f>
        <v>425.633795959905</v>
      </c>
      <c r="K46" s="56" t="n">
        <f aca="false">(F46+G46+H46+J46)*(Inputs!$C$14+IF(B46&lt;=10,Inputs!$C$12,Inputs!$C$13))/12</f>
        <v>183.059898506466</v>
      </c>
      <c r="L46" s="56" t="n">
        <f aca="false">IF(OR(E46=1,A46&lt;=Inputs!$C$15),0,MAX(Inputs!$C$8*I46-(F46+G46+H46+J46-K46),0))</f>
        <v>9274.30861540294</v>
      </c>
      <c r="M46" s="56" t="n">
        <f aca="false">L46*INDEX(Rates!$B$2:$C$101,C46+1,IF(Inputs!$C$5="Male",1,2))/1000/12*Inputs!$C$16</f>
        <v>28.8276426128775</v>
      </c>
      <c r="N46" s="56" t="n">
        <f aca="false">IF($V$1=1,MAX(F46+G46+H46+J46-K46-M46,0)*Inputs!$C$22/12,0)</f>
        <v>584.379091613228</v>
      </c>
      <c r="O46" s="56" t="n">
        <f aca="false">IF(AND(MOD(A46,12)=0,B46&gt;=Inputs!$C$18),MAX(F46+G46+H46+J46-K46-M46-N46,0)*Inputs!$C$17,0)</f>
        <v>0</v>
      </c>
      <c r="P46" s="56" t="n">
        <f aca="false">F46+G46+H46+J46-K46-M46-N46+O46</f>
        <v>87072.484650371</v>
      </c>
      <c r="Q46" s="56" t="n">
        <f aca="false">IF(OR(E46=1,P46&lt;=0),0,P46)</f>
        <v>87072.484650371</v>
      </c>
      <c r="R46" s="15" t="n">
        <f aca="false">IF(OR(E46=1,AND(P46&lt;=0,I46&gt;0)),1,0)</f>
        <v>0</v>
      </c>
      <c r="S46" s="15" t="n">
        <f aca="false">IF(L46&gt;0,1,0)</f>
        <v>1</v>
      </c>
    </row>
    <row r="47" customFormat="false" ht="15" hidden="false" customHeight="false" outlineLevel="0" collapsed="false">
      <c r="A47" s="15" t="n">
        <v>46</v>
      </c>
      <c r="B47" s="15" t="n">
        <f aca="false">INT((A47-1)/12)+1</f>
        <v>4</v>
      </c>
      <c r="C47" s="15" t="n">
        <f aca="false">MIN(Inputs!$C$4+B47-1,99)</f>
        <v>77</v>
      </c>
      <c r="D47" s="55" t="n">
        <f aca="false">Inputs!$C$29</f>
        <v>0.06</v>
      </c>
      <c r="E47" s="15" t="n">
        <f aca="false">R46</f>
        <v>0</v>
      </c>
      <c r="F47" s="56" t="n">
        <f aca="false">Q46</f>
        <v>87072.484650371</v>
      </c>
      <c r="G47" s="56" t="n">
        <f aca="false">IF(AND(MOD(A47-1,12)=0,B47&lt;=Inputs!$C$7,E47=0),Inputs!$C$6,0)</f>
        <v>0</v>
      </c>
      <c r="H47" s="56" t="n">
        <f aca="false">IF(B47=1,G47*Inputs!$C$9,0)</f>
        <v>0</v>
      </c>
      <c r="I47" s="56" t="n">
        <f aca="false">I46+G47</f>
        <v>96000</v>
      </c>
      <c r="J47" s="56" t="n">
        <f aca="false">(F47+G47+H47)*((1+D47)^(1/12)-1)</f>
        <v>423.829721885737</v>
      </c>
      <c r="K47" s="56" t="n">
        <f aca="false">(F47+G47+H47+J47)*(Inputs!$C$14+IF(B47&lt;=10,Inputs!$C$12,Inputs!$C$13))/12</f>
        <v>182.283988275535</v>
      </c>
      <c r="L47" s="56" t="n">
        <f aca="false">IF(OR(E47=1,A47&lt;=Inputs!$C$15),0,MAX(Inputs!$C$8*I47-(F47+G47+H47+J47-K47),0))</f>
        <v>9645.96961601885</v>
      </c>
      <c r="M47" s="56" t="n">
        <f aca="false">L47*INDEX(Rates!$B$2:$C$101,C47+1,IF(Inputs!$C$5="Male",1,2))/1000/12*Inputs!$C$16</f>
        <v>29.9828888897919</v>
      </c>
      <c r="N47" s="56" t="n">
        <f aca="false">IF($V$1=1,MAX(F47+G47+H47+J47-K47-M47,0)*Inputs!$C$22/12,0)</f>
        <v>581.893649967276</v>
      </c>
      <c r="O47" s="56" t="n">
        <f aca="false">IF(AND(MOD(A47,12)=0,B47&gt;=Inputs!$C$18),MAX(F47+G47+H47+J47-K47-M47-N47,0)*Inputs!$C$17,0)</f>
        <v>0</v>
      </c>
      <c r="P47" s="56" t="n">
        <f aca="false">F47+G47+H47+J47-K47-M47-N47+O47</f>
        <v>86702.1538451241</v>
      </c>
      <c r="Q47" s="56" t="n">
        <f aca="false">IF(OR(E47=1,P47&lt;=0),0,P47)</f>
        <v>86702.1538451241</v>
      </c>
      <c r="R47" s="15" t="n">
        <f aca="false">IF(OR(E47=1,AND(P47&lt;=0,I47&gt;0)),1,0)</f>
        <v>0</v>
      </c>
      <c r="S47" s="15" t="n">
        <f aca="false">IF(L47&gt;0,1,0)</f>
        <v>1</v>
      </c>
    </row>
    <row r="48" customFormat="false" ht="15" hidden="false" customHeight="false" outlineLevel="0" collapsed="false">
      <c r="A48" s="15" t="n">
        <v>47</v>
      </c>
      <c r="B48" s="15" t="n">
        <f aca="false">INT((A48-1)/12)+1</f>
        <v>4</v>
      </c>
      <c r="C48" s="15" t="n">
        <f aca="false">MIN(Inputs!$C$4+B48-1,99)</f>
        <v>77</v>
      </c>
      <c r="D48" s="55" t="n">
        <f aca="false">Inputs!$C$29</f>
        <v>0.06</v>
      </c>
      <c r="E48" s="15" t="n">
        <f aca="false">R47</f>
        <v>0</v>
      </c>
      <c r="F48" s="56" t="n">
        <f aca="false">Q47</f>
        <v>86702.1538451241</v>
      </c>
      <c r="G48" s="56" t="n">
        <f aca="false">IF(AND(MOD(A48-1,12)=0,B48&lt;=Inputs!$C$7,E48=0),Inputs!$C$6,0)</f>
        <v>0</v>
      </c>
      <c r="H48" s="56" t="n">
        <f aca="false">IF(B48=1,G48*Inputs!$C$9,0)</f>
        <v>0</v>
      </c>
      <c r="I48" s="56" t="n">
        <f aca="false">I47+G48</f>
        <v>96000</v>
      </c>
      <c r="J48" s="56" t="n">
        <f aca="false">(F48+G48+H48)*((1+D48)^(1/12)-1)</f>
        <v>422.027117965294</v>
      </c>
      <c r="K48" s="56" t="n">
        <f aca="false">(F48+G48+H48+J48)*(Inputs!$C$14+IF(B48&lt;=10,Inputs!$C$12,Inputs!$C$13))/12</f>
        <v>181.50871033977</v>
      </c>
      <c r="L48" s="56" t="n">
        <f aca="false">IF(OR(E48=1,A48&lt;=Inputs!$C$15),0,MAX(Inputs!$C$8*I48-(F48+G48+H48+J48-K48),0))</f>
        <v>10017.3277472504</v>
      </c>
      <c r="M48" s="56" t="n">
        <f aca="false">L48*INDEX(Rates!$B$2:$C$101,C48+1,IF(Inputs!$C$5="Male",1,2))/1000/12*Inputs!$C$16</f>
        <v>31.1371937477033</v>
      </c>
      <c r="N48" s="56" t="n">
        <f aca="false">IF($V$1=1,MAX(F48+G48+H48+J48-K48-M48,0)*Inputs!$C$22/12,0)</f>
        <v>579.410233726679</v>
      </c>
      <c r="O48" s="56" t="n">
        <f aca="false">IF(AND(MOD(A48,12)=0,B48&gt;=Inputs!$C$18),MAX(F48+G48+H48+J48-K48-M48-N48,0)*Inputs!$C$17,0)</f>
        <v>0</v>
      </c>
      <c r="P48" s="56" t="n">
        <f aca="false">F48+G48+H48+J48-K48-M48-N48+O48</f>
        <v>86332.1248252752</v>
      </c>
      <c r="Q48" s="56" t="n">
        <f aca="false">IF(OR(E48=1,P48&lt;=0),0,P48)</f>
        <v>86332.1248252752</v>
      </c>
      <c r="R48" s="15" t="n">
        <f aca="false">IF(OR(E48=1,AND(P48&lt;=0,I48&gt;0)),1,0)</f>
        <v>0</v>
      </c>
      <c r="S48" s="15" t="n">
        <f aca="false">IF(L48&gt;0,1,0)</f>
        <v>1</v>
      </c>
    </row>
    <row r="49" customFormat="false" ht="15" hidden="false" customHeight="false" outlineLevel="0" collapsed="false">
      <c r="A49" s="15" t="n">
        <v>48</v>
      </c>
      <c r="B49" s="15" t="n">
        <f aca="false">INT((A49-1)/12)+1</f>
        <v>4</v>
      </c>
      <c r="C49" s="15" t="n">
        <f aca="false">MIN(Inputs!$C$4+B49-1,99)</f>
        <v>77</v>
      </c>
      <c r="D49" s="55" t="n">
        <f aca="false">Inputs!$C$29</f>
        <v>0.06</v>
      </c>
      <c r="E49" s="15" t="n">
        <f aca="false">R48</f>
        <v>0</v>
      </c>
      <c r="F49" s="56" t="n">
        <f aca="false">Q48</f>
        <v>86332.1248252752</v>
      </c>
      <c r="G49" s="56" t="n">
        <f aca="false">IF(AND(MOD(A49-1,12)=0,B49&lt;=Inputs!$C$7,E49=0),Inputs!$C$6,0)</f>
        <v>0</v>
      </c>
      <c r="H49" s="56" t="n">
        <f aca="false">IF(B49=1,G49*Inputs!$C$9,0)</f>
        <v>0</v>
      </c>
      <c r="I49" s="56" t="n">
        <f aca="false">I48+G49</f>
        <v>96000</v>
      </c>
      <c r="J49" s="56" t="n">
        <f aca="false">(F49+G49+H49)*((1+D49)^(1/12)-1)</f>
        <v>420.225983000535</v>
      </c>
      <c r="K49" s="56" t="n">
        <f aca="false">(F49+G49+H49+J49)*(Inputs!$C$14+IF(B49&lt;=10,Inputs!$C$12,Inputs!$C$13))/12</f>
        <v>180.734064183908</v>
      </c>
      <c r="L49" s="56" t="n">
        <f aca="false">IF(OR(E49=1,A49&lt;=Inputs!$C$15),0,MAX(Inputs!$C$8*I49-(F49+G49+H49+J49-K49),0))</f>
        <v>10388.3832559082</v>
      </c>
      <c r="M49" s="56" t="n">
        <f aca="false">L49*INDEX(Rates!$B$2:$C$101,C49+1,IF(Inputs!$C$5="Male",1,2))/1000/12*Inputs!$C$16</f>
        <v>32.2905579537812</v>
      </c>
      <c r="N49" s="56" t="n">
        <f aca="false">IF($V$1=1,MAX(F49+G49+H49+J49-K49-M49,0)*Inputs!$C$22/12,0)</f>
        <v>576.928841240921</v>
      </c>
      <c r="O49" s="56" t="n">
        <f aca="false">IF(AND(MOD(A49,12)=0,B49&gt;=Inputs!$C$18),MAX(F49+G49+H49+J49-K49-M49-N49,0)*Inputs!$C$17,0)</f>
        <v>0</v>
      </c>
      <c r="P49" s="56" t="n">
        <f aca="false">F49+G49+H49+J49-K49-M49-N49+O49</f>
        <v>85962.3973448972</v>
      </c>
      <c r="Q49" s="56" t="n">
        <f aca="false">IF(OR(E49=1,P49&lt;=0),0,P49)</f>
        <v>85962.3973448972</v>
      </c>
      <c r="R49" s="15" t="n">
        <f aca="false">IF(OR(E49=1,AND(P49&lt;=0,I49&gt;0)),1,0)</f>
        <v>0</v>
      </c>
      <c r="S49" s="15" t="n">
        <f aca="false">IF(L49&gt;0,1,0)</f>
        <v>1</v>
      </c>
    </row>
    <row r="50" customFormat="false" ht="15" hidden="false" customHeight="false" outlineLevel="0" collapsed="false">
      <c r="A50" s="15" t="n">
        <v>49</v>
      </c>
      <c r="B50" s="15" t="n">
        <f aca="false">INT((A50-1)/12)+1</f>
        <v>5</v>
      </c>
      <c r="C50" s="15" t="n">
        <f aca="false">MIN(Inputs!$C$4+B50-1,99)</f>
        <v>78</v>
      </c>
      <c r="D50" s="55" t="n">
        <f aca="false">Inputs!$C$29</f>
        <v>0.06</v>
      </c>
      <c r="E50" s="15" t="n">
        <f aca="false">R49</f>
        <v>0</v>
      </c>
      <c r="F50" s="56" t="n">
        <f aca="false">Q49</f>
        <v>85962.3973448972</v>
      </c>
      <c r="G50" s="56" t="n">
        <f aca="false">IF(AND(MOD(A50-1,12)=0,B50&lt;=Inputs!$C$7,E50=0),Inputs!$C$6,0)</f>
        <v>24000</v>
      </c>
      <c r="H50" s="56" t="n">
        <f aca="false">IF(B50=1,G50*Inputs!$C$9,0)</f>
        <v>0</v>
      </c>
      <c r="I50" s="56" t="n">
        <f aca="false">I49+G50</f>
        <v>120000</v>
      </c>
      <c r="J50" s="56" t="n">
        <f aca="false">(F50+G50+H50)*((1+D50)^(1/12)-1)</f>
        <v>535.247529362631</v>
      </c>
      <c r="K50" s="56" t="n">
        <f aca="false">(F50+G50+H50+J50)*(Inputs!$C$14+IF(B50&lt;=10,Inputs!$C$12,Inputs!$C$13))/12</f>
        <v>230.203426821375</v>
      </c>
      <c r="L50" s="56" t="n">
        <f aca="false">IF(OR(E50=1,A50&lt;=Inputs!$C$15),0,MAX(Inputs!$C$8*I50-(F50+G50+H50+J50-K50),0))</f>
        <v>10932.5585525616</v>
      </c>
      <c r="M50" s="56" t="n">
        <f aca="false">L50*INDEX(Rates!$B$2:$C$101,C50+1,IF(Inputs!$C$5="Male",1,2))/1000/12*Inputs!$C$16</f>
        <v>38.0726351592957</v>
      </c>
      <c r="N50" s="56" t="n">
        <f aca="false">IF($V$1=1,MAX(F50+G50+H50+J50-K50-M50,0)*Inputs!$C$22/12,0)</f>
        <v>734.862458748528</v>
      </c>
      <c r="O50" s="56" t="n">
        <f aca="false">IF(AND(MOD(A50,12)=0,B50&gt;=Inputs!$C$18),MAX(F50+G50+H50+J50-K50-M50-N50,0)*Inputs!$C$17,0)</f>
        <v>0</v>
      </c>
      <c r="P50" s="56" t="n">
        <f aca="false">F50+G50+H50+J50-K50-M50-N50+O50</f>
        <v>109494.506353531</v>
      </c>
      <c r="Q50" s="56" t="n">
        <f aca="false">IF(OR(E50=1,P50&lt;=0),0,P50)</f>
        <v>109494.506353531</v>
      </c>
      <c r="R50" s="15" t="n">
        <f aca="false">IF(OR(E50=1,AND(P50&lt;=0,I50&gt;0)),1,0)</f>
        <v>0</v>
      </c>
      <c r="S50" s="15" t="n">
        <f aca="false">IF(L50&gt;0,1,0)</f>
        <v>1</v>
      </c>
    </row>
    <row r="51" customFormat="false" ht="15" hidden="false" customHeight="false" outlineLevel="0" collapsed="false">
      <c r="A51" s="15" t="n">
        <v>50</v>
      </c>
      <c r="B51" s="15" t="n">
        <f aca="false">INT((A51-1)/12)+1</f>
        <v>5</v>
      </c>
      <c r="C51" s="15" t="n">
        <f aca="false">MIN(Inputs!$C$4+B51-1,99)</f>
        <v>78</v>
      </c>
      <c r="D51" s="55" t="n">
        <f aca="false">Inputs!$C$29</f>
        <v>0.06</v>
      </c>
      <c r="E51" s="15" t="n">
        <f aca="false">R50</f>
        <v>0</v>
      </c>
      <c r="F51" s="56" t="n">
        <f aca="false">Q50</f>
        <v>109494.506353531</v>
      </c>
      <c r="G51" s="56" t="n">
        <f aca="false">IF(AND(MOD(A51-1,12)=0,B51&lt;=Inputs!$C$7,E51=0),Inputs!$C$6,0)</f>
        <v>0</v>
      </c>
      <c r="H51" s="56" t="n">
        <f aca="false">IF(B51=1,G51*Inputs!$C$9,0)</f>
        <v>0</v>
      </c>
      <c r="I51" s="56" t="n">
        <f aca="false">I50+G51</f>
        <v>120000</v>
      </c>
      <c r="J51" s="56" t="n">
        <f aca="false">(F51+G51+H51)*((1+D51)^(1/12)-1)</f>
        <v>532.970046303086</v>
      </c>
      <c r="K51" s="56" t="n">
        <f aca="false">(F51+G51+H51+J51)*(Inputs!$C$14+IF(B51&lt;=10,Inputs!$C$12,Inputs!$C$13))/12</f>
        <v>229.22390916632</v>
      </c>
      <c r="L51" s="56" t="n">
        <f aca="false">IF(OR(E51=1,A51&lt;=Inputs!$C$15),0,MAX(Inputs!$C$8*I51-(F51+G51+H51+J51-K51),0))</f>
        <v>11401.7475093326</v>
      </c>
      <c r="M51" s="56" t="n">
        <f aca="false">L51*INDEX(Rates!$B$2:$C$101,C51+1,IF(Inputs!$C$5="Male",1,2))/1000/12*Inputs!$C$16</f>
        <v>39.7065857012509</v>
      </c>
      <c r="N51" s="56" t="n">
        <f aca="false">IF($V$1=1,MAX(F51+G51+H51+J51-K51-M51,0)*Inputs!$C$22/12,0)</f>
        <v>731.723639366441</v>
      </c>
      <c r="O51" s="56" t="n">
        <f aca="false">IF(AND(MOD(A51,12)=0,B51&gt;=Inputs!$C$18),MAX(F51+G51+H51+J51-K51-M51-N51,0)*Inputs!$C$17,0)</f>
        <v>0</v>
      </c>
      <c r="P51" s="56" t="n">
        <f aca="false">F51+G51+H51+J51-K51-M51-N51+O51</f>
        <v>109026.8222656</v>
      </c>
      <c r="Q51" s="56" t="n">
        <f aca="false">IF(OR(E51=1,P51&lt;=0),0,P51)</f>
        <v>109026.8222656</v>
      </c>
      <c r="R51" s="15" t="n">
        <f aca="false">IF(OR(E51=1,AND(P51&lt;=0,I51&gt;0)),1,0)</f>
        <v>0</v>
      </c>
      <c r="S51" s="15" t="n">
        <f aca="false">IF(L51&gt;0,1,0)</f>
        <v>1</v>
      </c>
    </row>
    <row r="52" customFormat="false" ht="15" hidden="false" customHeight="false" outlineLevel="0" collapsed="false">
      <c r="A52" s="15" t="n">
        <v>51</v>
      </c>
      <c r="B52" s="15" t="n">
        <f aca="false">INT((A52-1)/12)+1</f>
        <v>5</v>
      </c>
      <c r="C52" s="15" t="n">
        <f aca="false">MIN(Inputs!$C$4+B52-1,99)</f>
        <v>78</v>
      </c>
      <c r="D52" s="55" t="n">
        <f aca="false">Inputs!$C$29</f>
        <v>0.06</v>
      </c>
      <c r="E52" s="15" t="n">
        <f aca="false">R51</f>
        <v>0</v>
      </c>
      <c r="F52" s="56" t="n">
        <f aca="false">Q51</f>
        <v>109026.8222656</v>
      </c>
      <c r="G52" s="56" t="n">
        <f aca="false">IF(AND(MOD(A52-1,12)=0,B52&lt;=Inputs!$C$7,E52=0),Inputs!$C$6,0)</f>
        <v>0</v>
      </c>
      <c r="H52" s="56" t="n">
        <f aca="false">IF(B52=1,G52*Inputs!$C$9,0)</f>
        <v>0</v>
      </c>
      <c r="I52" s="56" t="n">
        <f aca="false">I51+G52</f>
        <v>120000</v>
      </c>
      <c r="J52" s="56" t="n">
        <f aca="false">(F52+G52+H52)*((1+D52)^(1/12)-1)</f>
        <v>530.693570356476</v>
      </c>
      <c r="K52" s="56" t="n">
        <f aca="false">(F52+G52+H52+J52)*(Inputs!$C$14+IF(B52&lt;=10,Inputs!$C$12,Inputs!$C$13))/12</f>
        <v>228.244824658242</v>
      </c>
      <c r="L52" s="56" t="n">
        <f aca="false">IF(OR(E52=1,A52&lt;=Inputs!$C$15),0,MAX(Inputs!$C$8*I52-(F52+G52+H52+J52-K52),0))</f>
        <v>11870.7289887021</v>
      </c>
      <c r="M52" s="56" t="n">
        <f aca="false">L52*INDEX(Rates!$B$2:$C$101,C52+1,IF(Inputs!$C$5="Male",1,2))/1000/12*Inputs!$C$16</f>
        <v>41.339813703155</v>
      </c>
      <c r="N52" s="56" t="n">
        <f aca="false">IF($V$1=1,MAX(F52+G52+H52+J52-K52-M52,0)*Inputs!$C$22/12,0)</f>
        <v>728.586207983965</v>
      </c>
      <c r="O52" s="56" t="n">
        <f aca="false">IF(AND(MOD(A52,12)=0,B52&gt;=Inputs!$C$18),MAX(F52+G52+H52+J52-K52-M52-N52,0)*Inputs!$C$17,0)</f>
        <v>0</v>
      </c>
      <c r="P52" s="56" t="n">
        <f aca="false">F52+G52+H52+J52-K52-M52-N52+O52</f>
        <v>108559.344989611</v>
      </c>
      <c r="Q52" s="56" t="n">
        <f aca="false">IF(OR(E52=1,P52&lt;=0),0,P52)</f>
        <v>108559.344989611</v>
      </c>
      <c r="R52" s="15" t="n">
        <f aca="false">IF(OR(E52=1,AND(P52&lt;=0,I52&gt;0)),1,0)</f>
        <v>0</v>
      </c>
      <c r="S52" s="15" t="n">
        <f aca="false">IF(L52&gt;0,1,0)</f>
        <v>1</v>
      </c>
    </row>
    <row r="53" customFormat="false" ht="15" hidden="false" customHeight="false" outlineLevel="0" collapsed="false">
      <c r="A53" s="15" t="n">
        <v>52</v>
      </c>
      <c r="B53" s="15" t="n">
        <f aca="false">INT((A53-1)/12)+1</f>
        <v>5</v>
      </c>
      <c r="C53" s="15" t="n">
        <f aca="false">MIN(Inputs!$C$4+B53-1,99)</f>
        <v>78</v>
      </c>
      <c r="D53" s="55" t="n">
        <f aca="false">Inputs!$C$29</f>
        <v>0.06</v>
      </c>
      <c r="E53" s="15" t="n">
        <f aca="false">R52</f>
        <v>0</v>
      </c>
      <c r="F53" s="56" t="n">
        <f aca="false">Q52</f>
        <v>108559.344989611</v>
      </c>
      <c r="G53" s="56" t="n">
        <f aca="false">IF(AND(MOD(A53-1,12)=0,B53&lt;=Inputs!$C$7,E53=0),Inputs!$C$6,0)</f>
        <v>0</v>
      </c>
      <c r="H53" s="56" t="n">
        <f aca="false">IF(B53=1,G53*Inputs!$C$9,0)</f>
        <v>0</v>
      </c>
      <c r="I53" s="56" t="n">
        <f aca="false">I52+G53</f>
        <v>120000</v>
      </c>
      <c r="J53" s="56" t="n">
        <f aca="false">(F53+G53+H53)*((1+D53)^(1/12)-1)</f>
        <v>528.418101077451</v>
      </c>
      <c r="K53" s="56" t="n">
        <f aca="false">(F53+G53+H53+J53)*(Inputs!$C$14+IF(B53&lt;=10,Inputs!$C$12,Inputs!$C$13))/12</f>
        <v>227.266173105601</v>
      </c>
      <c r="L53" s="56" t="n">
        <f aca="false">IF(OR(E53=1,A53&lt;=Inputs!$C$15),0,MAX(Inputs!$C$8*I53-(F53+G53+H53+J53-K53),0))</f>
        <v>12339.5030824174</v>
      </c>
      <c r="M53" s="56" t="n">
        <f aca="false">L53*INDEX(Rates!$B$2:$C$101,C53+1,IF(Inputs!$C$5="Male",1,2))/1000/12*Inputs!$C$16</f>
        <v>42.9723194845185</v>
      </c>
      <c r="N53" s="56" t="n">
        <f aca="false">IF($V$1=1,MAX(F53+G53+H53+J53-K53-M53,0)*Inputs!$C$22/12,0)</f>
        <v>725.450163987321</v>
      </c>
      <c r="O53" s="56" t="n">
        <f aca="false">IF(AND(MOD(A53,12)=0,B53&gt;=Inputs!$C$18),MAX(F53+G53+H53+J53-K53-M53-N53,0)*Inputs!$C$17,0)</f>
        <v>0</v>
      </c>
      <c r="P53" s="56" t="n">
        <f aca="false">F53+G53+H53+J53-K53-M53-N53+O53</f>
        <v>108092.074434111</v>
      </c>
      <c r="Q53" s="56" t="n">
        <f aca="false">IF(OR(E53=1,P53&lt;=0),0,P53)</f>
        <v>108092.074434111</v>
      </c>
      <c r="R53" s="15" t="n">
        <f aca="false">IF(OR(E53=1,AND(P53&lt;=0,I53&gt;0)),1,0)</f>
        <v>0</v>
      </c>
      <c r="S53" s="15" t="n">
        <f aca="false">IF(L53&gt;0,1,0)</f>
        <v>1</v>
      </c>
    </row>
    <row r="54" customFormat="false" ht="15" hidden="false" customHeight="false" outlineLevel="0" collapsed="false">
      <c r="A54" s="15" t="n">
        <v>53</v>
      </c>
      <c r="B54" s="15" t="n">
        <f aca="false">INT((A54-1)/12)+1</f>
        <v>5</v>
      </c>
      <c r="C54" s="15" t="n">
        <f aca="false">MIN(Inputs!$C$4+B54-1,99)</f>
        <v>78</v>
      </c>
      <c r="D54" s="55" t="n">
        <f aca="false">Inputs!$C$29</f>
        <v>0.06</v>
      </c>
      <c r="E54" s="15" t="n">
        <f aca="false">R53</f>
        <v>0</v>
      </c>
      <c r="F54" s="56" t="n">
        <f aca="false">Q53</f>
        <v>108092.074434111</v>
      </c>
      <c r="G54" s="56" t="n">
        <f aca="false">IF(AND(MOD(A54-1,12)=0,B54&lt;=Inputs!$C$7,E54=0),Inputs!$C$6,0)</f>
        <v>0</v>
      </c>
      <c r="H54" s="56" t="n">
        <f aca="false">IF(B54=1,G54*Inputs!$C$9,0)</f>
        <v>0</v>
      </c>
      <c r="I54" s="56" t="n">
        <f aca="false">I53+G54</f>
        <v>120000</v>
      </c>
      <c r="J54" s="56" t="n">
        <f aca="false">(F54+G54+H54)*((1+D54)^(1/12)-1)</f>
        <v>526.143638020859</v>
      </c>
      <c r="K54" s="56" t="n">
        <f aca="false">(F54+G54+H54+J54)*(Inputs!$C$14+IF(B54&lt;=10,Inputs!$C$12,Inputs!$C$13))/12</f>
        <v>226.287954316941</v>
      </c>
      <c r="L54" s="56" t="n">
        <f aca="false">IF(OR(E54=1,A54&lt;=Inputs!$C$15),0,MAX(Inputs!$C$8*I54-(F54+G54+H54+J54-K54),0))</f>
        <v>12808.0698821853</v>
      </c>
      <c r="M54" s="56" t="n">
        <f aca="false">L54*INDEX(Rates!$B$2:$C$101,C54+1,IF(Inputs!$C$5="Male",1,2))/1000/12*Inputs!$C$16</f>
        <v>44.6041033647102</v>
      </c>
      <c r="N54" s="56" t="n">
        <f aca="false">IF($V$1=1,MAX(F54+G54+H54+J54-K54-M54,0)*Inputs!$C$22/12,0)</f>
        <v>722.315506763</v>
      </c>
      <c r="O54" s="56" t="n">
        <f aca="false">IF(AND(MOD(A54,12)=0,B54&gt;=Inputs!$C$18),MAX(F54+G54+H54+J54-K54-M54-N54,0)*Inputs!$C$17,0)</f>
        <v>0</v>
      </c>
      <c r="P54" s="56" t="n">
        <f aca="false">F54+G54+H54+J54-K54-M54-N54+O54</f>
        <v>107625.010507687</v>
      </c>
      <c r="Q54" s="56" t="n">
        <f aca="false">IF(OR(E54=1,P54&lt;=0),0,P54)</f>
        <v>107625.010507687</v>
      </c>
      <c r="R54" s="15" t="n">
        <f aca="false">IF(OR(E54=1,AND(P54&lt;=0,I54&gt;0)),1,0)</f>
        <v>0</v>
      </c>
      <c r="S54" s="15" t="n">
        <f aca="false">IF(L54&gt;0,1,0)</f>
        <v>1</v>
      </c>
    </row>
    <row r="55" customFormat="false" ht="15" hidden="false" customHeight="false" outlineLevel="0" collapsed="false">
      <c r="A55" s="15" t="n">
        <v>54</v>
      </c>
      <c r="B55" s="15" t="n">
        <f aca="false">INT((A55-1)/12)+1</f>
        <v>5</v>
      </c>
      <c r="C55" s="15" t="n">
        <f aca="false">MIN(Inputs!$C$4+B55-1,99)</f>
        <v>78</v>
      </c>
      <c r="D55" s="55" t="n">
        <f aca="false">Inputs!$C$29</f>
        <v>0.06</v>
      </c>
      <c r="E55" s="15" t="n">
        <f aca="false">R54</f>
        <v>0</v>
      </c>
      <c r="F55" s="56" t="n">
        <f aca="false">Q54</f>
        <v>107625.010507687</v>
      </c>
      <c r="G55" s="56" t="n">
        <f aca="false">IF(AND(MOD(A55-1,12)=0,B55&lt;=Inputs!$C$7,E55=0),Inputs!$C$6,0)</f>
        <v>0</v>
      </c>
      <c r="H55" s="56" t="n">
        <f aca="false">IF(B55=1,G55*Inputs!$C$9,0)</f>
        <v>0</v>
      </c>
      <c r="I55" s="56" t="n">
        <f aca="false">I54+G55</f>
        <v>120000</v>
      </c>
      <c r="J55" s="56" t="n">
        <f aca="false">(F55+G55+H55)*((1+D55)^(1/12)-1)</f>
        <v>523.870180741744</v>
      </c>
      <c r="K55" s="56" t="n">
        <f aca="false">(F55+G55+H55+J55)*(Inputs!$C$14+IF(B55&lt;=10,Inputs!$C$12,Inputs!$C$13))/12</f>
        <v>225.310168100893</v>
      </c>
      <c r="L55" s="56" t="n">
        <f aca="false">IF(OR(E55=1,A55&lt;=Inputs!$C$15),0,MAX(Inputs!$C$8*I55-(F55+G55+H55+J55-K55),0))</f>
        <v>13276.4294796721</v>
      </c>
      <c r="M55" s="56" t="n">
        <f aca="false">L55*INDEX(Rates!$B$2:$C$101,C55+1,IF(Inputs!$C$5="Male",1,2))/1000/12*Inputs!$C$16</f>
        <v>46.2351656629582</v>
      </c>
      <c r="N55" s="56" t="n">
        <f aca="false">IF($V$1=1,MAX(F55+G55+H55+J55-K55-M55,0)*Inputs!$C$22/12,0)</f>
        <v>719.182235697766</v>
      </c>
      <c r="O55" s="56" t="n">
        <f aca="false">IF(AND(MOD(A55,12)=0,B55&gt;=Inputs!$C$18),MAX(F55+G55+H55+J55-K55-M55-N55,0)*Inputs!$C$17,0)</f>
        <v>0</v>
      </c>
      <c r="P55" s="56" t="n">
        <f aca="false">F55+G55+H55+J55-K55-M55-N55+O55</f>
        <v>107158.153118967</v>
      </c>
      <c r="Q55" s="56" t="n">
        <f aca="false">IF(OR(E55=1,P55&lt;=0),0,P55)</f>
        <v>107158.153118967</v>
      </c>
      <c r="R55" s="15" t="n">
        <f aca="false">IF(OR(E55=1,AND(P55&lt;=0,I55&gt;0)),1,0)</f>
        <v>0</v>
      </c>
      <c r="S55" s="15" t="n">
        <f aca="false">IF(L55&gt;0,1,0)</f>
        <v>1</v>
      </c>
    </row>
    <row r="56" customFormat="false" ht="15" hidden="false" customHeight="false" outlineLevel="0" collapsed="false">
      <c r="A56" s="15" t="n">
        <v>55</v>
      </c>
      <c r="B56" s="15" t="n">
        <f aca="false">INT((A56-1)/12)+1</f>
        <v>5</v>
      </c>
      <c r="C56" s="15" t="n">
        <f aca="false">MIN(Inputs!$C$4+B56-1,99)</f>
        <v>78</v>
      </c>
      <c r="D56" s="55" t="n">
        <f aca="false">Inputs!$C$29</f>
        <v>0.06</v>
      </c>
      <c r="E56" s="15" t="n">
        <f aca="false">R55</f>
        <v>0</v>
      </c>
      <c r="F56" s="56" t="n">
        <f aca="false">Q55</f>
        <v>107158.153118967</v>
      </c>
      <c r="G56" s="56" t="n">
        <f aca="false">IF(AND(MOD(A56-1,12)=0,B56&lt;=Inputs!$C$7,E56=0),Inputs!$C$6,0)</f>
        <v>0</v>
      </c>
      <c r="H56" s="56" t="n">
        <f aca="false">IF(B56=1,G56*Inputs!$C$9,0)</f>
        <v>0</v>
      </c>
      <c r="I56" s="56" t="n">
        <f aca="false">I55+G56</f>
        <v>120000</v>
      </c>
      <c r="J56" s="56" t="n">
        <f aca="false">(F56+G56+H56)*((1+D56)^(1/12)-1)</f>
        <v>521.597728795346</v>
      </c>
      <c r="K56" s="56" t="n">
        <f aca="false">(F56+G56+H56+J56)*(Inputs!$C$14+IF(B56&lt;=10,Inputs!$C$12,Inputs!$C$13))/12</f>
        <v>224.332814266172</v>
      </c>
      <c r="L56" s="56" t="n">
        <f aca="false">IF(OR(E56=1,A56&lt;=Inputs!$C$15),0,MAX(Inputs!$C$8*I56-(F56+G56+H56+J56-K56),0))</f>
        <v>13744.5819665037</v>
      </c>
      <c r="M56" s="56" t="n">
        <f aca="false">L56*INDEX(Rates!$B$2:$C$101,C56+1,IF(Inputs!$C$5="Male",1,2))/1000/12*Inputs!$C$16</f>
        <v>47.8655066983491</v>
      </c>
      <c r="N56" s="56" t="n">
        <f aca="false">IF($V$1=1,MAX(F56+G56+H56+J56-K56-M56,0)*Inputs!$C$22/12,0)</f>
        <v>716.050350178653</v>
      </c>
      <c r="O56" s="56" t="n">
        <f aca="false">IF(AND(MOD(A56,12)=0,B56&gt;=Inputs!$C$18),MAX(F56+G56+H56+J56-K56-M56-N56,0)*Inputs!$C$17,0)</f>
        <v>0</v>
      </c>
      <c r="P56" s="56" t="n">
        <f aca="false">F56+G56+H56+J56-K56-M56-N56+O56</f>
        <v>106691.502176619</v>
      </c>
      <c r="Q56" s="56" t="n">
        <f aca="false">IF(OR(E56=1,P56&lt;=0),0,P56)</f>
        <v>106691.502176619</v>
      </c>
      <c r="R56" s="15" t="n">
        <f aca="false">IF(OR(E56=1,AND(P56&lt;=0,I56&gt;0)),1,0)</f>
        <v>0</v>
      </c>
      <c r="S56" s="15" t="n">
        <f aca="false">IF(L56&gt;0,1,0)</f>
        <v>1</v>
      </c>
    </row>
    <row r="57" customFormat="false" ht="15" hidden="false" customHeight="false" outlineLevel="0" collapsed="false">
      <c r="A57" s="15" t="n">
        <v>56</v>
      </c>
      <c r="B57" s="15" t="n">
        <f aca="false">INT((A57-1)/12)+1</f>
        <v>5</v>
      </c>
      <c r="C57" s="15" t="n">
        <f aca="false">MIN(Inputs!$C$4+B57-1,99)</f>
        <v>78</v>
      </c>
      <c r="D57" s="55" t="n">
        <f aca="false">Inputs!$C$29</f>
        <v>0.06</v>
      </c>
      <c r="E57" s="15" t="n">
        <f aca="false">R56</f>
        <v>0</v>
      </c>
      <c r="F57" s="56" t="n">
        <f aca="false">Q56</f>
        <v>106691.502176619</v>
      </c>
      <c r="G57" s="56" t="n">
        <f aca="false">IF(AND(MOD(A57-1,12)=0,B57&lt;=Inputs!$C$7,E57=0),Inputs!$C$6,0)</f>
        <v>0</v>
      </c>
      <c r="H57" s="56" t="n">
        <f aca="false">IF(B57=1,G57*Inputs!$C$9,0)</f>
        <v>0</v>
      </c>
      <c r="I57" s="56" t="n">
        <f aca="false">I56+G57</f>
        <v>120000</v>
      </c>
      <c r="J57" s="56" t="n">
        <f aca="false">(F57+G57+H57)*((1+D57)^(1/12)-1)</f>
        <v>519.326281737102</v>
      </c>
      <c r="K57" s="56" t="n">
        <f aca="false">(F57+G57+H57+J57)*(Inputs!$C$14+IF(B57&lt;=10,Inputs!$C$12,Inputs!$C$13))/12</f>
        <v>223.355892621576</v>
      </c>
      <c r="L57" s="56" t="n">
        <f aca="false">IF(OR(E57=1,A57&lt;=Inputs!$C$15),0,MAX(Inputs!$C$8*I57-(F57+G57+H57+J57-K57),0))</f>
        <v>14212.5274342652</v>
      </c>
      <c r="M57" s="56" t="n">
        <f aca="false">L57*INDEX(Rates!$B$2:$C$101,C57+1,IF(Inputs!$C$5="Male",1,2))/1000/12*Inputs!$C$16</f>
        <v>49.4951267898285</v>
      </c>
      <c r="N57" s="56" t="n">
        <f aca="false">IF($V$1=1,MAX(F57+G57+H57+J57-K57-M57,0)*Inputs!$C$22/12,0)</f>
        <v>712.919849592967</v>
      </c>
      <c r="O57" s="56" t="n">
        <f aca="false">IF(AND(MOD(A57,12)=0,B57&gt;=Inputs!$C$18),MAX(F57+G57+H57+J57-K57-M57-N57,0)*Inputs!$C$17,0)</f>
        <v>0</v>
      </c>
      <c r="P57" s="56" t="n">
        <f aca="false">F57+G57+H57+J57-K57-M57-N57+O57</f>
        <v>106225.057589352</v>
      </c>
      <c r="Q57" s="56" t="n">
        <f aca="false">IF(OR(E57=1,P57&lt;=0),0,P57)</f>
        <v>106225.057589352</v>
      </c>
      <c r="R57" s="15" t="n">
        <f aca="false">IF(OR(E57=1,AND(P57&lt;=0,I57&gt;0)),1,0)</f>
        <v>0</v>
      </c>
      <c r="S57" s="15" t="n">
        <f aca="false">IF(L57&gt;0,1,0)</f>
        <v>1</v>
      </c>
    </row>
    <row r="58" customFormat="false" ht="15" hidden="false" customHeight="false" outlineLevel="0" collapsed="false">
      <c r="A58" s="15" t="n">
        <v>57</v>
      </c>
      <c r="B58" s="15" t="n">
        <f aca="false">INT((A58-1)/12)+1</f>
        <v>5</v>
      </c>
      <c r="C58" s="15" t="n">
        <f aca="false">MIN(Inputs!$C$4+B58-1,99)</f>
        <v>78</v>
      </c>
      <c r="D58" s="55" t="n">
        <f aca="false">Inputs!$C$29</f>
        <v>0.06</v>
      </c>
      <c r="E58" s="15" t="n">
        <f aca="false">R57</f>
        <v>0</v>
      </c>
      <c r="F58" s="56" t="n">
        <f aca="false">Q57</f>
        <v>106225.057589352</v>
      </c>
      <c r="G58" s="56" t="n">
        <f aca="false">IF(AND(MOD(A58-1,12)=0,B58&lt;=Inputs!$C$7,E58=0),Inputs!$C$6,0)</f>
        <v>0</v>
      </c>
      <c r="H58" s="56" t="n">
        <f aca="false">IF(B58=1,G58*Inputs!$C$9,0)</f>
        <v>0</v>
      </c>
      <c r="I58" s="56" t="n">
        <f aca="false">I57+G58</f>
        <v>120000</v>
      </c>
      <c r="J58" s="56" t="n">
        <f aca="false">(F58+G58+H58)*((1+D58)^(1/12)-1)</f>
        <v>517.055839122648</v>
      </c>
      <c r="K58" s="56" t="n">
        <f aca="false">(F58+G58+H58+J58)*(Inputs!$C$14+IF(B58&lt;=10,Inputs!$C$12,Inputs!$C$13))/12</f>
        <v>222.379402975989</v>
      </c>
      <c r="L58" s="56" t="n">
        <f aca="false">IF(OR(E58=1,A58&lt;=Inputs!$C$15),0,MAX(Inputs!$C$8*I58-(F58+G58+H58+J58-K58),0))</f>
        <v>14680.2659745013</v>
      </c>
      <c r="M58" s="56" t="n">
        <f aca="false">L58*INDEX(Rates!$B$2:$C$101,C58+1,IF(Inputs!$C$5="Male",1,2))/1000/12*Inputs!$C$16</f>
        <v>51.1240262562008</v>
      </c>
      <c r="N58" s="56" t="n">
        <f aca="false">IF($V$1=1,MAX(F58+G58+H58+J58-K58-M58,0)*Inputs!$C$22/12,0)</f>
        <v>709.790733328283</v>
      </c>
      <c r="O58" s="56" t="n">
        <f aca="false">IF(AND(MOD(A58,12)=0,B58&gt;=Inputs!$C$18),MAX(F58+G58+H58+J58-K58-M58-N58,0)*Inputs!$C$17,0)</f>
        <v>0</v>
      </c>
      <c r="P58" s="56" t="n">
        <f aca="false">F58+G58+H58+J58-K58-M58-N58+O58</f>
        <v>105758.819265914</v>
      </c>
      <c r="Q58" s="56" t="n">
        <f aca="false">IF(OR(E58=1,P58&lt;=0),0,P58)</f>
        <v>105758.819265914</v>
      </c>
      <c r="R58" s="15" t="n">
        <f aca="false">IF(OR(E58=1,AND(P58&lt;=0,I58&gt;0)),1,0)</f>
        <v>0</v>
      </c>
      <c r="S58" s="15" t="n">
        <f aca="false">IF(L58&gt;0,1,0)</f>
        <v>1</v>
      </c>
    </row>
    <row r="59" customFormat="false" ht="15" hidden="false" customHeight="false" outlineLevel="0" collapsed="false">
      <c r="A59" s="15" t="n">
        <v>58</v>
      </c>
      <c r="B59" s="15" t="n">
        <f aca="false">INT((A59-1)/12)+1</f>
        <v>5</v>
      </c>
      <c r="C59" s="15" t="n">
        <f aca="false">MIN(Inputs!$C$4+B59-1,99)</f>
        <v>78</v>
      </c>
      <c r="D59" s="55" t="n">
        <f aca="false">Inputs!$C$29</f>
        <v>0.06</v>
      </c>
      <c r="E59" s="15" t="n">
        <f aca="false">R58</f>
        <v>0</v>
      </c>
      <c r="F59" s="56" t="n">
        <f aca="false">Q58</f>
        <v>105758.819265914</v>
      </c>
      <c r="G59" s="56" t="n">
        <f aca="false">IF(AND(MOD(A59-1,12)=0,B59&lt;=Inputs!$C$7,E59=0),Inputs!$C$6,0)</f>
        <v>0</v>
      </c>
      <c r="H59" s="56" t="n">
        <f aca="false">IF(B59=1,G59*Inputs!$C$9,0)</f>
        <v>0</v>
      </c>
      <c r="I59" s="56" t="n">
        <f aca="false">I58+G59</f>
        <v>120000</v>
      </c>
      <c r="J59" s="56" t="n">
        <f aca="false">(F59+G59+H59)*((1+D59)^(1/12)-1)</f>
        <v>514.786400507814</v>
      </c>
      <c r="K59" s="56" t="n">
        <f aca="false">(F59+G59+H59+J59)*(Inputs!$C$14+IF(B59&lt;=10,Inputs!$C$12,Inputs!$C$13))/12</f>
        <v>221.403345138379</v>
      </c>
      <c r="L59" s="56" t="n">
        <f aca="false">IF(OR(E59=1,A59&lt;=Inputs!$C$15),0,MAX(Inputs!$C$8*I59-(F59+G59+H59+J59-K59),0))</f>
        <v>15147.7976787164</v>
      </c>
      <c r="M59" s="56" t="n">
        <f aca="false">L59*INDEX(Rates!$B$2:$C$101,C59+1,IF(Inputs!$C$5="Male",1,2))/1000/12*Inputs!$C$16</f>
        <v>52.7522054161297</v>
      </c>
      <c r="N59" s="56" t="n">
        <f aca="false">IF($V$1=1,MAX(F59+G59+H59+J59-K59-M59,0)*Inputs!$C$22/12,0)</f>
        <v>706.66300077245</v>
      </c>
      <c r="O59" s="56" t="n">
        <f aca="false">IF(AND(MOD(A59,12)=0,B59&gt;=Inputs!$C$18),MAX(F59+G59+H59+J59-K59-M59-N59,0)*Inputs!$C$17,0)</f>
        <v>0</v>
      </c>
      <c r="P59" s="56" t="n">
        <f aca="false">F59+G59+H59+J59-K59-M59-N59+O59</f>
        <v>105292.787115095</v>
      </c>
      <c r="Q59" s="56" t="n">
        <f aca="false">IF(OR(E59=1,P59&lt;=0),0,P59)</f>
        <v>105292.787115095</v>
      </c>
      <c r="R59" s="15" t="n">
        <f aca="false">IF(OR(E59=1,AND(P59&lt;=0,I59&gt;0)),1,0)</f>
        <v>0</v>
      </c>
      <c r="S59" s="15" t="n">
        <f aca="false">IF(L59&gt;0,1,0)</f>
        <v>1</v>
      </c>
    </row>
    <row r="60" customFormat="false" ht="15" hidden="false" customHeight="false" outlineLevel="0" collapsed="false">
      <c r="A60" s="15" t="n">
        <v>59</v>
      </c>
      <c r="B60" s="15" t="n">
        <f aca="false">INT((A60-1)/12)+1</f>
        <v>5</v>
      </c>
      <c r="C60" s="15" t="n">
        <f aca="false">MIN(Inputs!$C$4+B60-1,99)</f>
        <v>78</v>
      </c>
      <c r="D60" s="55" t="n">
        <f aca="false">Inputs!$C$29</f>
        <v>0.06</v>
      </c>
      <c r="E60" s="15" t="n">
        <f aca="false">R59</f>
        <v>0</v>
      </c>
      <c r="F60" s="56" t="n">
        <f aca="false">Q59</f>
        <v>105292.787115095</v>
      </c>
      <c r="G60" s="56" t="n">
        <f aca="false">IF(AND(MOD(A60-1,12)=0,B60&lt;=Inputs!$C$7,E60=0),Inputs!$C$6,0)</f>
        <v>0</v>
      </c>
      <c r="H60" s="56" t="n">
        <f aca="false">IF(B60=1,G60*Inputs!$C$9,0)</f>
        <v>0</v>
      </c>
      <c r="I60" s="56" t="n">
        <f aca="false">I59+G60</f>
        <v>120000</v>
      </c>
      <c r="J60" s="56" t="n">
        <f aca="false">(F60+G60+H60)*((1+D60)^(1/12)-1)</f>
        <v>512.517965448626</v>
      </c>
      <c r="K60" s="56" t="n">
        <f aca="false">(F60+G60+H60+J60)*(Inputs!$C$14+IF(B60&lt;=10,Inputs!$C$12,Inputs!$C$13))/12</f>
        <v>220.427718917799</v>
      </c>
      <c r="L60" s="56" t="n">
        <f aca="false">IF(OR(E60=1,A60&lt;=Inputs!$C$15),0,MAX(Inputs!$C$8*I60-(F60+G60+H60+J60-K60),0))</f>
        <v>15615.1226383741</v>
      </c>
      <c r="M60" s="56" t="n">
        <f aca="false">L60*INDEX(Rates!$B$2:$C$101,C60+1,IF(Inputs!$C$5="Male",1,2))/1000/12*Inputs!$C$16</f>
        <v>54.3796645881378</v>
      </c>
      <c r="N60" s="56" t="n">
        <f aca="false">IF($V$1=1,MAX(F60+G60+H60+J60-K60-M60,0)*Inputs!$C$22/12,0)</f>
        <v>703.536651313585</v>
      </c>
      <c r="O60" s="56" t="n">
        <f aca="false">IF(AND(MOD(A60,12)=0,B60&gt;=Inputs!$C$18),MAX(F60+G60+H60+J60-K60-M60-N60,0)*Inputs!$C$17,0)</f>
        <v>0</v>
      </c>
      <c r="P60" s="56" t="n">
        <f aca="false">F60+G60+H60+J60-K60-M60-N60+O60</f>
        <v>104826.961045724</v>
      </c>
      <c r="Q60" s="56" t="n">
        <f aca="false">IF(OR(E60=1,P60&lt;=0),0,P60)</f>
        <v>104826.961045724</v>
      </c>
      <c r="R60" s="15" t="n">
        <f aca="false">IF(OR(E60=1,AND(P60&lt;=0,I60&gt;0)),1,0)</f>
        <v>0</v>
      </c>
      <c r="S60" s="15" t="n">
        <f aca="false">IF(L60&gt;0,1,0)</f>
        <v>1</v>
      </c>
    </row>
    <row r="61" customFormat="false" ht="15" hidden="false" customHeight="false" outlineLevel="0" collapsed="false">
      <c r="A61" s="15" t="n">
        <v>60</v>
      </c>
      <c r="B61" s="15" t="n">
        <f aca="false">INT((A61-1)/12)+1</f>
        <v>5</v>
      </c>
      <c r="C61" s="15" t="n">
        <f aca="false">MIN(Inputs!$C$4+B61-1,99)</f>
        <v>78</v>
      </c>
      <c r="D61" s="55" t="n">
        <f aca="false">Inputs!$C$29</f>
        <v>0.06</v>
      </c>
      <c r="E61" s="15" t="n">
        <f aca="false">R60</f>
        <v>0</v>
      </c>
      <c r="F61" s="56" t="n">
        <f aca="false">Q60</f>
        <v>104826.961045724</v>
      </c>
      <c r="G61" s="56" t="n">
        <f aca="false">IF(AND(MOD(A61-1,12)=0,B61&lt;=Inputs!$C$7,E61=0),Inputs!$C$6,0)</f>
        <v>0</v>
      </c>
      <c r="H61" s="56" t="n">
        <f aca="false">IF(B61=1,G61*Inputs!$C$9,0)</f>
        <v>0</v>
      </c>
      <c r="I61" s="56" t="n">
        <f aca="false">I60+G61</f>
        <v>120000</v>
      </c>
      <c r="J61" s="56" t="n">
        <f aca="false">(F61+G61+H61)*((1+D61)^(1/12)-1)</f>
        <v>510.250533501309</v>
      </c>
      <c r="K61" s="56" t="n">
        <f aca="false">(F61+G61+H61+J61)*(Inputs!$C$14+IF(B61&lt;=10,Inputs!$C$12,Inputs!$C$13))/12</f>
        <v>219.452524123387</v>
      </c>
      <c r="L61" s="56" t="n">
        <f aca="false">IF(OR(E61=1,A61&lt;=Inputs!$C$15),0,MAX(Inputs!$C$8*I61-(F61+G61+H61+J61-K61),0))</f>
        <v>16082.2409448979</v>
      </c>
      <c r="M61" s="56" t="n">
        <f aca="false">L61*INDEX(Rates!$B$2:$C$101,C61+1,IF(Inputs!$C$5="Male",1,2))/1000/12*Inputs!$C$16</f>
        <v>56.0064040906069</v>
      </c>
      <c r="N61" s="56" t="n">
        <f aca="false">IF($V$1=1,MAX(F61+G61+H61+J61-K61-M61,0)*Inputs!$C$22/12,0)</f>
        <v>700.411684340077</v>
      </c>
      <c r="O61" s="56" t="n">
        <f aca="false">IF(AND(MOD(A61,12)=0,B61&gt;=Inputs!$C$18),MAX(F61+G61+H61+J61-K61-M61-N61,0)*Inputs!$C$17,0)</f>
        <v>0</v>
      </c>
      <c r="P61" s="56" t="n">
        <f aca="false">F61+G61+H61+J61-K61-M61-N61+O61</f>
        <v>104361.340966671</v>
      </c>
      <c r="Q61" s="56" t="n">
        <f aca="false">IF(OR(E61=1,P61&lt;=0),0,P61)</f>
        <v>104361.340966671</v>
      </c>
      <c r="R61" s="15" t="n">
        <f aca="false">IF(OR(E61=1,AND(P61&lt;=0,I61&gt;0)),1,0)</f>
        <v>0</v>
      </c>
      <c r="S61" s="15" t="n">
        <f aca="false">IF(L61&gt;0,1,0)</f>
        <v>1</v>
      </c>
    </row>
    <row r="62" customFormat="false" ht="15" hidden="false" customHeight="false" outlineLevel="0" collapsed="false">
      <c r="A62" s="15" t="n">
        <v>61</v>
      </c>
      <c r="B62" s="15" t="n">
        <f aca="false">INT((A62-1)/12)+1</f>
        <v>6</v>
      </c>
      <c r="C62" s="15" t="n">
        <f aca="false">MIN(Inputs!$C$4+B62-1,99)</f>
        <v>79</v>
      </c>
      <c r="D62" s="55" t="n">
        <f aca="false">Inputs!$C$29</f>
        <v>0.06</v>
      </c>
      <c r="E62" s="15" t="n">
        <f aca="false">R61</f>
        <v>0</v>
      </c>
      <c r="F62" s="56" t="n">
        <f aca="false">Q61</f>
        <v>104361.340966671</v>
      </c>
      <c r="G62" s="56" t="n">
        <f aca="false">IF(AND(MOD(A62-1,12)=0,B62&lt;=Inputs!$C$7,E62=0),Inputs!$C$6,0)</f>
        <v>0</v>
      </c>
      <c r="H62" s="56" t="n">
        <f aca="false">IF(B62=1,G62*Inputs!$C$9,0)</f>
        <v>0</v>
      </c>
      <c r="I62" s="56" t="n">
        <f aca="false">I61+G62</f>
        <v>120000</v>
      </c>
      <c r="J62" s="56" t="n">
        <f aca="false">(F62+G62+H62)*((1+D62)^(1/12)-1)</f>
        <v>507.98410422228</v>
      </c>
      <c r="K62" s="56" t="n">
        <f aca="false">(F62+G62+H62+J62)*(Inputs!$C$14+IF(B62&lt;=10,Inputs!$C$12,Inputs!$C$13))/12</f>
        <v>218.477760564362</v>
      </c>
      <c r="L62" s="56" t="n">
        <f aca="false">IF(OR(E62=1,A62&lt;=Inputs!$C$15),0,MAX(Inputs!$C$8*I62-(F62+G62+H62+J62-K62),0))</f>
        <v>16549.1526896706</v>
      </c>
      <c r="M62" s="56" t="n">
        <f aca="false">L62*INDEX(Rates!$B$2:$C$101,C62+1,IF(Inputs!$C$5="Male",1,2))/1000/12*Inputs!$C$16</f>
        <v>63.8245655398298</v>
      </c>
      <c r="N62" s="56" t="n">
        <f aca="false">IF($V$1=1,MAX(F62+G62+H62+J62-K62-M62,0)*Inputs!$C$22/12,0)</f>
        <v>697.246818298597</v>
      </c>
      <c r="O62" s="56" t="n">
        <f aca="false">IF(AND(MOD(A62,12)=0,B62&gt;=Inputs!$C$18),MAX(F62+G62+H62+J62-K62-M62-N62,0)*Inputs!$C$17,0)</f>
        <v>0</v>
      </c>
      <c r="P62" s="56" t="n">
        <f aca="false">F62+G62+H62+J62-K62-M62-N62+O62</f>
        <v>103889.775926491</v>
      </c>
      <c r="Q62" s="56" t="n">
        <f aca="false">IF(OR(E62=1,P62&lt;=0),0,P62)</f>
        <v>103889.775926491</v>
      </c>
      <c r="R62" s="15" t="n">
        <f aca="false">IF(OR(E62=1,AND(P62&lt;=0,I62&gt;0)),1,0)</f>
        <v>0</v>
      </c>
      <c r="S62" s="15" t="n">
        <f aca="false">IF(L62&gt;0,1,0)</f>
        <v>1</v>
      </c>
    </row>
    <row r="63" customFormat="false" ht="15" hidden="false" customHeight="false" outlineLevel="0" collapsed="false">
      <c r="A63" s="15" t="n">
        <v>62</v>
      </c>
      <c r="B63" s="15" t="n">
        <f aca="false">INT((A63-1)/12)+1</f>
        <v>6</v>
      </c>
      <c r="C63" s="15" t="n">
        <f aca="false">MIN(Inputs!$C$4+B63-1,99)</f>
        <v>79</v>
      </c>
      <c r="D63" s="55" t="n">
        <f aca="false">Inputs!$C$29</f>
        <v>0.06</v>
      </c>
      <c r="E63" s="15" t="n">
        <f aca="false">R62</f>
        <v>0</v>
      </c>
      <c r="F63" s="56" t="n">
        <f aca="false">Q62</f>
        <v>103889.775926491</v>
      </c>
      <c r="G63" s="56" t="n">
        <f aca="false">IF(AND(MOD(A63-1,12)=0,B63&lt;=Inputs!$C$7,E63=0),Inputs!$C$6,0)</f>
        <v>0</v>
      </c>
      <c r="H63" s="56" t="n">
        <f aca="false">IF(B63=1,G63*Inputs!$C$9,0)</f>
        <v>0</v>
      </c>
      <c r="I63" s="56" t="n">
        <f aca="false">I62+G63</f>
        <v>120000</v>
      </c>
      <c r="J63" s="56" t="n">
        <f aca="false">(F63+G63+H63)*((1+D63)^(1/12)-1)</f>
        <v>505.688737544354</v>
      </c>
      <c r="K63" s="56" t="n">
        <f aca="false">(F63+G63+H63+J63)*(Inputs!$C$14+IF(B63&lt;=10,Inputs!$C$12,Inputs!$C$13))/12</f>
        <v>217.490551383407</v>
      </c>
      <c r="L63" s="56" t="n">
        <f aca="false">IF(OR(E63=1,A63&lt;=Inputs!$C$15),0,MAX(Inputs!$C$8*I63-(F63+G63+H63+J63-K63),0))</f>
        <v>17022.0258873481</v>
      </c>
      <c r="M63" s="56" t="n">
        <f aca="false">L63*INDEX(Rates!$B$2:$C$101,C63+1,IF(Inputs!$C$5="Male",1,2))/1000/12*Inputs!$C$16</f>
        <v>65.6482798388726</v>
      </c>
      <c r="N63" s="56" t="n">
        <f aca="false">IF($V$1=1,MAX(F63+G63+H63+J63-K63-M63,0)*Inputs!$C$22/12,0)</f>
        <v>694.082172218753</v>
      </c>
      <c r="O63" s="56" t="n">
        <f aca="false">IF(AND(MOD(A63,12)=0,B63&gt;=Inputs!$C$18),MAX(F63+G63+H63+J63-K63-M63-N63,0)*Inputs!$C$17,0)</f>
        <v>0</v>
      </c>
      <c r="P63" s="56" t="n">
        <f aca="false">F63+G63+H63+J63-K63-M63-N63+O63</f>
        <v>103418.243660594</v>
      </c>
      <c r="Q63" s="56" t="n">
        <f aca="false">IF(OR(E63=1,P63&lt;=0),0,P63)</f>
        <v>103418.243660594</v>
      </c>
      <c r="R63" s="15" t="n">
        <f aca="false">IF(OR(E63=1,AND(P63&lt;=0,I63&gt;0)),1,0)</f>
        <v>0</v>
      </c>
      <c r="S63" s="15" t="n">
        <f aca="false">IF(L63&gt;0,1,0)</f>
        <v>1</v>
      </c>
    </row>
    <row r="64" customFormat="false" ht="15" hidden="false" customHeight="false" outlineLevel="0" collapsed="false">
      <c r="A64" s="15" t="n">
        <v>63</v>
      </c>
      <c r="B64" s="15" t="n">
        <f aca="false">INT((A64-1)/12)+1</f>
        <v>6</v>
      </c>
      <c r="C64" s="15" t="n">
        <f aca="false">MIN(Inputs!$C$4+B64-1,99)</f>
        <v>79</v>
      </c>
      <c r="D64" s="55" t="n">
        <f aca="false">Inputs!$C$29</f>
        <v>0.06</v>
      </c>
      <c r="E64" s="15" t="n">
        <f aca="false">R63</f>
        <v>0</v>
      </c>
      <c r="F64" s="56" t="n">
        <f aca="false">Q63</f>
        <v>103418.243660594</v>
      </c>
      <c r="G64" s="56" t="n">
        <f aca="false">IF(AND(MOD(A64-1,12)=0,B64&lt;=Inputs!$C$7,E64=0),Inputs!$C$6,0)</f>
        <v>0</v>
      </c>
      <c r="H64" s="56" t="n">
        <f aca="false">IF(B64=1,G64*Inputs!$C$9,0)</f>
        <v>0</v>
      </c>
      <c r="I64" s="56" t="n">
        <f aca="false">I63+G64</f>
        <v>120000</v>
      </c>
      <c r="J64" s="56" t="n">
        <f aca="false">(F64+G64+H64)*((1+D64)^(1/12)-1)</f>
        <v>503.393530396911</v>
      </c>
      <c r="K64" s="56" t="n">
        <f aca="false">(F64+G64+H64+J64)*(Inputs!$C$14+IF(B64&lt;=10,Inputs!$C$12,Inputs!$C$13))/12</f>
        <v>216.503410814565</v>
      </c>
      <c r="L64" s="56" t="n">
        <f aca="false">IF(OR(E64=1,A64&lt;=Inputs!$C$15),0,MAX(Inputs!$C$8*I64-(F64+G64+H64+J64-K64),0))</f>
        <v>17494.8662198234</v>
      </c>
      <c r="M64" s="56" t="n">
        <f aca="false">L64*INDEX(Rates!$B$2:$C$101,C64+1,IF(Inputs!$C$5="Male",1,2))/1000/12*Inputs!$C$16</f>
        <v>67.4718673877856</v>
      </c>
      <c r="N64" s="56" t="n">
        <f aca="false">IF($V$1=1,MAX(F64+G64+H64+J64-K64-M64,0)*Inputs!$C$22/12,0)</f>
        <v>690.917746085259</v>
      </c>
      <c r="O64" s="56" t="n">
        <f aca="false">IF(AND(MOD(A64,12)=0,B64&gt;=Inputs!$C$18),MAX(F64+G64+H64+J64-K64-M64-N64,0)*Inputs!$C$17,0)</f>
        <v>0</v>
      </c>
      <c r="P64" s="56" t="n">
        <f aca="false">F64+G64+H64+J64-K64-M64-N64+O64</f>
        <v>102946.744166704</v>
      </c>
      <c r="Q64" s="56" t="n">
        <f aca="false">IF(OR(E64=1,P64&lt;=0),0,P64)</f>
        <v>102946.744166704</v>
      </c>
      <c r="R64" s="15" t="n">
        <f aca="false">IF(OR(E64=1,AND(P64&lt;=0,I64&gt;0)),1,0)</f>
        <v>0</v>
      </c>
      <c r="S64" s="15" t="n">
        <f aca="false">IF(L64&gt;0,1,0)</f>
        <v>1</v>
      </c>
    </row>
    <row r="65" customFormat="false" ht="15" hidden="false" customHeight="false" outlineLevel="0" collapsed="false">
      <c r="A65" s="15" t="n">
        <v>64</v>
      </c>
      <c r="B65" s="15" t="n">
        <f aca="false">INT((A65-1)/12)+1</f>
        <v>6</v>
      </c>
      <c r="C65" s="15" t="n">
        <f aca="false">MIN(Inputs!$C$4+B65-1,99)</f>
        <v>79</v>
      </c>
      <c r="D65" s="55" t="n">
        <f aca="false">Inputs!$C$29</f>
        <v>0.06</v>
      </c>
      <c r="E65" s="15" t="n">
        <f aca="false">R64</f>
        <v>0</v>
      </c>
      <c r="F65" s="56" t="n">
        <f aca="false">Q64</f>
        <v>102946.744166704</v>
      </c>
      <c r="G65" s="56" t="n">
        <f aca="false">IF(AND(MOD(A65-1,12)=0,B65&lt;=Inputs!$C$7,E65=0),Inputs!$C$6,0)</f>
        <v>0</v>
      </c>
      <c r="H65" s="56" t="n">
        <f aca="false">IF(B65=1,G65*Inputs!$C$9,0)</f>
        <v>0</v>
      </c>
      <c r="I65" s="56" t="n">
        <f aca="false">I64+G65</f>
        <v>120000</v>
      </c>
      <c r="J65" s="56" t="n">
        <f aca="false">(F65+G65+H65)*((1+D65)^(1/12)-1)</f>
        <v>501.098482768864</v>
      </c>
      <c r="K65" s="56" t="n">
        <f aca="false">(F65+G65+H65+J65)*(Inputs!$C$14+IF(B65&lt;=10,Inputs!$C$12,Inputs!$C$13))/12</f>
        <v>215.516338853068</v>
      </c>
      <c r="L65" s="56" t="n">
        <f aca="false">IF(OR(E65=1,A65&lt;=Inputs!$C$15),0,MAX(Inputs!$C$8*I65-(F65+G65+H65+J65-K65),0))</f>
        <v>17967.6736893806</v>
      </c>
      <c r="M65" s="56" t="n">
        <f aca="false">L65*INDEX(Rates!$B$2:$C$101,C65+1,IF(Inputs!$C$5="Male",1,2))/1000/12*Inputs!$C$16</f>
        <v>69.295328195378</v>
      </c>
      <c r="N65" s="56" t="n">
        <f aca="false">IF($V$1=1,MAX(F65+G65+H65+J65-K65-M65,0)*Inputs!$C$22/12,0)</f>
        <v>687.753539882827</v>
      </c>
      <c r="O65" s="56" t="n">
        <f aca="false">IF(AND(MOD(A65,12)=0,B65&gt;=Inputs!$C$18),MAX(F65+G65+H65+J65-K65-M65-N65,0)*Inputs!$C$17,0)</f>
        <v>0</v>
      </c>
      <c r="P65" s="56" t="n">
        <f aca="false">F65+G65+H65+J65-K65-M65-N65+O65</f>
        <v>102475.277442541</v>
      </c>
      <c r="Q65" s="56" t="n">
        <f aca="false">IF(OR(E65=1,P65&lt;=0),0,P65)</f>
        <v>102475.277442541</v>
      </c>
      <c r="R65" s="15" t="n">
        <f aca="false">IF(OR(E65=1,AND(P65&lt;=0,I65&gt;0)),1,0)</f>
        <v>0</v>
      </c>
      <c r="S65" s="15" t="n">
        <f aca="false">IF(L65&gt;0,1,0)</f>
        <v>1</v>
      </c>
    </row>
    <row r="66" customFormat="false" ht="15" hidden="false" customHeight="false" outlineLevel="0" collapsed="false">
      <c r="A66" s="15" t="n">
        <v>65</v>
      </c>
      <c r="B66" s="15" t="n">
        <f aca="false">INT((A66-1)/12)+1</f>
        <v>6</v>
      </c>
      <c r="C66" s="15" t="n">
        <f aca="false">MIN(Inputs!$C$4+B66-1,99)</f>
        <v>79</v>
      </c>
      <c r="D66" s="55" t="n">
        <f aca="false">Inputs!$C$29</f>
        <v>0.06</v>
      </c>
      <c r="E66" s="15" t="n">
        <f aca="false">R65</f>
        <v>0</v>
      </c>
      <c r="F66" s="56" t="n">
        <f aca="false">Q65</f>
        <v>102475.277442541</v>
      </c>
      <c r="G66" s="56" t="n">
        <f aca="false">IF(AND(MOD(A66-1,12)=0,B66&lt;=Inputs!$C$7,E66=0),Inputs!$C$6,0)</f>
        <v>0</v>
      </c>
      <c r="H66" s="56" t="n">
        <f aca="false">IF(B66=1,G66*Inputs!$C$9,0)</f>
        <v>0</v>
      </c>
      <c r="I66" s="56" t="n">
        <f aca="false">I65+G66</f>
        <v>120000</v>
      </c>
      <c r="J66" s="56" t="n">
        <f aca="false">(F66+G66+H66)*((1+D66)^(1/12)-1)</f>
        <v>498.803594649127</v>
      </c>
      <c r="K66" s="56" t="n">
        <f aca="false">(F66+G66+H66+J66)*(Inputs!$C$14+IF(B66&lt;=10,Inputs!$C$12,Inputs!$C$13))/12</f>
        <v>214.529335494146</v>
      </c>
      <c r="L66" s="56" t="n">
        <f aca="false">IF(OR(E66=1,A66&lt;=Inputs!$C$15),0,MAX(Inputs!$C$8*I66-(F66+G66+H66+J66-K66),0))</f>
        <v>18440.4482983039</v>
      </c>
      <c r="M66" s="56" t="n">
        <f aca="false">L66*INDEX(Rates!$B$2:$C$101,C66+1,IF(Inputs!$C$5="Male",1,2))/1000/12*Inputs!$C$16</f>
        <v>71.1186622704586</v>
      </c>
      <c r="N66" s="56" t="n">
        <f aca="false">IF($V$1=1,MAX(F66+G66+H66+J66-K66-M66,0)*Inputs!$C$22/12,0)</f>
        <v>684.589553596171</v>
      </c>
      <c r="O66" s="56" t="n">
        <f aca="false">IF(AND(MOD(A66,12)=0,B66&gt;=Inputs!$C$18),MAX(F66+G66+H66+J66-K66-M66-N66,0)*Inputs!$C$17,0)</f>
        <v>0</v>
      </c>
      <c r="P66" s="56" t="n">
        <f aca="false">F66+G66+H66+J66-K66-M66-N66+O66</f>
        <v>102003.84348583</v>
      </c>
      <c r="Q66" s="56" t="n">
        <f aca="false">IF(OR(E66=1,P66&lt;=0),0,P66)</f>
        <v>102003.84348583</v>
      </c>
      <c r="R66" s="15" t="n">
        <f aca="false">IF(OR(E66=1,AND(P66&lt;=0,I66&gt;0)),1,0)</f>
        <v>0</v>
      </c>
      <c r="S66" s="15" t="n">
        <f aca="false">IF(L66&gt;0,1,0)</f>
        <v>1</v>
      </c>
    </row>
    <row r="67" customFormat="false" ht="15" hidden="false" customHeight="false" outlineLevel="0" collapsed="false">
      <c r="A67" s="15" t="n">
        <v>66</v>
      </c>
      <c r="B67" s="15" t="n">
        <f aca="false">INT((A67-1)/12)+1</f>
        <v>6</v>
      </c>
      <c r="C67" s="15" t="n">
        <f aca="false">MIN(Inputs!$C$4+B67-1,99)</f>
        <v>79</v>
      </c>
      <c r="D67" s="55" t="n">
        <f aca="false">Inputs!$C$29</f>
        <v>0.06</v>
      </c>
      <c r="E67" s="15" t="n">
        <f aca="false">R66</f>
        <v>0</v>
      </c>
      <c r="F67" s="56" t="n">
        <f aca="false">Q66</f>
        <v>102003.84348583</v>
      </c>
      <c r="G67" s="56" t="n">
        <f aca="false">IF(AND(MOD(A67-1,12)=0,B67&lt;=Inputs!$C$7,E67=0),Inputs!$C$6,0)</f>
        <v>0</v>
      </c>
      <c r="H67" s="56" t="n">
        <f aca="false">IF(B67=1,G67*Inputs!$C$9,0)</f>
        <v>0</v>
      </c>
      <c r="I67" s="56" t="n">
        <f aca="false">I66+G67</f>
        <v>120000</v>
      </c>
      <c r="J67" s="56" t="n">
        <f aca="false">(F67+G67+H67)*((1+D67)^(1/12)-1)</f>
        <v>496.508866026613</v>
      </c>
      <c r="K67" s="56" t="n">
        <f aca="false">(F67+G67+H67+J67)*(Inputs!$C$14+IF(B67&lt;=10,Inputs!$C$12,Inputs!$C$13))/12</f>
        <v>213.542400733034</v>
      </c>
      <c r="L67" s="56" t="n">
        <f aca="false">IF(OR(E67=1,A67&lt;=Inputs!$C$15),0,MAX(Inputs!$C$8*I67-(F67+G67+H67+J67-K67),0))</f>
        <v>18913.1900488769</v>
      </c>
      <c r="M67" s="56" t="n">
        <f aca="false">L67*INDEX(Rates!$B$2:$C$101,C67+1,IF(Inputs!$C$5="Male",1,2))/1000/12*Inputs!$C$16</f>
        <v>72.9418696218353</v>
      </c>
      <c r="N67" s="56" t="n">
        <f aca="false">IF($V$1=1,MAX(F67+G67+H67+J67-K67-M67,0)*Inputs!$C$22/12,0)</f>
        <v>681.425787210008</v>
      </c>
      <c r="O67" s="56" t="n">
        <f aca="false">IF(AND(MOD(A67,12)=0,B67&gt;=Inputs!$C$18),MAX(F67+G67+H67+J67-K67-M67-N67,0)*Inputs!$C$17,0)</f>
        <v>0</v>
      </c>
      <c r="P67" s="56" t="n">
        <f aca="false">F67+G67+H67+J67-K67-M67-N67+O67</f>
        <v>101532.442294291</v>
      </c>
      <c r="Q67" s="56" t="n">
        <f aca="false">IF(OR(E67=1,P67&lt;=0),0,P67)</f>
        <v>101532.442294291</v>
      </c>
      <c r="R67" s="15" t="n">
        <f aca="false">IF(OR(E67=1,AND(P67&lt;=0,I67&gt;0)),1,0)</f>
        <v>0</v>
      </c>
      <c r="S67" s="15" t="n">
        <f aca="false">IF(L67&gt;0,1,0)</f>
        <v>1</v>
      </c>
    </row>
    <row r="68" customFormat="false" ht="15" hidden="false" customHeight="false" outlineLevel="0" collapsed="false">
      <c r="A68" s="15" t="n">
        <v>67</v>
      </c>
      <c r="B68" s="15" t="n">
        <f aca="false">INT((A68-1)/12)+1</f>
        <v>6</v>
      </c>
      <c r="C68" s="15" t="n">
        <f aca="false">MIN(Inputs!$C$4+B68-1,99)</f>
        <v>79</v>
      </c>
      <c r="D68" s="55" t="n">
        <f aca="false">Inputs!$C$29</f>
        <v>0.06</v>
      </c>
      <c r="E68" s="15" t="n">
        <f aca="false">R67</f>
        <v>0</v>
      </c>
      <c r="F68" s="56" t="n">
        <f aca="false">Q67</f>
        <v>101532.442294291</v>
      </c>
      <c r="G68" s="56" t="n">
        <f aca="false">IF(AND(MOD(A68-1,12)=0,B68&lt;=Inputs!$C$7,E68=0),Inputs!$C$6,0)</f>
        <v>0</v>
      </c>
      <c r="H68" s="56" t="n">
        <f aca="false">IF(B68=1,G68*Inputs!$C$9,0)</f>
        <v>0</v>
      </c>
      <c r="I68" s="56" t="n">
        <f aca="false">I67+G68</f>
        <v>120000</v>
      </c>
      <c r="J68" s="56" t="n">
        <f aca="false">(F68+G68+H68)*((1+D68)^(1/12)-1)</f>
        <v>494.214296890238</v>
      </c>
      <c r="K68" s="56" t="n">
        <f aca="false">(F68+G68+H68+J68)*(Inputs!$C$14+IF(B68&lt;=10,Inputs!$C$12,Inputs!$C$13))/12</f>
        <v>212.555534564961</v>
      </c>
      <c r="L68" s="56" t="n">
        <f aca="false">IF(OR(E68=1,A68&lt;=Inputs!$C$15),0,MAX(Inputs!$C$8*I68-(F68+G68+H68+J68-K68),0))</f>
        <v>19385.8989433835</v>
      </c>
      <c r="M68" s="56" t="n">
        <f aca="false">L68*INDEX(Rates!$B$2:$C$101,C68+1,IF(Inputs!$C$5="Male",1,2))/1000/12*Inputs!$C$16</f>
        <v>74.7649502583157</v>
      </c>
      <c r="N68" s="56" t="n">
        <f aca="false">IF($V$1=1,MAX(F68+G68+H68+J68-K68-M68,0)*Inputs!$C$22/12,0)</f>
        <v>678.262240709055</v>
      </c>
      <c r="O68" s="56" t="n">
        <f aca="false">IF(AND(MOD(A68,12)=0,B68&gt;=Inputs!$C$18),MAX(F68+G68+H68+J68-K68-M68-N68,0)*Inputs!$C$17,0)</f>
        <v>0</v>
      </c>
      <c r="P68" s="56" t="n">
        <f aca="false">F68+G68+H68+J68-K68-M68-N68+O68</f>
        <v>101061.073865649</v>
      </c>
      <c r="Q68" s="56" t="n">
        <f aca="false">IF(OR(E68=1,P68&lt;=0),0,P68)</f>
        <v>101061.073865649</v>
      </c>
      <c r="R68" s="15" t="n">
        <f aca="false">IF(OR(E68=1,AND(P68&lt;=0,I68&gt;0)),1,0)</f>
        <v>0</v>
      </c>
      <c r="S68" s="15" t="n">
        <f aca="false">IF(L68&gt;0,1,0)</f>
        <v>1</v>
      </c>
    </row>
    <row r="69" customFormat="false" ht="15" hidden="false" customHeight="false" outlineLevel="0" collapsed="false">
      <c r="A69" s="15" t="n">
        <v>68</v>
      </c>
      <c r="B69" s="15" t="n">
        <f aca="false">INT((A69-1)/12)+1</f>
        <v>6</v>
      </c>
      <c r="C69" s="15" t="n">
        <f aca="false">MIN(Inputs!$C$4+B69-1,99)</f>
        <v>79</v>
      </c>
      <c r="D69" s="55" t="n">
        <f aca="false">Inputs!$C$29</f>
        <v>0.06</v>
      </c>
      <c r="E69" s="15" t="n">
        <f aca="false">R68</f>
        <v>0</v>
      </c>
      <c r="F69" s="56" t="n">
        <f aca="false">Q68</f>
        <v>101061.073865649</v>
      </c>
      <c r="G69" s="56" t="n">
        <f aca="false">IF(AND(MOD(A69-1,12)=0,B69&lt;=Inputs!$C$7,E69=0),Inputs!$C$6,0)</f>
        <v>0</v>
      </c>
      <c r="H69" s="56" t="n">
        <f aca="false">IF(B69=1,G69*Inputs!$C$9,0)</f>
        <v>0</v>
      </c>
      <c r="I69" s="56" t="n">
        <f aca="false">I68+G69</f>
        <v>120000</v>
      </c>
      <c r="J69" s="56" t="n">
        <f aca="false">(F69+G69+H69)*((1+D69)^(1/12)-1)</f>
        <v>491.919887228916</v>
      </c>
      <c r="K69" s="56" t="n">
        <f aca="false">(F69+G69+H69+J69)*(Inputs!$C$14+IF(B69&lt;=10,Inputs!$C$12,Inputs!$C$13))/12</f>
        <v>211.568736985163</v>
      </c>
      <c r="L69" s="56" t="n">
        <f aca="false">IF(OR(E69=1,A69&lt;=Inputs!$C$15),0,MAX(Inputs!$C$8*I69-(F69+G69+H69+J69-K69),0))</f>
        <v>19858.5749841071</v>
      </c>
      <c r="M69" s="56" t="n">
        <f aca="false">L69*INDEX(Rates!$B$2:$C$101,C69+1,IF(Inputs!$C$5="Male",1,2))/1000/12*Inputs!$C$16</f>
        <v>76.5879041887065</v>
      </c>
      <c r="N69" s="56" t="n">
        <f aca="false">IF($V$1=1,MAX(F69+G69+H69+J69-K69-M69,0)*Inputs!$C$22/12,0)</f>
        <v>675.098914078028</v>
      </c>
      <c r="O69" s="56" t="n">
        <f aca="false">IF(AND(MOD(A69,12)=0,B69&gt;=Inputs!$C$18),MAX(F69+G69+H69+J69-K69-M69-N69,0)*Inputs!$C$17,0)</f>
        <v>0</v>
      </c>
      <c r="P69" s="56" t="n">
        <f aca="false">F69+G69+H69+J69-K69-M69-N69+O69</f>
        <v>100589.738197626</v>
      </c>
      <c r="Q69" s="56" t="n">
        <f aca="false">IF(OR(E69=1,P69&lt;=0),0,P69)</f>
        <v>100589.738197626</v>
      </c>
      <c r="R69" s="15" t="n">
        <f aca="false">IF(OR(E69=1,AND(P69&lt;=0,I69&gt;0)),1,0)</f>
        <v>0</v>
      </c>
      <c r="S69" s="15" t="n">
        <f aca="false">IF(L69&gt;0,1,0)</f>
        <v>1</v>
      </c>
    </row>
    <row r="70" customFormat="false" ht="15" hidden="false" customHeight="false" outlineLevel="0" collapsed="false">
      <c r="A70" s="15" t="n">
        <v>69</v>
      </c>
      <c r="B70" s="15" t="n">
        <f aca="false">INT((A70-1)/12)+1</f>
        <v>6</v>
      </c>
      <c r="C70" s="15" t="n">
        <f aca="false">MIN(Inputs!$C$4+B70-1,99)</f>
        <v>79</v>
      </c>
      <c r="D70" s="55" t="n">
        <f aca="false">Inputs!$C$29</f>
        <v>0.06</v>
      </c>
      <c r="E70" s="15" t="n">
        <f aca="false">R69</f>
        <v>0</v>
      </c>
      <c r="F70" s="56" t="n">
        <f aca="false">Q69</f>
        <v>100589.738197626</v>
      </c>
      <c r="G70" s="56" t="n">
        <f aca="false">IF(AND(MOD(A70-1,12)=0,B70&lt;=Inputs!$C$7,E70=0),Inputs!$C$6,0)</f>
        <v>0</v>
      </c>
      <c r="H70" s="56" t="n">
        <f aca="false">IF(B70=1,G70*Inputs!$C$9,0)</f>
        <v>0</v>
      </c>
      <c r="I70" s="56" t="n">
        <f aca="false">I69+G70</f>
        <v>120000</v>
      </c>
      <c r="J70" s="56" t="n">
        <f aca="false">(F70+G70+H70)*((1+D70)^(1/12)-1)</f>
        <v>489.625637031564</v>
      </c>
      <c r="K70" s="56" t="n">
        <f aca="false">(F70+G70+H70+J70)*(Inputs!$C$14+IF(B70&lt;=10,Inputs!$C$12,Inputs!$C$13))/12</f>
        <v>210.58200798887</v>
      </c>
      <c r="L70" s="56" t="n">
        <f aca="false">IF(OR(E70=1,A70&lt;=Inputs!$C$15),0,MAX(Inputs!$C$8*I70-(F70+G70+H70+J70-K70),0))</f>
        <v>20331.2181733312</v>
      </c>
      <c r="M70" s="56" t="n">
        <f aca="false">L70*INDEX(Rates!$B$2:$C$101,C70+1,IF(Inputs!$C$5="Male",1,2))/1000/12*Inputs!$C$16</f>
        <v>78.4107314218138</v>
      </c>
      <c r="N70" s="56" t="n">
        <f aca="false">IF($V$1=1,MAX(F70+G70+H70+J70-K70-M70,0)*Inputs!$C$22/12,0)</f>
        <v>671.935807301647</v>
      </c>
      <c r="O70" s="56" t="n">
        <f aca="false">IF(AND(MOD(A70,12)=0,B70&gt;=Inputs!$C$18),MAX(F70+G70+H70+J70-K70-M70-N70,0)*Inputs!$C$17,0)</f>
        <v>0</v>
      </c>
      <c r="P70" s="56" t="n">
        <f aca="false">F70+G70+H70+J70-K70-M70-N70+O70</f>
        <v>100118.435287945</v>
      </c>
      <c r="Q70" s="56" t="n">
        <f aca="false">IF(OR(E70=1,P70&lt;=0),0,P70)</f>
        <v>100118.435287945</v>
      </c>
      <c r="R70" s="15" t="n">
        <f aca="false">IF(OR(E70=1,AND(P70&lt;=0,I70&gt;0)),1,0)</f>
        <v>0</v>
      </c>
      <c r="S70" s="15" t="n">
        <f aca="false">IF(L70&gt;0,1,0)</f>
        <v>1</v>
      </c>
    </row>
    <row r="71" customFormat="false" ht="15" hidden="false" customHeight="false" outlineLevel="0" collapsed="false">
      <c r="A71" s="15" t="n">
        <v>70</v>
      </c>
      <c r="B71" s="15" t="n">
        <f aca="false">INT((A71-1)/12)+1</f>
        <v>6</v>
      </c>
      <c r="C71" s="15" t="n">
        <f aca="false">MIN(Inputs!$C$4+B71-1,99)</f>
        <v>79</v>
      </c>
      <c r="D71" s="55" t="n">
        <f aca="false">Inputs!$C$29</f>
        <v>0.06</v>
      </c>
      <c r="E71" s="15" t="n">
        <f aca="false">R70</f>
        <v>0</v>
      </c>
      <c r="F71" s="56" t="n">
        <f aca="false">Q70</f>
        <v>100118.435287945</v>
      </c>
      <c r="G71" s="56" t="n">
        <f aca="false">IF(AND(MOD(A71-1,12)=0,B71&lt;=Inputs!$C$7,E71=0),Inputs!$C$6,0)</f>
        <v>0</v>
      </c>
      <c r="H71" s="56" t="n">
        <f aca="false">IF(B71=1,G71*Inputs!$C$9,0)</f>
        <v>0</v>
      </c>
      <c r="I71" s="56" t="n">
        <f aca="false">I70+G71</f>
        <v>120000</v>
      </c>
      <c r="J71" s="56" t="n">
        <f aca="false">(F71+G71+H71)*((1+D71)^(1/12)-1)</f>
        <v>487.3315462871</v>
      </c>
      <c r="K71" s="56" t="n">
        <f aca="false">(F71+G71+H71+J71)*(Inputs!$C$14+IF(B71&lt;=10,Inputs!$C$12,Inputs!$C$13))/12</f>
        <v>209.595347571318</v>
      </c>
      <c r="L71" s="56" t="n">
        <f aca="false">IF(OR(E71=1,A71&lt;=Inputs!$C$15),0,MAX(Inputs!$C$8*I71-(F71+G71+H71+J71-K71),0))</f>
        <v>20803.8285133388</v>
      </c>
      <c r="M71" s="56" t="n">
        <f aca="false">L71*INDEX(Rates!$B$2:$C$101,C71+1,IF(Inputs!$C$5="Male",1,2))/1000/12*Inputs!$C$16</f>
        <v>80.2334319664435</v>
      </c>
      <c r="N71" s="56" t="n">
        <f aca="false">IF($V$1=1,MAX(F71+G71+H71+J71-K71-M71,0)*Inputs!$C$22/12,0)</f>
        <v>668.772920364631</v>
      </c>
      <c r="O71" s="56" t="n">
        <f aca="false">IF(AND(MOD(A71,12)=0,B71&gt;=Inputs!$C$18),MAX(F71+G71+H71+J71-K71-M71-N71,0)*Inputs!$C$17,0)</f>
        <v>0</v>
      </c>
      <c r="P71" s="56" t="n">
        <f aca="false">F71+G71+H71+J71-K71-M71-N71+O71</f>
        <v>99647.1651343301</v>
      </c>
      <c r="Q71" s="56" t="n">
        <f aca="false">IF(OR(E71=1,P71&lt;=0),0,P71)</f>
        <v>99647.1651343301</v>
      </c>
      <c r="R71" s="15" t="n">
        <f aca="false">IF(OR(E71=1,AND(P71&lt;=0,I71&gt;0)),1,0)</f>
        <v>0</v>
      </c>
      <c r="S71" s="15" t="n">
        <f aca="false">IF(L71&gt;0,1,0)</f>
        <v>1</v>
      </c>
    </row>
    <row r="72" customFormat="false" ht="15" hidden="false" customHeight="false" outlineLevel="0" collapsed="false">
      <c r="A72" s="15" t="n">
        <v>71</v>
      </c>
      <c r="B72" s="15" t="n">
        <f aca="false">INT((A72-1)/12)+1</f>
        <v>6</v>
      </c>
      <c r="C72" s="15" t="n">
        <f aca="false">MIN(Inputs!$C$4+B72-1,99)</f>
        <v>79</v>
      </c>
      <c r="D72" s="55" t="n">
        <f aca="false">Inputs!$C$29</f>
        <v>0.06</v>
      </c>
      <c r="E72" s="15" t="n">
        <f aca="false">R71</f>
        <v>0</v>
      </c>
      <c r="F72" s="56" t="n">
        <f aca="false">Q71</f>
        <v>99647.1651343301</v>
      </c>
      <c r="G72" s="56" t="n">
        <f aca="false">IF(AND(MOD(A72-1,12)=0,B72&lt;=Inputs!$C$7,E72=0),Inputs!$C$6,0)</f>
        <v>0</v>
      </c>
      <c r="H72" s="56" t="n">
        <f aca="false">IF(B72=1,G72*Inputs!$C$9,0)</f>
        <v>0</v>
      </c>
      <c r="I72" s="56" t="n">
        <f aca="false">I71+G72</f>
        <v>120000</v>
      </c>
      <c r="J72" s="56" t="n">
        <f aca="false">(F72+G72+H72)*((1+D72)^(1/12)-1)</f>
        <v>485.037614984441</v>
      </c>
      <c r="K72" s="56" t="n">
        <f aca="false">(F72+G72+H72+J72)*(Inputs!$C$14+IF(B72&lt;=10,Inputs!$C$12,Inputs!$C$13))/12</f>
        <v>208.608755727739</v>
      </c>
      <c r="L72" s="56" t="n">
        <f aca="false">IF(OR(E72=1,A72&lt;=Inputs!$C$15),0,MAX(Inputs!$C$8*I72-(F72+G72+H72+J72-K72),0))</f>
        <v>21276.4060064132</v>
      </c>
      <c r="M72" s="56" t="n">
        <f aca="false">L72*INDEX(Rates!$B$2:$C$101,C72+1,IF(Inputs!$C$5="Male",1,2))/1000/12*Inputs!$C$16</f>
        <v>82.0560058314003</v>
      </c>
      <c r="N72" s="56" t="n">
        <f aca="false">IF($V$1=1,MAX(F72+G72+H72+J72-K72-M72,0)*Inputs!$C$22/12,0)</f>
        <v>665.610253251703</v>
      </c>
      <c r="O72" s="56" t="n">
        <f aca="false">IF(AND(MOD(A72,12)=0,B72&gt;=Inputs!$C$18),MAX(F72+G72+H72+J72-K72-M72-N72,0)*Inputs!$C$17,0)</f>
        <v>0</v>
      </c>
      <c r="P72" s="56" t="n">
        <f aca="false">F72+G72+H72+J72-K72-M72-N72+O72</f>
        <v>99175.9277345037</v>
      </c>
      <c r="Q72" s="56" t="n">
        <f aca="false">IF(OR(E72=1,P72&lt;=0),0,P72)</f>
        <v>99175.9277345037</v>
      </c>
      <c r="R72" s="15" t="n">
        <f aca="false">IF(OR(E72=1,AND(P72&lt;=0,I72&gt;0)),1,0)</f>
        <v>0</v>
      </c>
      <c r="S72" s="15" t="n">
        <f aca="false">IF(L72&gt;0,1,0)</f>
        <v>1</v>
      </c>
    </row>
    <row r="73" customFormat="false" ht="15" hidden="false" customHeight="false" outlineLevel="0" collapsed="false">
      <c r="A73" s="15" t="n">
        <v>72</v>
      </c>
      <c r="B73" s="15" t="n">
        <f aca="false">INT((A73-1)/12)+1</f>
        <v>6</v>
      </c>
      <c r="C73" s="15" t="n">
        <f aca="false">MIN(Inputs!$C$4+B73-1,99)</f>
        <v>79</v>
      </c>
      <c r="D73" s="55" t="n">
        <f aca="false">Inputs!$C$29</f>
        <v>0.06</v>
      </c>
      <c r="E73" s="15" t="n">
        <f aca="false">R72</f>
        <v>0</v>
      </c>
      <c r="F73" s="56" t="n">
        <f aca="false">Q72</f>
        <v>99175.9277345037</v>
      </c>
      <c r="G73" s="56" t="n">
        <f aca="false">IF(AND(MOD(A73-1,12)=0,B73&lt;=Inputs!$C$7,E73=0),Inputs!$C$6,0)</f>
        <v>0</v>
      </c>
      <c r="H73" s="56" t="n">
        <f aca="false">IF(B73=1,G73*Inputs!$C$9,0)</f>
        <v>0</v>
      </c>
      <c r="I73" s="56" t="n">
        <f aca="false">I72+G73</f>
        <v>120000</v>
      </c>
      <c r="J73" s="56" t="n">
        <f aca="false">(F73+G73+H73)*((1+D73)^(1/12)-1)</f>
        <v>482.743843112505</v>
      </c>
      <c r="K73" s="56" t="n">
        <f aca="false">(F73+G73+H73+J73)*(Inputs!$C$14+IF(B73&lt;=10,Inputs!$C$12,Inputs!$C$13))/12</f>
        <v>207.622232453367</v>
      </c>
      <c r="L73" s="56" t="n">
        <f aca="false">IF(OR(E73=1,A73&lt;=Inputs!$C$15),0,MAX(Inputs!$C$8*I73-(F73+G73+H73+J73-K73),0))</f>
        <v>21748.9506548372</v>
      </c>
      <c r="M73" s="56" t="n">
        <f aca="false">L73*INDEX(Rates!$B$2:$C$101,C73+1,IF(Inputs!$C$5="Male",1,2))/1000/12*Inputs!$C$16</f>
        <v>83.8784530254887</v>
      </c>
      <c r="N73" s="56" t="n">
        <f aca="false">IF($V$1=1,MAX(F73+G73+H73+J73-K73-M73,0)*Inputs!$C$22/12,0)</f>
        <v>662.447805947582</v>
      </c>
      <c r="O73" s="56" t="n">
        <f aca="false">IF(AND(MOD(A73,12)=0,B73&gt;=Inputs!$C$18),MAX(F73+G73+H73+J73-K73-M73-N73,0)*Inputs!$C$17,0)</f>
        <v>0</v>
      </c>
      <c r="P73" s="56" t="n">
        <f aca="false">F73+G73+H73+J73-K73-M73-N73+O73</f>
        <v>98704.7230861898</v>
      </c>
      <c r="Q73" s="56" t="n">
        <f aca="false">IF(OR(E73=1,P73&lt;=0),0,P73)</f>
        <v>98704.7230861898</v>
      </c>
      <c r="R73" s="15" t="n">
        <f aca="false">IF(OR(E73=1,AND(P73&lt;=0,I73&gt;0)),1,0)</f>
        <v>0</v>
      </c>
      <c r="S73" s="15" t="n">
        <f aca="false">IF(L73&gt;0,1,0)</f>
        <v>1</v>
      </c>
    </row>
    <row r="74" customFormat="false" ht="15" hidden="false" customHeight="false" outlineLevel="0" collapsed="false">
      <c r="A74" s="15" t="n">
        <v>73</v>
      </c>
      <c r="B74" s="15" t="n">
        <f aca="false">INT((A74-1)/12)+1</f>
        <v>7</v>
      </c>
      <c r="C74" s="15" t="n">
        <f aca="false">MIN(Inputs!$C$4+B74-1,99)</f>
        <v>80</v>
      </c>
      <c r="D74" s="55" t="n">
        <f aca="false">Inputs!$C$29</f>
        <v>0.06</v>
      </c>
      <c r="E74" s="15" t="n">
        <f aca="false">R73</f>
        <v>0</v>
      </c>
      <c r="F74" s="56" t="n">
        <f aca="false">Q73</f>
        <v>98704.7230861898</v>
      </c>
      <c r="G74" s="56" t="n">
        <f aca="false">IF(AND(MOD(A74-1,12)=0,B74&lt;=Inputs!$C$7,E74=0),Inputs!$C$6,0)</f>
        <v>0</v>
      </c>
      <c r="H74" s="56" t="n">
        <f aca="false">IF(B74=1,G74*Inputs!$C$9,0)</f>
        <v>0</v>
      </c>
      <c r="I74" s="56" t="n">
        <f aca="false">I73+G74</f>
        <v>120000</v>
      </c>
      <c r="J74" s="56" t="n">
        <f aca="false">(F74+G74+H74)*((1+D74)^(1/12)-1)</f>
        <v>480.450230660212</v>
      </c>
      <c r="K74" s="56" t="n">
        <f aca="false">(F74+G74+H74+J74)*(Inputs!$C$14+IF(B74&lt;=10,Inputs!$C$12,Inputs!$C$13))/12</f>
        <v>206.635777743437</v>
      </c>
      <c r="L74" s="56" t="n">
        <f aca="false">IF(OR(E74=1,A74&lt;=Inputs!$C$15),0,MAX(Inputs!$C$8*I74-(F74+G74+H74+J74-K74),0))</f>
        <v>22221.4624608935</v>
      </c>
      <c r="M74" s="56" t="n">
        <f aca="false">L74*INDEX(Rates!$B$2:$C$101,C74+1,IF(Inputs!$C$5="Male",1,2))/1000/12*Inputs!$C$16</f>
        <v>93.9782683241953</v>
      </c>
      <c r="N74" s="56" t="n">
        <f aca="false">IF($V$1=1,MAX(F74+G74+H74+J74-K74-M74,0)*Inputs!$C$22/12,0)</f>
        <v>659.230395138549</v>
      </c>
      <c r="O74" s="56" t="n">
        <f aca="false">IF(AND(MOD(A74,12)=0,B74&gt;=Inputs!$C$18),MAX(F74+G74+H74+J74-K74-M74-N74,0)*Inputs!$C$17,0)</f>
        <v>0</v>
      </c>
      <c r="P74" s="56" t="n">
        <f aca="false">F74+G74+H74+J74-K74-M74-N74+O74</f>
        <v>98225.3288756438</v>
      </c>
      <c r="Q74" s="56" t="n">
        <f aca="false">IF(OR(E74=1,P74&lt;=0),0,P74)</f>
        <v>98225.3288756438</v>
      </c>
      <c r="R74" s="15" t="n">
        <f aca="false">IF(OR(E74=1,AND(P74&lt;=0,I74&gt;0)),1,0)</f>
        <v>0</v>
      </c>
      <c r="S74" s="15" t="n">
        <f aca="false">IF(L74&gt;0,1,0)</f>
        <v>1</v>
      </c>
    </row>
    <row r="75" customFormat="false" ht="15" hidden="false" customHeight="false" outlineLevel="0" collapsed="false">
      <c r="A75" s="15" t="n">
        <v>74</v>
      </c>
      <c r="B75" s="15" t="n">
        <f aca="false">INT((A75-1)/12)+1</f>
        <v>7</v>
      </c>
      <c r="C75" s="15" t="n">
        <f aca="false">MIN(Inputs!$C$4+B75-1,99)</f>
        <v>80</v>
      </c>
      <c r="D75" s="55" t="n">
        <f aca="false">Inputs!$C$29</f>
        <v>0.06</v>
      </c>
      <c r="E75" s="15" t="n">
        <f aca="false">R74</f>
        <v>0</v>
      </c>
      <c r="F75" s="56" t="n">
        <f aca="false">Q74</f>
        <v>98225.3288756438</v>
      </c>
      <c r="G75" s="56" t="n">
        <f aca="false">IF(AND(MOD(A75-1,12)=0,B75&lt;=Inputs!$C$7,E75=0),Inputs!$C$6,0)</f>
        <v>0</v>
      </c>
      <c r="H75" s="56" t="n">
        <f aca="false">IF(B75=1,G75*Inputs!$C$9,0)</f>
        <v>0</v>
      </c>
      <c r="I75" s="56" t="n">
        <f aca="false">I74+G75</f>
        <v>120000</v>
      </c>
      <c r="J75" s="56" t="n">
        <f aca="false">(F75+G75+H75)*((1+D75)^(1/12)-1)</f>
        <v>478.116755099647</v>
      </c>
      <c r="K75" s="56" t="n">
        <f aca="false">(F75+G75+H75+J75)*(Inputs!$C$14+IF(B75&lt;=10,Inputs!$C$12,Inputs!$C$13))/12</f>
        <v>205.632178397382</v>
      </c>
      <c r="L75" s="56" t="n">
        <f aca="false">IF(OR(E75=1,A75&lt;=Inputs!$C$15),0,MAX(Inputs!$C$8*I75-(F75+G75+H75+J75-K75),0))</f>
        <v>22702.186547654</v>
      </c>
      <c r="M75" s="56" t="n">
        <f aca="false">L75*INDEX(Rates!$B$2:$C$101,C75+1,IF(Inputs!$C$5="Male",1,2))/1000/12*Inputs!$C$16</f>
        <v>96.0113306077865</v>
      </c>
      <c r="N75" s="56" t="n">
        <f aca="false">IF($V$1=1,MAX(F75+G75+H75+J75-K75-M75,0)*Inputs!$C$22/12,0)</f>
        <v>656.012014144922</v>
      </c>
      <c r="O75" s="56" t="n">
        <f aca="false">IF(AND(MOD(A75,12)=0,B75&gt;=Inputs!$C$18),MAX(F75+G75+H75+J75-K75-M75-N75,0)*Inputs!$C$17,0)</f>
        <v>0</v>
      </c>
      <c r="P75" s="56" t="n">
        <f aca="false">F75+G75+H75+J75-K75-M75-N75+O75</f>
        <v>97745.7901075934</v>
      </c>
      <c r="Q75" s="56" t="n">
        <f aca="false">IF(OR(E75=1,P75&lt;=0),0,P75)</f>
        <v>97745.7901075934</v>
      </c>
      <c r="R75" s="15" t="n">
        <f aca="false">IF(OR(E75=1,AND(P75&lt;=0,I75&gt;0)),1,0)</f>
        <v>0</v>
      </c>
      <c r="S75" s="15" t="n">
        <f aca="false">IF(L75&gt;0,1,0)</f>
        <v>1</v>
      </c>
    </row>
    <row r="76" customFormat="false" ht="15" hidden="false" customHeight="false" outlineLevel="0" collapsed="false">
      <c r="A76" s="15" t="n">
        <v>75</v>
      </c>
      <c r="B76" s="15" t="n">
        <f aca="false">INT((A76-1)/12)+1</f>
        <v>7</v>
      </c>
      <c r="C76" s="15" t="n">
        <f aca="false">MIN(Inputs!$C$4+B76-1,99)</f>
        <v>80</v>
      </c>
      <c r="D76" s="55" t="n">
        <f aca="false">Inputs!$C$29</f>
        <v>0.06</v>
      </c>
      <c r="E76" s="15" t="n">
        <f aca="false">R75</f>
        <v>0</v>
      </c>
      <c r="F76" s="56" t="n">
        <f aca="false">Q75</f>
        <v>97745.7901075934</v>
      </c>
      <c r="G76" s="56" t="n">
        <f aca="false">IF(AND(MOD(A76-1,12)=0,B76&lt;=Inputs!$C$7,E76=0),Inputs!$C$6,0)</f>
        <v>0</v>
      </c>
      <c r="H76" s="56" t="n">
        <f aca="false">IF(B76=1,G76*Inputs!$C$9,0)</f>
        <v>0</v>
      </c>
      <c r="I76" s="56" t="n">
        <f aca="false">I75+G76</f>
        <v>120000</v>
      </c>
      <c r="J76" s="56" t="n">
        <f aca="false">(F76+G76+H76)*((1+D76)^(1/12)-1)</f>
        <v>475.782575898119</v>
      </c>
      <c r="K76" s="56" t="n">
        <f aca="false">(F76+G76+H76+J76)*(Inputs!$C$14+IF(B76&lt;=10,Inputs!$C$12,Inputs!$C$13))/12</f>
        <v>204.628276423941</v>
      </c>
      <c r="L76" s="56" t="n">
        <f aca="false">IF(OR(E76=1,A76&lt;=Inputs!$C$15),0,MAX(Inputs!$C$8*I76-(F76+G76+H76+J76-K76),0))</f>
        <v>23183.0555929325</v>
      </c>
      <c r="M76" s="56" t="n">
        <f aca="false">L76*INDEX(Rates!$B$2:$C$101,C76+1,IF(Inputs!$C$5="Male",1,2))/1000/12*Inputs!$C$16</f>
        <v>98.0450059451103</v>
      </c>
      <c r="N76" s="56" t="n">
        <f aca="false">IF($V$1=1,MAX(F76+G76+H76+J76-K76-M76,0)*Inputs!$C$22/12,0)</f>
        <v>652.79266267415</v>
      </c>
      <c r="O76" s="56" t="n">
        <f aca="false">IF(AND(MOD(A76,12)=0,B76&gt;=Inputs!$C$18),MAX(F76+G76+H76+J76-K76-M76-N76,0)*Inputs!$C$17,0)</f>
        <v>0</v>
      </c>
      <c r="P76" s="56" t="n">
        <f aca="false">F76+G76+H76+J76-K76-M76-N76+O76</f>
        <v>97266.1067384483</v>
      </c>
      <c r="Q76" s="56" t="n">
        <f aca="false">IF(OR(E76=1,P76&lt;=0),0,P76)</f>
        <v>97266.1067384483</v>
      </c>
      <c r="R76" s="15" t="n">
        <f aca="false">IF(OR(E76=1,AND(P76&lt;=0,I76&gt;0)),1,0)</f>
        <v>0</v>
      </c>
      <c r="S76" s="15" t="n">
        <f aca="false">IF(L76&gt;0,1,0)</f>
        <v>1</v>
      </c>
    </row>
    <row r="77" customFormat="false" ht="15" hidden="false" customHeight="false" outlineLevel="0" collapsed="false">
      <c r="A77" s="15" t="n">
        <v>76</v>
      </c>
      <c r="B77" s="15" t="n">
        <f aca="false">INT((A77-1)/12)+1</f>
        <v>7</v>
      </c>
      <c r="C77" s="15" t="n">
        <f aca="false">MIN(Inputs!$C$4+B77-1,99)</f>
        <v>80</v>
      </c>
      <c r="D77" s="55" t="n">
        <f aca="false">Inputs!$C$29</f>
        <v>0.06</v>
      </c>
      <c r="E77" s="15" t="n">
        <f aca="false">R76</f>
        <v>0</v>
      </c>
      <c r="F77" s="56" t="n">
        <f aca="false">Q76</f>
        <v>97266.1067384483</v>
      </c>
      <c r="G77" s="56" t="n">
        <f aca="false">IF(AND(MOD(A77-1,12)=0,B77&lt;=Inputs!$C$7,E77=0),Inputs!$C$6,0)</f>
        <v>0</v>
      </c>
      <c r="H77" s="56" t="n">
        <f aca="false">IF(B77=1,G77*Inputs!$C$9,0)</f>
        <v>0</v>
      </c>
      <c r="I77" s="56" t="n">
        <f aca="false">I76+G77</f>
        <v>120000</v>
      </c>
      <c r="J77" s="56" t="n">
        <f aca="false">(F77+G77+H77)*((1+D77)^(1/12)-1)</f>
        <v>473.447692843451</v>
      </c>
      <c r="K77" s="56" t="n">
        <f aca="false">(F77+G77+H77+J77)*(Inputs!$C$14+IF(B77&lt;=10,Inputs!$C$12,Inputs!$C$13))/12</f>
        <v>203.624071731858</v>
      </c>
      <c r="L77" s="56" t="n">
        <f aca="false">IF(OR(E77=1,A77&lt;=Inputs!$C$15),0,MAX(Inputs!$C$8*I77-(F77+G77+H77+J77-K77),0))</f>
        <v>23664.0696404402</v>
      </c>
      <c r="M77" s="56" t="n">
        <f aca="false">L77*INDEX(Rates!$B$2:$C$101,C77+1,IF(Inputs!$C$5="Male",1,2))/1000/12*Inputs!$C$16</f>
        <v>100.079294521028</v>
      </c>
      <c r="N77" s="56" t="n">
        <f aca="false">IF($V$1=1,MAX(F77+G77+H77+J77-K77-M77,0)*Inputs!$C$22/12,0)</f>
        <v>649.572340433592</v>
      </c>
      <c r="O77" s="56" t="n">
        <f aca="false">IF(AND(MOD(A77,12)=0,B77&gt;=Inputs!$C$18),MAX(F77+G77+H77+J77-K77-M77-N77,0)*Inputs!$C$17,0)</f>
        <v>0</v>
      </c>
      <c r="P77" s="56" t="n">
        <f aca="false">F77+G77+H77+J77-K77-M77-N77+O77</f>
        <v>96786.2787246052</v>
      </c>
      <c r="Q77" s="56" t="n">
        <f aca="false">IF(OR(E77=1,P77&lt;=0),0,P77)</f>
        <v>96786.2787246052</v>
      </c>
      <c r="R77" s="15" t="n">
        <f aca="false">IF(OR(E77=1,AND(P77&lt;=0,I77&gt;0)),1,0)</f>
        <v>0</v>
      </c>
      <c r="S77" s="15" t="n">
        <f aca="false">IF(L77&gt;0,1,0)</f>
        <v>1</v>
      </c>
    </row>
    <row r="78" customFormat="false" ht="15" hidden="false" customHeight="false" outlineLevel="0" collapsed="false">
      <c r="A78" s="15" t="n">
        <v>77</v>
      </c>
      <c r="B78" s="15" t="n">
        <f aca="false">INT((A78-1)/12)+1</f>
        <v>7</v>
      </c>
      <c r="C78" s="15" t="n">
        <f aca="false">MIN(Inputs!$C$4+B78-1,99)</f>
        <v>80</v>
      </c>
      <c r="D78" s="55" t="n">
        <f aca="false">Inputs!$C$29</f>
        <v>0.06</v>
      </c>
      <c r="E78" s="15" t="n">
        <f aca="false">R77</f>
        <v>0</v>
      </c>
      <c r="F78" s="56" t="n">
        <f aca="false">Q77</f>
        <v>96786.2787246052</v>
      </c>
      <c r="G78" s="56" t="n">
        <f aca="false">IF(AND(MOD(A78-1,12)=0,B78&lt;=Inputs!$C$7,E78=0),Inputs!$C$6,0)</f>
        <v>0</v>
      </c>
      <c r="H78" s="56" t="n">
        <f aca="false">IF(B78=1,G78*Inputs!$C$9,0)</f>
        <v>0</v>
      </c>
      <c r="I78" s="56" t="n">
        <f aca="false">I77+G78</f>
        <v>120000</v>
      </c>
      <c r="J78" s="56" t="n">
        <f aca="false">(F78+G78+H78)*((1+D78)^(1/12)-1)</f>
        <v>471.112105723402</v>
      </c>
      <c r="K78" s="56" t="n">
        <f aca="false">(F78+G78+H78+J78)*(Inputs!$C$14+IF(B78&lt;=10,Inputs!$C$12,Inputs!$C$13))/12</f>
        <v>202.619564229851</v>
      </c>
      <c r="L78" s="56" t="n">
        <f aca="false">IF(OR(E78=1,A78&lt;=Inputs!$C$15),0,MAX(Inputs!$C$8*I78-(F78+G78+H78+J78-K78),0))</f>
        <v>24145.2287339012</v>
      </c>
      <c r="M78" s="56" t="n">
        <f aca="false">L78*INDEX(Rates!$B$2:$C$101,C78+1,IF(Inputs!$C$5="Male",1,2))/1000/12*Inputs!$C$16</f>
        <v>102.114196520457</v>
      </c>
      <c r="N78" s="56" t="n">
        <f aca="false">IF($V$1=1,MAX(F78+G78+H78+J78-K78-M78,0)*Inputs!$C$22/12,0)</f>
        <v>646.351047130522</v>
      </c>
      <c r="O78" s="56" t="n">
        <f aca="false">IF(AND(MOD(A78,12)=0,B78&gt;=Inputs!$C$18),MAX(F78+G78+H78+J78-K78-M78-N78,0)*Inputs!$C$17,0)</f>
        <v>0</v>
      </c>
      <c r="P78" s="56" t="n">
        <f aca="false">F78+G78+H78+J78-K78-M78-N78+O78</f>
        <v>96306.3060224478</v>
      </c>
      <c r="Q78" s="56" t="n">
        <f aca="false">IF(OR(E78=1,P78&lt;=0),0,P78)</f>
        <v>96306.3060224478</v>
      </c>
      <c r="R78" s="15" t="n">
        <f aca="false">IF(OR(E78=1,AND(P78&lt;=0,I78&gt;0)),1,0)</f>
        <v>0</v>
      </c>
      <c r="S78" s="15" t="n">
        <f aca="false">IF(L78&gt;0,1,0)</f>
        <v>1</v>
      </c>
    </row>
    <row r="79" customFormat="false" ht="15" hidden="false" customHeight="false" outlineLevel="0" collapsed="false">
      <c r="A79" s="15" t="n">
        <v>78</v>
      </c>
      <c r="B79" s="15" t="n">
        <f aca="false">INT((A79-1)/12)+1</f>
        <v>7</v>
      </c>
      <c r="C79" s="15" t="n">
        <f aca="false">MIN(Inputs!$C$4+B79-1,99)</f>
        <v>80</v>
      </c>
      <c r="D79" s="55" t="n">
        <f aca="false">Inputs!$C$29</f>
        <v>0.06</v>
      </c>
      <c r="E79" s="15" t="n">
        <f aca="false">R78</f>
        <v>0</v>
      </c>
      <c r="F79" s="56" t="n">
        <f aca="false">Q78</f>
        <v>96306.3060224478</v>
      </c>
      <c r="G79" s="56" t="n">
        <f aca="false">IF(AND(MOD(A79-1,12)=0,B79&lt;=Inputs!$C$7,E79=0),Inputs!$C$6,0)</f>
        <v>0</v>
      </c>
      <c r="H79" s="56" t="n">
        <f aca="false">IF(B79=1,G79*Inputs!$C$9,0)</f>
        <v>0</v>
      </c>
      <c r="I79" s="56" t="n">
        <f aca="false">I78+G79</f>
        <v>120000</v>
      </c>
      <c r="J79" s="56" t="n">
        <f aca="false">(F79+G79+H79)*((1+D79)^(1/12)-1)</f>
        <v>468.775814325666</v>
      </c>
      <c r="K79" s="56" t="n">
        <f aca="false">(F79+G79+H79+J79)*(Inputs!$C$14+IF(B79&lt;=10,Inputs!$C$12,Inputs!$C$13))/12</f>
        <v>201.614753826611</v>
      </c>
      <c r="L79" s="56" t="n">
        <f aca="false">IF(OR(E79=1,A79&lt;=Inputs!$C$15),0,MAX(Inputs!$C$8*I79-(F79+G79+H79+J79-K79),0))</f>
        <v>24626.5329170531</v>
      </c>
      <c r="M79" s="56" t="n">
        <f aca="false">L79*INDEX(Rates!$B$2:$C$101,C79+1,IF(Inputs!$C$5="Male",1,2))/1000/12*Inputs!$C$16</f>
        <v>104.149712128371</v>
      </c>
      <c r="N79" s="56" t="n">
        <f aca="false">IF($V$1=1,MAX(F79+G79+H79+J79-K79-M79,0)*Inputs!$C$22/12,0)</f>
        <v>643.128782472123</v>
      </c>
      <c r="O79" s="56" t="n">
        <f aca="false">IF(AND(MOD(A79,12)=0,B79&gt;=Inputs!$C$18),MAX(F79+G79+H79+J79-K79-M79-N79,0)*Inputs!$C$17,0)</f>
        <v>0</v>
      </c>
      <c r="P79" s="56" t="n">
        <f aca="false">F79+G79+H79+J79-K79-M79-N79+O79</f>
        <v>95826.1885883464</v>
      </c>
      <c r="Q79" s="56" t="n">
        <f aca="false">IF(OR(E79=1,P79&lt;=0),0,P79)</f>
        <v>95826.1885883464</v>
      </c>
      <c r="R79" s="15" t="n">
        <f aca="false">IF(OR(E79=1,AND(P79&lt;=0,I79&gt;0)),1,0)</f>
        <v>0</v>
      </c>
      <c r="S79" s="15" t="n">
        <f aca="false">IF(L79&gt;0,1,0)</f>
        <v>1</v>
      </c>
    </row>
    <row r="80" customFormat="false" ht="15" hidden="false" customHeight="false" outlineLevel="0" collapsed="false">
      <c r="A80" s="15" t="n">
        <v>79</v>
      </c>
      <c r="B80" s="15" t="n">
        <f aca="false">INT((A80-1)/12)+1</f>
        <v>7</v>
      </c>
      <c r="C80" s="15" t="n">
        <f aca="false">MIN(Inputs!$C$4+B80-1,99)</f>
        <v>80</v>
      </c>
      <c r="D80" s="55" t="n">
        <f aca="false">Inputs!$C$29</f>
        <v>0.06</v>
      </c>
      <c r="E80" s="15" t="n">
        <f aca="false">R79</f>
        <v>0</v>
      </c>
      <c r="F80" s="56" t="n">
        <f aca="false">Q79</f>
        <v>95826.1885883464</v>
      </c>
      <c r="G80" s="56" t="n">
        <f aca="false">IF(AND(MOD(A80-1,12)=0,B80&lt;=Inputs!$C$7,E80=0),Inputs!$C$6,0)</f>
        <v>0</v>
      </c>
      <c r="H80" s="56" t="n">
        <f aca="false">IF(B80=1,G80*Inputs!$C$9,0)</f>
        <v>0</v>
      </c>
      <c r="I80" s="56" t="n">
        <f aca="false">I79+G80</f>
        <v>120000</v>
      </c>
      <c r="J80" s="56" t="n">
        <f aca="false">(F80+G80+H80)*((1+D80)^(1/12)-1)</f>
        <v>466.438818437875</v>
      </c>
      <c r="K80" s="56" t="n">
        <f aca="false">(F80+G80+H80+J80)*(Inputs!$C$14+IF(B80&lt;=10,Inputs!$C$12,Inputs!$C$13))/12</f>
        <v>200.6096404308</v>
      </c>
      <c r="L80" s="56" t="n">
        <f aca="false">IF(OR(E80=1,A80&lt;=Inputs!$C$15),0,MAX(Inputs!$C$8*I80-(F80+G80+H80+J80-K80),0))</f>
        <v>25107.9822336466</v>
      </c>
      <c r="M80" s="56" t="n">
        <f aca="false">L80*INDEX(Rates!$B$2:$C$101,C80+1,IF(Inputs!$C$5="Male",1,2))/1000/12*Inputs!$C$16</f>
        <v>106.185841529797</v>
      </c>
      <c r="N80" s="56" t="n">
        <f aca="false">IF($V$1=1,MAX(F80+G80+H80+J80-K80-M80,0)*Inputs!$C$22/12,0)</f>
        <v>639.905546165491</v>
      </c>
      <c r="O80" s="56" t="n">
        <f aca="false">IF(AND(MOD(A80,12)=0,B80&gt;=Inputs!$C$18),MAX(F80+G80+H80+J80-K80-M80-N80,0)*Inputs!$C$17,0)</f>
        <v>0</v>
      </c>
      <c r="P80" s="56" t="n">
        <f aca="false">F80+G80+H80+J80-K80-M80-N80+O80</f>
        <v>95345.9263786581</v>
      </c>
      <c r="Q80" s="56" t="n">
        <f aca="false">IF(OR(E80=1,P80&lt;=0),0,P80)</f>
        <v>95345.9263786581</v>
      </c>
      <c r="R80" s="15" t="n">
        <f aca="false">IF(OR(E80=1,AND(P80&lt;=0,I80&gt;0)),1,0)</f>
        <v>0</v>
      </c>
      <c r="S80" s="15" t="n">
        <f aca="false">IF(L80&gt;0,1,0)</f>
        <v>1</v>
      </c>
    </row>
    <row r="81" customFormat="false" ht="15" hidden="false" customHeight="false" outlineLevel="0" collapsed="false">
      <c r="A81" s="15" t="n">
        <v>80</v>
      </c>
      <c r="B81" s="15" t="n">
        <f aca="false">INT((A81-1)/12)+1</f>
        <v>7</v>
      </c>
      <c r="C81" s="15" t="n">
        <f aca="false">MIN(Inputs!$C$4+B81-1,99)</f>
        <v>80</v>
      </c>
      <c r="D81" s="55" t="n">
        <f aca="false">Inputs!$C$29</f>
        <v>0.06</v>
      </c>
      <c r="E81" s="15" t="n">
        <f aca="false">R80</f>
        <v>0</v>
      </c>
      <c r="F81" s="56" t="n">
        <f aca="false">Q80</f>
        <v>95345.9263786581</v>
      </c>
      <c r="G81" s="56" t="n">
        <f aca="false">IF(AND(MOD(A81-1,12)=0,B81&lt;=Inputs!$C$7,E81=0),Inputs!$C$6,0)</f>
        <v>0</v>
      </c>
      <c r="H81" s="56" t="n">
        <f aca="false">IF(B81=1,G81*Inputs!$C$9,0)</f>
        <v>0</v>
      </c>
      <c r="I81" s="56" t="n">
        <f aca="false">I80+G81</f>
        <v>120000</v>
      </c>
      <c r="J81" s="56" t="n">
        <f aca="false">(F81+G81+H81)*((1+D81)^(1/12)-1)</f>
        <v>464.101117847594</v>
      </c>
      <c r="K81" s="56" t="n">
        <f aca="false">(F81+G81+H81+J81)*(Inputs!$C$14+IF(B81&lt;=10,Inputs!$C$12,Inputs!$C$13))/12</f>
        <v>199.604223951054</v>
      </c>
      <c r="L81" s="56" t="n">
        <f aca="false">IF(OR(E81=1,A81&lt;=Inputs!$C$15),0,MAX(Inputs!$C$8*I81-(F81+G81+H81+J81-K81),0))</f>
        <v>25589.5767274453</v>
      </c>
      <c r="M81" s="56" t="n">
        <f aca="false">L81*INDEX(Rates!$B$2:$C$101,C81+1,IF(Inputs!$C$5="Male",1,2))/1000/12*Inputs!$C$16</f>
        <v>108.222584909821</v>
      </c>
      <c r="N81" s="56" t="n">
        <f aca="false">IF($V$1=1,MAX(F81+G81+H81+J81-K81-M81,0)*Inputs!$C$22/12,0)</f>
        <v>636.681337917632</v>
      </c>
      <c r="O81" s="56" t="n">
        <f aca="false">IF(AND(MOD(A81,12)=0,B81&gt;=Inputs!$C$18),MAX(F81+G81+H81+J81-K81-M81-N81,0)*Inputs!$C$17,0)</f>
        <v>0</v>
      </c>
      <c r="P81" s="56" t="n">
        <f aca="false">F81+G81+H81+J81-K81-M81-N81+O81</f>
        <v>94865.5193497272</v>
      </c>
      <c r="Q81" s="56" t="n">
        <f aca="false">IF(OR(E81=1,P81&lt;=0),0,P81)</f>
        <v>94865.5193497272</v>
      </c>
      <c r="R81" s="15" t="n">
        <f aca="false">IF(OR(E81=1,AND(P81&lt;=0,I81&gt;0)),1,0)</f>
        <v>0</v>
      </c>
      <c r="S81" s="15" t="n">
        <f aca="false">IF(L81&gt;0,1,0)</f>
        <v>1</v>
      </c>
    </row>
    <row r="82" customFormat="false" ht="15" hidden="false" customHeight="false" outlineLevel="0" collapsed="false">
      <c r="A82" s="15" t="n">
        <v>81</v>
      </c>
      <c r="B82" s="15" t="n">
        <f aca="false">INT((A82-1)/12)+1</f>
        <v>7</v>
      </c>
      <c r="C82" s="15" t="n">
        <f aca="false">MIN(Inputs!$C$4+B82-1,99)</f>
        <v>80</v>
      </c>
      <c r="D82" s="55" t="n">
        <f aca="false">Inputs!$C$29</f>
        <v>0.06</v>
      </c>
      <c r="E82" s="15" t="n">
        <f aca="false">R81</f>
        <v>0</v>
      </c>
      <c r="F82" s="56" t="n">
        <f aca="false">Q81</f>
        <v>94865.5193497272</v>
      </c>
      <c r="G82" s="56" t="n">
        <f aca="false">IF(AND(MOD(A82-1,12)=0,B82&lt;=Inputs!$C$7,E82=0),Inputs!$C$6,0)</f>
        <v>0</v>
      </c>
      <c r="H82" s="56" t="n">
        <f aca="false">IF(B82=1,G82*Inputs!$C$9,0)</f>
        <v>0</v>
      </c>
      <c r="I82" s="56" t="n">
        <f aca="false">I81+G82</f>
        <v>120000</v>
      </c>
      <c r="J82" s="56" t="n">
        <f aca="false">(F82+G82+H82)*((1+D82)^(1/12)-1)</f>
        <v>461.762712342327</v>
      </c>
      <c r="K82" s="56" t="n">
        <f aca="false">(F82+G82+H82+J82)*(Inputs!$C$14+IF(B82&lt;=10,Inputs!$C$12,Inputs!$C$13))/12</f>
        <v>198.598504295978</v>
      </c>
      <c r="L82" s="56" t="n">
        <f aca="false">IF(OR(E82=1,A82&lt;=Inputs!$C$15),0,MAX(Inputs!$C$8*I82-(F82+G82+H82+J82-K82),0))</f>
        <v>26071.3164422264</v>
      </c>
      <c r="M82" s="56" t="n">
        <f aca="false">L82*INDEX(Rates!$B$2:$C$101,C82+1,IF(Inputs!$C$5="Male",1,2))/1000/12*Inputs!$C$16</f>
        <v>110.259942453583</v>
      </c>
      <c r="N82" s="56" t="n">
        <f aca="false">IF($V$1=1,MAX(F82+G82+H82+J82-K82-M82,0)*Inputs!$C$22/12,0)</f>
        <v>633.456157435467</v>
      </c>
      <c r="O82" s="56" t="n">
        <f aca="false">IF(AND(MOD(A82,12)=0,B82&gt;=Inputs!$C$18),MAX(F82+G82+H82+J82-K82-M82-N82,0)*Inputs!$C$17,0)</f>
        <v>0</v>
      </c>
      <c r="P82" s="56" t="n">
        <f aca="false">F82+G82+H82+J82-K82-M82-N82+O82</f>
        <v>94384.9674578845</v>
      </c>
      <c r="Q82" s="56" t="n">
        <f aca="false">IF(OR(E82=1,P82&lt;=0),0,P82)</f>
        <v>94384.9674578845</v>
      </c>
      <c r="R82" s="15" t="n">
        <f aca="false">IF(OR(E82=1,AND(P82&lt;=0,I82&gt;0)),1,0)</f>
        <v>0</v>
      </c>
      <c r="S82" s="15" t="n">
        <f aca="false">IF(L82&gt;0,1,0)</f>
        <v>1</v>
      </c>
    </row>
    <row r="83" customFormat="false" ht="15" hidden="false" customHeight="false" outlineLevel="0" collapsed="false">
      <c r="A83" s="15" t="n">
        <v>82</v>
      </c>
      <c r="B83" s="15" t="n">
        <f aca="false">INT((A83-1)/12)+1</f>
        <v>7</v>
      </c>
      <c r="C83" s="15" t="n">
        <f aca="false">MIN(Inputs!$C$4+B83-1,99)</f>
        <v>80</v>
      </c>
      <c r="D83" s="55" t="n">
        <f aca="false">Inputs!$C$29</f>
        <v>0.06</v>
      </c>
      <c r="E83" s="15" t="n">
        <f aca="false">R82</f>
        <v>0</v>
      </c>
      <c r="F83" s="56" t="n">
        <f aca="false">Q82</f>
        <v>94384.9674578845</v>
      </c>
      <c r="G83" s="56" t="n">
        <f aca="false">IF(AND(MOD(A83-1,12)=0,B83&lt;=Inputs!$C$7,E83=0),Inputs!$C$6,0)</f>
        <v>0</v>
      </c>
      <c r="H83" s="56" t="n">
        <f aca="false">IF(B83=1,G83*Inputs!$C$9,0)</f>
        <v>0</v>
      </c>
      <c r="I83" s="56" t="n">
        <f aca="false">I82+G83</f>
        <v>120000</v>
      </c>
      <c r="J83" s="56" t="n">
        <f aca="false">(F83+G83+H83)*((1+D83)^(1/12)-1)</f>
        <v>459.423601709511</v>
      </c>
      <c r="K83" s="56" t="n">
        <f aca="false">(F83+G83+H83+J83)*(Inputs!$C$14+IF(B83&lt;=10,Inputs!$C$12,Inputs!$C$13))/12</f>
        <v>197.592481374154</v>
      </c>
      <c r="L83" s="56" t="n">
        <f aca="false">IF(OR(E83=1,A83&lt;=Inputs!$C$15),0,MAX(Inputs!$C$8*I83-(F83+G83+H83+J83-K83),0))</f>
        <v>26553.2014217801</v>
      </c>
      <c r="M83" s="56" t="n">
        <f aca="false">L83*INDEX(Rates!$B$2:$C$101,C83+1,IF(Inputs!$C$5="Male",1,2))/1000/12*Inputs!$C$16</f>
        <v>112.297914346278</v>
      </c>
      <c r="N83" s="56" t="n">
        <f aca="false">IF($V$1=1,MAX(F83+G83+H83+J83-K83-M83,0)*Inputs!$C$22/12,0)</f>
        <v>630.230004425824</v>
      </c>
      <c r="O83" s="56" t="n">
        <f aca="false">IF(AND(MOD(A83,12)=0,B83&gt;=Inputs!$C$18),MAX(F83+G83+H83+J83-K83-M83-N83,0)*Inputs!$C$17,0)</f>
        <v>0</v>
      </c>
      <c r="P83" s="56" t="n">
        <f aca="false">F83+G83+H83+J83-K83-M83-N83+O83</f>
        <v>93904.2706594478</v>
      </c>
      <c r="Q83" s="56" t="n">
        <f aca="false">IF(OR(E83=1,P83&lt;=0),0,P83)</f>
        <v>93904.2706594478</v>
      </c>
      <c r="R83" s="15" t="n">
        <f aca="false">IF(OR(E83=1,AND(P83&lt;=0,I83&gt;0)),1,0)</f>
        <v>0</v>
      </c>
      <c r="S83" s="15" t="n">
        <f aca="false">IF(L83&gt;0,1,0)</f>
        <v>1</v>
      </c>
    </row>
    <row r="84" customFormat="false" ht="15" hidden="false" customHeight="false" outlineLevel="0" collapsed="false">
      <c r="A84" s="15" t="n">
        <v>83</v>
      </c>
      <c r="B84" s="15" t="n">
        <f aca="false">INT((A84-1)/12)+1</f>
        <v>7</v>
      </c>
      <c r="C84" s="15" t="n">
        <f aca="false">MIN(Inputs!$C$4+B84-1,99)</f>
        <v>80</v>
      </c>
      <c r="D84" s="55" t="n">
        <f aca="false">Inputs!$C$29</f>
        <v>0.06</v>
      </c>
      <c r="E84" s="15" t="n">
        <f aca="false">R83</f>
        <v>0</v>
      </c>
      <c r="F84" s="56" t="n">
        <f aca="false">Q83</f>
        <v>93904.2706594478</v>
      </c>
      <c r="G84" s="56" t="n">
        <f aca="false">IF(AND(MOD(A84-1,12)=0,B84&lt;=Inputs!$C$7,E84=0),Inputs!$C$6,0)</f>
        <v>0</v>
      </c>
      <c r="H84" s="56" t="n">
        <f aca="false">IF(B84=1,G84*Inputs!$C$9,0)</f>
        <v>0</v>
      </c>
      <c r="I84" s="56" t="n">
        <f aca="false">I83+G84</f>
        <v>120000</v>
      </c>
      <c r="J84" s="56" t="n">
        <f aca="false">(F84+G84+H84)*((1+D84)^(1/12)-1)</f>
        <v>457.083785736522</v>
      </c>
      <c r="K84" s="56" t="n">
        <f aca="false">(F84+G84+H84+J84)*(Inputs!$C$14+IF(B84&lt;=10,Inputs!$C$12,Inputs!$C$13))/12</f>
        <v>196.586155094134</v>
      </c>
      <c r="L84" s="56" t="n">
        <f aca="false">IF(OR(E84=1,A84&lt;=Inputs!$C$15),0,MAX(Inputs!$C$8*I84-(F84+G84+H84+J84-K84),0))</f>
        <v>27035.2317099098</v>
      </c>
      <c r="M84" s="56" t="n">
        <f aca="false">L84*INDEX(Rates!$B$2:$C$101,C84+1,IF(Inputs!$C$5="Male",1,2))/1000/12*Inputs!$C$16</f>
        <v>114.33650077316</v>
      </c>
      <c r="N84" s="56" t="n">
        <f aca="false">IF($V$1=1,MAX(F84+G84+H84+J84-K84-M84,0)*Inputs!$C$22/12,0)</f>
        <v>627.002878595447</v>
      </c>
      <c r="O84" s="56" t="n">
        <f aca="false">IF(AND(MOD(A84,12)=0,B84&gt;=Inputs!$C$18),MAX(F84+G84+H84+J84-K84-M84-N84,0)*Inputs!$C$17,0)</f>
        <v>0</v>
      </c>
      <c r="P84" s="56" t="n">
        <f aca="false">F84+G84+H84+J84-K84-M84-N84+O84</f>
        <v>93423.4289107215</v>
      </c>
      <c r="Q84" s="56" t="n">
        <f aca="false">IF(OR(E84=1,P84&lt;=0),0,P84)</f>
        <v>93423.4289107215</v>
      </c>
      <c r="R84" s="15" t="n">
        <f aca="false">IF(OR(E84=1,AND(P84&lt;=0,I84&gt;0)),1,0)</f>
        <v>0</v>
      </c>
      <c r="S84" s="15" t="n">
        <f aca="false">IF(L84&gt;0,1,0)</f>
        <v>1</v>
      </c>
    </row>
    <row r="85" customFormat="false" ht="15" hidden="false" customHeight="false" outlineLevel="0" collapsed="false">
      <c r="A85" s="15" t="n">
        <v>84</v>
      </c>
      <c r="B85" s="15" t="n">
        <f aca="false">INT((A85-1)/12)+1</f>
        <v>7</v>
      </c>
      <c r="C85" s="15" t="n">
        <f aca="false">MIN(Inputs!$C$4+B85-1,99)</f>
        <v>80</v>
      </c>
      <c r="D85" s="55" t="n">
        <f aca="false">Inputs!$C$29</f>
        <v>0.06</v>
      </c>
      <c r="E85" s="15" t="n">
        <f aca="false">R84</f>
        <v>0</v>
      </c>
      <c r="F85" s="56" t="n">
        <f aca="false">Q84</f>
        <v>93423.4289107215</v>
      </c>
      <c r="G85" s="56" t="n">
        <f aca="false">IF(AND(MOD(A85-1,12)=0,B85&lt;=Inputs!$C$7,E85=0),Inputs!$C$6,0)</f>
        <v>0</v>
      </c>
      <c r="H85" s="56" t="n">
        <f aca="false">IF(B85=1,G85*Inputs!$C$9,0)</f>
        <v>0</v>
      </c>
      <c r="I85" s="56" t="n">
        <f aca="false">I84+G85</f>
        <v>120000</v>
      </c>
      <c r="J85" s="56" t="n">
        <f aca="false">(F85+G85+H85)*((1+D85)^(1/12)-1)</f>
        <v>454.743264210669</v>
      </c>
      <c r="K85" s="56" t="n">
        <f aca="false">(F85+G85+H85+J85)*(Inputs!$C$14+IF(B85&lt;=10,Inputs!$C$12,Inputs!$C$13))/12</f>
        <v>195.579525364442</v>
      </c>
      <c r="L85" s="56" t="n">
        <f aca="false">IF(OR(E85=1,A85&lt;=Inputs!$C$15),0,MAX(Inputs!$C$8*I85-(F85+G85+H85+J85-K85),0))</f>
        <v>27517.4073504322</v>
      </c>
      <c r="M85" s="56" t="n">
        <f aca="false">L85*INDEX(Rates!$B$2:$C$101,C85+1,IF(Inputs!$C$5="Male",1,2))/1000/12*Inputs!$C$16</f>
        <v>116.375701919536</v>
      </c>
      <c r="N85" s="56" t="n">
        <f aca="false">IF($V$1=1,MAX(F85+G85+H85+J85-K85-M85,0)*Inputs!$C$22/12,0)</f>
        <v>623.774779650988</v>
      </c>
      <c r="O85" s="56" t="n">
        <f aca="false">IF(AND(MOD(A85,12)=0,B85&gt;=Inputs!$C$18),MAX(F85+G85+H85+J85-K85-M85-N85,0)*Inputs!$C$17,0)</f>
        <v>0</v>
      </c>
      <c r="P85" s="56" t="n">
        <f aca="false">F85+G85+H85+J85-K85-M85-N85+O85</f>
        <v>92942.4421679972</v>
      </c>
      <c r="Q85" s="56" t="n">
        <f aca="false">IF(OR(E85=1,P85&lt;=0),0,P85)</f>
        <v>92942.4421679972</v>
      </c>
      <c r="R85" s="15" t="n">
        <f aca="false">IF(OR(E85=1,AND(P85&lt;=0,I85&gt;0)),1,0)</f>
        <v>0</v>
      </c>
      <c r="S85" s="15" t="n">
        <f aca="false">IF(L85&gt;0,1,0)</f>
        <v>1</v>
      </c>
    </row>
    <row r="86" customFormat="false" ht="15" hidden="false" customHeight="false" outlineLevel="0" collapsed="false">
      <c r="A86" s="15" t="n">
        <v>85</v>
      </c>
      <c r="B86" s="15" t="n">
        <f aca="false">INT((A86-1)/12)+1</f>
        <v>8</v>
      </c>
      <c r="C86" s="15" t="n">
        <f aca="false">MIN(Inputs!$C$4+B86-1,99)</f>
        <v>81</v>
      </c>
      <c r="D86" s="55" t="n">
        <f aca="false">Inputs!$C$29</f>
        <v>0.06</v>
      </c>
      <c r="E86" s="15" t="n">
        <f aca="false">R85</f>
        <v>0</v>
      </c>
      <c r="F86" s="56" t="n">
        <f aca="false">Q85</f>
        <v>92942.4421679972</v>
      </c>
      <c r="G86" s="56" t="n">
        <f aca="false">IF(AND(MOD(A86-1,12)=0,B86&lt;=Inputs!$C$7,E86=0),Inputs!$C$6,0)</f>
        <v>0</v>
      </c>
      <c r="H86" s="56" t="n">
        <f aca="false">IF(B86=1,G86*Inputs!$C$9,0)</f>
        <v>0</v>
      </c>
      <c r="I86" s="56" t="n">
        <f aca="false">I85+G86</f>
        <v>120000</v>
      </c>
      <c r="J86" s="56" t="n">
        <f aca="false">(F86+G86+H86)*((1+D86)^(1/12)-1)</f>
        <v>452.402036919199</v>
      </c>
      <c r="K86" s="56" t="n">
        <f aca="false">(F86+G86+H86+J86)*(Inputs!$C$14+IF(B86&lt;=10,Inputs!$C$12,Inputs!$C$13))/12</f>
        <v>194.572592093576</v>
      </c>
      <c r="L86" s="56" t="n">
        <f aca="false">IF(OR(E86=1,A86&lt;=Inputs!$C$15),0,MAX(Inputs!$C$8*I86-(F86+G86+H86+J86-K86),0))</f>
        <v>27999.7283871771</v>
      </c>
      <c r="M86" s="56" t="n">
        <f aca="false">L86*INDEX(Rates!$B$2:$C$101,C86+1,IF(Inputs!$C$5="Male",1,2))/1000/12*Inputs!$C$16</f>
        <v>136.545342101467</v>
      </c>
      <c r="N86" s="56" t="n">
        <f aca="false">IF($V$1=1,MAX(F86+G86+H86+J86-K86-M86,0)*Inputs!$C$22/12,0)</f>
        <v>620.424841804809</v>
      </c>
      <c r="O86" s="56" t="n">
        <f aca="false">IF(AND(MOD(A86,12)=0,B86&gt;=Inputs!$C$18),MAX(F86+G86+H86+J86-K86-M86-N86,0)*Inputs!$C$17,0)</f>
        <v>0</v>
      </c>
      <c r="P86" s="56" t="n">
        <f aca="false">F86+G86+H86+J86-K86-M86-N86+O86</f>
        <v>92443.3014289166</v>
      </c>
      <c r="Q86" s="56" t="n">
        <f aca="false">IF(OR(E86=1,P86&lt;=0),0,P86)</f>
        <v>92443.3014289166</v>
      </c>
      <c r="R86" s="15" t="n">
        <f aca="false">IF(OR(E86=1,AND(P86&lt;=0,I86&gt;0)),1,0)</f>
        <v>0</v>
      </c>
      <c r="S86" s="15" t="n">
        <f aca="false">IF(L86&gt;0,1,0)</f>
        <v>1</v>
      </c>
    </row>
    <row r="87" customFormat="false" ht="15" hidden="false" customHeight="false" outlineLevel="0" collapsed="false">
      <c r="A87" s="15" t="n">
        <v>86</v>
      </c>
      <c r="B87" s="15" t="n">
        <f aca="false">INT((A87-1)/12)+1</f>
        <v>8</v>
      </c>
      <c r="C87" s="15" t="n">
        <f aca="false">MIN(Inputs!$C$4+B87-1,99)</f>
        <v>81</v>
      </c>
      <c r="D87" s="55" t="n">
        <f aca="false">Inputs!$C$29</f>
        <v>0.06</v>
      </c>
      <c r="E87" s="15" t="n">
        <f aca="false">R86</f>
        <v>0</v>
      </c>
      <c r="F87" s="56" t="n">
        <f aca="false">Q86</f>
        <v>92443.3014289166</v>
      </c>
      <c r="G87" s="56" t="n">
        <f aca="false">IF(AND(MOD(A87-1,12)=0,B87&lt;=Inputs!$C$7,E87=0),Inputs!$C$6,0)</f>
        <v>0</v>
      </c>
      <c r="H87" s="56" t="n">
        <f aca="false">IF(B87=1,G87*Inputs!$C$9,0)</f>
        <v>0</v>
      </c>
      <c r="I87" s="56" t="n">
        <f aca="false">I86+G87</f>
        <v>120000</v>
      </c>
      <c r="J87" s="56" t="n">
        <f aca="false">(F87+G87+H87)*((1+D87)^(1/12)-1)</f>
        <v>449.972444132501</v>
      </c>
      <c r="K87" s="56" t="n">
        <f aca="false">(F87+G87+H87+J87)*(Inputs!$C$14+IF(B87&lt;=10,Inputs!$C$12,Inputs!$C$13))/12</f>
        <v>193.527653902186</v>
      </c>
      <c r="L87" s="56" t="n">
        <f aca="false">IF(OR(E87=1,A87&lt;=Inputs!$C$15),0,MAX(Inputs!$C$8*I87-(F87+G87+H87+J87-K87),0))</f>
        <v>28500.2537808531</v>
      </c>
      <c r="M87" s="56" t="n">
        <f aca="false">L87*INDEX(Rates!$B$2:$C$101,C87+1,IF(Inputs!$C$5="Male",1,2))/1000/12*Inputs!$C$16</f>
        <v>138.986237604627</v>
      </c>
      <c r="N87" s="56" t="n">
        <f aca="false">IF($V$1=1,MAX(F87+G87+H87+J87-K87-M87,0)*Inputs!$C$22/12,0)</f>
        <v>617.071733210282</v>
      </c>
      <c r="O87" s="56" t="n">
        <f aca="false">IF(AND(MOD(A87,12)=0,B87&gt;=Inputs!$C$18),MAX(F87+G87+H87+J87-K87-M87-N87,0)*Inputs!$C$17,0)</f>
        <v>0</v>
      </c>
      <c r="P87" s="56" t="n">
        <f aca="false">F87+G87+H87+J87-K87-M87-N87+O87</f>
        <v>91943.688248332</v>
      </c>
      <c r="Q87" s="56" t="n">
        <f aca="false">IF(OR(E87=1,P87&lt;=0),0,P87)</f>
        <v>91943.688248332</v>
      </c>
      <c r="R87" s="15" t="n">
        <f aca="false">IF(OR(E87=1,AND(P87&lt;=0,I87&gt;0)),1,0)</f>
        <v>0</v>
      </c>
      <c r="S87" s="15" t="n">
        <f aca="false">IF(L87&gt;0,1,0)</f>
        <v>1</v>
      </c>
    </row>
    <row r="88" customFormat="false" ht="15" hidden="false" customHeight="false" outlineLevel="0" collapsed="false">
      <c r="A88" s="15" t="n">
        <v>87</v>
      </c>
      <c r="B88" s="15" t="n">
        <f aca="false">INT((A88-1)/12)+1</f>
        <v>8</v>
      </c>
      <c r="C88" s="15" t="n">
        <f aca="false">MIN(Inputs!$C$4+B88-1,99)</f>
        <v>81</v>
      </c>
      <c r="D88" s="55" t="n">
        <f aca="false">Inputs!$C$29</f>
        <v>0.06</v>
      </c>
      <c r="E88" s="15" t="n">
        <f aca="false">R87</f>
        <v>0</v>
      </c>
      <c r="F88" s="56" t="n">
        <f aca="false">Q87</f>
        <v>91943.688248332</v>
      </c>
      <c r="G88" s="56" t="n">
        <f aca="false">IF(AND(MOD(A88-1,12)=0,B88&lt;=Inputs!$C$7,E88=0),Inputs!$C$6,0)</f>
        <v>0</v>
      </c>
      <c r="H88" s="56" t="n">
        <f aca="false">IF(B88=1,G88*Inputs!$C$9,0)</f>
        <v>0</v>
      </c>
      <c r="I88" s="56" t="n">
        <f aca="false">I87+G88</f>
        <v>120000</v>
      </c>
      <c r="J88" s="56" t="n">
        <f aca="false">(F88+G88+H88)*((1+D88)^(1/12)-1)</f>
        <v>447.540551712893</v>
      </c>
      <c r="K88" s="56" t="n">
        <f aca="false">(F88+G88+H88+J88)*(Inputs!$C$14+IF(B88&lt;=10,Inputs!$C$12,Inputs!$C$13))/12</f>
        <v>192.48172666676</v>
      </c>
      <c r="L88" s="56" t="n">
        <f aca="false">IF(OR(E88=1,A88&lt;=Inputs!$C$15),0,MAX(Inputs!$C$8*I88-(F88+G88+H88+J88-K88),0))</f>
        <v>29001.2529266219</v>
      </c>
      <c r="M88" s="56" t="n">
        <f aca="false">L88*INDEX(Rates!$B$2:$C$101,C88+1,IF(Inputs!$C$5="Male",1,2))/1000/12*Inputs!$C$16</f>
        <v>141.429443438826</v>
      </c>
      <c r="N88" s="56" t="n">
        <f aca="false">IF($V$1=1,MAX(F88+G88+H88+J88-K88-M88,0)*Inputs!$C$22/12,0)</f>
        <v>613.715450866262</v>
      </c>
      <c r="O88" s="56" t="n">
        <f aca="false">IF(AND(MOD(A88,12)=0,B88&gt;=Inputs!$C$18),MAX(F88+G88+H88+J88-K88-M88-N88,0)*Inputs!$C$17,0)</f>
        <v>0</v>
      </c>
      <c r="P88" s="56" t="n">
        <f aca="false">F88+G88+H88+J88-K88-M88-N88+O88</f>
        <v>91443.602179073</v>
      </c>
      <c r="Q88" s="56" t="n">
        <f aca="false">IF(OR(E88=1,P88&lt;=0),0,P88)</f>
        <v>91443.602179073</v>
      </c>
      <c r="R88" s="15" t="n">
        <f aca="false">IF(OR(E88=1,AND(P88&lt;=0,I88&gt;0)),1,0)</f>
        <v>0</v>
      </c>
      <c r="S88" s="15" t="n">
        <f aca="false">IF(L88&gt;0,1,0)</f>
        <v>1</v>
      </c>
    </row>
    <row r="89" customFormat="false" ht="15" hidden="false" customHeight="false" outlineLevel="0" collapsed="false">
      <c r="A89" s="15" t="n">
        <v>88</v>
      </c>
      <c r="B89" s="15" t="n">
        <f aca="false">INT((A89-1)/12)+1</f>
        <v>8</v>
      </c>
      <c r="C89" s="15" t="n">
        <f aca="false">MIN(Inputs!$C$4+B89-1,99)</f>
        <v>81</v>
      </c>
      <c r="D89" s="55" t="n">
        <f aca="false">Inputs!$C$29</f>
        <v>0.06</v>
      </c>
      <c r="E89" s="15" t="n">
        <f aca="false">R88</f>
        <v>0</v>
      </c>
      <c r="F89" s="56" t="n">
        <f aca="false">Q88</f>
        <v>91443.602179073</v>
      </c>
      <c r="G89" s="56" t="n">
        <f aca="false">IF(AND(MOD(A89-1,12)=0,B89&lt;=Inputs!$C$7,E89=0),Inputs!$C$6,0)</f>
        <v>0</v>
      </c>
      <c r="H89" s="56" t="n">
        <f aca="false">IF(B89=1,G89*Inputs!$C$9,0)</f>
        <v>0</v>
      </c>
      <c r="I89" s="56" t="n">
        <f aca="false">I88+G89</f>
        <v>120000</v>
      </c>
      <c r="J89" s="56" t="n">
        <f aca="false">(F89+G89+H89)*((1+D89)^(1/12)-1)</f>
        <v>445.106357483752</v>
      </c>
      <c r="K89" s="56" t="n">
        <f aca="false">(F89+G89+H89+J89)*(Inputs!$C$14+IF(B89&lt;=10,Inputs!$C$12,Inputs!$C$13))/12</f>
        <v>191.43480945116</v>
      </c>
      <c r="L89" s="56" t="n">
        <f aca="false">IF(OR(E89=1,A89&lt;=Inputs!$C$15),0,MAX(Inputs!$C$8*I89-(F89+G89+H89+J89-K89),0))</f>
        <v>29502.7262728944</v>
      </c>
      <c r="M89" s="56" t="n">
        <f aca="false">L89*INDEX(Rates!$B$2:$C$101,C89+1,IF(Inputs!$C$5="Male",1,2))/1000/12*Inputs!$C$16</f>
        <v>143.874961790815</v>
      </c>
      <c r="N89" s="56" t="n">
        <f aca="false">IF($V$1=1,MAX(F89+G89+H89+J89-K89-M89,0)*Inputs!$C$22/12,0)</f>
        <v>610.355991768765</v>
      </c>
      <c r="O89" s="56" t="n">
        <f aca="false">IF(AND(MOD(A89,12)=0,B89&gt;=Inputs!$C$18),MAX(F89+G89+H89+J89-K89-M89-N89,0)*Inputs!$C$17,0)</f>
        <v>0</v>
      </c>
      <c r="P89" s="56" t="n">
        <f aca="false">F89+G89+H89+J89-K89-M89-N89+O89</f>
        <v>90943.042773546</v>
      </c>
      <c r="Q89" s="56" t="n">
        <f aca="false">IF(OR(E89=1,P89&lt;=0),0,P89)</f>
        <v>90943.042773546</v>
      </c>
      <c r="R89" s="15" t="n">
        <f aca="false">IF(OR(E89=1,AND(P89&lt;=0,I89&gt;0)),1,0)</f>
        <v>0</v>
      </c>
      <c r="S89" s="15" t="n">
        <f aca="false">IF(L89&gt;0,1,0)</f>
        <v>1</v>
      </c>
    </row>
    <row r="90" customFormat="false" ht="15" hidden="false" customHeight="false" outlineLevel="0" collapsed="false">
      <c r="A90" s="15" t="n">
        <v>89</v>
      </c>
      <c r="B90" s="15" t="n">
        <f aca="false">INT((A90-1)/12)+1</f>
        <v>8</v>
      </c>
      <c r="C90" s="15" t="n">
        <f aca="false">MIN(Inputs!$C$4+B90-1,99)</f>
        <v>81</v>
      </c>
      <c r="D90" s="55" t="n">
        <f aca="false">Inputs!$C$29</f>
        <v>0.06</v>
      </c>
      <c r="E90" s="15" t="n">
        <f aca="false">R89</f>
        <v>0</v>
      </c>
      <c r="F90" s="56" t="n">
        <f aca="false">Q89</f>
        <v>90943.042773546</v>
      </c>
      <c r="G90" s="56" t="n">
        <f aca="false">IF(AND(MOD(A90-1,12)=0,B90&lt;=Inputs!$C$7,E90=0),Inputs!$C$6,0)</f>
        <v>0</v>
      </c>
      <c r="H90" s="56" t="n">
        <f aca="false">IF(B90=1,G90*Inputs!$C$9,0)</f>
        <v>0</v>
      </c>
      <c r="I90" s="56" t="n">
        <f aca="false">I89+G90</f>
        <v>120000</v>
      </c>
      <c r="J90" s="56" t="n">
        <f aca="false">(F90+G90+H90)*((1+D90)^(1/12)-1)</f>
        <v>442.669859266391</v>
      </c>
      <c r="K90" s="56" t="n">
        <f aca="false">(F90+G90+H90+J90)*(Inputs!$C$14+IF(B90&lt;=10,Inputs!$C$12,Inputs!$C$13))/12</f>
        <v>190.386901318359</v>
      </c>
      <c r="L90" s="56" t="n">
        <f aca="false">IF(OR(E90=1,A90&lt;=Inputs!$C$15),0,MAX(Inputs!$C$8*I90-(F90+G90+H90+J90-K90),0))</f>
        <v>30004.6742685059</v>
      </c>
      <c r="M90" s="56" t="n">
        <f aca="false">L90*INDEX(Rates!$B$2:$C$101,C90+1,IF(Inputs!$C$5="Male",1,2))/1000/12*Inputs!$C$16</f>
        <v>146.322794849414</v>
      </c>
      <c r="N90" s="56" t="n">
        <f aca="false">IF($V$1=1,MAX(F90+G90+H90+J90-K90-M90,0)*Inputs!$C$22/12,0)</f>
        <v>606.993352910964</v>
      </c>
      <c r="O90" s="56" t="n">
        <f aca="false">IF(AND(MOD(A90,12)=0,B90&gt;=Inputs!$C$18),MAX(F90+G90+H90+J90-K90-M90-N90,0)*Inputs!$C$17,0)</f>
        <v>0</v>
      </c>
      <c r="P90" s="56" t="n">
        <f aca="false">F90+G90+H90+J90-K90-M90-N90+O90</f>
        <v>90442.0095837337</v>
      </c>
      <c r="Q90" s="56" t="n">
        <f aca="false">IF(OR(E90=1,P90&lt;=0),0,P90)</f>
        <v>90442.0095837337</v>
      </c>
      <c r="R90" s="15" t="n">
        <f aca="false">IF(OR(E90=1,AND(P90&lt;=0,I90&gt;0)),1,0)</f>
        <v>0</v>
      </c>
      <c r="S90" s="15" t="n">
        <f aca="false">IF(L90&gt;0,1,0)</f>
        <v>1</v>
      </c>
    </row>
    <row r="91" customFormat="false" ht="15" hidden="false" customHeight="false" outlineLevel="0" collapsed="false">
      <c r="A91" s="15" t="n">
        <v>90</v>
      </c>
      <c r="B91" s="15" t="n">
        <f aca="false">INT((A91-1)/12)+1</f>
        <v>8</v>
      </c>
      <c r="C91" s="15" t="n">
        <f aca="false">MIN(Inputs!$C$4+B91-1,99)</f>
        <v>81</v>
      </c>
      <c r="D91" s="55" t="n">
        <f aca="false">Inputs!$C$29</f>
        <v>0.06</v>
      </c>
      <c r="E91" s="15" t="n">
        <f aca="false">R90</f>
        <v>0</v>
      </c>
      <c r="F91" s="56" t="n">
        <f aca="false">Q90</f>
        <v>90442.0095837337</v>
      </c>
      <c r="G91" s="56" t="n">
        <f aca="false">IF(AND(MOD(A91-1,12)=0,B91&lt;=Inputs!$C$7,E91=0),Inputs!$C$6,0)</f>
        <v>0</v>
      </c>
      <c r="H91" s="56" t="n">
        <f aca="false">IF(B91=1,G91*Inputs!$C$9,0)</f>
        <v>0</v>
      </c>
      <c r="I91" s="56" t="n">
        <f aca="false">I90+G91</f>
        <v>120000</v>
      </c>
      <c r="J91" s="56" t="n">
        <f aca="false">(F91+G91+H91)*((1+D91)^(1/12)-1)</f>
        <v>440.231054880064</v>
      </c>
      <c r="K91" s="56" t="n">
        <f aca="false">(F91+G91+H91+J91)*(Inputs!$C$14+IF(B91&lt;=10,Inputs!$C$12,Inputs!$C$13))/12</f>
        <v>189.338001330445</v>
      </c>
      <c r="L91" s="56" t="n">
        <f aca="false">IF(OR(E91=1,A91&lt;=Inputs!$C$15),0,MAX(Inputs!$C$8*I91-(F91+G91+H91+J91-K91),0))</f>
        <v>30507.0973627167</v>
      </c>
      <c r="M91" s="56" t="n">
        <f aca="false">L91*INDEX(Rates!$B$2:$C$101,C91+1,IF(Inputs!$C$5="Male",1,2))/1000/12*Inputs!$C$16</f>
        <v>148.772944805515</v>
      </c>
      <c r="N91" s="56" t="n">
        <f aca="false">IF($V$1=1,MAX(F91+G91+H91+J91-K91-M91,0)*Inputs!$C$22/12,0)</f>
        <v>603.627531283185</v>
      </c>
      <c r="O91" s="56" t="n">
        <f aca="false">IF(AND(MOD(A91,12)=0,B91&gt;=Inputs!$C$18),MAX(F91+G91+H91+J91-K91-M91-N91,0)*Inputs!$C$17,0)</f>
        <v>0</v>
      </c>
      <c r="P91" s="56" t="n">
        <f aca="false">F91+G91+H91+J91-K91-M91-N91+O91</f>
        <v>89940.5021611946</v>
      </c>
      <c r="Q91" s="56" t="n">
        <f aca="false">IF(OR(E91=1,P91&lt;=0),0,P91)</f>
        <v>89940.5021611946</v>
      </c>
      <c r="R91" s="15" t="n">
        <f aca="false">IF(OR(E91=1,AND(P91&lt;=0,I91&gt;0)),1,0)</f>
        <v>0</v>
      </c>
      <c r="S91" s="15" t="n">
        <f aca="false">IF(L91&gt;0,1,0)</f>
        <v>1</v>
      </c>
    </row>
    <row r="92" customFormat="false" ht="15" hidden="false" customHeight="false" outlineLevel="0" collapsed="false">
      <c r="A92" s="15" t="n">
        <v>91</v>
      </c>
      <c r="B92" s="15" t="n">
        <f aca="false">INT((A92-1)/12)+1</f>
        <v>8</v>
      </c>
      <c r="C92" s="15" t="n">
        <f aca="false">MIN(Inputs!$C$4+B92-1,99)</f>
        <v>81</v>
      </c>
      <c r="D92" s="55" t="n">
        <f aca="false">Inputs!$C$29</f>
        <v>0.06</v>
      </c>
      <c r="E92" s="15" t="n">
        <f aca="false">R91</f>
        <v>0</v>
      </c>
      <c r="F92" s="56" t="n">
        <f aca="false">Q91</f>
        <v>89940.5021611946</v>
      </c>
      <c r="G92" s="56" t="n">
        <f aca="false">IF(AND(MOD(A92-1,12)=0,B92&lt;=Inputs!$C$7,E92=0),Inputs!$C$6,0)</f>
        <v>0</v>
      </c>
      <c r="H92" s="56" t="n">
        <f aca="false">IF(B92=1,G92*Inputs!$C$9,0)</f>
        <v>0</v>
      </c>
      <c r="I92" s="56" t="n">
        <f aca="false">I91+G92</f>
        <v>120000</v>
      </c>
      <c r="J92" s="56" t="n">
        <f aca="false">(F92+G92+H92)*((1+D92)^(1/12)-1)</f>
        <v>437.78994214196</v>
      </c>
      <c r="K92" s="56" t="n">
        <f aca="false">(F92+G92+H92+J92)*(Inputs!$C$14+IF(B92&lt;=10,Inputs!$C$12,Inputs!$C$13))/12</f>
        <v>188.288108548618</v>
      </c>
      <c r="L92" s="56" t="n">
        <f aca="false">IF(OR(E92=1,A92&lt;=Inputs!$C$15),0,MAX(Inputs!$C$8*I92-(F92+G92+H92+J92-K92),0))</f>
        <v>31009.9960052121</v>
      </c>
      <c r="M92" s="56" t="n">
        <f aca="false">L92*INDEX(Rates!$B$2:$C$101,C92+1,IF(Inputs!$C$5="Male",1,2))/1000/12*Inputs!$C$16</f>
        <v>151.225413852084</v>
      </c>
      <c r="N92" s="56" t="n">
        <f aca="false">IF($V$1=1,MAX(F92+G92+H92+J92-K92-M92,0)*Inputs!$C$22/12,0)</f>
        <v>600.258523872906</v>
      </c>
      <c r="O92" s="56" t="n">
        <f aca="false">IF(AND(MOD(A92,12)=0,B92&gt;=Inputs!$C$18),MAX(F92+G92+H92+J92-K92-M92-N92,0)*Inputs!$C$17,0)</f>
        <v>0</v>
      </c>
      <c r="P92" s="56" t="n">
        <f aca="false">F92+G92+H92+J92-K92-M92-N92+O92</f>
        <v>89438.5200570629</v>
      </c>
      <c r="Q92" s="56" t="n">
        <f aca="false">IF(OR(E92=1,P92&lt;=0),0,P92)</f>
        <v>89438.5200570629</v>
      </c>
      <c r="R92" s="15" t="n">
        <f aca="false">IF(OR(E92=1,AND(P92&lt;=0,I92&gt;0)),1,0)</f>
        <v>0</v>
      </c>
      <c r="S92" s="15" t="n">
        <f aca="false">IF(L92&gt;0,1,0)</f>
        <v>1</v>
      </c>
    </row>
    <row r="93" customFormat="false" ht="15" hidden="false" customHeight="false" outlineLevel="0" collapsed="false">
      <c r="A93" s="15" t="n">
        <v>92</v>
      </c>
      <c r="B93" s="15" t="n">
        <f aca="false">INT((A93-1)/12)+1</f>
        <v>8</v>
      </c>
      <c r="C93" s="15" t="n">
        <f aca="false">MIN(Inputs!$C$4+B93-1,99)</f>
        <v>81</v>
      </c>
      <c r="D93" s="55" t="n">
        <f aca="false">Inputs!$C$29</f>
        <v>0.06</v>
      </c>
      <c r="E93" s="15" t="n">
        <f aca="false">R92</f>
        <v>0</v>
      </c>
      <c r="F93" s="56" t="n">
        <f aca="false">Q92</f>
        <v>89438.5200570629</v>
      </c>
      <c r="G93" s="56" t="n">
        <f aca="false">IF(AND(MOD(A93-1,12)=0,B93&lt;=Inputs!$C$7,E93=0),Inputs!$C$6,0)</f>
        <v>0</v>
      </c>
      <c r="H93" s="56" t="n">
        <f aca="false">IF(B93=1,G93*Inputs!$C$9,0)</f>
        <v>0</v>
      </c>
      <c r="I93" s="56" t="n">
        <f aca="false">I92+G93</f>
        <v>120000</v>
      </c>
      <c r="J93" s="56" t="n">
        <f aca="false">(F93+G93+H93)*((1+D93)^(1/12)-1)</f>
        <v>435.346518867202</v>
      </c>
      <c r="K93" s="56" t="n">
        <f aca="false">(F93+G93+H93+J93)*(Inputs!$C$14+IF(B93&lt;=10,Inputs!$C$12,Inputs!$C$13))/12</f>
        <v>187.237222033188</v>
      </c>
      <c r="L93" s="56" t="n">
        <f aca="false">IF(OR(E93=1,A93&lt;=Inputs!$C$15),0,MAX(Inputs!$C$8*I93-(F93+G93+H93+J93-K93),0))</f>
        <v>31513.3706461031</v>
      </c>
      <c r="M93" s="56" t="n">
        <f aca="false">L93*INDEX(Rates!$B$2:$C$101,C93+1,IF(Inputs!$C$5="Male",1,2))/1000/12*Inputs!$C$16</f>
        <v>153.680204184163</v>
      </c>
      <c r="N93" s="56" t="n">
        <f aca="false">IF($V$1=1,MAX(F93+G93+H93+J93-K93-M93,0)*Inputs!$C$22/12,0)</f>
        <v>596.886327664752</v>
      </c>
      <c r="O93" s="56" t="n">
        <f aca="false">IF(AND(MOD(A93,12)=0,B93&gt;=Inputs!$C$18),MAX(F93+G93+H93+J93-K93-M93-N93,0)*Inputs!$C$17,0)</f>
        <v>0</v>
      </c>
      <c r="P93" s="56" t="n">
        <f aca="false">F93+G93+H93+J93-K93-M93-N93+O93</f>
        <v>88936.062822048</v>
      </c>
      <c r="Q93" s="56" t="n">
        <f aca="false">IF(OR(E93=1,P93&lt;=0),0,P93)</f>
        <v>88936.062822048</v>
      </c>
      <c r="R93" s="15" t="n">
        <f aca="false">IF(OR(E93=1,AND(P93&lt;=0,I93&gt;0)),1,0)</f>
        <v>0</v>
      </c>
      <c r="S93" s="15" t="n">
        <f aca="false">IF(L93&gt;0,1,0)</f>
        <v>1</v>
      </c>
    </row>
    <row r="94" customFormat="false" ht="15" hidden="false" customHeight="false" outlineLevel="0" collapsed="false">
      <c r="A94" s="15" t="n">
        <v>93</v>
      </c>
      <c r="B94" s="15" t="n">
        <f aca="false">INT((A94-1)/12)+1</f>
        <v>8</v>
      </c>
      <c r="C94" s="15" t="n">
        <f aca="false">MIN(Inputs!$C$4+B94-1,99)</f>
        <v>81</v>
      </c>
      <c r="D94" s="55" t="n">
        <f aca="false">Inputs!$C$29</f>
        <v>0.06</v>
      </c>
      <c r="E94" s="15" t="n">
        <f aca="false">R93</f>
        <v>0</v>
      </c>
      <c r="F94" s="56" t="n">
        <f aca="false">Q93</f>
        <v>88936.062822048</v>
      </c>
      <c r="G94" s="56" t="n">
        <f aca="false">IF(AND(MOD(A94-1,12)=0,B94&lt;=Inputs!$C$7,E94=0),Inputs!$C$6,0)</f>
        <v>0</v>
      </c>
      <c r="H94" s="56" t="n">
        <f aca="false">IF(B94=1,G94*Inputs!$C$9,0)</f>
        <v>0</v>
      </c>
      <c r="I94" s="56" t="n">
        <f aca="false">I93+G94</f>
        <v>120000</v>
      </c>
      <c r="J94" s="56" t="n">
        <f aca="false">(F94+G94+H94)*((1+D94)^(1/12)-1)</f>
        <v>432.900782868845</v>
      </c>
      <c r="K94" s="56" t="n">
        <f aca="false">(F94+G94+H94+J94)*(Inputs!$C$14+IF(B94&lt;=10,Inputs!$C$12,Inputs!$C$13))/12</f>
        <v>186.185340843577</v>
      </c>
      <c r="L94" s="56" t="n">
        <f aca="false">IF(OR(E94=1,A94&lt;=Inputs!$C$15),0,MAX(Inputs!$C$8*I94-(F94+G94+H94+J94-K94),0))</f>
        <v>32017.2217359267</v>
      </c>
      <c r="M94" s="56" t="n">
        <f aca="false">L94*INDEX(Rates!$B$2:$C$101,C94+1,IF(Inputs!$C$5="Male",1,2))/1000/12*Inputs!$C$16</f>
        <v>156.137317998869</v>
      </c>
      <c r="N94" s="56" t="n">
        <f aca="false">IF($V$1=1,MAX(F94+G94+H94+J94-K94-M94,0)*Inputs!$C$22/12,0)</f>
        <v>593.510939640496</v>
      </c>
      <c r="O94" s="56" t="n">
        <f aca="false">IF(AND(MOD(A94,12)=0,B94&gt;=Inputs!$C$18),MAX(F94+G94+H94+J94-K94-M94-N94,0)*Inputs!$C$17,0)</f>
        <v>0</v>
      </c>
      <c r="P94" s="56" t="n">
        <f aca="false">F94+G94+H94+J94-K94-M94-N94+O94</f>
        <v>88433.1300064339</v>
      </c>
      <c r="Q94" s="56" t="n">
        <f aca="false">IF(OR(E94=1,P94&lt;=0),0,P94)</f>
        <v>88433.1300064339</v>
      </c>
      <c r="R94" s="15" t="n">
        <f aca="false">IF(OR(E94=1,AND(P94&lt;=0,I94&gt;0)),1,0)</f>
        <v>0</v>
      </c>
      <c r="S94" s="15" t="n">
        <f aca="false">IF(L94&gt;0,1,0)</f>
        <v>1</v>
      </c>
    </row>
    <row r="95" customFormat="false" ht="15" hidden="false" customHeight="false" outlineLevel="0" collapsed="false">
      <c r="A95" s="15" t="n">
        <v>94</v>
      </c>
      <c r="B95" s="15" t="n">
        <f aca="false">INT((A95-1)/12)+1</f>
        <v>8</v>
      </c>
      <c r="C95" s="15" t="n">
        <f aca="false">MIN(Inputs!$C$4+B95-1,99)</f>
        <v>81</v>
      </c>
      <c r="D95" s="55" t="n">
        <f aca="false">Inputs!$C$29</f>
        <v>0.06</v>
      </c>
      <c r="E95" s="15" t="n">
        <f aca="false">R94</f>
        <v>0</v>
      </c>
      <c r="F95" s="56" t="n">
        <f aca="false">Q94</f>
        <v>88433.1300064339</v>
      </c>
      <c r="G95" s="56" t="n">
        <f aca="false">IF(AND(MOD(A95-1,12)=0,B95&lt;=Inputs!$C$7,E95=0),Inputs!$C$6,0)</f>
        <v>0</v>
      </c>
      <c r="H95" s="56" t="n">
        <f aca="false">IF(B95=1,G95*Inputs!$C$9,0)</f>
        <v>0</v>
      </c>
      <c r="I95" s="56" t="n">
        <f aca="false">I94+G95</f>
        <v>120000</v>
      </c>
      <c r="J95" s="56" t="n">
        <f aca="false">(F95+G95+H95)*((1+D95)^(1/12)-1)</f>
        <v>430.452731957873</v>
      </c>
      <c r="K95" s="56" t="n">
        <f aca="false">(F95+G95+H95+J95)*(Inputs!$C$14+IF(B95&lt;=10,Inputs!$C$12,Inputs!$C$13))/12</f>
        <v>185.132464038316</v>
      </c>
      <c r="L95" s="56" t="n">
        <f aca="false">IF(OR(E95=1,A95&lt;=Inputs!$C$15),0,MAX(Inputs!$C$8*I95-(F95+G95+H95+J95-K95),0))</f>
        <v>32521.5497256465</v>
      </c>
      <c r="M95" s="56" t="n">
        <f aca="false">L95*INDEX(Rates!$B$2:$C$101,C95+1,IF(Inputs!$C$5="Male",1,2))/1000/12*Inputs!$C$16</f>
        <v>158.596757495403</v>
      </c>
      <c r="N95" s="56" t="n">
        <f aca="false">IF($V$1=1,MAX(F95+G95+H95+J95-K95-M95,0)*Inputs!$C$22/12,0)</f>
        <v>590.132356779054</v>
      </c>
      <c r="O95" s="56" t="n">
        <f aca="false">IF(AND(MOD(A95,12)=0,B95&gt;=Inputs!$C$18),MAX(F95+G95+H95+J95-K95-M95-N95,0)*Inputs!$C$17,0)</f>
        <v>0</v>
      </c>
      <c r="P95" s="56" t="n">
        <f aca="false">F95+G95+H95+J95-K95-M95-N95+O95</f>
        <v>87929.7211600791</v>
      </c>
      <c r="Q95" s="56" t="n">
        <f aca="false">IF(OR(E95=1,P95&lt;=0),0,P95)</f>
        <v>87929.7211600791</v>
      </c>
      <c r="R95" s="15" t="n">
        <f aca="false">IF(OR(E95=1,AND(P95&lt;=0,I95&gt;0)),1,0)</f>
        <v>0</v>
      </c>
      <c r="S95" s="15" t="n">
        <f aca="false">IF(L95&gt;0,1,0)</f>
        <v>1</v>
      </c>
    </row>
    <row r="96" customFormat="false" ht="15" hidden="false" customHeight="false" outlineLevel="0" collapsed="false">
      <c r="A96" s="15" t="n">
        <v>95</v>
      </c>
      <c r="B96" s="15" t="n">
        <f aca="false">INT((A96-1)/12)+1</f>
        <v>8</v>
      </c>
      <c r="C96" s="15" t="n">
        <f aca="false">MIN(Inputs!$C$4+B96-1,99)</f>
        <v>81</v>
      </c>
      <c r="D96" s="55" t="n">
        <f aca="false">Inputs!$C$29</f>
        <v>0.06</v>
      </c>
      <c r="E96" s="15" t="n">
        <f aca="false">R95</f>
        <v>0</v>
      </c>
      <c r="F96" s="56" t="n">
        <f aca="false">Q95</f>
        <v>87929.7211600791</v>
      </c>
      <c r="G96" s="56" t="n">
        <f aca="false">IF(AND(MOD(A96-1,12)=0,B96&lt;=Inputs!$C$7,E96=0),Inputs!$C$6,0)</f>
        <v>0</v>
      </c>
      <c r="H96" s="56" t="n">
        <f aca="false">IF(B96=1,G96*Inputs!$C$9,0)</f>
        <v>0</v>
      </c>
      <c r="I96" s="56" t="n">
        <f aca="false">I95+G96</f>
        <v>120000</v>
      </c>
      <c r="J96" s="56" t="n">
        <f aca="false">(F96+G96+H96)*((1+D96)^(1/12)-1)</f>
        <v>428.002363943199</v>
      </c>
      <c r="K96" s="56" t="n">
        <f aca="false">(F96+G96+H96+J96)*(Inputs!$C$14+IF(B96&lt;=10,Inputs!$C$12,Inputs!$C$13))/12</f>
        <v>184.078590675046</v>
      </c>
      <c r="L96" s="56" t="n">
        <f aca="false">IF(OR(E96=1,A96&lt;=Inputs!$C$15),0,MAX(Inputs!$C$8*I96-(F96+G96+H96+J96-K96),0))</f>
        <v>33026.3550666528</v>
      </c>
      <c r="M96" s="56" t="n">
        <f aca="false">L96*INDEX(Rates!$B$2:$C$101,C96+1,IF(Inputs!$C$5="Male",1,2))/1000/12*Inputs!$C$16</f>
        <v>161.058524875043</v>
      </c>
      <c r="N96" s="56" t="n">
        <f aca="false">IF($V$1=1,MAX(F96+G96+H96+J96-K96-M96,0)*Inputs!$C$22/12,0)</f>
        <v>586.750576056481</v>
      </c>
      <c r="O96" s="56" t="n">
        <f aca="false">IF(AND(MOD(A96,12)=0,B96&gt;=Inputs!$C$18),MAX(F96+G96+H96+J96-K96-M96-N96,0)*Inputs!$C$17,0)</f>
        <v>0</v>
      </c>
      <c r="P96" s="56" t="n">
        <f aca="false">F96+G96+H96+J96-K96-M96-N96+O96</f>
        <v>87425.8358324157</v>
      </c>
      <c r="Q96" s="56" t="n">
        <f aca="false">IF(OR(E96=1,P96&lt;=0),0,P96)</f>
        <v>87425.8358324157</v>
      </c>
      <c r="R96" s="15" t="n">
        <f aca="false">IF(OR(E96=1,AND(P96&lt;=0,I96&gt;0)),1,0)</f>
        <v>0</v>
      </c>
      <c r="S96" s="15" t="n">
        <f aca="false">IF(L96&gt;0,1,0)</f>
        <v>1</v>
      </c>
    </row>
    <row r="97" customFormat="false" ht="15" hidden="false" customHeight="false" outlineLevel="0" collapsed="false">
      <c r="A97" s="15" t="n">
        <v>96</v>
      </c>
      <c r="B97" s="15" t="n">
        <f aca="false">INT((A97-1)/12)+1</f>
        <v>8</v>
      </c>
      <c r="C97" s="15" t="n">
        <f aca="false">MIN(Inputs!$C$4+B97-1,99)</f>
        <v>81</v>
      </c>
      <c r="D97" s="55" t="n">
        <f aca="false">Inputs!$C$29</f>
        <v>0.06</v>
      </c>
      <c r="E97" s="15" t="n">
        <f aca="false">R96</f>
        <v>0</v>
      </c>
      <c r="F97" s="56" t="n">
        <f aca="false">Q96</f>
        <v>87425.8358324157</v>
      </c>
      <c r="G97" s="56" t="n">
        <f aca="false">IF(AND(MOD(A97-1,12)=0,B97&lt;=Inputs!$C$7,E97=0),Inputs!$C$6,0)</f>
        <v>0</v>
      </c>
      <c r="H97" s="56" t="n">
        <f aca="false">IF(B97=1,G97*Inputs!$C$9,0)</f>
        <v>0</v>
      </c>
      <c r="I97" s="56" t="n">
        <f aca="false">I96+G97</f>
        <v>120000</v>
      </c>
      <c r="J97" s="56" t="n">
        <f aca="false">(F97+G97+H97)*((1+D97)^(1/12)-1)</f>
        <v>425.549676631664</v>
      </c>
      <c r="K97" s="56" t="n">
        <f aca="false">(F97+G97+H97+J97)*(Inputs!$C$14+IF(B97&lt;=10,Inputs!$C$12,Inputs!$C$13))/12</f>
        <v>183.023719810515</v>
      </c>
      <c r="L97" s="56" t="n">
        <f aca="false">IF(OR(E97=1,A97&lt;=Inputs!$C$15),0,MAX(Inputs!$C$8*I97-(F97+G97+H97+J97-K97),0))</f>
        <v>33531.6382107632</v>
      </c>
      <c r="M97" s="56" t="n">
        <f aca="false">L97*INDEX(Rates!$B$2:$C$101,C97+1,IF(Inputs!$C$5="Male",1,2))/1000/12*Inputs!$C$16</f>
        <v>163.522622341155</v>
      </c>
      <c r="N97" s="56" t="n">
        <f aca="false">IF($V$1=1,MAX(F97+G97+H97+J97-K97-M97,0)*Inputs!$C$22/12,0)</f>
        <v>583.365594445971</v>
      </c>
      <c r="O97" s="56" t="n">
        <f aca="false">IF(AND(MOD(A97,12)=0,B97&gt;=Inputs!$C$18),MAX(F97+G97+H97+J97-K97-M97-N97,0)*Inputs!$C$17,0)</f>
        <v>0</v>
      </c>
      <c r="P97" s="56" t="n">
        <f aca="false">F97+G97+H97+J97-K97-M97-N97+O97</f>
        <v>86921.4735724497</v>
      </c>
      <c r="Q97" s="56" t="n">
        <f aca="false">IF(OR(E97=1,P97&lt;=0),0,P97)</f>
        <v>86921.4735724497</v>
      </c>
      <c r="R97" s="15" t="n">
        <f aca="false">IF(OR(E97=1,AND(P97&lt;=0,I97&gt;0)),1,0)</f>
        <v>0</v>
      </c>
      <c r="S97" s="15" t="n">
        <f aca="false">IF(L97&gt;0,1,0)</f>
        <v>1</v>
      </c>
    </row>
    <row r="98" customFormat="false" ht="15" hidden="false" customHeight="false" outlineLevel="0" collapsed="false">
      <c r="A98" s="15" t="n">
        <v>97</v>
      </c>
      <c r="B98" s="15" t="n">
        <f aca="false">INT((A98-1)/12)+1</f>
        <v>9</v>
      </c>
      <c r="C98" s="15" t="n">
        <f aca="false">MIN(Inputs!$C$4+B98-1,99)</f>
        <v>82</v>
      </c>
      <c r="D98" s="55" t="n">
        <f aca="false">Inputs!$C$29</f>
        <v>0.06</v>
      </c>
      <c r="E98" s="15" t="n">
        <f aca="false">R97</f>
        <v>0</v>
      </c>
      <c r="F98" s="56" t="n">
        <f aca="false">Q97</f>
        <v>86921.4735724497</v>
      </c>
      <c r="G98" s="56" t="n">
        <f aca="false">IF(AND(MOD(A98-1,12)=0,B98&lt;=Inputs!$C$7,E98=0),Inputs!$C$6,0)</f>
        <v>0</v>
      </c>
      <c r="H98" s="56" t="n">
        <f aca="false">IF(B98=1,G98*Inputs!$C$9,0)</f>
        <v>0</v>
      </c>
      <c r="I98" s="56" t="n">
        <f aca="false">I97+G98</f>
        <v>120000</v>
      </c>
      <c r="J98" s="56" t="n">
        <f aca="false">(F98+G98+H98)*((1+D98)^(1/12)-1)</f>
        <v>423.094667828028</v>
      </c>
      <c r="K98" s="56" t="n">
        <f aca="false">(F98+G98+H98+J98)*(Inputs!$C$14+IF(B98&lt;=10,Inputs!$C$12,Inputs!$C$13))/12</f>
        <v>181.967850500579</v>
      </c>
      <c r="L98" s="56" t="n">
        <f aca="false">IF(OR(E98=1,A98&lt;=Inputs!$C$15),0,MAX(Inputs!$C$8*I98-(F98+G98+H98+J98-K98),0))</f>
        <v>34037.3996102228</v>
      </c>
      <c r="M98" s="56" t="n">
        <f aca="false">L98*INDEX(Rates!$B$2:$C$101,C98+1,IF(Inputs!$C$5="Male",1,2))/1000/12*Inputs!$C$16</f>
        <v>188.028268346806</v>
      </c>
      <c r="N98" s="56" t="n">
        <f aca="false">IF($V$1=1,MAX(F98+G98+H98+J98-K98-M98,0)*Inputs!$C$22/12,0)</f>
        <v>579.830480809536</v>
      </c>
      <c r="O98" s="56" t="n">
        <f aca="false">IF(AND(MOD(A98,12)=0,B98&gt;=Inputs!$C$18),MAX(F98+G98+H98+J98-K98-M98-N98,0)*Inputs!$C$17,0)</f>
        <v>0</v>
      </c>
      <c r="P98" s="56" t="n">
        <f aca="false">F98+G98+H98+J98-K98-M98-N98+O98</f>
        <v>86394.7416406208</v>
      </c>
      <c r="Q98" s="56" t="n">
        <f aca="false">IF(OR(E98=1,P98&lt;=0),0,P98)</f>
        <v>86394.7416406208</v>
      </c>
      <c r="R98" s="15" t="n">
        <f aca="false">IF(OR(E98=1,AND(P98&lt;=0,I98&gt;0)),1,0)</f>
        <v>0</v>
      </c>
      <c r="S98" s="15" t="n">
        <f aca="false">IF(L98&gt;0,1,0)</f>
        <v>1</v>
      </c>
    </row>
    <row r="99" customFormat="false" ht="15" hidden="false" customHeight="false" outlineLevel="0" collapsed="false">
      <c r="A99" s="15" t="n">
        <v>98</v>
      </c>
      <c r="B99" s="15" t="n">
        <f aca="false">INT((A99-1)/12)+1</f>
        <v>9</v>
      </c>
      <c r="C99" s="15" t="n">
        <f aca="false">MIN(Inputs!$C$4+B99-1,99)</f>
        <v>82</v>
      </c>
      <c r="D99" s="55" t="n">
        <f aca="false">Inputs!$C$29</f>
        <v>0.06</v>
      </c>
      <c r="E99" s="15" t="n">
        <f aca="false">R98</f>
        <v>0</v>
      </c>
      <c r="F99" s="56" t="n">
        <f aca="false">Q98</f>
        <v>86394.7416406208</v>
      </c>
      <c r="G99" s="56" t="n">
        <f aca="false">IF(AND(MOD(A99-1,12)=0,B99&lt;=Inputs!$C$7,E99=0),Inputs!$C$6,0)</f>
        <v>0</v>
      </c>
      <c r="H99" s="56" t="n">
        <f aca="false">IF(B99=1,G99*Inputs!$C$9,0)</f>
        <v>0</v>
      </c>
      <c r="I99" s="56" t="n">
        <f aca="false">I98+G99</f>
        <v>120000</v>
      </c>
      <c r="J99" s="56" t="n">
        <f aca="false">(F99+G99+H99)*((1+D99)^(1/12)-1)</f>
        <v>420.53077351547</v>
      </c>
      <c r="K99" s="56" t="n">
        <f aca="false">(F99+G99+H99+J99)*(Inputs!$C$14+IF(B99&lt;=10,Inputs!$C$12,Inputs!$C$13))/12</f>
        <v>180.865150862784</v>
      </c>
      <c r="L99" s="56" t="n">
        <f aca="false">IF(OR(E99=1,A99&lt;=Inputs!$C$15),0,MAX(Inputs!$C$8*I99-(F99+G99+H99+J99-K99),0))</f>
        <v>34565.5927367265</v>
      </c>
      <c r="M99" s="56" t="n">
        <f aca="false">L99*INDEX(Rates!$B$2:$C$101,C99+1,IF(Inputs!$C$5="Male",1,2))/1000/12*Inputs!$C$16</f>
        <v>190.9460952098</v>
      </c>
      <c r="N99" s="56" t="n">
        <f aca="false">IF($V$1=1,MAX(F99+G99+H99+J99-K99-M99,0)*Inputs!$C$22/12,0)</f>
        <v>576.289741120425</v>
      </c>
      <c r="O99" s="56" t="n">
        <f aca="false">IF(AND(MOD(A99,12)=0,B99&gt;=Inputs!$C$18),MAX(F99+G99+H99+J99-K99-M99-N99,0)*Inputs!$C$17,0)</f>
        <v>0</v>
      </c>
      <c r="P99" s="56" t="n">
        <f aca="false">F99+G99+H99+J99-K99-M99-N99+O99</f>
        <v>85867.1714269433</v>
      </c>
      <c r="Q99" s="56" t="n">
        <f aca="false">IF(OR(E99=1,P99&lt;=0),0,P99)</f>
        <v>85867.1714269433</v>
      </c>
      <c r="R99" s="15" t="n">
        <f aca="false">IF(OR(E99=1,AND(P99&lt;=0,I99&gt;0)),1,0)</f>
        <v>0</v>
      </c>
      <c r="S99" s="15" t="n">
        <f aca="false">IF(L99&gt;0,1,0)</f>
        <v>1</v>
      </c>
    </row>
    <row r="100" customFormat="false" ht="15" hidden="false" customHeight="false" outlineLevel="0" collapsed="false">
      <c r="A100" s="15" t="n">
        <v>99</v>
      </c>
      <c r="B100" s="15" t="n">
        <f aca="false">INT((A100-1)/12)+1</f>
        <v>9</v>
      </c>
      <c r="C100" s="15" t="n">
        <f aca="false">MIN(Inputs!$C$4+B100-1,99)</f>
        <v>82</v>
      </c>
      <c r="D100" s="55" t="n">
        <f aca="false">Inputs!$C$29</f>
        <v>0.06</v>
      </c>
      <c r="E100" s="15" t="n">
        <f aca="false">R99</f>
        <v>0</v>
      </c>
      <c r="F100" s="56" t="n">
        <f aca="false">Q99</f>
        <v>85867.1714269433</v>
      </c>
      <c r="G100" s="56" t="n">
        <f aca="false">IF(AND(MOD(A100-1,12)=0,B100&lt;=Inputs!$C$7,E100=0),Inputs!$C$6,0)</f>
        <v>0</v>
      </c>
      <c r="H100" s="56" t="n">
        <f aca="false">IF(B100=1,G100*Inputs!$C$9,0)</f>
        <v>0</v>
      </c>
      <c r="I100" s="56" t="n">
        <f aca="false">I99+G100</f>
        <v>120000</v>
      </c>
      <c r="J100" s="56" t="n">
        <f aca="false">(F100+G100+H100)*((1+D100)^(1/12)-1)</f>
        <v>417.962798823626</v>
      </c>
      <c r="K100" s="56" t="n">
        <f aca="false">(F100+G100+H100+J100)*(Inputs!$C$14+IF(B100&lt;=10,Inputs!$C$12,Inputs!$C$13))/12</f>
        <v>179.760696303681</v>
      </c>
      <c r="L100" s="56" t="n">
        <f aca="false">IF(OR(E100=1,A100&lt;=Inputs!$C$15),0,MAX(Inputs!$C$8*I100-(F100+G100+H100+J100-K100),0))</f>
        <v>35094.6264705368</v>
      </c>
      <c r="M100" s="56" t="n">
        <f aca="false">L100*INDEX(Rates!$B$2:$C$101,C100+1,IF(Inputs!$C$5="Male",1,2))/1000/12*Inputs!$C$16</f>
        <v>193.868565727657</v>
      </c>
      <c r="N100" s="56" t="n">
        <f aca="false">IF($V$1=1,MAX(F100+G100+H100+J100-K100-M100,0)*Inputs!$C$22/12,0)</f>
        <v>572.743366424904</v>
      </c>
      <c r="O100" s="56" t="n">
        <f aca="false">IF(AND(MOD(A100,12)=0,B100&gt;=Inputs!$C$18),MAX(F100+G100+H100+J100-K100-M100-N100,0)*Inputs!$C$17,0)</f>
        <v>0</v>
      </c>
      <c r="P100" s="56" t="n">
        <f aca="false">F100+G100+H100+J100-K100-M100-N100+O100</f>
        <v>85338.7615973107</v>
      </c>
      <c r="Q100" s="56" t="n">
        <f aca="false">IF(OR(E100=1,P100&lt;=0),0,P100)</f>
        <v>85338.7615973107</v>
      </c>
      <c r="R100" s="15" t="n">
        <f aca="false">IF(OR(E100=1,AND(P100&lt;=0,I100&gt;0)),1,0)</f>
        <v>0</v>
      </c>
      <c r="S100" s="15" t="n">
        <f aca="false">IF(L100&gt;0,1,0)</f>
        <v>1</v>
      </c>
    </row>
    <row r="101" customFormat="false" ht="15" hidden="false" customHeight="false" outlineLevel="0" collapsed="false">
      <c r="A101" s="15" t="n">
        <v>100</v>
      </c>
      <c r="B101" s="15" t="n">
        <f aca="false">INT((A101-1)/12)+1</f>
        <v>9</v>
      </c>
      <c r="C101" s="15" t="n">
        <f aca="false">MIN(Inputs!$C$4+B101-1,99)</f>
        <v>82</v>
      </c>
      <c r="D101" s="55" t="n">
        <f aca="false">Inputs!$C$29</f>
        <v>0.06</v>
      </c>
      <c r="E101" s="15" t="n">
        <f aca="false">R100</f>
        <v>0</v>
      </c>
      <c r="F101" s="56" t="n">
        <f aca="false">Q100</f>
        <v>85338.7615973107</v>
      </c>
      <c r="G101" s="56" t="n">
        <f aca="false">IF(AND(MOD(A101-1,12)=0,B101&lt;=Inputs!$C$7,E101=0),Inputs!$C$6,0)</f>
        <v>0</v>
      </c>
      <c r="H101" s="56" t="n">
        <f aca="false">IF(B101=1,G101*Inputs!$C$9,0)</f>
        <v>0</v>
      </c>
      <c r="I101" s="56" t="n">
        <f aca="false">I100+G101</f>
        <v>120000</v>
      </c>
      <c r="J101" s="56" t="n">
        <f aca="false">(F101+G101+H101)*((1+D101)^(1/12)-1)</f>
        <v>415.390737258665</v>
      </c>
      <c r="K101" s="56" t="n">
        <f aca="false">(F101+G101+H101+J101)*(Inputs!$C$14+IF(B101&lt;=10,Inputs!$C$12,Inputs!$C$13))/12</f>
        <v>178.654484030353</v>
      </c>
      <c r="L101" s="56" t="n">
        <f aca="false">IF(OR(E101=1,A101&lt;=Inputs!$C$15),0,MAX(Inputs!$C$8*I101-(F101+G101+H101+J101-K101),0))</f>
        <v>35624.502149461</v>
      </c>
      <c r="M101" s="56" t="n">
        <f aca="false">L101*INDEX(Rates!$B$2:$C$101,C101+1,IF(Inputs!$C$5="Male",1,2))/1000/12*Inputs!$C$16</f>
        <v>196.795687290648</v>
      </c>
      <c r="N101" s="56" t="n">
        <f aca="false">IF($V$1=1,MAX(F101+G101+H101+J101-K101-M101,0)*Inputs!$C$22/12,0)</f>
        <v>569.191347754989</v>
      </c>
      <c r="O101" s="56" t="n">
        <f aca="false">IF(AND(MOD(A101,12)=0,B101&gt;=Inputs!$C$18),MAX(F101+G101+H101+J101-K101-M101-N101,0)*Inputs!$C$17,0)</f>
        <v>0</v>
      </c>
      <c r="P101" s="56" t="n">
        <f aca="false">F101+G101+H101+J101-K101-M101-N101+O101</f>
        <v>84809.5108154933</v>
      </c>
      <c r="Q101" s="56" t="n">
        <f aca="false">IF(OR(E101=1,P101&lt;=0),0,P101)</f>
        <v>84809.5108154933</v>
      </c>
      <c r="R101" s="15" t="n">
        <f aca="false">IF(OR(E101=1,AND(P101&lt;=0,I101&gt;0)),1,0)</f>
        <v>0</v>
      </c>
      <c r="S101" s="15" t="n">
        <f aca="false">IF(L101&gt;0,1,0)</f>
        <v>1</v>
      </c>
    </row>
    <row r="102" customFormat="false" ht="15" hidden="false" customHeight="false" outlineLevel="0" collapsed="false">
      <c r="A102" s="15" t="n">
        <v>101</v>
      </c>
      <c r="B102" s="15" t="n">
        <f aca="false">INT((A102-1)/12)+1</f>
        <v>9</v>
      </c>
      <c r="C102" s="15" t="n">
        <f aca="false">MIN(Inputs!$C$4+B102-1,99)</f>
        <v>82</v>
      </c>
      <c r="D102" s="55" t="n">
        <f aca="false">Inputs!$C$29</f>
        <v>0.06</v>
      </c>
      <c r="E102" s="15" t="n">
        <f aca="false">R101</f>
        <v>0</v>
      </c>
      <c r="F102" s="56" t="n">
        <f aca="false">Q101</f>
        <v>84809.5108154933</v>
      </c>
      <c r="G102" s="56" t="n">
        <f aca="false">IF(AND(MOD(A102-1,12)=0,B102&lt;=Inputs!$C$7,E102=0),Inputs!$C$6,0)</f>
        <v>0</v>
      </c>
      <c r="H102" s="56" t="n">
        <f aca="false">IF(B102=1,G102*Inputs!$C$9,0)</f>
        <v>0</v>
      </c>
      <c r="I102" s="56" t="n">
        <f aca="false">I101+G102</f>
        <v>120000</v>
      </c>
      <c r="J102" s="56" t="n">
        <f aca="false">(F102+G102+H102)*((1+D102)^(1/12)-1)</f>
        <v>412.814582316422</v>
      </c>
      <c r="K102" s="56" t="n">
        <f aca="false">(F102+G102+H102+J102)*(Inputs!$C$14+IF(B102&lt;=10,Inputs!$C$12,Inputs!$C$13))/12</f>
        <v>177.546511245437</v>
      </c>
      <c r="L102" s="56" t="n">
        <f aca="false">IF(OR(E102=1,A102&lt;=Inputs!$C$15),0,MAX(Inputs!$C$8*I102-(F102+G102+H102+J102-K102),0))</f>
        <v>36155.2211134357</v>
      </c>
      <c r="M102" s="56" t="n">
        <f aca="false">L102*INDEX(Rates!$B$2:$C$101,C102+1,IF(Inputs!$C$5="Male",1,2))/1000/12*Inputs!$C$16</f>
        <v>199.727467300804</v>
      </c>
      <c r="N102" s="56" t="n">
        <f aca="false">IF($V$1=1,MAX(F102+G102+H102+J102-K102-M102,0)*Inputs!$C$22/12,0)</f>
        <v>565.633676128423</v>
      </c>
      <c r="O102" s="56" t="n">
        <f aca="false">IF(AND(MOD(A102,12)=0,B102&gt;=Inputs!$C$18),MAX(F102+G102+H102+J102-K102-M102-N102,0)*Inputs!$C$17,0)</f>
        <v>0</v>
      </c>
      <c r="P102" s="56" t="n">
        <f aca="false">F102+G102+H102+J102-K102-M102-N102+O102</f>
        <v>84279.4177431351</v>
      </c>
      <c r="Q102" s="56" t="n">
        <f aca="false">IF(OR(E102=1,P102&lt;=0),0,P102)</f>
        <v>84279.4177431351</v>
      </c>
      <c r="R102" s="15" t="n">
        <f aca="false">IF(OR(E102=1,AND(P102&lt;=0,I102&gt;0)),1,0)</f>
        <v>0</v>
      </c>
      <c r="S102" s="15" t="n">
        <f aca="false">IF(L102&gt;0,1,0)</f>
        <v>1</v>
      </c>
    </row>
    <row r="103" customFormat="false" ht="15" hidden="false" customHeight="false" outlineLevel="0" collapsed="false">
      <c r="A103" s="15" t="n">
        <v>102</v>
      </c>
      <c r="B103" s="15" t="n">
        <f aca="false">INT((A103-1)/12)+1</f>
        <v>9</v>
      </c>
      <c r="C103" s="15" t="n">
        <f aca="false">MIN(Inputs!$C$4+B103-1,99)</f>
        <v>82</v>
      </c>
      <c r="D103" s="55" t="n">
        <f aca="false">Inputs!$C$29</f>
        <v>0.06</v>
      </c>
      <c r="E103" s="15" t="n">
        <f aca="false">R102</f>
        <v>0</v>
      </c>
      <c r="F103" s="56" t="n">
        <f aca="false">Q102</f>
        <v>84279.4177431351</v>
      </c>
      <c r="G103" s="56" t="n">
        <f aca="false">IF(AND(MOD(A103-1,12)=0,B103&lt;=Inputs!$C$7,E103=0),Inputs!$C$6,0)</f>
        <v>0</v>
      </c>
      <c r="H103" s="56" t="n">
        <f aca="false">IF(B103=1,G103*Inputs!$C$9,0)</f>
        <v>0</v>
      </c>
      <c r="I103" s="56" t="n">
        <f aca="false">I102+G103</f>
        <v>120000</v>
      </c>
      <c r="J103" s="56" t="n">
        <f aca="false">(F103+G103+H103)*((1+D103)^(1/12)-1)</f>
        <v>410.23432748238</v>
      </c>
      <c r="K103" s="56" t="n">
        <f aca="false">(F103+G103+H103+J103)*(Inputs!$C$14+IF(B103&lt;=10,Inputs!$C$12,Inputs!$C$13))/12</f>
        <v>176.43677514712</v>
      </c>
      <c r="L103" s="56" t="n">
        <f aca="false">IF(OR(E103=1,A103&lt;=Inputs!$C$15),0,MAX(Inputs!$C$8*I103-(F103+G103+H103+J103-K103),0))</f>
        <v>36686.7847045296</v>
      </c>
      <c r="M103" s="56" t="n">
        <f aca="false">L103*INDEX(Rates!$B$2:$C$101,C103+1,IF(Inputs!$C$5="Male",1,2))/1000/12*Inputs!$C$16</f>
        <v>202.663913171939</v>
      </c>
      <c r="N103" s="56" t="n">
        <f aca="false">IF($V$1=1,MAX(F103+G103+H103+J103-K103-M103,0)*Inputs!$C$22/12,0)</f>
        <v>562.070342548656</v>
      </c>
      <c r="O103" s="56" t="n">
        <f aca="false">IF(AND(MOD(A103,12)=0,B103&gt;=Inputs!$C$18),MAX(F103+G103+H103+J103-K103-M103-N103,0)*Inputs!$C$17,0)</f>
        <v>0</v>
      </c>
      <c r="P103" s="56" t="n">
        <f aca="false">F103+G103+H103+J103-K103-M103-N103+O103</f>
        <v>83748.4810397498</v>
      </c>
      <c r="Q103" s="56" t="n">
        <f aca="false">IF(OR(E103=1,P103&lt;=0),0,P103)</f>
        <v>83748.4810397498</v>
      </c>
      <c r="R103" s="15" t="n">
        <f aca="false">IF(OR(E103=1,AND(P103&lt;=0,I103&gt;0)),1,0)</f>
        <v>0</v>
      </c>
      <c r="S103" s="15" t="n">
        <f aca="false">IF(L103&gt;0,1,0)</f>
        <v>1</v>
      </c>
    </row>
    <row r="104" customFormat="false" ht="15" hidden="false" customHeight="false" outlineLevel="0" collapsed="false">
      <c r="A104" s="15" t="n">
        <v>103</v>
      </c>
      <c r="B104" s="15" t="n">
        <f aca="false">INT((A104-1)/12)+1</f>
        <v>9</v>
      </c>
      <c r="C104" s="15" t="n">
        <f aca="false">MIN(Inputs!$C$4+B104-1,99)</f>
        <v>82</v>
      </c>
      <c r="D104" s="55" t="n">
        <f aca="false">Inputs!$C$29</f>
        <v>0.06</v>
      </c>
      <c r="E104" s="15" t="n">
        <f aca="false">R103</f>
        <v>0</v>
      </c>
      <c r="F104" s="56" t="n">
        <f aca="false">Q103</f>
        <v>83748.4810397498</v>
      </c>
      <c r="G104" s="56" t="n">
        <f aca="false">IF(AND(MOD(A104-1,12)=0,B104&lt;=Inputs!$C$7,E104=0),Inputs!$C$6,0)</f>
        <v>0</v>
      </c>
      <c r="H104" s="56" t="n">
        <f aca="false">IF(B104=1,G104*Inputs!$C$9,0)</f>
        <v>0</v>
      </c>
      <c r="I104" s="56" t="n">
        <f aca="false">I103+G104</f>
        <v>120000</v>
      </c>
      <c r="J104" s="56" t="n">
        <f aca="false">(F104+G104+H104)*((1+D104)^(1/12)-1)</f>
        <v>407.649966231656</v>
      </c>
      <c r="K104" s="56" t="n">
        <f aca="false">(F104+G104+H104+J104)*(Inputs!$C$14+IF(B104&lt;=10,Inputs!$C$12,Inputs!$C$13))/12</f>
        <v>175.325272929128</v>
      </c>
      <c r="L104" s="56" t="n">
        <f aca="false">IF(OR(E104=1,A104&lt;=Inputs!$C$15),0,MAX(Inputs!$C$8*I104-(F104+G104+H104+J104-K104),0))</f>
        <v>37219.1942669477</v>
      </c>
      <c r="M104" s="56" t="n">
        <f aca="false">L104*INDEX(Rates!$B$2:$C$101,C104+1,IF(Inputs!$C$5="Male",1,2))/1000/12*Inputs!$C$16</f>
        <v>205.605032329664</v>
      </c>
      <c r="N104" s="56" t="n">
        <f aca="false">IF($V$1=1,MAX(F104+G104+H104+J104-K104-M104,0)*Inputs!$C$22/12,0)</f>
        <v>558.501338004818</v>
      </c>
      <c r="O104" s="56" t="n">
        <f aca="false">IF(AND(MOD(A104,12)=0,B104&gt;=Inputs!$C$18),MAX(F104+G104+H104+J104-K104-M104-N104,0)*Inputs!$C$17,0)</f>
        <v>0</v>
      </c>
      <c r="P104" s="56" t="n">
        <f aca="false">F104+G104+H104+J104-K104-M104-N104+O104</f>
        <v>83216.6993627178</v>
      </c>
      <c r="Q104" s="56" t="n">
        <f aca="false">IF(OR(E104=1,P104&lt;=0),0,P104)</f>
        <v>83216.6993627178</v>
      </c>
      <c r="R104" s="15" t="n">
        <f aca="false">IF(OR(E104=1,AND(P104&lt;=0,I104&gt;0)),1,0)</f>
        <v>0</v>
      </c>
      <c r="S104" s="15" t="n">
        <f aca="false">IF(L104&gt;0,1,0)</f>
        <v>1</v>
      </c>
    </row>
    <row r="105" customFormat="false" ht="15" hidden="false" customHeight="false" outlineLevel="0" collapsed="false">
      <c r="A105" s="15" t="n">
        <v>104</v>
      </c>
      <c r="B105" s="15" t="n">
        <f aca="false">INT((A105-1)/12)+1</f>
        <v>9</v>
      </c>
      <c r="C105" s="15" t="n">
        <f aca="false">MIN(Inputs!$C$4+B105-1,99)</f>
        <v>82</v>
      </c>
      <c r="D105" s="55" t="n">
        <f aca="false">Inputs!$C$29</f>
        <v>0.06</v>
      </c>
      <c r="E105" s="15" t="n">
        <f aca="false">R104</f>
        <v>0</v>
      </c>
      <c r="F105" s="56" t="n">
        <f aca="false">Q104</f>
        <v>83216.6993627178</v>
      </c>
      <c r="G105" s="56" t="n">
        <f aca="false">IF(AND(MOD(A105-1,12)=0,B105&lt;=Inputs!$C$7,E105=0),Inputs!$C$6,0)</f>
        <v>0</v>
      </c>
      <c r="H105" s="56" t="n">
        <f aca="false">IF(B105=1,G105*Inputs!$C$9,0)</f>
        <v>0</v>
      </c>
      <c r="I105" s="56" t="n">
        <f aca="false">I104+G105</f>
        <v>120000</v>
      </c>
      <c r="J105" s="56" t="n">
        <f aca="false">(F105+G105+H105)*((1+D105)^(1/12)-1)</f>
        <v>405.06149202898</v>
      </c>
      <c r="K105" s="56" t="n">
        <f aca="false">(F105+G105+H105+J105)*(Inputs!$C$14+IF(B105&lt;=10,Inputs!$C$12,Inputs!$C$13))/12</f>
        <v>174.212001780723</v>
      </c>
      <c r="L105" s="56" t="n">
        <f aca="false">IF(OR(E105=1,A105&lt;=Inputs!$C$15),0,MAX(Inputs!$C$8*I105-(F105+G105+H105+J105-K105),0))</f>
        <v>37752.4511470339</v>
      </c>
      <c r="M105" s="56" t="n">
        <f aca="false">L105*INDEX(Rates!$B$2:$C$101,C105+1,IF(Inputs!$C$5="Male",1,2))/1000/12*Inputs!$C$16</f>
        <v>208.550832211407</v>
      </c>
      <c r="N105" s="56" t="n">
        <f aca="false">IF($V$1=1,MAX(F105+G105+H105+J105-K105-M105,0)*Inputs!$C$22/12,0)</f>
        <v>554.926653471698</v>
      </c>
      <c r="O105" s="56" t="n">
        <f aca="false">IF(AND(MOD(A105,12)=0,B105&gt;=Inputs!$C$18),MAX(F105+G105+H105+J105-K105-M105-N105,0)*Inputs!$C$17,0)</f>
        <v>0</v>
      </c>
      <c r="P105" s="56" t="n">
        <f aca="false">F105+G105+H105+J105-K105-M105-N105+O105</f>
        <v>82684.071367283</v>
      </c>
      <c r="Q105" s="56" t="n">
        <f aca="false">IF(OR(E105=1,P105&lt;=0),0,P105)</f>
        <v>82684.071367283</v>
      </c>
      <c r="R105" s="15" t="n">
        <f aca="false">IF(OR(E105=1,AND(P105&lt;=0,I105&gt;0)),1,0)</f>
        <v>0</v>
      </c>
      <c r="S105" s="15" t="n">
        <f aca="false">IF(L105&gt;0,1,0)</f>
        <v>1</v>
      </c>
    </row>
    <row r="106" customFormat="false" ht="15" hidden="false" customHeight="false" outlineLevel="0" collapsed="false">
      <c r="A106" s="15" t="n">
        <v>105</v>
      </c>
      <c r="B106" s="15" t="n">
        <f aca="false">INT((A106-1)/12)+1</f>
        <v>9</v>
      </c>
      <c r="C106" s="15" t="n">
        <f aca="false">MIN(Inputs!$C$4+B106-1,99)</f>
        <v>82</v>
      </c>
      <c r="D106" s="55" t="n">
        <f aca="false">Inputs!$C$29</f>
        <v>0.06</v>
      </c>
      <c r="E106" s="15" t="n">
        <f aca="false">R105</f>
        <v>0</v>
      </c>
      <c r="F106" s="56" t="n">
        <f aca="false">Q105</f>
        <v>82684.071367283</v>
      </c>
      <c r="G106" s="56" t="n">
        <f aca="false">IF(AND(MOD(A106-1,12)=0,B106&lt;=Inputs!$C$7,E106=0),Inputs!$C$6,0)</f>
        <v>0</v>
      </c>
      <c r="H106" s="56" t="n">
        <f aca="false">IF(B106=1,G106*Inputs!$C$9,0)</f>
        <v>0</v>
      </c>
      <c r="I106" s="56" t="n">
        <f aca="false">I105+G106</f>
        <v>120000</v>
      </c>
      <c r="J106" s="56" t="n">
        <f aca="false">(F106+G106+H106)*((1+D106)^(1/12)-1)</f>
        <v>402.468898328683</v>
      </c>
      <c r="K106" s="56" t="n">
        <f aca="false">(F106+G106+H106+J106)*(Inputs!$C$14+IF(B106&lt;=10,Inputs!$C$12,Inputs!$C$13))/12</f>
        <v>173.096958886691</v>
      </c>
      <c r="L106" s="56" t="n">
        <f aca="false">IF(OR(E106=1,A106&lt;=Inputs!$C$15),0,MAX(Inputs!$C$8*I106-(F106+G106+H106+J106-K106),0))</f>
        <v>38286.5566932751</v>
      </c>
      <c r="M106" s="56" t="n">
        <f aca="false">L106*INDEX(Rates!$B$2:$C$101,C106+1,IF(Inputs!$C$5="Male",1,2))/1000/12*Inputs!$C$16</f>
        <v>211.501320266434</v>
      </c>
      <c r="N106" s="56" t="n">
        <f aca="false">IF($V$1=1,MAX(F106+G106+H106+J106-K106-M106,0)*Inputs!$C$22/12,0)</f>
        <v>551.346279909723</v>
      </c>
      <c r="O106" s="56" t="n">
        <f aca="false">IF(AND(MOD(A106,12)=0,B106&gt;=Inputs!$C$18),MAX(F106+G106+H106+J106-K106-M106-N106,0)*Inputs!$C$17,0)</f>
        <v>0</v>
      </c>
      <c r="P106" s="56" t="n">
        <f aca="false">F106+G106+H106+J106-K106-M106-N106+O106</f>
        <v>82150.5957065488</v>
      </c>
      <c r="Q106" s="56" t="n">
        <f aca="false">IF(OR(E106=1,P106&lt;=0),0,P106)</f>
        <v>82150.5957065488</v>
      </c>
      <c r="R106" s="15" t="n">
        <f aca="false">IF(OR(E106=1,AND(P106&lt;=0,I106&gt;0)),1,0)</f>
        <v>0</v>
      </c>
      <c r="S106" s="15" t="n">
        <f aca="false">IF(L106&gt;0,1,0)</f>
        <v>1</v>
      </c>
    </row>
    <row r="107" customFormat="false" ht="15" hidden="false" customHeight="false" outlineLevel="0" collapsed="false">
      <c r="A107" s="15" t="n">
        <v>106</v>
      </c>
      <c r="B107" s="15" t="n">
        <f aca="false">INT((A107-1)/12)+1</f>
        <v>9</v>
      </c>
      <c r="C107" s="15" t="n">
        <f aca="false">MIN(Inputs!$C$4+B107-1,99)</f>
        <v>82</v>
      </c>
      <c r="D107" s="55" t="n">
        <f aca="false">Inputs!$C$29</f>
        <v>0.06</v>
      </c>
      <c r="E107" s="15" t="n">
        <f aca="false">R106</f>
        <v>0</v>
      </c>
      <c r="F107" s="56" t="n">
        <f aca="false">Q106</f>
        <v>82150.5957065488</v>
      </c>
      <c r="G107" s="56" t="n">
        <f aca="false">IF(AND(MOD(A107-1,12)=0,B107&lt;=Inputs!$C$7,E107=0),Inputs!$C$6,0)</f>
        <v>0</v>
      </c>
      <c r="H107" s="56" t="n">
        <f aca="false">IF(B107=1,G107*Inputs!$C$9,0)</f>
        <v>0</v>
      </c>
      <c r="I107" s="56" t="n">
        <f aca="false">I106+G107</f>
        <v>120000</v>
      </c>
      <c r="J107" s="56" t="n">
        <f aca="false">(F107+G107+H107)*((1+D107)^(1/12)-1)</f>
        <v>399.87217857468</v>
      </c>
      <c r="K107" s="56" t="n">
        <f aca="false">(F107+G107+H107+J107)*(Inputs!$C$14+IF(B107&lt;=10,Inputs!$C$12,Inputs!$C$13))/12</f>
        <v>171.980141427341</v>
      </c>
      <c r="L107" s="56" t="n">
        <f aca="false">IF(OR(E107=1,A107&lt;=Inputs!$C$15),0,MAX(Inputs!$C$8*I107-(F107+G107+H107+J107-K107),0))</f>
        <v>38821.5122563039</v>
      </c>
      <c r="M107" s="56" t="n">
        <f aca="false">L107*INDEX(Rates!$B$2:$C$101,C107+1,IF(Inputs!$C$5="Male",1,2))/1000/12*Inputs!$C$16</f>
        <v>214.456503955865</v>
      </c>
      <c r="N107" s="56" t="n">
        <f aca="false">IF($V$1=1,MAX(F107+G107+H107+J107-K107-M107,0)*Inputs!$C$22/12,0)</f>
        <v>547.760208264935</v>
      </c>
      <c r="O107" s="56" t="n">
        <f aca="false">IF(AND(MOD(A107,12)=0,B107&gt;=Inputs!$C$18),MAX(F107+G107+H107+J107-K107-M107-N107,0)*Inputs!$C$17,0)</f>
        <v>0</v>
      </c>
      <c r="P107" s="56" t="n">
        <f aca="false">F107+G107+H107+J107-K107-M107-N107+O107</f>
        <v>81616.2710314753</v>
      </c>
      <c r="Q107" s="56" t="n">
        <f aca="false">IF(OR(E107=1,P107&lt;=0),0,P107)</f>
        <v>81616.2710314753</v>
      </c>
      <c r="R107" s="15" t="n">
        <f aca="false">IF(OR(E107=1,AND(P107&lt;=0,I107&gt;0)),1,0)</f>
        <v>0</v>
      </c>
      <c r="S107" s="15" t="n">
        <f aca="false">IF(L107&gt;0,1,0)</f>
        <v>1</v>
      </c>
    </row>
    <row r="108" customFormat="false" ht="15" hidden="false" customHeight="false" outlineLevel="0" collapsed="false">
      <c r="A108" s="15" t="n">
        <v>107</v>
      </c>
      <c r="B108" s="15" t="n">
        <f aca="false">INT((A108-1)/12)+1</f>
        <v>9</v>
      </c>
      <c r="C108" s="15" t="n">
        <f aca="false">MIN(Inputs!$C$4+B108-1,99)</f>
        <v>82</v>
      </c>
      <c r="D108" s="55" t="n">
        <f aca="false">Inputs!$C$29</f>
        <v>0.06</v>
      </c>
      <c r="E108" s="15" t="n">
        <f aca="false">R107</f>
        <v>0</v>
      </c>
      <c r="F108" s="56" t="n">
        <f aca="false">Q107</f>
        <v>81616.2710314753</v>
      </c>
      <c r="G108" s="56" t="n">
        <f aca="false">IF(AND(MOD(A108-1,12)=0,B108&lt;=Inputs!$C$7,E108=0),Inputs!$C$6,0)</f>
        <v>0</v>
      </c>
      <c r="H108" s="56" t="n">
        <f aca="false">IF(B108=1,G108*Inputs!$C$9,0)</f>
        <v>0</v>
      </c>
      <c r="I108" s="56" t="n">
        <f aca="false">I107+G108</f>
        <v>120000</v>
      </c>
      <c r="J108" s="56" t="n">
        <f aca="false">(F108+G108+H108)*((1+D108)^(1/12)-1)</f>
        <v>397.271326200449</v>
      </c>
      <c r="K108" s="56" t="n">
        <f aca="false">(F108+G108+H108+J108)*(Inputs!$C$14+IF(B108&lt;=10,Inputs!$C$12,Inputs!$C$13))/12</f>
        <v>170.861546578491</v>
      </c>
      <c r="L108" s="56" t="n">
        <f aca="false">IF(OR(E108=1,A108&lt;=Inputs!$C$15),0,MAX(Inputs!$C$8*I108-(F108+G108+H108+J108-K108),0))</f>
        <v>39357.3191889027</v>
      </c>
      <c r="M108" s="56" t="n">
        <f aca="false">L108*INDEX(Rates!$B$2:$C$101,C108+1,IF(Inputs!$C$5="Male",1,2))/1000/12*Inputs!$C$16</f>
        <v>217.416390752697</v>
      </c>
      <c r="N108" s="56" t="n">
        <f aca="false">IF($V$1=1,MAX(F108+G108+H108+J108-K108-M108,0)*Inputs!$C$22/12,0)</f>
        <v>544.168429468964</v>
      </c>
      <c r="O108" s="56" t="n">
        <f aca="false">IF(AND(MOD(A108,12)=0,B108&gt;=Inputs!$C$18),MAX(F108+G108+H108+J108-K108-M108-N108,0)*Inputs!$C$17,0)</f>
        <v>0</v>
      </c>
      <c r="P108" s="56" t="n">
        <f aca="false">F108+G108+H108+J108-K108-M108-N108+O108</f>
        <v>81081.0959908756</v>
      </c>
      <c r="Q108" s="56" t="n">
        <f aca="false">IF(OR(E108=1,P108&lt;=0),0,P108)</f>
        <v>81081.0959908756</v>
      </c>
      <c r="R108" s="15" t="n">
        <f aca="false">IF(OR(E108=1,AND(P108&lt;=0,I108&gt;0)),1,0)</f>
        <v>0</v>
      </c>
      <c r="S108" s="15" t="n">
        <f aca="false">IF(L108&gt;0,1,0)</f>
        <v>1</v>
      </c>
    </row>
    <row r="109" customFormat="false" ht="15" hidden="false" customHeight="false" outlineLevel="0" collapsed="false">
      <c r="A109" s="15" t="n">
        <v>108</v>
      </c>
      <c r="B109" s="15" t="n">
        <f aca="false">INT((A109-1)/12)+1</f>
        <v>9</v>
      </c>
      <c r="C109" s="15" t="n">
        <f aca="false">MIN(Inputs!$C$4+B109-1,99)</f>
        <v>82</v>
      </c>
      <c r="D109" s="55" t="n">
        <f aca="false">Inputs!$C$29</f>
        <v>0.06</v>
      </c>
      <c r="E109" s="15" t="n">
        <f aca="false">R108</f>
        <v>0</v>
      </c>
      <c r="F109" s="56" t="n">
        <f aca="false">Q108</f>
        <v>81081.0959908756</v>
      </c>
      <c r="G109" s="56" t="n">
        <f aca="false">IF(AND(MOD(A109-1,12)=0,B109&lt;=Inputs!$C$7,E109=0),Inputs!$C$6,0)</f>
        <v>0</v>
      </c>
      <c r="H109" s="56" t="n">
        <f aca="false">IF(B109=1,G109*Inputs!$C$9,0)</f>
        <v>0</v>
      </c>
      <c r="I109" s="56" t="n">
        <f aca="false">I108+G109</f>
        <v>120000</v>
      </c>
      <c r="J109" s="56" t="n">
        <f aca="false">(F109+G109+H109)*((1+D109)^(1/12)-1)</f>
        <v>394.666334629021</v>
      </c>
      <c r="K109" s="56" t="n">
        <f aca="false">(F109+G109+H109+J109)*(Inputs!$C$14+IF(B109&lt;=10,Inputs!$C$12,Inputs!$C$13))/12</f>
        <v>169.741171511468</v>
      </c>
      <c r="L109" s="56" t="n">
        <f aca="false">IF(OR(E109=1,A109&lt;=Inputs!$C$15),0,MAX(Inputs!$C$8*I109-(F109+G109+H109+J109-K109),0))</f>
        <v>39893.9788460068</v>
      </c>
      <c r="M109" s="56" t="n">
        <f aca="false">L109*INDEX(Rates!$B$2:$C$101,C109+1,IF(Inputs!$C$5="Male",1,2))/1000/12*Inputs!$C$16</f>
        <v>220.380988141816</v>
      </c>
      <c r="N109" s="56" t="n">
        <f aca="false">IF($V$1=1,MAX(F109+G109+H109+J109-K109-M109,0)*Inputs!$C$22/12,0)</f>
        <v>540.570934439009</v>
      </c>
      <c r="O109" s="56" t="n">
        <f aca="false">IF(AND(MOD(A109,12)=0,B109&gt;=Inputs!$C$18),MAX(F109+G109+H109+J109-K109-M109-N109,0)*Inputs!$C$17,0)</f>
        <v>0</v>
      </c>
      <c r="P109" s="56" t="n">
        <f aca="false">F109+G109+H109+J109-K109-M109-N109+O109</f>
        <v>80545.0692314124</v>
      </c>
      <c r="Q109" s="56" t="n">
        <f aca="false">IF(OR(E109=1,P109&lt;=0),0,P109)</f>
        <v>80545.0692314124</v>
      </c>
      <c r="R109" s="15" t="n">
        <f aca="false">IF(OR(E109=1,AND(P109&lt;=0,I109&gt;0)),1,0)</f>
        <v>0</v>
      </c>
      <c r="S109" s="15" t="n">
        <f aca="false">IF(L109&gt;0,1,0)</f>
        <v>1</v>
      </c>
    </row>
    <row r="110" customFormat="false" ht="15" hidden="false" customHeight="false" outlineLevel="0" collapsed="false">
      <c r="A110" s="15" t="n">
        <v>109</v>
      </c>
      <c r="B110" s="15" t="n">
        <f aca="false">INT((A110-1)/12)+1</f>
        <v>10</v>
      </c>
      <c r="C110" s="15" t="n">
        <f aca="false">MIN(Inputs!$C$4+B110-1,99)</f>
        <v>83</v>
      </c>
      <c r="D110" s="55" t="n">
        <f aca="false">Inputs!$C$29</f>
        <v>0.06</v>
      </c>
      <c r="E110" s="15" t="n">
        <f aca="false">R109</f>
        <v>0</v>
      </c>
      <c r="F110" s="56" t="n">
        <f aca="false">Q109</f>
        <v>80545.0692314124</v>
      </c>
      <c r="G110" s="56" t="n">
        <f aca="false">IF(AND(MOD(A110-1,12)=0,B110&lt;=Inputs!$C$7,E110=0),Inputs!$C$6,0)</f>
        <v>0</v>
      </c>
      <c r="H110" s="56" t="n">
        <f aca="false">IF(B110=1,G110*Inputs!$C$9,0)</f>
        <v>0</v>
      </c>
      <c r="I110" s="56" t="n">
        <f aca="false">I109+G110</f>
        <v>120000</v>
      </c>
      <c r="J110" s="56" t="n">
        <f aca="false">(F110+G110+H110)*((1+D110)^(1/12)-1)</f>
        <v>392.057197272956</v>
      </c>
      <c r="K110" s="56" t="n">
        <f aca="false">(F110+G110+H110+J110)*(Inputs!$C$14+IF(B110&lt;=10,Inputs!$C$12,Inputs!$C$13))/12</f>
        <v>168.619013393094</v>
      </c>
      <c r="L110" s="56" t="n">
        <f aca="false">IF(OR(E110=1,A110&lt;=Inputs!$C$15),0,MAX(Inputs!$C$8*I110-(F110+G110+H110+J110-K110),0))</f>
        <v>40431.4925847078</v>
      </c>
      <c r="M110" s="56" t="n">
        <f aca="false">L110*INDEX(Rates!$B$2:$C$101,C110+1,IF(Inputs!$C$5="Male",1,2))/1000/12*Inputs!$C$16</f>
        <v>249.529695068622</v>
      </c>
      <c r="N110" s="56" t="n">
        <f aca="false">IF($V$1=1,MAX(F110+G110+H110+J110-K110-M110,0)*Inputs!$C$22/12,0)</f>
        <v>536.793184801491</v>
      </c>
      <c r="O110" s="56" t="n">
        <f aca="false">IF(AND(MOD(A110,12)=0,B110&gt;=Inputs!$C$18),MAX(F110+G110+H110+J110-K110-M110-N110,0)*Inputs!$C$17,0)</f>
        <v>0</v>
      </c>
      <c r="P110" s="56" t="n">
        <f aca="false">F110+G110+H110+J110-K110-M110-N110+O110</f>
        <v>79982.1845354221</v>
      </c>
      <c r="Q110" s="56" t="n">
        <f aca="false">IF(OR(E110=1,P110&lt;=0),0,P110)</f>
        <v>79982.1845354221</v>
      </c>
      <c r="R110" s="15" t="n">
        <f aca="false">IF(OR(E110=1,AND(P110&lt;=0,I110&gt;0)),1,0)</f>
        <v>0</v>
      </c>
      <c r="S110" s="15" t="n">
        <f aca="false">IF(L110&gt;0,1,0)</f>
        <v>1</v>
      </c>
    </row>
    <row r="111" customFormat="false" ht="15" hidden="false" customHeight="false" outlineLevel="0" collapsed="false">
      <c r="A111" s="15" t="n">
        <v>110</v>
      </c>
      <c r="B111" s="15" t="n">
        <f aca="false">INT((A111-1)/12)+1</f>
        <v>10</v>
      </c>
      <c r="C111" s="15" t="n">
        <f aca="false">MIN(Inputs!$C$4+B111-1,99)</f>
        <v>83</v>
      </c>
      <c r="D111" s="55" t="n">
        <f aca="false">Inputs!$C$29</f>
        <v>0.06</v>
      </c>
      <c r="E111" s="15" t="n">
        <f aca="false">R110</f>
        <v>0</v>
      </c>
      <c r="F111" s="56" t="n">
        <f aca="false">Q110</f>
        <v>79982.1845354221</v>
      </c>
      <c r="G111" s="56" t="n">
        <f aca="false">IF(AND(MOD(A111-1,12)=0,B111&lt;=Inputs!$C$7,E111=0),Inputs!$C$6,0)</f>
        <v>0</v>
      </c>
      <c r="H111" s="56" t="n">
        <f aca="false">IF(B111=1,G111*Inputs!$C$9,0)</f>
        <v>0</v>
      </c>
      <c r="I111" s="56" t="n">
        <f aca="false">I110+G111</f>
        <v>120000</v>
      </c>
      <c r="J111" s="56" t="n">
        <f aca="false">(F111+G111+H111)*((1+D111)^(1/12)-1)</f>
        <v>389.317327552766</v>
      </c>
      <c r="K111" s="56" t="n">
        <f aca="false">(F111+G111+H111+J111)*(Inputs!$C$14+IF(B111&lt;=10,Inputs!$C$12,Inputs!$C$13))/12</f>
        <v>167.440628881198</v>
      </c>
      <c r="L111" s="56" t="n">
        <f aca="false">IF(OR(E111=1,A111&lt;=Inputs!$C$15),0,MAX(Inputs!$C$8*I111-(F111+G111+H111+J111-K111),0))</f>
        <v>40995.9387659063</v>
      </c>
      <c r="M111" s="56" t="n">
        <f aca="false">L111*INDEX(Rates!$B$2:$C$101,C111+1,IF(Inputs!$C$5="Male",1,2))/1000/12*Inputs!$C$16</f>
        <v>253.013268750252</v>
      </c>
      <c r="N111" s="56" t="n">
        <f aca="false">IF($V$1=1,MAX(F111+G111+H111+J111-K111-M111,0)*Inputs!$C$22/12,0)</f>
        <v>533.006986435623</v>
      </c>
      <c r="O111" s="56" t="n">
        <f aca="false">IF(AND(MOD(A111,12)=0,B111&gt;=Inputs!$C$18),MAX(F111+G111+H111+J111-K111-M111-N111,0)*Inputs!$C$17,0)</f>
        <v>0</v>
      </c>
      <c r="P111" s="56" t="n">
        <f aca="false">F111+G111+H111+J111-K111-M111-N111+O111</f>
        <v>79418.0409789078</v>
      </c>
      <c r="Q111" s="56" t="n">
        <f aca="false">IF(OR(E111=1,P111&lt;=0),0,P111)</f>
        <v>79418.0409789078</v>
      </c>
      <c r="R111" s="15" t="n">
        <f aca="false">IF(OR(E111=1,AND(P111&lt;=0,I111&gt;0)),1,0)</f>
        <v>0</v>
      </c>
      <c r="S111" s="15" t="n">
        <f aca="false">IF(L111&gt;0,1,0)</f>
        <v>1</v>
      </c>
    </row>
    <row r="112" customFormat="false" ht="15" hidden="false" customHeight="false" outlineLevel="0" collapsed="false">
      <c r="A112" s="15" t="n">
        <v>111</v>
      </c>
      <c r="B112" s="15" t="n">
        <f aca="false">INT((A112-1)/12)+1</f>
        <v>10</v>
      </c>
      <c r="C112" s="15" t="n">
        <f aca="false">MIN(Inputs!$C$4+B112-1,99)</f>
        <v>83</v>
      </c>
      <c r="D112" s="55" t="n">
        <f aca="false">Inputs!$C$29</f>
        <v>0.06</v>
      </c>
      <c r="E112" s="15" t="n">
        <f aca="false">R111</f>
        <v>0</v>
      </c>
      <c r="F112" s="56" t="n">
        <f aca="false">Q111</f>
        <v>79418.0409789078</v>
      </c>
      <c r="G112" s="56" t="n">
        <f aca="false">IF(AND(MOD(A112-1,12)=0,B112&lt;=Inputs!$C$7,E112=0),Inputs!$C$6,0)</f>
        <v>0</v>
      </c>
      <c r="H112" s="56" t="n">
        <f aca="false">IF(B112=1,G112*Inputs!$C$9,0)</f>
        <v>0</v>
      </c>
      <c r="I112" s="56" t="n">
        <f aca="false">I111+G112</f>
        <v>120000</v>
      </c>
      <c r="J112" s="56" t="n">
        <f aca="false">(F112+G112+H112)*((1+D112)^(1/12)-1)</f>
        <v>386.57133026532</v>
      </c>
      <c r="K112" s="56" t="n">
        <f aca="false">(F112+G112+H112+J112)*(Inputs!$C$14+IF(B112&lt;=10,Inputs!$C$12,Inputs!$C$13))/12</f>
        <v>166.259608977444</v>
      </c>
      <c r="L112" s="56" t="n">
        <f aca="false">IF(OR(E112=1,A112&lt;=Inputs!$C$15),0,MAX(Inputs!$C$8*I112-(F112+G112+H112+J112-K112),0))</f>
        <v>41561.6472998043</v>
      </c>
      <c r="M112" s="56" t="n">
        <f aca="false">L112*INDEX(Rates!$B$2:$C$101,C112+1,IF(Inputs!$C$5="Male",1,2))/1000/12*Inputs!$C$16</f>
        <v>256.504633251959</v>
      </c>
      <c r="N112" s="56" t="n">
        <f aca="false">IF($V$1=1,MAX(F112+G112+H112+J112-K112-M112,0)*Inputs!$C$22/12,0)</f>
        <v>529.212320446292</v>
      </c>
      <c r="O112" s="56" t="n">
        <f aca="false">IF(AND(MOD(A112,12)=0,B112&gt;=Inputs!$C$18),MAX(F112+G112+H112+J112-K112-M112-N112,0)*Inputs!$C$17,0)</f>
        <v>0</v>
      </c>
      <c r="P112" s="56" t="n">
        <f aca="false">F112+G112+H112+J112-K112-M112-N112+O112</f>
        <v>78852.6357464974</v>
      </c>
      <c r="Q112" s="56" t="n">
        <f aca="false">IF(OR(E112=1,P112&lt;=0),0,P112)</f>
        <v>78852.6357464974</v>
      </c>
      <c r="R112" s="15" t="n">
        <f aca="false">IF(OR(E112=1,AND(P112&lt;=0,I112&gt;0)),1,0)</f>
        <v>0</v>
      </c>
      <c r="S112" s="15" t="n">
        <f aca="false">IF(L112&gt;0,1,0)</f>
        <v>1</v>
      </c>
    </row>
    <row r="113" customFormat="false" ht="15" hidden="false" customHeight="false" outlineLevel="0" collapsed="false">
      <c r="A113" s="15" t="n">
        <v>112</v>
      </c>
      <c r="B113" s="15" t="n">
        <f aca="false">INT((A113-1)/12)+1</f>
        <v>10</v>
      </c>
      <c r="C113" s="15" t="n">
        <f aca="false">MIN(Inputs!$C$4+B113-1,99)</f>
        <v>83</v>
      </c>
      <c r="D113" s="55" t="n">
        <f aca="false">Inputs!$C$29</f>
        <v>0.06</v>
      </c>
      <c r="E113" s="15" t="n">
        <f aca="false">R112</f>
        <v>0</v>
      </c>
      <c r="F113" s="56" t="n">
        <f aca="false">Q112</f>
        <v>78852.6357464974</v>
      </c>
      <c r="G113" s="56" t="n">
        <f aca="false">IF(AND(MOD(A113-1,12)=0,B113&lt;=Inputs!$C$7,E113=0),Inputs!$C$6,0)</f>
        <v>0</v>
      </c>
      <c r="H113" s="56" t="n">
        <f aca="false">IF(B113=1,G113*Inputs!$C$9,0)</f>
        <v>0</v>
      </c>
      <c r="I113" s="56" t="n">
        <f aca="false">I112+G113</f>
        <v>120000</v>
      </c>
      <c r="J113" s="56" t="n">
        <f aca="false">(F113+G113+H113)*((1+D113)^(1/12)-1)</f>
        <v>383.819191706653</v>
      </c>
      <c r="K113" s="56" t="n">
        <f aca="false">(F113+G113+H113+J113)*(Inputs!$C$14+IF(B113&lt;=10,Inputs!$C$12,Inputs!$C$13))/12</f>
        <v>165.075947787925</v>
      </c>
      <c r="L113" s="56" t="n">
        <f aca="false">IF(OR(E113=1,A113&lt;=Inputs!$C$15),0,MAX(Inputs!$C$8*I113-(F113+G113+H113+J113-K113),0))</f>
        <v>42128.6210095838</v>
      </c>
      <c r="M113" s="56" t="n">
        <f aca="false">L113*INDEX(Rates!$B$2:$C$101,C113+1,IF(Inputs!$C$5="Male",1,2))/1000/12*Inputs!$C$16</f>
        <v>260.003805997482</v>
      </c>
      <c r="N113" s="56" t="n">
        <f aca="false">IF($V$1=1,MAX(F113+G113+H113+J113-K113-M113,0)*Inputs!$C$22/12,0)</f>
        <v>525.409167896125</v>
      </c>
      <c r="O113" s="56" t="n">
        <f aca="false">IF(AND(MOD(A113,12)=0,B113&gt;=Inputs!$C$18),MAX(F113+G113+H113+J113-K113-M113-N113,0)*Inputs!$C$17,0)</f>
        <v>0</v>
      </c>
      <c r="P113" s="56" t="n">
        <f aca="false">F113+G113+H113+J113-K113-M113-N113+O113</f>
        <v>78285.9660165226</v>
      </c>
      <c r="Q113" s="56" t="n">
        <f aca="false">IF(OR(E113=1,P113&lt;=0),0,P113)</f>
        <v>78285.9660165226</v>
      </c>
      <c r="R113" s="15" t="n">
        <f aca="false">IF(OR(E113=1,AND(P113&lt;=0,I113&gt;0)),1,0)</f>
        <v>0</v>
      </c>
      <c r="S113" s="15" t="n">
        <f aca="false">IF(L113&gt;0,1,0)</f>
        <v>1</v>
      </c>
    </row>
    <row r="114" customFormat="false" ht="15" hidden="false" customHeight="false" outlineLevel="0" collapsed="false">
      <c r="A114" s="15" t="n">
        <v>113</v>
      </c>
      <c r="B114" s="15" t="n">
        <f aca="false">INT((A114-1)/12)+1</f>
        <v>10</v>
      </c>
      <c r="C114" s="15" t="n">
        <f aca="false">MIN(Inputs!$C$4+B114-1,99)</f>
        <v>83</v>
      </c>
      <c r="D114" s="55" t="n">
        <f aca="false">Inputs!$C$29</f>
        <v>0.06</v>
      </c>
      <c r="E114" s="15" t="n">
        <f aca="false">R113</f>
        <v>0</v>
      </c>
      <c r="F114" s="56" t="n">
        <f aca="false">Q113</f>
        <v>78285.9660165226</v>
      </c>
      <c r="G114" s="56" t="n">
        <f aca="false">IF(AND(MOD(A114-1,12)=0,B114&lt;=Inputs!$C$7,E114=0),Inputs!$C$6,0)</f>
        <v>0</v>
      </c>
      <c r="H114" s="56" t="n">
        <f aca="false">IF(B114=1,G114*Inputs!$C$9,0)</f>
        <v>0</v>
      </c>
      <c r="I114" s="56" t="n">
        <f aca="false">I113+G114</f>
        <v>120000</v>
      </c>
      <c r="J114" s="56" t="n">
        <f aca="false">(F114+G114+H114)*((1+D114)^(1/12)-1)</f>
        <v>381.060898142151</v>
      </c>
      <c r="K114" s="56" t="n">
        <f aca="false">(F114+G114+H114+J114)*(Inputs!$C$14+IF(B114&lt;=10,Inputs!$C$12,Inputs!$C$13))/12</f>
        <v>163.889639405552</v>
      </c>
      <c r="L114" s="56" t="n">
        <f aca="false">IF(OR(E114=1,A114&lt;=Inputs!$C$15),0,MAX(Inputs!$C$8*I114-(F114+G114+H114+J114-K114),0))</f>
        <v>42696.8627247408</v>
      </c>
      <c r="M114" s="56" t="n">
        <f aca="false">L114*INDEX(Rates!$B$2:$C$101,C114+1,IF(Inputs!$C$5="Male",1,2))/1000/12*Inputs!$C$16</f>
        <v>263.510804449526</v>
      </c>
      <c r="N114" s="56" t="n">
        <f aca="false">IF($V$1=1,MAX(F114+G114+H114+J114-K114-M114,0)*Inputs!$C$22/12,0)</f>
        <v>521.597509805398</v>
      </c>
      <c r="O114" s="56" t="n">
        <f aca="false">IF(AND(MOD(A114,12)=0,B114&gt;=Inputs!$C$18),MAX(F114+G114+H114+J114-K114-M114-N114,0)*Inputs!$C$17,0)</f>
        <v>0</v>
      </c>
      <c r="P114" s="56" t="n">
        <f aca="false">F114+G114+H114+J114-K114-M114-N114+O114</f>
        <v>77718.0289610042</v>
      </c>
      <c r="Q114" s="56" t="n">
        <f aca="false">IF(OR(E114=1,P114&lt;=0),0,P114)</f>
        <v>77718.0289610042</v>
      </c>
      <c r="R114" s="15" t="n">
        <f aca="false">IF(OR(E114=1,AND(P114&lt;=0,I114&gt;0)),1,0)</f>
        <v>0</v>
      </c>
      <c r="S114" s="15" t="n">
        <f aca="false">IF(L114&gt;0,1,0)</f>
        <v>1</v>
      </c>
    </row>
    <row r="115" customFormat="false" ht="15" hidden="false" customHeight="false" outlineLevel="0" collapsed="false">
      <c r="A115" s="15" t="n">
        <v>114</v>
      </c>
      <c r="B115" s="15" t="n">
        <f aca="false">INT((A115-1)/12)+1</f>
        <v>10</v>
      </c>
      <c r="C115" s="15" t="n">
        <f aca="false">MIN(Inputs!$C$4+B115-1,99)</f>
        <v>83</v>
      </c>
      <c r="D115" s="55" t="n">
        <f aca="false">Inputs!$C$29</f>
        <v>0.06</v>
      </c>
      <c r="E115" s="15" t="n">
        <f aca="false">R114</f>
        <v>0</v>
      </c>
      <c r="F115" s="56" t="n">
        <f aca="false">Q114</f>
        <v>77718.0289610042</v>
      </c>
      <c r="G115" s="56" t="n">
        <f aca="false">IF(AND(MOD(A115-1,12)=0,B115&lt;=Inputs!$C$7,E115=0),Inputs!$C$6,0)</f>
        <v>0</v>
      </c>
      <c r="H115" s="56" t="n">
        <f aca="false">IF(B115=1,G115*Inputs!$C$9,0)</f>
        <v>0</v>
      </c>
      <c r="I115" s="56" t="n">
        <f aca="false">I114+G115</f>
        <v>120000</v>
      </c>
      <c r="J115" s="56" t="n">
        <f aca="false">(F115+G115+H115)*((1+D115)^(1/12)-1)</f>
        <v>378.296435806484</v>
      </c>
      <c r="K115" s="56" t="n">
        <f aca="false">(F115+G115+H115+J115)*(Inputs!$C$14+IF(B115&lt;=10,Inputs!$C$12,Inputs!$C$13))/12</f>
        <v>162.700677910022</v>
      </c>
      <c r="L115" s="56" t="n">
        <f aca="false">IF(OR(E115=1,A115&lt;=Inputs!$C$15),0,MAX(Inputs!$C$8*I115-(F115+G115+H115+J115-K115),0))</f>
        <v>43266.3752810993</v>
      </c>
      <c r="M115" s="56" t="n">
        <f aca="false">L115*INDEX(Rates!$B$2:$C$101,C115+1,IF(Inputs!$C$5="Male",1,2))/1000/12*Inputs!$C$16</f>
        <v>267.025646109851</v>
      </c>
      <c r="N115" s="56" t="n">
        <f aca="false">IF($V$1=1,MAX(F115+G115+H115+J115-K115-M115,0)*Inputs!$C$22/12,0)</f>
        <v>517.777327151939</v>
      </c>
      <c r="O115" s="56" t="n">
        <f aca="false">IF(AND(MOD(A115,12)=0,B115&gt;=Inputs!$C$18),MAX(F115+G115+H115+J115-K115-M115-N115,0)*Inputs!$C$17,0)</f>
        <v>0</v>
      </c>
      <c r="P115" s="56" t="n">
        <f aca="false">F115+G115+H115+J115-K115-M115-N115+O115</f>
        <v>77148.8217456389</v>
      </c>
      <c r="Q115" s="56" t="n">
        <f aca="false">IF(OR(E115=1,P115&lt;=0),0,P115)</f>
        <v>77148.8217456389</v>
      </c>
      <c r="R115" s="15" t="n">
        <f aca="false">IF(OR(E115=1,AND(P115&lt;=0,I115&gt;0)),1,0)</f>
        <v>0</v>
      </c>
      <c r="S115" s="15" t="n">
        <f aca="false">IF(L115&gt;0,1,0)</f>
        <v>1</v>
      </c>
    </row>
    <row r="116" customFormat="false" ht="15" hidden="false" customHeight="false" outlineLevel="0" collapsed="false">
      <c r="A116" s="15" t="n">
        <v>115</v>
      </c>
      <c r="B116" s="15" t="n">
        <f aca="false">INT((A116-1)/12)+1</f>
        <v>10</v>
      </c>
      <c r="C116" s="15" t="n">
        <f aca="false">MIN(Inputs!$C$4+B116-1,99)</f>
        <v>83</v>
      </c>
      <c r="D116" s="55" t="n">
        <f aca="false">Inputs!$C$29</f>
        <v>0.06</v>
      </c>
      <c r="E116" s="15" t="n">
        <f aca="false">R115</f>
        <v>0</v>
      </c>
      <c r="F116" s="56" t="n">
        <f aca="false">Q115</f>
        <v>77148.8217456389</v>
      </c>
      <c r="G116" s="56" t="n">
        <f aca="false">IF(AND(MOD(A116-1,12)=0,B116&lt;=Inputs!$C$7,E116=0),Inputs!$C$6,0)</f>
        <v>0</v>
      </c>
      <c r="H116" s="56" t="n">
        <f aca="false">IF(B116=1,G116*Inputs!$C$9,0)</f>
        <v>0</v>
      </c>
      <c r="I116" s="56" t="n">
        <f aca="false">I115+G116</f>
        <v>120000</v>
      </c>
      <c r="J116" s="56" t="n">
        <f aca="false">(F116+G116+H116)*((1+D116)^(1/12)-1)</f>
        <v>375.525790903535</v>
      </c>
      <c r="K116" s="56" t="n">
        <f aca="false">(F116+G116+H116+J116)*(Inputs!$C$14+IF(B116&lt;=10,Inputs!$C$12,Inputs!$C$13))/12</f>
        <v>161.509057367797</v>
      </c>
      <c r="L116" s="56" t="n">
        <f aca="false">IF(OR(E116=1,A116&lt;=Inputs!$C$15),0,MAX(Inputs!$C$8*I116-(F116+G116+H116+J116-K116),0))</f>
        <v>43837.1615208254</v>
      </c>
      <c r="M116" s="56" t="n">
        <f aca="false">L116*INDEX(Rates!$B$2:$C$101,C116+1,IF(Inputs!$C$5="Male",1,2))/1000/12*Inputs!$C$16</f>
        <v>270.548348519361</v>
      </c>
      <c r="N116" s="56" t="n">
        <f aca="false">IF($V$1=1,MAX(F116+G116+H116+J116-K116-M116,0)*Inputs!$C$22/12,0)</f>
        <v>513.948600871035</v>
      </c>
      <c r="O116" s="56" t="n">
        <f aca="false">IF(AND(MOD(A116,12)=0,B116&gt;=Inputs!$C$18),MAX(F116+G116+H116+J116-K116-M116-N116,0)*Inputs!$C$17,0)</f>
        <v>0</v>
      </c>
      <c r="P116" s="56" t="n">
        <f aca="false">F116+G116+H116+J116-K116-M116-N116+O116</f>
        <v>76578.3415297842</v>
      </c>
      <c r="Q116" s="56" t="n">
        <f aca="false">IF(OR(E116=1,P116&lt;=0),0,P116)</f>
        <v>76578.3415297842</v>
      </c>
      <c r="R116" s="15" t="n">
        <f aca="false">IF(OR(E116=1,AND(P116&lt;=0,I116&gt;0)),1,0)</f>
        <v>0</v>
      </c>
      <c r="S116" s="15" t="n">
        <f aca="false">IF(L116&gt;0,1,0)</f>
        <v>1</v>
      </c>
    </row>
    <row r="117" customFormat="false" ht="15" hidden="false" customHeight="false" outlineLevel="0" collapsed="false">
      <c r="A117" s="15" t="n">
        <v>116</v>
      </c>
      <c r="B117" s="15" t="n">
        <f aca="false">INT((A117-1)/12)+1</f>
        <v>10</v>
      </c>
      <c r="C117" s="15" t="n">
        <f aca="false">MIN(Inputs!$C$4+B117-1,99)</f>
        <v>83</v>
      </c>
      <c r="D117" s="55" t="n">
        <f aca="false">Inputs!$C$29</f>
        <v>0.06</v>
      </c>
      <c r="E117" s="15" t="n">
        <f aca="false">R116</f>
        <v>0</v>
      </c>
      <c r="F117" s="56" t="n">
        <f aca="false">Q116</f>
        <v>76578.3415297842</v>
      </c>
      <c r="G117" s="56" t="n">
        <f aca="false">IF(AND(MOD(A117-1,12)=0,B117&lt;=Inputs!$C$7,E117=0),Inputs!$C$6,0)</f>
        <v>0</v>
      </c>
      <c r="H117" s="56" t="n">
        <f aca="false">IF(B117=1,G117*Inputs!$C$9,0)</f>
        <v>0</v>
      </c>
      <c r="I117" s="56" t="n">
        <f aca="false">I116+G117</f>
        <v>120000</v>
      </c>
      <c r="J117" s="56" t="n">
        <f aca="false">(F117+G117+H117)*((1+D117)^(1/12)-1)</f>
        <v>372.748949606334</v>
      </c>
      <c r="K117" s="56" t="n">
        <f aca="false">(F117+G117+H117+J117)*(Inputs!$C$14+IF(B117&lt;=10,Inputs!$C$12,Inputs!$C$13))/12</f>
        <v>160.314771832064</v>
      </c>
      <c r="L117" s="56" t="n">
        <f aca="false">IF(OR(E117=1,A117&lt;=Inputs!$C$15),0,MAX(Inputs!$C$8*I117-(F117+G117+H117+J117-K117),0))</f>
        <v>44409.2242924415</v>
      </c>
      <c r="M117" s="56" t="n">
        <f aca="false">L117*INDEX(Rates!$B$2:$C$101,C117+1,IF(Inputs!$C$5="Male",1,2))/1000/12*Inputs!$C$16</f>
        <v>274.078929258185</v>
      </c>
      <c r="N117" s="56" t="n">
        <f aca="false">IF($V$1=1,MAX(F117+G117+H117+J117-K117-M117,0)*Inputs!$C$22/12,0)</f>
        <v>510.111311855336</v>
      </c>
      <c r="O117" s="56" t="n">
        <f aca="false">IF(AND(MOD(A117,12)=0,B117&gt;=Inputs!$C$18),MAX(F117+G117+H117+J117-K117-M117-N117,0)*Inputs!$C$17,0)</f>
        <v>0</v>
      </c>
      <c r="P117" s="56" t="n">
        <f aca="false">F117+G117+H117+J117-K117-M117-N117+O117</f>
        <v>76006.585466445</v>
      </c>
      <c r="Q117" s="56" t="n">
        <f aca="false">IF(OR(E117=1,P117&lt;=0),0,P117)</f>
        <v>76006.585466445</v>
      </c>
      <c r="R117" s="15" t="n">
        <f aca="false">IF(OR(E117=1,AND(P117&lt;=0,I117&gt;0)),1,0)</f>
        <v>0</v>
      </c>
      <c r="S117" s="15" t="n">
        <f aca="false">IF(L117&gt;0,1,0)</f>
        <v>1</v>
      </c>
    </row>
    <row r="118" customFormat="false" ht="15" hidden="false" customHeight="false" outlineLevel="0" collapsed="false">
      <c r="A118" s="15" t="n">
        <v>117</v>
      </c>
      <c r="B118" s="15" t="n">
        <f aca="false">INT((A118-1)/12)+1</f>
        <v>10</v>
      </c>
      <c r="C118" s="15" t="n">
        <f aca="false">MIN(Inputs!$C$4+B118-1,99)</f>
        <v>83</v>
      </c>
      <c r="D118" s="55" t="n">
        <f aca="false">Inputs!$C$29</f>
        <v>0.06</v>
      </c>
      <c r="E118" s="15" t="n">
        <f aca="false">R117</f>
        <v>0</v>
      </c>
      <c r="F118" s="56" t="n">
        <f aca="false">Q117</f>
        <v>76006.585466445</v>
      </c>
      <c r="G118" s="56" t="n">
        <f aca="false">IF(AND(MOD(A118-1,12)=0,B118&lt;=Inputs!$C$7,E118=0),Inputs!$C$6,0)</f>
        <v>0</v>
      </c>
      <c r="H118" s="56" t="n">
        <f aca="false">IF(B118=1,G118*Inputs!$C$9,0)</f>
        <v>0</v>
      </c>
      <c r="I118" s="56" t="n">
        <f aca="false">I117+G118</f>
        <v>120000</v>
      </c>
      <c r="J118" s="56" t="n">
        <f aca="false">(F118+G118+H118)*((1+D118)^(1/12)-1)</f>
        <v>369.965898056989</v>
      </c>
      <c r="K118" s="56" t="n">
        <f aca="false">(F118+G118+H118+J118)*(Inputs!$C$14+IF(B118&lt;=10,Inputs!$C$12,Inputs!$C$13))/12</f>
        <v>159.117815342712</v>
      </c>
      <c r="L118" s="56" t="n">
        <f aca="false">IF(OR(E118=1,A118&lt;=Inputs!$C$15),0,MAX(Inputs!$C$8*I118-(F118+G118+H118+J118-K118),0))</f>
        <v>44982.5664508407</v>
      </c>
      <c r="M118" s="56" t="n">
        <f aca="false">L118*INDEX(Rates!$B$2:$C$101,C118+1,IF(Inputs!$C$5="Male",1,2))/1000/12*Inputs!$C$16</f>
        <v>277.617405945772</v>
      </c>
      <c r="N118" s="56" t="n">
        <f aca="false">IF($V$1=1,MAX(F118+G118+H118+J118-K118-M118,0)*Inputs!$C$22/12,0)</f>
        <v>506.265440954757</v>
      </c>
      <c r="O118" s="56" t="n">
        <f aca="false">IF(AND(MOD(A118,12)=0,B118&gt;=Inputs!$C$18),MAX(F118+G118+H118+J118-K118-M118-N118,0)*Inputs!$C$17,0)</f>
        <v>0</v>
      </c>
      <c r="P118" s="56" t="n">
        <f aca="false">F118+G118+H118+J118-K118-M118-N118+O118</f>
        <v>75433.5507022587</v>
      </c>
      <c r="Q118" s="56" t="n">
        <f aca="false">IF(OR(E118=1,P118&lt;=0),0,P118)</f>
        <v>75433.5507022587</v>
      </c>
      <c r="R118" s="15" t="n">
        <f aca="false">IF(OR(E118=1,AND(P118&lt;=0,I118&gt;0)),1,0)</f>
        <v>0</v>
      </c>
      <c r="S118" s="15" t="n">
        <f aca="false">IF(L118&gt;0,1,0)</f>
        <v>1</v>
      </c>
    </row>
    <row r="119" customFormat="false" ht="15" hidden="false" customHeight="false" outlineLevel="0" collapsed="false">
      <c r="A119" s="15" t="n">
        <v>118</v>
      </c>
      <c r="B119" s="15" t="n">
        <f aca="false">INT((A119-1)/12)+1</f>
        <v>10</v>
      </c>
      <c r="C119" s="15" t="n">
        <f aca="false">MIN(Inputs!$C$4+B119-1,99)</f>
        <v>83</v>
      </c>
      <c r="D119" s="55" t="n">
        <f aca="false">Inputs!$C$29</f>
        <v>0.06</v>
      </c>
      <c r="E119" s="15" t="n">
        <f aca="false">R118</f>
        <v>0</v>
      </c>
      <c r="F119" s="56" t="n">
        <f aca="false">Q118</f>
        <v>75433.5507022587</v>
      </c>
      <c r="G119" s="56" t="n">
        <f aca="false">IF(AND(MOD(A119-1,12)=0,B119&lt;=Inputs!$C$7,E119=0),Inputs!$C$6,0)</f>
        <v>0</v>
      </c>
      <c r="H119" s="56" t="n">
        <f aca="false">IF(B119=1,G119*Inputs!$C$9,0)</f>
        <v>0</v>
      </c>
      <c r="I119" s="56" t="n">
        <f aca="false">I118+G119</f>
        <v>120000</v>
      </c>
      <c r="J119" s="56" t="n">
        <f aca="false">(F119+G119+H119)*((1+D119)^(1/12)-1)</f>
        <v>367.176622366613</v>
      </c>
      <c r="K119" s="56" t="n">
        <f aca="false">(F119+G119+H119+J119)*(Inputs!$C$14+IF(B119&lt;=10,Inputs!$C$12,Inputs!$C$13))/12</f>
        <v>157.918181926303</v>
      </c>
      <c r="L119" s="56" t="n">
        <f aca="false">IF(OR(E119=1,A119&lt;=Inputs!$C$15),0,MAX(Inputs!$C$8*I119-(F119+G119+H119+J119-K119),0))</f>
        <v>45557.1908573009</v>
      </c>
      <c r="M119" s="56" t="n">
        <f aca="false">L119*INDEX(Rates!$B$2:$C$101,C119+1,IF(Inputs!$C$5="Male",1,2))/1000/12*Inputs!$C$16</f>
        <v>281.163796240976</v>
      </c>
      <c r="N119" s="56" t="n">
        <f aca="false">IF($V$1=1,MAX(F119+G119+H119+J119-K119-M119,0)*Inputs!$C$22/12,0)</f>
        <v>502.410968976387</v>
      </c>
      <c r="O119" s="56" t="n">
        <f aca="false">IF(AND(MOD(A119,12)=0,B119&gt;=Inputs!$C$18),MAX(F119+G119+H119+J119-K119-M119-N119,0)*Inputs!$C$17,0)</f>
        <v>0</v>
      </c>
      <c r="P119" s="56" t="n">
        <f aca="false">F119+G119+H119+J119-K119-M119-N119+O119</f>
        <v>74859.2343774817</v>
      </c>
      <c r="Q119" s="56" t="n">
        <f aca="false">IF(OR(E119=1,P119&lt;=0),0,P119)</f>
        <v>74859.2343774817</v>
      </c>
      <c r="R119" s="15" t="n">
        <f aca="false">IF(OR(E119=1,AND(P119&lt;=0,I119&gt;0)),1,0)</f>
        <v>0</v>
      </c>
      <c r="S119" s="15" t="n">
        <f aca="false">IF(L119&gt;0,1,0)</f>
        <v>1</v>
      </c>
    </row>
    <row r="120" customFormat="false" ht="15" hidden="false" customHeight="false" outlineLevel="0" collapsed="false">
      <c r="A120" s="15" t="n">
        <v>119</v>
      </c>
      <c r="B120" s="15" t="n">
        <f aca="false">INT((A120-1)/12)+1</f>
        <v>10</v>
      </c>
      <c r="C120" s="15" t="n">
        <f aca="false">MIN(Inputs!$C$4+B120-1,99)</f>
        <v>83</v>
      </c>
      <c r="D120" s="55" t="n">
        <f aca="false">Inputs!$C$29</f>
        <v>0.06</v>
      </c>
      <c r="E120" s="15" t="n">
        <f aca="false">R119</f>
        <v>0</v>
      </c>
      <c r="F120" s="56" t="n">
        <f aca="false">Q119</f>
        <v>74859.2343774817</v>
      </c>
      <c r="G120" s="56" t="n">
        <f aca="false">IF(AND(MOD(A120-1,12)=0,B120&lt;=Inputs!$C$7,E120=0),Inputs!$C$6,0)</f>
        <v>0</v>
      </c>
      <c r="H120" s="56" t="n">
        <f aca="false">IF(B120=1,G120*Inputs!$C$9,0)</f>
        <v>0</v>
      </c>
      <c r="I120" s="56" t="n">
        <f aca="false">I119+G120</f>
        <v>120000</v>
      </c>
      <c r="J120" s="56" t="n">
        <f aca="false">(F120+G120+H120)*((1+D120)^(1/12)-1)</f>
        <v>364.381108615259</v>
      </c>
      <c r="K120" s="56" t="n">
        <f aca="false">(F120+G120+H120+J120)*(Inputs!$C$14+IF(B120&lt;=10,Inputs!$C$12,Inputs!$C$13))/12</f>
        <v>156.715865596035</v>
      </c>
      <c r="L120" s="56" t="n">
        <f aca="false">IF(OR(E120=1,A120&lt;=Inputs!$C$15),0,MAX(Inputs!$C$8*I120-(F120+G120+H120+J120-K120),0))</f>
        <v>46133.1003794991</v>
      </c>
      <c r="M120" s="56" t="n">
        <f aca="false">L120*INDEX(Rates!$B$2:$C$101,C120+1,IF(Inputs!$C$5="Male",1,2))/1000/12*Inputs!$C$16</f>
        <v>284.718117842142</v>
      </c>
      <c r="N120" s="56" t="n">
        <f aca="false">IF($V$1=1,MAX(F120+G120+H120+J120-K120-M120,0)*Inputs!$C$22/12,0)</f>
        <v>498.547876684392</v>
      </c>
      <c r="O120" s="56" t="n">
        <f aca="false">IF(AND(MOD(A120,12)=0,B120&gt;=Inputs!$C$18),MAX(F120+G120+H120+J120-K120-M120-N120,0)*Inputs!$C$17,0)</f>
        <v>0</v>
      </c>
      <c r="P120" s="56" t="n">
        <f aca="false">F120+G120+H120+J120-K120-M120-N120+O120</f>
        <v>74283.6336259744</v>
      </c>
      <c r="Q120" s="56" t="n">
        <f aca="false">IF(OR(E120=1,P120&lt;=0),0,P120)</f>
        <v>74283.6336259744</v>
      </c>
      <c r="R120" s="15" t="n">
        <f aca="false">IF(OR(E120=1,AND(P120&lt;=0,I120&gt;0)),1,0)</f>
        <v>0</v>
      </c>
      <c r="S120" s="15" t="n">
        <f aca="false">IF(L120&gt;0,1,0)</f>
        <v>1</v>
      </c>
    </row>
    <row r="121" customFormat="false" ht="15" hidden="false" customHeight="false" outlineLevel="0" collapsed="false">
      <c r="A121" s="15" t="n">
        <v>120</v>
      </c>
      <c r="B121" s="15" t="n">
        <f aca="false">INT((A121-1)/12)+1</f>
        <v>10</v>
      </c>
      <c r="C121" s="15" t="n">
        <f aca="false">MIN(Inputs!$C$4+B121-1,99)</f>
        <v>83</v>
      </c>
      <c r="D121" s="55" t="n">
        <f aca="false">Inputs!$C$29</f>
        <v>0.06</v>
      </c>
      <c r="E121" s="15" t="n">
        <f aca="false">R120</f>
        <v>0</v>
      </c>
      <c r="F121" s="56" t="n">
        <f aca="false">Q120</f>
        <v>74283.6336259744</v>
      </c>
      <c r="G121" s="56" t="n">
        <f aca="false">IF(AND(MOD(A121-1,12)=0,B121&lt;=Inputs!$C$7,E121=0),Inputs!$C$6,0)</f>
        <v>0</v>
      </c>
      <c r="H121" s="56" t="n">
        <f aca="false">IF(B121=1,G121*Inputs!$C$9,0)</f>
        <v>0</v>
      </c>
      <c r="I121" s="56" t="n">
        <f aca="false">I120+G121</f>
        <v>120000</v>
      </c>
      <c r="J121" s="56" t="n">
        <f aca="false">(F121+G121+H121)*((1+D121)^(1/12)-1)</f>
        <v>361.579342851848</v>
      </c>
      <c r="K121" s="56" t="n">
        <f aca="false">(F121+G121+H121+J121)*(Inputs!$C$14+IF(B121&lt;=10,Inputs!$C$12,Inputs!$C$13))/12</f>
        <v>155.510860351721</v>
      </c>
      <c r="L121" s="56" t="n">
        <f aca="false">IF(OR(E121=1,A121&lt;=Inputs!$C$15),0,MAX(Inputs!$C$8*I121-(F121+G121+H121+J121-K121),0))</f>
        <v>46710.2978915255</v>
      </c>
      <c r="M121" s="56" t="n">
        <f aca="false">L121*INDEX(Rates!$B$2:$C$101,C121+1,IF(Inputs!$C$5="Male",1,2))/1000/12*Inputs!$C$16</f>
        <v>288.280388487198</v>
      </c>
      <c r="N121" s="56" t="n">
        <f aca="false">IF($V$1=1,MAX(F121+G121+H121+J121-K121-M121,0)*Inputs!$C$22/12,0)</f>
        <v>494.676144799915</v>
      </c>
      <c r="O121" s="56" t="n">
        <f aca="false">IF(AND(MOD(A121,12)=0,B121&gt;=Inputs!$C$18),MAX(F121+G121+H121+J121-K121-M121-N121,0)*Inputs!$C$17,0)</f>
        <v>368.533727875937</v>
      </c>
      <c r="P121" s="56" t="n">
        <f aca="false">F121+G121+H121+J121-K121-M121-N121+O121</f>
        <v>74075.2793030634</v>
      </c>
      <c r="Q121" s="56" t="n">
        <f aca="false">IF(OR(E121=1,P121&lt;=0),0,P121)</f>
        <v>74075.2793030634</v>
      </c>
      <c r="R121" s="15" t="n">
        <f aca="false">IF(OR(E121=1,AND(P121&lt;=0,I121&gt;0)),1,0)</f>
        <v>0</v>
      </c>
      <c r="S121" s="15" t="n">
        <f aca="false">IF(L121&gt;0,1,0)</f>
        <v>1</v>
      </c>
    </row>
    <row r="122" customFormat="false" ht="15" hidden="false" customHeight="false" outlineLevel="0" collapsed="false">
      <c r="A122" s="15" t="n">
        <v>121</v>
      </c>
      <c r="B122" s="15" t="n">
        <f aca="false">INT((A122-1)/12)+1</f>
        <v>11</v>
      </c>
      <c r="C122" s="15" t="n">
        <f aca="false">MIN(Inputs!$C$4+B122-1,99)</f>
        <v>84</v>
      </c>
      <c r="D122" s="55" t="n">
        <f aca="false">Inputs!$C$29</f>
        <v>0.06</v>
      </c>
      <c r="E122" s="15" t="n">
        <f aca="false">R121</f>
        <v>0</v>
      </c>
      <c r="F122" s="56" t="n">
        <f aca="false">Q121</f>
        <v>74075.2793030634</v>
      </c>
      <c r="G122" s="56" t="n">
        <f aca="false">IF(AND(MOD(A122-1,12)=0,B122&lt;=Inputs!$C$7,E122=0),Inputs!$C$6,0)</f>
        <v>0</v>
      </c>
      <c r="H122" s="56" t="n">
        <f aca="false">IF(B122=1,G122*Inputs!$C$9,0)</f>
        <v>0</v>
      </c>
      <c r="I122" s="56" t="n">
        <f aca="false">I121+G122</f>
        <v>120000</v>
      </c>
      <c r="J122" s="56" t="n">
        <f aca="false">(F122+G122+H122)*((1+D122)^(1/12)-1)</f>
        <v>360.56516764957</v>
      </c>
      <c r="K122" s="56" t="n">
        <f aca="false">(F122+G122+H122+J122)*(Inputs!$C$14+IF(B122&lt;=10,Inputs!$C$12,Inputs!$C$13))/12</f>
        <v>37.2179222353565</v>
      </c>
      <c r="L122" s="56" t="n">
        <f aca="false">IF(OR(E122=1,A122&lt;=Inputs!$C$15),0,MAX(Inputs!$C$8*I122-(F122+G122+H122+J122-K122),0))</f>
        <v>46801.3734515224</v>
      </c>
      <c r="M122" s="56" t="n">
        <f aca="false">L122*INDEX(Rates!$B$2:$C$101,C122+1,IF(Inputs!$C$5="Male",1,2))/1000/12*Inputs!$C$16</f>
        <v>319.14636579484</v>
      </c>
      <c r="N122" s="56" t="n">
        <f aca="false">IF($V$1=1,MAX(F122+G122+H122+J122-K122-M122,0)*Inputs!$C$22/12,0)</f>
        <v>493.863201217885</v>
      </c>
      <c r="O122" s="56" t="n">
        <f aca="false">IF(AND(MOD(A122,12)=0,B122&gt;=Inputs!$C$18),MAX(F122+G122+H122+J122-K122-M122-N122,0)*Inputs!$C$17,0)</f>
        <v>0</v>
      </c>
      <c r="P122" s="56" t="n">
        <f aca="false">F122+G122+H122+J122-K122-M122-N122+O122</f>
        <v>73585.6169814649</v>
      </c>
      <c r="Q122" s="56" t="n">
        <f aca="false">IF(OR(E122=1,P122&lt;=0),0,P122)</f>
        <v>73585.6169814649</v>
      </c>
      <c r="R122" s="15" t="n">
        <f aca="false">IF(OR(E122=1,AND(P122&lt;=0,I122&gt;0)),1,0)</f>
        <v>0</v>
      </c>
      <c r="S122" s="15" t="n">
        <f aca="false">IF(L122&gt;0,1,0)</f>
        <v>1</v>
      </c>
    </row>
    <row r="123" customFormat="false" ht="15" hidden="false" customHeight="false" outlineLevel="0" collapsed="false">
      <c r="A123" s="15" t="n">
        <v>122</v>
      </c>
      <c r="B123" s="15" t="n">
        <f aca="false">INT((A123-1)/12)+1</f>
        <v>11</v>
      </c>
      <c r="C123" s="15" t="n">
        <f aca="false">MIN(Inputs!$C$4+B123-1,99)</f>
        <v>84</v>
      </c>
      <c r="D123" s="55" t="n">
        <f aca="false">Inputs!$C$29</f>
        <v>0.06</v>
      </c>
      <c r="E123" s="15" t="n">
        <f aca="false">R122</f>
        <v>0</v>
      </c>
      <c r="F123" s="56" t="n">
        <f aca="false">Q122</f>
        <v>73585.6169814649</v>
      </c>
      <c r="G123" s="56" t="n">
        <f aca="false">IF(AND(MOD(A123-1,12)=0,B123&lt;=Inputs!$C$7,E123=0),Inputs!$C$6,0)</f>
        <v>0</v>
      </c>
      <c r="H123" s="56" t="n">
        <f aca="false">IF(B123=1,G123*Inputs!$C$9,0)</f>
        <v>0</v>
      </c>
      <c r="I123" s="56" t="n">
        <f aca="false">I122+G123</f>
        <v>120000</v>
      </c>
      <c r="J123" s="56" t="n">
        <f aca="false">(F123+G123+H123)*((1+D123)^(1/12)-1)</f>
        <v>358.181711539246</v>
      </c>
      <c r="K123" s="56" t="n">
        <f aca="false">(F123+G123+H123+J123)*(Inputs!$C$14+IF(B123&lt;=10,Inputs!$C$12,Inputs!$C$13))/12</f>
        <v>36.9718993465021</v>
      </c>
      <c r="L123" s="56" t="n">
        <f aca="false">IF(OR(E123=1,A123&lt;=Inputs!$C$15),0,MAX(Inputs!$C$8*I123-(F123+G123+H123+J123-K123),0))</f>
        <v>47293.1732063424</v>
      </c>
      <c r="M123" s="56" t="n">
        <f aca="false">L123*INDEX(Rates!$B$2:$C$101,C123+1,IF(Inputs!$C$5="Male",1,2))/1000/12*Inputs!$C$16</f>
        <v>322.500030289583</v>
      </c>
      <c r="N123" s="56" t="n">
        <f aca="false">IF($V$1=1,MAX(F123+G123+H123+J123-K123-M123,0)*Inputs!$C$22/12,0)</f>
        <v>490.562178422453</v>
      </c>
      <c r="O123" s="56" t="n">
        <f aca="false">IF(AND(MOD(A123,12)=0,B123&gt;=Inputs!$C$18),MAX(F123+G123+H123+J123-K123-M123-N123,0)*Inputs!$C$17,0)</f>
        <v>0</v>
      </c>
      <c r="P123" s="56" t="n">
        <f aca="false">F123+G123+H123+J123-K123-M123-N123+O123</f>
        <v>73093.7645849456</v>
      </c>
      <c r="Q123" s="56" t="n">
        <f aca="false">IF(OR(E123=1,P123&lt;=0),0,P123)</f>
        <v>73093.7645849456</v>
      </c>
      <c r="R123" s="15" t="n">
        <f aca="false">IF(OR(E123=1,AND(P123&lt;=0,I123&gt;0)),1,0)</f>
        <v>0</v>
      </c>
      <c r="S123" s="15" t="n">
        <f aca="false">IF(L123&gt;0,1,0)</f>
        <v>1</v>
      </c>
    </row>
    <row r="124" customFormat="false" ht="15" hidden="false" customHeight="false" outlineLevel="0" collapsed="false">
      <c r="A124" s="15" t="n">
        <v>123</v>
      </c>
      <c r="B124" s="15" t="n">
        <f aca="false">INT((A124-1)/12)+1</f>
        <v>11</v>
      </c>
      <c r="C124" s="15" t="n">
        <f aca="false">MIN(Inputs!$C$4+B124-1,99)</f>
        <v>84</v>
      </c>
      <c r="D124" s="55" t="n">
        <f aca="false">Inputs!$C$29</f>
        <v>0.06</v>
      </c>
      <c r="E124" s="15" t="n">
        <f aca="false">R123</f>
        <v>0</v>
      </c>
      <c r="F124" s="56" t="n">
        <f aca="false">Q123</f>
        <v>73093.7645849456</v>
      </c>
      <c r="G124" s="56" t="n">
        <f aca="false">IF(AND(MOD(A124-1,12)=0,B124&lt;=Inputs!$C$7,E124=0),Inputs!$C$6,0)</f>
        <v>0</v>
      </c>
      <c r="H124" s="56" t="n">
        <f aca="false">IF(B124=1,G124*Inputs!$C$9,0)</f>
        <v>0</v>
      </c>
      <c r="I124" s="56" t="n">
        <f aca="false">I123+G124</f>
        <v>120000</v>
      </c>
      <c r="J124" s="56" t="n">
        <f aca="false">(F124+G124+H124)*((1+D124)^(1/12)-1)</f>
        <v>355.787595128503</v>
      </c>
      <c r="K124" s="56" t="n">
        <f aca="false">(F124+G124+H124+J124)*(Inputs!$C$14+IF(B124&lt;=10,Inputs!$C$12,Inputs!$C$13))/12</f>
        <v>36.724776090037</v>
      </c>
      <c r="L124" s="56" t="n">
        <f aca="false">IF(OR(E124=1,A124&lt;=Inputs!$C$15),0,MAX(Inputs!$C$8*I124-(F124+G124+H124+J124-K124),0))</f>
        <v>47787.172596016</v>
      </c>
      <c r="M124" s="56" t="n">
        <f aca="false">L124*INDEX(Rates!$B$2:$C$101,C124+1,IF(Inputs!$C$5="Male",1,2))/1000/12*Inputs!$C$16</f>
        <v>325.868694460999</v>
      </c>
      <c r="N124" s="56" t="n">
        <f aca="false">IF($V$1=1,MAX(F124+G124+H124+J124-K124-M124,0)*Inputs!$C$22/12,0)</f>
        <v>487.24639139682</v>
      </c>
      <c r="O124" s="56" t="n">
        <f aca="false">IF(AND(MOD(A124,12)=0,B124&gt;=Inputs!$C$18),MAX(F124+G124+H124+J124-K124-M124-N124,0)*Inputs!$C$17,0)</f>
        <v>0</v>
      </c>
      <c r="P124" s="56" t="n">
        <f aca="false">F124+G124+H124+J124-K124-M124-N124+O124</f>
        <v>72599.7123181262</v>
      </c>
      <c r="Q124" s="56" t="n">
        <f aca="false">IF(OR(E124=1,P124&lt;=0),0,P124)</f>
        <v>72599.7123181262</v>
      </c>
      <c r="R124" s="15" t="n">
        <f aca="false">IF(OR(E124=1,AND(P124&lt;=0,I124&gt;0)),1,0)</f>
        <v>0</v>
      </c>
      <c r="S124" s="15" t="n">
        <f aca="false">IF(L124&gt;0,1,0)</f>
        <v>1</v>
      </c>
    </row>
    <row r="125" customFormat="false" ht="15" hidden="false" customHeight="false" outlineLevel="0" collapsed="false">
      <c r="A125" s="15" t="n">
        <v>124</v>
      </c>
      <c r="B125" s="15" t="n">
        <f aca="false">INT((A125-1)/12)+1</f>
        <v>11</v>
      </c>
      <c r="C125" s="15" t="n">
        <f aca="false">MIN(Inputs!$C$4+B125-1,99)</f>
        <v>84</v>
      </c>
      <c r="D125" s="55" t="n">
        <f aca="false">Inputs!$C$29</f>
        <v>0.06</v>
      </c>
      <c r="E125" s="15" t="n">
        <f aca="false">R124</f>
        <v>0</v>
      </c>
      <c r="F125" s="56" t="n">
        <f aca="false">Q124</f>
        <v>72599.7123181262</v>
      </c>
      <c r="G125" s="56" t="n">
        <f aca="false">IF(AND(MOD(A125-1,12)=0,B125&lt;=Inputs!$C$7,E125=0),Inputs!$C$6,0)</f>
        <v>0</v>
      </c>
      <c r="H125" s="56" t="n">
        <f aca="false">IF(B125=1,G125*Inputs!$C$9,0)</f>
        <v>0</v>
      </c>
      <c r="I125" s="56" t="n">
        <f aca="false">I124+G125</f>
        <v>120000</v>
      </c>
      <c r="J125" s="56" t="n">
        <f aca="false">(F125+G125+H125)*((1+D125)^(1/12)-1)</f>
        <v>353.382770737838</v>
      </c>
      <c r="K125" s="56" t="n">
        <f aca="false">(F125+G125+H125+J125)*(Inputs!$C$14+IF(B125&lt;=10,Inputs!$C$12,Inputs!$C$13))/12</f>
        <v>36.476547544432</v>
      </c>
      <c r="L125" s="56" t="n">
        <f aca="false">IF(OR(E125=1,A125&lt;=Inputs!$C$15),0,MAX(Inputs!$C$8*I125-(F125+G125+H125+J125-K125),0))</f>
        <v>48283.3814586804</v>
      </c>
      <c r="M125" s="56" t="n">
        <f aca="false">L125*INDEX(Rates!$B$2:$C$101,C125+1,IF(Inputs!$C$5="Male",1,2))/1000/12*Inputs!$C$16</f>
        <v>329.252425396985</v>
      </c>
      <c r="N125" s="56" t="n">
        <f aca="false">IF($V$1=1,MAX(F125+G125+H125+J125-K125-M125,0)*Inputs!$C$22/12,0)</f>
        <v>483.915774106151</v>
      </c>
      <c r="O125" s="56" t="n">
        <f aca="false">IF(AND(MOD(A125,12)=0,B125&gt;=Inputs!$C$18),MAX(F125+G125+H125+J125-K125-M125-N125,0)*Inputs!$C$17,0)</f>
        <v>0</v>
      </c>
      <c r="P125" s="56" t="n">
        <f aca="false">F125+G125+H125+J125-K125-M125-N125+O125</f>
        <v>72103.4503418165</v>
      </c>
      <c r="Q125" s="56" t="n">
        <f aca="false">IF(OR(E125=1,P125&lt;=0),0,P125)</f>
        <v>72103.4503418165</v>
      </c>
      <c r="R125" s="15" t="n">
        <f aca="false">IF(OR(E125=1,AND(P125&lt;=0,I125&gt;0)),1,0)</f>
        <v>0</v>
      </c>
      <c r="S125" s="15" t="n">
        <f aca="false">IF(L125&gt;0,1,0)</f>
        <v>1</v>
      </c>
    </row>
    <row r="126" customFormat="false" ht="15" hidden="false" customHeight="false" outlineLevel="0" collapsed="false">
      <c r="A126" s="15" t="n">
        <v>125</v>
      </c>
      <c r="B126" s="15" t="n">
        <f aca="false">INT((A126-1)/12)+1</f>
        <v>11</v>
      </c>
      <c r="C126" s="15" t="n">
        <f aca="false">MIN(Inputs!$C$4+B126-1,99)</f>
        <v>84</v>
      </c>
      <c r="D126" s="55" t="n">
        <f aca="false">Inputs!$C$29</f>
        <v>0.06</v>
      </c>
      <c r="E126" s="15" t="n">
        <f aca="false">R125</f>
        <v>0</v>
      </c>
      <c r="F126" s="56" t="n">
        <f aca="false">Q125</f>
        <v>72103.4503418165</v>
      </c>
      <c r="G126" s="56" t="n">
        <f aca="false">IF(AND(MOD(A126-1,12)=0,B126&lt;=Inputs!$C$7,E126=0),Inputs!$C$6,0)</f>
        <v>0</v>
      </c>
      <c r="H126" s="56" t="n">
        <f aca="false">IF(B126=1,G126*Inputs!$C$9,0)</f>
        <v>0</v>
      </c>
      <c r="I126" s="56" t="n">
        <f aca="false">I125+G126</f>
        <v>120000</v>
      </c>
      <c r="J126" s="56" t="n">
        <f aca="false">(F126+G126+H126)*((1+D126)^(1/12)-1)</f>
        <v>350.967190474493</v>
      </c>
      <c r="K126" s="56" t="n">
        <f aca="false">(F126+G126+H126+J126)*(Inputs!$C$14+IF(B126&lt;=10,Inputs!$C$12,Inputs!$C$13))/12</f>
        <v>36.2272087661455</v>
      </c>
      <c r="L126" s="56" t="n">
        <f aca="false">IF(OR(E126=1,A126&lt;=Inputs!$C$15),0,MAX(Inputs!$C$8*I126-(F126+G126+H126+J126-K126),0))</f>
        <v>48781.8096764752</v>
      </c>
      <c r="M126" s="56" t="n">
        <f aca="false">L126*INDEX(Rates!$B$2:$C$101,C126+1,IF(Inputs!$C$5="Male",1,2))/1000/12*Inputs!$C$16</f>
        <v>332.651290485497</v>
      </c>
      <c r="N126" s="56" t="n">
        <f aca="false">IF($V$1=1,MAX(F126+G126+H126+J126-K126-M126,0)*Inputs!$C$22/12,0)</f>
        <v>480.570260220262</v>
      </c>
      <c r="O126" s="56" t="n">
        <f aca="false">IF(AND(MOD(A126,12)=0,B126&gt;=Inputs!$C$18),MAX(F126+G126+H126+J126-K126-M126-N126,0)*Inputs!$C$17,0)</f>
        <v>0</v>
      </c>
      <c r="P126" s="56" t="n">
        <f aca="false">F126+G126+H126+J126-K126-M126-N126+O126</f>
        <v>71604.9687728191</v>
      </c>
      <c r="Q126" s="56" t="n">
        <f aca="false">IF(OR(E126=1,P126&lt;=0),0,P126)</f>
        <v>71604.9687728191</v>
      </c>
      <c r="R126" s="15" t="n">
        <f aca="false">IF(OR(E126=1,AND(P126&lt;=0,I126&gt;0)),1,0)</f>
        <v>0</v>
      </c>
      <c r="S126" s="15" t="n">
        <f aca="false">IF(L126&gt;0,1,0)</f>
        <v>1</v>
      </c>
    </row>
    <row r="127" customFormat="false" ht="15" hidden="false" customHeight="false" outlineLevel="0" collapsed="false">
      <c r="A127" s="15" t="n">
        <v>126</v>
      </c>
      <c r="B127" s="15" t="n">
        <f aca="false">INT((A127-1)/12)+1</f>
        <v>11</v>
      </c>
      <c r="C127" s="15" t="n">
        <f aca="false">MIN(Inputs!$C$4+B127-1,99)</f>
        <v>84</v>
      </c>
      <c r="D127" s="55" t="n">
        <f aca="false">Inputs!$C$29</f>
        <v>0.06</v>
      </c>
      <c r="E127" s="15" t="n">
        <f aca="false">R126</f>
        <v>0</v>
      </c>
      <c r="F127" s="56" t="n">
        <f aca="false">Q126</f>
        <v>71604.9687728191</v>
      </c>
      <c r="G127" s="56" t="n">
        <f aca="false">IF(AND(MOD(A127-1,12)=0,B127&lt;=Inputs!$C$7,E127=0),Inputs!$C$6,0)</f>
        <v>0</v>
      </c>
      <c r="H127" s="56" t="n">
        <f aca="false">IF(B127=1,G127*Inputs!$C$9,0)</f>
        <v>0</v>
      </c>
      <c r="I127" s="56" t="n">
        <f aca="false">I126+G127</f>
        <v>120000</v>
      </c>
      <c r="J127" s="56" t="n">
        <f aca="false">(F127+G127+H127)*((1+D127)^(1/12)-1)</f>
        <v>348.540806231507</v>
      </c>
      <c r="K127" s="56" t="n">
        <f aca="false">(F127+G127+H127+J127)*(Inputs!$C$14+IF(B127&lt;=10,Inputs!$C$12,Inputs!$C$13))/12</f>
        <v>35.9767547895253</v>
      </c>
      <c r="L127" s="56" t="n">
        <f aca="false">IF(OR(E127=1,A127&lt;=Inputs!$C$15),0,MAX(Inputs!$C$8*I127-(F127+G127+H127+J127-K127),0))</f>
        <v>49282.4671757389</v>
      </c>
      <c r="M127" s="56" t="n">
        <f aca="false">L127*INDEX(Rates!$B$2:$C$101,C127+1,IF(Inputs!$C$5="Male",1,2))/1000/12*Inputs!$C$16</f>
        <v>336.065357415893</v>
      </c>
      <c r="N127" s="56" t="n">
        <f aca="false">IF($V$1=1,MAX(F127+G127+H127+J127-K127-M127,0)*Inputs!$C$22/12,0)</f>
        <v>477.209783112301</v>
      </c>
      <c r="O127" s="56" t="n">
        <f aca="false">IF(AND(MOD(A127,12)=0,B127&gt;=Inputs!$C$18),MAX(F127+G127+H127+J127-K127-M127-N127,0)*Inputs!$C$17,0)</f>
        <v>0</v>
      </c>
      <c r="P127" s="56" t="n">
        <f aca="false">F127+G127+H127+J127-K127-M127-N127+O127</f>
        <v>71104.2576837329</v>
      </c>
      <c r="Q127" s="56" t="n">
        <f aca="false">IF(OR(E127=1,P127&lt;=0),0,P127)</f>
        <v>71104.2576837329</v>
      </c>
      <c r="R127" s="15" t="n">
        <f aca="false">IF(OR(E127=1,AND(P127&lt;=0,I127&gt;0)),1,0)</f>
        <v>0</v>
      </c>
      <c r="S127" s="15" t="n">
        <f aca="false">IF(L127&gt;0,1,0)</f>
        <v>1</v>
      </c>
    </row>
    <row r="128" customFormat="false" ht="15" hidden="false" customHeight="false" outlineLevel="0" collapsed="false">
      <c r="A128" s="15" t="n">
        <v>127</v>
      </c>
      <c r="B128" s="15" t="n">
        <f aca="false">INT((A128-1)/12)+1</f>
        <v>11</v>
      </c>
      <c r="C128" s="15" t="n">
        <f aca="false">MIN(Inputs!$C$4+B128-1,99)</f>
        <v>84</v>
      </c>
      <c r="D128" s="55" t="n">
        <f aca="false">Inputs!$C$29</f>
        <v>0.06</v>
      </c>
      <c r="E128" s="15" t="n">
        <f aca="false">R127</f>
        <v>0</v>
      </c>
      <c r="F128" s="56" t="n">
        <f aca="false">Q127</f>
        <v>71104.2576837329</v>
      </c>
      <c r="G128" s="56" t="n">
        <f aca="false">IF(AND(MOD(A128-1,12)=0,B128&lt;=Inputs!$C$7,E128=0),Inputs!$C$6,0)</f>
        <v>0</v>
      </c>
      <c r="H128" s="56" t="n">
        <f aca="false">IF(B128=1,G128*Inputs!$C$9,0)</f>
        <v>0</v>
      </c>
      <c r="I128" s="56" t="n">
        <f aca="false">I127+G128</f>
        <v>120000</v>
      </c>
      <c r="J128" s="56" t="n">
        <f aca="false">(F128+G128+H128)*((1+D128)^(1/12)-1)</f>
        <v>346.103569686752</v>
      </c>
      <c r="K128" s="56" t="n">
        <f aca="false">(F128+G128+H128+J128)*(Inputs!$C$14+IF(B128&lt;=10,Inputs!$C$12,Inputs!$C$13))/12</f>
        <v>35.7251806267098</v>
      </c>
      <c r="L128" s="56" t="n">
        <f aca="false">IF(OR(E128=1,A128&lt;=Inputs!$C$15),0,MAX(Inputs!$C$8*I128-(F128+G128+H128+J128-K128),0))</f>
        <v>49785.3639272071</v>
      </c>
      <c r="M128" s="56" t="n">
        <f aca="false">L128*INDEX(Rates!$B$2:$C$101,C128+1,IF(Inputs!$C$5="Male",1,2))/1000/12*Inputs!$C$16</f>
        <v>339.49469418028</v>
      </c>
      <c r="N128" s="56" t="n">
        <f aca="false">IF($V$1=1,MAX(F128+G128+H128+J128-K128-M128,0)*Inputs!$C$22/12,0)</f>
        <v>473.834275857418</v>
      </c>
      <c r="O128" s="56" t="n">
        <f aca="false">IF(AND(MOD(A128,12)=0,B128&gt;=Inputs!$C$18),MAX(F128+G128+H128+J128-K128-M128-N128,0)*Inputs!$C$17,0)</f>
        <v>0</v>
      </c>
      <c r="P128" s="56" t="n">
        <f aca="false">F128+G128+H128+J128-K128-M128-N128+O128</f>
        <v>70601.3071027552</v>
      </c>
      <c r="Q128" s="56" t="n">
        <f aca="false">IF(OR(E128=1,P128&lt;=0),0,P128)</f>
        <v>70601.3071027552</v>
      </c>
      <c r="R128" s="15" t="n">
        <f aca="false">IF(OR(E128=1,AND(P128&lt;=0,I128&gt;0)),1,0)</f>
        <v>0</v>
      </c>
      <c r="S128" s="15" t="n">
        <f aca="false">IF(L128&gt;0,1,0)</f>
        <v>1</v>
      </c>
    </row>
    <row r="129" customFormat="false" ht="15" hidden="false" customHeight="false" outlineLevel="0" collapsed="false">
      <c r="A129" s="15" t="n">
        <v>128</v>
      </c>
      <c r="B129" s="15" t="n">
        <f aca="false">INT((A129-1)/12)+1</f>
        <v>11</v>
      </c>
      <c r="C129" s="15" t="n">
        <f aca="false">MIN(Inputs!$C$4+B129-1,99)</f>
        <v>84</v>
      </c>
      <c r="D129" s="55" t="n">
        <f aca="false">Inputs!$C$29</f>
        <v>0.06</v>
      </c>
      <c r="E129" s="15" t="n">
        <f aca="false">R128</f>
        <v>0</v>
      </c>
      <c r="F129" s="56" t="n">
        <f aca="false">Q128</f>
        <v>70601.3071027552</v>
      </c>
      <c r="G129" s="56" t="n">
        <f aca="false">IF(AND(MOD(A129-1,12)=0,B129&lt;=Inputs!$C$7,E129=0),Inputs!$C$6,0)</f>
        <v>0</v>
      </c>
      <c r="H129" s="56" t="n">
        <f aca="false">IF(B129=1,G129*Inputs!$C$9,0)</f>
        <v>0</v>
      </c>
      <c r="I129" s="56" t="n">
        <f aca="false">I128+G129</f>
        <v>120000</v>
      </c>
      <c r="J129" s="56" t="n">
        <f aca="false">(F129+G129+H129)*((1+D129)^(1/12)-1)</f>
        <v>343.655432301974</v>
      </c>
      <c r="K129" s="56" t="n">
        <f aca="false">(F129+G129+H129+J129)*(Inputs!$C$14+IF(B129&lt;=10,Inputs!$C$12,Inputs!$C$13))/12</f>
        <v>35.4724812675286</v>
      </c>
      <c r="L129" s="56" t="n">
        <f aca="false">IF(OR(E129=1,A129&lt;=Inputs!$C$15),0,MAX(Inputs!$C$8*I129-(F129+G129+H129+J129-K129),0))</f>
        <v>50290.5099462103</v>
      </c>
      <c r="M129" s="56" t="n">
        <f aca="false">L129*INDEX(Rates!$B$2:$C$101,C129+1,IF(Inputs!$C$5="Male",1,2))/1000/12*Inputs!$C$16</f>
        <v>342.939369074866</v>
      </c>
      <c r="N129" s="56" t="n">
        <f aca="false">IF($V$1=1,MAX(F129+G129+H129+J129-K129-M129,0)*Inputs!$C$22/12,0)</f>
        <v>470.443671231432</v>
      </c>
      <c r="O129" s="56" t="n">
        <f aca="false">IF(AND(MOD(A129,12)=0,B129&gt;=Inputs!$C$18),MAX(F129+G129+H129+J129-K129-M129-N129,0)*Inputs!$C$17,0)</f>
        <v>0</v>
      </c>
      <c r="P129" s="56" t="n">
        <f aca="false">F129+G129+H129+J129-K129-M129-N129+O129</f>
        <v>70096.1070134834</v>
      </c>
      <c r="Q129" s="56" t="n">
        <f aca="false">IF(OR(E129=1,P129&lt;=0),0,P129)</f>
        <v>70096.1070134834</v>
      </c>
      <c r="R129" s="15" t="n">
        <f aca="false">IF(OR(E129=1,AND(P129&lt;=0,I129&gt;0)),1,0)</f>
        <v>0</v>
      </c>
      <c r="S129" s="15" t="n">
        <f aca="false">IF(L129&gt;0,1,0)</f>
        <v>1</v>
      </c>
    </row>
    <row r="130" customFormat="false" ht="15" hidden="false" customHeight="false" outlineLevel="0" collapsed="false">
      <c r="A130" s="15" t="n">
        <v>129</v>
      </c>
      <c r="B130" s="15" t="n">
        <f aca="false">INT((A130-1)/12)+1</f>
        <v>11</v>
      </c>
      <c r="C130" s="15" t="n">
        <f aca="false">MIN(Inputs!$C$4+B130-1,99)</f>
        <v>84</v>
      </c>
      <c r="D130" s="55" t="n">
        <f aca="false">Inputs!$C$29</f>
        <v>0.06</v>
      </c>
      <c r="E130" s="15" t="n">
        <f aca="false">R129</f>
        <v>0</v>
      </c>
      <c r="F130" s="56" t="n">
        <f aca="false">Q129</f>
        <v>70096.1070134834</v>
      </c>
      <c r="G130" s="56" t="n">
        <f aca="false">IF(AND(MOD(A130-1,12)=0,B130&lt;=Inputs!$C$7,E130=0),Inputs!$C$6,0)</f>
        <v>0</v>
      </c>
      <c r="H130" s="56" t="n">
        <f aca="false">IF(B130=1,G130*Inputs!$C$9,0)</f>
        <v>0</v>
      </c>
      <c r="I130" s="56" t="n">
        <f aca="false">I129+G130</f>
        <v>120000</v>
      </c>
      <c r="J130" s="56" t="n">
        <f aca="false">(F130+G130+H130)*((1+D130)^(1/12)-1)</f>
        <v>341.196345321828</v>
      </c>
      <c r="K130" s="56" t="n">
        <f aca="false">(F130+G130+H130+J130)*(Inputs!$C$14+IF(B130&lt;=10,Inputs!$C$12,Inputs!$C$13))/12</f>
        <v>35.2186516794026</v>
      </c>
      <c r="L130" s="56" t="n">
        <f aca="false">IF(OR(E130=1,A130&lt;=Inputs!$C$15),0,MAX(Inputs!$C$8*I130-(F130+G130+H130+J130-K130),0))</f>
        <v>50797.9152928742</v>
      </c>
      <c r="M130" s="56" t="n">
        <f aca="false">L130*INDEX(Rates!$B$2:$C$101,C130+1,IF(Inputs!$C$5="Male",1,2))/1000/12*Inputs!$C$16</f>
        <v>346.399450701325</v>
      </c>
      <c r="N130" s="56" t="n">
        <f aca="false">IF($V$1=1,MAX(F130+G130+H130+J130-K130-M130,0)*Inputs!$C$22/12,0)</f>
        <v>467.037901709496</v>
      </c>
      <c r="O130" s="56" t="n">
        <f aca="false">IF(AND(MOD(A130,12)=0,B130&gt;=Inputs!$C$18),MAX(F130+G130+H130+J130-K130-M130-N130,0)*Inputs!$C$17,0)</f>
        <v>0</v>
      </c>
      <c r="P130" s="56" t="n">
        <f aca="false">F130+G130+H130+J130-K130-M130-N130+O130</f>
        <v>69588.647354715</v>
      </c>
      <c r="Q130" s="56" t="n">
        <f aca="false">IF(OR(E130=1,P130&lt;=0),0,P130)</f>
        <v>69588.647354715</v>
      </c>
      <c r="R130" s="15" t="n">
        <f aca="false">IF(OR(E130=1,AND(P130&lt;=0,I130&gt;0)),1,0)</f>
        <v>0</v>
      </c>
      <c r="S130" s="15" t="n">
        <f aca="false">IF(L130&gt;0,1,0)</f>
        <v>1</v>
      </c>
    </row>
    <row r="131" customFormat="false" ht="15" hidden="false" customHeight="false" outlineLevel="0" collapsed="false">
      <c r="A131" s="15" t="n">
        <v>130</v>
      </c>
      <c r="B131" s="15" t="n">
        <f aca="false">INT((A131-1)/12)+1</f>
        <v>11</v>
      </c>
      <c r="C131" s="15" t="n">
        <f aca="false">MIN(Inputs!$C$4+B131-1,99)</f>
        <v>84</v>
      </c>
      <c r="D131" s="55" t="n">
        <f aca="false">Inputs!$C$29</f>
        <v>0.06</v>
      </c>
      <c r="E131" s="15" t="n">
        <f aca="false">R130</f>
        <v>0</v>
      </c>
      <c r="F131" s="56" t="n">
        <f aca="false">Q130</f>
        <v>69588.647354715</v>
      </c>
      <c r="G131" s="56" t="n">
        <f aca="false">IF(AND(MOD(A131-1,12)=0,B131&lt;=Inputs!$C$7,E131=0),Inputs!$C$6,0)</f>
        <v>0</v>
      </c>
      <c r="H131" s="56" t="n">
        <f aca="false">IF(B131=1,G131*Inputs!$C$9,0)</f>
        <v>0</v>
      </c>
      <c r="I131" s="56" t="n">
        <f aca="false">I130+G131</f>
        <v>120000</v>
      </c>
      <c r="J131" s="56" t="n">
        <f aca="false">(F131+G131+H131)*((1+D131)^(1/12)-1)</f>
        <v>338.726259772901</v>
      </c>
      <c r="K131" s="56" t="n">
        <f aca="false">(F131+G131+H131+J131)*(Inputs!$C$14+IF(B131&lt;=10,Inputs!$C$12,Inputs!$C$13))/12</f>
        <v>34.9636868072439</v>
      </c>
      <c r="L131" s="56" t="n">
        <f aca="false">IF(OR(E131=1,A131&lt;=Inputs!$C$15),0,MAX(Inputs!$C$8*I131-(F131+G131+H131+J131-K131),0))</f>
        <v>51307.5900723194</v>
      </c>
      <c r="M131" s="56" t="n">
        <f aca="false">L131*INDEX(Rates!$B$2:$C$101,C131+1,IF(Inputs!$C$5="Male",1,2))/1000/12*Inputs!$C$16</f>
        <v>349.875007968158</v>
      </c>
      <c r="N131" s="56" t="n">
        <f aca="false">IF($V$1=1,MAX(F131+G131+H131+J131-K131-M131,0)*Inputs!$C$22/12,0)</f>
        <v>463.61689946475</v>
      </c>
      <c r="O131" s="56" t="n">
        <f aca="false">IF(AND(MOD(A131,12)=0,B131&gt;=Inputs!$C$18),MAX(F131+G131+H131+J131-K131-M131-N131,0)*Inputs!$C$17,0)</f>
        <v>0</v>
      </c>
      <c r="P131" s="56" t="n">
        <f aca="false">F131+G131+H131+J131-K131-M131-N131+O131</f>
        <v>69078.9180202477</v>
      </c>
      <c r="Q131" s="56" t="n">
        <f aca="false">IF(OR(E131=1,P131&lt;=0),0,P131)</f>
        <v>69078.9180202477</v>
      </c>
      <c r="R131" s="15" t="n">
        <f aca="false">IF(OR(E131=1,AND(P131&lt;=0,I131&gt;0)),1,0)</f>
        <v>0</v>
      </c>
      <c r="S131" s="15" t="n">
        <f aca="false">IF(L131&gt;0,1,0)</f>
        <v>1</v>
      </c>
    </row>
    <row r="132" customFormat="false" ht="15" hidden="false" customHeight="false" outlineLevel="0" collapsed="false">
      <c r="A132" s="15" t="n">
        <v>131</v>
      </c>
      <c r="B132" s="15" t="n">
        <f aca="false">INT((A132-1)/12)+1</f>
        <v>11</v>
      </c>
      <c r="C132" s="15" t="n">
        <f aca="false">MIN(Inputs!$C$4+B132-1,99)</f>
        <v>84</v>
      </c>
      <c r="D132" s="55" t="n">
        <f aca="false">Inputs!$C$29</f>
        <v>0.06</v>
      </c>
      <c r="E132" s="15" t="n">
        <f aca="false">R131</f>
        <v>0</v>
      </c>
      <c r="F132" s="56" t="n">
        <f aca="false">Q131</f>
        <v>69078.9180202477</v>
      </c>
      <c r="G132" s="56" t="n">
        <f aca="false">IF(AND(MOD(A132-1,12)=0,B132&lt;=Inputs!$C$7,E132=0),Inputs!$C$6,0)</f>
        <v>0</v>
      </c>
      <c r="H132" s="56" t="n">
        <f aca="false">IF(B132=1,G132*Inputs!$C$9,0)</f>
        <v>0</v>
      </c>
      <c r="I132" s="56" t="n">
        <f aca="false">I131+G132</f>
        <v>120000</v>
      </c>
      <c r="J132" s="56" t="n">
        <f aca="false">(F132+G132+H132)*((1+D132)^(1/12)-1)</f>
        <v>336.245126462743</v>
      </c>
      <c r="K132" s="56" t="n">
        <f aca="false">(F132+G132+H132+J132)*(Inputs!$C$14+IF(B132&lt;=10,Inputs!$C$12,Inputs!$C$13))/12</f>
        <v>34.7075815733552</v>
      </c>
      <c r="L132" s="56" t="n">
        <f aca="false">IF(OR(E132=1,A132&lt;=Inputs!$C$15),0,MAX(Inputs!$C$8*I132-(F132+G132+H132+J132-K132),0))</f>
        <v>51819.5444348629</v>
      </c>
      <c r="M132" s="56" t="n">
        <f aca="false">L132*INDEX(Rates!$B$2:$C$101,C132+1,IF(Inputs!$C$5="Male",1,2))/1000/12*Inputs!$C$16</f>
        <v>353.366110092069</v>
      </c>
      <c r="N132" s="56" t="n">
        <f aca="false">IF($V$1=1,MAX(F132+G132+H132+J132-K132-M132,0)*Inputs!$C$22/12,0)</f>
        <v>460.180596366967</v>
      </c>
      <c r="O132" s="56" t="n">
        <f aca="false">IF(AND(MOD(A132,12)=0,B132&gt;=Inputs!$C$18),MAX(F132+G132+H132+J132-K132-M132-N132,0)*Inputs!$C$17,0)</f>
        <v>0</v>
      </c>
      <c r="P132" s="56" t="n">
        <f aca="false">F132+G132+H132+J132-K132-M132-N132+O132</f>
        <v>68566.9088586781</v>
      </c>
      <c r="Q132" s="56" t="n">
        <f aca="false">IF(OR(E132=1,P132&lt;=0),0,P132)</f>
        <v>68566.9088586781</v>
      </c>
      <c r="R132" s="15" t="n">
        <f aca="false">IF(OR(E132=1,AND(P132&lt;=0,I132&gt;0)),1,0)</f>
        <v>0</v>
      </c>
      <c r="S132" s="15" t="n">
        <f aca="false">IF(L132&gt;0,1,0)</f>
        <v>1</v>
      </c>
    </row>
    <row r="133" customFormat="false" ht="15" hidden="false" customHeight="false" outlineLevel="0" collapsed="false">
      <c r="A133" s="15" t="n">
        <v>132</v>
      </c>
      <c r="B133" s="15" t="n">
        <f aca="false">INT((A133-1)/12)+1</f>
        <v>11</v>
      </c>
      <c r="C133" s="15" t="n">
        <f aca="false">MIN(Inputs!$C$4+B133-1,99)</f>
        <v>84</v>
      </c>
      <c r="D133" s="55" t="n">
        <f aca="false">Inputs!$C$29</f>
        <v>0.06</v>
      </c>
      <c r="E133" s="15" t="n">
        <f aca="false">R132</f>
        <v>0</v>
      </c>
      <c r="F133" s="56" t="n">
        <f aca="false">Q132</f>
        <v>68566.9088586781</v>
      </c>
      <c r="G133" s="56" t="n">
        <f aca="false">IF(AND(MOD(A133-1,12)=0,B133&lt;=Inputs!$C$7,E133=0),Inputs!$C$6,0)</f>
        <v>0</v>
      </c>
      <c r="H133" s="56" t="n">
        <f aca="false">IF(B133=1,G133*Inputs!$C$9,0)</f>
        <v>0</v>
      </c>
      <c r="I133" s="56" t="n">
        <f aca="false">I132+G133</f>
        <v>120000</v>
      </c>
      <c r="J133" s="56" t="n">
        <f aca="false">(F133+G133+H133)*((1+D133)^(1/12)-1)</f>
        <v>333.752895978884</v>
      </c>
      <c r="K133" s="56" t="n">
        <f aca="false">(F133+G133+H133+J133)*(Inputs!$C$14+IF(B133&lt;=10,Inputs!$C$12,Inputs!$C$13))/12</f>
        <v>34.4503308773285</v>
      </c>
      <c r="L133" s="56" t="n">
        <f aca="false">IF(OR(E133=1,A133&lt;=Inputs!$C$15),0,MAX(Inputs!$C$8*I133-(F133+G133+H133+J133-K133),0))</f>
        <v>52333.7885762204</v>
      </c>
      <c r="M133" s="56" t="n">
        <f aca="false">L133*INDEX(Rates!$B$2:$C$101,C133+1,IF(Inputs!$C$5="Male",1,2))/1000/12*Inputs!$C$16</f>
        <v>356.872826599343</v>
      </c>
      <c r="N133" s="56" t="n">
        <f aca="false">IF($V$1=1,MAX(F133+G133+H133+J133-K133-M133,0)*Inputs!$C$22/12,0)</f>
        <v>456.728923981202</v>
      </c>
      <c r="O133" s="56" t="n">
        <f aca="false">IF(AND(MOD(A133,12)=0,B133&gt;=Inputs!$C$18),MAX(F133+G133+H133+J133-K133-M133-N133,0)*Inputs!$C$17,0)</f>
        <v>340.263048365995</v>
      </c>
      <c r="P133" s="56" t="n">
        <f aca="false">F133+G133+H133+J133-K133-M133-N133+O133</f>
        <v>68392.8727215651</v>
      </c>
      <c r="Q133" s="56" t="n">
        <f aca="false">IF(OR(E133=1,P133&lt;=0),0,P133)</f>
        <v>68392.8727215651</v>
      </c>
      <c r="R133" s="15" t="n">
        <f aca="false">IF(OR(E133=1,AND(P133&lt;=0,I133&gt;0)),1,0)</f>
        <v>0</v>
      </c>
      <c r="S133" s="15" t="n">
        <f aca="false">IF(L133&gt;0,1,0)</f>
        <v>1</v>
      </c>
    </row>
    <row r="134" customFormat="false" ht="15" hidden="false" customHeight="false" outlineLevel="0" collapsed="false">
      <c r="A134" s="15" t="n">
        <v>133</v>
      </c>
      <c r="B134" s="15" t="n">
        <f aca="false">INT((A134-1)/12)+1</f>
        <v>12</v>
      </c>
      <c r="C134" s="15" t="n">
        <f aca="false">MIN(Inputs!$C$4+B134-1,99)</f>
        <v>85</v>
      </c>
      <c r="D134" s="55" t="n">
        <f aca="false">Inputs!$C$29</f>
        <v>0.06</v>
      </c>
      <c r="E134" s="15" t="n">
        <f aca="false">R133</f>
        <v>0</v>
      </c>
      <c r="F134" s="56" t="n">
        <f aca="false">Q133</f>
        <v>68392.8727215651</v>
      </c>
      <c r="G134" s="56" t="n">
        <f aca="false">IF(AND(MOD(A134-1,12)=0,B134&lt;=Inputs!$C$7,E134=0),Inputs!$C$6,0)</f>
        <v>0</v>
      </c>
      <c r="H134" s="56" t="n">
        <f aca="false">IF(B134=1,G134*Inputs!$C$9,0)</f>
        <v>0</v>
      </c>
      <c r="I134" s="56" t="n">
        <f aca="false">I133+G134</f>
        <v>120000</v>
      </c>
      <c r="J134" s="56" t="n">
        <f aca="false">(F134+G134+H134)*((1+D134)^(1/12)-1)</f>
        <v>332.905766281289</v>
      </c>
      <c r="K134" s="56" t="n">
        <f aca="false">(F134+G134+H134+J134)*(Inputs!$C$14+IF(B134&lt;=10,Inputs!$C$12,Inputs!$C$13))/12</f>
        <v>34.3628892439232</v>
      </c>
      <c r="L134" s="56" t="n">
        <f aca="false">IF(OR(E134=1,A134&lt;=Inputs!$C$15),0,MAX(Inputs!$C$8*I134-(F134+G134+H134+J134-K134),0))</f>
        <v>52508.5844013976</v>
      </c>
      <c r="M134" s="56" t="n">
        <f aca="false">L134*INDEX(Rates!$B$2:$C$101,C134+1,IF(Inputs!$C$5="Male",1,2))/1000/12*Inputs!$C$16</f>
        <v>392.064096863769</v>
      </c>
      <c r="N134" s="56" t="n">
        <f aca="false">IF($V$1=1,MAX(F134+G134+H134+J134-K134-M134,0)*Inputs!$C$22/12,0)</f>
        <v>455.329010011591</v>
      </c>
      <c r="O134" s="56" t="n">
        <f aca="false">IF(AND(MOD(A134,12)=0,B134&gt;=Inputs!$C$18),MAX(F134+G134+H134+J134-K134-M134-N134,0)*Inputs!$C$17,0)</f>
        <v>0</v>
      </c>
      <c r="P134" s="56" t="n">
        <f aca="false">F134+G134+H134+J134-K134-M134-N134+O134</f>
        <v>67844.0224917271</v>
      </c>
      <c r="Q134" s="56" t="n">
        <f aca="false">IF(OR(E134=1,P134&lt;=0),0,P134)</f>
        <v>67844.0224917271</v>
      </c>
      <c r="R134" s="15" t="n">
        <f aca="false">IF(OR(E134=1,AND(P134&lt;=0,I134&gt;0)),1,0)</f>
        <v>0</v>
      </c>
      <c r="S134" s="15" t="n">
        <f aca="false">IF(L134&gt;0,1,0)</f>
        <v>1</v>
      </c>
    </row>
    <row r="135" customFormat="false" ht="15" hidden="false" customHeight="false" outlineLevel="0" collapsed="false">
      <c r="A135" s="15" t="n">
        <v>134</v>
      </c>
      <c r="B135" s="15" t="n">
        <f aca="false">INT((A135-1)/12)+1</f>
        <v>12</v>
      </c>
      <c r="C135" s="15" t="n">
        <f aca="false">MIN(Inputs!$C$4+B135-1,99)</f>
        <v>85</v>
      </c>
      <c r="D135" s="55" t="n">
        <f aca="false">Inputs!$C$29</f>
        <v>0.06</v>
      </c>
      <c r="E135" s="15" t="n">
        <f aca="false">R134</f>
        <v>0</v>
      </c>
      <c r="F135" s="56" t="n">
        <f aca="false">Q134</f>
        <v>67844.0224917271</v>
      </c>
      <c r="G135" s="56" t="n">
        <f aca="false">IF(AND(MOD(A135-1,12)=0,B135&lt;=Inputs!$C$7,E135=0),Inputs!$C$6,0)</f>
        <v>0</v>
      </c>
      <c r="H135" s="56" t="n">
        <f aca="false">IF(B135=1,G135*Inputs!$C$9,0)</f>
        <v>0</v>
      </c>
      <c r="I135" s="56" t="n">
        <f aca="false">I134+G135</f>
        <v>120000</v>
      </c>
      <c r="J135" s="56" t="n">
        <f aca="false">(F135+G135+H135)*((1+D135)^(1/12)-1)</f>
        <v>330.234210034753</v>
      </c>
      <c r="K135" s="56" t="n">
        <f aca="false">(F135+G135+H135+J135)*(Inputs!$C$14+IF(B135&lt;=10,Inputs!$C$12,Inputs!$C$13))/12</f>
        <v>34.0871283508809</v>
      </c>
      <c r="L135" s="56" t="n">
        <f aca="false">IF(OR(E135=1,A135&lt;=Inputs!$C$15),0,MAX(Inputs!$C$8*I135-(F135+G135+H135+J135-K135),0))</f>
        <v>53059.8304265891</v>
      </c>
      <c r="M135" s="56" t="n">
        <f aca="false">L135*INDEX(Rates!$B$2:$C$101,C135+1,IF(Inputs!$C$5="Male",1,2))/1000/12*Inputs!$C$16</f>
        <v>396.180067185198</v>
      </c>
      <c r="N135" s="56" t="n">
        <f aca="false">IF($V$1=1,MAX(F135+G135+H135+J135-K135-M135,0)*Inputs!$C$22/12,0)</f>
        <v>451.626596708172</v>
      </c>
      <c r="O135" s="56" t="n">
        <f aca="false">IF(AND(MOD(A135,12)=0,B135&gt;=Inputs!$C$18),MAX(F135+G135+H135+J135-K135-M135-N135,0)*Inputs!$C$17,0)</f>
        <v>0</v>
      </c>
      <c r="P135" s="56" t="n">
        <f aca="false">F135+G135+H135+J135-K135-M135-N135+O135</f>
        <v>67292.3629095176</v>
      </c>
      <c r="Q135" s="56" t="n">
        <f aca="false">IF(OR(E135=1,P135&lt;=0),0,P135)</f>
        <v>67292.3629095176</v>
      </c>
      <c r="R135" s="15" t="n">
        <f aca="false">IF(OR(E135=1,AND(P135&lt;=0,I135&gt;0)),1,0)</f>
        <v>0</v>
      </c>
      <c r="S135" s="15" t="n">
        <f aca="false">IF(L135&gt;0,1,0)</f>
        <v>1</v>
      </c>
    </row>
    <row r="136" customFormat="false" ht="15" hidden="false" customHeight="false" outlineLevel="0" collapsed="false">
      <c r="A136" s="15" t="n">
        <v>135</v>
      </c>
      <c r="B136" s="15" t="n">
        <f aca="false">INT((A136-1)/12)+1</f>
        <v>12</v>
      </c>
      <c r="C136" s="15" t="n">
        <f aca="false">MIN(Inputs!$C$4+B136-1,99)</f>
        <v>85</v>
      </c>
      <c r="D136" s="55" t="n">
        <f aca="false">Inputs!$C$29</f>
        <v>0.06</v>
      </c>
      <c r="E136" s="15" t="n">
        <f aca="false">R135</f>
        <v>0</v>
      </c>
      <c r="F136" s="56" t="n">
        <f aca="false">Q135</f>
        <v>67292.3629095176</v>
      </c>
      <c r="G136" s="56" t="n">
        <f aca="false">IF(AND(MOD(A136-1,12)=0,B136&lt;=Inputs!$C$7,E136=0),Inputs!$C$6,0)</f>
        <v>0</v>
      </c>
      <c r="H136" s="56" t="n">
        <f aca="false">IF(B136=1,G136*Inputs!$C$9,0)</f>
        <v>0</v>
      </c>
      <c r="I136" s="56" t="n">
        <f aca="false">I135+G136</f>
        <v>120000</v>
      </c>
      <c r="J136" s="56" t="n">
        <f aca="false">(F136+G136+H136)*((1+D136)^(1/12)-1)</f>
        <v>327.548979123492</v>
      </c>
      <c r="K136" s="56" t="n">
        <f aca="false">(F136+G136+H136+J136)*(Inputs!$C$14+IF(B136&lt;=10,Inputs!$C$12,Inputs!$C$13))/12</f>
        <v>33.8099559443205</v>
      </c>
      <c r="L136" s="56" t="n">
        <f aca="false">IF(OR(E136=1,A136&lt;=Inputs!$C$15),0,MAX(Inputs!$C$8*I136-(F136+G136+H136+J136-K136),0))</f>
        <v>53613.8980673033</v>
      </c>
      <c r="M136" s="56" t="n">
        <f aca="false">L136*INDEX(Rates!$B$2:$C$101,C136+1,IF(Inputs!$C$5="Male",1,2))/1000/12*Inputs!$C$16</f>
        <v>400.317105569198</v>
      </c>
      <c r="N136" s="56" t="n">
        <f aca="false">IF($V$1=1,MAX(F136+G136+H136+J136-K136-M136,0)*Inputs!$C$22/12,0)</f>
        <v>447.90523218085</v>
      </c>
      <c r="O136" s="56" t="n">
        <f aca="false">IF(AND(MOD(A136,12)=0,B136&gt;=Inputs!$C$18),MAX(F136+G136+H136+J136-K136-M136-N136,0)*Inputs!$C$17,0)</f>
        <v>0</v>
      </c>
      <c r="P136" s="56" t="n">
        <f aca="false">F136+G136+H136+J136-K136-M136-N136+O136</f>
        <v>66737.8795949467</v>
      </c>
      <c r="Q136" s="56" t="n">
        <f aca="false">IF(OR(E136=1,P136&lt;=0),0,P136)</f>
        <v>66737.8795949467</v>
      </c>
      <c r="R136" s="15" t="n">
        <f aca="false">IF(OR(E136=1,AND(P136&lt;=0,I136&gt;0)),1,0)</f>
        <v>0</v>
      </c>
      <c r="S136" s="15" t="n">
        <f aca="false">IF(L136&gt;0,1,0)</f>
        <v>1</v>
      </c>
    </row>
    <row r="137" customFormat="false" ht="15" hidden="false" customHeight="false" outlineLevel="0" collapsed="false">
      <c r="A137" s="15" t="n">
        <v>136</v>
      </c>
      <c r="B137" s="15" t="n">
        <f aca="false">INT((A137-1)/12)+1</f>
        <v>12</v>
      </c>
      <c r="C137" s="15" t="n">
        <f aca="false">MIN(Inputs!$C$4+B137-1,99)</f>
        <v>85</v>
      </c>
      <c r="D137" s="55" t="n">
        <f aca="false">Inputs!$C$29</f>
        <v>0.06</v>
      </c>
      <c r="E137" s="15" t="n">
        <f aca="false">R136</f>
        <v>0</v>
      </c>
      <c r="F137" s="56" t="n">
        <f aca="false">Q136</f>
        <v>66737.8795949467</v>
      </c>
      <c r="G137" s="56" t="n">
        <f aca="false">IF(AND(MOD(A137-1,12)=0,B137&lt;=Inputs!$C$7,E137=0),Inputs!$C$6,0)</f>
        <v>0</v>
      </c>
      <c r="H137" s="56" t="n">
        <f aca="false">IF(B137=1,G137*Inputs!$C$9,0)</f>
        <v>0</v>
      </c>
      <c r="I137" s="56" t="n">
        <f aca="false">I136+G137</f>
        <v>120000</v>
      </c>
      <c r="J137" s="56" t="n">
        <f aca="false">(F137+G137+H137)*((1+D137)^(1/12)-1)</f>
        <v>324.850003552179</v>
      </c>
      <c r="K137" s="56" t="n">
        <f aca="false">(F137+G137+H137+J137)*(Inputs!$C$14+IF(B137&lt;=10,Inputs!$C$12,Inputs!$C$13))/12</f>
        <v>33.5313647992494</v>
      </c>
      <c r="L137" s="56" t="n">
        <f aca="false">IF(OR(E137=1,A137&lt;=Inputs!$C$15),0,MAX(Inputs!$C$8*I137-(F137+G137+H137+J137-K137),0))</f>
        <v>54170.8017663004</v>
      </c>
      <c r="M137" s="56" t="n">
        <f aca="false">L137*INDEX(Rates!$B$2:$C$101,C137+1,IF(Inputs!$C$5="Male",1,2))/1000/12*Inputs!$C$16</f>
        <v>404.475319855043</v>
      </c>
      <c r="N137" s="56" t="n">
        <f aca="false">IF($V$1=1,MAX(F137+G137+H137+J137-K137-M137,0)*Inputs!$C$22/12,0)</f>
        <v>444.164819425631</v>
      </c>
      <c r="O137" s="56" t="n">
        <f aca="false">IF(AND(MOD(A137,12)=0,B137&gt;=Inputs!$C$18),MAX(F137+G137+H137+J137-K137-M137-N137,0)*Inputs!$C$17,0)</f>
        <v>0</v>
      </c>
      <c r="P137" s="56" t="n">
        <f aca="false">F137+G137+H137+J137-K137-M137-N137+O137</f>
        <v>66180.558094419</v>
      </c>
      <c r="Q137" s="56" t="n">
        <f aca="false">IF(OR(E137=1,P137&lt;=0),0,P137)</f>
        <v>66180.558094419</v>
      </c>
      <c r="R137" s="15" t="n">
        <f aca="false">IF(OR(E137=1,AND(P137&lt;=0,I137&gt;0)),1,0)</f>
        <v>0</v>
      </c>
      <c r="S137" s="15" t="n">
        <f aca="false">IF(L137&gt;0,1,0)</f>
        <v>1</v>
      </c>
    </row>
    <row r="138" customFormat="false" ht="15" hidden="false" customHeight="false" outlineLevel="0" collapsed="false">
      <c r="A138" s="15" t="n">
        <v>137</v>
      </c>
      <c r="B138" s="15" t="n">
        <f aca="false">INT((A138-1)/12)+1</f>
        <v>12</v>
      </c>
      <c r="C138" s="15" t="n">
        <f aca="false">MIN(Inputs!$C$4+B138-1,99)</f>
        <v>85</v>
      </c>
      <c r="D138" s="55" t="n">
        <f aca="false">Inputs!$C$29</f>
        <v>0.06</v>
      </c>
      <c r="E138" s="15" t="n">
        <f aca="false">R137</f>
        <v>0</v>
      </c>
      <c r="F138" s="56" t="n">
        <f aca="false">Q137</f>
        <v>66180.558094419</v>
      </c>
      <c r="G138" s="56" t="n">
        <f aca="false">IF(AND(MOD(A138-1,12)=0,B138&lt;=Inputs!$C$7,E138=0),Inputs!$C$6,0)</f>
        <v>0</v>
      </c>
      <c r="H138" s="56" t="n">
        <f aca="false">IF(B138=1,G138*Inputs!$C$9,0)</f>
        <v>0</v>
      </c>
      <c r="I138" s="56" t="n">
        <f aca="false">I137+G138</f>
        <v>120000</v>
      </c>
      <c r="J138" s="56" t="n">
        <f aca="false">(F138+G138+H138)*((1+D138)^(1/12)-1)</f>
        <v>322.137212967207</v>
      </c>
      <c r="K138" s="56" t="n">
        <f aca="false">(F138+G138+H138+J138)*(Inputs!$C$14+IF(B138&lt;=10,Inputs!$C$12,Inputs!$C$13))/12</f>
        <v>33.2513476536931</v>
      </c>
      <c r="L138" s="56" t="n">
        <f aca="false">IF(OR(E138=1,A138&lt;=Inputs!$C$15),0,MAX(Inputs!$C$8*I138-(F138+G138+H138+J138-K138),0))</f>
        <v>54730.5560402675</v>
      </c>
      <c r="M138" s="56" t="n">
        <f aca="false">L138*INDEX(Rates!$B$2:$C$101,C138+1,IF(Inputs!$C$5="Male",1,2))/1000/12*Inputs!$C$16</f>
        <v>408.654818433998</v>
      </c>
      <c r="N138" s="56" t="n">
        <f aca="false">IF($V$1=1,MAX(F138+G138+H138+J138-K138-M138,0)*Inputs!$C$22/12,0)</f>
        <v>440.40526094199</v>
      </c>
      <c r="O138" s="56" t="n">
        <f aca="false">IF(AND(MOD(A138,12)=0,B138&gt;=Inputs!$C$18),MAX(F138+G138+H138+J138-K138-M138-N138,0)*Inputs!$C$17,0)</f>
        <v>0</v>
      </c>
      <c r="P138" s="56" t="n">
        <f aca="false">F138+G138+H138+J138-K138-M138-N138+O138</f>
        <v>65620.3838803565</v>
      </c>
      <c r="Q138" s="56" t="n">
        <f aca="false">IF(OR(E138=1,P138&lt;=0),0,P138)</f>
        <v>65620.3838803565</v>
      </c>
      <c r="R138" s="15" t="n">
        <f aca="false">IF(OR(E138=1,AND(P138&lt;=0,I138&gt;0)),1,0)</f>
        <v>0</v>
      </c>
      <c r="S138" s="15" t="n">
        <f aca="false">IF(L138&gt;0,1,0)</f>
        <v>1</v>
      </c>
    </row>
    <row r="139" customFormat="false" ht="15" hidden="false" customHeight="false" outlineLevel="0" collapsed="false">
      <c r="A139" s="15" t="n">
        <v>138</v>
      </c>
      <c r="B139" s="15" t="n">
        <f aca="false">INT((A139-1)/12)+1</f>
        <v>12</v>
      </c>
      <c r="C139" s="15" t="n">
        <f aca="false">MIN(Inputs!$C$4+B139-1,99)</f>
        <v>85</v>
      </c>
      <c r="D139" s="55" t="n">
        <f aca="false">Inputs!$C$29</f>
        <v>0.06</v>
      </c>
      <c r="E139" s="15" t="n">
        <f aca="false">R138</f>
        <v>0</v>
      </c>
      <c r="F139" s="56" t="n">
        <f aca="false">Q138</f>
        <v>65620.3838803565</v>
      </c>
      <c r="G139" s="56" t="n">
        <f aca="false">IF(AND(MOD(A139-1,12)=0,B139&lt;=Inputs!$C$7,E139=0),Inputs!$C$6,0)</f>
        <v>0</v>
      </c>
      <c r="H139" s="56" t="n">
        <f aca="false">IF(B139=1,G139*Inputs!$C$9,0)</f>
        <v>0</v>
      </c>
      <c r="I139" s="56" t="n">
        <f aca="false">I138+G139</f>
        <v>120000</v>
      </c>
      <c r="J139" s="56" t="n">
        <f aca="false">(F139+G139+H139)*((1+D139)^(1/12)-1)</f>
        <v>319.410536654857</v>
      </c>
      <c r="K139" s="56" t="n">
        <f aca="false">(F139+G139+H139+J139)*(Inputs!$C$14+IF(B139&lt;=10,Inputs!$C$12,Inputs!$C$13))/12</f>
        <v>32.9698972085057</v>
      </c>
      <c r="L139" s="56" t="n">
        <f aca="false">IF(OR(E139=1,A139&lt;=Inputs!$C$15),0,MAX(Inputs!$C$8*I139-(F139+G139+H139+J139-K139),0))</f>
        <v>55293.1754801972</v>
      </c>
      <c r="M139" s="56" t="n">
        <f aca="false">L139*INDEX(Rates!$B$2:$C$101,C139+1,IF(Inputs!$C$5="Male",1,2))/1000/12*Inputs!$C$16</f>
        <v>412.855710252139</v>
      </c>
      <c r="N139" s="56" t="n">
        <f aca="false">IF($V$1=1,MAX(F139+G139+H139+J139-K139-M139,0)*Inputs!$C$22/12,0)</f>
        <v>436.626458730338</v>
      </c>
      <c r="O139" s="56" t="n">
        <f aca="false">IF(AND(MOD(A139,12)=0,B139&gt;=Inputs!$C$18),MAX(F139+G139+H139+J139-K139-M139-N139,0)*Inputs!$C$17,0)</f>
        <v>0</v>
      </c>
      <c r="P139" s="56" t="n">
        <f aca="false">F139+G139+H139+J139-K139-M139-N139+O139</f>
        <v>65057.3423508204</v>
      </c>
      <c r="Q139" s="56" t="n">
        <f aca="false">IF(OR(E139=1,P139&lt;=0),0,P139)</f>
        <v>65057.3423508204</v>
      </c>
      <c r="R139" s="15" t="n">
        <f aca="false">IF(OR(E139=1,AND(P139&lt;=0,I139&gt;0)),1,0)</f>
        <v>0</v>
      </c>
      <c r="S139" s="15" t="n">
        <f aca="false">IF(L139&gt;0,1,0)</f>
        <v>1</v>
      </c>
    </row>
    <row r="140" customFormat="false" ht="15" hidden="false" customHeight="false" outlineLevel="0" collapsed="false">
      <c r="A140" s="15" t="n">
        <v>139</v>
      </c>
      <c r="B140" s="15" t="n">
        <f aca="false">INT((A140-1)/12)+1</f>
        <v>12</v>
      </c>
      <c r="C140" s="15" t="n">
        <f aca="false">MIN(Inputs!$C$4+B140-1,99)</f>
        <v>85</v>
      </c>
      <c r="D140" s="55" t="n">
        <f aca="false">Inputs!$C$29</f>
        <v>0.06</v>
      </c>
      <c r="E140" s="15" t="n">
        <f aca="false">R139</f>
        <v>0</v>
      </c>
      <c r="F140" s="56" t="n">
        <f aca="false">Q139</f>
        <v>65057.3423508204</v>
      </c>
      <c r="G140" s="56" t="n">
        <f aca="false">IF(AND(MOD(A140-1,12)=0,B140&lt;=Inputs!$C$7,E140=0),Inputs!$C$6,0)</f>
        <v>0</v>
      </c>
      <c r="H140" s="56" t="n">
        <f aca="false">IF(B140=1,G140*Inputs!$C$9,0)</f>
        <v>0</v>
      </c>
      <c r="I140" s="56" t="n">
        <f aca="false">I139+G140</f>
        <v>120000</v>
      </c>
      <c r="J140" s="56" t="n">
        <f aca="false">(F140+G140+H140)*((1+D140)^(1/12)-1)</f>
        <v>316.669903539452</v>
      </c>
      <c r="K140" s="56" t="n">
        <f aca="false">(F140+G140+H140+J140)*(Inputs!$C$14+IF(B140&lt;=10,Inputs!$C$12,Inputs!$C$13))/12</f>
        <v>32.6870061271799</v>
      </c>
      <c r="L140" s="56" t="n">
        <f aca="false">IF(OR(E140=1,A140&lt;=Inputs!$C$15),0,MAX(Inputs!$C$8*I140-(F140+G140+H140+J140-K140),0))</f>
        <v>55858.6747517674</v>
      </c>
      <c r="M140" s="56" t="n">
        <f aca="false">L140*INDEX(Rates!$B$2:$C$101,C140+1,IF(Inputs!$C$5="Male",1,2))/1000/12*Inputs!$C$16</f>
        <v>417.078104813196</v>
      </c>
      <c r="N140" s="56" t="n">
        <f aca="false">IF($V$1=1,MAX(F140+G140+H140+J140-K140-M140,0)*Inputs!$C$22/12,0)</f>
        <v>432.828314289463</v>
      </c>
      <c r="O140" s="56" t="n">
        <f aca="false">IF(AND(MOD(A140,12)=0,B140&gt;=Inputs!$C$18),MAX(F140+G140+H140+J140-K140-M140-N140,0)*Inputs!$C$17,0)</f>
        <v>0</v>
      </c>
      <c r="P140" s="56" t="n">
        <f aca="false">F140+G140+H140+J140-K140-M140-N140+O140</f>
        <v>64491.41882913</v>
      </c>
      <c r="Q140" s="56" t="n">
        <f aca="false">IF(OR(E140=1,P140&lt;=0),0,P140)</f>
        <v>64491.41882913</v>
      </c>
      <c r="R140" s="15" t="n">
        <f aca="false">IF(OR(E140=1,AND(P140&lt;=0,I140&gt;0)),1,0)</f>
        <v>0</v>
      </c>
      <c r="S140" s="15" t="n">
        <f aca="false">IF(L140&gt;0,1,0)</f>
        <v>1</v>
      </c>
    </row>
    <row r="141" customFormat="false" ht="15" hidden="false" customHeight="false" outlineLevel="0" collapsed="false">
      <c r="A141" s="15" t="n">
        <v>140</v>
      </c>
      <c r="B141" s="15" t="n">
        <f aca="false">INT((A141-1)/12)+1</f>
        <v>12</v>
      </c>
      <c r="C141" s="15" t="n">
        <f aca="false">MIN(Inputs!$C$4+B141-1,99)</f>
        <v>85</v>
      </c>
      <c r="D141" s="55" t="n">
        <f aca="false">Inputs!$C$29</f>
        <v>0.06</v>
      </c>
      <c r="E141" s="15" t="n">
        <f aca="false">R140</f>
        <v>0</v>
      </c>
      <c r="F141" s="56" t="n">
        <f aca="false">Q140</f>
        <v>64491.41882913</v>
      </c>
      <c r="G141" s="56" t="n">
        <f aca="false">IF(AND(MOD(A141-1,12)=0,B141&lt;=Inputs!$C$7,E141=0),Inputs!$C$6,0)</f>
        <v>0</v>
      </c>
      <c r="H141" s="56" t="n">
        <f aca="false">IF(B141=1,G141*Inputs!$C$9,0)</f>
        <v>0</v>
      </c>
      <c r="I141" s="56" t="n">
        <f aca="false">I140+G141</f>
        <v>120000</v>
      </c>
      <c r="J141" s="56" t="n">
        <f aca="false">(F141+G141+H141)*((1+D141)^(1/12)-1)</f>
        <v>313.915242181507</v>
      </c>
      <c r="K141" s="56" t="n">
        <f aca="false">(F141+G141+H141+J141)*(Inputs!$C$14+IF(B141&lt;=10,Inputs!$C$12,Inputs!$C$13))/12</f>
        <v>32.4026670356557</v>
      </c>
      <c r="L141" s="56" t="n">
        <f aca="false">IF(OR(E141=1,A141&lt;=Inputs!$C$15),0,MAX(Inputs!$C$8*I141-(F141+G141+H141+J141-K141),0))</f>
        <v>56427.0685957242</v>
      </c>
      <c r="M141" s="56" t="n">
        <f aca="false">L141*INDEX(Rates!$B$2:$C$101,C141+1,IF(Inputs!$C$5="Male",1,2))/1000/12*Inputs!$C$16</f>
        <v>421.322112181407</v>
      </c>
      <c r="N141" s="56" t="n">
        <f aca="false">IF($V$1=1,MAX(F141+G141+H141+J141-K141-M141,0)*Inputs!$C$22/12,0)</f>
        <v>429.010728613963</v>
      </c>
      <c r="O141" s="56" t="n">
        <f aca="false">IF(AND(MOD(A141,12)=0,B141&gt;=Inputs!$C$18),MAX(F141+G141+H141+J141-K141-M141-N141,0)*Inputs!$C$17,0)</f>
        <v>0</v>
      </c>
      <c r="P141" s="56" t="n">
        <f aca="false">F141+G141+H141+J141-K141-M141-N141+O141</f>
        <v>63922.5985634805</v>
      </c>
      <c r="Q141" s="56" t="n">
        <f aca="false">IF(OR(E141=1,P141&lt;=0),0,P141)</f>
        <v>63922.5985634805</v>
      </c>
      <c r="R141" s="15" t="n">
        <f aca="false">IF(OR(E141=1,AND(P141&lt;=0,I141&gt;0)),1,0)</f>
        <v>0</v>
      </c>
      <c r="S141" s="15" t="n">
        <f aca="false">IF(L141&gt;0,1,0)</f>
        <v>1</v>
      </c>
    </row>
    <row r="142" customFormat="false" ht="15" hidden="false" customHeight="false" outlineLevel="0" collapsed="false">
      <c r="A142" s="15" t="n">
        <v>141</v>
      </c>
      <c r="B142" s="15" t="n">
        <f aca="false">INT((A142-1)/12)+1</f>
        <v>12</v>
      </c>
      <c r="C142" s="15" t="n">
        <f aca="false">MIN(Inputs!$C$4+B142-1,99)</f>
        <v>85</v>
      </c>
      <c r="D142" s="55" t="n">
        <f aca="false">Inputs!$C$29</f>
        <v>0.06</v>
      </c>
      <c r="E142" s="15" t="n">
        <f aca="false">R141</f>
        <v>0</v>
      </c>
      <c r="F142" s="56" t="n">
        <f aca="false">Q141</f>
        <v>63922.5985634805</v>
      </c>
      <c r="G142" s="56" t="n">
        <f aca="false">IF(AND(MOD(A142-1,12)=0,B142&lt;=Inputs!$C$7,E142=0),Inputs!$C$6,0)</f>
        <v>0</v>
      </c>
      <c r="H142" s="56" t="n">
        <f aca="false">IF(B142=1,G142*Inputs!$C$9,0)</f>
        <v>0</v>
      </c>
      <c r="I142" s="56" t="n">
        <f aca="false">I141+G142</f>
        <v>120000</v>
      </c>
      <c r="J142" s="56" t="n">
        <f aca="false">(F142+G142+H142)*((1+D142)^(1/12)-1)</f>
        <v>311.146480775866</v>
      </c>
      <c r="K142" s="56" t="n">
        <f aca="false">(F142+G142+H142+J142)*(Inputs!$C$14+IF(B142&lt;=10,Inputs!$C$12,Inputs!$C$13))/12</f>
        <v>32.1168725221282</v>
      </c>
      <c r="L142" s="56" t="n">
        <f aca="false">IF(OR(E142=1,A142&lt;=Inputs!$C$15),0,MAX(Inputs!$C$8*I142-(F142+G142+H142+J142-K142),0))</f>
        <v>56998.3718282658</v>
      </c>
      <c r="M142" s="56" t="n">
        <f aca="false">L142*INDEX(Rates!$B$2:$C$101,C142+1,IF(Inputs!$C$5="Male",1,2))/1000/12*Inputs!$C$16</f>
        <v>425.587842984385</v>
      </c>
      <c r="N142" s="56" t="n">
        <f aca="false">IF($V$1=1,MAX(F142+G142+H142+J142-K142-M142,0)*Inputs!$C$22/12,0)</f>
        <v>425.173602191665</v>
      </c>
      <c r="O142" s="56" t="n">
        <f aca="false">IF(AND(MOD(A142,12)=0,B142&gt;=Inputs!$C$18),MAX(F142+G142+H142+J142-K142-M142-N142,0)*Inputs!$C$17,0)</f>
        <v>0</v>
      </c>
      <c r="P142" s="56" t="n">
        <f aca="false">F142+G142+H142+J142-K142-M142-N142+O142</f>
        <v>63350.8667265582</v>
      </c>
      <c r="Q142" s="56" t="n">
        <f aca="false">IF(OR(E142=1,P142&lt;=0),0,P142)</f>
        <v>63350.8667265582</v>
      </c>
      <c r="R142" s="15" t="n">
        <f aca="false">IF(OR(E142=1,AND(P142&lt;=0,I142&gt;0)),1,0)</f>
        <v>0</v>
      </c>
      <c r="S142" s="15" t="n">
        <f aca="false">IF(L142&gt;0,1,0)</f>
        <v>1</v>
      </c>
    </row>
    <row r="143" customFormat="false" ht="15" hidden="false" customHeight="false" outlineLevel="0" collapsed="false">
      <c r="A143" s="15" t="n">
        <v>142</v>
      </c>
      <c r="B143" s="15" t="n">
        <f aca="false">INT((A143-1)/12)+1</f>
        <v>12</v>
      </c>
      <c r="C143" s="15" t="n">
        <f aca="false">MIN(Inputs!$C$4+B143-1,99)</f>
        <v>85</v>
      </c>
      <c r="D143" s="55" t="n">
        <f aca="false">Inputs!$C$29</f>
        <v>0.06</v>
      </c>
      <c r="E143" s="15" t="n">
        <f aca="false">R142</f>
        <v>0</v>
      </c>
      <c r="F143" s="56" t="n">
        <f aca="false">Q142</f>
        <v>63350.8667265582</v>
      </c>
      <c r="G143" s="56" t="n">
        <f aca="false">IF(AND(MOD(A143-1,12)=0,B143&lt;=Inputs!$C$7,E143=0),Inputs!$C$6,0)</f>
        <v>0</v>
      </c>
      <c r="H143" s="56" t="n">
        <f aca="false">IF(B143=1,G143*Inputs!$C$9,0)</f>
        <v>0</v>
      </c>
      <c r="I143" s="56" t="n">
        <f aca="false">I142+G143</f>
        <v>120000</v>
      </c>
      <c r="J143" s="56" t="n">
        <f aca="false">(F143+G143+H143)*((1+D143)^(1/12)-1)</f>
        <v>308.36354714983</v>
      </c>
      <c r="K143" s="56" t="n">
        <f aca="false">(F143+G143+H143+J143)*(Inputs!$C$14+IF(B143&lt;=10,Inputs!$C$12,Inputs!$C$13))/12</f>
        <v>31.829615136854</v>
      </c>
      <c r="L143" s="56" t="n">
        <f aca="false">IF(OR(E143=1,A143&lt;=Inputs!$C$15),0,MAX(Inputs!$C$8*I143-(F143+G143+H143+J143-K143),0))</f>
        <v>57572.5993414289</v>
      </c>
      <c r="M143" s="56" t="n">
        <f aca="false">L143*INDEX(Rates!$B$2:$C$101,C143+1,IF(Inputs!$C$5="Male",1,2))/1000/12*Inputs!$C$16</f>
        <v>429.875408416002</v>
      </c>
      <c r="N143" s="56" t="n">
        <f aca="false">IF($V$1=1,MAX(F143+G143+H143+J143-K143-M143,0)*Inputs!$C$22/12,0)</f>
        <v>421.316835001034</v>
      </c>
      <c r="O143" s="56" t="n">
        <f aca="false">IF(AND(MOD(A143,12)=0,B143&gt;=Inputs!$C$18),MAX(F143+G143+H143+J143-K143-M143-N143,0)*Inputs!$C$17,0)</f>
        <v>0</v>
      </c>
      <c r="P143" s="56" t="n">
        <f aca="false">F143+G143+H143+J143-K143-M143-N143+O143</f>
        <v>62776.2084151541</v>
      </c>
      <c r="Q143" s="56" t="n">
        <f aca="false">IF(OR(E143=1,P143&lt;=0),0,P143)</f>
        <v>62776.2084151541</v>
      </c>
      <c r="R143" s="15" t="n">
        <f aca="false">IF(OR(E143=1,AND(P143&lt;=0,I143&gt;0)),1,0)</f>
        <v>0</v>
      </c>
      <c r="S143" s="15" t="n">
        <f aca="false">IF(L143&gt;0,1,0)</f>
        <v>1</v>
      </c>
    </row>
    <row r="144" customFormat="false" ht="15" hidden="false" customHeight="false" outlineLevel="0" collapsed="false">
      <c r="A144" s="15" t="n">
        <v>143</v>
      </c>
      <c r="B144" s="15" t="n">
        <f aca="false">INT((A144-1)/12)+1</f>
        <v>12</v>
      </c>
      <c r="C144" s="15" t="n">
        <f aca="false">MIN(Inputs!$C$4+B144-1,99)</f>
        <v>85</v>
      </c>
      <c r="D144" s="55" t="n">
        <f aca="false">Inputs!$C$29</f>
        <v>0.06</v>
      </c>
      <c r="E144" s="15" t="n">
        <f aca="false">R143</f>
        <v>0</v>
      </c>
      <c r="F144" s="56" t="n">
        <f aca="false">Q143</f>
        <v>62776.2084151541</v>
      </c>
      <c r="G144" s="56" t="n">
        <f aca="false">IF(AND(MOD(A144-1,12)=0,B144&lt;=Inputs!$C$7,E144=0),Inputs!$C$6,0)</f>
        <v>0</v>
      </c>
      <c r="H144" s="56" t="n">
        <f aca="false">IF(B144=1,G144*Inputs!$C$9,0)</f>
        <v>0</v>
      </c>
      <c r="I144" s="56" t="n">
        <f aca="false">I143+G144</f>
        <v>120000</v>
      </c>
      <c r="J144" s="56" t="n">
        <f aca="false">(F144+G144+H144)*((1+D144)^(1/12)-1)</f>
        <v>305.566368761276</v>
      </c>
      <c r="K144" s="56" t="n">
        <f aca="false">(F144+G144+H144+J144)*(Inputs!$C$14+IF(B144&lt;=10,Inputs!$C$12,Inputs!$C$13))/12</f>
        <v>31.5408873919577</v>
      </c>
      <c r="L144" s="56" t="n">
        <f aca="false">IF(OR(E144=1,A144&lt;=Inputs!$C$15),0,MAX(Inputs!$C$8*I144-(F144+G144+H144+J144-K144),0))</f>
        <v>58149.7661034766</v>
      </c>
      <c r="M144" s="56" t="n">
        <f aca="false">L144*INDEX(Rates!$B$2:$C$101,C144+1,IF(Inputs!$C$5="Male",1,2))/1000/12*Inputs!$C$16</f>
        <v>434.184920239292</v>
      </c>
      <c r="N144" s="56" t="n">
        <f aca="false">IF($V$1=1,MAX(F144+G144+H144+J144-K144-M144,0)*Inputs!$C$22/12,0)</f>
        <v>417.440326508561</v>
      </c>
      <c r="O144" s="56" t="n">
        <f aca="false">IF(AND(MOD(A144,12)=0,B144&gt;=Inputs!$C$18),MAX(F144+G144+H144+J144-K144-M144-N144,0)*Inputs!$C$17,0)</f>
        <v>0</v>
      </c>
      <c r="P144" s="56" t="n">
        <f aca="false">F144+G144+H144+J144-K144-M144-N144+O144</f>
        <v>62198.6086497756</v>
      </c>
      <c r="Q144" s="56" t="n">
        <f aca="false">IF(OR(E144=1,P144&lt;=0),0,P144)</f>
        <v>62198.6086497756</v>
      </c>
      <c r="R144" s="15" t="n">
        <f aca="false">IF(OR(E144=1,AND(P144&lt;=0,I144&gt;0)),1,0)</f>
        <v>0</v>
      </c>
      <c r="S144" s="15" t="n">
        <f aca="false">IF(L144&gt;0,1,0)</f>
        <v>1</v>
      </c>
    </row>
    <row r="145" customFormat="false" ht="15" hidden="false" customHeight="false" outlineLevel="0" collapsed="false">
      <c r="A145" s="15" t="n">
        <v>144</v>
      </c>
      <c r="B145" s="15" t="n">
        <f aca="false">INT((A145-1)/12)+1</f>
        <v>12</v>
      </c>
      <c r="C145" s="15" t="n">
        <f aca="false">MIN(Inputs!$C$4+B145-1,99)</f>
        <v>85</v>
      </c>
      <c r="D145" s="55" t="n">
        <f aca="false">Inputs!$C$29</f>
        <v>0.06</v>
      </c>
      <c r="E145" s="15" t="n">
        <f aca="false">R144</f>
        <v>0</v>
      </c>
      <c r="F145" s="56" t="n">
        <f aca="false">Q144</f>
        <v>62198.6086497756</v>
      </c>
      <c r="G145" s="56" t="n">
        <f aca="false">IF(AND(MOD(A145-1,12)=0,B145&lt;=Inputs!$C$7,E145=0),Inputs!$C$6,0)</f>
        <v>0</v>
      </c>
      <c r="H145" s="56" t="n">
        <f aca="false">IF(B145=1,G145*Inputs!$C$9,0)</f>
        <v>0</v>
      </c>
      <c r="I145" s="56" t="n">
        <f aca="false">I144+G145</f>
        <v>120000</v>
      </c>
      <c r="J145" s="56" t="n">
        <f aca="false">(F145+G145+H145)*((1+D145)^(1/12)-1)</f>
        <v>302.754872696766</v>
      </c>
      <c r="K145" s="56" t="n">
        <f aca="false">(F145+G145+H145+J145)*(Inputs!$C$14+IF(B145&lt;=10,Inputs!$C$12,Inputs!$C$13))/12</f>
        <v>31.2506817612362</v>
      </c>
      <c r="L145" s="56" t="n">
        <f aca="false">IF(OR(E145=1,A145&lt;=Inputs!$C$15),0,MAX(Inputs!$C$8*I145-(F145+G145+H145+J145-K145),0))</f>
        <v>58729.8871592889</v>
      </c>
      <c r="M145" s="56" t="n">
        <f aca="false">L145*INDEX(Rates!$B$2:$C$101,C145+1,IF(Inputs!$C$5="Male",1,2))/1000/12*Inputs!$C$16</f>
        <v>438.516490789357</v>
      </c>
      <c r="N145" s="56" t="n">
        <f aca="false">IF($V$1=1,MAX(F145+G145+H145+J145-K145-M145,0)*Inputs!$C$22/12,0)</f>
        <v>413.543975666145</v>
      </c>
      <c r="O145" s="56" t="n">
        <f aca="false">IF(AND(MOD(A145,12)=0,B145&gt;=Inputs!$C$18),MAX(F145+G145+H145+J145-K145-M145-N145,0)*Inputs!$C$17,0)</f>
        <v>308.090261871278</v>
      </c>
      <c r="P145" s="56" t="n">
        <f aca="false">F145+G145+H145+J145-K145-M145-N145+O145</f>
        <v>61926.1426361269</v>
      </c>
      <c r="Q145" s="56" t="n">
        <f aca="false">IF(OR(E145=1,P145&lt;=0),0,P145)</f>
        <v>61926.1426361269</v>
      </c>
      <c r="R145" s="15" t="n">
        <f aca="false">IF(OR(E145=1,AND(P145&lt;=0,I145&gt;0)),1,0)</f>
        <v>0</v>
      </c>
      <c r="S145" s="15" t="n">
        <f aca="false">IF(L145&gt;0,1,0)</f>
        <v>1</v>
      </c>
    </row>
    <row r="146" customFormat="false" ht="15" hidden="false" customHeight="false" outlineLevel="0" collapsed="false">
      <c r="A146" s="15" t="n">
        <v>145</v>
      </c>
      <c r="B146" s="15" t="n">
        <f aca="false">INT((A146-1)/12)+1</f>
        <v>13</v>
      </c>
      <c r="C146" s="15" t="n">
        <f aca="false">MIN(Inputs!$C$4+B146-1,99)</f>
        <v>86</v>
      </c>
      <c r="D146" s="55" t="n">
        <f aca="false">Inputs!$C$29</f>
        <v>0.06</v>
      </c>
      <c r="E146" s="15" t="n">
        <f aca="false">R145</f>
        <v>0</v>
      </c>
      <c r="F146" s="56" t="n">
        <f aca="false">Q145</f>
        <v>61926.1426361269</v>
      </c>
      <c r="G146" s="56" t="n">
        <f aca="false">IF(AND(MOD(A146-1,12)=0,B146&lt;=Inputs!$C$7,E146=0),Inputs!$C$6,0)</f>
        <v>0</v>
      </c>
      <c r="H146" s="56" t="n">
        <f aca="false">IF(B146=1,G146*Inputs!$C$9,0)</f>
        <v>0</v>
      </c>
      <c r="I146" s="56" t="n">
        <f aca="false">I145+G146</f>
        <v>120000</v>
      </c>
      <c r="J146" s="56" t="n">
        <f aca="false">(F146+G146+H146)*((1+D146)^(1/12)-1)</f>
        <v>301.428630597994</v>
      </c>
      <c r="K146" s="56" t="n">
        <f aca="false">(F146+G146+H146+J146)*(Inputs!$C$14+IF(B146&lt;=10,Inputs!$C$12,Inputs!$C$13))/12</f>
        <v>31.1137856333624</v>
      </c>
      <c r="L146" s="56" t="n">
        <f aca="false">IF(OR(E146=1,A146&lt;=Inputs!$C$15),0,MAX(Inputs!$C$8*I146-(F146+G146+H146+J146-K146),0))</f>
        <v>59003.5425189085</v>
      </c>
      <c r="M146" s="56" t="n">
        <f aca="false">L146*INDEX(Rates!$B$2:$C$101,C146+1,IF(Inputs!$C$5="Male",1,2))/1000/12*Inputs!$C$16</f>
        <v>507.086278331253</v>
      </c>
      <c r="N146" s="56" t="n">
        <f aca="false">IF($V$1=1,MAX(F146+G146+H146+J146-K146-M146,0)*Inputs!$C$22/12,0)</f>
        <v>411.262474685068</v>
      </c>
      <c r="O146" s="56" t="n">
        <f aca="false">IF(AND(MOD(A146,12)=0,B146&gt;=Inputs!$C$18),MAX(F146+G146+H146+J146-K146-M146-N146,0)*Inputs!$C$17,0)</f>
        <v>0</v>
      </c>
      <c r="P146" s="56" t="n">
        <f aca="false">F146+G146+H146+J146-K146-M146-N146+O146</f>
        <v>61278.1087280752</v>
      </c>
      <c r="Q146" s="56" t="n">
        <f aca="false">IF(OR(E146=1,P146&lt;=0),0,P146)</f>
        <v>61278.1087280752</v>
      </c>
      <c r="R146" s="15" t="n">
        <f aca="false">IF(OR(E146=1,AND(P146&lt;=0,I146&gt;0)),1,0)</f>
        <v>0</v>
      </c>
      <c r="S146" s="15" t="n">
        <f aca="false">IF(L146&gt;0,1,0)</f>
        <v>1</v>
      </c>
    </row>
    <row r="147" customFormat="false" ht="15" hidden="false" customHeight="false" outlineLevel="0" collapsed="false">
      <c r="A147" s="15" t="n">
        <v>146</v>
      </c>
      <c r="B147" s="15" t="n">
        <f aca="false">INT((A147-1)/12)+1</f>
        <v>13</v>
      </c>
      <c r="C147" s="15" t="n">
        <f aca="false">MIN(Inputs!$C$4+B147-1,99)</f>
        <v>86</v>
      </c>
      <c r="D147" s="55" t="n">
        <f aca="false">Inputs!$C$29</f>
        <v>0.06</v>
      </c>
      <c r="E147" s="15" t="n">
        <f aca="false">R146</f>
        <v>0</v>
      </c>
      <c r="F147" s="56" t="n">
        <f aca="false">Q146</f>
        <v>61278.1087280752</v>
      </c>
      <c r="G147" s="56" t="n">
        <f aca="false">IF(AND(MOD(A147-1,12)=0,B147&lt;=Inputs!$C$7,E147=0),Inputs!$C$6,0)</f>
        <v>0</v>
      </c>
      <c r="H147" s="56" t="n">
        <f aca="false">IF(B147=1,G147*Inputs!$C$9,0)</f>
        <v>0</v>
      </c>
      <c r="I147" s="56" t="n">
        <f aca="false">I146+G147</f>
        <v>120000</v>
      </c>
      <c r="J147" s="56" t="n">
        <f aca="false">(F147+G147+H147)*((1+D147)^(1/12)-1)</f>
        <v>298.274292782495</v>
      </c>
      <c r="K147" s="56" t="n">
        <f aca="false">(F147+G147+H147+J147)*(Inputs!$C$14+IF(B147&lt;=10,Inputs!$C$12,Inputs!$C$13))/12</f>
        <v>30.7881915104288</v>
      </c>
      <c r="L147" s="56" t="n">
        <f aca="false">IF(OR(E147=1,A147&lt;=Inputs!$C$15),0,MAX(Inputs!$C$8*I147-(F147+G147+H147+J147-K147),0))</f>
        <v>59654.4051706528</v>
      </c>
      <c r="M147" s="56" t="n">
        <f aca="false">L147*INDEX(Rates!$B$2:$C$101,C147+1,IF(Inputs!$C$5="Male",1,2))/1000/12*Inputs!$C$16</f>
        <v>512.679900437452</v>
      </c>
      <c r="N147" s="56" t="n">
        <f aca="false">IF($V$1=1,MAX(F147+G147+H147+J147-K147-M147,0)*Inputs!$C$22/12,0)</f>
        <v>406.886099526065</v>
      </c>
      <c r="O147" s="56" t="n">
        <f aca="false">IF(AND(MOD(A147,12)=0,B147&gt;=Inputs!$C$18),MAX(F147+G147+H147+J147-K147-M147-N147,0)*Inputs!$C$17,0)</f>
        <v>0</v>
      </c>
      <c r="P147" s="56" t="n">
        <f aca="false">F147+G147+H147+J147-K147-M147-N147+O147</f>
        <v>60626.0288293837</v>
      </c>
      <c r="Q147" s="56" t="n">
        <f aca="false">IF(OR(E147=1,P147&lt;=0),0,P147)</f>
        <v>60626.0288293837</v>
      </c>
      <c r="R147" s="15" t="n">
        <f aca="false">IF(OR(E147=1,AND(P147&lt;=0,I147&gt;0)),1,0)</f>
        <v>0</v>
      </c>
      <c r="S147" s="15" t="n">
        <f aca="false">IF(L147&gt;0,1,0)</f>
        <v>1</v>
      </c>
    </row>
    <row r="148" customFormat="false" ht="15" hidden="false" customHeight="false" outlineLevel="0" collapsed="false">
      <c r="A148" s="15" t="n">
        <v>147</v>
      </c>
      <c r="B148" s="15" t="n">
        <f aca="false">INT((A148-1)/12)+1</f>
        <v>13</v>
      </c>
      <c r="C148" s="15" t="n">
        <f aca="false">MIN(Inputs!$C$4+B148-1,99)</f>
        <v>86</v>
      </c>
      <c r="D148" s="55" t="n">
        <f aca="false">Inputs!$C$29</f>
        <v>0.06</v>
      </c>
      <c r="E148" s="15" t="n">
        <f aca="false">R147</f>
        <v>0</v>
      </c>
      <c r="F148" s="56" t="n">
        <f aca="false">Q147</f>
        <v>60626.0288293837</v>
      </c>
      <c r="G148" s="56" t="n">
        <f aca="false">IF(AND(MOD(A148-1,12)=0,B148&lt;=Inputs!$C$7,E148=0),Inputs!$C$6,0)</f>
        <v>0</v>
      </c>
      <c r="H148" s="56" t="n">
        <f aca="false">IF(B148=1,G148*Inputs!$C$9,0)</f>
        <v>0</v>
      </c>
      <c r="I148" s="56" t="n">
        <f aca="false">I147+G148</f>
        <v>120000</v>
      </c>
      <c r="J148" s="56" t="n">
        <f aca="false">(F148+G148+H148)*((1+D148)^(1/12)-1)</f>
        <v>295.100260902971</v>
      </c>
      <c r="K148" s="56" t="n">
        <f aca="false">(F148+G148+H148+J148)*(Inputs!$C$14+IF(B148&lt;=10,Inputs!$C$12,Inputs!$C$13))/12</f>
        <v>30.4605645451433</v>
      </c>
      <c r="L148" s="56" t="n">
        <f aca="false">IF(OR(E148=1,A148&lt;=Inputs!$C$15),0,MAX(Inputs!$C$8*I148-(F148+G148+H148+J148-K148),0))</f>
        <v>60309.3314742585</v>
      </c>
      <c r="M148" s="56" t="n">
        <f aca="false">L148*INDEX(Rates!$B$2:$C$101,C148+1,IF(Inputs!$C$5="Male",1,2))/1000/12*Inputs!$C$16</f>
        <v>518.308446245023</v>
      </c>
      <c r="N148" s="56" t="n">
        <f aca="false">IF($V$1=1,MAX(F148+G148+H148+J148-K148-M148,0)*Inputs!$C$22/12,0)</f>
        <v>402.482400529977</v>
      </c>
      <c r="O148" s="56" t="n">
        <f aca="false">IF(AND(MOD(A148,12)=0,B148&gt;=Inputs!$C$18),MAX(F148+G148+H148+J148-K148-M148-N148,0)*Inputs!$C$17,0)</f>
        <v>0</v>
      </c>
      <c r="P148" s="56" t="n">
        <f aca="false">F148+G148+H148+J148-K148-M148-N148+O148</f>
        <v>59969.8776789665</v>
      </c>
      <c r="Q148" s="56" t="n">
        <f aca="false">IF(OR(E148=1,P148&lt;=0),0,P148)</f>
        <v>59969.8776789665</v>
      </c>
      <c r="R148" s="15" t="n">
        <f aca="false">IF(OR(E148=1,AND(P148&lt;=0,I148&gt;0)),1,0)</f>
        <v>0</v>
      </c>
      <c r="S148" s="15" t="n">
        <f aca="false">IF(L148&gt;0,1,0)</f>
        <v>1</v>
      </c>
    </row>
    <row r="149" customFormat="false" ht="15" hidden="false" customHeight="false" outlineLevel="0" collapsed="false">
      <c r="A149" s="15" t="n">
        <v>148</v>
      </c>
      <c r="B149" s="15" t="n">
        <f aca="false">INT((A149-1)/12)+1</f>
        <v>13</v>
      </c>
      <c r="C149" s="15" t="n">
        <f aca="false">MIN(Inputs!$C$4+B149-1,99)</f>
        <v>86</v>
      </c>
      <c r="D149" s="55" t="n">
        <f aca="false">Inputs!$C$29</f>
        <v>0.06</v>
      </c>
      <c r="E149" s="15" t="n">
        <f aca="false">R148</f>
        <v>0</v>
      </c>
      <c r="F149" s="56" t="n">
        <f aca="false">Q148</f>
        <v>59969.8776789665</v>
      </c>
      <c r="G149" s="56" t="n">
        <f aca="false">IF(AND(MOD(A149-1,12)=0,B149&lt;=Inputs!$C$7,E149=0),Inputs!$C$6,0)</f>
        <v>0</v>
      </c>
      <c r="H149" s="56" t="n">
        <f aca="false">IF(B149=1,G149*Inputs!$C$9,0)</f>
        <v>0</v>
      </c>
      <c r="I149" s="56" t="n">
        <f aca="false">I148+G149</f>
        <v>120000</v>
      </c>
      <c r="J149" s="56" t="n">
        <f aca="false">(F149+G149+H149)*((1+D149)^(1/12)-1)</f>
        <v>291.906411999807</v>
      </c>
      <c r="K149" s="56" t="n">
        <f aca="false">(F149+G149+H149+J149)*(Inputs!$C$14+IF(B149&lt;=10,Inputs!$C$12,Inputs!$C$13))/12</f>
        <v>30.1308920454832</v>
      </c>
      <c r="L149" s="56" t="n">
        <f aca="false">IF(OR(E149=1,A149&lt;=Inputs!$C$15),0,MAX(Inputs!$C$8*I149-(F149+G149+H149+J149-K149),0))</f>
        <v>60968.3468010791</v>
      </c>
      <c r="M149" s="56" t="n">
        <f aca="false">L149*INDEX(Rates!$B$2:$C$101,C149+1,IF(Inputs!$C$5="Male",1,2))/1000/12*Inputs!$C$16</f>
        <v>523.972133799608</v>
      </c>
      <c r="N149" s="56" t="n">
        <f aca="false">IF($V$1=1,MAX(F149+G149+H149+J149-K149-M149,0)*Inputs!$C$22/12,0)</f>
        <v>398.051207100808</v>
      </c>
      <c r="O149" s="56" t="n">
        <f aca="false">IF(AND(MOD(A149,12)=0,B149&gt;=Inputs!$C$18),MAX(F149+G149+H149+J149-K149-M149-N149,0)*Inputs!$C$17,0)</f>
        <v>0</v>
      </c>
      <c r="P149" s="56" t="n">
        <f aca="false">F149+G149+H149+J149-K149-M149-N149+O149</f>
        <v>59309.6298580205</v>
      </c>
      <c r="Q149" s="56" t="n">
        <f aca="false">IF(OR(E149=1,P149&lt;=0),0,P149)</f>
        <v>59309.6298580205</v>
      </c>
      <c r="R149" s="15" t="n">
        <f aca="false">IF(OR(E149=1,AND(P149&lt;=0,I149&gt;0)),1,0)</f>
        <v>0</v>
      </c>
      <c r="S149" s="15" t="n">
        <f aca="false">IF(L149&gt;0,1,0)</f>
        <v>1</v>
      </c>
    </row>
    <row r="150" customFormat="false" ht="15" hidden="false" customHeight="false" outlineLevel="0" collapsed="false">
      <c r="A150" s="15" t="n">
        <v>149</v>
      </c>
      <c r="B150" s="15" t="n">
        <f aca="false">INT((A150-1)/12)+1</f>
        <v>13</v>
      </c>
      <c r="C150" s="15" t="n">
        <f aca="false">MIN(Inputs!$C$4+B150-1,99)</f>
        <v>86</v>
      </c>
      <c r="D150" s="55" t="n">
        <f aca="false">Inputs!$C$29</f>
        <v>0.06</v>
      </c>
      <c r="E150" s="15" t="n">
        <f aca="false">R149</f>
        <v>0</v>
      </c>
      <c r="F150" s="56" t="n">
        <f aca="false">Q149</f>
        <v>59309.6298580205</v>
      </c>
      <c r="G150" s="56" t="n">
        <f aca="false">IF(AND(MOD(A150-1,12)=0,B150&lt;=Inputs!$C$7,E150=0),Inputs!$C$6,0)</f>
        <v>0</v>
      </c>
      <c r="H150" s="56" t="n">
        <f aca="false">IF(B150=1,G150*Inputs!$C$9,0)</f>
        <v>0</v>
      </c>
      <c r="I150" s="56" t="n">
        <f aca="false">I149+G150</f>
        <v>120000</v>
      </c>
      <c r="J150" s="56" t="n">
        <f aca="false">(F150+G150+H150)*((1+D150)^(1/12)-1)</f>
        <v>288.692622345694</v>
      </c>
      <c r="K150" s="56" t="n">
        <f aca="false">(F150+G150+H150+J150)*(Inputs!$C$14+IF(B150&lt;=10,Inputs!$C$12,Inputs!$C$13))/12</f>
        <v>29.7991612401831</v>
      </c>
      <c r="L150" s="56" t="n">
        <f aca="false">IF(OR(E150=1,A150&lt;=Inputs!$C$15),0,MAX(Inputs!$C$8*I150-(F150+G150+H150+J150-K150),0))</f>
        <v>61631.476680874</v>
      </c>
      <c r="M150" s="56" t="n">
        <f aca="false">L150*INDEX(Rates!$B$2:$C$101,C150+1,IF(Inputs!$C$5="Male",1,2))/1000/12*Inputs!$C$16</f>
        <v>529.671182508212</v>
      </c>
      <c r="N150" s="56" t="n">
        <f aca="false">IF($V$1=1,MAX(F150+G150+H150+J150-K150-M150,0)*Inputs!$C$22/12,0)</f>
        <v>393.592347577452</v>
      </c>
      <c r="O150" s="56" t="n">
        <f aca="false">IF(AND(MOD(A150,12)=0,B150&gt;=Inputs!$C$18),MAX(F150+G150+H150+J150-K150-M150-N150,0)*Inputs!$C$17,0)</f>
        <v>0</v>
      </c>
      <c r="P150" s="56" t="n">
        <f aca="false">F150+G150+H150+J150-K150-M150-N150+O150</f>
        <v>58645.2597890403</v>
      </c>
      <c r="Q150" s="56" t="n">
        <f aca="false">IF(OR(E150=1,P150&lt;=0),0,P150)</f>
        <v>58645.2597890403</v>
      </c>
      <c r="R150" s="15" t="n">
        <f aca="false">IF(OR(E150=1,AND(P150&lt;=0,I150&gt;0)),1,0)</f>
        <v>0</v>
      </c>
      <c r="S150" s="15" t="n">
        <f aca="false">IF(L150&gt;0,1,0)</f>
        <v>1</v>
      </c>
    </row>
    <row r="151" customFormat="false" ht="15" hidden="false" customHeight="false" outlineLevel="0" collapsed="false">
      <c r="A151" s="15" t="n">
        <v>150</v>
      </c>
      <c r="B151" s="15" t="n">
        <f aca="false">INT((A151-1)/12)+1</f>
        <v>13</v>
      </c>
      <c r="C151" s="15" t="n">
        <f aca="false">MIN(Inputs!$C$4+B151-1,99)</f>
        <v>86</v>
      </c>
      <c r="D151" s="55" t="n">
        <f aca="false">Inputs!$C$29</f>
        <v>0.06</v>
      </c>
      <c r="E151" s="15" t="n">
        <f aca="false">R150</f>
        <v>0</v>
      </c>
      <c r="F151" s="56" t="n">
        <f aca="false">Q150</f>
        <v>58645.2597890403</v>
      </c>
      <c r="G151" s="56" t="n">
        <f aca="false">IF(AND(MOD(A151-1,12)=0,B151&lt;=Inputs!$C$7,E151=0),Inputs!$C$6,0)</f>
        <v>0</v>
      </c>
      <c r="H151" s="56" t="n">
        <f aca="false">IF(B151=1,G151*Inputs!$C$9,0)</f>
        <v>0</v>
      </c>
      <c r="I151" s="56" t="n">
        <f aca="false">I150+G151</f>
        <v>120000</v>
      </c>
      <c r="J151" s="56" t="n">
        <f aca="false">(F151+G151+H151)*((1+D151)^(1/12)-1)</f>
        <v>285.458767440833</v>
      </c>
      <c r="K151" s="56" t="n">
        <f aca="false">(F151+G151+H151+J151)*(Inputs!$C$14+IF(B151&lt;=10,Inputs!$C$12,Inputs!$C$13))/12</f>
        <v>29.4653592782406</v>
      </c>
      <c r="L151" s="56" t="n">
        <f aca="false">IF(OR(E151=1,A151&lt;=Inputs!$C$15),0,MAX(Inputs!$C$8*I151-(F151+G151+H151+J151-K151),0))</f>
        <v>62298.7468027971</v>
      </c>
      <c r="M151" s="56" t="n">
        <f aca="false">L151*INDEX(Rates!$B$2:$C$101,C151+1,IF(Inputs!$C$5="Male",1,2))/1000/12*Inputs!$C$16</f>
        <v>535.405813147705</v>
      </c>
      <c r="N151" s="56" t="n">
        <f aca="false">IF($V$1=1,MAX(F151+G151+H151+J151-K151-M151,0)*Inputs!$C$22/12,0)</f>
        <v>389.105649227035</v>
      </c>
      <c r="O151" s="56" t="n">
        <f aca="false">IF(AND(MOD(A151,12)=0,B151&gt;=Inputs!$C$18),MAX(F151+G151+H151+J151-K151-M151-N151,0)*Inputs!$C$17,0)</f>
        <v>0</v>
      </c>
      <c r="P151" s="56" t="n">
        <f aca="false">F151+G151+H151+J151-K151-M151-N151+O151</f>
        <v>57976.7417348282</v>
      </c>
      <c r="Q151" s="56" t="n">
        <f aca="false">IF(OR(E151=1,P151&lt;=0),0,P151)</f>
        <v>57976.7417348282</v>
      </c>
      <c r="R151" s="15" t="n">
        <f aca="false">IF(OR(E151=1,AND(P151&lt;=0,I151&gt;0)),1,0)</f>
        <v>0</v>
      </c>
      <c r="S151" s="15" t="n">
        <f aca="false">IF(L151&gt;0,1,0)</f>
        <v>1</v>
      </c>
    </row>
    <row r="152" customFormat="false" ht="15" hidden="false" customHeight="false" outlineLevel="0" collapsed="false">
      <c r="A152" s="15" t="n">
        <v>151</v>
      </c>
      <c r="B152" s="15" t="n">
        <f aca="false">INT((A152-1)/12)+1</f>
        <v>13</v>
      </c>
      <c r="C152" s="15" t="n">
        <f aca="false">MIN(Inputs!$C$4+B152-1,99)</f>
        <v>86</v>
      </c>
      <c r="D152" s="55" t="n">
        <f aca="false">Inputs!$C$29</f>
        <v>0.06</v>
      </c>
      <c r="E152" s="15" t="n">
        <f aca="false">R151</f>
        <v>0</v>
      </c>
      <c r="F152" s="56" t="n">
        <f aca="false">Q151</f>
        <v>57976.7417348282</v>
      </c>
      <c r="G152" s="56" t="n">
        <f aca="false">IF(AND(MOD(A152-1,12)=0,B152&lt;=Inputs!$C$7,E152=0),Inputs!$C$6,0)</f>
        <v>0</v>
      </c>
      <c r="H152" s="56" t="n">
        <f aca="false">IF(B152=1,G152*Inputs!$C$9,0)</f>
        <v>0</v>
      </c>
      <c r="I152" s="56" t="n">
        <f aca="false">I151+G152</f>
        <v>120000</v>
      </c>
      <c r="J152" s="56" t="n">
        <f aca="false">(F152+G152+H152)*((1+D152)^(1/12)-1)</f>
        <v>282.204722008111</v>
      </c>
      <c r="K152" s="56" t="n">
        <f aca="false">(F152+G152+H152+J152)*(Inputs!$C$14+IF(B152&lt;=10,Inputs!$C$12,Inputs!$C$13))/12</f>
        <v>29.1294732284181</v>
      </c>
      <c r="L152" s="56" t="n">
        <f aca="false">IF(OR(E152=1,A152&lt;=Inputs!$C$15),0,MAX(Inputs!$C$8*I152-(F152+G152+H152+J152-K152),0))</f>
        <v>62970.1830163922</v>
      </c>
      <c r="M152" s="56" t="n">
        <f aca="false">L152*INDEX(Rates!$B$2:$C$101,C152+1,IF(Inputs!$C$5="Male",1,2))/1000/12*Inputs!$C$16</f>
        <v>541.176247873377</v>
      </c>
      <c r="N152" s="56" t="n">
        <f aca="false">IF($V$1=1,MAX(F152+G152+H152+J152-K152-M152,0)*Inputs!$C$22/12,0)</f>
        <v>384.59093823823</v>
      </c>
      <c r="O152" s="56" t="n">
        <f aca="false">IF(AND(MOD(A152,12)=0,B152&gt;=Inputs!$C$18),MAX(F152+G152+H152+J152-K152-M152-N152,0)*Inputs!$C$17,0)</f>
        <v>0</v>
      </c>
      <c r="P152" s="56" t="n">
        <f aca="false">F152+G152+H152+J152-K152-M152-N152+O152</f>
        <v>57304.0497974962</v>
      </c>
      <c r="Q152" s="56" t="n">
        <f aca="false">IF(OR(E152=1,P152&lt;=0),0,P152)</f>
        <v>57304.0497974962</v>
      </c>
      <c r="R152" s="15" t="n">
        <f aca="false">IF(OR(E152=1,AND(P152&lt;=0,I152&gt;0)),1,0)</f>
        <v>0</v>
      </c>
      <c r="S152" s="15" t="n">
        <f aca="false">IF(L152&gt;0,1,0)</f>
        <v>1</v>
      </c>
    </row>
    <row r="153" customFormat="false" ht="15" hidden="false" customHeight="false" outlineLevel="0" collapsed="false">
      <c r="A153" s="15" t="n">
        <v>152</v>
      </c>
      <c r="B153" s="15" t="n">
        <f aca="false">INT((A153-1)/12)+1</f>
        <v>13</v>
      </c>
      <c r="C153" s="15" t="n">
        <f aca="false">MIN(Inputs!$C$4+B153-1,99)</f>
        <v>86</v>
      </c>
      <c r="D153" s="55" t="n">
        <f aca="false">Inputs!$C$29</f>
        <v>0.06</v>
      </c>
      <c r="E153" s="15" t="n">
        <f aca="false">R152</f>
        <v>0</v>
      </c>
      <c r="F153" s="56" t="n">
        <f aca="false">Q152</f>
        <v>57304.0497974962</v>
      </c>
      <c r="G153" s="56" t="n">
        <f aca="false">IF(AND(MOD(A153-1,12)=0,B153&lt;=Inputs!$C$7,E153=0),Inputs!$C$6,0)</f>
        <v>0</v>
      </c>
      <c r="H153" s="56" t="n">
        <f aca="false">IF(B153=1,G153*Inputs!$C$9,0)</f>
        <v>0</v>
      </c>
      <c r="I153" s="56" t="n">
        <f aca="false">I152+G153</f>
        <v>120000</v>
      </c>
      <c r="J153" s="56" t="n">
        <f aca="false">(F153+G153+H153)*((1+D153)^(1/12)-1)</f>
        <v>278.930359988249</v>
      </c>
      <c r="K153" s="56" t="n">
        <f aca="false">(F153+G153+H153+J153)*(Inputs!$C$14+IF(B153&lt;=10,Inputs!$C$12,Inputs!$C$13))/12</f>
        <v>28.7914900787422</v>
      </c>
      <c r="L153" s="56" t="n">
        <f aca="false">IF(OR(E153=1,A153&lt;=Inputs!$C$15),0,MAX(Inputs!$C$8*I153-(F153+G153+H153+J153-K153),0))</f>
        <v>63645.8113325943</v>
      </c>
      <c r="M153" s="56" t="n">
        <f aca="false">L153*INDEX(Rates!$B$2:$C$101,C153+1,IF(Inputs!$C$5="Male",1,2))/1000/12*Inputs!$C$16</f>
        <v>546.982710227537</v>
      </c>
      <c r="N153" s="56" t="n">
        <f aca="false">IF($V$1=1,MAX(F153+G153+H153+J153-K153-M153,0)*Inputs!$C$22/12,0)</f>
        <v>380.048039714521</v>
      </c>
      <c r="O153" s="56" t="n">
        <f aca="false">IF(AND(MOD(A153,12)=0,B153&gt;=Inputs!$C$18),MAX(F153+G153+H153+J153-K153-M153-N153,0)*Inputs!$C$17,0)</f>
        <v>0</v>
      </c>
      <c r="P153" s="56" t="n">
        <f aca="false">F153+G153+H153+J153-K153-M153-N153+O153</f>
        <v>56627.1579174637</v>
      </c>
      <c r="Q153" s="56" t="n">
        <f aca="false">IF(OR(E153=1,P153&lt;=0),0,P153)</f>
        <v>56627.1579174637</v>
      </c>
      <c r="R153" s="15" t="n">
        <f aca="false">IF(OR(E153=1,AND(P153&lt;=0,I153&gt;0)),1,0)</f>
        <v>0</v>
      </c>
      <c r="S153" s="15" t="n">
        <f aca="false">IF(L153&gt;0,1,0)</f>
        <v>1</v>
      </c>
    </row>
    <row r="154" customFormat="false" ht="15" hidden="false" customHeight="false" outlineLevel="0" collapsed="false">
      <c r="A154" s="15" t="n">
        <v>153</v>
      </c>
      <c r="B154" s="15" t="n">
        <f aca="false">INT((A154-1)/12)+1</f>
        <v>13</v>
      </c>
      <c r="C154" s="15" t="n">
        <f aca="false">MIN(Inputs!$C$4+B154-1,99)</f>
        <v>86</v>
      </c>
      <c r="D154" s="55" t="n">
        <f aca="false">Inputs!$C$29</f>
        <v>0.06</v>
      </c>
      <c r="E154" s="15" t="n">
        <f aca="false">R153</f>
        <v>0</v>
      </c>
      <c r="F154" s="56" t="n">
        <f aca="false">Q153</f>
        <v>56627.1579174637</v>
      </c>
      <c r="G154" s="56" t="n">
        <f aca="false">IF(AND(MOD(A154-1,12)=0,B154&lt;=Inputs!$C$7,E154=0),Inputs!$C$6,0)</f>
        <v>0</v>
      </c>
      <c r="H154" s="56" t="n">
        <f aca="false">IF(B154=1,G154*Inputs!$C$9,0)</f>
        <v>0</v>
      </c>
      <c r="I154" s="56" t="n">
        <f aca="false">I153+G154</f>
        <v>120000</v>
      </c>
      <c r="J154" s="56" t="n">
        <f aca="false">(F154+G154+H154)*((1+D154)^(1/12)-1)</f>
        <v>275.63555453492</v>
      </c>
      <c r="K154" s="56" t="n">
        <f aca="false">(F154+G154+H154+J154)*(Inputs!$C$14+IF(B154&lt;=10,Inputs!$C$12,Inputs!$C$13))/12</f>
        <v>28.4513967359993</v>
      </c>
      <c r="L154" s="56" t="n">
        <f aca="false">IF(OR(E154=1,A154&lt;=Inputs!$C$15),0,MAX(Inputs!$C$8*I154-(F154+G154+H154+J154-K154),0))</f>
        <v>64325.6579247374</v>
      </c>
      <c r="M154" s="56" t="n">
        <f aca="false">L154*INDEX(Rates!$B$2:$C$101,C154+1,IF(Inputs!$C$5="Male",1,2))/1000/12*Inputs!$C$16</f>
        <v>552.825425148181</v>
      </c>
      <c r="N154" s="56" t="n">
        <f aca="false">IF($V$1=1,MAX(F154+G154+H154+J154-K154-M154,0)*Inputs!$C$22/12,0)</f>
        <v>375.47677766743</v>
      </c>
      <c r="O154" s="56" t="n">
        <f aca="false">IF(AND(MOD(A154,12)=0,B154&gt;=Inputs!$C$18),MAX(F154+G154+H154+J154-K154-M154-N154,0)*Inputs!$C$17,0)</f>
        <v>0</v>
      </c>
      <c r="P154" s="56" t="n">
        <f aca="false">F154+G154+H154+J154-K154-M154-N154+O154</f>
        <v>55946.039872447</v>
      </c>
      <c r="Q154" s="56" t="n">
        <f aca="false">IF(OR(E154=1,P154&lt;=0),0,P154)</f>
        <v>55946.039872447</v>
      </c>
      <c r="R154" s="15" t="n">
        <f aca="false">IF(OR(E154=1,AND(P154&lt;=0,I154&gt;0)),1,0)</f>
        <v>0</v>
      </c>
      <c r="S154" s="15" t="n">
        <f aca="false">IF(L154&gt;0,1,0)</f>
        <v>1</v>
      </c>
    </row>
    <row r="155" customFormat="false" ht="15" hidden="false" customHeight="false" outlineLevel="0" collapsed="false">
      <c r="A155" s="15" t="n">
        <v>154</v>
      </c>
      <c r="B155" s="15" t="n">
        <f aca="false">INT((A155-1)/12)+1</f>
        <v>13</v>
      </c>
      <c r="C155" s="15" t="n">
        <f aca="false">MIN(Inputs!$C$4+B155-1,99)</f>
        <v>86</v>
      </c>
      <c r="D155" s="55" t="n">
        <f aca="false">Inputs!$C$29</f>
        <v>0.06</v>
      </c>
      <c r="E155" s="15" t="n">
        <f aca="false">R154</f>
        <v>0</v>
      </c>
      <c r="F155" s="56" t="n">
        <f aca="false">Q154</f>
        <v>55946.039872447</v>
      </c>
      <c r="G155" s="56" t="n">
        <f aca="false">IF(AND(MOD(A155-1,12)=0,B155&lt;=Inputs!$C$7,E155=0),Inputs!$C$6,0)</f>
        <v>0</v>
      </c>
      <c r="H155" s="56" t="n">
        <f aca="false">IF(B155=1,G155*Inputs!$C$9,0)</f>
        <v>0</v>
      </c>
      <c r="I155" s="56" t="n">
        <f aca="false">I154+G155</f>
        <v>120000</v>
      </c>
      <c r="J155" s="56" t="n">
        <f aca="false">(F155+G155+H155)*((1+D155)^(1/12)-1)</f>
        <v>272.320178009834</v>
      </c>
      <c r="K155" s="56" t="n">
        <f aca="false">(F155+G155+H155+J155)*(Inputs!$C$14+IF(B155&lt;=10,Inputs!$C$12,Inputs!$C$13))/12</f>
        <v>28.1091800252284</v>
      </c>
      <c r="L155" s="56" t="n">
        <f aca="false">IF(OR(E155=1,A155&lt;=Inputs!$C$15),0,MAX(Inputs!$C$8*I155-(F155+G155+H155+J155-K155),0))</f>
        <v>65009.7491295684</v>
      </c>
      <c r="M155" s="56" t="n">
        <f aca="false">L155*INDEX(Rates!$B$2:$C$101,C155+1,IF(Inputs!$C$5="Male",1,2))/1000/12*Inputs!$C$16</f>
        <v>558.704618977699</v>
      </c>
      <c r="N155" s="56" t="n">
        <f aca="false">IF($V$1=1,MAX(F155+G155+H155+J155-K155-M155,0)*Inputs!$C$22/12,0)</f>
        <v>370.876975009693</v>
      </c>
      <c r="O155" s="56" t="n">
        <f aca="false">IF(AND(MOD(A155,12)=0,B155&gt;=Inputs!$C$18),MAX(F155+G155+H155+J155-K155-M155-N155,0)*Inputs!$C$17,0)</f>
        <v>0</v>
      </c>
      <c r="P155" s="56" t="n">
        <f aca="false">F155+G155+H155+J155-K155-M155-N155+O155</f>
        <v>55260.6692764442</v>
      </c>
      <c r="Q155" s="56" t="n">
        <f aca="false">IF(OR(E155=1,P155&lt;=0),0,P155)</f>
        <v>55260.6692764442</v>
      </c>
      <c r="R155" s="15" t="n">
        <f aca="false">IF(OR(E155=1,AND(P155&lt;=0,I155&gt;0)),1,0)</f>
        <v>0</v>
      </c>
      <c r="S155" s="15" t="n">
        <f aca="false">IF(L155&gt;0,1,0)</f>
        <v>1</v>
      </c>
    </row>
    <row r="156" customFormat="false" ht="15" hidden="false" customHeight="false" outlineLevel="0" collapsed="false">
      <c r="A156" s="15" t="n">
        <v>155</v>
      </c>
      <c r="B156" s="15" t="n">
        <f aca="false">INT((A156-1)/12)+1</f>
        <v>13</v>
      </c>
      <c r="C156" s="15" t="n">
        <f aca="false">MIN(Inputs!$C$4+B156-1,99)</f>
        <v>86</v>
      </c>
      <c r="D156" s="55" t="n">
        <f aca="false">Inputs!$C$29</f>
        <v>0.06</v>
      </c>
      <c r="E156" s="15" t="n">
        <f aca="false">R155</f>
        <v>0</v>
      </c>
      <c r="F156" s="56" t="n">
        <f aca="false">Q155</f>
        <v>55260.6692764442</v>
      </c>
      <c r="G156" s="56" t="n">
        <f aca="false">IF(AND(MOD(A156-1,12)=0,B156&lt;=Inputs!$C$7,E156=0),Inputs!$C$6,0)</f>
        <v>0</v>
      </c>
      <c r="H156" s="56" t="n">
        <f aca="false">IF(B156=1,G156*Inputs!$C$9,0)</f>
        <v>0</v>
      </c>
      <c r="I156" s="56" t="n">
        <f aca="false">I155+G156</f>
        <v>120000</v>
      </c>
      <c r="J156" s="56" t="n">
        <f aca="false">(F156+G156+H156)*((1+D156)^(1/12)-1)</f>
        <v>268.984101977791</v>
      </c>
      <c r="K156" s="56" t="n">
        <f aca="false">(F156+G156+H156+J156)*(Inputs!$C$14+IF(B156&lt;=10,Inputs!$C$12,Inputs!$C$13))/12</f>
        <v>27.764826689211</v>
      </c>
      <c r="L156" s="56" t="n">
        <f aca="false">IF(OR(E156=1,A156&lt;=Inputs!$C$15),0,MAX(Inputs!$C$8*I156-(F156+G156+H156+J156-K156),0))</f>
        <v>65698.1114482672</v>
      </c>
      <c r="M156" s="56" t="n">
        <f aca="false">L156*INDEX(Rates!$B$2:$C$101,C156+1,IF(Inputs!$C$5="Male",1,2))/1000/12*Inputs!$C$16</f>
        <v>564.62051947165</v>
      </c>
      <c r="N156" s="56" t="n">
        <f aca="false">IF($V$1=1,MAX(F156+G156+H156+J156-K156-M156,0)*Inputs!$C$22/12,0)</f>
        <v>366.248453548408</v>
      </c>
      <c r="O156" s="56" t="n">
        <f aca="false">IF(AND(MOD(A156,12)=0,B156&gt;=Inputs!$C$18),MAX(F156+G156+H156+J156-K156-M156-N156,0)*Inputs!$C$17,0)</f>
        <v>0</v>
      </c>
      <c r="P156" s="56" t="n">
        <f aca="false">F156+G156+H156+J156-K156-M156-N156+O156</f>
        <v>54571.0195787127</v>
      </c>
      <c r="Q156" s="56" t="n">
        <f aca="false">IF(OR(E156=1,P156&lt;=0),0,P156)</f>
        <v>54571.0195787127</v>
      </c>
      <c r="R156" s="15" t="n">
        <f aca="false">IF(OR(E156=1,AND(P156&lt;=0,I156&gt;0)),1,0)</f>
        <v>0</v>
      </c>
      <c r="S156" s="15" t="n">
        <f aca="false">IF(L156&gt;0,1,0)</f>
        <v>1</v>
      </c>
    </row>
    <row r="157" customFormat="false" ht="15" hidden="false" customHeight="false" outlineLevel="0" collapsed="false">
      <c r="A157" s="15" t="n">
        <v>156</v>
      </c>
      <c r="B157" s="15" t="n">
        <f aca="false">INT((A157-1)/12)+1</f>
        <v>13</v>
      </c>
      <c r="C157" s="15" t="n">
        <f aca="false">MIN(Inputs!$C$4+B157-1,99)</f>
        <v>86</v>
      </c>
      <c r="D157" s="55" t="n">
        <f aca="false">Inputs!$C$29</f>
        <v>0.06</v>
      </c>
      <c r="E157" s="15" t="n">
        <f aca="false">R156</f>
        <v>0</v>
      </c>
      <c r="F157" s="56" t="n">
        <f aca="false">Q156</f>
        <v>54571.0195787127</v>
      </c>
      <c r="G157" s="56" t="n">
        <f aca="false">IF(AND(MOD(A157-1,12)=0,B157&lt;=Inputs!$C$7,E157=0),Inputs!$C$6,0)</f>
        <v>0</v>
      </c>
      <c r="H157" s="56" t="n">
        <f aca="false">IF(B157=1,G157*Inputs!$C$9,0)</f>
        <v>0</v>
      </c>
      <c r="I157" s="56" t="n">
        <f aca="false">I156+G157</f>
        <v>120000</v>
      </c>
      <c r="J157" s="56" t="n">
        <f aca="false">(F157+G157+H157)*((1+D157)^(1/12)-1)</f>
        <v>265.62719720171</v>
      </c>
      <c r="K157" s="56" t="n">
        <f aca="false">(F157+G157+H157+J157)*(Inputs!$C$14+IF(B157&lt;=10,Inputs!$C$12,Inputs!$C$13))/12</f>
        <v>27.4183233879572</v>
      </c>
      <c r="L157" s="56" t="n">
        <f aca="false">IF(OR(E157=1,A157&lt;=Inputs!$C$15),0,MAX(Inputs!$C$8*I157-(F157+G157+H157+J157-K157),0))</f>
        <v>66390.7715474735</v>
      </c>
      <c r="M157" s="56" t="n">
        <f aca="false">L157*INDEX(Rates!$B$2:$C$101,C157+1,IF(Inputs!$C$5="Male",1,2))/1000/12*Inputs!$C$16</f>
        <v>570.573355807579</v>
      </c>
      <c r="N157" s="56" t="n">
        <f aca="false">IF($V$1=1,MAX(F157+G157+H157+J157-K157-M157,0)*Inputs!$C$22/12,0)</f>
        <v>361.591033978126</v>
      </c>
      <c r="O157" s="56" t="n">
        <f aca="false">IF(AND(MOD(A157,12)=0,B157&gt;=Inputs!$C$18),MAX(F157+G157+H157+J157-K157-M157-N157,0)*Inputs!$C$17,0)</f>
        <v>269.385320313704</v>
      </c>
      <c r="P157" s="56" t="n">
        <f aca="false">F157+G157+H157+J157-K157-M157-N157+O157</f>
        <v>54146.4493830545</v>
      </c>
      <c r="Q157" s="56" t="n">
        <f aca="false">IF(OR(E157=1,P157&lt;=0),0,P157)</f>
        <v>54146.4493830545</v>
      </c>
      <c r="R157" s="15" t="n">
        <f aca="false">IF(OR(E157=1,AND(P157&lt;=0,I157&gt;0)),1,0)</f>
        <v>0</v>
      </c>
      <c r="S157" s="15" t="n">
        <f aca="false">IF(L157&gt;0,1,0)</f>
        <v>1</v>
      </c>
    </row>
    <row r="158" customFormat="false" ht="15" hidden="false" customHeight="false" outlineLevel="0" collapsed="false">
      <c r="A158" s="15" t="n">
        <v>157</v>
      </c>
      <c r="B158" s="15" t="n">
        <f aca="false">INT((A158-1)/12)+1</f>
        <v>14</v>
      </c>
      <c r="C158" s="15" t="n">
        <f aca="false">MIN(Inputs!$C$4+B158-1,99)</f>
        <v>87</v>
      </c>
      <c r="D158" s="55" t="n">
        <f aca="false">Inputs!$C$29</f>
        <v>0.06</v>
      </c>
      <c r="E158" s="15" t="n">
        <f aca="false">R157</f>
        <v>0</v>
      </c>
      <c r="F158" s="56" t="n">
        <f aca="false">Q157</f>
        <v>54146.4493830545</v>
      </c>
      <c r="G158" s="56" t="n">
        <f aca="false">IF(AND(MOD(A158-1,12)=0,B158&lt;=Inputs!$C$7,E158=0),Inputs!$C$6,0)</f>
        <v>0</v>
      </c>
      <c r="H158" s="56" t="n">
        <f aca="false">IF(B158=1,G158*Inputs!$C$9,0)</f>
        <v>0</v>
      </c>
      <c r="I158" s="56" t="n">
        <f aca="false">I157+G158</f>
        <v>120000</v>
      </c>
      <c r="J158" s="56" t="n">
        <f aca="false">(F158+G158+H158)*((1+D158)^(1/12)-1)</f>
        <v>263.560580305806</v>
      </c>
      <c r="K158" s="56" t="n">
        <f aca="false">(F158+G158+H158+J158)*(Inputs!$C$14+IF(B158&lt;=10,Inputs!$C$12,Inputs!$C$13))/12</f>
        <v>27.2050049816801</v>
      </c>
      <c r="L158" s="56" t="n">
        <f aca="false">IF(OR(E158=1,A158&lt;=Inputs!$C$15),0,MAX(Inputs!$C$8*I158-(F158+G158+H158+J158-K158),0))</f>
        <v>66817.1950416214</v>
      </c>
      <c r="M158" s="56" t="n">
        <f aca="false">L158*INDEX(Rates!$B$2:$C$101,C158+1,IF(Inputs!$C$5="Male",1,2))/1000/12*Inputs!$C$16</f>
        <v>649.574497796296</v>
      </c>
      <c r="N158" s="56" t="n">
        <f aca="false">IF($V$1=1,MAX(F158+G158+H158+J158-K158-M158,0)*Inputs!$C$22/12,0)</f>
        <v>358.221536403882</v>
      </c>
      <c r="O158" s="56" t="n">
        <f aca="false">IF(AND(MOD(A158,12)=0,B158&gt;=Inputs!$C$18),MAX(F158+G158+H158+J158-K158-M158-N158,0)*Inputs!$C$17,0)</f>
        <v>0</v>
      </c>
      <c r="P158" s="56" t="n">
        <f aca="false">F158+G158+H158+J158-K158-M158-N158+O158</f>
        <v>53375.0089241784</v>
      </c>
      <c r="Q158" s="56" t="n">
        <f aca="false">IF(OR(E158=1,P158&lt;=0),0,P158)</f>
        <v>53375.0089241784</v>
      </c>
      <c r="R158" s="15" t="n">
        <f aca="false">IF(OR(E158=1,AND(P158&lt;=0,I158&gt;0)),1,0)</f>
        <v>0</v>
      </c>
      <c r="S158" s="15" t="n">
        <f aca="false">IF(L158&gt;0,1,0)</f>
        <v>1</v>
      </c>
    </row>
    <row r="159" customFormat="false" ht="15" hidden="false" customHeight="false" outlineLevel="0" collapsed="false">
      <c r="A159" s="15" t="n">
        <v>158</v>
      </c>
      <c r="B159" s="15" t="n">
        <f aca="false">INT((A159-1)/12)+1</f>
        <v>14</v>
      </c>
      <c r="C159" s="15" t="n">
        <f aca="false">MIN(Inputs!$C$4+B159-1,99)</f>
        <v>87</v>
      </c>
      <c r="D159" s="55" t="n">
        <f aca="false">Inputs!$C$29</f>
        <v>0.06</v>
      </c>
      <c r="E159" s="15" t="n">
        <f aca="false">R158</f>
        <v>0</v>
      </c>
      <c r="F159" s="56" t="n">
        <f aca="false">Q158</f>
        <v>53375.0089241784</v>
      </c>
      <c r="G159" s="56" t="n">
        <f aca="false">IF(AND(MOD(A159-1,12)=0,B159&lt;=Inputs!$C$7,E159=0),Inputs!$C$6,0)</f>
        <v>0</v>
      </c>
      <c r="H159" s="56" t="n">
        <f aca="false">IF(B159=1,G159*Inputs!$C$9,0)</f>
        <v>0</v>
      </c>
      <c r="I159" s="56" t="n">
        <f aca="false">I158+G159</f>
        <v>120000</v>
      </c>
      <c r="J159" s="56" t="n">
        <f aca="false">(F159+G159+H159)*((1+D159)^(1/12)-1)</f>
        <v>259.805554864075</v>
      </c>
      <c r="K159" s="56" t="n">
        <f aca="false">(F159+G159+H159+J159)*(Inputs!$C$14+IF(B159&lt;=10,Inputs!$C$12,Inputs!$C$13))/12</f>
        <v>26.8174072395213</v>
      </c>
      <c r="L159" s="56" t="n">
        <f aca="false">IF(OR(E159=1,A159&lt;=Inputs!$C$15),0,MAX(Inputs!$C$8*I159-(F159+G159+H159+J159-K159),0))</f>
        <v>67592.002928197</v>
      </c>
      <c r="M159" s="56" t="n">
        <f aca="false">L159*INDEX(Rates!$B$2:$C$101,C159+1,IF(Inputs!$C$5="Male",1,2))/1000/12*Inputs!$C$16</f>
        <v>657.106921800289</v>
      </c>
      <c r="N159" s="56" t="n">
        <f aca="false">IF($V$1=1,MAX(F159+G159+H159+J159-K159-M159,0)*Inputs!$C$22/12,0)</f>
        <v>353.005934333351</v>
      </c>
      <c r="O159" s="56" t="n">
        <f aca="false">IF(AND(MOD(A159,12)=0,B159&gt;=Inputs!$C$18),MAX(F159+G159+H159+J159-K159-M159-N159,0)*Inputs!$C$17,0)</f>
        <v>0</v>
      </c>
      <c r="P159" s="56" t="n">
        <f aca="false">F159+G159+H159+J159-K159-M159-N159+O159</f>
        <v>52597.8842156694</v>
      </c>
      <c r="Q159" s="56" t="n">
        <f aca="false">IF(OR(E159=1,P159&lt;=0),0,P159)</f>
        <v>52597.8842156694</v>
      </c>
      <c r="R159" s="15" t="n">
        <f aca="false">IF(OR(E159=1,AND(P159&lt;=0,I159&gt;0)),1,0)</f>
        <v>0</v>
      </c>
      <c r="S159" s="15" t="n">
        <f aca="false">IF(L159&gt;0,1,0)</f>
        <v>1</v>
      </c>
    </row>
    <row r="160" customFormat="false" ht="15" hidden="false" customHeight="false" outlineLevel="0" collapsed="false">
      <c r="A160" s="15" t="n">
        <v>159</v>
      </c>
      <c r="B160" s="15" t="n">
        <f aca="false">INT((A160-1)/12)+1</f>
        <v>14</v>
      </c>
      <c r="C160" s="15" t="n">
        <f aca="false">MIN(Inputs!$C$4+B160-1,99)</f>
        <v>87</v>
      </c>
      <c r="D160" s="55" t="n">
        <f aca="false">Inputs!$C$29</f>
        <v>0.06</v>
      </c>
      <c r="E160" s="15" t="n">
        <f aca="false">R159</f>
        <v>0</v>
      </c>
      <c r="F160" s="56" t="n">
        <f aca="false">Q159</f>
        <v>52597.8842156694</v>
      </c>
      <c r="G160" s="56" t="n">
        <f aca="false">IF(AND(MOD(A160-1,12)=0,B160&lt;=Inputs!$C$7,E160=0),Inputs!$C$6,0)</f>
        <v>0</v>
      </c>
      <c r="H160" s="56" t="n">
        <f aca="false">IF(B160=1,G160*Inputs!$C$9,0)</f>
        <v>0</v>
      </c>
      <c r="I160" s="56" t="n">
        <f aca="false">I159+G160</f>
        <v>120000</v>
      </c>
      <c r="J160" s="56" t="n">
        <f aca="false">(F160+G160+H160)*((1+D160)^(1/12)-1)</f>
        <v>256.02286104983</v>
      </c>
      <c r="K160" s="56" t="n">
        <f aca="false">(F160+G160+H160+J160)*(Inputs!$C$14+IF(B160&lt;=10,Inputs!$C$12,Inputs!$C$13))/12</f>
        <v>26.4269535383596</v>
      </c>
      <c r="L160" s="56" t="n">
        <f aca="false">IF(OR(E160=1,A160&lt;=Inputs!$C$15),0,MAX(Inputs!$C$8*I160-(F160+G160+H160+J160-K160),0))</f>
        <v>68372.5198768192</v>
      </c>
      <c r="M160" s="56" t="n">
        <f aca="false">L160*INDEX(Rates!$B$2:$C$101,C160+1,IF(Inputs!$C$5="Male",1,2))/1000/12*Inputs!$C$16</f>
        <v>664.694847402477</v>
      </c>
      <c r="N160" s="56" t="n">
        <f aca="false">IF($V$1=1,MAX(F160+G160+H160+J160-K160-M160,0)*Inputs!$C$22/12,0)</f>
        <v>347.751901838522</v>
      </c>
      <c r="O160" s="56" t="n">
        <f aca="false">IF(AND(MOD(A160,12)=0,B160&gt;=Inputs!$C$18),MAX(F160+G160+H160+J160-K160-M160-N160,0)*Inputs!$C$17,0)</f>
        <v>0</v>
      </c>
      <c r="P160" s="56" t="n">
        <f aca="false">F160+G160+H160+J160-K160-M160-N160+O160</f>
        <v>51815.0333739398</v>
      </c>
      <c r="Q160" s="56" t="n">
        <f aca="false">IF(OR(E160=1,P160&lt;=0),0,P160)</f>
        <v>51815.0333739398</v>
      </c>
      <c r="R160" s="15" t="n">
        <f aca="false">IF(OR(E160=1,AND(P160&lt;=0,I160&gt;0)),1,0)</f>
        <v>0</v>
      </c>
      <c r="S160" s="15" t="n">
        <f aca="false">IF(L160&gt;0,1,0)</f>
        <v>1</v>
      </c>
    </row>
    <row r="161" customFormat="false" ht="15" hidden="false" customHeight="false" outlineLevel="0" collapsed="false">
      <c r="A161" s="15" t="n">
        <v>160</v>
      </c>
      <c r="B161" s="15" t="n">
        <f aca="false">INT((A161-1)/12)+1</f>
        <v>14</v>
      </c>
      <c r="C161" s="15" t="n">
        <f aca="false">MIN(Inputs!$C$4+B161-1,99)</f>
        <v>87</v>
      </c>
      <c r="D161" s="55" t="n">
        <f aca="false">Inputs!$C$29</f>
        <v>0.06</v>
      </c>
      <c r="E161" s="15" t="n">
        <f aca="false">R160</f>
        <v>0</v>
      </c>
      <c r="F161" s="56" t="n">
        <f aca="false">Q160</f>
        <v>51815.0333739398</v>
      </c>
      <c r="G161" s="56" t="n">
        <f aca="false">IF(AND(MOD(A161-1,12)=0,B161&lt;=Inputs!$C$7,E161=0),Inputs!$C$6,0)</f>
        <v>0</v>
      </c>
      <c r="H161" s="56" t="n">
        <f aca="false">IF(B161=1,G161*Inputs!$C$9,0)</f>
        <v>0</v>
      </c>
      <c r="I161" s="56" t="n">
        <f aca="false">I160+G161</f>
        <v>120000</v>
      </c>
      <c r="J161" s="56" t="n">
        <f aca="false">(F161+G161+H161)*((1+D161)^(1/12)-1)</f>
        <v>252.21229499259</v>
      </c>
      <c r="K161" s="56" t="n">
        <f aca="false">(F161+G161+H161+J161)*(Inputs!$C$14+IF(B161&lt;=10,Inputs!$C$12,Inputs!$C$13))/12</f>
        <v>26.0336228344662</v>
      </c>
      <c r="L161" s="56" t="n">
        <f aca="false">IF(OR(E161=1,A161&lt;=Inputs!$C$15),0,MAX(Inputs!$C$8*I161-(F161+G161+H161+J161-K161),0))</f>
        <v>69158.7879539021</v>
      </c>
      <c r="M161" s="56" t="n">
        <f aca="false">L161*INDEX(Rates!$B$2:$C$101,C161+1,IF(Inputs!$C$5="Male",1,2))/1000/12*Inputs!$C$16</f>
        <v>672.338683558518</v>
      </c>
      <c r="N161" s="56" t="n">
        <f aca="false">IF($V$1=1,MAX(F161+G161+H161+J161-K161-M161,0)*Inputs!$C$22/12,0)</f>
        <v>342.459155750263</v>
      </c>
      <c r="O161" s="56" t="n">
        <f aca="false">IF(AND(MOD(A161,12)=0,B161&gt;=Inputs!$C$18),MAX(F161+G161+H161+J161-K161-M161-N161,0)*Inputs!$C$17,0)</f>
        <v>0</v>
      </c>
      <c r="P161" s="56" t="n">
        <f aca="false">F161+G161+H161+J161-K161-M161-N161+O161</f>
        <v>51026.4142067892</v>
      </c>
      <c r="Q161" s="56" t="n">
        <f aca="false">IF(OR(E161=1,P161&lt;=0),0,P161)</f>
        <v>51026.4142067892</v>
      </c>
      <c r="R161" s="15" t="n">
        <f aca="false">IF(OR(E161=1,AND(P161&lt;=0,I161&gt;0)),1,0)</f>
        <v>0</v>
      </c>
      <c r="S161" s="15" t="n">
        <f aca="false">IF(L161&gt;0,1,0)</f>
        <v>1</v>
      </c>
    </row>
    <row r="162" customFormat="false" ht="15" hidden="false" customHeight="false" outlineLevel="0" collapsed="false">
      <c r="A162" s="15" t="n">
        <v>161</v>
      </c>
      <c r="B162" s="15" t="n">
        <f aca="false">INT((A162-1)/12)+1</f>
        <v>14</v>
      </c>
      <c r="C162" s="15" t="n">
        <f aca="false">MIN(Inputs!$C$4+B162-1,99)</f>
        <v>87</v>
      </c>
      <c r="D162" s="55" t="n">
        <f aca="false">Inputs!$C$29</f>
        <v>0.06</v>
      </c>
      <c r="E162" s="15" t="n">
        <f aca="false">R161</f>
        <v>0</v>
      </c>
      <c r="F162" s="56" t="n">
        <f aca="false">Q161</f>
        <v>51026.4142067892</v>
      </c>
      <c r="G162" s="56" t="n">
        <f aca="false">IF(AND(MOD(A162-1,12)=0,B162&lt;=Inputs!$C$7,E162=0),Inputs!$C$6,0)</f>
        <v>0</v>
      </c>
      <c r="H162" s="56" t="n">
        <f aca="false">IF(B162=1,G162*Inputs!$C$9,0)</f>
        <v>0</v>
      </c>
      <c r="I162" s="56" t="n">
        <f aca="false">I161+G162</f>
        <v>120000</v>
      </c>
      <c r="J162" s="56" t="n">
        <f aca="false">(F162+G162+H162)*((1+D162)^(1/12)-1)</f>
        <v>248.373651319685</v>
      </c>
      <c r="K162" s="56" t="n">
        <f aca="false">(F162+G162+H162+J162)*(Inputs!$C$14+IF(B162&lt;=10,Inputs!$C$12,Inputs!$C$13))/12</f>
        <v>25.6373939290544</v>
      </c>
      <c r="L162" s="56" t="n">
        <f aca="false">IF(OR(E162=1,A162&lt;=Inputs!$C$15),0,MAX(Inputs!$C$8*I162-(F162+G162+H162+J162-K162),0))</f>
        <v>69950.8495358202</v>
      </c>
      <c r="M162" s="56" t="n">
        <f aca="false">L162*INDEX(Rates!$B$2:$C$101,C162+1,IF(Inputs!$C$5="Male",1,2))/1000/12*Inputs!$C$16</f>
        <v>680.038842237399</v>
      </c>
      <c r="N162" s="56" t="n">
        <f aca="false">IF($V$1=1,MAX(F162+G162+H162+J162-K162-M162,0)*Inputs!$C$22/12,0)</f>
        <v>337.127410812949</v>
      </c>
      <c r="O162" s="56" t="n">
        <f aca="false">IF(AND(MOD(A162,12)=0,B162&gt;=Inputs!$C$18),MAX(F162+G162+H162+J162-K162-M162-N162,0)*Inputs!$C$17,0)</f>
        <v>0</v>
      </c>
      <c r="P162" s="56" t="n">
        <f aca="false">F162+G162+H162+J162-K162-M162-N162+O162</f>
        <v>50231.9842111294</v>
      </c>
      <c r="Q162" s="56" t="n">
        <f aca="false">IF(OR(E162=1,P162&lt;=0),0,P162)</f>
        <v>50231.9842111294</v>
      </c>
      <c r="R162" s="15" t="n">
        <f aca="false">IF(OR(E162=1,AND(P162&lt;=0,I162&gt;0)),1,0)</f>
        <v>0</v>
      </c>
      <c r="S162" s="15" t="n">
        <f aca="false">IF(L162&gt;0,1,0)</f>
        <v>1</v>
      </c>
    </row>
    <row r="163" customFormat="false" ht="15" hidden="false" customHeight="false" outlineLevel="0" collapsed="false">
      <c r="A163" s="15" t="n">
        <v>162</v>
      </c>
      <c r="B163" s="15" t="n">
        <f aca="false">INT((A163-1)/12)+1</f>
        <v>14</v>
      </c>
      <c r="C163" s="15" t="n">
        <f aca="false">MIN(Inputs!$C$4+B163-1,99)</f>
        <v>87</v>
      </c>
      <c r="D163" s="55" t="n">
        <f aca="false">Inputs!$C$29</f>
        <v>0.06</v>
      </c>
      <c r="E163" s="15" t="n">
        <f aca="false">R162</f>
        <v>0</v>
      </c>
      <c r="F163" s="56" t="n">
        <f aca="false">Q162</f>
        <v>50231.9842111294</v>
      </c>
      <c r="G163" s="56" t="n">
        <f aca="false">IF(AND(MOD(A163-1,12)=0,B163&lt;=Inputs!$C$7,E163=0),Inputs!$C$6,0)</f>
        <v>0</v>
      </c>
      <c r="H163" s="56" t="n">
        <f aca="false">IF(B163=1,G163*Inputs!$C$9,0)</f>
        <v>0</v>
      </c>
      <c r="I163" s="56" t="n">
        <f aca="false">I162+G163</f>
        <v>120000</v>
      </c>
      <c r="J163" s="56" t="n">
        <f aca="false">(F163+G163+H163)*((1+D163)^(1/12)-1)</f>
        <v>244.506723145186</v>
      </c>
      <c r="K163" s="56" t="n">
        <f aca="false">(F163+G163+H163+J163)*(Inputs!$C$14+IF(B163&lt;=10,Inputs!$C$12,Inputs!$C$13))/12</f>
        <v>25.2382454671373</v>
      </c>
      <c r="L163" s="56" t="n">
        <f aca="false">IF(OR(E163=1,A163&lt;=Inputs!$C$15),0,MAX(Inputs!$C$8*I163-(F163+G163+H163+J163-K163),0))</f>
        <v>70748.7473111925</v>
      </c>
      <c r="M163" s="56" t="n">
        <f aca="false">L163*INDEX(Rates!$B$2:$C$101,C163+1,IF(Inputs!$C$5="Male",1,2))/1000/12*Inputs!$C$16</f>
        <v>687.795738443643</v>
      </c>
      <c r="N163" s="56" t="n">
        <f aca="false">IF($V$1=1,MAX(F163+G163+H163+J163-K163-M163,0)*Inputs!$C$22/12,0)</f>
        <v>331.756379669092</v>
      </c>
      <c r="O163" s="56" t="n">
        <f aca="false">IF(AND(MOD(A163,12)=0,B163&gt;=Inputs!$C$18),MAX(F163+G163+H163+J163-K163-M163-N163,0)*Inputs!$C$17,0)</f>
        <v>0</v>
      </c>
      <c r="P163" s="56" t="n">
        <f aca="false">F163+G163+H163+J163-K163-M163-N163+O163</f>
        <v>49431.7005706947</v>
      </c>
      <c r="Q163" s="56" t="n">
        <f aca="false">IF(OR(E163=1,P163&lt;=0),0,P163)</f>
        <v>49431.7005706947</v>
      </c>
      <c r="R163" s="15" t="n">
        <f aca="false">IF(OR(E163=1,AND(P163&lt;=0,I163&gt;0)),1,0)</f>
        <v>0</v>
      </c>
      <c r="S163" s="15" t="n">
        <f aca="false">IF(L163&gt;0,1,0)</f>
        <v>1</v>
      </c>
    </row>
    <row r="164" customFormat="false" ht="15" hidden="false" customHeight="false" outlineLevel="0" collapsed="false">
      <c r="A164" s="15" t="n">
        <v>163</v>
      </c>
      <c r="B164" s="15" t="n">
        <f aca="false">INT((A164-1)/12)+1</f>
        <v>14</v>
      </c>
      <c r="C164" s="15" t="n">
        <f aca="false">MIN(Inputs!$C$4+B164-1,99)</f>
        <v>87</v>
      </c>
      <c r="D164" s="55" t="n">
        <f aca="false">Inputs!$C$29</f>
        <v>0.06</v>
      </c>
      <c r="E164" s="15" t="n">
        <f aca="false">R163</f>
        <v>0</v>
      </c>
      <c r="F164" s="56" t="n">
        <f aca="false">Q163</f>
        <v>49431.7005706947</v>
      </c>
      <c r="G164" s="56" t="n">
        <f aca="false">IF(AND(MOD(A164-1,12)=0,B164&lt;=Inputs!$C$7,E164=0),Inputs!$C$6,0)</f>
        <v>0</v>
      </c>
      <c r="H164" s="56" t="n">
        <f aca="false">IF(B164=1,G164*Inputs!$C$9,0)</f>
        <v>0</v>
      </c>
      <c r="I164" s="56" t="n">
        <f aca="false">I163+G164</f>
        <v>120000</v>
      </c>
      <c r="J164" s="56" t="n">
        <f aca="false">(F164+G164+H164)*((1+D164)^(1/12)-1)</f>
        <v>240.611302058754</v>
      </c>
      <c r="K164" s="56" t="n">
        <f aca="false">(F164+G164+H164+J164)*(Inputs!$C$14+IF(B164&lt;=10,Inputs!$C$12,Inputs!$C$13))/12</f>
        <v>24.8361559363768</v>
      </c>
      <c r="L164" s="56" t="n">
        <f aca="false">IF(OR(E164=1,A164&lt;=Inputs!$C$15),0,MAX(Inputs!$C$8*I164-(F164+G164+H164+J164-K164),0))</f>
        <v>71552.5242831829</v>
      </c>
      <c r="M164" s="56" t="n">
        <f aca="false">L164*INDEX(Rates!$B$2:$C$101,C164+1,IF(Inputs!$C$5="Male",1,2))/1000/12*Inputs!$C$16</f>
        <v>695.609790239676</v>
      </c>
      <c r="N164" s="56" t="n">
        <f aca="false">IF($V$1=1,MAX(F164+G164+H164+J164-K164-M164,0)*Inputs!$C$22/12,0)</f>
        <v>326.34577284385</v>
      </c>
      <c r="O164" s="56" t="n">
        <f aca="false">IF(AND(MOD(A164,12)=0,B164&gt;=Inputs!$C$18),MAX(F164+G164+H164+J164-K164-M164-N164,0)*Inputs!$C$17,0)</f>
        <v>0</v>
      </c>
      <c r="P164" s="56" t="n">
        <f aca="false">F164+G164+H164+J164-K164-M164-N164+O164</f>
        <v>48625.5201537336</v>
      </c>
      <c r="Q164" s="56" t="n">
        <f aca="false">IF(OR(E164=1,P164&lt;=0),0,P164)</f>
        <v>48625.5201537336</v>
      </c>
      <c r="R164" s="15" t="n">
        <f aca="false">IF(OR(E164=1,AND(P164&lt;=0,I164&gt;0)),1,0)</f>
        <v>0</v>
      </c>
      <c r="S164" s="15" t="n">
        <f aca="false">IF(L164&gt;0,1,0)</f>
        <v>1</v>
      </c>
    </row>
    <row r="165" customFormat="false" ht="15" hidden="false" customHeight="false" outlineLevel="0" collapsed="false">
      <c r="A165" s="15" t="n">
        <v>164</v>
      </c>
      <c r="B165" s="15" t="n">
        <f aca="false">INT((A165-1)/12)+1</f>
        <v>14</v>
      </c>
      <c r="C165" s="15" t="n">
        <f aca="false">MIN(Inputs!$C$4+B165-1,99)</f>
        <v>87</v>
      </c>
      <c r="D165" s="55" t="n">
        <f aca="false">Inputs!$C$29</f>
        <v>0.06</v>
      </c>
      <c r="E165" s="15" t="n">
        <f aca="false">R164</f>
        <v>0</v>
      </c>
      <c r="F165" s="56" t="n">
        <f aca="false">Q164</f>
        <v>48625.5201537336</v>
      </c>
      <c r="G165" s="56" t="n">
        <f aca="false">IF(AND(MOD(A165-1,12)=0,B165&lt;=Inputs!$C$7,E165=0),Inputs!$C$6,0)</f>
        <v>0</v>
      </c>
      <c r="H165" s="56" t="n">
        <f aca="false">IF(B165=1,G165*Inputs!$C$9,0)</f>
        <v>0</v>
      </c>
      <c r="I165" s="56" t="n">
        <f aca="false">I164+G165</f>
        <v>120000</v>
      </c>
      <c r="J165" s="56" t="n">
        <f aca="false">(F165+G165+H165)*((1+D165)^(1/12)-1)</f>
        <v>236.687178114406</v>
      </c>
      <c r="K165" s="56" t="n">
        <f aca="false">(F165+G165+H165+J165)*(Inputs!$C$14+IF(B165&lt;=10,Inputs!$C$12,Inputs!$C$13))/12</f>
        <v>24.431103665924</v>
      </c>
      <c r="L165" s="56" t="n">
        <f aca="false">IF(OR(E165=1,A165&lt;=Inputs!$C$15),0,MAX(Inputs!$C$8*I165-(F165+G165+H165+J165-K165),0))</f>
        <v>72362.2237718179</v>
      </c>
      <c r="M165" s="56" t="n">
        <f aca="false">L165*INDEX(Rates!$B$2:$C$101,C165+1,IF(Inputs!$C$5="Male",1,2))/1000/12*Inputs!$C$16</f>
        <v>703.481418768357</v>
      </c>
      <c r="N165" s="56" t="n">
        <f aca="false">IF($V$1=1,MAX(F165+G165+H165+J165-K165-M165,0)*Inputs!$C$22/12,0)</f>
        <v>320.895298729425</v>
      </c>
      <c r="O165" s="56" t="n">
        <f aca="false">IF(AND(MOD(A165,12)=0,B165&gt;=Inputs!$C$18),MAX(F165+G165+H165+J165-K165-M165-N165,0)*Inputs!$C$17,0)</f>
        <v>0</v>
      </c>
      <c r="P165" s="56" t="n">
        <f aca="false">F165+G165+H165+J165-K165-M165-N165+O165</f>
        <v>47813.3995106843</v>
      </c>
      <c r="Q165" s="56" t="n">
        <f aca="false">IF(OR(E165=1,P165&lt;=0),0,P165)</f>
        <v>47813.3995106843</v>
      </c>
      <c r="R165" s="15" t="n">
        <f aca="false">IF(OR(E165=1,AND(P165&lt;=0,I165&gt;0)),1,0)</f>
        <v>0</v>
      </c>
      <c r="S165" s="15" t="n">
        <f aca="false">IF(L165&gt;0,1,0)</f>
        <v>1</v>
      </c>
    </row>
    <row r="166" customFormat="false" ht="15" hidden="false" customHeight="false" outlineLevel="0" collapsed="false">
      <c r="A166" s="15" t="n">
        <v>165</v>
      </c>
      <c r="B166" s="15" t="n">
        <f aca="false">INT((A166-1)/12)+1</f>
        <v>14</v>
      </c>
      <c r="C166" s="15" t="n">
        <f aca="false">MIN(Inputs!$C$4+B166-1,99)</f>
        <v>87</v>
      </c>
      <c r="D166" s="55" t="n">
        <f aca="false">Inputs!$C$29</f>
        <v>0.06</v>
      </c>
      <c r="E166" s="15" t="n">
        <f aca="false">R165</f>
        <v>0</v>
      </c>
      <c r="F166" s="56" t="n">
        <f aca="false">Q165</f>
        <v>47813.3995106843</v>
      </c>
      <c r="G166" s="56" t="n">
        <f aca="false">IF(AND(MOD(A166-1,12)=0,B166&lt;=Inputs!$C$7,E166=0),Inputs!$C$6,0)</f>
        <v>0</v>
      </c>
      <c r="H166" s="56" t="n">
        <f aca="false">IF(B166=1,G166*Inputs!$C$9,0)</f>
        <v>0</v>
      </c>
      <c r="I166" s="56" t="n">
        <f aca="false">I165+G166</f>
        <v>120000</v>
      </c>
      <c r="J166" s="56" t="n">
        <f aca="false">(F166+G166+H166)*((1+D166)^(1/12)-1)</f>
        <v>232.734139819204</v>
      </c>
      <c r="K166" s="56" t="n">
        <f aca="false">(F166+G166+H166+J166)*(Inputs!$C$14+IF(B166&lt;=10,Inputs!$C$12,Inputs!$C$13))/12</f>
        <v>24.0230668252517</v>
      </c>
      <c r="L166" s="56" t="n">
        <f aca="false">IF(OR(E166=1,A166&lt;=Inputs!$C$15),0,MAX(Inputs!$C$8*I166-(F166+G166+H166+J166-K166),0))</f>
        <v>73177.8894163218</v>
      </c>
      <c r="M166" s="56" t="n">
        <f aca="false">L166*INDEX(Rates!$B$2:$C$101,C166+1,IF(Inputs!$C$5="Male",1,2))/1000/12*Inputs!$C$16</f>
        <v>711.411048275675</v>
      </c>
      <c r="N166" s="56" t="n">
        <f aca="false">IF($V$1=1,MAX(F166+G166+H166+J166-K166-M166,0)*Inputs!$C$22/12,0)</f>
        <v>315.40466356935</v>
      </c>
      <c r="O166" s="56" t="n">
        <f aca="false">IF(AND(MOD(A166,12)=0,B166&gt;=Inputs!$C$18),MAX(F166+G166+H166+J166-K166-M166-N166,0)*Inputs!$C$17,0)</f>
        <v>0</v>
      </c>
      <c r="P166" s="56" t="n">
        <f aca="false">F166+G166+H166+J166-K166-M166-N166+O166</f>
        <v>46995.2948718332</v>
      </c>
      <c r="Q166" s="56" t="n">
        <f aca="false">IF(OR(E166=1,P166&lt;=0),0,P166)</f>
        <v>46995.2948718332</v>
      </c>
      <c r="R166" s="15" t="n">
        <f aca="false">IF(OR(E166=1,AND(P166&lt;=0,I166&gt;0)),1,0)</f>
        <v>0</v>
      </c>
      <c r="S166" s="15" t="n">
        <f aca="false">IF(L166&gt;0,1,0)</f>
        <v>1</v>
      </c>
    </row>
    <row r="167" customFormat="false" ht="15" hidden="false" customHeight="false" outlineLevel="0" collapsed="false">
      <c r="A167" s="15" t="n">
        <v>166</v>
      </c>
      <c r="B167" s="15" t="n">
        <f aca="false">INT((A167-1)/12)+1</f>
        <v>14</v>
      </c>
      <c r="C167" s="15" t="n">
        <f aca="false">MIN(Inputs!$C$4+B167-1,99)</f>
        <v>87</v>
      </c>
      <c r="D167" s="55" t="n">
        <f aca="false">Inputs!$C$29</f>
        <v>0.06</v>
      </c>
      <c r="E167" s="15" t="n">
        <f aca="false">R166</f>
        <v>0</v>
      </c>
      <c r="F167" s="56" t="n">
        <f aca="false">Q166</f>
        <v>46995.2948718332</v>
      </c>
      <c r="G167" s="56" t="n">
        <f aca="false">IF(AND(MOD(A167-1,12)=0,B167&lt;=Inputs!$C$7,E167=0),Inputs!$C$6,0)</f>
        <v>0</v>
      </c>
      <c r="H167" s="56" t="n">
        <f aca="false">IF(B167=1,G167*Inputs!$C$9,0)</f>
        <v>0</v>
      </c>
      <c r="I167" s="56" t="n">
        <f aca="false">I166+G167</f>
        <v>120000</v>
      </c>
      <c r="J167" s="56" t="n">
        <f aca="false">(F167+G167+H167)*((1+D167)^(1/12)-1)</f>
        <v>228.751974121855</v>
      </c>
      <c r="K167" s="56" t="n">
        <f aca="false">(F167+G167+H167+J167)*(Inputs!$C$14+IF(B167&lt;=10,Inputs!$C$12,Inputs!$C$13))/12</f>
        <v>23.6120234229775</v>
      </c>
      <c r="L167" s="56" t="n">
        <f aca="false">IF(OR(E167=1,A167&lt;=Inputs!$C$15),0,MAX(Inputs!$C$8*I167-(F167+G167+H167+J167-K167),0))</f>
        <v>73999.5651774679</v>
      </c>
      <c r="M167" s="56" t="n">
        <f aca="false">L167*INDEX(Rates!$B$2:$C$101,C167+1,IF(Inputs!$C$5="Male",1,2))/1000/12*Inputs!$C$16</f>
        <v>719.399106133617</v>
      </c>
      <c r="N167" s="56" t="n">
        <f aca="false">IF($V$1=1,MAX(F167+G167+H167+J167-K167-M167,0)*Inputs!$C$22/12,0)</f>
        <v>309.873571442657</v>
      </c>
      <c r="O167" s="56" t="n">
        <f aca="false">IF(AND(MOD(A167,12)=0,B167&gt;=Inputs!$C$18),MAX(F167+G167+H167+J167-K167-M167-N167,0)*Inputs!$C$17,0)</f>
        <v>0</v>
      </c>
      <c r="P167" s="56" t="n">
        <f aca="false">F167+G167+H167+J167-K167-M167-N167+O167</f>
        <v>46171.1621449558</v>
      </c>
      <c r="Q167" s="56" t="n">
        <f aca="false">IF(OR(E167=1,P167&lt;=0),0,P167)</f>
        <v>46171.1621449558</v>
      </c>
      <c r="R167" s="15" t="n">
        <f aca="false">IF(OR(E167=1,AND(P167&lt;=0,I167&gt;0)),1,0)</f>
        <v>0</v>
      </c>
      <c r="S167" s="15" t="n">
        <f aca="false">IF(L167&gt;0,1,0)</f>
        <v>1</v>
      </c>
    </row>
    <row r="168" customFormat="false" ht="15" hidden="false" customHeight="false" outlineLevel="0" collapsed="false">
      <c r="A168" s="15" t="n">
        <v>167</v>
      </c>
      <c r="B168" s="15" t="n">
        <f aca="false">INT((A168-1)/12)+1</f>
        <v>14</v>
      </c>
      <c r="C168" s="15" t="n">
        <f aca="false">MIN(Inputs!$C$4+B168-1,99)</f>
        <v>87</v>
      </c>
      <c r="D168" s="55" t="n">
        <f aca="false">Inputs!$C$29</f>
        <v>0.06</v>
      </c>
      <c r="E168" s="15" t="n">
        <f aca="false">R167</f>
        <v>0</v>
      </c>
      <c r="F168" s="56" t="n">
        <f aca="false">Q167</f>
        <v>46171.1621449558</v>
      </c>
      <c r="G168" s="56" t="n">
        <f aca="false">IF(AND(MOD(A168-1,12)=0,B168&lt;=Inputs!$C$7,E168=0),Inputs!$C$6,0)</f>
        <v>0</v>
      </c>
      <c r="H168" s="56" t="n">
        <f aca="false">IF(B168=1,G168*Inputs!$C$9,0)</f>
        <v>0</v>
      </c>
      <c r="I168" s="56" t="n">
        <f aca="false">I167+G168</f>
        <v>120000</v>
      </c>
      <c r="J168" s="56" t="n">
        <f aca="false">(F168+G168+H168)*((1+D168)^(1/12)-1)</f>
        <v>224.740466401225</v>
      </c>
      <c r="K168" s="56" t="n">
        <f aca="false">(F168+G168+H168+J168)*(Inputs!$C$14+IF(B168&lt;=10,Inputs!$C$12,Inputs!$C$13))/12</f>
        <v>23.1979513056785</v>
      </c>
      <c r="L168" s="56" t="n">
        <f aca="false">IF(OR(E168=1,A168&lt;=Inputs!$C$15),0,MAX(Inputs!$C$8*I168-(F168+G168+H168+J168-K168),0))</f>
        <v>74827.2953399486</v>
      </c>
      <c r="M168" s="56" t="n">
        <f aca="false">L168*INDEX(Rates!$B$2:$C$101,C168+1,IF(Inputs!$C$5="Male",1,2))/1000/12*Inputs!$C$16</f>
        <v>727.446022863201</v>
      </c>
      <c r="N168" s="56" t="n">
        <f aca="false">IF($V$1=1,MAX(F168+G168+H168+J168-K168-M168,0)*Inputs!$C$22/12,0)</f>
        <v>304.301724247921</v>
      </c>
      <c r="O168" s="56" t="n">
        <f aca="false">IF(AND(MOD(A168,12)=0,B168&gt;=Inputs!$C$18),MAX(F168+G168+H168+J168-K168-M168-N168,0)*Inputs!$C$17,0)</f>
        <v>0</v>
      </c>
      <c r="P168" s="56" t="n">
        <f aca="false">F168+G168+H168+J168-K168-M168-N168+O168</f>
        <v>45340.9569129402</v>
      </c>
      <c r="Q168" s="56" t="n">
        <f aca="false">IF(OR(E168=1,P168&lt;=0),0,P168)</f>
        <v>45340.9569129402</v>
      </c>
      <c r="R168" s="15" t="n">
        <f aca="false">IF(OR(E168=1,AND(P168&lt;=0,I168&gt;0)),1,0)</f>
        <v>0</v>
      </c>
      <c r="S168" s="15" t="n">
        <f aca="false">IF(L168&gt;0,1,0)</f>
        <v>1</v>
      </c>
    </row>
    <row r="169" customFormat="false" ht="15" hidden="false" customHeight="false" outlineLevel="0" collapsed="false">
      <c r="A169" s="15" t="n">
        <v>168</v>
      </c>
      <c r="B169" s="15" t="n">
        <f aca="false">INT((A169-1)/12)+1</f>
        <v>14</v>
      </c>
      <c r="C169" s="15" t="n">
        <f aca="false">MIN(Inputs!$C$4+B169-1,99)</f>
        <v>87</v>
      </c>
      <c r="D169" s="55" t="n">
        <f aca="false">Inputs!$C$29</f>
        <v>0.06</v>
      </c>
      <c r="E169" s="15" t="n">
        <f aca="false">R168</f>
        <v>0</v>
      </c>
      <c r="F169" s="56" t="n">
        <f aca="false">Q168</f>
        <v>45340.9569129402</v>
      </c>
      <c r="G169" s="56" t="n">
        <f aca="false">IF(AND(MOD(A169-1,12)=0,B169&lt;=Inputs!$C$7,E169=0),Inputs!$C$6,0)</f>
        <v>0</v>
      </c>
      <c r="H169" s="56" t="n">
        <f aca="false">IF(B169=1,G169*Inputs!$C$9,0)</f>
        <v>0</v>
      </c>
      <c r="I169" s="56" t="n">
        <f aca="false">I168+G169</f>
        <v>120000</v>
      </c>
      <c r="J169" s="56" t="n">
        <f aca="false">(F169+G169+H169)*((1+D169)^(1/12)-1)</f>
        <v>220.699400454777</v>
      </c>
      <c r="K169" s="56" t="n">
        <f aca="false">(F169+G169+H169+J169)*(Inputs!$C$14+IF(B169&lt;=10,Inputs!$C$12,Inputs!$C$13))/12</f>
        <v>22.7808281566975</v>
      </c>
      <c r="L169" s="56" t="n">
        <f aca="false">IF(OR(E169=1,A169&lt;=Inputs!$C$15),0,MAX(Inputs!$C$8*I169-(F169+G169+H169+J169-K169),0))</f>
        <v>75661.1245147617</v>
      </c>
      <c r="M169" s="56" t="n">
        <f aca="false">L169*INDEX(Rates!$B$2:$C$101,C169+1,IF(Inputs!$C$5="Male",1,2))/1000/12*Inputs!$C$16</f>
        <v>735.552232157675</v>
      </c>
      <c r="N169" s="56" t="n">
        <f aca="false">IF($V$1=1,MAX(F169+G169+H169+J169-K169-M169,0)*Inputs!$C$22/12,0)</f>
        <v>298.688821687204</v>
      </c>
      <c r="O169" s="56" t="n">
        <f aca="false">IF(AND(MOD(A169,12)=0,B169&gt;=Inputs!$C$18),MAX(F169+G169+H169+J169-K169-M169-N169,0)*Inputs!$C$17,0)</f>
        <v>222.523172156967</v>
      </c>
      <c r="P169" s="56" t="n">
        <f aca="false">F169+G169+H169+J169-K169-M169-N169+O169</f>
        <v>44727.1576035504</v>
      </c>
      <c r="Q169" s="56" t="n">
        <f aca="false">IF(OR(E169=1,P169&lt;=0),0,P169)</f>
        <v>44727.1576035504</v>
      </c>
      <c r="R169" s="15" t="n">
        <f aca="false">IF(OR(E169=1,AND(P169&lt;=0,I169&gt;0)),1,0)</f>
        <v>0</v>
      </c>
      <c r="S169" s="15" t="n">
        <f aca="false">IF(L169&gt;0,1,0)</f>
        <v>1</v>
      </c>
    </row>
    <row r="170" customFormat="false" ht="15" hidden="false" customHeight="false" outlineLevel="0" collapsed="false">
      <c r="A170" s="15" t="n">
        <v>169</v>
      </c>
      <c r="B170" s="15" t="n">
        <f aca="false">INT((A170-1)/12)+1</f>
        <v>15</v>
      </c>
      <c r="C170" s="15" t="n">
        <f aca="false">MIN(Inputs!$C$4+B170-1,99)</f>
        <v>88</v>
      </c>
      <c r="D170" s="55" t="n">
        <f aca="false">Inputs!$C$29</f>
        <v>0.06</v>
      </c>
      <c r="E170" s="15" t="n">
        <f aca="false">R169</f>
        <v>0</v>
      </c>
      <c r="F170" s="56" t="n">
        <f aca="false">Q169</f>
        <v>44727.1576035504</v>
      </c>
      <c r="G170" s="56" t="n">
        <f aca="false">IF(AND(MOD(A170-1,12)=0,B170&lt;=Inputs!$C$7,E170=0),Inputs!$C$6,0)</f>
        <v>0</v>
      </c>
      <c r="H170" s="56" t="n">
        <f aca="false">IF(B170=1,G170*Inputs!$C$9,0)</f>
        <v>0</v>
      </c>
      <c r="I170" s="56" t="n">
        <f aca="false">I169+G170</f>
        <v>120000</v>
      </c>
      <c r="J170" s="56" t="n">
        <f aca="false">(F170+G170+H170)*((1+D170)^(1/12)-1)</f>
        <v>217.711701279349</v>
      </c>
      <c r="K170" s="56" t="n">
        <f aca="false">(F170+G170+H170+J170)*(Inputs!$C$14+IF(B170&lt;=10,Inputs!$C$12,Inputs!$C$13))/12</f>
        <v>22.4724346524149</v>
      </c>
      <c r="L170" s="56" t="n">
        <f aca="false">IF(OR(E170=1,A170&lt;=Inputs!$C$15),0,MAX(Inputs!$C$8*I170-(F170+G170+H170+J170-K170),0))</f>
        <v>76277.6031298227</v>
      </c>
      <c r="M170" s="56" t="n">
        <f aca="false">L170*INDEX(Rates!$B$2:$C$101,C170+1,IF(Inputs!$C$5="Male",1,2))/1000/12*Inputs!$C$16</f>
        <v>827.548429289301</v>
      </c>
      <c r="N170" s="56" t="n">
        <f aca="false">IF($V$1=1,MAX(F170+G170+H170+J170-K170-M170,0)*Inputs!$C$22/12,0)</f>
        <v>293.965656272587</v>
      </c>
      <c r="O170" s="56" t="n">
        <f aca="false">IF(AND(MOD(A170,12)=0,B170&gt;=Inputs!$C$18),MAX(F170+G170+H170+J170-K170-M170-N170,0)*Inputs!$C$17,0)</f>
        <v>0</v>
      </c>
      <c r="P170" s="56" t="n">
        <f aca="false">F170+G170+H170+J170-K170-M170-N170+O170</f>
        <v>43800.8827846155</v>
      </c>
      <c r="Q170" s="56" t="n">
        <f aca="false">IF(OR(E170=1,P170&lt;=0),0,P170)</f>
        <v>43800.8827846155</v>
      </c>
      <c r="R170" s="15" t="n">
        <f aca="false">IF(OR(E170=1,AND(P170&lt;=0,I170&gt;0)),1,0)</f>
        <v>0</v>
      </c>
      <c r="S170" s="15" t="n">
        <f aca="false">IF(L170&gt;0,1,0)</f>
        <v>1</v>
      </c>
    </row>
    <row r="171" customFormat="false" ht="15" hidden="false" customHeight="false" outlineLevel="0" collapsed="false">
      <c r="A171" s="15" t="n">
        <v>170</v>
      </c>
      <c r="B171" s="15" t="n">
        <f aca="false">INT((A171-1)/12)+1</f>
        <v>15</v>
      </c>
      <c r="C171" s="15" t="n">
        <f aca="false">MIN(Inputs!$C$4+B171-1,99)</f>
        <v>88</v>
      </c>
      <c r="D171" s="55" t="n">
        <f aca="false">Inputs!$C$29</f>
        <v>0.06</v>
      </c>
      <c r="E171" s="15" t="n">
        <f aca="false">R170</f>
        <v>0</v>
      </c>
      <c r="F171" s="56" t="n">
        <f aca="false">Q170</f>
        <v>43800.8827846155</v>
      </c>
      <c r="G171" s="56" t="n">
        <f aca="false">IF(AND(MOD(A171-1,12)=0,B171&lt;=Inputs!$C$7,E171=0),Inputs!$C$6,0)</f>
        <v>0</v>
      </c>
      <c r="H171" s="56" t="n">
        <f aca="false">IF(B171=1,G171*Inputs!$C$9,0)</f>
        <v>0</v>
      </c>
      <c r="I171" s="56" t="n">
        <f aca="false">I170+G171</f>
        <v>120000</v>
      </c>
      <c r="J171" s="56" t="n">
        <f aca="false">(F171+G171+H171)*((1+D171)^(1/12)-1)</f>
        <v>213.20301176078</v>
      </c>
      <c r="K171" s="56" t="n">
        <f aca="false">(F171+G171+H171+J171)*(Inputs!$C$14+IF(B171&lt;=10,Inputs!$C$12,Inputs!$C$13))/12</f>
        <v>22.0070428981881</v>
      </c>
      <c r="L171" s="56" t="n">
        <f aca="false">IF(OR(E171=1,A171&lt;=Inputs!$C$15),0,MAX(Inputs!$C$8*I171-(F171+G171+H171+J171-K171),0))</f>
        <v>77207.921246522</v>
      </c>
      <c r="M171" s="56" t="n">
        <f aca="false">L171*INDEX(Rates!$B$2:$C$101,C171+1,IF(Inputs!$C$5="Male",1,2))/1000/12*Inputs!$C$16</f>
        <v>837.641605590391</v>
      </c>
      <c r="N171" s="56" t="n">
        <f aca="false">IF($V$1=1,MAX(F171+G171+H171+J171-K171-M171,0)*Inputs!$C$22/12,0)</f>
        <v>287.696247652584</v>
      </c>
      <c r="O171" s="56" t="n">
        <f aca="false">IF(AND(MOD(A171,12)=0,B171&gt;=Inputs!$C$18),MAX(F171+G171+H171+J171-K171-M171-N171,0)*Inputs!$C$17,0)</f>
        <v>0</v>
      </c>
      <c r="P171" s="56" t="n">
        <f aca="false">F171+G171+H171+J171-K171-M171-N171+O171</f>
        <v>42866.7409002351</v>
      </c>
      <c r="Q171" s="56" t="n">
        <f aca="false">IF(OR(E171=1,P171&lt;=0),0,P171)</f>
        <v>42866.7409002351</v>
      </c>
      <c r="R171" s="15" t="n">
        <f aca="false">IF(OR(E171=1,AND(P171&lt;=0,I171&gt;0)),1,0)</f>
        <v>0</v>
      </c>
      <c r="S171" s="15" t="n">
        <f aca="false">IF(L171&gt;0,1,0)</f>
        <v>1</v>
      </c>
    </row>
    <row r="172" customFormat="false" ht="15" hidden="false" customHeight="false" outlineLevel="0" collapsed="false">
      <c r="A172" s="15" t="n">
        <v>171</v>
      </c>
      <c r="B172" s="15" t="n">
        <f aca="false">INT((A172-1)/12)+1</f>
        <v>15</v>
      </c>
      <c r="C172" s="15" t="n">
        <f aca="false">MIN(Inputs!$C$4+B172-1,99)</f>
        <v>88</v>
      </c>
      <c r="D172" s="55" t="n">
        <f aca="false">Inputs!$C$29</f>
        <v>0.06</v>
      </c>
      <c r="E172" s="15" t="n">
        <f aca="false">R171</f>
        <v>0</v>
      </c>
      <c r="F172" s="56" t="n">
        <f aca="false">Q171</f>
        <v>42866.7409002351</v>
      </c>
      <c r="G172" s="56" t="n">
        <f aca="false">IF(AND(MOD(A172-1,12)=0,B172&lt;=Inputs!$C$7,E172=0),Inputs!$C$6,0)</f>
        <v>0</v>
      </c>
      <c r="H172" s="56" t="n">
        <f aca="false">IF(B172=1,G172*Inputs!$C$9,0)</f>
        <v>0</v>
      </c>
      <c r="I172" s="56" t="n">
        <f aca="false">I171+G172</f>
        <v>120000</v>
      </c>
      <c r="J172" s="56" t="n">
        <f aca="false">(F172+G172+H172)*((1+D172)^(1/12)-1)</f>
        <v>208.656028903353</v>
      </c>
      <c r="K172" s="56" t="n">
        <f aca="false">(F172+G172+H172+J172)*(Inputs!$C$14+IF(B172&lt;=10,Inputs!$C$12,Inputs!$C$13))/12</f>
        <v>21.5376984645692</v>
      </c>
      <c r="L172" s="56" t="n">
        <f aca="false">IF(OR(E172=1,A172&lt;=Inputs!$C$15),0,MAX(Inputs!$C$8*I172-(F172+G172+H172+J172-K172),0))</f>
        <v>78146.1407693262</v>
      </c>
      <c r="M172" s="56" t="n">
        <f aca="false">L172*INDEX(Rates!$B$2:$C$101,C172+1,IF(Inputs!$C$5="Male",1,2))/1000/12*Inputs!$C$16</f>
        <v>847.820505563214</v>
      </c>
      <c r="N172" s="56" t="n">
        <f aca="false">IF($V$1=1,MAX(F172+G172+H172+J172-K172-M172,0)*Inputs!$C$22/12,0)</f>
        <v>281.373591500738</v>
      </c>
      <c r="O172" s="56" t="n">
        <f aca="false">IF(AND(MOD(A172,12)=0,B172&gt;=Inputs!$C$18),MAX(F172+G172+H172+J172-K172-M172-N172,0)*Inputs!$C$17,0)</f>
        <v>0</v>
      </c>
      <c r="P172" s="56" t="n">
        <f aca="false">F172+G172+H172+J172-K172-M172-N172+O172</f>
        <v>41924.6651336099</v>
      </c>
      <c r="Q172" s="56" t="n">
        <f aca="false">IF(OR(E172=1,P172&lt;=0),0,P172)</f>
        <v>41924.6651336099</v>
      </c>
      <c r="R172" s="15" t="n">
        <f aca="false">IF(OR(E172=1,AND(P172&lt;=0,I172&gt;0)),1,0)</f>
        <v>0</v>
      </c>
      <c r="S172" s="15" t="n">
        <f aca="false">IF(L172&gt;0,1,0)</f>
        <v>1</v>
      </c>
    </row>
    <row r="173" customFormat="false" ht="15" hidden="false" customHeight="false" outlineLevel="0" collapsed="false">
      <c r="A173" s="15" t="n">
        <v>172</v>
      </c>
      <c r="B173" s="15" t="n">
        <f aca="false">INT((A173-1)/12)+1</f>
        <v>15</v>
      </c>
      <c r="C173" s="15" t="n">
        <f aca="false">MIN(Inputs!$C$4+B173-1,99)</f>
        <v>88</v>
      </c>
      <c r="D173" s="55" t="n">
        <f aca="false">Inputs!$C$29</f>
        <v>0.06</v>
      </c>
      <c r="E173" s="15" t="n">
        <f aca="false">R172</f>
        <v>0</v>
      </c>
      <c r="F173" s="56" t="n">
        <f aca="false">Q172</f>
        <v>41924.6651336099</v>
      </c>
      <c r="G173" s="56" t="n">
        <f aca="false">IF(AND(MOD(A173-1,12)=0,B173&lt;=Inputs!$C$7,E173=0),Inputs!$C$6,0)</f>
        <v>0</v>
      </c>
      <c r="H173" s="56" t="n">
        <f aca="false">IF(B173=1,G173*Inputs!$C$9,0)</f>
        <v>0</v>
      </c>
      <c r="I173" s="56" t="n">
        <f aca="false">I172+G173</f>
        <v>120000</v>
      </c>
      <c r="J173" s="56" t="n">
        <f aca="false">(F173+G173+H173)*((1+D173)^(1/12)-1)</f>
        <v>204.070427472921</v>
      </c>
      <c r="K173" s="56" t="n">
        <f aca="false">(F173+G173+H173+J173)*(Inputs!$C$14+IF(B173&lt;=10,Inputs!$C$12,Inputs!$C$13))/12</f>
        <v>21.0643677805414</v>
      </c>
      <c r="L173" s="56" t="n">
        <f aca="false">IF(OR(E173=1,A173&lt;=Inputs!$C$15),0,MAX(Inputs!$C$8*I173-(F173+G173+H173+J173-K173),0))</f>
        <v>79092.3288066977</v>
      </c>
      <c r="M173" s="56" t="n">
        <f aca="false">L173*INDEX(Rates!$B$2:$C$101,C173+1,IF(Inputs!$C$5="Male",1,2))/1000/12*Inputs!$C$16</f>
        <v>858.085857278665</v>
      </c>
      <c r="N173" s="56" t="n">
        <f aca="false">IF($V$1=1,MAX(F173+G173+H173+J173-K173-M173,0)*Inputs!$C$22/12,0)</f>
        <v>274.997235573491</v>
      </c>
      <c r="O173" s="56" t="n">
        <f aca="false">IF(AND(MOD(A173,12)=0,B173&gt;=Inputs!$C$18),MAX(F173+G173+H173+J173-K173-M173-N173,0)*Inputs!$C$17,0)</f>
        <v>0</v>
      </c>
      <c r="P173" s="56" t="n">
        <f aca="false">F173+G173+H173+J173-K173-M173-N173+O173</f>
        <v>40974.5881004501</v>
      </c>
      <c r="Q173" s="56" t="n">
        <f aca="false">IF(OR(E173=1,P173&lt;=0),0,P173)</f>
        <v>40974.5881004501</v>
      </c>
      <c r="R173" s="15" t="n">
        <f aca="false">IF(OR(E173=1,AND(P173&lt;=0,I173&gt;0)),1,0)</f>
        <v>0</v>
      </c>
      <c r="S173" s="15" t="n">
        <f aca="false">IF(L173&gt;0,1,0)</f>
        <v>1</v>
      </c>
    </row>
    <row r="174" customFormat="false" ht="15" hidden="false" customHeight="false" outlineLevel="0" collapsed="false">
      <c r="A174" s="15" t="n">
        <v>173</v>
      </c>
      <c r="B174" s="15" t="n">
        <f aca="false">INT((A174-1)/12)+1</f>
        <v>15</v>
      </c>
      <c r="C174" s="15" t="n">
        <f aca="false">MIN(Inputs!$C$4+B174-1,99)</f>
        <v>88</v>
      </c>
      <c r="D174" s="55" t="n">
        <f aca="false">Inputs!$C$29</f>
        <v>0.06</v>
      </c>
      <c r="E174" s="15" t="n">
        <f aca="false">R173</f>
        <v>0</v>
      </c>
      <c r="F174" s="56" t="n">
        <f aca="false">Q173</f>
        <v>40974.5881004501</v>
      </c>
      <c r="G174" s="56" t="n">
        <f aca="false">IF(AND(MOD(A174-1,12)=0,B174&lt;=Inputs!$C$7,E174=0),Inputs!$C$6,0)</f>
        <v>0</v>
      </c>
      <c r="H174" s="56" t="n">
        <f aca="false">IF(B174=1,G174*Inputs!$C$9,0)</f>
        <v>0</v>
      </c>
      <c r="I174" s="56" t="n">
        <f aca="false">I173+G174</f>
        <v>120000</v>
      </c>
      <c r="J174" s="56" t="n">
        <f aca="false">(F174+G174+H174)*((1+D174)^(1/12)-1)</f>
        <v>199.445879473045</v>
      </c>
      <c r="K174" s="56" t="n">
        <f aca="false">(F174+G174+H174+J174)*(Inputs!$C$14+IF(B174&lt;=10,Inputs!$C$12,Inputs!$C$13))/12</f>
        <v>20.5870169899616</v>
      </c>
      <c r="L174" s="56" t="n">
        <f aca="false">IF(OR(E174=1,A174&lt;=Inputs!$C$15),0,MAX(Inputs!$C$8*I174-(F174+G174+H174+J174-K174),0))</f>
        <v>80046.5530370668</v>
      </c>
      <c r="M174" s="56" t="n">
        <f aca="false">L174*INDEX(Rates!$B$2:$C$101,C174+1,IF(Inputs!$C$5="Male",1,2))/1000/12*Inputs!$C$16</f>
        <v>868.438394991311</v>
      </c>
      <c r="N174" s="56" t="n">
        <f aca="false">IF($V$1=1,MAX(F174+G174+H174+J174-K174-M174,0)*Inputs!$C$22/12,0)</f>
        <v>268.566723786279</v>
      </c>
      <c r="O174" s="56" t="n">
        <f aca="false">IF(AND(MOD(A174,12)=0,B174&gt;=Inputs!$C$18),MAX(F174+G174+H174+J174-K174-M174-N174,0)*Inputs!$C$17,0)</f>
        <v>0</v>
      </c>
      <c r="P174" s="56" t="n">
        <f aca="false">F174+G174+H174+J174-K174-M174-N174+O174</f>
        <v>40016.4418441556</v>
      </c>
      <c r="Q174" s="56" t="n">
        <f aca="false">IF(OR(E174=1,P174&lt;=0),0,P174)</f>
        <v>40016.4418441556</v>
      </c>
      <c r="R174" s="15" t="n">
        <f aca="false">IF(OR(E174=1,AND(P174&lt;=0,I174&gt;0)),1,0)</f>
        <v>0</v>
      </c>
      <c r="S174" s="15" t="n">
        <f aca="false">IF(L174&gt;0,1,0)</f>
        <v>1</v>
      </c>
    </row>
    <row r="175" customFormat="false" ht="15" hidden="false" customHeight="false" outlineLevel="0" collapsed="false">
      <c r="A175" s="15" t="n">
        <v>174</v>
      </c>
      <c r="B175" s="15" t="n">
        <f aca="false">INT((A175-1)/12)+1</f>
        <v>15</v>
      </c>
      <c r="C175" s="15" t="n">
        <f aca="false">MIN(Inputs!$C$4+B175-1,99)</f>
        <v>88</v>
      </c>
      <c r="D175" s="55" t="n">
        <f aca="false">Inputs!$C$29</f>
        <v>0.06</v>
      </c>
      <c r="E175" s="15" t="n">
        <f aca="false">R174</f>
        <v>0</v>
      </c>
      <c r="F175" s="56" t="n">
        <f aca="false">Q174</f>
        <v>40016.4418441556</v>
      </c>
      <c r="G175" s="56" t="n">
        <f aca="false">IF(AND(MOD(A175-1,12)=0,B175&lt;=Inputs!$C$7,E175=0),Inputs!$C$6,0)</f>
        <v>0</v>
      </c>
      <c r="H175" s="56" t="n">
        <f aca="false">IF(B175=1,G175*Inputs!$C$9,0)</f>
        <v>0</v>
      </c>
      <c r="I175" s="56" t="n">
        <f aca="false">I174+G175</f>
        <v>120000</v>
      </c>
      <c r="J175" s="56" t="n">
        <f aca="false">(F175+G175+H175)*((1+D175)^(1/12)-1)</f>
        <v>194.782054121537</v>
      </c>
      <c r="K175" s="56" t="n">
        <f aca="false">(F175+G175+H175+J175)*(Inputs!$C$14+IF(B175&lt;=10,Inputs!$C$12,Inputs!$C$13))/12</f>
        <v>20.1056119491386</v>
      </c>
      <c r="L175" s="56" t="n">
        <f aca="false">IF(OR(E175=1,A175&lt;=Inputs!$C$15),0,MAX(Inputs!$C$8*I175-(F175+G175+H175+J175-K175),0))</f>
        <v>81008.881713672</v>
      </c>
      <c r="M175" s="56" t="n">
        <f aca="false">L175*INDEX(Rates!$B$2:$C$101,C175+1,IF(Inputs!$C$5="Male",1,2))/1000/12*Inputs!$C$16</f>
        <v>878.878859191913</v>
      </c>
      <c r="N175" s="56" t="n">
        <f aca="false">IF($V$1=1,MAX(F175+G175+H175+J175-K175-M175,0)*Inputs!$C$22/12,0)</f>
        <v>262.081596180907</v>
      </c>
      <c r="O175" s="56" t="n">
        <f aca="false">IF(AND(MOD(A175,12)=0,B175&gt;=Inputs!$C$18),MAX(F175+G175+H175+J175-K175-M175-N175,0)*Inputs!$C$17,0)</f>
        <v>0</v>
      </c>
      <c r="P175" s="56" t="n">
        <f aca="false">F175+G175+H175+J175-K175-M175-N175+O175</f>
        <v>39050.1578309552</v>
      </c>
      <c r="Q175" s="56" t="n">
        <f aca="false">IF(OR(E175=1,P175&lt;=0),0,P175)</f>
        <v>39050.1578309552</v>
      </c>
      <c r="R175" s="15" t="n">
        <f aca="false">IF(OR(E175=1,AND(P175&lt;=0,I175&gt;0)),1,0)</f>
        <v>0</v>
      </c>
      <c r="S175" s="15" t="n">
        <f aca="false">IF(L175&gt;0,1,0)</f>
        <v>1</v>
      </c>
    </row>
    <row r="176" customFormat="false" ht="15" hidden="false" customHeight="false" outlineLevel="0" collapsed="false">
      <c r="A176" s="15" t="n">
        <v>175</v>
      </c>
      <c r="B176" s="15" t="n">
        <f aca="false">INT((A176-1)/12)+1</f>
        <v>15</v>
      </c>
      <c r="C176" s="15" t="n">
        <f aca="false">MIN(Inputs!$C$4+B176-1,99)</f>
        <v>88</v>
      </c>
      <c r="D176" s="55" t="n">
        <f aca="false">Inputs!$C$29</f>
        <v>0.06</v>
      </c>
      <c r="E176" s="15" t="n">
        <f aca="false">R175</f>
        <v>0</v>
      </c>
      <c r="F176" s="56" t="n">
        <f aca="false">Q175</f>
        <v>39050.1578309552</v>
      </c>
      <c r="G176" s="56" t="n">
        <f aca="false">IF(AND(MOD(A176-1,12)=0,B176&lt;=Inputs!$C$7,E176=0),Inputs!$C$6,0)</f>
        <v>0</v>
      </c>
      <c r="H176" s="56" t="n">
        <f aca="false">IF(B176=1,G176*Inputs!$C$9,0)</f>
        <v>0</v>
      </c>
      <c r="I176" s="56" t="n">
        <f aca="false">I175+G176</f>
        <v>120000</v>
      </c>
      <c r="J176" s="56" t="n">
        <f aca="false">(F176+G176+H176)*((1+D176)^(1/12)-1)</f>
        <v>190.078617826801</v>
      </c>
      <c r="K176" s="56" t="n">
        <f aca="false">(F176+G176+H176+J176)*(Inputs!$C$14+IF(B176&lt;=10,Inputs!$C$12,Inputs!$C$13))/12</f>
        <v>19.620118224391</v>
      </c>
      <c r="L176" s="56" t="n">
        <f aca="false">IF(OR(E176=1,A176&lt;=Inputs!$C$15),0,MAX(Inputs!$C$8*I176-(F176+G176+H176+J176-K176),0))</f>
        <v>81979.3836694424</v>
      </c>
      <c r="M176" s="56" t="n">
        <f aca="false">L176*INDEX(Rates!$B$2:$C$101,C176+1,IF(Inputs!$C$5="Male",1,2))/1000/12*Inputs!$C$16</f>
        <v>889.407996660392</v>
      </c>
      <c r="N176" s="56" t="n">
        <f aca="false">IF($V$1=1,MAX(F176+G176+H176+J176-K176-M176,0)*Inputs!$C$22/12,0)</f>
        <v>255.541388892648</v>
      </c>
      <c r="O176" s="56" t="n">
        <f aca="false">IF(AND(MOD(A176,12)=0,B176&gt;=Inputs!$C$18),MAX(F176+G176+H176+J176-K176-M176-N176,0)*Inputs!$C$17,0)</f>
        <v>0</v>
      </c>
      <c r="P176" s="56" t="n">
        <f aca="false">F176+G176+H176+J176-K176-M176-N176+O176</f>
        <v>38075.6669450046</v>
      </c>
      <c r="Q176" s="56" t="n">
        <f aca="false">IF(OR(E176=1,P176&lt;=0),0,P176)</f>
        <v>38075.6669450046</v>
      </c>
      <c r="R176" s="15" t="n">
        <f aca="false">IF(OR(E176=1,AND(P176&lt;=0,I176&gt;0)),1,0)</f>
        <v>0</v>
      </c>
      <c r="S176" s="15" t="n">
        <f aca="false">IF(L176&gt;0,1,0)</f>
        <v>1</v>
      </c>
    </row>
    <row r="177" customFormat="false" ht="15" hidden="false" customHeight="false" outlineLevel="0" collapsed="false">
      <c r="A177" s="15" t="n">
        <v>176</v>
      </c>
      <c r="B177" s="15" t="n">
        <f aca="false">INT((A177-1)/12)+1</f>
        <v>15</v>
      </c>
      <c r="C177" s="15" t="n">
        <f aca="false">MIN(Inputs!$C$4+B177-1,99)</f>
        <v>88</v>
      </c>
      <c r="D177" s="55" t="n">
        <f aca="false">Inputs!$C$29</f>
        <v>0.06</v>
      </c>
      <c r="E177" s="15" t="n">
        <f aca="false">R176</f>
        <v>0</v>
      </c>
      <c r="F177" s="56" t="n">
        <f aca="false">Q176</f>
        <v>38075.6669450046</v>
      </c>
      <c r="G177" s="56" t="n">
        <f aca="false">IF(AND(MOD(A177-1,12)=0,B177&lt;=Inputs!$C$7,E177=0),Inputs!$C$6,0)</f>
        <v>0</v>
      </c>
      <c r="H177" s="56" t="n">
        <f aca="false">IF(B177=1,G177*Inputs!$C$9,0)</f>
        <v>0</v>
      </c>
      <c r="I177" s="56" t="n">
        <f aca="false">I176+G177</f>
        <v>120000</v>
      </c>
      <c r="J177" s="56" t="n">
        <f aca="false">(F177+G177+H177)*((1+D177)^(1/12)-1)</f>
        <v>185.335234163971</v>
      </c>
      <c r="K177" s="56" t="n">
        <f aca="false">(F177+G177+H177+J177)*(Inputs!$C$14+IF(B177&lt;=10,Inputs!$C$12,Inputs!$C$13))/12</f>
        <v>19.1305010895843</v>
      </c>
      <c r="L177" s="56" t="n">
        <f aca="false">IF(OR(E177=1,A177&lt;=Inputs!$C$15),0,MAX(Inputs!$C$8*I177-(F177+G177+H177+J177-K177),0))</f>
        <v>82958.1283219211</v>
      </c>
      <c r="M177" s="56" t="n">
        <f aca="false">L177*INDEX(Rates!$B$2:$C$101,C177+1,IF(Inputs!$C$5="Male",1,2))/1000/12*Inputs!$C$16</f>
        <v>900.026560519242</v>
      </c>
      <c r="N177" s="56" t="n">
        <f aca="false">IF($V$1=1,MAX(F177+G177+H177+J177-K177-M177,0)*Inputs!$C$22/12,0)</f>
        <v>248.945634117065</v>
      </c>
      <c r="O177" s="56" t="n">
        <f aca="false">IF(AND(MOD(A177,12)=0,B177&gt;=Inputs!$C$18),MAX(F177+G177+H177+J177-K177-M177-N177,0)*Inputs!$C$17,0)</f>
        <v>0</v>
      </c>
      <c r="P177" s="56" t="n">
        <f aca="false">F177+G177+H177+J177-K177-M177-N177+O177</f>
        <v>37092.8994834426</v>
      </c>
      <c r="Q177" s="56" t="n">
        <f aca="false">IF(OR(E177=1,P177&lt;=0),0,P177)</f>
        <v>37092.8994834426</v>
      </c>
      <c r="R177" s="15" t="n">
        <f aca="false">IF(OR(E177=1,AND(P177&lt;=0,I177&gt;0)),1,0)</f>
        <v>0</v>
      </c>
      <c r="S177" s="15" t="n">
        <f aca="false">IF(L177&gt;0,1,0)</f>
        <v>1</v>
      </c>
    </row>
    <row r="178" customFormat="false" ht="15" hidden="false" customHeight="false" outlineLevel="0" collapsed="false">
      <c r="A178" s="15" t="n">
        <v>177</v>
      </c>
      <c r="B178" s="15" t="n">
        <f aca="false">INT((A178-1)/12)+1</f>
        <v>15</v>
      </c>
      <c r="C178" s="15" t="n">
        <f aca="false">MIN(Inputs!$C$4+B178-1,99)</f>
        <v>88</v>
      </c>
      <c r="D178" s="55" t="n">
        <f aca="false">Inputs!$C$29</f>
        <v>0.06</v>
      </c>
      <c r="E178" s="15" t="n">
        <f aca="false">R177</f>
        <v>0</v>
      </c>
      <c r="F178" s="56" t="n">
        <f aca="false">Q177</f>
        <v>37092.8994834426</v>
      </c>
      <c r="G178" s="56" t="n">
        <f aca="false">IF(AND(MOD(A178-1,12)=0,B178&lt;=Inputs!$C$7,E178=0),Inputs!$C$6,0)</f>
        <v>0</v>
      </c>
      <c r="H178" s="56" t="n">
        <f aca="false">IF(B178=1,G178*Inputs!$C$9,0)</f>
        <v>0</v>
      </c>
      <c r="I178" s="56" t="n">
        <f aca="false">I177+G178</f>
        <v>120000</v>
      </c>
      <c r="J178" s="56" t="n">
        <f aca="false">(F178+G178+H178)*((1+D178)^(1/12)-1)</f>
        <v>180.551563850844</v>
      </c>
      <c r="K178" s="56" t="n">
        <f aca="false">(F178+G178+H178+J178)*(Inputs!$C$14+IF(B178&lt;=10,Inputs!$C$12,Inputs!$C$13))/12</f>
        <v>18.6367255236467</v>
      </c>
      <c r="L178" s="56" t="n">
        <f aca="false">IF(OR(E178=1,A178&lt;=Inputs!$C$15),0,MAX(Inputs!$C$8*I178-(F178+G178+H178+J178-K178),0))</f>
        <v>83945.1856782302</v>
      </c>
      <c r="M178" s="56" t="n">
        <f aca="false">L178*INDEX(Rates!$B$2:$C$101,C178+1,IF(Inputs!$C$5="Male",1,2))/1000/12*Inputs!$C$16</f>
        <v>910.735310287399</v>
      </c>
      <c r="N178" s="56" t="n">
        <f aca="false">IF($V$1=1,MAX(F178+G178+H178+J178-K178-M178,0)*Inputs!$C$22/12,0)</f>
        <v>242.29386007655</v>
      </c>
      <c r="O178" s="56" t="n">
        <f aca="false">IF(AND(MOD(A178,12)=0,B178&gt;=Inputs!$C$18),MAX(F178+G178+H178+J178-K178-M178-N178,0)*Inputs!$C$17,0)</f>
        <v>0</v>
      </c>
      <c r="P178" s="56" t="n">
        <f aca="false">F178+G178+H178+J178-K178-M178-N178+O178</f>
        <v>36101.7851514059</v>
      </c>
      <c r="Q178" s="56" t="n">
        <f aca="false">IF(OR(E178=1,P178&lt;=0),0,P178)</f>
        <v>36101.7851514059</v>
      </c>
      <c r="R178" s="15" t="n">
        <f aca="false">IF(OR(E178=1,AND(P178&lt;=0,I178&gt;0)),1,0)</f>
        <v>0</v>
      </c>
      <c r="S178" s="15" t="n">
        <f aca="false">IF(L178&gt;0,1,0)</f>
        <v>1</v>
      </c>
    </row>
    <row r="179" customFormat="false" ht="15" hidden="false" customHeight="false" outlineLevel="0" collapsed="false">
      <c r="A179" s="15" t="n">
        <v>178</v>
      </c>
      <c r="B179" s="15" t="n">
        <f aca="false">INT((A179-1)/12)+1</f>
        <v>15</v>
      </c>
      <c r="C179" s="15" t="n">
        <f aca="false">MIN(Inputs!$C$4+B179-1,99)</f>
        <v>88</v>
      </c>
      <c r="D179" s="55" t="n">
        <f aca="false">Inputs!$C$29</f>
        <v>0.06</v>
      </c>
      <c r="E179" s="15" t="n">
        <f aca="false">R178</f>
        <v>0</v>
      </c>
      <c r="F179" s="56" t="n">
        <f aca="false">Q178</f>
        <v>36101.7851514059</v>
      </c>
      <c r="G179" s="56" t="n">
        <f aca="false">IF(AND(MOD(A179-1,12)=0,B179&lt;=Inputs!$C$7,E179=0),Inputs!$C$6,0)</f>
        <v>0</v>
      </c>
      <c r="H179" s="56" t="n">
        <f aca="false">IF(B179=1,G179*Inputs!$C$9,0)</f>
        <v>0</v>
      </c>
      <c r="I179" s="56" t="n">
        <f aca="false">I178+G179</f>
        <v>120000</v>
      </c>
      <c r="J179" s="56" t="n">
        <f aca="false">(F179+G179+H179)*((1+D179)^(1/12)-1)</f>
        <v>175.727264723619</v>
      </c>
      <c r="K179" s="56" t="n">
        <f aca="false">(F179+G179+H179+J179)*(Inputs!$C$14+IF(B179&lt;=10,Inputs!$C$12,Inputs!$C$13))/12</f>
        <v>18.1387562080648</v>
      </c>
      <c r="L179" s="56" t="n">
        <f aca="false">IF(OR(E179=1,A179&lt;=Inputs!$C$15),0,MAX(Inputs!$C$8*I179-(F179+G179+H179+J179-K179),0))</f>
        <v>84940.6263400786</v>
      </c>
      <c r="M179" s="56" t="n">
        <f aca="false">L179*INDEX(Rates!$B$2:$C$101,C179+1,IF(Inputs!$C$5="Male",1,2))/1000/12*Inputs!$C$16</f>
        <v>921.535011934569</v>
      </c>
      <c r="N179" s="56" t="n">
        <f aca="false">IF($V$1=1,MAX(F179+G179+H179+J179-K179-M179,0)*Inputs!$C$22/12,0)</f>
        <v>235.585590986579</v>
      </c>
      <c r="O179" s="56" t="n">
        <f aca="false">IF(AND(MOD(A179,12)=0,B179&gt;=Inputs!$C$18),MAX(F179+G179+H179+J179-K179-M179-N179,0)*Inputs!$C$17,0)</f>
        <v>0</v>
      </c>
      <c r="P179" s="56" t="n">
        <f aca="false">F179+G179+H179+J179-K179-M179-N179+O179</f>
        <v>35102.2530570003</v>
      </c>
      <c r="Q179" s="56" t="n">
        <f aca="false">IF(OR(E179=1,P179&lt;=0),0,P179)</f>
        <v>35102.2530570003</v>
      </c>
      <c r="R179" s="15" t="n">
        <f aca="false">IF(OR(E179=1,AND(P179&lt;=0,I179&gt;0)),1,0)</f>
        <v>0</v>
      </c>
      <c r="S179" s="15" t="n">
        <f aca="false">IF(L179&gt;0,1,0)</f>
        <v>1</v>
      </c>
    </row>
    <row r="180" customFormat="false" ht="15" hidden="false" customHeight="false" outlineLevel="0" collapsed="false">
      <c r="A180" s="15" t="n">
        <v>179</v>
      </c>
      <c r="B180" s="15" t="n">
        <f aca="false">INT((A180-1)/12)+1</f>
        <v>15</v>
      </c>
      <c r="C180" s="15" t="n">
        <f aca="false">MIN(Inputs!$C$4+B180-1,99)</f>
        <v>88</v>
      </c>
      <c r="D180" s="55" t="n">
        <f aca="false">Inputs!$C$29</f>
        <v>0.06</v>
      </c>
      <c r="E180" s="15" t="n">
        <f aca="false">R179</f>
        <v>0</v>
      </c>
      <c r="F180" s="56" t="n">
        <f aca="false">Q179</f>
        <v>35102.2530570003</v>
      </c>
      <c r="G180" s="56" t="n">
        <f aca="false">IF(AND(MOD(A180-1,12)=0,B180&lt;=Inputs!$C$7,E180=0),Inputs!$C$6,0)</f>
        <v>0</v>
      </c>
      <c r="H180" s="56" t="n">
        <f aca="false">IF(B180=1,G180*Inputs!$C$9,0)</f>
        <v>0</v>
      </c>
      <c r="I180" s="56" t="n">
        <f aca="false">I179+G180</f>
        <v>120000</v>
      </c>
      <c r="J180" s="56" t="n">
        <f aca="false">(F180+G180+H180)*((1+D180)^(1/12)-1)</f>
        <v>170.861991712417</v>
      </c>
      <c r="K180" s="56" t="n">
        <f aca="false">(F180+G180+H180+J180)*(Inputs!$C$14+IF(B180&lt;=10,Inputs!$C$12,Inputs!$C$13))/12</f>
        <v>17.6365575243564</v>
      </c>
      <c r="L180" s="56" t="n">
        <f aca="false">IF(OR(E180=1,A180&lt;=Inputs!$C$15),0,MAX(Inputs!$C$8*I180-(F180+G180+H180+J180-K180),0))</f>
        <v>85944.5215088116</v>
      </c>
      <c r="M180" s="56" t="n">
        <f aca="false">L180*INDEX(Rates!$B$2:$C$101,C180+1,IF(Inputs!$C$5="Male",1,2))/1000/12*Inputs!$C$16</f>
        <v>932.426437936016</v>
      </c>
      <c r="N180" s="56" t="n">
        <f aca="false">IF($V$1=1,MAX(F180+G180+H180+J180-K180-M180,0)*Inputs!$C$22/12,0)</f>
        <v>228.820347021682</v>
      </c>
      <c r="O180" s="56" t="n">
        <f aca="false">IF(AND(MOD(A180,12)=0,B180&gt;=Inputs!$C$18),MAX(F180+G180+H180+J180-K180-M180-N180,0)*Inputs!$C$17,0)</f>
        <v>0</v>
      </c>
      <c r="P180" s="56" t="n">
        <f aca="false">F180+G180+H180+J180-K180-M180-N180+O180</f>
        <v>34094.2317062307</v>
      </c>
      <c r="Q180" s="56" t="n">
        <f aca="false">IF(OR(E180=1,P180&lt;=0),0,P180)</f>
        <v>34094.2317062307</v>
      </c>
      <c r="R180" s="15" t="n">
        <f aca="false">IF(OR(E180=1,AND(P180&lt;=0,I180&gt;0)),1,0)</f>
        <v>0</v>
      </c>
      <c r="S180" s="15" t="n">
        <f aca="false">IF(L180&gt;0,1,0)</f>
        <v>1</v>
      </c>
    </row>
    <row r="181" customFormat="false" ht="15" hidden="false" customHeight="false" outlineLevel="0" collapsed="false">
      <c r="A181" s="15" t="n">
        <v>180</v>
      </c>
      <c r="B181" s="15" t="n">
        <f aca="false">INT((A181-1)/12)+1</f>
        <v>15</v>
      </c>
      <c r="C181" s="15" t="n">
        <f aca="false">MIN(Inputs!$C$4+B181-1,99)</f>
        <v>88</v>
      </c>
      <c r="D181" s="55" t="n">
        <f aca="false">Inputs!$C$29</f>
        <v>0.06</v>
      </c>
      <c r="E181" s="15" t="n">
        <f aca="false">R180</f>
        <v>0</v>
      </c>
      <c r="F181" s="56" t="n">
        <f aca="false">Q180</f>
        <v>34094.2317062307</v>
      </c>
      <c r="G181" s="56" t="n">
        <f aca="false">IF(AND(MOD(A181-1,12)=0,B181&lt;=Inputs!$C$7,E181=0),Inputs!$C$6,0)</f>
        <v>0</v>
      </c>
      <c r="H181" s="56" t="n">
        <f aca="false">IF(B181=1,G181*Inputs!$C$9,0)</f>
        <v>0</v>
      </c>
      <c r="I181" s="56" t="n">
        <f aca="false">I180+G181</f>
        <v>120000</v>
      </c>
      <c r="J181" s="56" t="n">
        <f aca="false">(F181+G181+H181)*((1+D181)^(1/12)-1)</f>
        <v>165.9553968166</v>
      </c>
      <c r="K181" s="56" t="n">
        <f aca="false">(F181+G181+H181+J181)*(Inputs!$C$14+IF(B181&lt;=10,Inputs!$C$12,Inputs!$C$13))/12</f>
        <v>17.1300935515236</v>
      </c>
      <c r="L181" s="56" t="n">
        <f aca="false">IF(OR(E181=1,A181&lt;=Inputs!$C$15),0,MAX(Inputs!$C$8*I181-(F181+G181+H181+J181-K181),0))</f>
        <v>86956.9429905043</v>
      </c>
      <c r="M181" s="56" t="n">
        <f aca="false">L181*INDEX(Rates!$B$2:$C$101,C181+1,IF(Inputs!$C$5="Male",1,2))/1000/12*Inputs!$C$16</f>
        <v>943.410367327812</v>
      </c>
      <c r="N181" s="56" t="n">
        <f aca="false">IF($V$1=1,MAX(F181+G181+H181+J181-K181-M181,0)*Inputs!$C$22/12,0)</f>
        <v>221.997644281119</v>
      </c>
      <c r="O181" s="56" t="n">
        <f aca="false">IF(AND(MOD(A181,12)=0,B181&gt;=Inputs!$C$18),MAX(F181+G181+H181+J181-K181-M181-N181,0)*Inputs!$C$17,0)</f>
        <v>165.388244989434</v>
      </c>
      <c r="P181" s="56" t="n">
        <f aca="false">F181+G181+H181+J181-K181-M181-N181+O181</f>
        <v>33243.0372428762</v>
      </c>
      <c r="Q181" s="56" t="n">
        <f aca="false">IF(OR(E181=1,P181&lt;=0),0,P181)</f>
        <v>33243.0372428762</v>
      </c>
      <c r="R181" s="15" t="n">
        <f aca="false">IF(OR(E181=1,AND(P181&lt;=0,I181&gt;0)),1,0)</f>
        <v>0</v>
      </c>
      <c r="S181" s="15" t="n">
        <f aca="false">IF(L181&gt;0,1,0)</f>
        <v>1</v>
      </c>
    </row>
    <row r="182" customFormat="false" ht="15" hidden="false" customHeight="false" outlineLevel="0" collapsed="false">
      <c r="A182" s="15" t="n">
        <v>181</v>
      </c>
      <c r="B182" s="15" t="n">
        <f aca="false">INT((A182-1)/12)+1</f>
        <v>16</v>
      </c>
      <c r="C182" s="15" t="n">
        <f aca="false">MIN(Inputs!$C$4+B182-1,99)</f>
        <v>89</v>
      </c>
      <c r="D182" s="55" t="n">
        <f aca="false">Inputs!$C$29</f>
        <v>0.06</v>
      </c>
      <c r="E182" s="15" t="n">
        <f aca="false">R181</f>
        <v>0</v>
      </c>
      <c r="F182" s="56" t="n">
        <f aca="false">Q181</f>
        <v>33243.0372428762</v>
      </c>
      <c r="G182" s="56" t="n">
        <f aca="false">IF(AND(MOD(A182-1,12)=0,B182&lt;=Inputs!$C$7,E182=0),Inputs!$C$6,0)</f>
        <v>0</v>
      </c>
      <c r="H182" s="56" t="n">
        <f aca="false">IF(B182=1,G182*Inputs!$C$9,0)</f>
        <v>0</v>
      </c>
      <c r="I182" s="56" t="n">
        <f aca="false">I181+G182</f>
        <v>120000</v>
      </c>
      <c r="J182" s="56" t="n">
        <f aca="false">(F182+G182+H182)*((1+D182)^(1/12)-1)</f>
        <v>161.812164725282</v>
      </c>
      <c r="K182" s="56" t="n">
        <f aca="false">(F182+G182+H182+J182)*(Inputs!$C$14+IF(B182&lt;=10,Inputs!$C$12,Inputs!$C$13))/12</f>
        <v>16.7024247038008</v>
      </c>
      <c r="L182" s="56" t="n">
        <f aca="false">IF(OR(E182=1,A182&lt;=Inputs!$C$15),0,MAX(Inputs!$C$8*I182-(F182+G182+H182+J182-K182),0))</f>
        <v>87811.8530171023</v>
      </c>
      <c r="M182" s="56" t="n">
        <f aca="false">L182*INDEX(Rates!$B$2:$C$101,C182+1,IF(Inputs!$C$5="Male",1,2))/1000/12*Inputs!$C$16</f>
        <v>1051.69329296816</v>
      </c>
      <c r="N182" s="56" t="n">
        <f aca="false">IF($V$1=1,MAX(F182+G182+H182+J182-K182-M182,0)*Inputs!$C$22/12,0)</f>
        <v>215.576357932864</v>
      </c>
      <c r="O182" s="56" t="n">
        <f aca="false">IF(AND(MOD(A182,12)=0,B182&gt;=Inputs!$C$18),MAX(F182+G182+H182+J182-K182-M182-N182,0)*Inputs!$C$17,0)</f>
        <v>0</v>
      </c>
      <c r="P182" s="56" t="n">
        <f aca="false">F182+G182+H182+J182-K182-M182-N182+O182</f>
        <v>32120.8773319967</v>
      </c>
      <c r="Q182" s="56" t="n">
        <f aca="false">IF(OR(E182=1,P182&lt;=0),0,P182)</f>
        <v>32120.8773319967</v>
      </c>
      <c r="R182" s="15" t="n">
        <f aca="false">IF(OR(E182=1,AND(P182&lt;=0,I182&gt;0)),1,0)</f>
        <v>0</v>
      </c>
      <c r="S182" s="15" t="n">
        <f aca="false">IF(L182&gt;0,1,0)</f>
        <v>1</v>
      </c>
    </row>
    <row r="183" customFormat="false" ht="15" hidden="false" customHeight="false" outlineLevel="0" collapsed="false">
      <c r="A183" s="15" t="n">
        <v>182</v>
      </c>
      <c r="B183" s="15" t="n">
        <f aca="false">INT((A183-1)/12)+1</f>
        <v>16</v>
      </c>
      <c r="C183" s="15" t="n">
        <f aca="false">MIN(Inputs!$C$4+B183-1,99)</f>
        <v>89</v>
      </c>
      <c r="D183" s="55" t="n">
        <f aca="false">Inputs!$C$29</f>
        <v>0.06</v>
      </c>
      <c r="E183" s="15" t="n">
        <f aca="false">R182</f>
        <v>0</v>
      </c>
      <c r="F183" s="56" t="n">
        <f aca="false">Q182</f>
        <v>32120.8773319967</v>
      </c>
      <c r="G183" s="56" t="n">
        <f aca="false">IF(AND(MOD(A183-1,12)=0,B183&lt;=Inputs!$C$7,E183=0),Inputs!$C$6,0)</f>
        <v>0</v>
      </c>
      <c r="H183" s="56" t="n">
        <f aca="false">IF(B183=1,G183*Inputs!$C$9,0)</f>
        <v>0</v>
      </c>
      <c r="I183" s="56" t="n">
        <f aca="false">I182+G183</f>
        <v>120000</v>
      </c>
      <c r="J183" s="56" t="n">
        <f aca="false">(F183+G183+H183)*((1+D183)^(1/12)-1)</f>
        <v>156.349994616675</v>
      </c>
      <c r="K183" s="56" t="n">
        <f aca="false">(F183+G183+H183+J183)*(Inputs!$C$14+IF(B183&lt;=10,Inputs!$C$12,Inputs!$C$13))/12</f>
        <v>16.1386136633067</v>
      </c>
      <c r="L183" s="56" t="n">
        <f aca="false">IF(OR(E183=1,A183&lt;=Inputs!$C$15),0,MAX(Inputs!$C$8*I183-(F183+G183+H183+J183-K183),0))</f>
        <v>88938.9112870499</v>
      </c>
      <c r="M183" s="56" t="n">
        <f aca="false">L183*INDEX(Rates!$B$2:$C$101,C183+1,IF(Inputs!$C$5="Male",1,2))/1000/12*Inputs!$C$16</f>
        <v>1065.19169418123</v>
      </c>
      <c r="N183" s="56" t="n">
        <f aca="false">IF($V$1=1,MAX(F183+G183+H183+J183-K183-M183,0)*Inputs!$C$22/12,0)</f>
        <v>207.972646791792</v>
      </c>
      <c r="O183" s="56" t="n">
        <f aca="false">IF(AND(MOD(A183,12)=0,B183&gt;=Inputs!$C$18),MAX(F183+G183+H183+J183-K183-M183-N183,0)*Inputs!$C$17,0)</f>
        <v>0</v>
      </c>
      <c r="P183" s="56" t="n">
        <f aca="false">F183+G183+H183+J183-K183-M183-N183+O183</f>
        <v>30987.924371977</v>
      </c>
      <c r="Q183" s="56" t="n">
        <f aca="false">IF(OR(E183=1,P183&lt;=0),0,P183)</f>
        <v>30987.924371977</v>
      </c>
      <c r="R183" s="15" t="n">
        <f aca="false">IF(OR(E183=1,AND(P183&lt;=0,I183&gt;0)),1,0)</f>
        <v>0</v>
      </c>
      <c r="S183" s="15" t="n">
        <f aca="false">IF(L183&gt;0,1,0)</f>
        <v>1</v>
      </c>
    </row>
    <row r="184" customFormat="false" ht="15" hidden="false" customHeight="false" outlineLevel="0" collapsed="false">
      <c r="A184" s="15" t="n">
        <v>183</v>
      </c>
      <c r="B184" s="15" t="n">
        <f aca="false">INT((A184-1)/12)+1</f>
        <v>16</v>
      </c>
      <c r="C184" s="15" t="n">
        <f aca="false">MIN(Inputs!$C$4+B184-1,99)</f>
        <v>89</v>
      </c>
      <c r="D184" s="55" t="n">
        <f aca="false">Inputs!$C$29</f>
        <v>0.06</v>
      </c>
      <c r="E184" s="15" t="n">
        <f aca="false">R183</f>
        <v>0</v>
      </c>
      <c r="F184" s="56" t="n">
        <f aca="false">Q183</f>
        <v>30987.924371977</v>
      </c>
      <c r="G184" s="56" t="n">
        <f aca="false">IF(AND(MOD(A184-1,12)=0,B184&lt;=Inputs!$C$7,E184=0),Inputs!$C$6,0)</f>
        <v>0</v>
      </c>
      <c r="H184" s="56" t="n">
        <f aca="false">IF(B184=1,G184*Inputs!$C$9,0)</f>
        <v>0</v>
      </c>
      <c r="I184" s="56" t="n">
        <f aca="false">I183+G184</f>
        <v>120000</v>
      </c>
      <c r="J184" s="56" t="n">
        <f aca="false">(F184+G184+H184)*((1+D184)^(1/12)-1)</f>
        <v>150.835288795624</v>
      </c>
      <c r="K184" s="56" t="n">
        <f aca="false">(F184+G184+H184+J184)*(Inputs!$C$14+IF(B184&lt;=10,Inputs!$C$12,Inputs!$C$13))/12</f>
        <v>15.5693798303863</v>
      </c>
      <c r="L184" s="56" t="n">
        <f aca="false">IF(OR(E184=1,A184&lt;=Inputs!$C$15),0,MAX(Inputs!$C$8*I184-(F184+G184+H184+J184-K184),0))</f>
        <v>90076.8097190577</v>
      </c>
      <c r="M184" s="56" t="n">
        <f aca="false">L184*INDEX(Rates!$B$2:$C$101,C184+1,IF(Inputs!$C$5="Male",1,2))/1000/12*Inputs!$C$16</f>
        <v>1078.81992440191</v>
      </c>
      <c r="N184" s="56" t="n">
        <f aca="false">IF($V$1=1,MAX(F184+G184+H184+J184-K184-M184,0)*Inputs!$C$22/12,0)</f>
        <v>200.295802376936</v>
      </c>
      <c r="O184" s="56" t="n">
        <f aca="false">IF(AND(MOD(A184,12)=0,B184&gt;=Inputs!$C$18),MAX(F184+G184+H184+J184-K184-M184-N184,0)*Inputs!$C$17,0)</f>
        <v>0</v>
      </c>
      <c r="P184" s="56" t="n">
        <f aca="false">F184+G184+H184+J184-K184-M184-N184+O184</f>
        <v>29844.0745541634</v>
      </c>
      <c r="Q184" s="56" t="n">
        <f aca="false">IF(OR(E184=1,P184&lt;=0),0,P184)</f>
        <v>29844.0745541634</v>
      </c>
      <c r="R184" s="15" t="n">
        <f aca="false">IF(OR(E184=1,AND(P184&lt;=0,I184&gt;0)),1,0)</f>
        <v>0</v>
      </c>
      <c r="S184" s="15" t="n">
        <f aca="false">IF(L184&gt;0,1,0)</f>
        <v>1</v>
      </c>
    </row>
    <row r="185" customFormat="false" ht="15" hidden="false" customHeight="false" outlineLevel="0" collapsed="false">
      <c r="A185" s="15" t="n">
        <v>184</v>
      </c>
      <c r="B185" s="15" t="n">
        <f aca="false">INT((A185-1)/12)+1</f>
        <v>16</v>
      </c>
      <c r="C185" s="15" t="n">
        <f aca="false">MIN(Inputs!$C$4+B185-1,99)</f>
        <v>89</v>
      </c>
      <c r="D185" s="55" t="n">
        <f aca="false">Inputs!$C$29</f>
        <v>0.06</v>
      </c>
      <c r="E185" s="15" t="n">
        <f aca="false">R184</f>
        <v>0</v>
      </c>
      <c r="F185" s="56" t="n">
        <f aca="false">Q184</f>
        <v>29844.0745541634</v>
      </c>
      <c r="G185" s="56" t="n">
        <f aca="false">IF(AND(MOD(A185-1,12)=0,B185&lt;=Inputs!$C$7,E185=0),Inputs!$C$6,0)</f>
        <v>0</v>
      </c>
      <c r="H185" s="56" t="n">
        <f aca="false">IF(B185=1,G185*Inputs!$C$9,0)</f>
        <v>0</v>
      </c>
      <c r="I185" s="56" t="n">
        <f aca="false">I184+G185</f>
        <v>120000</v>
      </c>
      <c r="J185" s="56" t="n">
        <f aca="false">(F185+G185+H185)*((1+D185)^(1/12)-1)</f>
        <v>145.267541968258</v>
      </c>
      <c r="K185" s="56" t="n">
        <f aca="false">(F185+G185+H185+J185)*(Inputs!$C$14+IF(B185&lt;=10,Inputs!$C$12,Inputs!$C$13))/12</f>
        <v>14.9946710480658</v>
      </c>
      <c r="L185" s="56" t="n">
        <f aca="false">IF(OR(E185=1,A185&lt;=Inputs!$C$15),0,MAX(Inputs!$C$8*I185-(F185+G185+H185+J185-K185),0))</f>
        <v>91225.6525749164</v>
      </c>
      <c r="M185" s="56" t="n">
        <f aca="false">L185*INDEX(Rates!$B$2:$C$101,C185+1,IF(Inputs!$C$5="Male",1,2))/1000/12*Inputs!$C$16</f>
        <v>1092.57923233892</v>
      </c>
      <c r="N185" s="56" t="n">
        <f aca="false">IF($V$1=1,MAX(F185+G185+H185+J185-K185-M185,0)*Inputs!$C$22/12,0)</f>
        <v>192.545121284965</v>
      </c>
      <c r="O185" s="56" t="n">
        <f aca="false">IF(AND(MOD(A185,12)=0,B185&gt;=Inputs!$C$18),MAX(F185+G185+H185+J185-K185-M185-N185,0)*Inputs!$C$17,0)</f>
        <v>0</v>
      </c>
      <c r="P185" s="56" t="n">
        <f aca="false">F185+G185+H185+J185-K185-M185-N185+O185</f>
        <v>28689.2230714597</v>
      </c>
      <c r="Q185" s="56" t="n">
        <f aca="false">IF(OR(E185=1,P185&lt;=0),0,P185)</f>
        <v>28689.2230714597</v>
      </c>
      <c r="R185" s="15" t="n">
        <f aca="false">IF(OR(E185=1,AND(P185&lt;=0,I185&gt;0)),1,0)</f>
        <v>0</v>
      </c>
      <c r="S185" s="15" t="n">
        <f aca="false">IF(L185&gt;0,1,0)</f>
        <v>1</v>
      </c>
    </row>
    <row r="186" customFormat="false" ht="15" hidden="false" customHeight="false" outlineLevel="0" collapsed="false">
      <c r="A186" s="15" t="n">
        <v>185</v>
      </c>
      <c r="B186" s="15" t="n">
        <f aca="false">INT((A186-1)/12)+1</f>
        <v>16</v>
      </c>
      <c r="C186" s="15" t="n">
        <f aca="false">MIN(Inputs!$C$4+B186-1,99)</f>
        <v>89</v>
      </c>
      <c r="D186" s="55" t="n">
        <f aca="false">Inputs!$C$29</f>
        <v>0.06</v>
      </c>
      <c r="E186" s="15" t="n">
        <f aca="false">R185</f>
        <v>0</v>
      </c>
      <c r="F186" s="56" t="n">
        <f aca="false">Q185</f>
        <v>28689.2230714597</v>
      </c>
      <c r="G186" s="56" t="n">
        <f aca="false">IF(AND(MOD(A186-1,12)=0,B186&lt;=Inputs!$C$7,E186=0),Inputs!$C$6,0)</f>
        <v>0</v>
      </c>
      <c r="H186" s="56" t="n">
        <f aca="false">IF(B186=1,G186*Inputs!$C$9,0)</f>
        <v>0</v>
      </c>
      <c r="I186" s="56" t="n">
        <f aca="false">I185+G186</f>
        <v>120000</v>
      </c>
      <c r="J186" s="56" t="n">
        <f aca="false">(F186+G186+H186)*((1+D186)^(1/12)-1)</f>
        <v>139.646243980737</v>
      </c>
      <c r="K186" s="56" t="n">
        <f aca="false">(F186+G186+H186+J186)*(Inputs!$C$14+IF(B186&lt;=10,Inputs!$C$12,Inputs!$C$13))/12</f>
        <v>14.4144346577202</v>
      </c>
      <c r="L186" s="56" t="n">
        <f aca="false">IF(OR(E186=1,A186&lt;=Inputs!$C$15),0,MAX(Inputs!$C$8*I186-(F186+G186+H186+J186-K186),0))</f>
        <v>92385.5451192173</v>
      </c>
      <c r="M186" s="56" t="n">
        <f aca="false">L186*INDEX(Rates!$B$2:$C$101,C186+1,IF(Inputs!$C$5="Male",1,2))/1000/12*Inputs!$C$16</f>
        <v>1106.47087871116</v>
      </c>
      <c r="N186" s="56" t="n">
        <f aca="false">IF($V$1=1,MAX(F186+G186+H186+J186-K186-M186,0)*Inputs!$C$22/12,0)</f>
        <v>184.719893347144</v>
      </c>
      <c r="O186" s="56" t="n">
        <f aca="false">IF(AND(MOD(A186,12)=0,B186&gt;=Inputs!$C$18),MAX(F186+G186+H186+J186-K186-M186-N186,0)*Inputs!$C$17,0)</f>
        <v>0</v>
      </c>
      <c r="P186" s="56" t="n">
        <f aca="false">F186+G186+H186+J186-K186-M186-N186+O186</f>
        <v>27523.2641087245</v>
      </c>
      <c r="Q186" s="56" t="n">
        <f aca="false">IF(OR(E186=1,P186&lt;=0),0,P186)</f>
        <v>27523.2641087245</v>
      </c>
      <c r="R186" s="15" t="n">
        <f aca="false">IF(OR(E186=1,AND(P186&lt;=0,I186&gt;0)),1,0)</f>
        <v>0</v>
      </c>
      <c r="S186" s="15" t="n">
        <f aca="false">IF(L186&gt;0,1,0)</f>
        <v>1</v>
      </c>
    </row>
    <row r="187" customFormat="false" ht="15" hidden="false" customHeight="false" outlineLevel="0" collapsed="false">
      <c r="A187" s="15" t="n">
        <v>186</v>
      </c>
      <c r="B187" s="15" t="n">
        <f aca="false">INT((A187-1)/12)+1</f>
        <v>16</v>
      </c>
      <c r="C187" s="15" t="n">
        <f aca="false">MIN(Inputs!$C$4+B187-1,99)</f>
        <v>89</v>
      </c>
      <c r="D187" s="55" t="n">
        <f aca="false">Inputs!$C$29</f>
        <v>0.06</v>
      </c>
      <c r="E187" s="15" t="n">
        <f aca="false">R186</f>
        <v>0</v>
      </c>
      <c r="F187" s="56" t="n">
        <f aca="false">Q186</f>
        <v>27523.2641087245</v>
      </c>
      <c r="G187" s="56" t="n">
        <f aca="false">IF(AND(MOD(A187-1,12)=0,B187&lt;=Inputs!$C$7,E187=0),Inputs!$C$6,0)</f>
        <v>0</v>
      </c>
      <c r="H187" s="56" t="n">
        <f aca="false">IF(B187=1,G187*Inputs!$C$9,0)</f>
        <v>0</v>
      </c>
      <c r="I187" s="56" t="n">
        <f aca="false">I186+G187</f>
        <v>120000</v>
      </c>
      <c r="J187" s="56" t="n">
        <f aca="false">(F187+G187+H187)*((1+D187)^(1/12)-1)</f>
        <v>133.970879772508</v>
      </c>
      <c r="K187" s="56" t="n">
        <f aca="false">(F187+G187+H187+J187)*(Inputs!$C$14+IF(B187&lt;=10,Inputs!$C$12,Inputs!$C$13))/12</f>
        <v>13.8286174942485</v>
      </c>
      <c r="L187" s="56" t="n">
        <f aca="false">IF(OR(E187=1,A187&lt;=Inputs!$C$15),0,MAX(Inputs!$C$8*I187-(F187+G187+H187+J187-K187),0))</f>
        <v>93556.5936289973</v>
      </c>
      <c r="M187" s="56" t="n">
        <f aca="false">L187*INDEX(Rates!$B$2:$C$101,C187+1,IF(Inputs!$C$5="Male",1,2))/1000/12*Inputs!$C$16</f>
        <v>1120.49613636329</v>
      </c>
      <c r="N187" s="56" t="n">
        <f aca="false">IF($V$1=1,MAX(F187+G187+H187+J187-K187-M187,0)*Inputs!$C$22/12,0)</f>
        <v>176.819401564263</v>
      </c>
      <c r="O187" s="56" t="n">
        <f aca="false">IF(AND(MOD(A187,12)=0,B187&gt;=Inputs!$C$18),MAX(F187+G187+H187+J187-K187-M187-N187,0)*Inputs!$C$17,0)</f>
        <v>0</v>
      </c>
      <c r="P187" s="56" t="n">
        <f aca="false">F187+G187+H187+J187-K187-M187-N187+O187</f>
        <v>26346.0908330752</v>
      </c>
      <c r="Q187" s="56" t="n">
        <f aca="false">IF(OR(E187=1,P187&lt;=0),0,P187)</f>
        <v>26346.0908330752</v>
      </c>
      <c r="R187" s="15" t="n">
        <f aca="false">IF(OR(E187=1,AND(P187&lt;=0,I187&gt;0)),1,0)</f>
        <v>0</v>
      </c>
      <c r="S187" s="15" t="n">
        <f aca="false">IF(L187&gt;0,1,0)</f>
        <v>1</v>
      </c>
    </row>
    <row r="188" customFormat="false" ht="15" hidden="false" customHeight="false" outlineLevel="0" collapsed="false">
      <c r="A188" s="15" t="n">
        <v>187</v>
      </c>
      <c r="B188" s="15" t="n">
        <f aca="false">INT((A188-1)/12)+1</f>
        <v>16</v>
      </c>
      <c r="C188" s="15" t="n">
        <f aca="false">MIN(Inputs!$C$4+B188-1,99)</f>
        <v>89</v>
      </c>
      <c r="D188" s="55" t="n">
        <f aca="false">Inputs!$C$29</f>
        <v>0.06</v>
      </c>
      <c r="E188" s="15" t="n">
        <f aca="false">R187</f>
        <v>0</v>
      </c>
      <c r="F188" s="56" t="n">
        <f aca="false">Q187</f>
        <v>26346.0908330752</v>
      </c>
      <c r="G188" s="56" t="n">
        <f aca="false">IF(AND(MOD(A188-1,12)=0,B188&lt;=Inputs!$C$7,E188=0),Inputs!$C$6,0)</f>
        <v>0</v>
      </c>
      <c r="H188" s="56" t="n">
        <f aca="false">IF(B188=1,G188*Inputs!$C$9,0)</f>
        <v>0</v>
      </c>
      <c r="I188" s="56" t="n">
        <f aca="false">I187+G188</f>
        <v>120000</v>
      </c>
      <c r="J188" s="56" t="n">
        <f aca="false">(F188+G188+H188)*((1+D188)^(1/12)-1)</f>
        <v>128.240929329114</v>
      </c>
      <c r="K188" s="56" t="n">
        <f aca="false">(F188+G188+H188+J188)*(Inputs!$C$14+IF(B188&lt;=10,Inputs!$C$12,Inputs!$C$13))/12</f>
        <v>13.2371658812021</v>
      </c>
      <c r="L188" s="56" t="n">
        <f aca="false">IF(OR(E188=1,A188&lt;=Inputs!$C$15),0,MAX(Inputs!$C$8*I188-(F188+G188+H188+J188-K188),0))</f>
        <v>94738.9054034769</v>
      </c>
      <c r="M188" s="56" t="n">
        <f aca="false">L188*INDEX(Rates!$B$2:$C$101,C188+1,IF(Inputs!$C$5="Male",1,2))/1000/12*Inputs!$C$16</f>
        <v>1134.65629038231</v>
      </c>
      <c r="N188" s="56" t="n">
        <f aca="false">IF($V$1=1,MAX(F188+G188+H188+J188-K188-M188,0)*Inputs!$C$22/12,0)</f>
        <v>168.842922040938</v>
      </c>
      <c r="O188" s="56" t="n">
        <f aca="false">IF(AND(MOD(A188,12)=0,B188&gt;=Inputs!$C$18),MAX(F188+G188+H188+J188-K188-M188-N188,0)*Inputs!$C$17,0)</f>
        <v>0</v>
      </c>
      <c r="P188" s="56" t="n">
        <f aca="false">F188+G188+H188+J188-K188-M188-N188+O188</f>
        <v>25157.5953840998</v>
      </c>
      <c r="Q188" s="56" t="n">
        <f aca="false">IF(OR(E188=1,P188&lt;=0),0,P188)</f>
        <v>25157.5953840998</v>
      </c>
      <c r="R188" s="15" t="n">
        <f aca="false">IF(OR(E188=1,AND(P188&lt;=0,I188&gt;0)),1,0)</f>
        <v>0</v>
      </c>
      <c r="S188" s="15" t="n">
        <f aca="false">IF(L188&gt;0,1,0)</f>
        <v>1</v>
      </c>
    </row>
    <row r="189" customFormat="false" ht="15" hidden="false" customHeight="false" outlineLevel="0" collapsed="false">
      <c r="A189" s="15" t="n">
        <v>188</v>
      </c>
      <c r="B189" s="15" t="n">
        <f aca="false">INT((A189-1)/12)+1</f>
        <v>16</v>
      </c>
      <c r="C189" s="15" t="n">
        <f aca="false">MIN(Inputs!$C$4+B189-1,99)</f>
        <v>89</v>
      </c>
      <c r="D189" s="55" t="n">
        <f aca="false">Inputs!$C$29</f>
        <v>0.06</v>
      </c>
      <c r="E189" s="15" t="n">
        <f aca="false">R188</f>
        <v>0</v>
      </c>
      <c r="F189" s="56" t="n">
        <f aca="false">Q188</f>
        <v>25157.5953840998</v>
      </c>
      <c r="G189" s="56" t="n">
        <f aca="false">IF(AND(MOD(A189-1,12)=0,B189&lt;=Inputs!$C$7,E189=0),Inputs!$C$6,0)</f>
        <v>0</v>
      </c>
      <c r="H189" s="56" t="n">
        <f aca="false">IF(B189=1,G189*Inputs!$C$9,0)</f>
        <v>0</v>
      </c>
      <c r="I189" s="56" t="n">
        <f aca="false">I188+G189</f>
        <v>120000</v>
      </c>
      <c r="J189" s="56" t="n">
        <f aca="false">(F189+G189+H189)*((1+D189)^(1/12)-1)</f>
        <v>122.455867634547</v>
      </c>
      <c r="K189" s="56" t="n">
        <f aca="false">(F189+G189+H189+J189)*(Inputs!$C$14+IF(B189&lt;=10,Inputs!$C$12,Inputs!$C$13))/12</f>
        <v>12.6400256258672</v>
      </c>
      <c r="L189" s="56" t="n">
        <f aca="false">IF(OR(E189=1,A189&lt;=Inputs!$C$15),0,MAX(Inputs!$C$8*I189-(F189+G189+H189+J189-K189),0))</f>
        <v>95932.5887738915</v>
      </c>
      <c r="M189" s="56" t="n">
        <f aca="false">L189*INDEX(Rates!$B$2:$C$101,C189+1,IF(Inputs!$C$5="Male",1,2))/1000/12*Inputs!$C$16</f>
        <v>1148.95263821531</v>
      </c>
      <c r="N189" s="56" t="n">
        <f aca="false">IF($V$1=1,MAX(F189+G189+H189+J189-K189-M189,0)*Inputs!$C$22/12,0)</f>
        <v>160.789723919288</v>
      </c>
      <c r="O189" s="56" t="n">
        <f aca="false">IF(AND(MOD(A189,12)=0,B189&gt;=Inputs!$C$18),MAX(F189+G189+H189+J189-K189-M189-N189,0)*Inputs!$C$17,0)</f>
        <v>0</v>
      </c>
      <c r="P189" s="56" t="n">
        <f aca="false">F189+G189+H189+J189-K189-M189-N189+O189</f>
        <v>23957.6688639739</v>
      </c>
      <c r="Q189" s="56" t="n">
        <f aca="false">IF(OR(E189=1,P189&lt;=0),0,P189)</f>
        <v>23957.6688639739</v>
      </c>
      <c r="R189" s="15" t="n">
        <f aca="false">IF(OR(E189=1,AND(P189&lt;=0,I189&gt;0)),1,0)</f>
        <v>0</v>
      </c>
      <c r="S189" s="15" t="n">
        <f aca="false">IF(L189&gt;0,1,0)</f>
        <v>1</v>
      </c>
    </row>
    <row r="190" customFormat="false" ht="15" hidden="false" customHeight="false" outlineLevel="0" collapsed="false">
      <c r="A190" s="15" t="n">
        <v>189</v>
      </c>
      <c r="B190" s="15" t="n">
        <f aca="false">INT((A190-1)/12)+1</f>
        <v>16</v>
      </c>
      <c r="C190" s="15" t="n">
        <f aca="false">MIN(Inputs!$C$4+B190-1,99)</f>
        <v>89</v>
      </c>
      <c r="D190" s="55" t="n">
        <f aca="false">Inputs!$C$29</f>
        <v>0.06</v>
      </c>
      <c r="E190" s="15" t="n">
        <f aca="false">R189</f>
        <v>0</v>
      </c>
      <c r="F190" s="56" t="n">
        <f aca="false">Q189</f>
        <v>23957.6688639739</v>
      </c>
      <c r="G190" s="56" t="n">
        <f aca="false">IF(AND(MOD(A190-1,12)=0,B190&lt;=Inputs!$C$7,E190=0),Inputs!$C$6,0)</f>
        <v>0</v>
      </c>
      <c r="H190" s="56" t="n">
        <f aca="false">IF(B190=1,G190*Inputs!$C$9,0)</f>
        <v>0</v>
      </c>
      <c r="I190" s="56" t="n">
        <f aca="false">I189+G190</f>
        <v>120000</v>
      </c>
      <c r="J190" s="56" t="n">
        <f aca="false">(F190+G190+H190)*((1+D190)^(1/12)-1)</f>
        <v>116.615164623138</v>
      </c>
      <c r="K190" s="56" t="n">
        <f aca="false">(F190+G190+H190+J190)*(Inputs!$C$14+IF(B190&lt;=10,Inputs!$C$12,Inputs!$C$13))/12</f>
        <v>12.0371420142985</v>
      </c>
      <c r="L190" s="56" t="n">
        <f aca="false">IF(OR(E190=1,A190&lt;=Inputs!$C$15),0,MAX(Inputs!$C$8*I190-(F190+G190+H190+J190-K190),0))</f>
        <v>97137.7531134173</v>
      </c>
      <c r="M190" s="56" t="n">
        <f aca="false">L190*INDEX(Rates!$B$2:$C$101,C190+1,IF(Inputs!$C$5="Male",1,2))/1000/12*Inputs!$C$16</f>
        <v>1163.38648978836</v>
      </c>
      <c r="N190" s="56" t="n">
        <f aca="false">IF($V$1=1,MAX(F190+G190+H190+J190-K190-M190,0)*Inputs!$C$22/12,0)</f>
        <v>152.659069311963</v>
      </c>
      <c r="O190" s="56" t="n">
        <f aca="false">IF(AND(MOD(A190,12)=0,B190&gt;=Inputs!$C$18),MAX(F190+G190+H190+J190-K190-M190-N190,0)*Inputs!$C$17,0)</f>
        <v>0</v>
      </c>
      <c r="P190" s="56" t="n">
        <f aca="false">F190+G190+H190+J190-K190-M190-N190+O190</f>
        <v>22746.2013274824</v>
      </c>
      <c r="Q190" s="56" t="n">
        <f aca="false">IF(OR(E190=1,P190&lt;=0),0,P190)</f>
        <v>22746.2013274824</v>
      </c>
      <c r="R190" s="15" t="n">
        <f aca="false">IF(OR(E190=1,AND(P190&lt;=0,I190&gt;0)),1,0)</f>
        <v>0</v>
      </c>
      <c r="S190" s="15" t="n">
        <f aca="false">IF(L190&gt;0,1,0)</f>
        <v>1</v>
      </c>
    </row>
    <row r="191" customFormat="false" ht="15" hidden="false" customHeight="false" outlineLevel="0" collapsed="false">
      <c r="A191" s="15" t="n">
        <v>190</v>
      </c>
      <c r="B191" s="15" t="n">
        <f aca="false">INT((A191-1)/12)+1</f>
        <v>16</v>
      </c>
      <c r="C191" s="15" t="n">
        <f aca="false">MIN(Inputs!$C$4+B191-1,99)</f>
        <v>89</v>
      </c>
      <c r="D191" s="55" t="n">
        <f aca="false">Inputs!$C$29</f>
        <v>0.06</v>
      </c>
      <c r="E191" s="15" t="n">
        <f aca="false">R190</f>
        <v>0</v>
      </c>
      <c r="F191" s="56" t="n">
        <f aca="false">Q190</f>
        <v>22746.2013274824</v>
      </c>
      <c r="G191" s="56" t="n">
        <f aca="false">IF(AND(MOD(A191-1,12)=0,B191&lt;=Inputs!$C$7,E191=0),Inputs!$C$6,0)</f>
        <v>0</v>
      </c>
      <c r="H191" s="56" t="n">
        <f aca="false">IF(B191=1,G191*Inputs!$C$9,0)</f>
        <v>0</v>
      </c>
      <c r="I191" s="56" t="n">
        <f aca="false">I190+G191</f>
        <v>120000</v>
      </c>
      <c r="J191" s="56" t="n">
        <f aca="false">(F191+G191+H191)*((1+D191)^(1/12)-1)</f>
        <v>110.718285130994</v>
      </c>
      <c r="K191" s="56" t="n">
        <f aca="false">(F191+G191+H191+J191)*(Inputs!$C$14+IF(B191&lt;=10,Inputs!$C$12,Inputs!$C$13))/12</f>
        <v>11.4284598063067</v>
      </c>
      <c r="L191" s="56" t="n">
        <f aca="false">IF(OR(E191=1,A191&lt;=Inputs!$C$15),0,MAX(Inputs!$C$8*I191-(F191+G191+H191+J191-K191),0))</f>
        <v>98354.5088471929</v>
      </c>
      <c r="M191" s="56" t="n">
        <f aca="false">L191*INDEX(Rates!$B$2:$C$101,C191+1,IF(Inputs!$C$5="Male",1,2))/1000/12*Inputs!$C$16</f>
        <v>1177.95916762655</v>
      </c>
      <c r="N191" s="56" t="n">
        <f aca="false">IF($V$1=1,MAX(F191+G191+H191+J191-K191-M191,0)*Inputs!$C$22/12,0)</f>
        <v>144.450213234537</v>
      </c>
      <c r="O191" s="56" t="n">
        <f aca="false">IF(AND(MOD(A191,12)=0,B191&gt;=Inputs!$C$18),MAX(F191+G191+H191+J191-K191-M191-N191,0)*Inputs!$C$17,0)</f>
        <v>0</v>
      </c>
      <c r="P191" s="56" t="n">
        <f aca="false">F191+G191+H191+J191-K191-M191-N191+O191</f>
        <v>21523.081771946</v>
      </c>
      <c r="Q191" s="56" t="n">
        <f aca="false">IF(OR(E191=1,P191&lt;=0),0,P191)</f>
        <v>21523.081771946</v>
      </c>
      <c r="R191" s="15" t="n">
        <f aca="false">IF(OR(E191=1,AND(P191&lt;=0,I191&gt;0)),1,0)</f>
        <v>0</v>
      </c>
      <c r="S191" s="15" t="n">
        <f aca="false">IF(L191&gt;0,1,0)</f>
        <v>1</v>
      </c>
    </row>
    <row r="192" customFormat="false" ht="15" hidden="false" customHeight="false" outlineLevel="0" collapsed="false">
      <c r="A192" s="15" t="n">
        <v>191</v>
      </c>
      <c r="B192" s="15" t="n">
        <f aca="false">INT((A192-1)/12)+1</f>
        <v>16</v>
      </c>
      <c r="C192" s="15" t="n">
        <f aca="false">MIN(Inputs!$C$4+B192-1,99)</f>
        <v>89</v>
      </c>
      <c r="D192" s="55" t="n">
        <f aca="false">Inputs!$C$29</f>
        <v>0.06</v>
      </c>
      <c r="E192" s="15" t="n">
        <f aca="false">R191</f>
        <v>0</v>
      </c>
      <c r="F192" s="56" t="n">
        <f aca="false">Q191</f>
        <v>21523.081771946</v>
      </c>
      <c r="G192" s="56" t="n">
        <f aca="false">IF(AND(MOD(A192-1,12)=0,B192&lt;=Inputs!$C$7,E192=0),Inputs!$C$6,0)</f>
        <v>0</v>
      </c>
      <c r="H192" s="56" t="n">
        <f aca="false">IF(B192=1,G192*Inputs!$C$9,0)</f>
        <v>0</v>
      </c>
      <c r="I192" s="56" t="n">
        <f aca="false">I191+G192</f>
        <v>120000</v>
      </c>
      <c r="J192" s="56" t="n">
        <f aca="false">(F192+G192+H192)*((1+D192)^(1/12)-1)</f>
        <v>104.764688846961</v>
      </c>
      <c r="K192" s="56" t="n">
        <f aca="false">(F192+G192+H192+J192)*(Inputs!$C$14+IF(B192&lt;=10,Inputs!$C$12,Inputs!$C$13))/12</f>
        <v>10.8139232303965</v>
      </c>
      <c r="L192" s="56" t="n">
        <f aca="false">IF(OR(E192=1,A192&lt;=Inputs!$C$15),0,MAX(Inputs!$C$8*I192-(F192+G192+H192+J192-K192),0))</f>
        <v>99582.9674624374</v>
      </c>
      <c r="M192" s="56" t="n">
        <f aca="false">L192*INDEX(Rates!$B$2:$C$101,C192+1,IF(Inputs!$C$5="Male",1,2))/1000/12*Inputs!$C$16</f>
        <v>1192.67200697513</v>
      </c>
      <c r="N192" s="56" t="n">
        <f aca="false">IF($V$1=1,MAX(F192+G192+H192+J192-K192-M192,0)*Inputs!$C$22/12,0)</f>
        <v>136.16240353725</v>
      </c>
      <c r="O192" s="56" t="n">
        <f aca="false">IF(AND(MOD(A192,12)=0,B192&gt;=Inputs!$C$18),MAX(F192+G192+H192+J192-K192-M192-N192,0)*Inputs!$C$17,0)</f>
        <v>0</v>
      </c>
      <c r="P192" s="56" t="n">
        <f aca="false">F192+G192+H192+J192-K192-M192-N192+O192</f>
        <v>20288.1981270502</v>
      </c>
      <c r="Q192" s="56" t="n">
        <f aca="false">IF(OR(E192=1,P192&lt;=0),0,P192)</f>
        <v>20288.1981270502</v>
      </c>
      <c r="R192" s="15" t="n">
        <f aca="false">IF(OR(E192=1,AND(P192&lt;=0,I192&gt;0)),1,0)</f>
        <v>0</v>
      </c>
      <c r="S192" s="15" t="n">
        <f aca="false">IF(L192&gt;0,1,0)</f>
        <v>1</v>
      </c>
    </row>
    <row r="193" customFormat="false" ht="15" hidden="false" customHeight="false" outlineLevel="0" collapsed="false">
      <c r="A193" s="15" t="n">
        <v>192</v>
      </c>
      <c r="B193" s="15" t="n">
        <f aca="false">INT((A193-1)/12)+1</f>
        <v>16</v>
      </c>
      <c r="C193" s="15" t="n">
        <f aca="false">MIN(Inputs!$C$4+B193-1,99)</f>
        <v>89</v>
      </c>
      <c r="D193" s="55" t="n">
        <f aca="false">Inputs!$C$29</f>
        <v>0.06</v>
      </c>
      <c r="E193" s="15" t="n">
        <f aca="false">R192</f>
        <v>0</v>
      </c>
      <c r="F193" s="56" t="n">
        <f aca="false">Q192</f>
        <v>20288.1981270502</v>
      </c>
      <c r="G193" s="56" t="n">
        <f aca="false">IF(AND(MOD(A193-1,12)=0,B193&lt;=Inputs!$C$7,E193=0),Inputs!$C$6,0)</f>
        <v>0</v>
      </c>
      <c r="H193" s="56" t="n">
        <f aca="false">IF(B193=1,G193*Inputs!$C$9,0)</f>
        <v>0</v>
      </c>
      <c r="I193" s="56" t="n">
        <f aca="false">I192+G193</f>
        <v>120000</v>
      </c>
      <c r="J193" s="56" t="n">
        <f aca="false">(F193+G193+H193)*((1+D193)^(1/12)-1)</f>
        <v>98.7538302631151</v>
      </c>
      <c r="K193" s="56" t="n">
        <f aca="false">(F193+G193+H193+J193)*(Inputs!$C$14+IF(B193&lt;=10,Inputs!$C$12,Inputs!$C$13))/12</f>
        <v>10.1934759786567</v>
      </c>
      <c r="L193" s="56" t="n">
        <f aca="false">IF(OR(E193=1,A193&lt;=Inputs!$C$15),0,MAX(Inputs!$C$8*I193-(F193+G193+H193+J193-K193),0))</f>
        <v>100823.241518665</v>
      </c>
      <c r="M193" s="56" t="n">
        <f aca="false">L193*INDEX(Rates!$B$2:$C$101,C193+1,IF(Inputs!$C$5="Male",1,2))/1000/12*Inputs!$C$16</f>
        <v>1207.52635592188</v>
      </c>
      <c r="N193" s="56" t="n">
        <f aca="false">IF($V$1=1,MAX(F193+G193+H193+J193-K193-M193,0)*Inputs!$C$22/12,0)</f>
        <v>127.794880836085</v>
      </c>
      <c r="O193" s="56" t="n">
        <f aca="false">IF(AND(MOD(A193,12)=0,B193&gt;=Inputs!$C$18),MAX(F193+G193+H193+J193-K193-M193-N193,0)*Inputs!$C$17,0)</f>
        <v>95.2071862228836</v>
      </c>
      <c r="P193" s="56" t="n">
        <f aca="false">F193+G193+H193+J193-K193-M193-N193+O193</f>
        <v>19136.6444307996</v>
      </c>
      <c r="Q193" s="56" t="n">
        <f aca="false">IF(OR(E193=1,P193&lt;=0),0,P193)</f>
        <v>19136.6444307996</v>
      </c>
      <c r="R193" s="15" t="n">
        <f aca="false">IF(OR(E193=1,AND(P193&lt;=0,I193&gt;0)),1,0)</f>
        <v>0</v>
      </c>
      <c r="S193" s="15" t="n">
        <f aca="false">IF(L193&gt;0,1,0)</f>
        <v>1</v>
      </c>
    </row>
    <row r="194" customFormat="false" ht="15" hidden="false" customHeight="false" outlineLevel="0" collapsed="false">
      <c r="A194" s="15" t="n">
        <v>193</v>
      </c>
      <c r="B194" s="15" t="n">
        <f aca="false">INT((A194-1)/12)+1</f>
        <v>17</v>
      </c>
      <c r="C194" s="15" t="n">
        <f aca="false">MIN(Inputs!$C$4+B194-1,99)</f>
        <v>90</v>
      </c>
      <c r="D194" s="55" t="n">
        <f aca="false">Inputs!$C$29</f>
        <v>0.06</v>
      </c>
      <c r="E194" s="15" t="n">
        <f aca="false">R193</f>
        <v>0</v>
      </c>
      <c r="F194" s="56" t="n">
        <f aca="false">Q193</f>
        <v>19136.6444307996</v>
      </c>
      <c r="G194" s="56" t="n">
        <f aca="false">IF(AND(MOD(A194-1,12)=0,B194&lt;=Inputs!$C$7,E194=0),Inputs!$C$6,0)</f>
        <v>0</v>
      </c>
      <c r="H194" s="56" t="n">
        <f aca="false">IF(B194=1,G194*Inputs!$C$9,0)</f>
        <v>0</v>
      </c>
      <c r="I194" s="56" t="n">
        <f aca="false">I193+G194</f>
        <v>120000</v>
      </c>
      <c r="J194" s="56" t="n">
        <f aca="false">(F194+G194+H194)*((1+D194)^(1/12)-1)</f>
        <v>93.1485844179075</v>
      </c>
      <c r="K194" s="56" t="n">
        <f aca="false">(F194+G194+H194+J194)*(Inputs!$C$14+IF(B194&lt;=10,Inputs!$C$12,Inputs!$C$13))/12</f>
        <v>9.61489650760876</v>
      </c>
      <c r="L194" s="56" t="n">
        <f aca="false">IF(OR(E194=1,A194&lt;=Inputs!$C$15),0,MAX(Inputs!$C$8*I194-(F194+G194+H194+J194-K194),0))</f>
        <v>101979.82188129</v>
      </c>
      <c r="M194" s="56" t="n">
        <f aca="false">L194*INDEX(Rates!$B$2:$C$101,C194+1,IF(Inputs!$C$5="Male",1,2))/1000/12*Inputs!$C$16</f>
        <v>1336.36058256941</v>
      </c>
      <c r="N194" s="56" t="n">
        <f aca="false">IF($V$1=1,MAX(F194+G194+H194+J194-K194-M194,0)*Inputs!$C$22/12,0)</f>
        <v>119.225450240937</v>
      </c>
      <c r="O194" s="56" t="n">
        <f aca="false">IF(AND(MOD(A194,12)=0,B194&gt;=Inputs!$C$18),MAX(F194+G194+H194+J194-K194-M194-N194,0)*Inputs!$C$17,0)</f>
        <v>0</v>
      </c>
      <c r="P194" s="56" t="n">
        <f aca="false">F194+G194+H194+J194-K194-M194-N194+O194</f>
        <v>17764.5920858996</v>
      </c>
      <c r="Q194" s="56" t="n">
        <f aca="false">IF(OR(E194=1,P194&lt;=0),0,P194)</f>
        <v>17764.5920858996</v>
      </c>
      <c r="R194" s="15" t="n">
        <f aca="false">IF(OR(E194=1,AND(P194&lt;=0,I194&gt;0)),1,0)</f>
        <v>0</v>
      </c>
      <c r="S194" s="15" t="n">
        <f aca="false">IF(L194&gt;0,1,0)</f>
        <v>1</v>
      </c>
    </row>
    <row r="195" customFormat="false" ht="15" hidden="false" customHeight="false" outlineLevel="0" collapsed="false">
      <c r="A195" s="15" t="n">
        <v>194</v>
      </c>
      <c r="B195" s="15" t="n">
        <f aca="false">INT((A195-1)/12)+1</f>
        <v>17</v>
      </c>
      <c r="C195" s="15" t="n">
        <f aca="false">MIN(Inputs!$C$4+B195-1,99)</f>
        <v>90</v>
      </c>
      <c r="D195" s="55" t="n">
        <f aca="false">Inputs!$C$29</f>
        <v>0.06</v>
      </c>
      <c r="E195" s="15" t="n">
        <f aca="false">R194</f>
        <v>0</v>
      </c>
      <c r="F195" s="56" t="n">
        <f aca="false">Q194</f>
        <v>17764.5920858996</v>
      </c>
      <c r="G195" s="56" t="n">
        <f aca="false">IF(AND(MOD(A195-1,12)=0,B195&lt;=Inputs!$C$7,E195=0),Inputs!$C$6,0)</f>
        <v>0</v>
      </c>
      <c r="H195" s="56" t="n">
        <f aca="false">IF(B195=1,G195*Inputs!$C$9,0)</f>
        <v>0</v>
      </c>
      <c r="I195" s="56" t="n">
        <f aca="false">I194+G195</f>
        <v>120000</v>
      </c>
      <c r="J195" s="56" t="n">
        <f aca="false">(F195+G195+H195)*((1+D195)^(1/12)-1)</f>
        <v>86.470050250809</v>
      </c>
      <c r="K195" s="56" t="n">
        <f aca="false">(F195+G195+H195+J195)*(Inputs!$C$14+IF(B195&lt;=10,Inputs!$C$12,Inputs!$C$13))/12</f>
        <v>8.92553106807518</v>
      </c>
      <c r="L195" s="56" t="n">
        <f aca="false">IF(OR(E195=1,A195&lt;=Inputs!$C$15),0,MAX(Inputs!$C$8*I195-(F195+G195+H195+J195-K195),0))</f>
        <v>103357.863394918</v>
      </c>
      <c r="M195" s="56" t="n">
        <f aca="false">L195*INDEX(Rates!$B$2:$C$101,C195+1,IF(Inputs!$C$5="Male",1,2))/1000/12*Inputs!$C$16</f>
        <v>1354.41866823757</v>
      </c>
      <c r="N195" s="56" t="n">
        <f aca="false">IF($V$1=1,MAX(F195+G195+H195+J195-K195-M195,0)*Inputs!$C$22/12,0)</f>
        <v>109.918119578965</v>
      </c>
      <c r="O195" s="56" t="n">
        <f aca="false">IF(AND(MOD(A195,12)=0,B195&gt;=Inputs!$C$18),MAX(F195+G195+H195+J195-K195-M195-N195,0)*Inputs!$C$17,0)</f>
        <v>0</v>
      </c>
      <c r="P195" s="56" t="n">
        <f aca="false">F195+G195+H195+J195-K195-M195-N195+O195</f>
        <v>16377.7998172658</v>
      </c>
      <c r="Q195" s="56" t="n">
        <f aca="false">IF(OR(E195=1,P195&lt;=0),0,P195)</f>
        <v>16377.7998172658</v>
      </c>
      <c r="R195" s="15" t="n">
        <f aca="false">IF(OR(E195=1,AND(P195&lt;=0,I195&gt;0)),1,0)</f>
        <v>0</v>
      </c>
      <c r="S195" s="15" t="n">
        <f aca="false">IF(L195&gt;0,1,0)</f>
        <v>1</v>
      </c>
    </row>
    <row r="196" customFormat="false" ht="15" hidden="false" customHeight="false" outlineLevel="0" collapsed="false">
      <c r="A196" s="15" t="n">
        <v>195</v>
      </c>
      <c r="B196" s="15" t="n">
        <f aca="false">INT((A196-1)/12)+1</f>
        <v>17</v>
      </c>
      <c r="C196" s="15" t="n">
        <f aca="false">MIN(Inputs!$C$4+B196-1,99)</f>
        <v>90</v>
      </c>
      <c r="D196" s="55" t="n">
        <f aca="false">Inputs!$C$29</f>
        <v>0.06</v>
      </c>
      <c r="E196" s="15" t="n">
        <f aca="false">R195</f>
        <v>0</v>
      </c>
      <c r="F196" s="56" t="n">
        <f aca="false">Q195</f>
        <v>16377.7998172658</v>
      </c>
      <c r="G196" s="56" t="n">
        <f aca="false">IF(AND(MOD(A196-1,12)=0,B196&lt;=Inputs!$C$7,E196=0),Inputs!$C$6,0)</f>
        <v>0</v>
      </c>
      <c r="H196" s="56" t="n">
        <f aca="false">IF(B196=1,G196*Inputs!$C$9,0)</f>
        <v>0</v>
      </c>
      <c r="I196" s="56" t="n">
        <f aca="false">I195+G196</f>
        <v>120000</v>
      </c>
      <c r="J196" s="56" t="n">
        <f aca="false">(F196+G196+H196)*((1+D196)^(1/12)-1)</f>
        <v>79.7197687596072</v>
      </c>
      <c r="K196" s="56" t="n">
        <f aca="false">(F196+G196+H196+J196)*(Inputs!$C$14+IF(B196&lt;=10,Inputs!$C$12,Inputs!$C$13))/12</f>
        <v>8.22875979301269</v>
      </c>
      <c r="L196" s="56" t="n">
        <f aca="false">IF(OR(E196=1,A196&lt;=Inputs!$C$15),0,MAX(Inputs!$C$8*I196-(F196+G196+H196+J196-K196),0))</f>
        <v>104750.709173768</v>
      </c>
      <c r="M196" s="56" t="n">
        <f aca="false">L196*INDEX(Rates!$B$2:$C$101,C196+1,IF(Inputs!$C$5="Male",1,2))/1000/12*Inputs!$C$16</f>
        <v>1372.67075146458</v>
      </c>
      <c r="N196" s="56" t="n">
        <f aca="false">IF($V$1=1,MAX(F196+G196+H196+J196-K196-M196,0)*Inputs!$C$22/12,0)</f>
        <v>100.510800498452</v>
      </c>
      <c r="O196" s="56" t="n">
        <f aca="false">IF(AND(MOD(A196,12)=0,B196&gt;=Inputs!$C$18),MAX(F196+G196+H196+J196-K196-M196-N196,0)*Inputs!$C$17,0)</f>
        <v>0</v>
      </c>
      <c r="P196" s="56" t="n">
        <f aca="false">F196+G196+H196+J196-K196-M196-N196+O196</f>
        <v>14976.1092742693</v>
      </c>
      <c r="Q196" s="56" t="n">
        <f aca="false">IF(OR(E196=1,P196&lt;=0),0,P196)</f>
        <v>14976.1092742693</v>
      </c>
      <c r="R196" s="15" t="n">
        <f aca="false">IF(OR(E196=1,AND(P196&lt;=0,I196&gt;0)),1,0)</f>
        <v>0</v>
      </c>
      <c r="S196" s="15" t="n">
        <f aca="false">IF(L196&gt;0,1,0)</f>
        <v>1</v>
      </c>
    </row>
    <row r="197" customFormat="false" ht="15" hidden="false" customHeight="false" outlineLevel="0" collapsed="false">
      <c r="A197" s="15" t="n">
        <v>196</v>
      </c>
      <c r="B197" s="15" t="n">
        <f aca="false">INT((A197-1)/12)+1</f>
        <v>17</v>
      </c>
      <c r="C197" s="15" t="n">
        <f aca="false">MIN(Inputs!$C$4+B197-1,99)</f>
        <v>90</v>
      </c>
      <c r="D197" s="55" t="n">
        <f aca="false">Inputs!$C$29</f>
        <v>0.06</v>
      </c>
      <c r="E197" s="15" t="n">
        <f aca="false">R196</f>
        <v>0</v>
      </c>
      <c r="F197" s="56" t="n">
        <f aca="false">Q196</f>
        <v>14976.1092742693</v>
      </c>
      <c r="G197" s="56" t="n">
        <f aca="false">IF(AND(MOD(A197-1,12)=0,B197&lt;=Inputs!$C$7,E197=0),Inputs!$C$6,0)</f>
        <v>0</v>
      </c>
      <c r="H197" s="56" t="n">
        <f aca="false">IF(B197=1,G197*Inputs!$C$9,0)</f>
        <v>0</v>
      </c>
      <c r="I197" s="56" t="n">
        <f aca="false">I196+G197</f>
        <v>120000</v>
      </c>
      <c r="J197" s="56" t="n">
        <f aca="false">(F197+G197+H197)*((1+D197)^(1/12)-1)</f>
        <v>72.8969691646089</v>
      </c>
      <c r="K197" s="56" t="n">
        <f aca="false">(F197+G197+H197+J197)*(Inputs!$C$14+IF(B197&lt;=10,Inputs!$C$12,Inputs!$C$13))/12</f>
        <v>7.52450312171697</v>
      </c>
      <c r="L197" s="56" t="n">
        <f aca="false">IF(OR(E197=1,A197&lt;=Inputs!$C$15),0,MAX(Inputs!$C$8*I197-(F197+G197+H197+J197-K197),0))</f>
        <v>106158.518259688</v>
      </c>
      <c r="M197" s="56" t="n">
        <f aca="false">L197*INDEX(Rates!$B$2:$C$101,C197+1,IF(Inputs!$C$5="Male",1,2))/1000/12*Inputs!$C$16</f>
        <v>1391.11891636133</v>
      </c>
      <c r="N197" s="56" t="n">
        <f aca="false">IF($V$1=1,MAX(F197+G197+H197+J197-K197-M197,0)*Inputs!$C$22/12,0)</f>
        <v>91.0024188263393</v>
      </c>
      <c r="O197" s="56" t="n">
        <f aca="false">IF(AND(MOD(A197,12)=0,B197&gt;=Inputs!$C$18),MAX(F197+G197+H197+J197-K197-M197-N197,0)*Inputs!$C$17,0)</f>
        <v>0</v>
      </c>
      <c r="P197" s="56" t="n">
        <f aca="false">F197+G197+H197+J197-K197-M197-N197+O197</f>
        <v>13559.3604051246</v>
      </c>
      <c r="Q197" s="56" t="n">
        <f aca="false">IF(OR(E197=1,P197&lt;=0),0,P197)</f>
        <v>13559.3604051246</v>
      </c>
      <c r="R197" s="15" t="n">
        <f aca="false">IF(OR(E197=1,AND(P197&lt;=0,I197&gt;0)),1,0)</f>
        <v>0</v>
      </c>
      <c r="S197" s="15" t="n">
        <f aca="false">IF(L197&gt;0,1,0)</f>
        <v>1</v>
      </c>
    </row>
    <row r="198" customFormat="false" ht="15" hidden="false" customHeight="false" outlineLevel="0" collapsed="false">
      <c r="A198" s="15" t="n">
        <v>197</v>
      </c>
      <c r="B198" s="15" t="n">
        <f aca="false">INT((A198-1)/12)+1</f>
        <v>17</v>
      </c>
      <c r="C198" s="15" t="n">
        <f aca="false">MIN(Inputs!$C$4+B198-1,99)</f>
        <v>90</v>
      </c>
      <c r="D198" s="55" t="n">
        <f aca="false">Inputs!$C$29</f>
        <v>0.06</v>
      </c>
      <c r="E198" s="15" t="n">
        <f aca="false">R197</f>
        <v>0</v>
      </c>
      <c r="F198" s="56" t="n">
        <f aca="false">Q197</f>
        <v>13559.3604051246</v>
      </c>
      <c r="G198" s="56" t="n">
        <f aca="false">IF(AND(MOD(A198-1,12)=0,B198&lt;=Inputs!$C$7,E198=0),Inputs!$C$6,0)</f>
        <v>0</v>
      </c>
      <c r="H198" s="56" t="n">
        <f aca="false">IF(B198=1,G198*Inputs!$C$9,0)</f>
        <v>0</v>
      </c>
      <c r="I198" s="56" t="n">
        <f aca="false">I197+G198</f>
        <v>120000</v>
      </c>
      <c r="J198" s="56" t="n">
        <f aca="false">(F198+G198+H198)*((1+D198)^(1/12)-1)</f>
        <v>66.0008724056542</v>
      </c>
      <c r="K198" s="56" t="n">
        <f aca="false">(F198+G198+H198+J198)*(Inputs!$C$14+IF(B198&lt;=10,Inputs!$C$12,Inputs!$C$13))/12</f>
        <v>6.8126806387651</v>
      </c>
      <c r="L198" s="56" t="n">
        <f aca="false">IF(OR(E198=1,A198&lt;=Inputs!$C$15),0,MAX(Inputs!$C$8*I198-(F198+G198+H198+J198-K198),0))</f>
        <v>107581.451403109</v>
      </c>
      <c r="M198" s="56" t="n">
        <f aca="false">L198*INDEX(Rates!$B$2:$C$101,C198+1,IF(Inputs!$C$5="Male",1,2))/1000/12*Inputs!$C$16</f>
        <v>1409.76526942824</v>
      </c>
      <c r="N198" s="56" t="n">
        <f aca="false">IF($V$1=1,MAX(F198+G198+H198+J198-K198-M198,0)*Inputs!$C$22/12,0)</f>
        <v>81.3918888497547</v>
      </c>
      <c r="O198" s="56" t="n">
        <f aca="false">IF(AND(MOD(A198,12)=0,B198&gt;=Inputs!$C$18),MAX(F198+G198+H198+J198-K198-M198-N198,0)*Inputs!$C$17,0)</f>
        <v>0</v>
      </c>
      <c r="P198" s="56" t="n">
        <f aca="false">F198+G198+H198+J198-K198-M198-N198+O198</f>
        <v>12127.3914386135</v>
      </c>
      <c r="Q198" s="56" t="n">
        <f aca="false">IF(OR(E198=1,P198&lt;=0),0,P198)</f>
        <v>12127.3914386135</v>
      </c>
      <c r="R198" s="15" t="n">
        <f aca="false">IF(OR(E198=1,AND(P198&lt;=0,I198&gt;0)),1,0)</f>
        <v>0</v>
      </c>
      <c r="S198" s="15" t="n">
        <f aca="false">IF(L198&gt;0,1,0)</f>
        <v>1</v>
      </c>
    </row>
    <row r="199" customFormat="false" ht="15" hidden="false" customHeight="false" outlineLevel="0" collapsed="false">
      <c r="A199" s="15" t="n">
        <v>198</v>
      </c>
      <c r="B199" s="15" t="n">
        <f aca="false">INT((A199-1)/12)+1</f>
        <v>17</v>
      </c>
      <c r="C199" s="15" t="n">
        <f aca="false">MIN(Inputs!$C$4+B199-1,99)</f>
        <v>90</v>
      </c>
      <c r="D199" s="55" t="n">
        <f aca="false">Inputs!$C$29</f>
        <v>0.06</v>
      </c>
      <c r="E199" s="15" t="n">
        <f aca="false">R198</f>
        <v>0</v>
      </c>
      <c r="F199" s="56" t="n">
        <f aca="false">Q198</f>
        <v>12127.3914386135</v>
      </c>
      <c r="G199" s="56" t="n">
        <f aca="false">IF(AND(MOD(A199-1,12)=0,B199&lt;=Inputs!$C$7,E199=0),Inputs!$C$6,0)</f>
        <v>0</v>
      </c>
      <c r="H199" s="56" t="n">
        <f aca="false">IF(B199=1,G199*Inputs!$C$9,0)</f>
        <v>0</v>
      </c>
      <c r="I199" s="56" t="n">
        <f aca="false">I198+G199</f>
        <v>120000</v>
      </c>
      <c r="J199" s="56" t="n">
        <f aca="false">(F199+G199+H199)*((1+D199)^(1/12)-1)</f>
        <v>59.0306910531594</v>
      </c>
      <c r="K199" s="56" t="n">
        <f aca="false">(F199+G199+H199+J199)*(Inputs!$C$14+IF(B199&lt;=10,Inputs!$C$12,Inputs!$C$13))/12</f>
        <v>6.09321106483331</v>
      </c>
      <c r="L199" s="56" t="n">
        <f aca="false">IF(OR(E199=1,A199&lt;=Inputs!$C$15),0,MAX(Inputs!$C$8*I199-(F199+G199+H199+J199-K199),0))</f>
        <v>109019.671081398</v>
      </c>
      <c r="M199" s="56" t="n">
        <f aca="false">L199*INDEX(Rates!$B$2:$C$101,C199+1,IF(Inputs!$C$5="Male",1,2))/1000/12*Inputs!$C$16</f>
        <v>1428.61193979582</v>
      </c>
      <c r="N199" s="56" t="n">
        <f aca="false">IF($V$1=1,MAX(F199+G199+H199+J199-K199-M199,0)*Inputs!$C$22/12,0)</f>
        <v>71.6781131920397</v>
      </c>
      <c r="O199" s="56" t="n">
        <f aca="false">IF(AND(MOD(A199,12)=0,B199&gt;=Inputs!$C$18),MAX(F199+G199+H199+J199-K199-M199-N199,0)*Inputs!$C$17,0)</f>
        <v>0</v>
      </c>
      <c r="P199" s="56" t="n">
        <f aca="false">F199+G199+H199+J199-K199-M199-N199+O199</f>
        <v>10680.0388656139</v>
      </c>
      <c r="Q199" s="56" t="n">
        <f aca="false">IF(OR(E199=1,P199&lt;=0),0,P199)</f>
        <v>10680.0388656139</v>
      </c>
      <c r="R199" s="15" t="n">
        <f aca="false">IF(OR(E199=1,AND(P199&lt;=0,I199&gt;0)),1,0)</f>
        <v>0</v>
      </c>
      <c r="S199" s="15" t="n">
        <f aca="false">IF(L199&gt;0,1,0)</f>
        <v>1</v>
      </c>
    </row>
    <row r="200" customFormat="false" ht="15" hidden="false" customHeight="false" outlineLevel="0" collapsed="false">
      <c r="A200" s="15" t="n">
        <v>199</v>
      </c>
      <c r="B200" s="15" t="n">
        <f aca="false">INT((A200-1)/12)+1</f>
        <v>17</v>
      </c>
      <c r="C200" s="15" t="n">
        <f aca="false">MIN(Inputs!$C$4+B200-1,99)</f>
        <v>90</v>
      </c>
      <c r="D200" s="55" t="n">
        <f aca="false">Inputs!$C$29</f>
        <v>0.06</v>
      </c>
      <c r="E200" s="15" t="n">
        <f aca="false">R199</f>
        <v>0</v>
      </c>
      <c r="F200" s="56" t="n">
        <f aca="false">Q199</f>
        <v>10680.0388656139</v>
      </c>
      <c r="G200" s="56" t="n">
        <f aca="false">IF(AND(MOD(A200-1,12)=0,B200&lt;=Inputs!$C$7,E200=0),Inputs!$C$6,0)</f>
        <v>0</v>
      </c>
      <c r="H200" s="56" t="n">
        <f aca="false">IF(B200=1,G200*Inputs!$C$9,0)</f>
        <v>0</v>
      </c>
      <c r="I200" s="56" t="n">
        <f aca="false">I199+G200</f>
        <v>120000</v>
      </c>
      <c r="J200" s="56" t="n">
        <f aca="false">(F200+G200+H200)*((1+D200)^(1/12)-1)</f>
        <v>51.9856292182047</v>
      </c>
      <c r="K200" s="56" t="n">
        <f aca="false">(F200+G200+H200+J200)*(Inputs!$C$14+IF(B200&lt;=10,Inputs!$C$12,Inputs!$C$13))/12</f>
        <v>5.36601224741606</v>
      </c>
      <c r="L200" s="56" t="n">
        <f aca="false">IF(OR(E200=1,A200&lt;=Inputs!$C$15),0,MAX(Inputs!$C$8*I200-(F200+G200+H200+J200-K200),0))</f>
        <v>110473.341517415</v>
      </c>
      <c r="M200" s="56" t="n">
        <f aca="false">L200*INDEX(Rates!$B$2:$C$101,C200+1,IF(Inputs!$C$5="Male",1,2))/1000/12*Inputs!$C$16</f>
        <v>1447.6610794678</v>
      </c>
      <c r="N200" s="56" t="n">
        <f aca="false">IF($V$1=1,MAX(F200+G200+H200+J200-K200-M200,0)*Inputs!$C$22/12,0)</f>
        <v>61.8599826874461</v>
      </c>
      <c r="O200" s="56" t="n">
        <f aca="false">IF(AND(MOD(A200,12)=0,B200&gt;=Inputs!$C$18),MAX(F200+G200+H200+J200-K200-M200-N200,0)*Inputs!$C$17,0)</f>
        <v>0</v>
      </c>
      <c r="P200" s="56" t="n">
        <f aca="false">F200+G200+H200+J200-K200-M200-N200+O200</f>
        <v>9217.13742042946</v>
      </c>
      <c r="Q200" s="56" t="n">
        <f aca="false">IF(OR(E200=1,P200&lt;=0),0,P200)</f>
        <v>9217.13742042946</v>
      </c>
      <c r="R200" s="15" t="n">
        <f aca="false">IF(OR(E200=1,AND(P200&lt;=0,I200&gt;0)),1,0)</f>
        <v>0</v>
      </c>
      <c r="S200" s="15" t="n">
        <f aca="false">IF(L200&gt;0,1,0)</f>
        <v>1</v>
      </c>
    </row>
    <row r="201" customFormat="false" ht="15" hidden="false" customHeight="false" outlineLevel="0" collapsed="false">
      <c r="A201" s="15" t="n">
        <v>200</v>
      </c>
      <c r="B201" s="15" t="n">
        <f aca="false">INT((A201-1)/12)+1</f>
        <v>17</v>
      </c>
      <c r="C201" s="15" t="n">
        <f aca="false">MIN(Inputs!$C$4+B201-1,99)</f>
        <v>90</v>
      </c>
      <c r="D201" s="55" t="n">
        <f aca="false">Inputs!$C$29</f>
        <v>0.06</v>
      </c>
      <c r="E201" s="15" t="n">
        <f aca="false">R200</f>
        <v>0</v>
      </c>
      <c r="F201" s="56" t="n">
        <f aca="false">Q200</f>
        <v>9217.13742042946</v>
      </c>
      <c r="G201" s="56" t="n">
        <f aca="false">IF(AND(MOD(A201-1,12)=0,B201&lt;=Inputs!$C$7,E201=0),Inputs!$C$6,0)</f>
        <v>0</v>
      </c>
      <c r="H201" s="56" t="n">
        <f aca="false">IF(B201=1,G201*Inputs!$C$9,0)</f>
        <v>0</v>
      </c>
      <c r="I201" s="56" t="n">
        <f aca="false">I200+G201</f>
        <v>120000</v>
      </c>
      <c r="J201" s="56" t="n">
        <f aca="false">(F201+G201+H201)*((1+D201)^(1/12)-1)</f>
        <v>44.864882461656</v>
      </c>
      <c r="K201" s="56" t="n">
        <f aca="false">(F201+G201+H201+J201)*(Inputs!$C$14+IF(B201&lt;=10,Inputs!$C$12,Inputs!$C$13))/12</f>
        <v>4.63100115144556</v>
      </c>
      <c r="L201" s="56" t="n">
        <f aca="false">IF(OR(E201=1,A201&lt;=Inputs!$C$15),0,MAX(Inputs!$C$8*I201-(F201+G201+H201+J201-K201),0))</f>
        <v>111942.62869826</v>
      </c>
      <c r="M201" s="56" t="n">
        <f aca="false">L201*INDEX(Rates!$B$2:$C$101,C201+1,IF(Inputs!$C$5="Male",1,2))/1000/12*Inputs!$C$16</f>
        <v>1466.91486356679</v>
      </c>
      <c r="N201" s="56" t="n">
        <f aca="false">IF($V$1=1,MAX(F201+G201+H201+J201-K201-M201,0)*Inputs!$C$22/12,0)</f>
        <v>51.9363762544859</v>
      </c>
      <c r="O201" s="56" t="n">
        <f aca="false">IF(AND(MOD(A201,12)=0,B201&gt;=Inputs!$C$18),MAX(F201+G201+H201+J201-K201-M201-N201,0)*Inputs!$C$17,0)</f>
        <v>0</v>
      </c>
      <c r="P201" s="56" t="n">
        <f aca="false">F201+G201+H201+J201-K201-M201-N201+O201</f>
        <v>7738.5200619184</v>
      </c>
      <c r="Q201" s="56" t="n">
        <f aca="false">IF(OR(E201=1,P201&lt;=0),0,P201)</f>
        <v>7738.5200619184</v>
      </c>
      <c r="R201" s="15" t="n">
        <f aca="false">IF(OR(E201=1,AND(P201&lt;=0,I201&gt;0)),1,0)</f>
        <v>0</v>
      </c>
      <c r="S201" s="15" t="n">
        <f aca="false">IF(L201&gt;0,1,0)</f>
        <v>1</v>
      </c>
    </row>
    <row r="202" customFormat="false" ht="15" hidden="false" customHeight="false" outlineLevel="0" collapsed="false">
      <c r="A202" s="15" t="n">
        <v>201</v>
      </c>
      <c r="B202" s="15" t="n">
        <f aca="false">INT((A202-1)/12)+1</f>
        <v>17</v>
      </c>
      <c r="C202" s="15" t="n">
        <f aca="false">MIN(Inputs!$C$4+B202-1,99)</f>
        <v>90</v>
      </c>
      <c r="D202" s="55" t="n">
        <f aca="false">Inputs!$C$29</f>
        <v>0.06</v>
      </c>
      <c r="E202" s="15" t="n">
        <f aca="false">R201</f>
        <v>0</v>
      </c>
      <c r="F202" s="56" t="n">
        <f aca="false">Q201</f>
        <v>7738.5200619184</v>
      </c>
      <c r="G202" s="56" t="n">
        <f aca="false">IF(AND(MOD(A202-1,12)=0,B202&lt;=Inputs!$C$7,E202=0),Inputs!$C$6,0)</f>
        <v>0</v>
      </c>
      <c r="H202" s="56" t="n">
        <f aca="false">IF(B202=1,G202*Inputs!$C$9,0)</f>
        <v>0</v>
      </c>
      <c r="I202" s="56" t="n">
        <f aca="false">I201+G202</f>
        <v>120000</v>
      </c>
      <c r="J202" s="56" t="n">
        <f aca="false">(F202+G202+H202)*((1+D202)^(1/12)-1)</f>
        <v>37.6676377023094</v>
      </c>
      <c r="K202" s="56" t="n">
        <f aca="false">(F202+G202+H202+J202)*(Inputs!$C$14+IF(B202&lt;=10,Inputs!$C$12,Inputs!$C$13))/12</f>
        <v>3.88809384981036</v>
      </c>
      <c r="L202" s="56" t="n">
        <f aca="false">IF(OR(E202=1,A202&lt;=Inputs!$C$15),0,MAX(Inputs!$C$8*I202-(F202+G202+H202+J202-K202),0))</f>
        <v>113427.700394229</v>
      </c>
      <c r="M202" s="56" t="n">
        <f aca="false">L202*INDEX(Rates!$B$2:$C$101,C202+1,IF(Inputs!$C$5="Male",1,2))/1000/12*Inputs!$C$16</f>
        <v>1486.37549058271</v>
      </c>
      <c r="N202" s="56" t="n">
        <f aca="false">IF($V$1=1,MAX(F202+G202+H202+J202-K202-M202,0)*Inputs!$C$22/12,0)</f>
        <v>41.9061607679213</v>
      </c>
      <c r="O202" s="56" t="n">
        <f aca="false">IF(AND(MOD(A202,12)=0,B202&gt;=Inputs!$C$18),MAX(F202+G202+H202+J202-K202-M202-N202,0)*Inputs!$C$17,0)</f>
        <v>0</v>
      </c>
      <c r="P202" s="56" t="n">
        <f aca="false">F202+G202+H202+J202-K202-M202-N202+O202</f>
        <v>6244.01795442027</v>
      </c>
      <c r="Q202" s="56" t="n">
        <f aca="false">IF(OR(E202=1,P202&lt;=0),0,P202)</f>
        <v>6244.01795442027</v>
      </c>
      <c r="R202" s="15" t="n">
        <f aca="false">IF(OR(E202=1,AND(P202&lt;=0,I202&gt;0)),1,0)</f>
        <v>0</v>
      </c>
      <c r="S202" s="15" t="n">
        <f aca="false">IF(L202&gt;0,1,0)</f>
        <v>1</v>
      </c>
    </row>
    <row r="203" customFormat="false" ht="15" hidden="false" customHeight="false" outlineLevel="0" collapsed="false">
      <c r="A203" s="15" t="n">
        <v>202</v>
      </c>
      <c r="B203" s="15" t="n">
        <f aca="false">INT((A203-1)/12)+1</f>
        <v>17</v>
      </c>
      <c r="C203" s="15" t="n">
        <f aca="false">MIN(Inputs!$C$4+B203-1,99)</f>
        <v>90</v>
      </c>
      <c r="D203" s="55" t="n">
        <f aca="false">Inputs!$C$29</f>
        <v>0.06</v>
      </c>
      <c r="E203" s="15" t="n">
        <f aca="false">R202</f>
        <v>0</v>
      </c>
      <c r="F203" s="56" t="n">
        <f aca="false">Q202</f>
        <v>6244.01795442027</v>
      </c>
      <c r="G203" s="56" t="n">
        <f aca="false">IF(AND(MOD(A203-1,12)=0,B203&lt;=Inputs!$C$7,E203=0),Inputs!$C$6,0)</f>
        <v>0</v>
      </c>
      <c r="H203" s="56" t="n">
        <f aca="false">IF(B203=1,G203*Inputs!$C$9,0)</f>
        <v>0</v>
      </c>
      <c r="I203" s="56" t="n">
        <f aca="false">I202+G203</f>
        <v>120000</v>
      </c>
      <c r="J203" s="56" t="n">
        <f aca="false">(F203+G203+H203)*((1+D203)^(1/12)-1)</f>
        <v>30.3930731240505</v>
      </c>
      <c r="K203" s="56" t="n">
        <f aca="false">(F203+G203+H203+J203)*(Inputs!$C$14+IF(B203&lt;=10,Inputs!$C$12,Inputs!$C$13))/12</f>
        <v>3.13720551377216</v>
      </c>
      <c r="L203" s="56" t="n">
        <f aca="false">IF(OR(E203=1,A203&lt;=Inputs!$C$15),0,MAX(Inputs!$C$8*I203-(F203+G203+H203+J203-K203),0))</f>
        <v>114928.726177969</v>
      </c>
      <c r="M203" s="56" t="n">
        <f aca="false">L203*INDEX(Rates!$B$2:$C$101,C203+1,IF(Inputs!$C$5="Male",1,2))/1000/12*Inputs!$C$16</f>
        <v>1506.04518262381</v>
      </c>
      <c r="N203" s="56" t="n">
        <f aca="false">IF($V$1=1,MAX(F203+G203+H203+J203-K203-M203,0)*Inputs!$C$22/12,0)</f>
        <v>31.7681909293783</v>
      </c>
      <c r="O203" s="56" t="n">
        <f aca="false">IF(AND(MOD(A203,12)=0,B203&gt;=Inputs!$C$18),MAX(F203+G203+H203+J203-K203-M203-N203,0)*Inputs!$C$17,0)</f>
        <v>0</v>
      </c>
      <c r="P203" s="56" t="n">
        <f aca="false">F203+G203+H203+J203-K203-M203-N203+O203</f>
        <v>4733.46044847736</v>
      </c>
      <c r="Q203" s="56" t="n">
        <f aca="false">IF(OR(E203=1,P203&lt;=0),0,P203)</f>
        <v>4733.46044847736</v>
      </c>
      <c r="R203" s="15" t="n">
        <f aca="false">IF(OR(E203=1,AND(P203&lt;=0,I203&gt;0)),1,0)</f>
        <v>0</v>
      </c>
      <c r="S203" s="15" t="n">
        <f aca="false">IF(L203&gt;0,1,0)</f>
        <v>1</v>
      </c>
    </row>
    <row r="204" customFormat="false" ht="15" hidden="false" customHeight="false" outlineLevel="0" collapsed="false">
      <c r="A204" s="15" t="n">
        <v>203</v>
      </c>
      <c r="B204" s="15" t="n">
        <f aca="false">INT((A204-1)/12)+1</f>
        <v>17</v>
      </c>
      <c r="C204" s="15" t="n">
        <f aca="false">MIN(Inputs!$C$4+B204-1,99)</f>
        <v>90</v>
      </c>
      <c r="D204" s="55" t="n">
        <f aca="false">Inputs!$C$29</f>
        <v>0.06</v>
      </c>
      <c r="E204" s="15" t="n">
        <f aca="false">R203</f>
        <v>0</v>
      </c>
      <c r="F204" s="56" t="n">
        <f aca="false">Q203</f>
        <v>4733.46044847736</v>
      </c>
      <c r="G204" s="56" t="n">
        <f aca="false">IF(AND(MOD(A204-1,12)=0,B204&lt;=Inputs!$C$7,E204=0),Inputs!$C$6,0)</f>
        <v>0</v>
      </c>
      <c r="H204" s="56" t="n">
        <f aca="false">IF(B204=1,G204*Inputs!$C$9,0)</f>
        <v>0</v>
      </c>
      <c r="I204" s="56" t="n">
        <f aca="false">I203+G204</f>
        <v>120000</v>
      </c>
      <c r="J204" s="56" t="n">
        <f aca="false">(F204+G204+H204)*((1+D204)^(1/12)-1)</f>
        <v>23.0403580820149</v>
      </c>
      <c r="K204" s="56" t="n">
        <f aca="false">(F204+G204+H204+J204)*(Inputs!$C$14+IF(B204&lt;=10,Inputs!$C$12,Inputs!$C$13))/12</f>
        <v>2.37825040327969</v>
      </c>
      <c r="L204" s="56" t="n">
        <f aca="false">IF(OR(E204=1,A204&lt;=Inputs!$C$15),0,MAX(Inputs!$C$8*I204-(F204+G204+H204+J204-K204),0))</f>
        <v>116445.877443844</v>
      </c>
      <c r="M204" s="56" t="n">
        <f aca="false">L204*INDEX(Rates!$B$2:$C$101,C204+1,IF(Inputs!$C$5="Male",1,2))/1000/12*Inputs!$C$16</f>
        <v>1525.92618567037</v>
      </c>
      <c r="N204" s="56" t="n">
        <f aca="false">IF($V$1=1,MAX(F204+G204+H204+J204-K204-M204,0)*Inputs!$C$22/12,0)</f>
        <v>21.5213091365715</v>
      </c>
      <c r="O204" s="56" t="n">
        <f aca="false">IF(AND(MOD(A204,12)=0,B204&gt;=Inputs!$C$18),MAX(F204+G204+H204+J204-K204-M204-N204,0)*Inputs!$C$17,0)</f>
        <v>0</v>
      </c>
      <c r="P204" s="56" t="n">
        <f aca="false">F204+G204+H204+J204-K204-M204-N204+O204</f>
        <v>3206.67506134915</v>
      </c>
      <c r="Q204" s="56" t="n">
        <f aca="false">IF(OR(E204=1,P204&lt;=0),0,P204)</f>
        <v>3206.67506134915</v>
      </c>
      <c r="R204" s="15" t="n">
        <f aca="false">IF(OR(E204=1,AND(P204&lt;=0,I204&gt;0)),1,0)</f>
        <v>0</v>
      </c>
      <c r="S204" s="15" t="n">
        <f aca="false">IF(L204&gt;0,1,0)</f>
        <v>1</v>
      </c>
    </row>
    <row r="205" customFormat="false" ht="15" hidden="false" customHeight="false" outlineLevel="0" collapsed="false">
      <c r="A205" s="15" t="n">
        <v>204</v>
      </c>
      <c r="B205" s="15" t="n">
        <f aca="false">INT((A205-1)/12)+1</f>
        <v>17</v>
      </c>
      <c r="C205" s="15" t="n">
        <f aca="false">MIN(Inputs!$C$4+B205-1,99)</f>
        <v>90</v>
      </c>
      <c r="D205" s="55" t="n">
        <f aca="false">Inputs!$C$29</f>
        <v>0.06</v>
      </c>
      <c r="E205" s="15" t="n">
        <f aca="false">R204</f>
        <v>0</v>
      </c>
      <c r="F205" s="56" t="n">
        <f aca="false">Q204</f>
        <v>3206.67506134915</v>
      </c>
      <c r="G205" s="56" t="n">
        <f aca="false">IF(AND(MOD(A205-1,12)=0,B205&lt;=Inputs!$C$7,E205=0),Inputs!$C$6,0)</f>
        <v>0</v>
      </c>
      <c r="H205" s="56" t="n">
        <f aca="false">IF(B205=1,G205*Inputs!$C$9,0)</f>
        <v>0</v>
      </c>
      <c r="I205" s="56" t="n">
        <f aca="false">I204+G205</f>
        <v>120000</v>
      </c>
      <c r="J205" s="56" t="n">
        <f aca="false">(F205+G205+H205)*((1+D205)^(1/12)-1)</f>
        <v>15.6086530077415</v>
      </c>
      <c r="K205" s="56" t="n">
        <f aca="false">(F205+G205+H205+J205)*(Inputs!$C$14+IF(B205&lt;=10,Inputs!$C$12,Inputs!$C$13))/12</f>
        <v>1.61114185717845</v>
      </c>
      <c r="L205" s="56" t="n">
        <f aca="false">IF(OR(E205=1,A205&lt;=Inputs!$C$15),0,MAX(Inputs!$C$8*I205-(F205+G205+H205+J205-K205),0))</f>
        <v>117979.3274275</v>
      </c>
      <c r="M205" s="56" t="n">
        <f aca="false">L205*INDEX(Rates!$B$2:$C$101,C205+1,IF(Inputs!$C$5="Male",1,2))/1000/12*Inputs!$C$16</f>
        <v>1546.0207698312</v>
      </c>
      <c r="N205" s="56" t="n">
        <f aca="false">IF($V$1=1,MAX(F205+G205+H205+J205-K205-M205,0)*Inputs!$C$22/12,0)</f>
        <v>11.1643453511234</v>
      </c>
      <c r="O205" s="56" t="n">
        <f aca="false">IF(AND(MOD(A205,12)=0,B205&gt;=Inputs!$C$18),MAX(F205+G205+H205+J205-K205-M205-N205,0)*Inputs!$C$17,0)</f>
        <v>8.31743728658695</v>
      </c>
      <c r="P205" s="56" t="n">
        <f aca="false">F205+G205+H205+J205-K205-M205-N205+O205</f>
        <v>1671.80489460398</v>
      </c>
      <c r="Q205" s="56" t="n">
        <f aca="false">IF(OR(E205=1,P205&lt;=0),0,P205)</f>
        <v>1671.80489460398</v>
      </c>
      <c r="R205" s="15" t="n">
        <f aca="false">IF(OR(E205=1,AND(P205&lt;=0,I205&gt;0)),1,0)</f>
        <v>0</v>
      </c>
      <c r="S205" s="15" t="n">
        <f aca="false">IF(L205&gt;0,1,0)</f>
        <v>1</v>
      </c>
    </row>
    <row r="206" customFormat="false" ht="15" hidden="false" customHeight="false" outlineLevel="0" collapsed="false">
      <c r="A206" s="15" t="n">
        <v>205</v>
      </c>
      <c r="B206" s="15" t="n">
        <f aca="false">INT((A206-1)/12)+1</f>
        <v>18</v>
      </c>
      <c r="C206" s="15" t="n">
        <f aca="false">MIN(Inputs!$C$4+B206-1,99)</f>
        <v>91</v>
      </c>
      <c r="D206" s="55" t="n">
        <f aca="false">Inputs!$C$29</f>
        <v>0.06</v>
      </c>
      <c r="E206" s="15" t="n">
        <f aca="false">R205</f>
        <v>0</v>
      </c>
      <c r="F206" s="56" t="n">
        <f aca="false">Q205</f>
        <v>1671.80489460398</v>
      </c>
      <c r="G206" s="56" t="n">
        <f aca="false">IF(AND(MOD(A206-1,12)=0,B206&lt;=Inputs!$C$7,E206=0),Inputs!$C$6,0)</f>
        <v>0</v>
      </c>
      <c r="H206" s="56" t="n">
        <f aca="false">IF(B206=1,G206*Inputs!$C$9,0)</f>
        <v>0</v>
      </c>
      <c r="I206" s="56" t="n">
        <f aca="false">I205+G206</f>
        <v>120000</v>
      </c>
      <c r="J206" s="56" t="n">
        <f aca="false">(F206+G206+H206)*((1+D206)^(1/12)-1)</f>
        <v>8.13759485987287</v>
      </c>
      <c r="K206" s="56" t="n">
        <f aca="false">(F206+G206+H206+J206)*(Inputs!$C$14+IF(B206&lt;=10,Inputs!$C$12,Inputs!$C$13))/12</f>
        <v>0.839971244731925</v>
      </c>
      <c r="L206" s="56" t="n">
        <f aca="false">IF(OR(E206=1,A206&lt;=Inputs!$C$15),0,MAX(Inputs!$C$8*I206-(F206+G206+H206+J206-K206),0))</f>
        <v>119520.897481781</v>
      </c>
      <c r="M206" s="56" t="n">
        <f aca="false">L206*INDEX(Rates!$B$2:$C$101,C206+1,IF(Inputs!$C$5="Male",1,2))/1000/12*Inputs!$C$16</f>
        <v>1747.79392417524</v>
      </c>
      <c r="N206" s="56" t="n">
        <f aca="false">IF($V$1=1,MAX(F206+G206+H206+J206-K206-M206,0)*Inputs!$C$22/12,0)</f>
        <v>0</v>
      </c>
      <c r="O206" s="56" t="n">
        <f aca="false">IF(AND(MOD(A206,12)=0,B206&gt;=Inputs!$C$18),MAX(F206+G206+H206+J206-K206-M206-N206,0)*Inputs!$C$17,0)</f>
        <v>0</v>
      </c>
      <c r="P206" s="56" t="n">
        <f aca="false">F206+G206+H206+J206-K206-M206-N206+O206</f>
        <v>-68.6914059561236</v>
      </c>
      <c r="Q206" s="56" t="n">
        <f aca="false">IF(OR(E206=1,P206&lt;=0),0,P206)</f>
        <v>0</v>
      </c>
      <c r="R206" s="15" t="n">
        <f aca="false">IF(OR(E206=1,AND(P206&lt;=0,I206&gt;0)),1,0)</f>
        <v>1</v>
      </c>
      <c r="S206" s="15" t="n">
        <f aca="false">IF(L206&gt;0,1,0)</f>
        <v>1</v>
      </c>
    </row>
    <row r="207" customFormat="false" ht="15" hidden="false" customHeight="false" outlineLevel="0" collapsed="false">
      <c r="A207" s="15" t="n">
        <v>206</v>
      </c>
      <c r="B207" s="15" t="n">
        <f aca="false">INT((A207-1)/12)+1</f>
        <v>18</v>
      </c>
      <c r="C207" s="15" t="n">
        <f aca="false">MIN(Inputs!$C$4+B207-1,99)</f>
        <v>91</v>
      </c>
      <c r="D207" s="55" t="n">
        <f aca="false">Inputs!$C$29</f>
        <v>0.06</v>
      </c>
      <c r="E207" s="15" t="n">
        <f aca="false">R206</f>
        <v>1</v>
      </c>
      <c r="F207" s="56" t="n">
        <f aca="false">Q206</f>
        <v>0</v>
      </c>
      <c r="G207" s="56" t="n">
        <f aca="false">IF(AND(MOD(A207-1,12)=0,B207&lt;=Inputs!$C$7,E207=0),Inputs!$C$6,0)</f>
        <v>0</v>
      </c>
      <c r="H207" s="56" t="n">
        <f aca="false">IF(B207=1,G207*Inputs!$C$9,0)</f>
        <v>0</v>
      </c>
      <c r="I207" s="56" t="n">
        <f aca="false">I206+G207</f>
        <v>120000</v>
      </c>
      <c r="J207" s="56" t="n">
        <f aca="false">(F207+G207+H207)*((1+D207)^(1/12)-1)</f>
        <v>0</v>
      </c>
      <c r="K207" s="56" t="n">
        <f aca="false">(F207+G207+H207+J207)*(Inputs!$C$14+IF(B207&lt;=10,Inputs!$C$12,Inputs!$C$13))/12</f>
        <v>0</v>
      </c>
      <c r="L207" s="56" t="n">
        <f aca="false">IF(OR(E207=1,A207&lt;=Inputs!$C$15),0,MAX(Inputs!$C$8*I207-(F207+G207+H207+J207-K207),0))</f>
        <v>0</v>
      </c>
      <c r="M207" s="56" t="n">
        <f aca="false">L207*INDEX(Rates!$B$2:$C$101,C207+1,IF(Inputs!$C$5="Male",1,2))/1000/12*Inputs!$C$16</f>
        <v>0</v>
      </c>
      <c r="N207" s="56" t="n">
        <f aca="false">IF($V$1=1,MAX(F207+G207+H207+J207-K207-M207,0)*Inputs!$C$22/12,0)</f>
        <v>0</v>
      </c>
      <c r="O207" s="56" t="n">
        <f aca="false">IF(AND(MOD(A207,12)=0,B207&gt;=Inputs!$C$18),MAX(F207+G207+H207+J207-K207-M207-N207,0)*Inputs!$C$17,0)</f>
        <v>0</v>
      </c>
      <c r="P207" s="56" t="n">
        <f aca="false">F207+G207+H207+J207-K207-M207-N207+O207</f>
        <v>0</v>
      </c>
      <c r="Q207" s="56" t="n">
        <f aca="false">IF(OR(E207=1,P207&lt;=0),0,P207)</f>
        <v>0</v>
      </c>
      <c r="R207" s="15" t="n">
        <f aca="false">IF(OR(E207=1,AND(P207&lt;=0,I207&gt;0)),1,0)</f>
        <v>1</v>
      </c>
      <c r="S207" s="15" t="n">
        <f aca="false">IF(L207&gt;0,1,0)</f>
        <v>0</v>
      </c>
    </row>
    <row r="208" customFormat="false" ht="15" hidden="false" customHeight="false" outlineLevel="0" collapsed="false">
      <c r="A208" s="15" t="n">
        <v>207</v>
      </c>
      <c r="B208" s="15" t="n">
        <f aca="false">INT((A208-1)/12)+1</f>
        <v>18</v>
      </c>
      <c r="C208" s="15" t="n">
        <f aca="false">MIN(Inputs!$C$4+B208-1,99)</f>
        <v>91</v>
      </c>
      <c r="D208" s="55" t="n">
        <f aca="false">Inputs!$C$29</f>
        <v>0.06</v>
      </c>
      <c r="E208" s="15" t="n">
        <f aca="false">R207</f>
        <v>1</v>
      </c>
      <c r="F208" s="56" t="n">
        <f aca="false">Q207</f>
        <v>0</v>
      </c>
      <c r="G208" s="56" t="n">
        <f aca="false">IF(AND(MOD(A208-1,12)=0,B208&lt;=Inputs!$C$7,E208=0),Inputs!$C$6,0)</f>
        <v>0</v>
      </c>
      <c r="H208" s="56" t="n">
        <f aca="false">IF(B208=1,G208*Inputs!$C$9,0)</f>
        <v>0</v>
      </c>
      <c r="I208" s="56" t="n">
        <f aca="false">I207+G208</f>
        <v>120000</v>
      </c>
      <c r="J208" s="56" t="n">
        <f aca="false">(F208+G208+H208)*((1+D208)^(1/12)-1)</f>
        <v>0</v>
      </c>
      <c r="K208" s="56" t="n">
        <f aca="false">(F208+G208+H208+J208)*(Inputs!$C$14+IF(B208&lt;=10,Inputs!$C$12,Inputs!$C$13))/12</f>
        <v>0</v>
      </c>
      <c r="L208" s="56" t="n">
        <f aca="false">IF(OR(E208=1,A208&lt;=Inputs!$C$15),0,MAX(Inputs!$C$8*I208-(F208+G208+H208+J208-K208),0))</f>
        <v>0</v>
      </c>
      <c r="M208" s="56" t="n">
        <f aca="false">L208*INDEX(Rates!$B$2:$C$101,C208+1,IF(Inputs!$C$5="Male",1,2))/1000/12*Inputs!$C$16</f>
        <v>0</v>
      </c>
      <c r="N208" s="56" t="n">
        <f aca="false">IF($V$1=1,MAX(F208+G208+H208+J208-K208-M208,0)*Inputs!$C$22/12,0)</f>
        <v>0</v>
      </c>
      <c r="O208" s="56" t="n">
        <f aca="false">IF(AND(MOD(A208,12)=0,B208&gt;=Inputs!$C$18),MAX(F208+G208+H208+J208-K208-M208-N208,0)*Inputs!$C$17,0)</f>
        <v>0</v>
      </c>
      <c r="P208" s="56" t="n">
        <f aca="false">F208+G208+H208+J208-K208-M208-N208+O208</f>
        <v>0</v>
      </c>
      <c r="Q208" s="56" t="n">
        <f aca="false">IF(OR(E208=1,P208&lt;=0),0,P208)</f>
        <v>0</v>
      </c>
      <c r="R208" s="15" t="n">
        <f aca="false">IF(OR(E208=1,AND(P208&lt;=0,I208&gt;0)),1,0)</f>
        <v>1</v>
      </c>
      <c r="S208" s="15" t="n">
        <f aca="false">IF(L208&gt;0,1,0)</f>
        <v>0</v>
      </c>
    </row>
    <row r="209" customFormat="false" ht="15" hidden="false" customHeight="false" outlineLevel="0" collapsed="false">
      <c r="A209" s="15" t="n">
        <v>208</v>
      </c>
      <c r="B209" s="15" t="n">
        <f aca="false">INT((A209-1)/12)+1</f>
        <v>18</v>
      </c>
      <c r="C209" s="15" t="n">
        <f aca="false">MIN(Inputs!$C$4+B209-1,99)</f>
        <v>91</v>
      </c>
      <c r="D209" s="55" t="n">
        <f aca="false">Inputs!$C$29</f>
        <v>0.06</v>
      </c>
      <c r="E209" s="15" t="n">
        <f aca="false">R208</f>
        <v>1</v>
      </c>
      <c r="F209" s="56" t="n">
        <f aca="false">Q208</f>
        <v>0</v>
      </c>
      <c r="G209" s="56" t="n">
        <f aca="false">IF(AND(MOD(A209-1,12)=0,B209&lt;=Inputs!$C$7,E209=0),Inputs!$C$6,0)</f>
        <v>0</v>
      </c>
      <c r="H209" s="56" t="n">
        <f aca="false">IF(B209=1,G209*Inputs!$C$9,0)</f>
        <v>0</v>
      </c>
      <c r="I209" s="56" t="n">
        <f aca="false">I208+G209</f>
        <v>120000</v>
      </c>
      <c r="J209" s="56" t="n">
        <f aca="false">(F209+G209+H209)*((1+D209)^(1/12)-1)</f>
        <v>0</v>
      </c>
      <c r="K209" s="56" t="n">
        <f aca="false">(F209+G209+H209+J209)*(Inputs!$C$14+IF(B209&lt;=10,Inputs!$C$12,Inputs!$C$13))/12</f>
        <v>0</v>
      </c>
      <c r="L209" s="56" t="n">
        <f aca="false">IF(OR(E209=1,A209&lt;=Inputs!$C$15),0,MAX(Inputs!$C$8*I209-(F209+G209+H209+J209-K209),0))</f>
        <v>0</v>
      </c>
      <c r="M209" s="56" t="n">
        <f aca="false">L209*INDEX(Rates!$B$2:$C$101,C209+1,IF(Inputs!$C$5="Male",1,2))/1000/12*Inputs!$C$16</f>
        <v>0</v>
      </c>
      <c r="N209" s="56" t="n">
        <f aca="false">IF($V$1=1,MAX(F209+G209+H209+J209-K209-M209,0)*Inputs!$C$22/12,0)</f>
        <v>0</v>
      </c>
      <c r="O209" s="56" t="n">
        <f aca="false">IF(AND(MOD(A209,12)=0,B209&gt;=Inputs!$C$18),MAX(F209+G209+H209+J209-K209-M209-N209,0)*Inputs!$C$17,0)</f>
        <v>0</v>
      </c>
      <c r="P209" s="56" t="n">
        <f aca="false">F209+G209+H209+J209-K209-M209-N209+O209</f>
        <v>0</v>
      </c>
      <c r="Q209" s="56" t="n">
        <f aca="false">IF(OR(E209=1,P209&lt;=0),0,P209)</f>
        <v>0</v>
      </c>
      <c r="R209" s="15" t="n">
        <f aca="false">IF(OR(E209=1,AND(P209&lt;=0,I209&gt;0)),1,0)</f>
        <v>1</v>
      </c>
      <c r="S209" s="15" t="n">
        <f aca="false">IF(L209&gt;0,1,0)</f>
        <v>0</v>
      </c>
    </row>
    <row r="210" customFormat="false" ht="15" hidden="false" customHeight="false" outlineLevel="0" collapsed="false">
      <c r="A210" s="15" t="n">
        <v>209</v>
      </c>
      <c r="B210" s="15" t="n">
        <f aca="false">INT((A210-1)/12)+1</f>
        <v>18</v>
      </c>
      <c r="C210" s="15" t="n">
        <f aca="false">MIN(Inputs!$C$4+B210-1,99)</f>
        <v>91</v>
      </c>
      <c r="D210" s="55" t="n">
        <f aca="false">Inputs!$C$29</f>
        <v>0.06</v>
      </c>
      <c r="E210" s="15" t="n">
        <f aca="false">R209</f>
        <v>1</v>
      </c>
      <c r="F210" s="56" t="n">
        <f aca="false">Q209</f>
        <v>0</v>
      </c>
      <c r="G210" s="56" t="n">
        <f aca="false">IF(AND(MOD(A210-1,12)=0,B210&lt;=Inputs!$C$7,E210=0),Inputs!$C$6,0)</f>
        <v>0</v>
      </c>
      <c r="H210" s="56" t="n">
        <f aca="false">IF(B210=1,G210*Inputs!$C$9,0)</f>
        <v>0</v>
      </c>
      <c r="I210" s="56" t="n">
        <f aca="false">I209+G210</f>
        <v>120000</v>
      </c>
      <c r="J210" s="56" t="n">
        <f aca="false">(F210+G210+H210)*((1+D210)^(1/12)-1)</f>
        <v>0</v>
      </c>
      <c r="K210" s="56" t="n">
        <f aca="false">(F210+G210+H210+J210)*(Inputs!$C$14+IF(B210&lt;=10,Inputs!$C$12,Inputs!$C$13))/12</f>
        <v>0</v>
      </c>
      <c r="L210" s="56" t="n">
        <f aca="false">IF(OR(E210=1,A210&lt;=Inputs!$C$15),0,MAX(Inputs!$C$8*I210-(F210+G210+H210+J210-K210),0))</f>
        <v>0</v>
      </c>
      <c r="M210" s="56" t="n">
        <f aca="false">L210*INDEX(Rates!$B$2:$C$101,C210+1,IF(Inputs!$C$5="Male",1,2))/1000/12*Inputs!$C$16</f>
        <v>0</v>
      </c>
      <c r="N210" s="56" t="n">
        <f aca="false">IF($V$1=1,MAX(F210+G210+H210+J210-K210-M210,0)*Inputs!$C$22/12,0)</f>
        <v>0</v>
      </c>
      <c r="O210" s="56" t="n">
        <f aca="false">IF(AND(MOD(A210,12)=0,B210&gt;=Inputs!$C$18),MAX(F210+G210+H210+J210-K210-M210-N210,0)*Inputs!$C$17,0)</f>
        <v>0</v>
      </c>
      <c r="P210" s="56" t="n">
        <f aca="false">F210+G210+H210+J210-K210-M210-N210+O210</f>
        <v>0</v>
      </c>
      <c r="Q210" s="56" t="n">
        <f aca="false">IF(OR(E210=1,P210&lt;=0),0,P210)</f>
        <v>0</v>
      </c>
      <c r="R210" s="15" t="n">
        <f aca="false">IF(OR(E210=1,AND(P210&lt;=0,I210&gt;0)),1,0)</f>
        <v>1</v>
      </c>
      <c r="S210" s="15" t="n">
        <f aca="false">IF(L210&gt;0,1,0)</f>
        <v>0</v>
      </c>
    </row>
    <row r="211" customFormat="false" ht="15" hidden="false" customHeight="false" outlineLevel="0" collapsed="false">
      <c r="A211" s="15" t="n">
        <v>210</v>
      </c>
      <c r="B211" s="15" t="n">
        <f aca="false">INT((A211-1)/12)+1</f>
        <v>18</v>
      </c>
      <c r="C211" s="15" t="n">
        <f aca="false">MIN(Inputs!$C$4+B211-1,99)</f>
        <v>91</v>
      </c>
      <c r="D211" s="55" t="n">
        <f aca="false">Inputs!$C$29</f>
        <v>0.06</v>
      </c>
      <c r="E211" s="15" t="n">
        <f aca="false">R210</f>
        <v>1</v>
      </c>
      <c r="F211" s="56" t="n">
        <f aca="false">Q210</f>
        <v>0</v>
      </c>
      <c r="G211" s="56" t="n">
        <f aca="false">IF(AND(MOD(A211-1,12)=0,B211&lt;=Inputs!$C$7,E211=0),Inputs!$C$6,0)</f>
        <v>0</v>
      </c>
      <c r="H211" s="56" t="n">
        <f aca="false">IF(B211=1,G211*Inputs!$C$9,0)</f>
        <v>0</v>
      </c>
      <c r="I211" s="56" t="n">
        <f aca="false">I210+G211</f>
        <v>120000</v>
      </c>
      <c r="J211" s="56" t="n">
        <f aca="false">(F211+G211+H211)*((1+D211)^(1/12)-1)</f>
        <v>0</v>
      </c>
      <c r="K211" s="56" t="n">
        <f aca="false">(F211+G211+H211+J211)*(Inputs!$C$14+IF(B211&lt;=10,Inputs!$C$12,Inputs!$C$13))/12</f>
        <v>0</v>
      </c>
      <c r="L211" s="56" t="n">
        <f aca="false">IF(OR(E211=1,A211&lt;=Inputs!$C$15),0,MAX(Inputs!$C$8*I211-(F211+G211+H211+J211-K211),0))</f>
        <v>0</v>
      </c>
      <c r="M211" s="56" t="n">
        <f aca="false">L211*INDEX(Rates!$B$2:$C$101,C211+1,IF(Inputs!$C$5="Male",1,2))/1000/12*Inputs!$C$16</f>
        <v>0</v>
      </c>
      <c r="N211" s="56" t="n">
        <f aca="false">IF($V$1=1,MAX(F211+G211+H211+J211-K211-M211,0)*Inputs!$C$22/12,0)</f>
        <v>0</v>
      </c>
      <c r="O211" s="56" t="n">
        <f aca="false">IF(AND(MOD(A211,12)=0,B211&gt;=Inputs!$C$18),MAX(F211+G211+H211+J211-K211-M211-N211,0)*Inputs!$C$17,0)</f>
        <v>0</v>
      </c>
      <c r="P211" s="56" t="n">
        <f aca="false">F211+G211+H211+J211-K211-M211-N211+O211</f>
        <v>0</v>
      </c>
      <c r="Q211" s="56" t="n">
        <f aca="false">IF(OR(E211=1,P211&lt;=0),0,P211)</f>
        <v>0</v>
      </c>
      <c r="R211" s="15" t="n">
        <f aca="false">IF(OR(E211=1,AND(P211&lt;=0,I211&gt;0)),1,0)</f>
        <v>1</v>
      </c>
      <c r="S211" s="15" t="n">
        <f aca="false">IF(L211&gt;0,1,0)</f>
        <v>0</v>
      </c>
    </row>
    <row r="212" customFormat="false" ht="15" hidden="false" customHeight="false" outlineLevel="0" collapsed="false">
      <c r="A212" s="15" t="n">
        <v>211</v>
      </c>
      <c r="B212" s="15" t="n">
        <f aca="false">INT((A212-1)/12)+1</f>
        <v>18</v>
      </c>
      <c r="C212" s="15" t="n">
        <f aca="false">MIN(Inputs!$C$4+B212-1,99)</f>
        <v>91</v>
      </c>
      <c r="D212" s="55" t="n">
        <f aca="false">Inputs!$C$29</f>
        <v>0.06</v>
      </c>
      <c r="E212" s="15" t="n">
        <f aca="false">R211</f>
        <v>1</v>
      </c>
      <c r="F212" s="56" t="n">
        <f aca="false">Q211</f>
        <v>0</v>
      </c>
      <c r="G212" s="56" t="n">
        <f aca="false">IF(AND(MOD(A212-1,12)=0,B212&lt;=Inputs!$C$7,E212=0),Inputs!$C$6,0)</f>
        <v>0</v>
      </c>
      <c r="H212" s="56" t="n">
        <f aca="false">IF(B212=1,G212*Inputs!$C$9,0)</f>
        <v>0</v>
      </c>
      <c r="I212" s="56" t="n">
        <f aca="false">I211+G212</f>
        <v>120000</v>
      </c>
      <c r="J212" s="56" t="n">
        <f aca="false">(F212+G212+H212)*((1+D212)^(1/12)-1)</f>
        <v>0</v>
      </c>
      <c r="K212" s="56" t="n">
        <f aca="false">(F212+G212+H212+J212)*(Inputs!$C$14+IF(B212&lt;=10,Inputs!$C$12,Inputs!$C$13))/12</f>
        <v>0</v>
      </c>
      <c r="L212" s="56" t="n">
        <f aca="false">IF(OR(E212=1,A212&lt;=Inputs!$C$15),0,MAX(Inputs!$C$8*I212-(F212+G212+H212+J212-K212),0))</f>
        <v>0</v>
      </c>
      <c r="M212" s="56" t="n">
        <f aca="false">L212*INDEX(Rates!$B$2:$C$101,C212+1,IF(Inputs!$C$5="Male",1,2))/1000/12*Inputs!$C$16</f>
        <v>0</v>
      </c>
      <c r="N212" s="56" t="n">
        <f aca="false">IF($V$1=1,MAX(F212+G212+H212+J212-K212-M212,0)*Inputs!$C$22/12,0)</f>
        <v>0</v>
      </c>
      <c r="O212" s="56" t="n">
        <f aca="false">IF(AND(MOD(A212,12)=0,B212&gt;=Inputs!$C$18),MAX(F212+G212+H212+J212-K212-M212-N212,0)*Inputs!$C$17,0)</f>
        <v>0</v>
      </c>
      <c r="P212" s="56" t="n">
        <f aca="false">F212+G212+H212+J212-K212-M212-N212+O212</f>
        <v>0</v>
      </c>
      <c r="Q212" s="56" t="n">
        <f aca="false">IF(OR(E212=1,P212&lt;=0),0,P212)</f>
        <v>0</v>
      </c>
      <c r="R212" s="15" t="n">
        <f aca="false">IF(OR(E212=1,AND(P212&lt;=0,I212&gt;0)),1,0)</f>
        <v>1</v>
      </c>
      <c r="S212" s="15" t="n">
        <f aca="false">IF(L212&gt;0,1,0)</f>
        <v>0</v>
      </c>
    </row>
    <row r="213" customFormat="false" ht="15" hidden="false" customHeight="false" outlineLevel="0" collapsed="false">
      <c r="A213" s="15" t="n">
        <v>212</v>
      </c>
      <c r="B213" s="15" t="n">
        <f aca="false">INT((A213-1)/12)+1</f>
        <v>18</v>
      </c>
      <c r="C213" s="15" t="n">
        <f aca="false">MIN(Inputs!$C$4+B213-1,99)</f>
        <v>91</v>
      </c>
      <c r="D213" s="55" t="n">
        <f aca="false">Inputs!$C$29</f>
        <v>0.06</v>
      </c>
      <c r="E213" s="15" t="n">
        <f aca="false">R212</f>
        <v>1</v>
      </c>
      <c r="F213" s="56" t="n">
        <f aca="false">Q212</f>
        <v>0</v>
      </c>
      <c r="G213" s="56" t="n">
        <f aca="false">IF(AND(MOD(A213-1,12)=0,B213&lt;=Inputs!$C$7,E213=0),Inputs!$C$6,0)</f>
        <v>0</v>
      </c>
      <c r="H213" s="56" t="n">
        <f aca="false">IF(B213=1,G213*Inputs!$C$9,0)</f>
        <v>0</v>
      </c>
      <c r="I213" s="56" t="n">
        <f aca="false">I212+G213</f>
        <v>120000</v>
      </c>
      <c r="J213" s="56" t="n">
        <f aca="false">(F213+G213+H213)*((1+D213)^(1/12)-1)</f>
        <v>0</v>
      </c>
      <c r="K213" s="56" t="n">
        <f aca="false">(F213+G213+H213+J213)*(Inputs!$C$14+IF(B213&lt;=10,Inputs!$C$12,Inputs!$C$13))/12</f>
        <v>0</v>
      </c>
      <c r="L213" s="56" t="n">
        <f aca="false">IF(OR(E213=1,A213&lt;=Inputs!$C$15),0,MAX(Inputs!$C$8*I213-(F213+G213+H213+J213-K213),0))</f>
        <v>0</v>
      </c>
      <c r="M213" s="56" t="n">
        <f aca="false">L213*INDEX(Rates!$B$2:$C$101,C213+1,IF(Inputs!$C$5="Male",1,2))/1000/12*Inputs!$C$16</f>
        <v>0</v>
      </c>
      <c r="N213" s="56" t="n">
        <f aca="false">IF($V$1=1,MAX(F213+G213+H213+J213-K213-M213,0)*Inputs!$C$22/12,0)</f>
        <v>0</v>
      </c>
      <c r="O213" s="56" t="n">
        <f aca="false">IF(AND(MOD(A213,12)=0,B213&gt;=Inputs!$C$18),MAX(F213+G213+H213+J213-K213-M213-N213,0)*Inputs!$C$17,0)</f>
        <v>0</v>
      </c>
      <c r="P213" s="56" t="n">
        <f aca="false">F213+G213+H213+J213-K213-M213-N213+O213</f>
        <v>0</v>
      </c>
      <c r="Q213" s="56" t="n">
        <f aca="false">IF(OR(E213=1,P213&lt;=0),0,P213)</f>
        <v>0</v>
      </c>
      <c r="R213" s="15" t="n">
        <f aca="false">IF(OR(E213=1,AND(P213&lt;=0,I213&gt;0)),1,0)</f>
        <v>1</v>
      </c>
      <c r="S213" s="15" t="n">
        <f aca="false">IF(L213&gt;0,1,0)</f>
        <v>0</v>
      </c>
    </row>
    <row r="214" customFormat="false" ht="15" hidden="false" customHeight="false" outlineLevel="0" collapsed="false">
      <c r="A214" s="15" t="n">
        <v>213</v>
      </c>
      <c r="B214" s="15" t="n">
        <f aca="false">INT((A214-1)/12)+1</f>
        <v>18</v>
      </c>
      <c r="C214" s="15" t="n">
        <f aca="false">MIN(Inputs!$C$4+B214-1,99)</f>
        <v>91</v>
      </c>
      <c r="D214" s="55" t="n">
        <f aca="false">Inputs!$C$29</f>
        <v>0.06</v>
      </c>
      <c r="E214" s="15" t="n">
        <f aca="false">R213</f>
        <v>1</v>
      </c>
      <c r="F214" s="56" t="n">
        <f aca="false">Q213</f>
        <v>0</v>
      </c>
      <c r="G214" s="56" t="n">
        <f aca="false">IF(AND(MOD(A214-1,12)=0,B214&lt;=Inputs!$C$7,E214=0),Inputs!$C$6,0)</f>
        <v>0</v>
      </c>
      <c r="H214" s="56" t="n">
        <f aca="false">IF(B214=1,G214*Inputs!$C$9,0)</f>
        <v>0</v>
      </c>
      <c r="I214" s="56" t="n">
        <f aca="false">I213+G214</f>
        <v>120000</v>
      </c>
      <c r="J214" s="56" t="n">
        <f aca="false">(F214+G214+H214)*((1+D214)^(1/12)-1)</f>
        <v>0</v>
      </c>
      <c r="K214" s="56" t="n">
        <f aca="false">(F214+G214+H214+J214)*(Inputs!$C$14+IF(B214&lt;=10,Inputs!$C$12,Inputs!$C$13))/12</f>
        <v>0</v>
      </c>
      <c r="L214" s="56" t="n">
        <f aca="false">IF(OR(E214=1,A214&lt;=Inputs!$C$15),0,MAX(Inputs!$C$8*I214-(F214+G214+H214+J214-K214),0))</f>
        <v>0</v>
      </c>
      <c r="M214" s="56" t="n">
        <f aca="false">L214*INDEX(Rates!$B$2:$C$101,C214+1,IF(Inputs!$C$5="Male",1,2))/1000/12*Inputs!$C$16</f>
        <v>0</v>
      </c>
      <c r="N214" s="56" t="n">
        <f aca="false">IF($V$1=1,MAX(F214+G214+H214+J214-K214-M214,0)*Inputs!$C$22/12,0)</f>
        <v>0</v>
      </c>
      <c r="O214" s="56" t="n">
        <f aca="false">IF(AND(MOD(A214,12)=0,B214&gt;=Inputs!$C$18),MAX(F214+G214+H214+J214-K214-M214-N214,0)*Inputs!$C$17,0)</f>
        <v>0</v>
      </c>
      <c r="P214" s="56" t="n">
        <f aca="false">F214+G214+H214+J214-K214-M214-N214+O214</f>
        <v>0</v>
      </c>
      <c r="Q214" s="56" t="n">
        <f aca="false">IF(OR(E214=1,P214&lt;=0),0,P214)</f>
        <v>0</v>
      </c>
      <c r="R214" s="15" t="n">
        <f aca="false">IF(OR(E214=1,AND(P214&lt;=0,I214&gt;0)),1,0)</f>
        <v>1</v>
      </c>
      <c r="S214" s="15" t="n">
        <f aca="false">IF(L214&gt;0,1,0)</f>
        <v>0</v>
      </c>
    </row>
    <row r="215" customFormat="false" ht="15" hidden="false" customHeight="false" outlineLevel="0" collapsed="false">
      <c r="A215" s="15" t="n">
        <v>214</v>
      </c>
      <c r="B215" s="15" t="n">
        <f aca="false">INT((A215-1)/12)+1</f>
        <v>18</v>
      </c>
      <c r="C215" s="15" t="n">
        <f aca="false">MIN(Inputs!$C$4+B215-1,99)</f>
        <v>91</v>
      </c>
      <c r="D215" s="55" t="n">
        <f aca="false">Inputs!$C$29</f>
        <v>0.06</v>
      </c>
      <c r="E215" s="15" t="n">
        <f aca="false">R214</f>
        <v>1</v>
      </c>
      <c r="F215" s="56" t="n">
        <f aca="false">Q214</f>
        <v>0</v>
      </c>
      <c r="G215" s="56" t="n">
        <f aca="false">IF(AND(MOD(A215-1,12)=0,B215&lt;=Inputs!$C$7,E215=0),Inputs!$C$6,0)</f>
        <v>0</v>
      </c>
      <c r="H215" s="56" t="n">
        <f aca="false">IF(B215=1,G215*Inputs!$C$9,0)</f>
        <v>0</v>
      </c>
      <c r="I215" s="56" t="n">
        <f aca="false">I214+G215</f>
        <v>120000</v>
      </c>
      <c r="J215" s="56" t="n">
        <f aca="false">(F215+G215+H215)*((1+D215)^(1/12)-1)</f>
        <v>0</v>
      </c>
      <c r="K215" s="56" t="n">
        <f aca="false">(F215+G215+H215+J215)*(Inputs!$C$14+IF(B215&lt;=10,Inputs!$C$12,Inputs!$C$13))/12</f>
        <v>0</v>
      </c>
      <c r="L215" s="56" t="n">
        <f aca="false">IF(OR(E215=1,A215&lt;=Inputs!$C$15),0,MAX(Inputs!$C$8*I215-(F215+G215+H215+J215-K215),0))</f>
        <v>0</v>
      </c>
      <c r="M215" s="56" t="n">
        <f aca="false">L215*INDEX(Rates!$B$2:$C$101,C215+1,IF(Inputs!$C$5="Male",1,2))/1000/12*Inputs!$C$16</f>
        <v>0</v>
      </c>
      <c r="N215" s="56" t="n">
        <f aca="false">IF($V$1=1,MAX(F215+G215+H215+J215-K215-M215,0)*Inputs!$C$22/12,0)</f>
        <v>0</v>
      </c>
      <c r="O215" s="56" t="n">
        <f aca="false">IF(AND(MOD(A215,12)=0,B215&gt;=Inputs!$C$18),MAX(F215+G215+H215+J215-K215-M215-N215,0)*Inputs!$C$17,0)</f>
        <v>0</v>
      </c>
      <c r="P215" s="56" t="n">
        <f aca="false">F215+G215+H215+J215-K215-M215-N215+O215</f>
        <v>0</v>
      </c>
      <c r="Q215" s="56" t="n">
        <f aca="false">IF(OR(E215=1,P215&lt;=0),0,P215)</f>
        <v>0</v>
      </c>
      <c r="R215" s="15" t="n">
        <f aca="false">IF(OR(E215=1,AND(P215&lt;=0,I215&gt;0)),1,0)</f>
        <v>1</v>
      </c>
      <c r="S215" s="15" t="n">
        <f aca="false">IF(L215&gt;0,1,0)</f>
        <v>0</v>
      </c>
    </row>
    <row r="216" customFormat="false" ht="15" hidden="false" customHeight="false" outlineLevel="0" collapsed="false">
      <c r="A216" s="15" t="n">
        <v>215</v>
      </c>
      <c r="B216" s="15" t="n">
        <f aca="false">INT((A216-1)/12)+1</f>
        <v>18</v>
      </c>
      <c r="C216" s="15" t="n">
        <f aca="false">MIN(Inputs!$C$4+B216-1,99)</f>
        <v>91</v>
      </c>
      <c r="D216" s="55" t="n">
        <f aca="false">Inputs!$C$29</f>
        <v>0.06</v>
      </c>
      <c r="E216" s="15" t="n">
        <f aca="false">R215</f>
        <v>1</v>
      </c>
      <c r="F216" s="56" t="n">
        <f aca="false">Q215</f>
        <v>0</v>
      </c>
      <c r="G216" s="56" t="n">
        <f aca="false">IF(AND(MOD(A216-1,12)=0,B216&lt;=Inputs!$C$7,E216=0),Inputs!$C$6,0)</f>
        <v>0</v>
      </c>
      <c r="H216" s="56" t="n">
        <f aca="false">IF(B216=1,G216*Inputs!$C$9,0)</f>
        <v>0</v>
      </c>
      <c r="I216" s="56" t="n">
        <f aca="false">I215+G216</f>
        <v>120000</v>
      </c>
      <c r="J216" s="56" t="n">
        <f aca="false">(F216+G216+H216)*((1+D216)^(1/12)-1)</f>
        <v>0</v>
      </c>
      <c r="K216" s="56" t="n">
        <f aca="false">(F216+G216+H216+J216)*(Inputs!$C$14+IF(B216&lt;=10,Inputs!$C$12,Inputs!$C$13))/12</f>
        <v>0</v>
      </c>
      <c r="L216" s="56" t="n">
        <f aca="false">IF(OR(E216=1,A216&lt;=Inputs!$C$15),0,MAX(Inputs!$C$8*I216-(F216+G216+H216+J216-K216),0))</f>
        <v>0</v>
      </c>
      <c r="M216" s="56" t="n">
        <f aca="false">L216*INDEX(Rates!$B$2:$C$101,C216+1,IF(Inputs!$C$5="Male",1,2))/1000/12*Inputs!$C$16</f>
        <v>0</v>
      </c>
      <c r="N216" s="56" t="n">
        <f aca="false">IF($V$1=1,MAX(F216+G216+H216+J216-K216-M216,0)*Inputs!$C$22/12,0)</f>
        <v>0</v>
      </c>
      <c r="O216" s="56" t="n">
        <f aca="false">IF(AND(MOD(A216,12)=0,B216&gt;=Inputs!$C$18),MAX(F216+G216+H216+J216-K216-M216-N216,0)*Inputs!$C$17,0)</f>
        <v>0</v>
      </c>
      <c r="P216" s="56" t="n">
        <f aca="false">F216+G216+H216+J216-K216-M216-N216+O216</f>
        <v>0</v>
      </c>
      <c r="Q216" s="56" t="n">
        <f aca="false">IF(OR(E216=1,P216&lt;=0),0,P216)</f>
        <v>0</v>
      </c>
      <c r="R216" s="15" t="n">
        <f aca="false">IF(OR(E216=1,AND(P216&lt;=0,I216&gt;0)),1,0)</f>
        <v>1</v>
      </c>
      <c r="S216" s="15" t="n">
        <f aca="false">IF(L216&gt;0,1,0)</f>
        <v>0</v>
      </c>
    </row>
    <row r="217" customFormat="false" ht="15" hidden="false" customHeight="false" outlineLevel="0" collapsed="false">
      <c r="A217" s="15" t="n">
        <v>216</v>
      </c>
      <c r="B217" s="15" t="n">
        <f aca="false">INT((A217-1)/12)+1</f>
        <v>18</v>
      </c>
      <c r="C217" s="15" t="n">
        <f aca="false">MIN(Inputs!$C$4+B217-1,99)</f>
        <v>91</v>
      </c>
      <c r="D217" s="55" t="n">
        <f aca="false">Inputs!$C$29</f>
        <v>0.06</v>
      </c>
      <c r="E217" s="15" t="n">
        <f aca="false">R216</f>
        <v>1</v>
      </c>
      <c r="F217" s="56" t="n">
        <f aca="false">Q216</f>
        <v>0</v>
      </c>
      <c r="G217" s="56" t="n">
        <f aca="false">IF(AND(MOD(A217-1,12)=0,B217&lt;=Inputs!$C$7,E217=0),Inputs!$C$6,0)</f>
        <v>0</v>
      </c>
      <c r="H217" s="56" t="n">
        <f aca="false">IF(B217=1,G217*Inputs!$C$9,0)</f>
        <v>0</v>
      </c>
      <c r="I217" s="56" t="n">
        <f aca="false">I216+G217</f>
        <v>120000</v>
      </c>
      <c r="J217" s="56" t="n">
        <f aca="false">(F217+G217+H217)*((1+D217)^(1/12)-1)</f>
        <v>0</v>
      </c>
      <c r="K217" s="56" t="n">
        <f aca="false">(F217+G217+H217+J217)*(Inputs!$C$14+IF(B217&lt;=10,Inputs!$C$12,Inputs!$C$13))/12</f>
        <v>0</v>
      </c>
      <c r="L217" s="56" t="n">
        <f aca="false">IF(OR(E217=1,A217&lt;=Inputs!$C$15),0,MAX(Inputs!$C$8*I217-(F217+G217+H217+J217-K217),0))</f>
        <v>0</v>
      </c>
      <c r="M217" s="56" t="n">
        <f aca="false">L217*INDEX(Rates!$B$2:$C$101,C217+1,IF(Inputs!$C$5="Male",1,2))/1000/12*Inputs!$C$16</f>
        <v>0</v>
      </c>
      <c r="N217" s="56" t="n">
        <f aca="false">IF($V$1=1,MAX(F217+G217+H217+J217-K217-M217,0)*Inputs!$C$22/12,0)</f>
        <v>0</v>
      </c>
      <c r="O217" s="56" t="n">
        <f aca="false">IF(AND(MOD(A217,12)=0,B217&gt;=Inputs!$C$18),MAX(F217+G217+H217+J217-K217-M217-N217,0)*Inputs!$C$17,0)</f>
        <v>0</v>
      </c>
      <c r="P217" s="56" t="n">
        <f aca="false">F217+G217+H217+J217-K217-M217-N217+O217</f>
        <v>0</v>
      </c>
      <c r="Q217" s="56" t="n">
        <f aca="false">IF(OR(E217=1,P217&lt;=0),0,P217)</f>
        <v>0</v>
      </c>
      <c r="R217" s="15" t="n">
        <f aca="false">IF(OR(E217=1,AND(P217&lt;=0,I217&gt;0)),1,0)</f>
        <v>1</v>
      </c>
      <c r="S217" s="15" t="n">
        <f aca="false">IF(L217&gt;0,1,0)</f>
        <v>0</v>
      </c>
    </row>
    <row r="218" customFormat="false" ht="15" hidden="false" customHeight="false" outlineLevel="0" collapsed="false">
      <c r="A218" s="15" t="n">
        <v>217</v>
      </c>
      <c r="B218" s="15" t="n">
        <f aca="false">INT((A218-1)/12)+1</f>
        <v>19</v>
      </c>
      <c r="C218" s="15" t="n">
        <f aca="false">MIN(Inputs!$C$4+B218-1,99)</f>
        <v>92</v>
      </c>
      <c r="D218" s="55" t="n">
        <f aca="false">Inputs!$C$29</f>
        <v>0.06</v>
      </c>
      <c r="E218" s="15" t="n">
        <f aca="false">R217</f>
        <v>1</v>
      </c>
      <c r="F218" s="56" t="n">
        <f aca="false">Q217</f>
        <v>0</v>
      </c>
      <c r="G218" s="56" t="n">
        <f aca="false">IF(AND(MOD(A218-1,12)=0,B218&lt;=Inputs!$C$7,E218=0),Inputs!$C$6,0)</f>
        <v>0</v>
      </c>
      <c r="H218" s="56" t="n">
        <f aca="false">IF(B218=1,G218*Inputs!$C$9,0)</f>
        <v>0</v>
      </c>
      <c r="I218" s="56" t="n">
        <f aca="false">I217+G218</f>
        <v>120000</v>
      </c>
      <c r="J218" s="56" t="n">
        <f aca="false">(F218+G218+H218)*((1+D218)^(1/12)-1)</f>
        <v>0</v>
      </c>
      <c r="K218" s="56" t="n">
        <f aca="false">(F218+G218+H218+J218)*(Inputs!$C$14+IF(B218&lt;=10,Inputs!$C$12,Inputs!$C$13))/12</f>
        <v>0</v>
      </c>
      <c r="L218" s="56" t="n">
        <f aca="false">IF(OR(E218=1,A218&lt;=Inputs!$C$15),0,MAX(Inputs!$C$8*I218-(F218+G218+H218+J218-K218),0))</f>
        <v>0</v>
      </c>
      <c r="M218" s="56" t="n">
        <f aca="false">L218*INDEX(Rates!$B$2:$C$101,C218+1,IF(Inputs!$C$5="Male",1,2))/1000/12*Inputs!$C$16</f>
        <v>0</v>
      </c>
      <c r="N218" s="56" t="n">
        <f aca="false">IF($V$1=1,MAX(F218+G218+H218+J218-K218-M218,0)*Inputs!$C$22/12,0)</f>
        <v>0</v>
      </c>
      <c r="O218" s="56" t="n">
        <f aca="false">IF(AND(MOD(A218,12)=0,B218&gt;=Inputs!$C$18),MAX(F218+G218+H218+J218-K218-M218-N218,0)*Inputs!$C$17,0)</f>
        <v>0</v>
      </c>
      <c r="P218" s="56" t="n">
        <f aca="false">F218+G218+H218+J218-K218-M218-N218+O218</f>
        <v>0</v>
      </c>
      <c r="Q218" s="56" t="n">
        <f aca="false">IF(OR(E218=1,P218&lt;=0),0,P218)</f>
        <v>0</v>
      </c>
      <c r="R218" s="15" t="n">
        <f aca="false">IF(OR(E218=1,AND(P218&lt;=0,I218&gt;0)),1,0)</f>
        <v>1</v>
      </c>
      <c r="S218" s="15" t="n">
        <f aca="false">IF(L218&gt;0,1,0)</f>
        <v>0</v>
      </c>
    </row>
    <row r="219" customFormat="false" ht="15" hidden="false" customHeight="false" outlineLevel="0" collapsed="false">
      <c r="A219" s="15" t="n">
        <v>218</v>
      </c>
      <c r="B219" s="15" t="n">
        <f aca="false">INT((A219-1)/12)+1</f>
        <v>19</v>
      </c>
      <c r="C219" s="15" t="n">
        <f aca="false">MIN(Inputs!$C$4+B219-1,99)</f>
        <v>92</v>
      </c>
      <c r="D219" s="55" t="n">
        <f aca="false">Inputs!$C$29</f>
        <v>0.06</v>
      </c>
      <c r="E219" s="15" t="n">
        <f aca="false">R218</f>
        <v>1</v>
      </c>
      <c r="F219" s="56" t="n">
        <f aca="false">Q218</f>
        <v>0</v>
      </c>
      <c r="G219" s="56" t="n">
        <f aca="false">IF(AND(MOD(A219-1,12)=0,B219&lt;=Inputs!$C$7,E219=0),Inputs!$C$6,0)</f>
        <v>0</v>
      </c>
      <c r="H219" s="56" t="n">
        <f aca="false">IF(B219=1,G219*Inputs!$C$9,0)</f>
        <v>0</v>
      </c>
      <c r="I219" s="56" t="n">
        <f aca="false">I218+G219</f>
        <v>120000</v>
      </c>
      <c r="J219" s="56" t="n">
        <f aca="false">(F219+G219+H219)*((1+D219)^(1/12)-1)</f>
        <v>0</v>
      </c>
      <c r="K219" s="56" t="n">
        <f aca="false">(F219+G219+H219+J219)*(Inputs!$C$14+IF(B219&lt;=10,Inputs!$C$12,Inputs!$C$13))/12</f>
        <v>0</v>
      </c>
      <c r="L219" s="56" t="n">
        <f aca="false">IF(OR(E219=1,A219&lt;=Inputs!$C$15),0,MAX(Inputs!$C$8*I219-(F219+G219+H219+J219-K219),0))</f>
        <v>0</v>
      </c>
      <c r="M219" s="56" t="n">
        <f aca="false">L219*INDEX(Rates!$B$2:$C$101,C219+1,IF(Inputs!$C$5="Male",1,2))/1000/12*Inputs!$C$16</f>
        <v>0</v>
      </c>
      <c r="N219" s="56" t="n">
        <f aca="false">IF($V$1=1,MAX(F219+G219+H219+J219-K219-M219,0)*Inputs!$C$22/12,0)</f>
        <v>0</v>
      </c>
      <c r="O219" s="56" t="n">
        <f aca="false">IF(AND(MOD(A219,12)=0,B219&gt;=Inputs!$C$18),MAX(F219+G219+H219+J219-K219-M219-N219,0)*Inputs!$C$17,0)</f>
        <v>0</v>
      </c>
      <c r="P219" s="56" t="n">
        <f aca="false">F219+G219+H219+J219-K219-M219-N219+O219</f>
        <v>0</v>
      </c>
      <c r="Q219" s="56" t="n">
        <f aca="false">IF(OR(E219=1,P219&lt;=0),0,P219)</f>
        <v>0</v>
      </c>
      <c r="R219" s="15" t="n">
        <f aca="false">IF(OR(E219=1,AND(P219&lt;=0,I219&gt;0)),1,0)</f>
        <v>1</v>
      </c>
      <c r="S219" s="15" t="n">
        <f aca="false">IF(L219&gt;0,1,0)</f>
        <v>0</v>
      </c>
    </row>
    <row r="220" customFormat="false" ht="15" hidden="false" customHeight="false" outlineLevel="0" collapsed="false">
      <c r="A220" s="15" t="n">
        <v>219</v>
      </c>
      <c r="B220" s="15" t="n">
        <f aca="false">INT((A220-1)/12)+1</f>
        <v>19</v>
      </c>
      <c r="C220" s="15" t="n">
        <f aca="false">MIN(Inputs!$C$4+B220-1,99)</f>
        <v>92</v>
      </c>
      <c r="D220" s="55" t="n">
        <f aca="false">Inputs!$C$29</f>
        <v>0.06</v>
      </c>
      <c r="E220" s="15" t="n">
        <f aca="false">R219</f>
        <v>1</v>
      </c>
      <c r="F220" s="56" t="n">
        <f aca="false">Q219</f>
        <v>0</v>
      </c>
      <c r="G220" s="56" t="n">
        <f aca="false">IF(AND(MOD(A220-1,12)=0,B220&lt;=Inputs!$C$7,E220=0),Inputs!$C$6,0)</f>
        <v>0</v>
      </c>
      <c r="H220" s="56" t="n">
        <f aca="false">IF(B220=1,G220*Inputs!$C$9,0)</f>
        <v>0</v>
      </c>
      <c r="I220" s="56" t="n">
        <f aca="false">I219+G220</f>
        <v>120000</v>
      </c>
      <c r="J220" s="56" t="n">
        <f aca="false">(F220+G220+H220)*((1+D220)^(1/12)-1)</f>
        <v>0</v>
      </c>
      <c r="K220" s="56" t="n">
        <f aca="false">(F220+G220+H220+J220)*(Inputs!$C$14+IF(B220&lt;=10,Inputs!$C$12,Inputs!$C$13))/12</f>
        <v>0</v>
      </c>
      <c r="L220" s="56" t="n">
        <f aca="false">IF(OR(E220=1,A220&lt;=Inputs!$C$15),0,MAX(Inputs!$C$8*I220-(F220+G220+H220+J220-K220),0))</f>
        <v>0</v>
      </c>
      <c r="M220" s="56" t="n">
        <f aca="false">L220*INDEX(Rates!$B$2:$C$101,C220+1,IF(Inputs!$C$5="Male",1,2))/1000/12*Inputs!$C$16</f>
        <v>0</v>
      </c>
      <c r="N220" s="56" t="n">
        <f aca="false">IF($V$1=1,MAX(F220+G220+H220+J220-K220-M220,0)*Inputs!$C$22/12,0)</f>
        <v>0</v>
      </c>
      <c r="O220" s="56" t="n">
        <f aca="false">IF(AND(MOD(A220,12)=0,B220&gt;=Inputs!$C$18),MAX(F220+G220+H220+J220-K220-M220-N220,0)*Inputs!$C$17,0)</f>
        <v>0</v>
      </c>
      <c r="P220" s="56" t="n">
        <f aca="false">F220+G220+H220+J220-K220-M220-N220+O220</f>
        <v>0</v>
      </c>
      <c r="Q220" s="56" t="n">
        <f aca="false">IF(OR(E220=1,P220&lt;=0),0,P220)</f>
        <v>0</v>
      </c>
      <c r="R220" s="15" t="n">
        <f aca="false">IF(OR(E220=1,AND(P220&lt;=0,I220&gt;0)),1,0)</f>
        <v>1</v>
      </c>
      <c r="S220" s="15" t="n">
        <f aca="false">IF(L220&gt;0,1,0)</f>
        <v>0</v>
      </c>
    </row>
    <row r="221" customFormat="false" ht="15" hidden="false" customHeight="false" outlineLevel="0" collapsed="false">
      <c r="A221" s="15" t="n">
        <v>220</v>
      </c>
      <c r="B221" s="15" t="n">
        <f aca="false">INT((A221-1)/12)+1</f>
        <v>19</v>
      </c>
      <c r="C221" s="15" t="n">
        <f aca="false">MIN(Inputs!$C$4+B221-1,99)</f>
        <v>92</v>
      </c>
      <c r="D221" s="55" t="n">
        <f aca="false">Inputs!$C$29</f>
        <v>0.06</v>
      </c>
      <c r="E221" s="15" t="n">
        <f aca="false">R220</f>
        <v>1</v>
      </c>
      <c r="F221" s="56" t="n">
        <f aca="false">Q220</f>
        <v>0</v>
      </c>
      <c r="G221" s="56" t="n">
        <f aca="false">IF(AND(MOD(A221-1,12)=0,B221&lt;=Inputs!$C$7,E221=0),Inputs!$C$6,0)</f>
        <v>0</v>
      </c>
      <c r="H221" s="56" t="n">
        <f aca="false">IF(B221=1,G221*Inputs!$C$9,0)</f>
        <v>0</v>
      </c>
      <c r="I221" s="56" t="n">
        <f aca="false">I220+G221</f>
        <v>120000</v>
      </c>
      <c r="J221" s="56" t="n">
        <f aca="false">(F221+G221+H221)*((1+D221)^(1/12)-1)</f>
        <v>0</v>
      </c>
      <c r="K221" s="56" t="n">
        <f aca="false">(F221+G221+H221+J221)*(Inputs!$C$14+IF(B221&lt;=10,Inputs!$C$12,Inputs!$C$13))/12</f>
        <v>0</v>
      </c>
      <c r="L221" s="56" t="n">
        <f aca="false">IF(OR(E221=1,A221&lt;=Inputs!$C$15),0,MAX(Inputs!$C$8*I221-(F221+G221+H221+J221-K221),0))</f>
        <v>0</v>
      </c>
      <c r="M221" s="56" t="n">
        <f aca="false">L221*INDEX(Rates!$B$2:$C$101,C221+1,IF(Inputs!$C$5="Male",1,2))/1000/12*Inputs!$C$16</f>
        <v>0</v>
      </c>
      <c r="N221" s="56" t="n">
        <f aca="false">IF($V$1=1,MAX(F221+G221+H221+J221-K221-M221,0)*Inputs!$C$22/12,0)</f>
        <v>0</v>
      </c>
      <c r="O221" s="56" t="n">
        <f aca="false">IF(AND(MOD(A221,12)=0,B221&gt;=Inputs!$C$18),MAX(F221+G221+H221+J221-K221-M221-N221,0)*Inputs!$C$17,0)</f>
        <v>0</v>
      </c>
      <c r="P221" s="56" t="n">
        <f aca="false">F221+G221+H221+J221-K221-M221-N221+O221</f>
        <v>0</v>
      </c>
      <c r="Q221" s="56" t="n">
        <f aca="false">IF(OR(E221=1,P221&lt;=0),0,P221)</f>
        <v>0</v>
      </c>
      <c r="R221" s="15" t="n">
        <f aca="false">IF(OR(E221=1,AND(P221&lt;=0,I221&gt;0)),1,0)</f>
        <v>1</v>
      </c>
      <c r="S221" s="15" t="n">
        <f aca="false">IF(L221&gt;0,1,0)</f>
        <v>0</v>
      </c>
    </row>
    <row r="222" customFormat="false" ht="15" hidden="false" customHeight="false" outlineLevel="0" collapsed="false">
      <c r="A222" s="15" t="n">
        <v>221</v>
      </c>
      <c r="B222" s="15" t="n">
        <f aca="false">INT((A222-1)/12)+1</f>
        <v>19</v>
      </c>
      <c r="C222" s="15" t="n">
        <f aca="false">MIN(Inputs!$C$4+B222-1,99)</f>
        <v>92</v>
      </c>
      <c r="D222" s="55" t="n">
        <f aca="false">Inputs!$C$29</f>
        <v>0.06</v>
      </c>
      <c r="E222" s="15" t="n">
        <f aca="false">R221</f>
        <v>1</v>
      </c>
      <c r="F222" s="56" t="n">
        <f aca="false">Q221</f>
        <v>0</v>
      </c>
      <c r="G222" s="56" t="n">
        <f aca="false">IF(AND(MOD(A222-1,12)=0,B222&lt;=Inputs!$C$7,E222=0),Inputs!$C$6,0)</f>
        <v>0</v>
      </c>
      <c r="H222" s="56" t="n">
        <f aca="false">IF(B222=1,G222*Inputs!$C$9,0)</f>
        <v>0</v>
      </c>
      <c r="I222" s="56" t="n">
        <f aca="false">I221+G222</f>
        <v>120000</v>
      </c>
      <c r="J222" s="56" t="n">
        <f aca="false">(F222+G222+H222)*((1+D222)^(1/12)-1)</f>
        <v>0</v>
      </c>
      <c r="K222" s="56" t="n">
        <f aca="false">(F222+G222+H222+J222)*(Inputs!$C$14+IF(B222&lt;=10,Inputs!$C$12,Inputs!$C$13))/12</f>
        <v>0</v>
      </c>
      <c r="L222" s="56" t="n">
        <f aca="false">IF(OR(E222=1,A222&lt;=Inputs!$C$15),0,MAX(Inputs!$C$8*I222-(F222+G222+H222+J222-K222),0))</f>
        <v>0</v>
      </c>
      <c r="M222" s="56" t="n">
        <f aca="false">L222*INDEX(Rates!$B$2:$C$101,C222+1,IF(Inputs!$C$5="Male",1,2))/1000/12*Inputs!$C$16</f>
        <v>0</v>
      </c>
      <c r="N222" s="56" t="n">
        <f aca="false">IF($V$1=1,MAX(F222+G222+H222+J222-K222-M222,0)*Inputs!$C$22/12,0)</f>
        <v>0</v>
      </c>
      <c r="O222" s="56" t="n">
        <f aca="false">IF(AND(MOD(A222,12)=0,B222&gt;=Inputs!$C$18),MAX(F222+G222+H222+J222-K222-M222-N222,0)*Inputs!$C$17,0)</f>
        <v>0</v>
      </c>
      <c r="P222" s="56" t="n">
        <f aca="false">F222+G222+H222+J222-K222-M222-N222+O222</f>
        <v>0</v>
      </c>
      <c r="Q222" s="56" t="n">
        <f aca="false">IF(OR(E222=1,P222&lt;=0),0,P222)</f>
        <v>0</v>
      </c>
      <c r="R222" s="15" t="n">
        <f aca="false">IF(OR(E222=1,AND(P222&lt;=0,I222&gt;0)),1,0)</f>
        <v>1</v>
      </c>
      <c r="S222" s="15" t="n">
        <f aca="false">IF(L222&gt;0,1,0)</f>
        <v>0</v>
      </c>
    </row>
    <row r="223" customFormat="false" ht="15" hidden="false" customHeight="false" outlineLevel="0" collapsed="false">
      <c r="A223" s="15" t="n">
        <v>222</v>
      </c>
      <c r="B223" s="15" t="n">
        <f aca="false">INT((A223-1)/12)+1</f>
        <v>19</v>
      </c>
      <c r="C223" s="15" t="n">
        <f aca="false">MIN(Inputs!$C$4+B223-1,99)</f>
        <v>92</v>
      </c>
      <c r="D223" s="55" t="n">
        <f aca="false">Inputs!$C$29</f>
        <v>0.06</v>
      </c>
      <c r="E223" s="15" t="n">
        <f aca="false">R222</f>
        <v>1</v>
      </c>
      <c r="F223" s="56" t="n">
        <f aca="false">Q222</f>
        <v>0</v>
      </c>
      <c r="G223" s="56" t="n">
        <f aca="false">IF(AND(MOD(A223-1,12)=0,B223&lt;=Inputs!$C$7,E223=0),Inputs!$C$6,0)</f>
        <v>0</v>
      </c>
      <c r="H223" s="56" t="n">
        <f aca="false">IF(B223=1,G223*Inputs!$C$9,0)</f>
        <v>0</v>
      </c>
      <c r="I223" s="56" t="n">
        <f aca="false">I222+G223</f>
        <v>120000</v>
      </c>
      <c r="J223" s="56" t="n">
        <f aca="false">(F223+G223+H223)*((1+D223)^(1/12)-1)</f>
        <v>0</v>
      </c>
      <c r="K223" s="56" t="n">
        <f aca="false">(F223+G223+H223+J223)*(Inputs!$C$14+IF(B223&lt;=10,Inputs!$C$12,Inputs!$C$13))/12</f>
        <v>0</v>
      </c>
      <c r="L223" s="56" t="n">
        <f aca="false">IF(OR(E223=1,A223&lt;=Inputs!$C$15),0,MAX(Inputs!$C$8*I223-(F223+G223+H223+J223-K223),0))</f>
        <v>0</v>
      </c>
      <c r="M223" s="56" t="n">
        <f aca="false">L223*INDEX(Rates!$B$2:$C$101,C223+1,IF(Inputs!$C$5="Male",1,2))/1000/12*Inputs!$C$16</f>
        <v>0</v>
      </c>
      <c r="N223" s="56" t="n">
        <f aca="false">IF($V$1=1,MAX(F223+G223+H223+J223-K223-M223,0)*Inputs!$C$22/12,0)</f>
        <v>0</v>
      </c>
      <c r="O223" s="56" t="n">
        <f aca="false">IF(AND(MOD(A223,12)=0,B223&gt;=Inputs!$C$18),MAX(F223+G223+H223+J223-K223-M223-N223,0)*Inputs!$C$17,0)</f>
        <v>0</v>
      </c>
      <c r="P223" s="56" t="n">
        <f aca="false">F223+G223+H223+J223-K223-M223-N223+O223</f>
        <v>0</v>
      </c>
      <c r="Q223" s="56" t="n">
        <f aca="false">IF(OR(E223=1,P223&lt;=0),0,P223)</f>
        <v>0</v>
      </c>
      <c r="R223" s="15" t="n">
        <f aca="false">IF(OR(E223=1,AND(P223&lt;=0,I223&gt;0)),1,0)</f>
        <v>1</v>
      </c>
      <c r="S223" s="15" t="n">
        <f aca="false">IF(L223&gt;0,1,0)</f>
        <v>0</v>
      </c>
    </row>
    <row r="224" customFormat="false" ht="15" hidden="false" customHeight="false" outlineLevel="0" collapsed="false">
      <c r="A224" s="15" t="n">
        <v>223</v>
      </c>
      <c r="B224" s="15" t="n">
        <f aca="false">INT((A224-1)/12)+1</f>
        <v>19</v>
      </c>
      <c r="C224" s="15" t="n">
        <f aca="false">MIN(Inputs!$C$4+B224-1,99)</f>
        <v>92</v>
      </c>
      <c r="D224" s="55" t="n">
        <f aca="false">Inputs!$C$29</f>
        <v>0.06</v>
      </c>
      <c r="E224" s="15" t="n">
        <f aca="false">R223</f>
        <v>1</v>
      </c>
      <c r="F224" s="56" t="n">
        <f aca="false">Q223</f>
        <v>0</v>
      </c>
      <c r="G224" s="56" t="n">
        <f aca="false">IF(AND(MOD(A224-1,12)=0,B224&lt;=Inputs!$C$7,E224=0),Inputs!$C$6,0)</f>
        <v>0</v>
      </c>
      <c r="H224" s="56" t="n">
        <f aca="false">IF(B224=1,G224*Inputs!$C$9,0)</f>
        <v>0</v>
      </c>
      <c r="I224" s="56" t="n">
        <f aca="false">I223+G224</f>
        <v>120000</v>
      </c>
      <c r="J224" s="56" t="n">
        <f aca="false">(F224+G224+H224)*((1+D224)^(1/12)-1)</f>
        <v>0</v>
      </c>
      <c r="K224" s="56" t="n">
        <f aca="false">(F224+G224+H224+J224)*(Inputs!$C$14+IF(B224&lt;=10,Inputs!$C$12,Inputs!$C$13))/12</f>
        <v>0</v>
      </c>
      <c r="L224" s="56" t="n">
        <f aca="false">IF(OR(E224=1,A224&lt;=Inputs!$C$15),0,MAX(Inputs!$C$8*I224-(F224+G224+H224+J224-K224),0))</f>
        <v>0</v>
      </c>
      <c r="M224" s="56" t="n">
        <f aca="false">L224*INDEX(Rates!$B$2:$C$101,C224+1,IF(Inputs!$C$5="Male",1,2))/1000/12*Inputs!$C$16</f>
        <v>0</v>
      </c>
      <c r="N224" s="56" t="n">
        <f aca="false">IF($V$1=1,MAX(F224+G224+H224+J224-K224-M224,0)*Inputs!$C$22/12,0)</f>
        <v>0</v>
      </c>
      <c r="O224" s="56" t="n">
        <f aca="false">IF(AND(MOD(A224,12)=0,B224&gt;=Inputs!$C$18),MAX(F224+G224+H224+J224-K224-M224-N224,0)*Inputs!$C$17,0)</f>
        <v>0</v>
      </c>
      <c r="P224" s="56" t="n">
        <f aca="false">F224+G224+H224+J224-K224-M224-N224+O224</f>
        <v>0</v>
      </c>
      <c r="Q224" s="56" t="n">
        <f aca="false">IF(OR(E224=1,P224&lt;=0),0,P224)</f>
        <v>0</v>
      </c>
      <c r="R224" s="15" t="n">
        <f aca="false">IF(OR(E224=1,AND(P224&lt;=0,I224&gt;0)),1,0)</f>
        <v>1</v>
      </c>
      <c r="S224" s="15" t="n">
        <f aca="false">IF(L224&gt;0,1,0)</f>
        <v>0</v>
      </c>
    </row>
    <row r="225" customFormat="false" ht="15" hidden="false" customHeight="false" outlineLevel="0" collapsed="false">
      <c r="A225" s="15" t="n">
        <v>224</v>
      </c>
      <c r="B225" s="15" t="n">
        <f aca="false">INT((A225-1)/12)+1</f>
        <v>19</v>
      </c>
      <c r="C225" s="15" t="n">
        <f aca="false">MIN(Inputs!$C$4+B225-1,99)</f>
        <v>92</v>
      </c>
      <c r="D225" s="55" t="n">
        <f aca="false">Inputs!$C$29</f>
        <v>0.06</v>
      </c>
      <c r="E225" s="15" t="n">
        <f aca="false">R224</f>
        <v>1</v>
      </c>
      <c r="F225" s="56" t="n">
        <f aca="false">Q224</f>
        <v>0</v>
      </c>
      <c r="G225" s="56" t="n">
        <f aca="false">IF(AND(MOD(A225-1,12)=0,B225&lt;=Inputs!$C$7,E225=0),Inputs!$C$6,0)</f>
        <v>0</v>
      </c>
      <c r="H225" s="56" t="n">
        <f aca="false">IF(B225=1,G225*Inputs!$C$9,0)</f>
        <v>0</v>
      </c>
      <c r="I225" s="56" t="n">
        <f aca="false">I224+G225</f>
        <v>120000</v>
      </c>
      <c r="J225" s="56" t="n">
        <f aca="false">(F225+G225+H225)*((1+D225)^(1/12)-1)</f>
        <v>0</v>
      </c>
      <c r="K225" s="56" t="n">
        <f aca="false">(F225+G225+H225+J225)*(Inputs!$C$14+IF(B225&lt;=10,Inputs!$C$12,Inputs!$C$13))/12</f>
        <v>0</v>
      </c>
      <c r="L225" s="56" t="n">
        <f aca="false">IF(OR(E225=1,A225&lt;=Inputs!$C$15),0,MAX(Inputs!$C$8*I225-(F225+G225+H225+J225-K225),0))</f>
        <v>0</v>
      </c>
      <c r="M225" s="56" t="n">
        <f aca="false">L225*INDEX(Rates!$B$2:$C$101,C225+1,IF(Inputs!$C$5="Male",1,2))/1000/12*Inputs!$C$16</f>
        <v>0</v>
      </c>
      <c r="N225" s="56" t="n">
        <f aca="false">IF($V$1=1,MAX(F225+G225+H225+J225-K225-M225,0)*Inputs!$C$22/12,0)</f>
        <v>0</v>
      </c>
      <c r="O225" s="56" t="n">
        <f aca="false">IF(AND(MOD(A225,12)=0,B225&gt;=Inputs!$C$18),MAX(F225+G225+H225+J225-K225-M225-N225,0)*Inputs!$C$17,0)</f>
        <v>0</v>
      </c>
      <c r="P225" s="56" t="n">
        <f aca="false">F225+G225+H225+J225-K225-M225-N225+O225</f>
        <v>0</v>
      </c>
      <c r="Q225" s="56" t="n">
        <f aca="false">IF(OR(E225=1,P225&lt;=0),0,P225)</f>
        <v>0</v>
      </c>
      <c r="R225" s="15" t="n">
        <f aca="false">IF(OR(E225=1,AND(P225&lt;=0,I225&gt;0)),1,0)</f>
        <v>1</v>
      </c>
      <c r="S225" s="15" t="n">
        <f aca="false">IF(L225&gt;0,1,0)</f>
        <v>0</v>
      </c>
    </row>
    <row r="226" customFormat="false" ht="15" hidden="false" customHeight="false" outlineLevel="0" collapsed="false">
      <c r="A226" s="15" t="n">
        <v>225</v>
      </c>
      <c r="B226" s="15" t="n">
        <f aca="false">INT((A226-1)/12)+1</f>
        <v>19</v>
      </c>
      <c r="C226" s="15" t="n">
        <f aca="false">MIN(Inputs!$C$4+B226-1,99)</f>
        <v>92</v>
      </c>
      <c r="D226" s="55" t="n">
        <f aca="false">Inputs!$C$29</f>
        <v>0.06</v>
      </c>
      <c r="E226" s="15" t="n">
        <f aca="false">R225</f>
        <v>1</v>
      </c>
      <c r="F226" s="56" t="n">
        <f aca="false">Q225</f>
        <v>0</v>
      </c>
      <c r="G226" s="56" t="n">
        <f aca="false">IF(AND(MOD(A226-1,12)=0,B226&lt;=Inputs!$C$7,E226=0),Inputs!$C$6,0)</f>
        <v>0</v>
      </c>
      <c r="H226" s="56" t="n">
        <f aca="false">IF(B226=1,G226*Inputs!$C$9,0)</f>
        <v>0</v>
      </c>
      <c r="I226" s="56" t="n">
        <f aca="false">I225+G226</f>
        <v>120000</v>
      </c>
      <c r="J226" s="56" t="n">
        <f aca="false">(F226+G226+H226)*((1+D226)^(1/12)-1)</f>
        <v>0</v>
      </c>
      <c r="K226" s="56" t="n">
        <f aca="false">(F226+G226+H226+J226)*(Inputs!$C$14+IF(B226&lt;=10,Inputs!$C$12,Inputs!$C$13))/12</f>
        <v>0</v>
      </c>
      <c r="L226" s="56" t="n">
        <f aca="false">IF(OR(E226=1,A226&lt;=Inputs!$C$15),0,MAX(Inputs!$C$8*I226-(F226+G226+H226+J226-K226),0))</f>
        <v>0</v>
      </c>
      <c r="M226" s="56" t="n">
        <f aca="false">L226*INDEX(Rates!$B$2:$C$101,C226+1,IF(Inputs!$C$5="Male",1,2))/1000/12*Inputs!$C$16</f>
        <v>0</v>
      </c>
      <c r="N226" s="56" t="n">
        <f aca="false">IF($V$1=1,MAX(F226+G226+H226+J226-K226-M226,0)*Inputs!$C$22/12,0)</f>
        <v>0</v>
      </c>
      <c r="O226" s="56" t="n">
        <f aca="false">IF(AND(MOD(A226,12)=0,B226&gt;=Inputs!$C$18),MAX(F226+G226+H226+J226-K226-M226-N226,0)*Inputs!$C$17,0)</f>
        <v>0</v>
      </c>
      <c r="P226" s="56" t="n">
        <f aca="false">F226+G226+H226+J226-K226-M226-N226+O226</f>
        <v>0</v>
      </c>
      <c r="Q226" s="56" t="n">
        <f aca="false">IF(OR(E226=1,P226&lt;=0),0,P226)</f>
        <v>0</v>
      </c>
      <c r="R226" s="15" t="n">
        <f aca="false">IF(OR(E226=1,AND(P226&lt;=0,I226&gt;0)),1,0)</f>
        <v>1</v>
      </c>
      <c r="S226" s="15" t="n">
        <f aca="false">IF(L226&gt;0,1,0)</f>
        <v>0</v>
      </c>
    </row>
    <row r="227" customFormat="false" ht="15" hidden="false" customHeight="false" outlineLevel="0" collapsed="false">
      <c r="A227" s="15" t="n">
        <v>226</v>
      </c>
      <c r="B227" s="15" t="n">
        <f aca="false">INT((A227-1)/12)+1</f>
        <v>19</v>
      </c>
      <c r="C227" s="15" t="n">
        <f aca="false">MIN(Inputs!$C$4+B227-1,99)</f>
        <v>92</v>
      </c>
      <c r="D227" s="55" t="n">
        <f aca="false">Inputs!$C$29</f>
        <v>0.06</v>
      </c>
      <c r="E227" s="15" t="n">
        <f aca="false">R226</f>
        <v>1</v>
      </c>
      <c r="F227" s="56" t="n">
        <f aca="false">Q226</f>
        <v>0</v>
      </c>
      <c r="G227" s="56" t="n">
        <f aca="false">IF(AND(MOD(A227-1,12)=0,B227&lt;=Inputs!$C$7,E227=0),Inputs!$C$6,0)</f>
        <v>0</v>
      </c>
      <c r="H227" s="56" t="n">
        <f aca="false">IF(B227=1,G227*Inputs!$C$9,0)</f>
        <v>0</v>
      </c>
      <c r="I227" s="56" t="n">
        <f aca="false">I226+G227</f>
        <v>120000</v>
      </c>
      <c r="J227" s="56" t="n">
        <f aca="false">(F227+G227+H227)*((1+D227)^(1/12)-1)</f>
        <v>0</v>
      </c>
      <c r="K227" s="56" t="n">
        <f aca="false">(F227+G227+H227+J227)*(Inputs!$C$14+IF(B227&lt;=10,Inputs!$C$12,Inputs!$C$13))/12</f>
        <v>0</v>
      </c>
      <c r="L227" s="56" t="n">
        <f aca="false">IF(OR(E227=1,A227&lt;=Inputs!$C$15),0,MAX(Inputs!$C$8*I227-(F227+G227+H227+J227-K227),0))</f>
        <v>0</v>
      </c>
      <c r="M227" s="56" t="n">
        <f aca="false">L227*INDEX(Rates!$B$2:$C$101,C227+1,IF(Inputs!$C$5="Male",1,2))/1000/12*Inputs!$C$16</f>
        <v>0</v>
      </c>
      <c r="N227" s="56" t="n">
        <f aca="false">IF($V$1=1,MAX(F227+G227+H227+J227-K227-M227,0)*Inputs!$C$22/12,0)</f>
        <v>0</v>
      </c>
      <c r="O227" s="56" t="n">
        <f aca="false">IF(AND(MOD(A227,12)=0,B227&gt;=Inputs!$C$18),MAX(F227+G227+H227+J227-K227-M227-N227,0)*Inputs!$C$17,0)</f>
        <v>0</v>
      </c>
      <c r="P227" s="56" t="n">
        <f aca="false">F227+G227+H227+J227-K227-M227-N227+O227</f>
        <v>0</v>
      </c>
      <c r="Q227" s="56" t="n">
        <f aca="false">IF(OR(E227=1,P227&lt;=0),0,P227)</f>
        <v>0</v>
      </c>
      <c r="R227" s="15" t="n">
        <f aca="false">IF(OR(E227=1,AND(P227&lt;=0,I227&gt;0)),1,0)</f>
        <v>1</v>
      </c>
      <c r="S227" s="15" t="n">
        <f aca="false">IF(L227&gt;0,1,0)</f>
        <v>0</v>
      </c>
    </row>
    <row r="228" customFormat="false" ht="15" hidden="false" customHeight="false" outlineLevel="0" collapsed="false">
      <c r="A228" s="15" t="n">
        <v>227</v>
      </c>
      <c r="B228" s="15" t="n">
        <f aca="false">INT((A228-1)/12)+1</f>
        <v>19</v>
      </c>
      <c r="C228" s="15" t="n">
        <f aca="false">MIN(Inputs!$C$4+B228-1,99)</f>
        <v>92</v>
      </c>
      <c r="D228" s="55" t="n">
        <f aca="false">Inputs!$C$29</f>
        <v>0.06</v>
      </c>
      <c r="E228" s="15" t="n">
        <f aca="false">R227</f>
        <v>1</v>
      </c>
      <c r="F228" s="56" t="n">
        <f aca="false">Q227</f>
        <v>0</v>
      </c>
      <c r="G228" s="56" t="n">
        <f aca="false">IF(AND(MOD(A228-1,12)=0,B228&lt;=Inputs!$C$7,E228=0),Inputs!$C$6,0)</f>
        <v>0</v>
      </c>
      <c r="H228" s="56" t="n">
        <f aca="false">IF(B228=1,G228*Inputs!$C$9,0)</f>
        <v>0</v>
      </c>
      <c r="I228" s="56" t="n">
        <f aca="false">I227+G228</f>
        <v>120000</v>
      </c>
      <c r="J228" s="56" t="n">
        <f aca="false">(F228+G228+H228)*((1+D228)^(1/12)-1)</f>
        <v>0</v>
      </c>
      <c r="K228" s="56" t="n">
        <f aca="false">(F228+G228+H228+J228)*(Inputs!$C$14+IF(B228&lt;=10,Inputs!$C$12,Inputs!$C$13))/12</f>
        <v>0</v>
      </c>
      <c r="L228" s="56" t="n">
        <f aca="false">IF(OR(E228=1,A228&lt;=Inputs!$C$15),0,MAX(Inputs!$C$8*I228-(F228+G228+H228+J228-K228),0))</f>
        <v>0</v>
      </c>
      <c r="M228" s="56" t="n">
        <f aca="false">L228*INDEX(Rates!$B$2:$C$101,C228+1,IF(Inputs!$C$5="Male",1,2))/1000/12*Inputs!$C$16</f>
        <v>0</v>
      </c>
      <c r="N228" s="56" t="n">
        <f aca="false">IF($V$1=1,MAX(F228+G228+H228+J228-K228-M228,0)*Inputs!$C$22/12,0)</f>
        <v>0</v>
      </c>
      <c r="O228" s="56" t="n">
        <f aca="false">IF(AND(MOD(A228,12)=0,B228&gt;=Inputs!$C$18),MAX(F228+G228+H228+J228-K228-M228-N228,0)*Inputs!$C$17,0)</f>
        <v>0</v>
      </c>
      <c r="P228" s="56" t="n">
        <f aca="false">F228+G228+H228+J228-K228-M228-N228+O228</f>
        <v>0</v>
      </c>
      <c r="Q228" s="56" t="n">
        <f aca="false">IF(OR(E228=1,P228&lt;=0),0,P228)</f>
        <v>0</v>
      </c>
      <c r="R228" s="15" t="n">
        <f aca="false">IF(OR(E228=1,AND(P228&lt;=0,I228&gt;0)),1,0)</f>
        <v>1</v>
      </c>
      <c r="S228" s="15" t="n">
        <f aca="false">IF(L228&gt;0,1,0)</f>
        <v>0</v>
      </c>
    </row>
    <row r="229" customFormat="false" ht="15" hidden="false" customHeight="false" outlineLevel="0" collapsed="false">
      <c r="A229" s="15" t="n">
        <v>228</v>
      </c>
      <c r="B229" s="15" t="n">
        <f aca="false">INT((A229-1)/12)+1</f>
        <v>19</v>
      </c>
      <c r="C229" s="15" t="n">
        <f aca="false">MIN(Inputs!$C$4+B229-1,99)</f>
        <v>92</v>
      </c>
      <c r="D229" s="55" t="n">
        <f aca="false">Inputs!$C$29</f>
        <v>0.06</v>
      </c>
      <c r="E229" s="15" t="n">
        <f aca="false">R228</f>
        <v>1</v>
      </c>
      <c r="F229" s="56" t="n">
        <f aca="false">Q228</f>
        <v>0</v>
      </c>
      <c r="G229" s="56" t="n">
        <f aca="false">IF(AND(MOD(A229-1,12)=0,B229&lt;=Inputs!$C$7,E229=0),Inputs!$C$6,0)</f>
        <v>0</v>
      </c>
      <c r="H229" s="56" t="n">
        <f aca="false">IF(B229=1,G229*Inputs!$C$9,0)</f>
        <v>0</v>
      </c>
      <c r="I229" s="56" t="n">
        <f aca="false">I228+G229</f>
        <v>120000</v>
      </c>
      <c r="J229" s="56" t="n">
        <f aca="false">(F229+G229+H229)*((1+D229)^(1/12)-1)</f>
        <v>0</v>
      </c>
      <c r="K229" s="56" t="n">
        <f aca="false">(F229+G229+H229+J229)*(Inputs!$C$14+IF(B229&lt;=10,Inputs!$C$12,Inputs!$C$13))/12</f>
        <v>0</v>
      </c>
      <c r="L229" s="56" t="n">
        <f aca="false">IF(OR(E229=1,A229&lt;=Inputs!$C$15),0,MAX(Inputs!$C$8*I229-(F229+G229+H229+J229-K229),0))</f>
        <v>0</v>
      </c>
      <c r="M229" s="56" t="n">
        <f aca="false">L229*INDEX(Rates!$B$2:$C$101,C229+1,IF(Inputs!$C$5="Male",1,2))/1000/12*Inputs!$C$16</f>
        <v>0</v>
      </c>
      <c r="N229" s="56" t="n">
        <f aca="false">IF($V$1=1,MAX(F229+G229+H229+J229-K229-M229,0)*Inputs!$C$22/12,0)</f>
        <v>0</v>
      </c>
      <c r="O229" s="56" t="n">
        <f aca="false">IF(AND(MOD(A229,12)=0,B229&gt;=Inputs!$C$18),MAX(F229+G229+H229+J229-K229-M229-N229,0)*Inputs!$C$17,0)</f>
        <v>0</v>
      </c>
      <c r="P229" s="56" t="n">
        <f aca="false">F229+G229+H229+J229-K229-M229-N229+O229</f>
        <v>0</v>
      </c>
      <c r="Q229" s="56" t="n">
        <f aca="false">IF(OR(E229=1,P229&lt;=0),0,P229)</f>
        <v>0</v>
      </c>
      <c r="R229" s="15" t="n">
        <f aca="false">IF(OR(E229=1,AND(P229&lt;=0,I229&gt;0)),1,0)</f>
        <v>1</v>
      </c>
      <c r="S229" s="15" t="n">
        <f aca="false">IF(L229&gt;0,1,0)</f>
        <v>0</v>
      </c>
    </row>
    <row r="230" customFormat="false" ht="15" hidden="false" customHeight="false" outlineLevel="0" collapsed="false">
      <c r="A230" s="15" t="n">
        <v>229</v>
      </c>
      <c r="B230" s="15" t="n">
        <f aca="false">INT((A230-1)/12)+1</f>
        <v>20</v>
      </c>
      <c r="C230" s="15" t="n">
        <f aca="false">MIN(Inputs!$C$4+B230-1,99)</f>
        <v>93</v>
      </c>
      <c r="D230" s="55" t="n">
        <f aca="false">Inputs!$C$29</f>
        <v>0.06</v>
      </c>
      <c r="E230" s="15" t="n">
        <f aca="false">R229</f>
        <v>1</v>
      </c>
      <c r="F230" s="56" t="n">
        <f aca="false">Q229</f>
        <v>0</v>
      </c>
      <c r="G230" s="56" t="n">
        <f aca="false">IF(AND(MOD(A230-1,12)=0,B230&lt;=Inputs!$C$7,E230=0),Inputs!$C$6,0)</f>
        <v>0</v>
      </c>
      <c r="H230" s="56" t="n">
        <f aca="false">IF(B230=1,G230*Inputs!$C$9,0)</f>
        <v>0</v>
      </c>
      <c r="I230" s="56" t="n">
        <f aca="false">I229+G230</f>
        <v>120000</v>
      </c>
      <c r="J230" s="56" t="n">
        <f aca="false">(F230+G230+H230)*((1+D230)^(1/12)-1)</f>
        <v>0</v>
      </c>
      <c r="K230" s="56" t="n">
        <f aca="false">(F230+G230+H230+J230)*(Inputs!$C$14+IF(B230&lt;=10,Inputs!$C$12,Inputs!$C$13))/12</f>
        <v>0</v>
      </c>
      <c r="L230" s="56" t="n">
        <f aca="false">IF(OR(E230=1,A230&lt;=Inputs!$C$15),0,MAX(Inputs!$C$8*I230-(F230+G230+H230+J230-K230),0))</f>
        <v>0</v>
      </c>
      <c r="M230" s="56" t="n">
        <f aca="false">L230*INDEX(Rates!$B$2:$C$101,C230+1,IF(Inputs!$C$5="Male",1,2))/1000/12*Inputs!$C$16</f>
        <v>0</v>
      </c>
      <c r="N230" s="56" t="n">
        <f aca="false">IF($V$1=1,MAX(F230+G230+H230+J230-K230-M230,0)*Inputs!$C$22/12,0)</f>
        <v>0</v>
      </c>
      <c r="O230" s="56" t="n">
        <f aca="false">IF(AND(MOD(A230,12)=0,B230&gt;=Inputs!$C$18),MAX(F230+G230+H230+J230-K230-M230-N230,0)*Inputs!$C$17,0)</f>
        <v>0</v>
      </c>
      <c r="P230" s="56" t="n">
        <f aca="false">F230+G230+H230+J230-K230-M230-N230+O230</f>
        <v>0</v>
      </c>
      <c r="Q230" s="56" t="n">
        <f aca="false">IF(OR(E230=1,P230&lt;=0),0,P230)</f>
        <v>0</v>
      </c>
      <c r="R230" s="15" t="n">
        <f aca="false">IF(OR(E230=1,AND(P230&lt;=0,I230&gt;0)),1,0)</f>
        <v>1</v>
      </c>
      <c r="S230" s="15" t="n">
        <f aca="false">IF(L230&gt;0,1,0)</f>
        <v>0</v>
      </c>
    </row>
    <row r="231" customFormat="false" ht="15" hidden="false" customHeight="false" outlineLevel="0" collapsed="false">
      <c r="A231" s="15" t="n">
        <v>230</v>
      </c>
      <c r="B231" s="15" t="n">
        <f aca="false">INT((A231-1)/12)+1</f>
        <v>20</v>
      </c>
      <c r="C231" s="15" t="n">
        <f aca="false">MIN(Inputs!$C$4+B231-1,99)</f>
        <v>93</v>
      </c>
      <c r="D231" s="55" t="n">
        <f aca="false">Inputs!$C$29</f>
        <v>0.06</v>
      </c>
      <c r="E231" s="15" t="n">
        <f aca="false">R230</f>
        <v>1</v>
      </c>
      <c r="F231" s="56" t="n">
        <f aca="false">Q230</f>
        <v>0</v>
      </c>
      <c r="G231" s="56" t="n">
        <f aca="false">IF(AND(MOD(A231-1,12)=0,B231&lt;=Inputs!$C$7,E231=0),Inputs!$C$6,0)</f>
        <v>0</v>
      </c>
      <c r="H231" s="56" t="n">
        <f aca="false">IF(B231=1,G231*Inputs!$C$9,0)</f>
        <v>0</v>
      </c>
      <c r="I231" s="56" t="n">
        <f aca="false">I230+G231</f>
        <v>120000</v>
      </c>
      <c r="J231" s="56" t="n">
        <f aca="false">(F231+G231+H231)*((1+D231)^(1/12)-1)</f>
        <v>0</v>
      </c>
      <c r="K231" s="56" t="n">
        <f aca="false">(F231+G231+H231+J231)*(Inputs!$C$14+IF(B231&lt;=10,Inputs!$C$12,Inputs!$C$13))/12</f>
        <v>0</v>
      </c>
      <c r="L231" s="56" t="n">
        <f aca="false">IF(OR(E231=1,A231&lt;=Inputs!$C$15),0,MAX(Inputs!$C$8*I231-(F231+G231+H231+J231-K231),0))</f>
        <v>0</v>
      </c>
      <c r="M231" s="56" t="n">
        <f aca="false">L231*INDEX(Rates!$B$2:$C$101,C231+1,IF(Inputs!$C$5="Male",1,2))/1000/12*Inputs!$C$16</f>
        <v>0</v>
      </c>
      <c r="N231" s="56" t="n">
        <f aca="false">IF($V$1=1,MAX(F231+G231+H231+J231-K231-M231,0)*Inputs!$C$22/12,0)</f>
        <v>0</v>
      </c>
      <c r="O231" s="56" t="n">
        <f aca="false">IF(AND(MOD(A231,12)=0,B231&gt;=Inputs!$C$18),MAX(F231+G231+H231+J231-K231-M231-N231,0)*Inputs!$C$17,0)</f>
        <v>0</v>
      </c>
      <c r="P231" s="56" t="n">
        <f aca="false">F231+G231+H231+J231-K231-M231-N231+O231</f>
        <v>0</v>
      </c>
      <c r="Q231" s="56" t="n">
        <f aca="false">IF(OR(E231=1,P231&lt;=0),0,P231)</f>
        <v>0</v>
      </c>
      <c r="R231" s="15" t="n">
        <f aca="false">IF(OR(E231=1,AND(P231&lt;=0,I231&gt;0)),1,0)</f>
        <v>1</v>
      </c>
      <c r="S231" s="15" t="n">
        <f aca="false">IF(L231&gt;0,1,0)</f>
        <v>0</v>
      </c>
    </row>
    <row r="232" customFormat="false" ht="15" hidden="false" customHeight="false" outlineLevel="0" collapsed="false">
      <c r="A232" s="15" t="n">
        <v>231</v>
      </c>
      <c r="B232" s="15" t="n">
        <f aca="false">INT((A232-1)/12)+1</f>
        <v>20</v>
      </c>
      <c r="C232" s="15" t="n">
        <f aca="false">MIN(Inputs!$C$4+B232-1,99)</f>
        <v>93</v>
      </c>
      <c r="D232" s="55" t="n">
        <f aca="false">Inputs!$C$29</f>
        <v>0.06</v>
      </c>
      <c r="E232" s="15" t="n">
        <f aca="false">R231</f>
        <v>1</v>
      </c>
      <c r="F232" s="56" t="n">
        <f aca="false">Q231</f>
        <v>0</v>
      </c>
      <c r="G232" s="56" t="n">
        <f aca="false">IF(AND(MOD(A232-1,12)=0,B232&lt;=Inputs!$C$7,E232=0),Inputs!$C$6,0)</f>
        <v>0</v>
      </c>
      <c r="H232" s="56" t="n">
        <f aca="false">IF(B232=1,G232*Inputs!$C$9,0)</f>
        <v>0</v>
      </c>
      <c r="I232" s="56" t="n">
        <f aca="false">I231+G232</f>
        <v>120000</v>
      </c>
      <c r="J232" s="56" t="n">
        <f aca="false">(F232+G232+H232)*((1+D232)^(1/12)-1)</f>
        <v>0</v>
      </c>
      <c r="K232" s="56" t="n">
        <f aca="false">(F232+G232+H232+J232)*(Inputs!$C$14+IF(B232&lt;=10,Inputs!$C$12,Inputs!$C$13))/12</f>
        <v>0</v>
      </c>
      <c r="L232" s="56" t="n">
        <f aca="false">IF(OR(E232=1,A232&lt;=Inputs!$C$15),0,MAX(Inputs!$C$8*I232-(F232+G232+H232+J232-K232),0))</f>
        <v>0</v>
      </c>
      <c r="M232" s="56" t="n">
        <f aca="false">L232*INDEX(Rates!$B$2:$C$101,C232+1,IF(Inputs!$C$5="Male",1,2))/1000/12*Inputs!$C$16</f>
        <v>0</v>
      </c>
      <c r="N232" s="56" t="n">
        <f aca="false">IF($V$1=1,MAX(F232+G232+H232+J232-K232-M232,0)*Inputs!$C$22/12,0)</f>
        <v>0</v>
      </c>
      <c r="O232" s="56" t="n">
        <f aca="false">IF(AND(MOD(A232,12)=0,B232&gt;=Inputs!$C$18),MAX(F232+G232+H232+J232-K232-M232-N232,0)*Inputs!$C$17,0)</f>
        <v>0</v>
      </c>
      <c r="P232" s="56" t="n">
        <f aca="false">F232+G232+H232+J232-K232-M232-N232+O232</f>
        <v>0</v>
      </c>
      <c r="Q232" s="56" t="n">
        <f aca="false">IF(OR(E232=1,P232&lt;=0),0,P232)</f>
        <v>0</v>
      </c>
      <c r="R232" s="15" t="n">
        <f aca="false">IF(OR(E232=1,AND(P232&lt;=0,I232&gt;0)),1,0)</f>
        <v>1</v>
      </c>
      <c r="S232" s="15" t="n">
        <f aca="false">IF(L232&gt;0,1,0)</f>
        <v>0</v>
      </c>
    </row>
    <row r="233" customFormat="false" ht="15" hidden="false" customHeight="false" outlineLevel="0" collapsed="false">
      <c r="A233" s="15" t="n">
        <v>232</v>
      </c>
      <c r="B233" s="15" t="n">
        <f aca="false">INT((A233-1)/12)+1</f>
        <v>20</v>
      </c>
      <c r="C233" s="15" t="n">
        <f aca="false">MIN(Inputs!$C$4+B233-1,99)</f>
        <v>93</v>
      </c>
      <c r="D233" s="55" t="n">
        <f aca="false">Inputs!$C$29</f>
        <v>0.06</v>
      </c>
      <c r="E233" s="15" t="n">
        <f aca="false">R232</f>
        <v>1</v>
      </c>
      <c r="F233" s="56" t="n">
        <f aca="false">Q232</f>
        <v>0</v>
      </c>
      <c r="G233" s="56" t="n">
        <f aca="false">IF(AND(MOD(A233-1,12)=0,B233&lt;=Inputs!$C$7,E233=0),Inputs!$C$6,0)</f>
        <v>0</v>
      </c>
      <c r="H233" s="56" t="n">
        <f aca="false">IF(B233=1,G233*Inputs!$C$9,0)</f>
        <v>0</v>
      </c>
      <c r="I233" s="56" t="n">
        <f aca="false">I232+G233</f>
        <v>120000</v>
      </c>
      <c r="J233" s="56" t="n">
        <f aca="false">(F233+G233+H233)*((1+D233)^(1/12)-1)</f>
        <v>0</v>
      </c>
      <c r="K233" s="56" t="n">
        <f aca="false">(F233+G233+H233+J233)*(Inputs!$C$14+IF(B233&lt;=10,Inputs!$C$12,Inputs!$C$13))/12</f>
        <v>0</v>
      </c>
      <c r="L233" s="56" t="n">
        <f aca="false">IF(OR(E233=1,A233&lt;=Inputs!$C$15),0,MAX(Inputs!$C$8*I233-(F233+G233+H233+J233-K233),0))</f>
        <v>0</v>
      </c>
      <c r="M233" s="56" t="n">
        <f aca="false">L233*INDEX(Rates!$B$2:$C$101,C233+1,IF(Inputs!$C$5="Male",1,2))/1000/12*Inputs!$C$16</f>
        <v>0</v>
      </c>
      <c r="N233" s="56" t="n">
        <f aca="false">IF($V$1=1,MAX(F233+G233+H233+J233-K233-M233,0)*Inputs!$C$22/12,0)</f>
        <v>0</v>
      </c>
      <c r="O233" s="56" t="n">
        <f aca="false">IF(AND(MOD(A233,12)=0,B233&gt;=Inputs!$C$18),MAX(F233+G233+H233+J233-K233-M233-N233,0)*Inputs!$C$17,0)</f>
        <v>0</v>
      </c>
      <c r="P233" s="56" t="n">
        <f aca="false">F233+G233+H233+J233-K233-M233-N233+O233</f>
        <v>0</v>
      </c>
      <c r="Q233" s="56" t="n">
        <f aca="false">IF(OR(E233=1,P233&lt;=0),0,P233)</f>
        <v>0</v>
      </c>
      <c r="R233" s="15" t="n">
        <f aca="false">IF(OR(E233=1,AND(P233&lt;=0,I233&gt;0)),1,0)</f>
        <v>1</v>
      </c>
      <c r="S233" s="15" t="n">
        <f aca="false">IF(L233&gt;0,1,0)</f>
        <v>0</v>
      </c>
    </row>
    <row r="234" customFormat="false" ht="15" hidden="false" customHeight="false" outlineLevel="0" collapsed="false">
      <c r="A234" s="15" t="n">
        <v>233</v>
      </c>
      <c r="B234" s="15" t="n">
        <f aca="false">INT((A234-1)/12)+1</f>
        <v>20</v>
      </c>
      <c r="C234" s="15" t="n">
        <f aca="false">MIN(Inputs!$C$4+B234-1,99)</f>
        <v>93</v>
      </c>
      <c r="D234" s="55" t="n">
        <f aca="false">Inputs!$C$29</f>
        <v>0.06</v>
      </c>
      <c r="E234" s="15" t="n">
        <f aca="false">R233</f>
        <v>1</v>
      </c>
      <c r="F234" s="56" t="n">
        <f aca="false">Q233</f>
        <v>0</v>
      </c>
      <c r="G234" s="56" t="n">
        <f aca="false">IF(AND(MOD(A234-1,12)=0,B234&lt;=Inputs!$C$7,E234=0),Inputs!$C$6,0)</f>
        <v>0</v>
      </c>
      <c r="H234" s="56" t="n">
        <f aca="false">IF(B234=1,G234*Inputs!$C$9,0)</f>
        <v>0</v>
      </c>
      <c r="I234" s="56" t="n">
        <f aca="false">I233+G234</f>
        <v>120000</v>
      </c>
      <c r="J234" s="56" t="n">
        <f aca="false">(F234+G234+H234)*((1+D234)^(1/12)-1)</f>
        <v>0</v>
      </c>
      <c r="K234" s="56" t="n">
        <f aca="false">(F234+G234+H234+J234)*(Inputs!$C$14+IF(B234&lt;=10,Inputs!$C$12,Inputs!$C$13))/12</f>
        <v>0</v>
      </c>
      <c r="L234" s="56" t="n">
        <f aca="false">IF(OR(E234=1,A234&lt;=Inputs!$C$15),0,MAX(Inputs!$C$8*I234-(F234+G234+H234+J234-K234),0))</f>
        <v>0</v>
      </c>
      <c r="M234" s="56" t="n">
        <f aca="false">L234*INDEX(Rates!$B$2:$C$101,C234+1,IF(Inputs!$C$5="Male",1,2))/1000/12*Inputs!$C$16</f>
        <v>0</v>
      </c>
      <c r="N234" s="56" t="n">
        <f aca="false">IF($V$1=1,MAX(F234+G234+H234+J234-K234-M234,0)*Inputs!$C$22/12,0)</f>
        <v>0</v>
      </c>
      <c r="O234" s="56" t="n">
        <f aca="false">IF(AND(MOD(A234,12)=0,B234&gt;=Inputs!$C$18),MAX(F234+G234+H234+J234-K234-M234-N234,0)*Inputs!$C$17,0)</f>
        <v>0</v>
      </c>
      <c r="P234" s="56" t="n">
        <f aca="false">F234+G234+H234+J234-K234-M234-N234+O234</f>
        <v>0</v>
      </c>
      <c r="Q234" s="56" t="n">
        <f aca="false">IF(OR(E234=1,P234&lt;=0),0,P234)</f>
        <v>0</v>
      </c>
      <c r="R234" s="15" t="n">
        <f aca="false">IF(OR(E234=1,AND(P234&lt;=0,I234&gt;0)),1,0)</f>
        <v>1</v>
      </c>
      <c r="S234" s="15" t="n">
        <f aca="false">IF(L234&gt;0,1,0)</f>
        <v>0</v>
      </c>
    </row>
    <row r="235" customFormat="false" ht="15" hidden="false" customHeight="false" outlineLevel="0" collapsed="false">
      <c r="A235" s="15" t="n">
        <v>234</v>
      </c>
      <c r="B235" s="15" t="n">
        <f aca="false">INT((A235-1)/12)+1</f>
        <v>20</v>
      </c>
      <c r="C235" s="15" t="n">
        <f aca="false">MIN(Inputs!$C$4+B235-1,99)</f>
        <v>93</v>
      </c>
      <c r="D235" s="55" t="n">
        <f aca="false">Inputs!$C$29</f>
        <v>0.06</v>
      </c>
      <c r="E235" s="15" t="n">
        <f aca="false">R234</f>
        <v>1</v>
      </c>
      <c r="F235" s="56" t="n">
        <f aca="false">Q234</f>
        <v>0</v>
      </c>
      <c r="G235" s="56" t="n">
        <f aca="false">IF(AND(MOD(A235-1,12)=0,B235&lt;=Inputs!$C$7,E235=0),Inputs!$C$6,0)</f>
        <v>0</v>
      </c>
      <c r="H235" s="56" t="n">
        <f aca="false">IF(B235=1,G235*Inputs!$C$9,0)</f>
        <v>0</v>
      </c>
      <c r="I235" s="56" t="n">
        <f aca="false">I234+G235</f>
        <v>120000</v>
      </c>
      <c r="J235" s="56" t="n">
        <f aca="false">(F235+G235+H235)*((1+D235)^(1/12)-1)</f>
        <v>0</v>
      </c>
      <c r="K235" s="56" t="n">
        <f aca="false">(F235+G235+H235+J235)*(Inputs!$C$14+IF(B235&lt;=10,Inputs!$C$12,Inputs!$C$13))/12</f>
        <v>0</v>
      </c>
      <c r="L235" s="56" t="n">
        <f aca="false">IF(OR(E235=1,A235&lt;=Inputs!$C$15),0,MAX(Inputs!$C$8*I235-(F235+G235+H235+J235-K235),0))</f>
        <v>0</v>
      </c>
      <c r="M235" s="56" t="n">
        <f aca="false">L235*INDEX(Rates!$B$2:$C$101,C235+1,IF(Inputs!$C$5="Male",1,2))/1000/12*Inputs!$C$16</f>
        <v>0</v>
      </c>
      <c r="N235" s="56" t="n">
        <f aca="false">IF($V$1=1,MAX(F235+G235+H235+J235-K235-M235,0)*Inputs!$C$22/12,0)</f>
        <v>0</v>
      </c>
      <c r="O235" s="56" t="n">
        <f aca="false">IF(AND(MOD(A235,12)=0,B235&gt;=Inputs!$C$18),MAX(F235+G235+H235+J235-K235-M235-N235,0)*Inputs!$C$17,0)</f>
        <v>0</v>
      </c>
      <c r="P235" s="56" t="n">
        <f aca="false">F235+G235+H235+J235-K235-M235-N235+O235</f>
        <v>0</v>
      </c>
      <c r="Q235" s="56" t="n">
        <f aca="false">IF(OR(E235=1,P235&lt;=0),0,P235)</f>
        <v>0</v>
      </c>
      <c r="R235" s="15" t="n">
        <f aca="false">IF(OR(E235=1,AND(P235&lt;=0,I235&gt;0)),1,0)</f>
        <v>1</v>
      </c>
      <c r="S235" s="15" t="n">
        <f aca="false">IF(L235&gt;0,1,0)</f>
        <v>0</v>
      </c>
    </row>
    <row r="236" customFormat="false" ht="15" hidden="false" customHeight="false" outlineLevel="0" collapsed="false">
      <c r="A236" s="15" t="n">
        <v>235</v>
      </c>
      <c r="B236" s="15" t="n">
        <f aca="false">INT((A236-1)/12)+1</f>
        <v>20</v>
      </c>
      <c r="C236" s="15" t="n">
        <f aca="false">MIN(Inputs!$C$4+B236-1,99)</f>
        <v>93</v>
      </c>
      <c r="D236" s="55" t="n">
        <f aca="false">Inputs!$C$29</f>
        <v>0.06</v>
      </c>
      <c r="E236" s="15" t="n">
        <f aca="false">R235</f>
        <v>1</v>
      </c>
      <c r="F236" s="56" t="n">
        <f aca="false">Q235</f>
        <v>0</v>
      </c>
      <c r="G236" s="56" t="n">
        <f aca="false">IF(AND(MOD(A236-1,12)=0,B236&lt;=Inputs!$C$7,E236=0),Inputs!$C$6,0)</f>
        <v>0</v>
      </c>
      <c r="H236" s="56" t="n">
        <f aca="false">IF(B236=1,G236*Inputs!$C$9,0)</f>
        <v>0</v>
      </c>
      <c r="I236" s="56" t="n">
        <f aca="false">I235+G236</f>
        <v>120000</v>
      </c>
      <c r="J236" s="56" t="n">
        <f aca="false">(F236+G236+H236)*((1+D236)^(1/12)-1)</f>
        <v>0</v>
      </c>
      <c r="K236" s="56" t="n">
        <f aca="false">(F236+G236+H236+J236)*(Inputs!$C$14+IF(B236&lt;=10,Inputs!$C$12,Inputs!$C$13))/12</f>
        <v>0</v>
      </c>
      <c r="L236" s="56" t="n">
        <f aca="false">IF(OR(E236=1,A236&lt;=Inputs!$C$15),0,MAX(Inputs!$C$8*I236-(F236+G236+H236+J236-K236),0))</f>
        <v>0</v>
      </c>
      <c r="M236" s="56" t="n">
        <f aca="false">L236*INDEX(Rates!$B$2:$C$101,C236+1,IF(Inputs!$C$5="Male",1,2))/1000/12*Inputs!$C$16</f>
        <v>0</v>
      </c>
      <c r="N236" s="56" t="n">
        <f aca="false">IF($V$1=1,MAX(F236+G236+H236+J236-K236-M236,0)*Inputs!$C$22/12,0)</f>
        <v>0</v>
      </c>
      <c r="O236" s="56" t="n">
        <f aca="false">IF(AND(MOD(A236,12)=0,B236&gt;=Inputs!$C$18),MAX(F236+G236+H236+J236-K236-M236-N236,0)*Inputs!$C$17,0)</f>
        <v>0</v>
      </c>
      <c r="P236" s="56" t="n">
        <f aca="false">F236+G236+H236+J236-K236-M236-N236+O236</f>
        <v>0</v>
      </c>
      <c r="Q236" s="56" t="n">
        <f aca="false">IF(OR(E236=1,P236&lt;=0),0,P236)</f>
        <v>0</v>
      </c>
      <c r="R236" s="15" t="n">
        <f aca="false">IF(OR(E236=1,AND(P236&lt;=0,I236&gt;0)),1,0)</f>
        <v>1</v>
      </c>
      <c r="S236" s="15" t="n">
        <f aca="false">IF(L236&gt;0,1,0)</f>
        <v>0</v>
      </c>
    </row>
    <row r="237" customFormat="false" ht="15" hidden="false" customHeight="false" outlineLevel="0" collapsed="false">
      <c r="A237" s="15" t="n">
        <v>236</v>
      </c>
      <c r="B237" s="15" t="n">
        <f aca="false">INT((A237-1)/12)+1</f>
        <v>20</v>
      </c>
      <c r="C237" s="15" t="n">
        <f aca="false">MIN(Inputs!$C$4+B237-1,99)</f>
        <v>93</v>
      </c>
      <c r="D237" s="55" t="n">
        <f aca="false">Inputs!$C$29</f>
        <v>0.06</v>
      </c>
      <c r="E237" s="15" t="n">
        <f aca="false">R236</f>
        <v>1</v>
      </c>
      <c r="F237" s="56" t="n">
        <f aca="false">Q236</f>
        <v>0</v>
      </c>
      <c r="G237" s="56" t="n">
        <f aca="false">IF(AND(MOD(A237-1,12)=0,B237&lt;=Inputs!$C$7,E237=0),Inputs!$C$6,0)</f>
        <v>0</v>
      </c>
      <c r="H237" s="56" t="n">
        <f aca="false">IF(B237=1,G237*Inputs!$C$9,0)</f>
        <v>0</v>
      </c>
      <c r="I237" s="56" t="n">
        <f aca="false">I236+G237</f>
        <v>120000</v>
      </c>
      <c r="J237" s="56" t="n">
        <f aca="false">(F237+G237+H237)*((1+D237)^(1/12)-1)</f>
        <v>0</v>
      </c>
      <c r="K237" s="56" t="n">
        <f aca="false">(F237+G237+H237+J237)*(Inputs!$C$14+IF(B237&lt;=10,Inputs!$C$12,Inputs!$C$13))/12</f>
        <v>0</v>
      </c>
      <c r="L237" s="56" t="n">
        <f aca="false">IF(OR(E237=1,A237&lt;=Inputs!$C$15),0,MAX(Inputs!$C$8*I237-(F237+G237+H237+J237-K237),0))</f>
        <v>0</v>
      </c>
      <c r="M237" s="56" t="n">
        <f aca="false">L237*INDEX(Rates!$B$2:$C$101,C237+1,IF(Inputs!$C$5="Male",1,2))/1000/12*Inputs!$C$16</f>
        <v>0</v>
      </c>
      <c r="N237" s="56" t="n">
        <f aca="false">IF($V$1=1,MAX(F237+G237+H237+J237-K237-M237,0)*Inputs!$C$22/12,0)</f>
        <v>0</v>
      </c>
      <c r="O237" s="56" t="n">
        <f aca="false">IF(AND(MOD(A237,12)=0,B237&gt;=Inputs!$C$18),MAX(F237+G237+H237+J237-K237-M237-N237,0)*Inputs!$C$17,0)</f>
        <v>0</v>
      </c>
      <c r="P237" s="56" t="n">
        <f aca="false">F237+G237+H237+J237-K237-M237-N237+O237</f>
        <v>0</v>
      </c>
      <c r="Q237" s="56" t="n">
        <f aca="false">IF(OR(E237=1,P237&lt;=0),0,P237)</f>
        <v>0</v>
      </c>
      <c r="R237" s="15" t="n">
        <f aca="false">IF(OR(E237=1,AND(P237&lt;=0,I237&gt;0)),1,0)</f>
        <v>1</v>
      </c>
      <c r="S237" s="15" t="n">
        <f aca="false">IF(L237&gt;0,1,0)</f>
        <v>0</v>
      </c>
    </row>
    <row r="238" customFormat="false" ht="15" hidden="false" customHeight="false" outlineLevel="0" collapsed="false">
      <c r="A238" s="15" t="n">
        <v>237</v>
      </c>
      <c r="B238" s="15" t="n">
        <f aca="false">INT((A238-1)/12)+1</f>
        <v>20</v>
      </c>
      <c r="C238" s="15" t="n">
        <f aca="false">MIN(Inputs!$C$4+B238-1,99)</f>
        <v>93</v>
      </c>
      <c r="D238" s="55" t="n">
        <f aca="false">Inputs!$C$29</f>
        <v>0.06</v>
      </c>
      <c r="E238" s="15" t="n">
        <f aca="false">R237</f>
        <v>1</v>
      </c>
      <c r="F238" s="56" t="n">
        <f aca="false">Q237</f>
        <v>0</v>
      </c>
      <c r="G238" s="56" t="n">
        <f aca="false">IF(AND(MOD(A238-1,12)=0,B238&lt;=Inputs!$C$7,E238=0),Inputs!$C$6,0)</f>
        <v>0</v>
      </c>
      <c r="H238" s="56" t="n">
        <f aca="false">IF(B238=1,G238*Inputs!$C$9,0)</f>
        <v>0</v>
      </c>
      <c r="I238" s="56" t="n">
        <f aca="false">I237+G238</f>
        <v>120000</v>
      </c>
      <c r="J238" s="56" t="n">
        <f aca="false">(F238+G238+H238)*((1+D238)^(1/12)-1)</f>
        <v>0</v>
      </c>
      <c r="K238" s="56" t="n">
        <f aca="false">(F238+G238+H238+J238)*(Inputs!$C$14+IF(B238&lt;=10,Inputs!$C$12,Inputs!$C$13))/12</f>
        <v>0</v>
      </c>
      <c r="L238" s="56" t="n">
        <f aca="false">IF(OR(E238=1,A238&lt;=Inputs!$C$15),0,MAX(Inputs!$C$8*I238-(F238+G238+H238+J238-K238),0))</f>
        <v>0</v>
      </c>
      <c r="M238" s="56" t="n">
        <f aca="false">L238*INDEX(Rates!$B$2:$C$101,C238+1,IF(Inputs!$C$5="Male",1,2))/1000/12*Inputs!$C$16</f>
        <v>0</v>
      </c>
      <c r="N238" s="56" t="n">
        <f aca="false">IF($V$1=1,MAX(F238+G238+H238+J238-K238-M238,0)*Inputs!$C$22/12,0)</f>
        <v>0</v>
      </c>
      <c r="O238" s="56" t="n">
        <f aca="false">IF(AND(MOD(A238,12)=0,B238&gt;=Inputs!$C$18),MAX(F238+G238+H238+J238-K238-M238-N238,0)*Inputs!$C$17,0)</f>
        <v>0</v>
      </c>
      <c r="P238" s="56" t="n">
        <f aca="false">F238+G238+H238+J238-K238-M238-N238+O238</f>
        <v>0</v>
      </c>
      <c r="Q238" s="56" t="n">
        <f aca="false">IF(OR(E238=1,P238&lt;=0),0,P238)</f>
        <v>0</v>
      </c>
      <c r="R238" s="15" t="n">
        <f aca="false">IF(OR(E238=1,AND(P238&lt;=0,I238&gt;0)),1,0)</f>
        <v>1</v>
      </c>
      <c r="S238" s="15" t="n">
        <f aca="false">IF(L238&gt;0,1,0)</f>
        <v>0</v>
      </c>
    </row>
    <row r="239" customFormat="false" ht="15" hidden="false" customHeight="false" outlineLevel="0" collapsed="false">
      <c r="A239" s="15" t="n">
        <v>238</v>
      </c>
      <c r="B239" s="15" t="n">
        <f aca="false">INT((A239-1)/12)+1</f>
        <v>20</v>
      </c>
      <c r="C239" s="15" t="n">
        <f aca="false">MIN(Inputs!$C$4+B239-1,99)</f>
        <v>93</v>
      </c>
      <c r="D239" s="55" t="n">
        <f aca="false">Inputs!$C$29</f>
        <v>0.06</v>
      </c>
      <c r="E239" s="15" t="n">
        <f aca="false">R238</f>
        <v>1</v>
      </c>
      <c r="F239" s="56" t="n">
        <f aca="false">Q238</f>
        <v>0</v>
      </c>
      <c r="G239" s="56" t="n">
        <f aca="false">IF(AND(MOD(A239-1,12)=0,B239&lt;=Inputs!$C$7,E239=0),Inputs!$C$6,0)</f>
        <v>0</v>
      </c>
      <c r="H239" s="56" t="n">
        <f aca="false">IF(B239=1,G239*Inputs!$C$9,0)</f>
        <v>0</v>
      </c>
      <c r="I239" s="56" t="n">
        <f aca="false">I238+G239</f>
        <v>120000</v>
      </c>
      <c r="J239" s="56" t="n">
        <f aca="false">(F239+G239+H239)*((1+D239)^(1/12)-1)</f>
        <v>0</v>
      </c>
      <c r="K239" s="56" t="n">
        <f aca="false">(F239+G239+H239+J239)*(Inputs!$C$14+IF(B239&lt;=10,Inputs!$C$12,Inputs!$C$13))/12</f>
        <v>0</v>
      </c>
      <c r="L239" s="56" t="n">
        <f aca="false">IF(OR(E239=1,A239&lt;=Inputs!$C$15),0,MAX(Inputs!$C$8*I239-(F239+G239+H239+J239-K239),0))</f>
        <v>0</v>
      </c>
      <c r="M239" s="56" t="n">
        <f aca="false">L239*INDEX(Rates!$B$2:$C$101,C239+1,IF(Inputs!$C$5="Male",1,2))/1000/12*Inputs!$C$16</f>
        <v>0</v>
      </c>
      <c r="N239" s="56" t="n">
        <f aca="false">IF($V$1=1,MAX(F239+G239+H239+J239-K239-M239,0)*Inputs!$C$22/12,0)</f>
        <v>0</v>
      </c>
      <c r="O239" s="56" t="n">
        <f aca="false">IF(AND(MOD(A239,12)=0,B239&gt;=Inputs!$C$18),MAX(F239+G239+H239+J239-K239-M239-N239,0)*Inputs!$C$17,0)</f>
        <v>0</v>
      </c>
      <c r="P239" s="56" t="n">
        <f aca="false">F239+G239+H239+J239-K239-M239-N239+O239</f>
        <v>0</v>
      </c>
      <c r="Q239" s="56" t="n">
        <f aca="false">IF(OR(E239=1,P239&lt;=0),0,P239)</f>
        <v>0</v>
      </c>
      <c r="R239" s="15" t="n">
        <f aca="false">IF(OR(E239=1,AND(P239&lt;=0,I239&gt;0)),1,0)</f>
        <v>1</v>
      </c>
      <c r="S239" s="15" t="n">
        <f aca="false">IF(L239&gt;0,1,0)</f>
        <v>0</v>
      </c>
    </row>
    <row r="240" customFormat="false" ht="15" hidden="false" customHeight="false" outlineLevel="0" collapsed="false">
      <c r="A240" s="15" t="n">
        <v>239</v>
      </c>
      <c r="B240" s="15" t="n">
        <f aca="false">INT((A240-1)/12)+1</f>
        <v>20</v>
      </c>
      <c r="C240" s="15" t="n">
        <f aca="false">MIN(Inputs!$C$4+B240-1,99)</f>
        <v>93</v>
      </c>
      <c r="D240" s="55" t="n">
        <f aca="false">Inputs!$C$29</f>
        <v>0.06</v>
      </c>
      <c r="E240" s="15" t="n">
        <f aca="false">R239</f>
        <v>1</v>
      </c>
      <c r="F240" s="56" t="n">
        <f aca="false">Q239</f>
        <v>0</v>
      </c>
      <c r="G240" s="56" t="n">
        <f aca="false">IF(AND(MOD(A240-1,12)=0,B240&lt;=Inputs!$C$7,E240=0),Inputs!$C$6,0)</f>
        <v>0</v>
      </c>
      <c r="H240" s="56" t="n">
        <f aca="false">IF(B240=1,G240*Inputs!$C$9,0)</f>
        <v>0</v>
      </c>
      <c r="I240" s="56" t="n">
        <f aca="false">I239+G240</f>
        <v>120000</v>
      </c>
      <c r="J240" s="56" t="n">
        <f aca="false">(F240+G240+H240)*((1+D240)^(1/12)-1)</f>
        <v>0</v>
      </c>
      <c r="K240" s="56" t="n">
        <f aca="false">(F240+G240+H240+J240)*(Inputs!$C$14+IF(B240&lt;=10,Inputs!$C$12,Inputs!$C$13))/12</f>
        <v>0</v>
      </c>
      <c r="L240" s="56" t="n">
        <f aca="false">IF(OR(E240=1,A240&lt;=Inputs!$C$15),0,MAX(Inputs!$C$8*I240-(F240+G240+H240+J240-K240),0))</f>
        <v>0</v>
      </c>
      <c r="M240" s="56" t="n">
        <f aca="false">L240*INDEX(Rates!$B$2:$C$101,C240+1,IF(Inputs!$C$5="Male",1,2))/1000/12*Inputs!$C$16</f>
        <v>0</v>
      </c>
      <c r="N240" s="56" t="n">
        <f aca="false">IF($V$1=1,MAX(F240+G240+H240+J240-K240-M240,0)*Inputs!$C$22/12,0)</f>
        <v>0</v>
      </c>
      <c r="O240" s="56" t="n">
        <f aca="false">IF(AND(MOD(A240,12)=0,B240&gt;=Inputs!$C$18),MAX(F240+G240+H240+J240-K240-M240-N240,0)*Inputs!$C$17,0)</f>
        <v>0</v>
      </c>
      <c r="P240" s="56" t="n">
        <f aca="false">F240+G240+H240+J240-K240-M240-N240+O240</f>
        <v>0</v>
      </c>
      <c r="Q240" s="56" t="n">
        <f aca="false">IF(OR(E240=1,P240&lt;=0),0,P240)</f>
        <v>0</v>
      </c>
      <c r="R240" s="15" t="n">
        <f aca="false">IF(OR(E240=1,AND(P240&lt;=0,I240&gt;0)),1,0)</f>
        <v>1</v>
      </c>
      <c r="S240" s="15" t="n">
        <f aca="false">IF(L240&gt;0,1,0)</f>
        <v>0</v>
      </c>
    </row>
    <row r="241" customFormat="false" ht="15" hidden="false" customHeight="false" outlineLevel="0" collapsed="false">
      <c r="A241" s="15" t="n">
        <v>240</v>
      </c>
      <c r="B241" s="15" t="n">
        <f aca="false">INT((A241-1)/12)+1</f>
        <v>20</v>
      </c>
      <c r="C241" s="15" t="n">
        <f aca="false">MIN(Inputs!$C$4+B241-1,99)</f>
        <v>93</v>
      </c>
      <c r="D241" s="55" t="n">
        <f aca="false">Inputs!$C$29</f>
        <v>0.06</v>
      </c>
      <c r="E241" s="15" t="n">
        <f aca="false">R240</f>
        <v>1</v>
      </c>
      <c r="F241" s="56" t="n">
        <f aca="false">Q240</f>
        <v>0</v>
      </c>
      <c r="G241" s="56" t="n">
        <f aca="false">IF(AND(MOD(A241-1,12)=0,B241&lt;=Inputs!$C$7,E241=0),Inputs!$C$6,0)</f>
        <v>0</v>
      </c>
      <c r="H241" s="56" t="n">
        <f aca="false">IF(B241=1,G241*Inputs!$C$9,0)</f>
        <v>0</v>
      </c>
      <c r="I241" s="56" t="n">
        <f aca="false">I240+G241</f>
        <v>120000</v>
      </c>
      <c r="J241" s="56" t="n">
        <f aca="false">(F241+G241+H241)*((1+D241)^(1/12)-1)</f>
        <v>0</v>
      </c>
      <c r="K241" s="56" t="n">
        <f aca="false">(F241+G241+H241+J241)*(Inputs!$C$14+IF(B241&lt;=10,Inputs!$C$12,Inputs!$C$13))/12</f>
        <v>0</v>
      </c>
      <c r="L241" s="56" t="n">
        <f aca="false">IF(OR(E241=1,A241&lt;=Inputs!$C$15),0,MAX(Inputs!$C$8*I241-(F241+G241+H241+J241-K241),0))</f>
        <v>0</v>
      </c>
      <c r="M241" s="56" t="n">
        <f aca="false">L241*INDEX(Rates!$B$2:$C$101,C241+1,IF(Inputs!$C$5="Male",1,2))/1000/12*Inputs!$C$16</f>
        <v>0</v>
      </c>
      <c r="N241" s="56" t="n">
        <f aca="false">IF($V$1=1,MAX(F241+G241+H241+J241-K241-M241,0)*Inputs!$C$22/12,0)</f>
        <v>0</v>
      </c>
      <c r="O241" s="56" t="n">
        <f aca="false">IF(AND(MOD(A241,12)=0,B241&gt;=Inputs!$C$18),MAX(F241+G241+H241+J241-K241-M241-N241,0)*Inputs!$C$17,0)</f>
        <v>0</v>
      </c>
      <c r="P241" s="56" t="n">
        <f aca="false">F241+G241+H241+J241-K241-M241-N241+O241</f>
        <v>0</v>
      </c>
      <c r="Q241" s="56" t="n">
        <f aca="false">IF(OR(E241=1,P241&lt;=0),0,P241)</f>
        <v>0</v>
      </c>
      <c r="R241" s="15" t="n">
        <f aca="false">IF(OR(E241=1,AND(P241&lt;=0,I241&gt;0)),1,0)</f>
        <v>1</v>
      </c>
      <c r="S241" s="15" t="n">
        <f aca="false">IF(L241&gt;0,1,0)</f>
        <v>0</v>
      </c>
    </row>
    <row r="242" customFormat="false" ht="15" hidden="false" customHeight="false" outlineLevel="0" collapsed="false">
      <c r="A242" s="15" t="n">
        <v>241</v>
      </c>
      <c r="B242" s="15" t="n">
        <f aca="false">INT((A242-1)/12)+1</f>
        <v>21</v>
      </c>
      <c r="C242" s="15" t="n">
        <f aca="false">MIN(Inputs!$C$4+B242-1,99)</f>
        <v>94</v>
      </c>
      <c r="D242" s="55" t="n">
        <f aca="false">Inputs!$C$29</f>
        <v>0.06</v>
      </c>
      <c r="E242" s="15" t="n">
        <f aca="false">R241</f>
        <v>1</v>
      </c>
      <c r="F242" s="56" t="n">
        <f aca="false">Q241</f>
        <v>0</v>
      </c>
      <c r="G242" s="56" t="n">
        <f aca="false">IF(AND(MOD(A242-1,12)=0,B242&lt;=Inputs!$C$7,E242=0),Inputs!$C$6,0)</f>
        <v>0</v>
      </c>
      <c r="H242" s="56" t="n">
        <f aca="false">IF(B242=1,G242*Inputs!$C$9,0)</f>
        <v>0</v>
      </c>
      <c r="I242" s="56" t="n">
        <f aca="false">I241+G242</f>
        <v>120000</v>
      </c>
      <c r="J242" s="56" t="n">
        <f aca="false">(F242+G242+H242)*((1+D242)^(1/12)-1)</f>
        <v>0</v>
      </c>
      <c r="K242" s="56" t="n">
        <f aca="false">(F242+G242+H242+J242)*(Inputs!$C$14+IF(B242&lt;=10,Inputs!$C$12,Inputs!$C$13))/12</f>
        <v>0</v>
      </c>
      <c r="L242" s="56" t="n">
        <f aca="false">IF(OR(E242=1,A242&lt;=Inputs!$C$15),0,MAX(Inputs!$C$8*I242-(F242+G242+H242+J242-K242),0))</f>
        <v>0</v>
      </c>
      <c r="M242" s="56" t="n">
        <f aca="false">L242*INDEX(Rates!$B$2:$C$101,C242+1,IF(Inputs!$C$5="Male",1,2))/1000/12*Inputs!$C$16</f>
        <v>0</v>
      </c>
      <c r="N242" s="56" t="n">
        <f aca="false">IF($V$1=1,MAX(F242+G242+H242+J242-K242-M242,0)*Inputs!$C$22/12,0)</f>
        <v>0</v>
      </c>
      <c r="O242" s="56" t="n">
        <f aca="false">IF(AND(MOD(A242,12)=0,B242&gt;=Inputs!$C$18),MAX(F242+G242+H242+J242-K242-M242-N242,0)*Inputs!$C$17,0)</f>
        <v>0</v>
      </c>
      <c r="P242" s="56" t="n">
        <f aca="false">F242+G242+H242+J242-K242-M242-N242+O242</f>
        <v>0</v>
      </c>
      <c r="Q242" s="56" t="n">
        <f aca="false">IF(OR(E242=1,P242&lt;=0),0,P242)</f>
        <v>0</v>
      </c>
      <c r="R242" s="15" t="n">
        <f aca="false">IF(OR(E242=1,AND(P242&lt;=0,I242&gt;0)),1,0)</f>
        <v>1</v>
      </c>
      <c r="S242" s="15" t="n">
        <f aca="false">IF(L242&gt;0,1,0)</f>
        <v>0</v>
      </c>
    </row>
    <row r="243" customFormat="false" ht="15" hidden="false" customHeight="false" outlineLevel="0" collapsed="false">
      <c r="A243" s="15" t="n">
        <v>242</v>
      </c>
      <c r="B243" s="15" t="n">
        <f aca="false">INT((A243-1)/12)+1</f>
        <v>21</v>
      </c>
      <c r="C243" s="15" t="n">
        <f aca="false">MIN(Inputs!$C$4+B243-1,99)</f>
        <v>94</v>
      </c>
      <c r="D243" s="55" t="n">
        <f aca="false">Inputs!$C$29</f>
        <v>0.06</v>
      </c>
      <c r="E243" s="15" t="n">
        <f aca="false">R242</f>
        <v>1</v>
      </c>
      <c r="F243" s="56" t="n">
        <f aca="false">Q242</f>
        <v>0</v>
      </c>
      <c r="G243" s="56" t="n">
        <f aca="false">IF(AND(MOD(A243-1,12)=0,B243&lt;=Inputs!$C$7,E243=0),Inputs!$C$6,0)</f>
        <v>0</v>
      </c>
      <c r="H243" s="56" t="n">
        <f aca="false">IF(B243=1,G243*Inputs!$C$9,0)</f>
        <v>0</v>
      </c>
      <c r="I243" s="56" t="n">
        <f aca="false">I242+G243</f>
        <v>120000</v>
      </c>
      <c r="J243" s="56" t="n">
        <f aca="false">(F243+G243+H243)*((1+D243)^(1/12)-1)</f>
        <v>0</v>
      </c>
      <c r="K243" s="56" t="n">
        <f aca="false">(F243+G243+H243+J243)*(Inputs!$C$14+IF(B243&lt;=10,Inputs!$C$12,Inputs!$C$13))/12</f>
        <v>0</v>
      </c>
      <c r="L243" s="56" t="n">
        <f aca="false">IF(OR(E243=1,A243&lt;=Inputs!$C$15),0,MAX(Inputs!$C$8*I243-(F243+G243+H243+J243-K243),0))</f>
        <v>0</v>
      </c>
      <c r="M243" s="56" t="n">
        <f aca="false">L243*INDEX(Rates!$B$2:$C$101,C243+1,IF(Inputs!$C$5="Male",1,2))/1000/12*Inputs!$C$16</f>
        <v>0</v>
      </c>
      <c r="N243" s="56" t="n">
        <f aca="false">IF($V$1=1,MAX(F243+G243+H243+J243-K243-M243,0)*Inputs!$C$22/12,0)</f>
        <v>0</v>
      </c>
      <c r="O243" s="56" t="n">
        <f aca="false">IF(AND(MOD(A243,12)=0,B243&gt;=Inputs!$C$18),MAX(F243+G243+H243+J243-K243-M243-N243,0)*Inputs!$C$17,0)</f>
        <v>0</v>
      </c>
      <c r="P243" s="56" t="n">
        <f aca="false">F243+G243+H243+J243-K243-M243-N243+O243</f>
        <v>0</v>
      </c>
      <c r="Q243" s="56" t="n">
        <f aca="false">IF(OR(E243=1,P243&lt;=0),0,P243)</f>
        <v>0</v>
      </c>
      <c r="R243" s="15" t="n">
        <f aca="false">IF(OR(E243=1,AND(P243&lt;=0,I243&gt;0)),1,0)</f>
        <v>1</v>
      </c>
      <c r="S243" s="15" t="n">
        <f aca="false">IF(L243&gt;0,1,0)</f>
        <v>0</v>
      </c>
    </row>
    <row r="244" customFormat="false" ht="15" hidden="false" customHeight="false" outlineLevel="0" collapsed="false">
      <c r="A244" s="15" t="n">
        <v>243</v>
      </c>
      <c r="B244" s="15" t="n">
        <f aca="false">INT((A244-1)/12)+1</f>
        <v>21</v>
      </c>
      <c r="C244" s="15" t="n">
        <f aca="false">MIN(Inputs!$C$4+B244-1,99)</f>
        <v>94</v>
      </c>
      <c r="D244" s="55" t="n">
        <f aca="false">Inputs!$C$29</f>
        <v>0.06</v>
      </c>
      <c r="E244" s="15" t="n">
        <f aca="false">R243</f>
        <v>1</v>
      </c>
      <c r="F244" s="56" t="n">
        <f aca="false">Q243</f>
        <v>0</v>
      </c>
      <c r="G244" s="56" t="n">
        <f aca="false">IF(AND(MOD(A244-1,12)=0,B244&lt;=Inputs!$C$7,E244=0),Inputs!$C$6,0)</f>
        <v>0</v>
      </c>
      <c r="H244" s="56" t="n">
        <f aca="false">IF(B244=1,G244*Inputs!$C$9,0)</f>
        <v>0</v>
      </c>
      <c r="I244" s="56" t="n">
        <f aca="false">I243+G244</f>
        <v>120000</v>
      </c>
      <c r="J244" s="56" t="n">
        <f aca="false">(F244+G244+H244)*((1+D244)^(1/12)-1)</f>
        <v>0</v>
      </c>
      <c r="K244" s="56" t="n">
        <f aca="false">(F244+G244+H244+J244)*(Inputs!$C$14+IF(B244&lt;=10,Inputs!$C$12,Inputs!$C$13))/12</f>
        <v>0</v>
      </c>
      <c r="L244" s="56" t="n">
        <f aca="false">IF(OR(E244=1,A244&lt;=Inputs!$C$15),0,MAX(Inputs!$C$8*I244-(F244+G244+H244+J244-K244),0))</f>
        <v>0</v>
      </c>
      <c r="M244" s="56" t="n">
        <f aca="false">L244*INDEX(Rates!$B$2:$C$101,C244+1,IF(Inputs!$C$5="Male",1,2))/1000/12*Inputs!$C$16</f>
        <v>0</v>
      </c>
      <c r="N244" s="56" t="n">
        <f aca="false">IF($V$1=1,MAX(F244+G244+H244+J244-K244-M244,0)*Inputs!$C$22/12,0)</f>
        <v>0</v>
      </c>
      <c r="O244" s="56" t="n">
        <f aca="false">IF(AND(MOD(A244,12)=0,B244&gt;=Inputs!$C$18),MAX(F244+G244+H244+J244-K244-M244-N244,0)*Inputs!$C$17,0)</f>
        <v>0</v>
      </c>
      <c r="P244" s="56" t="n">
        <f aca="false">F244+G244+H244+J244-K244-M244-N244+O244</f>
        <v>0</v>
      </c>
      <c r="Q244" s="56" t="n">
        <f aca="false">IF(OR(E244=1,P244&lt;=0),0,P244)</f>
        <v>0</v>
      </c>
      <c r="R244" s="15" t="n">
        <f aca="false">IF(OR(E244=1,AND(P244&lt;=0,I244&gt;0)),1,0)</f>
        <v>1</v>
      </c>
      <c r="S244" s="15" t="n">
        <f aca="false">IF(L244&gt;0,1,0)</f>
        <v>0</v>
      </c>
    </row>
    <row r="245" customFormat="false" ht="15" hidden="false" customHeight="false" outlineLevel="0" collapsed="false">
      <c r="A245" s="15" t="n">
        <v>244</v>
      </c>
      <c r="B245" s="15" t="n">
        <f aca="false">INT((A245-1)/12)+1</f>
        <v>21</v>
      </c>
      <c r="C245" s="15" t="n">
        <f aca="false">MIN(Inputs!$C$4+B245-1,99)</f>
        <v>94</v>
      </c>
      <c r="D245" s="55" t="n">
        <f aca="false">Inputs!$C$29</f>
        <v>0.06</v>
      </c>
      <c r="E245" s="15" t="n">
        <f aca="false">R244</f>
        <v>1</v>
      </c>
      <c r="F245" s="56" t="n">
        <f aca="false">Q244</f>
        <v>0</v>
      </c>
      <c r="G245" s="56" t="n">
        <f aca="false">IF(AND(MOD(A245-1,12)=0,B245&lt;=Inputs!$C$7,E245=0),Inputs!$C$6,0)</f>
        <v>0</v>
      </c>
      <c r="H245" s="56" t="n">
        <f aca="false">IF(B245=1,G245*Inputs!$C$9,0)</f>
        <v>0</v>
      </c>
      <c r="I245" s="56" t="n">
        <f aca="false">I244+G245</f>
        <v>120000</v>
      </c>
      <c r="J245" s="56" t="n">
        <f aca="false">(F245+G245+H245)*((1+D245)^(1/12)-1)</f>
        <v>0</v>
      </c>
      <c r="K245" s="56" t="n">
        <f aca="false">(F245+G245+H245+J245)*(Inputs!$C$14+IF(B245&lt;=10,Inputs!$C$12,Inputs!$C$13))/12</f>
        <v>0</v>
      </c>
      <c r="L245" s="56" t="n">
        <f aca="false">IF(OR(E245=1,A245&lt;=Inputs!$C$15),0,MAX(Inputs!$C$8*I245-(F245+G245+H245+J245-K245),0))</f>
        <v>0</v>
      </c>
      <c r="M245" s="56" t="n">
        <f aca="false">L245*INDEX(Rates!$B$2:$C$101,C245+1,IF(Inputs!$C$5="Male",1,2))/1000/12*Inputs!$C$16</f>
        <v>0</v>
      </c>
      <c r="N245" s="56" t="n">
        <f aca="false">IF($V$1=1,MAX(F245+G245+H245+J245-K245-M245,0)*Inputs!$C$22/12,0)</f>
        <v>0</v>
      </c>
      <c r="O245" s="56" t="n">
        <f aca="false">IF(AND(MOD(A245,12)=0,B245&gt;=Inputs!$C$18),MAX(F245+G245+H245+J245-K245-M245-N245,0)*Inputs!$C$17,0)</f>
        <v>0</v>
      </c>
      <c r="P245" s="56" t="n">
        <f aca="false">F245+G245+H245+J245-K245-M245-N245+O245</f>
        <v>0</v>
      </c>
      <c r="Q245" s="56" t="n">
        <f aca="false">IF(OR(E245=1,P245&lt;=0),0,P245)</f>
        <v>0</v>
      </c>
      <c r="R245" s="15" t="n">
        <f aca="false">IF(OR(E245=1,AND(P245&lt;=0,I245&gt;0)),1,0)</f>
        <v>1</v>
      </c>
      <c r="S245" s="15" t="n">
        <f aca="false">IF(L245&gt;0,1,0)</f>
        <v>0</v>
      </c>
    </row>
    <row r="246" customFormat="false" ht="15" hidden="false" customHeight="false" outlineLevel="0" collapsed="false">
      <c r="A246" s="15" t="n">
        <v>245</v>
      </c>
      <c r="B246" s="15" t="n">
        <f aca="false">INT((A246-1)/12)+1</f>
        <v>21</v>
      </c>
      <c r="C246" s="15" t="n">
        <f aca="false">MIN(Inputs!$C$4+B246-1,99)</f>
        <v>94</v>
      </c>
      <c r="D246" s="55" t="n">
        <f aca="false">Inputs!$C$29</f>
        <v>0.06</v>
      </c>
      <c r="E246" s="15" t="n">
        <f aca="false">R245</f>
        <v>1</v>
      </c>
      <c r="F246" s="56" t="n">
        <f aca="false">Q245</f>
        <v>0</v>
      </c>
      <c r="G246" s="56" t="n">
        <f aca="false">IF(AND(MOD(A246-1,12)=0,B246&lt;=Inputs!$C$7,E246=0),Inputs!$C$6,0)</f>
        <v>0</v>
      </c>
      <c r="H246" s="56" t="n">
        <f aca="false">IF(B246=1,G246*Inputs!$C$9,0)</f>
        <v>0</v>
      </c>
      <c r="I246" s="56" t="n">
        <f aca="false">I245+G246</f>
        <v>120000</v>
      </c>
      <c r="J246" s="56" t="n">
        <f aca="false">(F246+G246+H246)*((1+D246)^(1/12)-1)</f>
        <v>0</v>
      </c>
      <c r="K246" s="56" t="n">
        <f aca="false">(F246+G246+H246+J246)*(Inputs!$C$14+IF(B246&lt;=10,Inputs!$C$12,Inputs!$C$13))/12</f>
        <v>0</v>
      </c>
      <c r="L246" s="56" t="n">
        <f aca="false">IF(OR(E246=1,A246&lt;=Inputs!$C$15),0,MAX(Inputs!$C$8*I246-(F246+G246+H246+J246-K246),0))</f>
        <v>0</v>
      </c>
      <c r="M246" s="56" t="n">
        <f aca="false">L246*INDEX(Rates!$B$2:$C$101,C246+1,IF(Inputs!$C$5="Male",1,2))/1000/12*Inputs!$C$16</f>
        <v>0</v>
      </c>
      <c r="N246" s="56" t="n">
        <f aca="false">IF($V$1=1,MAX(F246+G246+H246+J246-K246-M246,0)*Inputs!$C$22/12,0)</f>
        <v>0</v>
      </c>
      <c r="O246" s="56" t="n">
        <f aca="false">IF(AND(MOD(A246,12)=0,B246&gt;=Inputs!$C$18),MAX(F246+G246+H246+J246-K246-M246-N246,0)*Inputs!$C$17,0)</f>
        <v>0</v>
      </c>
      <c r="P246" s="56" t="n">
        <f aca="false">F246+G246+H246+J246-K246-M246-N246+O246</f>
        <v>0</v>
      </c>
      <c r="Q246" s="56" t="n">
        <f aca="false">IF(OR(E246=1,P246&lt;=0),0,P246)</f>
        <v>0</v>
      </c>
      <c r="R246" s="15" t="n">
        <f aca="false">IF(OR(E246=1,AND(P246&lt;=0,I246&gt;0)),1,0)</f>
        <v>1</v>
      </c>
      <c r="S246" s="15" t="n">
        <f aca="false">IF(L246&gt;0,1,0)</f>
        <v>0</v>
      </c>
    </row>
    <row r="247" customFormat="false" ht="15" hidden="false" customHeight="false" outlineLevel="0" collapsed="false">
      <c r="A247" s="15" t="n">
        <v>246</v>
      </c>
      <c r="B247" s="15" t="n">
        <f aca="false">INT((A247-1)/12)+1</f>
        <v>21</v>
      </c>
      <c r="C247" s="15" t="n">
        <f aca="false">MIN(Inputs!$C$4+B247-1,99)</f>
        <v>94</v>
      </c>
      <c r="D247" s="55" t="n">
        <f aca="false">Inputs!$C$29</f>
        <v>0.06</v>
      </c>
      <c r="E247" s="15" t="n">
        <f aca="false">R246</f>
        <v>1</v>
      </c>
      <c r="F247" s="56" t="n">
        <f aca="false">Q246</f>
        <v>0</v>
      </c>
      <c r="G247" s="56" t="n">
        <f aca="false">IF(AND(MOD(A247-1,12)=0,B247&lt;=Inputs!$C$7,E247=0),Inputs!$C$6,0)</f>
        <v>0</v>
      </c>
      <c r="H247" s="56" t="n">
        <f aca="false">IF(B247=1,G247*Inputs!$C$9,0)</f>
        <v>0</v>
      </c>
      <c r="I247" s="56" t="n">
        <f aca="false">I246+G247</f>
        <v>120000</v>
      </c>
      <c r="J247" s="56" t="n">
        <f aca="false">(F247+G247+H247)*((1+D247)^(1/12)-1)</f>
        <v>0</v>
      </c>
      <c r="K247" s="56" t="n">
        <f aca="false">(F247+G247+H247+J247)*(Inputs!$C$14+IF(B247&lt;=10,Inputs!$C$12,Inputs!$C$13))/12</f>
        <v>0</v>
      </c>
      <c r="L247" s="56" t="n">
        <f aca="false">IF(OR(E247=1,A247&lt;=Inputs!$C$15),0,MAX(Inputs!$C$8*I247-(F247+G247+H247+J247-K247),0))</f>
        <v>0</v>
      </c>
      <c r="M247" s="56" t="n">
        <f aca="false">L247*INDEX(Rates!$B$2:$C$101,C247+1,IF(Inputs!$C$5="Male",1,2))/1000/12*Inputs!$C$16</f>
        <v>0</v>
      </c>
      <c r="N247" s="56" t="n">
        <f aca="false">IF($V$1=1,MAX(F247+G247+H247+J247-K247-M247,0)*Inputs!$C$22/12,0)</f>
        <v>0</v>
      </c>
      <c r="O247" s="56" t="n">
        <f aca="false">IF(AND(MOD(A247,12)=0,B247&gt;=Inputs!$C$18),MAX(F247+G247+H247+J247-K247-M247-N247,0)*Inputs!$C$17,0)</f>
        <v>0</v>
      </c>
      <c r="P247" s="56" t="n">
        <f aca="false">F247+G247+H247+J247-K247-M247-N247+O247</f>
        <v>0</v>
      </c>
      <c r="Q247" s="56" t="n">
        <f aca="false">IF(OR(E247=1,P247&lt;=0),0,P247)</f>
        <v>0</v>
      </c>
      <c r="R247" s="15" t="n">
        <f aca="false">IF(OR(E247=1,AND(P247&lt;=0,I247&gt;0)),1,0)</f>
        <v>1</v>
      </c>
      <c r="S247" s="15" t="n">
        <f aca="false">IF(L247&gt;0,1,0)</f>
        <v>0</v>
      </c>
    </row>
    <row r="248" customFormat="false" ht="15" hidden="false" customHeight="false" outlineLevel="0" collapsed="false">
      <c r="A248" s="15" t="n">
        <v>247</v>
      </c>
      <c r="B248" s="15" t="n">
        <f aca="false">INT((A248-1)/12)+1</f>
        <v>21</v>
      </c>
      <c r="C248" s="15" t="n">
        <f aca="false">MIN(Inputs!$C$4+B248-1,99)</f>
        <v>94</v>
      </c>
      <c r="D248" s="55" t="n">
        <f aca="false">Inputs!$C$29</f>
        <v>0.06</v>
      </c>
      <c r="E248" s="15" t="n">
        <f aca="false">R247</f>
        <v>1</v>
      </c>
      <c r="F248" s="56" t="n">
        <f aca="false">Q247</f>
        <v>0</v>
      </c>
      <c r="G248" s="56" t="n">
        <f aca="false">IF(AND(MOD(A248-1,12)=0,B248&lt;=Inputs!$C$7,E248=0),Inputs!$C$6,0)</f>
        <v>0</v>
      </c>
      <c r="H248" s="56" t="n">
        <f aca="false">IF(B248=1,G248*Inputs!$C$9,0)</f>
        <v>0</v>
      </c>
      <c r="I248" s="56" t="n">
        <f aca="false">I247+G248</f>
        <v>120000</v>
      </c>
      <c r="J248" s="56" t="n">
        <f aca="false">(F248+G248+H248)*((1+D248)^(1/12)-1)</f>
        <v>0</v>
      </c>
      <c r="K248" s="56" t="n">
        <f aca="false">(F248+G248+H248+J248)*(Inputs!$C$14+IF(B248&lt;=10,Inputs!$C$12,Inputs!$C$13))/12</f>
        <v>0</v>
      </c>
      <c r="L248" s="56" t="n">
        <f aca="false">IF(OR(E248=1,A248&lt;=Inputs!$C$15),0,MAX(Inputs!$C$8*I248-(F248+G248+H248+J248-K248),0))</f>
        <v>0</v>
      </c>
      <c r="M248" s="56" t="n">
        <f aca="false">L248*INDEX(Rates!$B$2:$C$101,C248+1,IF(Inputs!$C$5="Male",1,2))/1000/12*Inputs!$C$16</f>
        <v>0</v>
      </c>
      <c r="N248" s="56" t="n">
        <f aca="false">IF($V$1=1,MAX(F248+G248+H248+J248-K248-M248,0)*Inputs!$C$22/12,0)</f>
        <v>0</v>
      </c>
      <c r="O248" s="56" t="n">
        <f aca="false">IF(AND(MOD(A248,12)=0,B248&gt;=Inputs!$C$18),MAX(F248+G248+H248+J248-K248-M248-N248,0)*Inputs!$C$17,0)</f>
        <v>0</v>
      </c>
      <c r="P248" s="56" t="n">
        <f aca="false">F248+G248+H248+J248-K248-M248-N248+O248</f>
        <v>0</v>
      </c>
      <c r="Q248" s="56" t="n">
        <f aca="false">IF(OR(E248=1,P248&lt;=0),0,P248)</f>
        <v>0</v>
      </c>
      <c r="R248" s="15" t="n">
        <f aca="false">IF(OR(E248=1,AND(P248&lt;=0,I248&gt;0)),1,0)</f>
        <v>1</v>
      </c>
      <c r="S248" s="15" t="n">
        <f aca="false">IF(L248&gt;0,1,0)</f>
        <v>0</v>
      </c>
    </row>
    <row r="249" customFormat="false" ht="15" hidden="false" customHeight="false" outlineLevel="0" collapsed="false">
      <c r="A249" s="15" t="n">
        <v>248</v>
      </c>
      <c r="B249" s="15" t="n">
        <f aca="false">INT((A249-1)/12)+1</f>
        <v>21</v>
      </c>
      <c r="C249" s="15" t="n">
        <f aca="false">MIN(Inputs!$C$4+B249-1,99)</f>
        <v>94</v>
      </c>
      <c r="D249" s="55" t="n">
        <f aca="false">Inputs!$C$29</f>
        <v>0.06</v>
      </c>
      <c r="E249" s="15" t="n">
        <f aca="false">R248</f>
        <v>1</v>
      </c>
      <c r="F249" s="56" t="n">
        <f aca="false">Q248</f>
        <v>0</v>
      </c>
      <c r="G249" s="56" t="n">
        <f aca="false">IF(AND(MOD(A249-1,12)=0,B249&lt;=Inputs!$C$7,E249=0),Inputs!$C$6,0)</f>
        <v>0</v>
      </c>
      <c r="H249" s="56" t="n">
        <f aca="false">IF(B249=1,G249*Inputs!$C$9,0)</f>
        <v>0</v>
      </c>
      <c r="I249" s="56" t="n">
        <f aca="false">I248+G249</f>
        <v>120000</v>
      </c>
      <c r="J249" s="56" t="n">
        <f aca="false">(F249+G249+H249)*((1+D249)^(1/12)-1)</f>
        <v>0</v>
      </c>
      <c r="K249" s="56" t="n">
        <f aca="false">(F249+G249+H249+J249)*(Inputs!$C$14+IF(B249&lt;=10,Inputs!$C$12,Inputs!$C$13))/12</f>
        <v>0</v>
      </c>
      <c r="L249" s="56" t="n">
        <f aca="false">IF(OR(E249=1,A249&lt;=Inputs!$C$15),0,MAX(Inputs!$C$8*I249-(F249+G249+H249+J249-K249),0))</f>
        <v>0</v>
      </c>
      <c r="M249" s="56" t="n">
        <f aca="false">L249*INDEX(Rates!$B$2:$C$101,C249+1,IF(Inputs!$C$5="Male",1,2))/1000/12*Inputs!$C$16</f>
        <v>0</v>
      </c>
      <c r="N249" s="56" t="n">
        <f aca="false">IF($V$1=1,MAX(F249+G249+H249+J249-K249-M249,0)*Inputs!$C$22/12,0)</f>
        <v>0</v>
      </c>
      <c r="O249" s="56" t="n">
        <f aca="false">IF(AND(MOD(A249,12)=0,B249&gt;=Inputs!$C$18),MAX(F249+G249+H249+J249-K249-M249-N249,0)*Inputs!$C$17,0)</f>
        <v>0</v>
      </c>
      <c r="P249" s="56" t="n">
        <f aca="false">F249+G249+H249+J249-K249-M249-N249+O249</f>
        <v>0</v>
      </c>
      <c r="Q249" s="56" t="n">
        <f aca="false">IF(OR(E249=1,P249&lt;=0),0,P249)</f>
        <v>0</v>
      </c>
      <c r="R249" s="15" t="n">
        <f aca="false">IF(OR(E249=1,AND(P249&lt;=0,I249&gt;0)),1,0)</f>
        <v>1</v>
      </c>
      <c r="S249" s="15" t="n">
        <f aca="false">IF(L249&gt;0,1,0)</f>
        <v>0</v>
      </c>
    </row>
    <row r="250" customFormat="false" ht="15" hidden="false" customHeight="false" outlineLevel="0" collapsed="false">
      <c r="A250" s="15" t="n">
        <v>249</v>
      </c>
      <c r="B250" s="15" t="n">
        <f aca="false">INT((A250-1)/12)+1</f>
        <v>21</v>
      </c>
      <c r="C250" s="15" t="n">
        <f aca="false">MIN(Inputs!$C$4+B250-1,99)</f>
        <v>94</v>
      </c>
      <c r="D250" s="55" t="n">
        <f aca="false">Inputs!$C$29</f>
        <v>0.06</v>
      </c>
      <c r="E250" s="15" t="n">
        <f aca="false">R249</f>
        <v>1</v>
      </c>
      <c r="F250" s="56" t="n">
        <f aca="false">Q249</f>
        <v>0</v>
      </c>
      <c r="G250" s="56" t="n">
        <f aca="false">IF(AND(MOD(A250-1,12)=0,B250&lt;=Inputs!$C$7,E250=0),Inputs!$C$6,0)</f>
        <v>0</v>
      </c>
      <c r="H250" s="56" t="n">
        <f aca="false">IF(B250=1,G250*Inputs!$C$9,0)</f>
        <v>0</v>
      </c>
      <c r="I250" s="56" t="n">
        <f aca="false">I249+G250</f>
        <v>120000</v>
      </c>
      <c r="J250" s="56" t="n">
        <f aca="false">(F250+G250+H250)*((1+D250)^(1/12)-1)</f>
        <v>0</v>
      </c>
      <c r="K250" s="56" t="n">
        <f aca="false">(F250+G250+H250+J250)*(Inputs!$C$14+IF(B250&lt;=10,Inputs!$C$12,Inputs!$C$13))/12</f>
        <v>0</v>
      </c>
      <c r="L250" s="56" t="n">
        <f aca="false">IF(OR(E250=1,A250&lt;=Inputs!$C$15),0,MAX(Inputs!$C$8*I250-(F250+G250+H250+J250-K250),0))</f>
        <v>0</v>
      </c>
      <c r="M250" s="56" t="n">
        <f aca="false">L250*INDEX(Rates!$B$2:$C$101,C250+1,IF(Inputs!$C$5="Male",1,2))/1000/12*Inputs!$C$16</f>
        <v>0</v>
      </c>
      <c r="N250" s="56" t="n">
        <f aca="false">IF($V$1=1,MAX(F250+G250+H250+J250-K250-M250,0)*Inputs!$C$22/12,0)</f>
        <v>0</v>
      </c>
      <c r="O250" s="56" t="n">
        <f aca="false">IF(AND(MOD(A250,12)=0,B250&gt;=Inputs!$C$18),MAX(F250+G250+H250+J250-K250-M250-N250,0)*Inputs!$C$17,0)</f>
        <v>0</v>
      </c>
      <c r="P250" s="56" t="n">
        <f aca="false">F250+G250+H250+J250-K250-M250-N250+O250</f>
        <v>0</v>
      </c>
      <c r="Q250" s="56" t="n">
        <f aca="false">IF(OR(E250=1,P250&lt;=0),0,P250)</f>
        <v>0</v>
      </c>
      <c r="R250" s="15" t="n">
        <f aca="false">IF(OR(E250=1,AND(P250&lt;=0,I250&gt;0)),1,0)</f>
        <v>1</v>
      </c>
      <c r="S250" s="15" t="n">
        <f aca="false">IF(L250&gt;0,1,0)</f>
        <v>0</v>
      </c>
    </row>
    <row r="251" customFormat="false" ht="15" hidden="false" customHeight="false" outlineLevel="0" collapsed="false">
      <c r="A251" s="15" t="n">
        <v>250</v>
      </c>
      <c r="B251" s="15" t="n">
        <f aca="false">INT((A251-1)/12)+1</f>
        <v>21</v>
      </c>
      <c r="C251" s="15" t="n">
        <f aca="false">MIN(Inputs!$C$4+B251-1,99)</f>
        <v>94</v>
      </c>
      <c r="D251" s="55" t="n">
        <f aca="false">Inputs!$C$29</f>
        <v>0.06</v>
      </c>
      <c r="E251" s="15" t="n">
        <f aca="false">R250</f>
        <v>1</v>
      </c>
      <c r="F251" s="56" t="n">
        <f aca="false">Q250</f>
        <v>0</v>
      </c>
      <c r="G251" s="56" t="n">
        <f aca="false">IF(AND(MOD(A251-1,12)=0,B251&lt;=Inputs!$C$7,E251=0),Inputs!$C$6,0)</f>
        <v>0</v>
      </c>
      <c r="H251" s="56" t="n">
        <f aca="false">IF(B251=1,G251*Inputs!$C$9,0)</f>
        <v>0</v>
      </c>
      <c r="I251" s="56" t="n">
        <f aca="false">I250+G251</f>
        <v>120000</v>
      </c>
      <c r="J251" s="56" t="n">
        <f aca="false">(F251+G251+H251)*((1+D251)^(1/12)-1)</f>
        <v>0</v>
      </c>
      <c r="K251" s="56" t="n">
        <f aca="false">(F251+G251+H251+J251)*(Inputs!$C$14+IF(B251&lt;=10,Inputs!$C$12,Inputs!$C$13))/12</f>
        <v>0</v>
      </c>
      <c r="L251" s="56" t="n">
        <f aca="false">IF(OR(E251=1,A251&lt;=Inputs!$C$15),0,MAX(Inputs!$C$8*I251-(F251+G251+H251+J251-K251),0))</f>
        <v>0</v>
      </c>
      <c r="M251" s="56" t="n">
        <f aca="false">L251*INDEX(Rates!$B$2:$C$101,C251+1,IF(Inputs!$C$5="Male",1,2))/1000/12*Inputs!$C$16</f>
        <v>0</v>
      </c>
      <c r="N251" s="56" t="n">
        <f aca="false">IF($V$1=1,MAX(F251+G251+H251+J251-K251-M251,0)*Inputs!$C$22/12,0)</f>
        <v>0</v>
      </c>
      <c r="O251" s="56" t="n">
        <f aca="false">IF(AND(MOD(A251,12)=0,B251&gt;=Inputs!$C$18),MAX(F251+G251+H251+J251-K251-M251-N251,0)*Inputs!$C$17,0)</f>
        <v>0</v>
      </c>
      <c r="P251" s="56" t="n">
        <f aca="false">F251+G251+H251+J251-K251-M251-N251+O251</f>
        <v>0</v>
      </c>
      <c r="Q251" s="56" t="n">
        <f aca="false">IF(OR(E251=1,P251&lt;=0),0,P251)</f>
        <v>0</v>
      </c>
      <c r="R251" s="15" t="n">
        <f aca="false">IF(OR(E251=1,AND(P251&lt;=0,I251&gt;0)),1,0)</f>
        <v>1</v>
      </c>
      <c r="S251" s="15" t="n">
        <f aca="false">IF(L251&gt;0,1,0)</f>
        <v>0</v>
      </c>
    </row>
    <row r="252" customFormat="false" ht="15" hidden="false" customHeight="false" outlineLevel="0" collapsed="false">
      <c r="A252" s="15" t="n">
        <v>251</v>
      </c>
      <c r="B252" s="15" t="n">
        <f aca="false">INT((A252-1)/12)+1</f>
        <v>21</v>
      </c>
      <c r="C252" s="15" t="n">
        <f aca="false">MIN(Inputs!$C$4+B252-1,99)</f>
        <v>94</v>
      </c>
      <c r="D252" s="55" t="n">
        <f aca="false">Inputs!$C$29</f>
        <v>0.06</v>
      </c>
      <c r="E252" s="15" t="n">
        <f aca="false">R251</f>
        <v>1</v>
      </c>
      <c r="F252" s="56" t="n">
        <f aca="false">Q251</f>
        <v>0</v>
      </c>
      <c r="G252" s="56" t="n">
        <f aca="false">IF(AND(MOD(A252-1,12)=0,B252&lt;=Inputs!$C$7,E252=0),Inputs!$C$6,0)</f>
        <v>0</v>
      </c>
      <c r="H252" s="56" t="n">
        <f aca="false">IF(B252=1,G252*Inputs!$C$9,0)</f>
        <v>0</v>
      </c>
      <c r="I252" s="56" t="n">
        <f aca="false">I251+G252</f>
        <v>120000</v>
      </c>
      <c r="J252" s="56" t="n">
        <f aca="false">(F252+G252+H252)*((1+D252)^(1/12)-1)</f>
        <v>0</v>
      </c>
      <c r="K252" s="56" t="n">
        <f aca="false">(F252+G252+H252+J252)*(Inputs!$C$14+IF(B252&lt;=10,Inputs!$C$12,Inputs!$C$13))/12</f>
        <v>0</v>
      </c>
      <c r="L252" s="56" t="n">
        <f aca="false">IF(OR(E252=1,A252&lt;=Inputs!$C$15),0,MAX(Inputs!$C$8*I252-(F252+G252+H252+J252-K252),0))</f>
        <v>0</v>
      </c>
      <c r="M252" s="56" t="n">
        <f aca="false">L252*INDEX(Rates!$B$2:$C$101,C252+1,IF(Inputs!$C$5="Male",1,2))/1000/12*Inputs!$C$16</f>
        <v>0</v>
      </c>
      <c r="N252" s="56" t="n">
        <f aca="false">IF($V$1=1,MAX(F252+G252+H252+J252-K252-M252,0)*Inputs!$C$22/12,0)</f>
        <v>0</v>
      </c>
      <c r="O252" s="56" t="n">
        <f aca="false">IF(AND(MOD(A252,12)=0,B252&gt;=Inputs!$C$18),MAX(F252+G252+H252+J252-K252-M252-N252,0)*Inputs!$C$17,0)</f>
        <v>0</v>
      </c>
      <c r="P252" s="56" t="n">
        <f aca="false">F252+G252+H252+J252-K252-M252-N252+O252</f>
        <v>0</v>
      </c>
      <c r="Q252" s="56" t="n">
        <f aca="false">IF(OR(E252=1,P252&lt;=0),0,P252)</f>
        <v>0</v>
      </c>
      <c r="R252" s="15" t="n">
        <f aca="false">IF(OR(E252=1,AND(P252&lt;=0,I252&gt;0)),1,0)</f>
        <v>1</v>
      </c>
      <c r="S252" s="15" t="n">
        <f aca="false">IF(L252&gt;0,1,0)</f>
        <v>0</v>
      </c>
    </row>
    <row r="253" customFormat="false" ht="15" hidden="false" customHeight="false" outlineLevel="0" collapsed="false">
      <c r="A253" s="15" t="n">
        <v>252</v>
      </c>
      <c r="B253" s="15" t="n">
        <f aca="false">INT((A253-1)/12)+1</f>
        <v>21</v>
      </c>
      <c r="C253" s="15" t="n">
        <f aca="false">MIN(Inputs!$C$4+B253-1,99)</f>
        <v>94</v>
      </c>
      <c r="D253" s="55" t="n">
        <f aca="false">Inputs!$C$29</f>
        <v>0.06</v>
      </c>
      <c r="E253" s="15" t="n">
        <f aca="false">R252</f>
        <v>1</v>
      </c>
      <c r="F253" s="56" t="n">
        <f aca="false">Q252</f>
        <v>0</v>
      </c>
      <c r="G253" s="56" t="n">
        <f aca="false">IF(AND(MOD(A253-1,12)=0,B253&lt;=Inputs!$C$7,E253=0),Inputs!$C$6,0)</f>
        <v>0</v>
      </c>
      <c r="H253" s="56" t="n">
        <f aca="false">IF(B253=1,G253*Inputs!$C$9,0)</f>
        <v>0</v>
      </c>
      <c r="I253" s="56" t="n">
        <f aca="false">I252+G253</f>
        <v>120000</v>
      </c>
      <c r="J253" s="56" t="n">
        <f aca="false">(F253+G253+H253)*((1+D253)^(1/12)-1)</f>
        <v>0</v>
      </c>
      <c r="K253" s="56" t="n">
        <f aca="false">(F253+G253+H253+J253)*(Inputs!$C$14+IF(B253&lt;=10,Inputs!$C$12,Inputs!$C$13))/12</f>
        <v>0</v>
      </c>
      <c r="L253" s="56" t="n">
        <f aca="false">IF(OR(E253=1,A253&lt;=Inputs!$C$15),0,MAX(Inputs!$C$8*I253-(F253+G253+H253+J253-K253),0))</f>
        <v>0</v>
      </c>
      <c r="M253" s="56" t="n">
        <f aca="false">L253*INDEX(Rates!$B$2:$C$101,C253+1,IF(Inputs!$C$5="Male",1,2))/1000/12*Inputs!$C$16</f>
        <v>0</v>
      </c>
      <c r="N253" s="56" t="n">
        <f aca="false">IF($V$1=1,MAX(F253+G253+H253+J253-K253-M253,0)*Inputs!$C$22/12,0)</f>
        <v>0</v>
      </c>
      <c r="O253" s="56" t="n">
        <f aca="false">IF(AND(MOD(A253,12)=0,B253&gt;=Inputs!$C$18),MAX(F253+G253+H253+J253-K253-M253-N253,0)*Inputs!$C$17,0)</f>
        <v>0</v>
      </c>
      <c r="P253" s="56" t="n">
        <f aca="false">F253+G253+H253+J253-K253-M253-N253+O253</f>
        <v>0</v>
      </c>
      <c r="Q253" s="56" t="n">
        <f aca="false">IF(OR(E253=1,P253&lt;=0),0,P253)</f>
        <v>0</v>
      </c>
      <c r="R253" s="15" t="n">
        <f aca="false">IF(OR(E253=1,AND(P253&lt;=0,I253&gt;0)),1,0)</f>
        <v>1</v>
      </c>
      <c r="S253" s="15" t="n">
        <f aca="false">IF(L253&gt;0,1,0)</f>
        <v>0</v>
      </c>
    </row>
    <row r="254" customFormat="false" ht="15" hidden="false" customHeight="false" outlineLevel="0" collapsed="false">
      <c r="A254" s="15" t="n">
        <v>253</v>
      </c>
      <c r="B254" s="15" t="n">
        <f aca="false">INT((A254-1)/12)+1</f>
        <v>22</v>
      </c>
      <c r="C254" s="15" t="n">
        <f aca="false">MIN(Inputs!$C$4+B254-1,99)</f>
        <v>95</v>
      </c>
      <c r="D254" s="55" t="n">
        <f aca="false">Inputs!$C$29</f>
        <v>0.06</v>
      </c>
      <c r="E254" s="15" t="n">
        <f aca="false">R253</f>
        <v>1</v>
      </c>
      <c r="F254" s="56" t="n">
        <f aca="false">Q253</f>
        <v>0</v>
      </c>
      <c r="G254" s="56" t="n">
        <f aca="false">IF(AND(MOD(A254-1,12)=0,B254&lt;=Inputs!$C$7,E254=0),Inputs!$C$6,0)</f>
        <v>0</v>
      </c>
      <c r="H254" s="56" t="n">
        <f aca="false">IF(B254=1,G254*Inputs!$C$9,0)</f>
        <v>0</v>
      </c>
      <c r="I254" s="56" t="n">
        <f aca="false">I253+G254</f>
        <v>120000</v>
      </c>
      <c r="J254" s="56" t="n">
        <f aca="false">(F254+G254+H254)*((1+D254)^(1/12)-1)</f>
        <v>0</v>
      </c>
      <c r="K254" s="56" t="n">
        <f aca="false">(F254+G254+H254+J254)*(Inputs!$C$14+IF(B254&lt;=10,Inputs!$C$12,Inputs!$C$13))/12</f>
        <v>0</v>
      </c>
      <c r="L254" s="56" t="n">
        <f aca="false">IF(OR(E254=1,A254&lt;=Inputs!$C$15),0,MAX(Inputs!$C$8*I254-(F254+G254+H254+J254-K254),0))</f>
        <v>0</v>
      </c>
      <c r="M254" s="56" t="n">
        <f aca="false">L254*INDEX(Rates!$B$2:$C$101,C254+1,IF(Inputs!$C$5="Male",1,2))/1000/12*Inputs!$C$16</f>
        <v>0</v>
      </c>
      <c r="N254" s="56" t="n">
        <f aca="false">IF($V$1=1,MAX(F254+G254+H254+J254-K254-M254,0)*Inputs!$C$22/12,0)</f>
        <v>0</v>
      </c>
      <c r="O254" s="56" t="n">
        <f aca="false">IF(AND(MOD(A254,12)=0,B254&gt;=Inputs!$C$18),MAX(F254+G254+H254+J254-K254-M254-N254,0)*Inputs!$C$17,0)</f>
        <v>0</v>
      </c>
      <c r="P254" s="56" t="n">
        <f aca="false">F254+G254+H254+J254-K254-M254-N254+O254</f>
        <v>0</v>
      </c>
      <c r="Q254" s="56" t="n">
        <f aca="false">IF(OR(E254=1,P254&lt;=0),0,P254)</f>
        <v>0</v>
      </c>
      <c r="R254" s="15" t="n">
        <f aca="false">IF(OR(E254=1,AND(P254&lt;=0,I254&gt;0)),1,0)</f>
        <v>1</v>
      </c>
      <c r="S254" s="15" t="n">
        <f aca="false">IF(L254&gt;0,1,0)</f>
        <v>0</v>
      </c>
    </row>
    <row r="255" customFormat="false" ht="15" hidden="false" customHeight="false" outlineLevel="0" collapsed="false">
      <c r="A255" s="15" t="n">
        <v>254</v>
      </c>
      <c r="B255" s="15" t="n">
        <f aca="false">INT((A255-1)/12)+1</f>
        <v>22</v>
      </c>
      <c r="C255" s="15" t="n">
        <f aca="false">MIN(Inputs!$C$4+B255-1,99)</f>
        <v>95</v>
      </c>
      <c r="D255" s="55" t="n">
        <f aca="false">Inputs!$C$29</f>
        <v>0.06</v>
      </c>
      <c r="E255" s="15" t="n">
        <f aca="false">R254</f>
        <v>1</v>
      </c>
      <c r="F255" s="56" t="n">
        <f aca="false">Q254</f>
        <v>0</v>
      </c>
      <c r="G255" s="56" t="n">
        <f aca="false">IF(AND(MOD(A255-1,12)=0,B255&lt;=Inputs!$C$7,E255=0),Inputs!$C$6,0)</f>
        <v>0</v>
      </c>
      <c r="H255" s="56" t="n">
        <f aca="false">IF(B255=1,G255*Inputs!$C$9,0)</f>
        <v>0</v>
      </c>
      <c r="I255" s="56" t="n">
        <f aca="false">I254+G255</f>
        <v>120000</v>
      </c>
      <c r="J255" s="56" t="n">
        <f aca="false">(F255+G255+H255)*((1+D255)^(1/12)-1)</f>
        <v>0</v>
      </c>
      <c r="K255" s="56" t="n">
        <f aca="false">(F255+G255+H255+J255)*(Inputs!$C$14+IF(B255&lt;=10,Inputs!$C$12,Inputs!$C$13))/12</f>
        <v>0</v>
      </c>
      <c r="L255" s="56" t="n">
        <f aca="false">IF(OR(E255=1,A255&lt;=Inputs!$C$15),0,MAX(Inputs!$C$8*I255-(F255+G255+H255+J255-K255),0))</f>
        <v>0</v>
      </c>
      <c r="M255" s="56" t="n">
        <f aca="false">L255*INDEX(Rates!$B$2:$C$101,C255+1,IF(Inputs!$C$5="Male",1,2))/1000/12*Inputs!$C$16</f>
        <v>0</v>
      </c>
      <c r="N255" s="56" t="n">
        <f aca="false">IF($V$1=1,MAX(F255+G255+H255+J255-K255-M255,0)*Inputs!$C$22/12,0)</f>
        <v>0</v>
      </c>
      <c r="O255" s="56" t="n">
        <f aca="false">IF(AND(MOD(A255,12)=0,B255&gt;=Inputs!$C$18),MAX(F255+G255+H255+J255-K255-M255-N255,0)*Inputs!$C$17,0)</f>
        <v>0</v>
      </c>
      <c r="P255" s="56" t="n">
        <f aca="false">F255+G255+H255+J255-K255-M255-N255+O255</f>
        <v>0</v>
      </c>
      <c r="Q255" s="56" t="n">
        <f aca="false">IF(OR(E255=1,P255&lt;=0),0,P255)</f>
        <v>0</v>
      </c>
      <c r="R255" s="15" t="n">
        <f aca="false">IF(OR(E255=1,AND(P255&lt;=0,I255&gt;0)),1,0)</f>
        <v>1</v>
      </c>
      <c r="S255" s="15" t="n">
        <f aca="false">IF(L255&gt;0,1,0)</f>
        <v>0</v>
      </c>
    </row>
    <row r="256" customFormat="false" ht="15" hidden="false" customHeight="false" outlineLevel="0" collapsed="false">
      <c r="A256" s="15" t="n">
        <v>255</v>
      </c>
      <c r="B256" s="15" t="n">
        <f aca="false">INT((A256-1)/12)+1</f>
        <v>22</v>
      </c>
      <c r="C256" s="15" t="n">
        <f aca="false">MIN(Inputs!$C$4+B256-1,99)</f>
        <v>95</v>
      </c>
      <c r="D256" s="55" t="n">
        <f aca="false">Inputs!$C$29</f>
        <v>0.06</v>
      </c>
      <c r="E256" s="15" t="n">
        <f aca="false">R255</f>
        <v>1</v>
      </c>
      <c r="F256" s="56" t="n">
        <f aca="false">Q255</f>
        <v>0</v>
      </c>
      <c r="G256" s="56" t="n">
        <f aca="false">IF(AND(MOD(A256-1,12)=0,B256&lt;=Inputs!$C$7,E256=0),Inputs!$C$6,0)</f>
        <v>0</v>
      </c>
      <c r="H256" s="56" t="n">
        <f aca="false">IF(B256=1,G256*Inputs!$C$9,0)</f>
        <v>0</v>
      </c>
      <c r="I256" s="56" t="n">
        <f aca="false">I255+G256</f>
        <v>120000</v>
      </c>
      <c r="J256" s="56" t="n">
        <f aca="false">(F256+G256+H256)*((1+D256)^(1/12)-1)</f>
        <v>0</v>
      </c>
      <c r="K256" s="56" t="n">
        <f aca="false">(F256+G256+H256+J256)*(Inputs!$C$14+IF(B256&lt;=10,Inputs!$C$12,Inputs!$C$13))/12</f>
        <v>0</v>
      </c>
      <c r="L256" s="56" t="n">
        <f aca="false">IF(OR(E256=1,A256&lt;=Inputs!$C$15),0,MAX(Inputs!$C$8*I256-(F256+G256+H256+J256-K256),0))</f>
        <v>0</v>
      </c>
      <c r="M256" s="56" t="n">
        <f aca="false">L256*INDEX(Rates!$B$2:$C$101,C256+1,IF(Inputs!$C$5="Male",1,2))/1000/12*Inputs!$C$16</f>
        <v>0</v>
      </c>
      <c r="N256" s="56" t="n">
        <f aca="false">IF($V$1=1,MAX(F256+G256+H256+J256-K256-M256,0)*Inputs!$C$22/12,0)</f>
        <v>0</v>
      </c>
      <c r="O256" s="56" t="n">
        <f aca="false">IF(AND(MOD(A256,12)=0,B256&gt;=Inputs!$C$18),MAX(F256+G256+H256+J256-K256-M256-N256,0)*Inputs!$C$17,0)</f>
        <v>0</v>
      </c>
      <c r="P256" s="56" t="n">
        <f aca="false">F256+G256+H256+J256-K256-M256-N256+O256</f>
        <v>0</v>
      </c>
      <c r="Q256" s="56" t="n">
        <f aca="false">IF(OR(E256=1,P256&lt;=0),0,P256)</f>
        <v>0</v>
      </c>
      <c r="R256" s="15" t="n">
        <f aca="false">IF(OR(E256=1,AND(P256&lt;=0,I256&gt;0)),1,0)</f>
        <v>1</v>
      </c>
      <c r="S256" s="15" t="n">
        <f aca="false">IF(L256&gt;0,1,0)</f>
        <v>0</v>
      </c>
    </row>
    <row r="257" customFormat="false" ht="15" hidden="false" customHeight="false" outlineLevel="0" collapsed="false">
      <c r="A257" s="15" t="n">
        <v>256</v>
      </c>
      <c r="B257" s="15" t="n">
        <f aca="false">INT((A257-1)/12)+1</f>
        <v>22</v>
      </c>
      <c r="C257" s="15" t="n">
        <f aca="false">MIN(Inputs!$C$4+B257-1,99)</f>
        <v>95</v>
      </c>
      <c r="D257" s="55" t="n">
        <f aca="false">Inputs!$C$29</f>
        <v>0.06</v>
      </c>
      <c r="E257" s="15" t="n">
        <f aca="false">R256</f>
        <v>1</v>
      </c>
      <c r="F257" s="56" t="n">
        <f aca="false">Q256</f>
        <v>0</v>
      </c>
      <c r="G257" s="56" t="n">
        <f aca="false">IF(AND(MOD(A257-1,12)=0,B257&lt;=Inputs!$C$7,E257=0),Inputs!$C$6,0)</f>
        <v>0</v>
      </c>
      <c r="H257" s="56" t="n">
        <f aca="false">IF(B257=1,G257*Inputs!$C$9,0)</f>
        <v>0</v>
      </c>
      <c r="I257" s="56" t="n">
        <f aca="false">I256+G257</f>
        <v>120000</v>
      </c>
      <c r="J257" s="56" t="n">
        <f aca="false">(F257+G257+H257)*((1+D257)^(1/12)-1)</f>
        <v>0</v>
      </c>
      <c r="K257" s="56" t="n">
        <f aca="false">(F257+G257+H257+J257)*(Inputs!$C$14+IF(B257&lt;=10,Inputs!$C$12,Inputs!$C$13))/12</f>
        <v>0</v>
      </c>
      <c r="L257" s="56" t="n">
        <f aca="false">IF(OR(E257=1,A257&lt;=Inputs!$C$15),0,MAX(Inputs!$C$8*I257-(F257+G257+H257+J257-K257),0))</f>
        <v>0</v>
      </c>
      <c r="M257" s="56" t="n">
        <f aca="false">L257*INDEX(Rates!$B$2:$C$101,C257+1,IF(Inputs!$C$5="Male",1,2))/1000/12*Inputs!$C$16</f>
        <v>0</v>
      </c>
      <c r="N257" s="56" t="n">
        <f aca="false">IF($V$1=1,MAX(F257+G257+H257+J257-K257-M257,0)*Inputs!$C$22/12,0)</f>
        <v>0</v>
      </c>
      <c r="O257" s="56" t="n">
        <f aca="false">IF(AND(MOD(A257,12)=0,B257&gt;=Inputs!$C$18),MAX(F257+G257+H257+J257-K257-M257-N257,0)*Inputs!$C$17,0)</f>
        <v>0</v>
      </c>
      <c r="P257" s="56" t="n">
        <f aca="false">F257+G257+H257+J257-K257-M257-N257+O257</f>
        <v>0</v>
      </c>
      <c r="Q257" s="56" t="n">
        <f aca="false">IF(OR(E257=1,P257&lt;=0),0,P257)</f>
        <v>0</v>
      </c>
      <c r="R257" s="15" t="n">
        <f aca="false">IF(OR(E257=1,AND(P257&lt;=0,I257&gt;0)),1,0)</f>
        <v>1</v>
      </c>
      <c r="S257" s="15" t="n">
        <f aca="false">IF(L257&gt;0,1,0)</f>
        <v>0</v>
      </c>
    </row>
    <row r="258" customFormat="false" ht="15" hidden="false" customHeight="false" outlineLevel="0" collapsed="false">
      <c r="A258" s="15" t="n">
        <v>257</v>
      </c>
      <c r="B258" s="15" t="n">
        <f aca="false">INT((A258-1)/12)+1</f>
        <v>22</v>
      </c>
      <c r="C258" s="15" t="n">
        <f aca="false">MIN(Inputs!$C$4+B258-1,99)</f>
        <v>95</v>
      </c>
      <c r="D258" s="55" t="n">
        <f aca="false">Inputs!$C$29</f>
        <v>0.06</v>
      </c>
      <c r="E258" s="15" t="n">
        <f aca="false">R257</f>
        <v>1</v>
      </c>
      <c r="F258" s="56" t="n">
        <f aca="false">Q257</f>
        <v>0</v>
      </c>
      <c r="G258" s="56" t="n">
        <f aca="false">IF(AND(MOD(A258-1,12)=0,B258&lt;=Inputs!$C$7,E258=0),Inputs!$C$6,0)</f>
        <v>0</v>
      </c>
      <c r="H258" s="56" t="n">
        <f aca="false">IF(B258=1,G258*Inputs!$C$9,0)</f>
        <v>0</v>
      </c>
      <c r="I258" s="56" t="n">
        <f aca="false">I257+G258</f>
        <v>120000</v>
      </c>
      <c r="J258" s="56" t="n">
        <f aca="false">(F258+G258+H258)*((1+D258)^(1/12)-1)</f>
        <v>0</v>
      </c>
      <c r="K258" s="56" t="n">
        <f aca="false">(F258+G258+H258+J258)*(Inputs!$C$14+IF(B258&lt;=10,Inputs!$C$12,Inputs!$C$13))/12</f>
        <v>0</v>
      </c>
      <c r="L258" s="56" t="n">
        <f aca="false">IF(OR(E258=1,A258&lt;=Inputs!$C$15),0,MAX(Inputs!$C$8*I258-(F258+G258+H258+J258-K258),0))</f>
        <v>0</v>
      </c>
      <c r="M258" s="56" t="n">
        <f aca="false">L258*INDEX(Rates!$B$2:$C$101,C258+1,IF(Inputs!$C$5="Male",1,2))/1000/12*Inputs!$C$16</f>
        <v>0</v>
      </c>
      <c r="N258" s="56" t="n">
        <f aca="false">IF($V$1=1,MAX(F258+G258+H258+J258-K258-M258,0)*Inputs!$C$22/12,0)</f>
        <v>0</v>
      </c>
      <c r="O258" s="56" t="n">
        <f aca="false">IF(AND(MOD(A258,12)=0,B258&gt;=Inputs!$C$18),MAX(F258+G258+H258+J258-K258-M258-N258,0)*Inputs!$C$17,0)</f>
        <v>0</v>
      </c>
      <c r="P258" s="56" t="n">
        <f aca="false">F258+G258+H258+J258-K258-M258-N258+O258</f>
        <v>0</v>
      </c>
      <c r="Q258" s="56" t="n">
        <f aca="false">IF(OR(E258=1,P258&lt;=0),0,P258)</f>
        <v>0</v>
      </c>
      <c r="R258" s="15" t="n">
        <f aca="false">IF(OR(E258=1,AND(P258&lt;=0,I258&gt;0)),1,0)</f>
        <v>1</v>
      </c>
      <c r="S258" s="15" t="n">
        <f aca="false">IF(L258&gt;0,1,0)</f>
        <v>0</v>
      </c>
    </row>
    <row r="259" customFormat="false" ht="15" hidden="false" customHeight="false" outlineLevel="0" collapsed="false">
      <c r="A259" s="15" t="n">
        <v>258</v>
      </c>
      <c r="B259" s="15" t="n">
        <f aca="false">INT((A259-1)/12)+1</f>
        <v>22</v>
      </c>
      <c r="C259" s="15" t="n">
        <f aca="false">MIN(Inputs!$C$4+B259-1,99)</f>
        <v>95</v>
      </c>
      <c r="D259" s="55" t="n">
        <f aca="false">Inputs!$C$29</f>
        <v>0.06</v>
      </c>
      <c r="E259" s="15" t="n">
        <f aca="false">R258</f>
        <v>1</v>
      </c>
      <c r="F259" s="56" t="n">
        <f aca="false">Q258</f>
        <v>0</v>
      </c>
      <c r="G259" s="56" t="n">
        <f aca="false">IF(AND(MOD(A259-1,12)=0,B259&lt;=Inputs!$C$7,E259=0),Inputs!$C$6,0)</f>
        <v>0</v>
      </c>
      <c r="H259" s="56" t="n">
        <f aca="false">IF(B259=1,G259*Inputs!$C$9,0)</f>
        <v>0</v>
      </c>
      <c r="I259" s="56" t="n">
        <f aca="false">I258+G259</f>
        <v>120000</v>
      </c>
      <c r="J259" s="56" t="n">
        <f aca="false">(F259+G259+H259)*((1+D259)^(1/12)-1)</f>
        <v>0</v>
      </c>
      <c r="K259" s="56" t="n">
        <f aca="false">(F259+G259+H259+J259)*(Inputs!$C$14+IF(B259&lt;=10,Inputs!$C$12,Inputs!$C$13))/12</f>
        <v>0</v>
      </c>
      <c r="L259" s="56" t="n">
        <f aca="false">IF(OR(E259=1,A259&lt;=Inputs!$C$15),0,MAX(Inputs!$C$8*I259-(F259+G259+H259+J259-K259),0))</f>
        <v>0</v>
      </c>
      <c r="M259" s="56" t="n">
        <f aca="false">L259*INDEX(Rates!$B$2:$C$101,C259+1,IF(Inputs!$C$5="Male",1,2))/1000/12*Inputs!$C$16</f>
        <v>0</v>
      </c>
      <c r="N259" s="56" t="n">
        <f aca="false">IF($V$1=1,MAX(F259+G259+H259+J259-K259-M259,0)*Inputs!$C$22/12,0)</f>
        <v>0</v>
      </c>
      <c r="O259" s="56" t="n">
        <f aca="false">IF(AND(MOD(A259,12)=0,B259&gt;=Inputs!$C$18),MAX(F259+G259+H259+J259-K259-M259-N259,0)*Inputs!$C$17,0)</f>
        <v>0</v>
      </c>
      <c r="P259" s="56" t="n">
        <f aca="false">F259+G259+H259+J259-K259-M259-N259+O259</f>
        <v>0</v>
      </c>
      <c r="Q259" s="56" t="n">
        <f aca="false">IF(OR(E259=1,P259&lt;=0),0,P259)</f>
        <v>0</v>
      </c>
      <c r="R259" s="15" t="n">
        <f aca="false">IF(OR(E259=1,AND(P259&lt;=0,I259&gt;0)),1,0)</f>
        <v>1</v>
      </c>
      <c r="S259" s="15" t="n">
        <f aca="false">IF(L259&gt;0,1,0)</f>
        <v>0</v>
      </c>
    </row>
    <row r="260" customFormat="false" ht="15" hidden="false" customHeight="false" outlineLevel="0" collapsed="false">
      <c r="A260" s="15" t="n">
        <v>259</v>
      </c>
      <c r="B260" s="15" t="n">
        <f aca="false">INT((A260-1)/12)+1</f>
        <v>22</v>
      </c>
      <c r="C260" s="15" t="n">
        <f aca="false">MIN(Inputs!$C$4+B260-1,99)</f>
        <v>95</v>
      </c>
      <c r="D260" s="55" t="n">
        <f aca="false">Inputs!$C$29</f>
        <v>0.06</v>
      </c>
      <c r="E260" s="15" t="n">
        <f aca="false">R259</f>
        <v>1</v>
      </c>
      <c r="F260" s="56" t="n">
        <f aca="false">Q259</f>
        <v>0</v>
      </c>
      <c r="G260" s="56" t="n">
        <f aca="false">IF(AND(MOD(A260-1,12)=0,B260&lt;=Inputs!$C$7,E260=0),Inputs!$C$6,0)</f>
        <v>0</v>
      </c>
      <c r="H260" s="56" t="n">
        <f aca="false">IF(B260=1,G260*Inputs!$C$9,0)</f>
        <v>0</v>
      </c>
      <c r="I260" s="56" t="n">
        <f aca="false">I259+G260</f>
        <v>120000</v>
      </c>
      <c r="J260" s="56" t="n">
        <f aca="false">(F260+G260+H260)*((1+D260)^(1/12)-1)</f>
        <v>0</v>
      </c>
      <c r="K260" s="56" t="n">
        <f aca="false">(F260+G260+H260+J260)*(Inputs!$C$14+IF(B260&lt;=10,Inputs!$C$12,Inputs!$C$13))/12</f>
        <v>0</v>
      </c>
      <c r="L260" s="56" t="n">
        <f aca="false">IF(OR(E260=1,A260&lt;=Inputs!$C$15),0,MAX(Inputs!$C$8*I260-(F260+G260+H260+J260-K260),0))</f>
        <v>0</v>
      </c>
      <c r="M260" s="56" t="n">
        <f aca="false">L260*INDEX(Rates!$B$2:$C$101,C260+1,IF(Inputs!$C$5="Male",1,2))/1000/12*Inputs!$C$16</f>
        <v>0</v>
      </c>
      <c r="N260" s="56" t="n">
        <f aca="false">IF($V$1=1,MAX(F260+G260+H260+J260-K260-M260,0)*Inputs!$C$22/12,0)</f>
        <v>0</v>
      </c>
      <c r="O260" s="56" t="n">
        <f aca="false">IF(AND(MOD(A260,12)=0,B260&gt;=Inputs!$C$18),MAX(F260+G260+H260+J260-K260-M260-N260,0)*Inputs!$C$17,0)</f>
        <v>0</v>
      </c>
      <c r="P260" s="56" t="n">
        <f aca="false">F260+G260+H260+J260-K260-M260-N260+O260</f>
        <v>0</v>
      </c>
      <c r="Q260" s="56" t="n">
        <f aca="false">IF(OR(E260=1,P260&lt;=0),0,P260)</f>
        <v>0</v>
      </c>
      <c r="R260" s="15" t="n">
        <f aca="false">IF(OR(E260=1,AND(P260&lt;=0,I260&gt;0)),1,0)</f>
        <v>1</v>
      </c>
      <c r="S260" s="15" t="n">
        <f aca="false">IF(L260&gt;0,1,0)</f>
        <v>0</v>
      </c>
    </row>
    <row r="261" customFormat="false" ht="15" hidden="false" customHeight="false" outlineLevel="0" collapsed="false">
      <c r="A261" s="15" t="n">
        <v>260</v>
      </c>
      <c r="B261" s="15" t="n">
        <f aca="false">INT((A261-1)/12)+1</f>
        <v>22</v>
      </c>
      <c r="C261" s="15" t="n">
        <f aca="false">MIN(Inputs!$C$4+B261-1,99)</f>
        <v>95</v>
      </c>
      <c r="D261" s="55" t="n">
        <f aca="false">Inputs!$C$29</f>
        <v>0.06</v>
      </c>
      <c r="E261" s="15" t="n">
        <f aca="false">R260</f>
        <v>1</v>
      </c>
      <c r="F261" s="56" t="n">
        <f aca="false">Q260</f>
        <v>0</v>
      </c>
      <c r="G261" s="56" t="n">
        <f aca="false">IF(AND(MOD(A261-1,12)=0,B261&lt;=Inputs!$C$7,E261=0),Inputs!$C$6,0)</f>
        <v>0</v>
      </c>
      <c r="H261" s="56" t="n">
        <f aca="false">IF(B261=1,G261*Inputs!$C$9,0)</f>
        <v>0</v>
      </c>
      <c r="I261" s="56" t="n">
        <f aca="false">I260+G261</f>
        <v>120000</v>
      </c>
      <c r="J261" s="56" t="n">
        <f aca="false">(F261+G261+H261)*((1+D261)^(1/12)-1)</f>
        <v>0</v>
      </c>
      <c r="K261" s="56" t="n">
        <f aca="false">(F261+G261+H261+J261)*(Inputs!$C$14+IF(B261&lt;=10,Inputs!$C$12,Inputs!$C$13))/12</f>
        <v>0</v>
      </c>
      <c r="L261" s="56" t="n">
        <f aca="false">IF(OR(E261=1,A261&lt;=Inputs!$C$15),0,MAX(Inputs!$C$8*I261-(F261+G261+H261+J261-K261),0))</f>
        <v>0</v>
      </c>
      <c r="M261" s="56" t="n">
        <f aca="false">L261*INDEX(Rates!$B$2:$C$101,C261+1,IF(Inputs!$C$5="Male",1,2))/1000/12*Inputs!$C$16</f>
        <v>0</v>
      </c>
      <c r="N261" s="56" t="n">
        <f aca="false">IF($V$1=1,MAX(F261+G261+H261+J261-K261-M261,0)*Inputs!$C$22/12,0)</f>
        <v>0</v>
      </c>
      <c r="O261" s="56" t="n">
        <f aca="false">IF(AND(MOD(A261,12)=0,B261&gt;=Inputs!$C$18),MAX(F261+G261+H261+J261-K261-M261-N261,0)*Inputs!$C$17,0)</f>
        <v>0</v>
      </c>
      <c r="P261" s="56" t="n">
        <f aca="false">F261+G261+H261+J261-K261-M261-N261+O261</f>
        <v>0</v>
      </c>
      <c r="Q261" s="56" t="n">
        <f aca="false">IF(OR(E261=1,P261&lt;=0),0,P261)</f>
        <v>0</v>
      </c>
      <c r="R261" s="15" t="n">
        <f aca="false">IF(OR(E261=1,AND(P261&lt;=0,I261&gt;0)),1,0)</f>
        <v>1</v>
      </c>
      <c r="S261" s="15" t="n">
        <f aca="false">IF(L261&gt;0,1,0)</f>
        <v>0</v>
      </c>
    </row>
    <row r="262" customFormat="false" ht="15" hidden="false" customHeight="false" outlineLevel="0" collapsed="false">
      <c r="A262" s="15" t="n">
        <v>261</v>
      </c>
      <c r="B262" s="15" t="n">
        <f aca="false">INT((A262-1)/12)+1</f>
        <v>22</v>
      </c>
      <c r="C262" s="15" t="n">
        <f aca="false">MIN(Inputs!$C$4+B262-1,99)</f>
        <v>95</v>
      </c>
      <c r="D262" s="55" t="n">
        <f aca="false">Inputs!$C$29</f>
        <v>0.06</v>
      </c>
      <c r="E262" s="15" t="n">
        <f aca="false">R261</f>
        <v>1</v>
      </c>
      <c r="F262" s="56" t="n">
        <f aca="false">Q261</f>
        <v>0</v>
      </c>
      <c r="G262" s="56" t="n">
        <f aca="false">IF(AND(MOD(A262-1,12)=0,B262&lt;=Inputs!$C$7,E262=0),Inputs!$C$6,0)</f>
        <v>0</v>
      </c>
      <c r="H262" s="56" t="n">
        <f aca="false">IF(B262=1,G262*Inputs!$C$9,0)</f>
        <v>0</v>
      </c>
      <c r="I262" s="56" t="n">
        <f aca="false">I261+G262</f>
        <v>120000</v>
      </c>
      <c r="J262" s="56" t="n">
        <f aca="false">(F262+G262+H262)*((1+D262)^(1/12)-1)</f>
        <v>0</v>
      </c>
      <c r="K262" s="56" t="n">
        <f aca="false">(F262+G262+H262+J262)*(Inputs!$C$14+IF(B262&lt;=10,Inputs!$C$12,Inputs!$C$13))/12</f>
        <v>0</v>
      </c>
      <c r="L262" s="56" t="n">
        <f aca="false">IF(OR(E262=1,A262&lt;=Inputs!$C$15),0,MAX(Inputs!$C$8*I262-(F262+G262+H262+J262-K262),0))</f>
        <v>0</v>
      </c>
      <c r="M262" s="56" t="n">
        <f aca="false">L262*INDEX(Rates!$B$2:$C$101,C262+1,IF(Inputs!$C$5="Male",1,2))/1000/12*Inputs!$C$16</f>
        <v>0</v>
      </c>
      <c r="N262" s="56" t="n">
        <f aca="false">IF($V$1=1,MAX(F262+G262+H262+J262-K262-M262,0)*Inputs!$C$22/12,0)</f>
        <v>0</v>
      </c>
      <c r="O262" s="56" t="n">
        <f aca="false">IF(AND(MOD(A262,12)=0,B262&gt;=Inputs!$C$18),MAX(F262+G262+H262+J262-K262-M262-N262,0)*Inputs!$C$17,0)</f>
        <v>0</v>
      </c>
      <c r="P262" s="56" t="n">
        <f aca="false">F262+G262+H262+J262-K262-M262-N262+O262</f>
        <v>0</v>
      </c>
      <c r="Q262" s="56" t="n">
        <f aca="false">IF(OR(E262=1,P262&lt;=0),0,P262)</f>
        <v>0</v>
      </c>
      <c r="R262" s="15" t="n">
        <f aca="false">IF(OR(E262=1,AND(P262&lt;=0,I262&gt;0)),1,0)</f>
        <v>1</v>
      </c>
      <c r="S262" s="15" t="n">
        <f aca="false">IF(L262&gt;0,1,0)</f>
        <v>0</v>
      </c>
    </row>
    <row r="263" customFormat="false" ht="15" hidden="false" customHeight="false" outlineLevel="0" collapsed="false">
      <c r="A263" s="15" t="n">
        <v>262</v>
      </c>
      <c r="B263" s="15" t="n">
        <f aca="false">INT((A263-1)/12)+1</f>
        <v>22</v>
      </c>
      <c r="C263" s="15" t="n">
        <f aca="false">MIN(Inputs!$C$4+B263-1,99)</f>
        <v>95</v>
      </c>
      <c r="D263" s="55" t="n">
        <f aca="false">Inputs!$C$29</f>
        <v>0.06</v>
      </c>
      <c r="E263" s="15" t="n">
        <f aca="false">R262</f>
        <v>1</v>
      </c>
      <c r="F263" s="56" t="n">
        <f aca="false">Q262</f>
        <v>0</v>
      </c>
      <c r="G263" s="56" t="n">
        <f aca="false">IF(AND(MOD(A263-1,12)=0,B263&lt;=Inputs!$C$7,E263=0),Inputs!$C$6,0)</f>
        <v>0</v>
      </c>
      <c r="H263" s="56" t="n">
        <f aca="false">IF(B263=1,G263*Inputs!$C$9,0)</f>
        <v>0</v>
      </c>
      <c r="I263" s="56" t="n">
        <f aca="false">I262+G263</f>
        <v>120000</v>
      </c>
      <c r="J263" s="56" t="n">
        <f aca="false">(F263+G263+H263)*((1+D263)^(1/12)-1)</f>
        <v>0</v>
      </c>
      <c r="K263" s="56" t="n">
        <f aca="false">(F263+G263+H263+J263)*(Inputs!$C$14+IF(B263&lt;=10,Inputs!$C$12,Inputs!$C$13))/12</f>
        <v>0</v>
      </c>
      <c r="L263" s="56" t="n">
        <f aca="false">IF(OR(E263=1,A263&lt;=Inputs!$C$15),0,MAX(Inputs!$C$8*I263-(F263+G263+H263+J263-K263),0))</f>
        <v>0</v>
      </c>
      <c r="M263" s="56" t="n">
        <f aca="false">L263*INDEX(Rates!$B$2:$C$101,C263+1,IF(Inputs!$C$5="Male",1,2))/1000/12*Inputs!$C$16</f>
        <v>0</v>
      </c>
      <c r="N263" s="56" t="n">
        <f aca="false">IF($V$1=1,MAX(F263+G263+H263+J263-K263-M263,0)*Inputs!$C$22/12,0)</f>
        <v>0</v>
      </c>
      <c r="O263" s="56" t="n">
        <f aca="false">IF(AND(MOD(A263,12)=0,B263&gt;=Inputs!$C$18),MAX(F263+G263+H263+J263-K263-M263-N263,0)*Inputs!$C$17,0)</f>
        <v>0</v>
      </c>
      <c r="P263" s="56" t="n">
        <f aca="false">F263+G263+H263+J263-K263-M263-N263+O263</f>
        <v>0</v>
      </c>
      <c r="Q263" s="56" t="n">
        <f aca="false">IF(OR(E263=1,P263&lt;=0),0,P263)</f>
        <v>0</v>
      </c>
      <c r="R263" s="15" t="n">
        <f aca="false">IF(OR(E263=1,AND(P263&lt;=0,I263&gt;0)),1,0)</f>
        <v>1</v>
      </c>
      <c r="S263" s="15" t="n">
        <f aca="false">IF(L263&gt;0,1,0)</f>
        <v>0</v>
      </c>
    </row>
    <row r="264" customFormat="false" ht="15" hidden="false" customHeight="false" outlineLevel="0" collapsed="false">
      <c r="A264" s="15" t="n">
        <v>263</v>
      </c>
      <c r="B264" s="15" t="n">
        <f aca="false">INT((A264-1)/12)+1</f>
        <v>22</v>
      </c>
      <c r="C264" s="15" t="n">
        <f aca="false">MIN(Inputs!$C$4+B264-1,99)</f>
        <v>95</v>
      </c>
      <c r="D264" s="55" t="n">
        <f aca="false">Inputs!$C$29</f>
        <v>0.06</v>
      </c>
      <c r="E264" s="15" t="n">
        <f aca="false">R263</f>
        <v>1</v>
      </c>
      <c r="F264" s="56" t="n">
        <f aca="false">Q263</f>
        <v>0</v>
      </c>
      <c r="G264" s="56" t="n">
        <f aca="false">IF(AND(MOD(A264-1,12)=0,B264&lt;=Inputs!$C$7,E264=0),Inputs!$C$6,0)</f>
        <v>0</v>
      </c>
      <c r="H264" s="56" t="n">
        <f aca="false">IF(B264=1,G264*Inputs!$C$9,0)</f>
        <v>0</v>
      </c>
      <c r="I264" s="56" t="n">
        <f aca="false">I263+G264</f>
        <v>120000</v>
      </c>
      <c r="J264" s="56" t="n">
        <f aca="false">(F264+G264+H264)*((1+D264)^(1/12)-1)</f>
        <v>0</v>
      </c>
      <c r="K264" s="56" t="n">
        <f aca="false">(F264+G264+H264+J264)*(Inputs!$C$14+IF(B264&lt;=10,Inputs!$C$12,Inputs!$C$13))/12</f>
        <v>0</v>
      </c>
      <c r="L264" s="56" t="n">
        <f aca="false">IF(OR(E264=1,A264&lt;=Inputs!$C$15),0,MAX(Inputs!$C$8*I264-(F264+G264+H264+J264-K264),0))</f>
        <v>0</v>
      </c>
      <c r="M264" s="56" t="n">
        <f aca="false">L264*INDEX(Rates!$B$2:$C$101,C264+1,IF(Inputs!$C$5="Male",1,2))/1000/12*Inputs!$C$16</f>
        <v>0</v>
      </c>
      <c r="N264" s="56" t="n">
        <f aca="false">IF($V$1=1,MAX(F264+G264+H264+J264-K264-M264,0)*Inputs!$C$22/12,0)</f>
        <v>0</v>
      </c>
      <c r="O264" s="56" t="n">
        <f aca="false">IF(AND(MOD(A264,12)=0,B264&gt;=Inputs!$C$18),MAX(F264+G264+H264+J264-K264-M264-N264,0)*Inputs!$C$17,0)</f>
        <v>0</v>
      </c>
      <c r="P264" s="56" t="n">
        <f aca="false">F264+G264+H264+J264-K264-M264-N264+O264</f>
        <v>0</v>
      </c>
      <c r="Q264" s="56" t="n">
        <f aca="false">IF(OR(E264=1,P264&lt;=0),0,P264)</f>
        <v>0</v>
      </c>
      <c r="R264" s="15" t="n">
        <f aca="false">IF(OR(E264=1,AND(P264&lt;=0,I264&gt;0)),1,0)</f>
        <v>1</v>
      </c>
      <c r="S264" s="15" t="n">
        <f aca="false">IF(L264&gt;0,1,0)</f>
        <v>0</v>
      </c>
    </row>
    <row r="265" customFormat="false" ht="15" hidden="false" customHeight="false" outlineLevel="0" collapsed="false">
      <c r="A265" s="15" t="n">
        <v>264</v>
      </c>
      <c r="B265" s="15" t="n">
        <f aca="false">INT((A265-1)/12)+1</f>
        <v>22</v>
      </c>
      <c r="C265" s="15" t="n">
        <f aca="false">MIN(Inputs!$C$4+B265-1,99)</f>
        <v>95</v>
      </c>
      <c r="D265" s="55" t="n">
        <f aca="false">Inputs!$C$29</f>
        <v>0.06</v>
      </c>
      <c r="E265" s="15" t="n">
        <f aca="false">R264</f>
        <v>1</v>
      </c>
      <c r="F265" s="56" t="n">
        <f aca="false">Q264</f>
        <v>0</v>
      </c>
      <c r="G265" s="56" t="n">
        <f aca="false">IF(AND(MOD(A265-1,12)=0,B265&lt;=Inputs!$C$7,E265=0),Inputs!$C$6,0)</f>
        <v>0</v>
      </c>
      <c r="H265" s="56" t="n">
        <f aca="false">IF(B265=1,G265*Inputs!$C$9,0)</f>
        <v>0</v>
      </c>
      <c r="I265" s="56" t="n">
        <f aca="false">I264+G265</f>
        <v>120000</v>
      </c>
      <c r="J265" s="56" t="n">
        <f aca="false">(F265+G265+H265)*((1+D265)^(1/12)-1)</f>
        <v>0</v>
      </c>
      <c r="K265" s="56" t="n">
        <f aca="false">(F265+G265+H265+J265)*(Inputs!$C$14+IF(B265&lt;=10,Inputs!$C$12,Inputs!$C$13))/12</f>
        <v>0</v>
      </c>
      <c r="L265" s="56" t="n">
        <f aca="false">IF(OR(E265=1,A265&lt;=Inputs!$C$15),0,MAX(Inputs!$C$8*I265-(F265+G265+H265+J265-K265),0))</f>
        <v>0</v>
      </c>
      <c r="M265" s="56" t="n">
        <f aca="false">L265*INDEX(Rates!$B$2:$C$101,C265+1,IF(Inputs!$C$5="Male",1,2))/1000/12*Inputs!$C$16</f>
        <v>0</v>
      </c>
      <c r="N265" s="56" t="n">
        <f aca="false">IF($V$1=1,MAX(F265+G265+H265+J265-K265-M265,0)*Inputs!$C$22/12,0)</f>
        <v>0</v>
      </c>
      <c r="O265" s="56" t="n">
        <f aca="false">IF(AND(MOD(A265,12)=0,B265&gt;=Inputs!$C$18),MAX(F265+G265+H265+J265-K265-M265-N265,0)*Inputs!$C$17,0)</f>
        <v>0</v>
      </c>
      <c r="P265" s="56" t="n">
        <f aca="false">F265+G265+H265+J265-K265-M265-N265+O265</f>
        <v>0</v>
      </c>
      <c r="Q265" s="56" t="n">
        <f aca="false">IF(OR(E265=1,P265&lt;=0),0,P265)</f>
        <v>0</v>
      </c>
      <c r="R265" s="15" t="n">
        <f aca="false">IF(OR(E265=1,AND(P265&lt;=0,I265&gt;0)),1,0)</f>
        <v>1</v>
      </c>
      <c r="S265" s="15" t="n">
        <f aca="false">IF(L265&gt;0,1,0)</f>
        <v>0</v>
      </c>
    </row>
    <row r="266" customFormat="false" ht="15" hidden="false" customHeight="false" outlineLevel="0" collapsed="false">
      <c r="A266" s="15" t="n">
        <v>265</v>
      </c>
      <c r="B266" s="15" t="n">
        <f aca="false">INT((A266-1)/12)+1</f>
        <v>23</v>
      </c>
      <c r="C266" s="15" t="n">
        <f aca="false">MIN(Inputs!$C$4+B266-1,99)</f>
        <v>96</v>
      </c>
      <c r="D266" s="55" t="n">
        <f aca="false">Inputs!$C$29</f>
        <v>0.06</v>
      </c>
      <c r="E266" s="15" t="n">
        <f aca="false">R265</f>
        <v>1</v>
      </c>
      <c r="F266" s="56" t="n">
        <f aca="false">Q265</f>
        <v>0</v>
      </c>
      <c r="G266" s="56" t="n">
        <f aca="false">IF(AND(MOD(A266-1,12)=0,B266&lt;=Inputs!$C$7,E266=0),Inputs!$C$6,0)</f>
        <v>0</v>
      </c>
      <c r="H266" s="56" t="n">
        <f aca="false">IF(B266=1,G266*Inputs!$C$9,0)</f>
        <v>0</v>
      </c>
      <c r="I266" s="56" t="n">
        <f aca="false">I265+G266</f>
        <v>120000</v>
      </c>
      <c r="J266" s="56" t="n">
        <f aca="false">(F266+G266+H266)*((1+D266)^(1/12)-1)</f>
        <v>0</v>
      </c>
      <c r="K266" s="56" t="n">
        <f aca="false">(F266+G266+H266+J266)*(Inputs!$C$14+IF(B266&lt;=10,Inputs!$C$12,Inputs!$C$13))/12</f>
        <v>0</v>
      </c>
      <c r="L266" s="56" t="n">
        <f aca="false">IF(OR(E266=1,A266&lt;=Inputs!$C$15),0,MAX(Inputs!$C$8*I266-(F266+G266+H266+J266-K266),0))</f>
        <v>0</v>
      </c>
      <c r="M266" s="56" t="n">
        <f aca="false">L266*INDEX(Rates!$B$2:$C$101,C266+1,IF(Inputs!$C$5="Male",1,2))/1000/12*Inputs!$C$16</f>
        <v>0</v>
      </c>
      <c r="N266" s="56" t="n">
        <f aca="false">IF($V$1=1,MAX(F266+G266+H266+J266-K266-M266,0)*Inputs!$C$22/12,0)</f>
        <v>0</v>
      </c>
      <c r="O266" s="56" t="n">
        <f aca="false">IF(AND(MOD(A266,12)=0,B266&gt;=Inputs!$C$18),MAX(F266+G266+H266+J266-K266-M266-N266,0)*Inputs!$C$17,0)</f>
        <v>0</v>
      </c>
      <c r="P266" s="56" t="n">
        <f aca="false">F266+G266+H266+J266-K266-M266-N266+O266</f>
        <v>0</v>
      </c>
      <c r="Q266" s="56" t="n">
        <f aca="false">IF(OR(E266=1,P266&lt;=0),0,P266)</f>
        <v>0</v>
      </c>
      <c r="R266" s="15" t="n">
        <f aca="false">IF(OR(E266=1,AND(P266&lt;=0,I266&gt;0)),1,0)</f>
        <v>1</v>
      </c>
      <c r="S266" s="15" t="n">
        <f aca="false">IF(L266&gt;0,1,0)</f>
        <v>0</v>
      </c>
    </row>
    <row r="267" customFormat="false" ht="15" hidden="false" customHeight="false" outlineLevel="0" collapsed="false">
      <c r="A267" s="15" t="n">
        <v>266</v>
      </c>
      <c r="B267" s="15" t="n">
        <f aca="false">INT((A267-1)/12)+1</f>
        <v>23</v>
      </c>
      <c r="C267" s="15" t="n">
        <f aca="false">MIN(Inputs!$C$4+B267-1,99)</f>
        <v>96</v>
      </c>
      <c r="D267" s="55" t="n">
        <f aca="false">Inputs!$C$29</f>
        <v>0.06</v>
      </c>
      <c r="E267" s="15" t="n">
        <f aca="false">R266</f>
        <v>1</v>
      </c>
      <c r="F267" s="56" t="n">
        <f aca="false">Q266</f>
        <v>0</v>
      </c>
      <c r="G267" s="56" t="n">
        <f aca="false">IF(AND(MOD(A267-1,12)=0,B267&lt;=Inputs!$C$7,E267=0),Inputs!$C$6,0)</f>
        <v>0</v>
      </c>
      <c r="H267" s="56" t="n">
        <f aca="false">IF(B267=1,G267*Inputs!$C$9,0)</f>
        <v>0</v>
      </c>
      <c r="I267" s="56" t="n">
        <f aca="false">I266+G267</f>
        <v>120000</v>
      </c>
      <c r="J267" s="56" t="n">
        <f aca="false">(F267+G267+H267)*((1+D267)^(1/12)-1)</f>
        <v>0</v>
      </c>
      <c r="K267" s="56" t="n">
        <f aca="false">(F267+G267+H267+J267)*(Inputs!$C$14+IF(B267&lt;=10,Inputs!$C$12,Inputs!$C$13))/12</f>
        <v>0</v>
      </c>
      <c r="L267" s="56" t="n">
        <f aca="false">IF(OR(E267=1,A267&lt;=Inputs!$C$15),0,MAX(Inputs!$C$8*I267-(F267+G267+H267+J267-K267),0))</f>
        <v>0</v>
      </c>
      <c r="M267" s="56" t="n">
        <f aca="false">L267*INDEX(Rates!$B$2:$C$101,C267+1,IF(Inputs!$C$5="Male",1,2))/1000/12*Inputs!$C$16</f>
        <v>0</v>
      </c>
      <c r="N267" s="56" t="n">
        <f aca="false">IF($V$1=1,MAX(F267+G267+H267+J267-K267-M267,0)*Inputs!$C$22/12,0)</f>
        <v>0</v>
      </c>
      <c r="O267" s="56" t="n">
        <f aca="false">IF(AND(MOD(A267,12)=0,B267&gt;=Inputs!$C$18),MAX(F267+G267+H267+J267-K267-M267-N267,0)*Inputs!$C$17,0)</f>
        <v>0</v>
      </c>
      <c r="P267" s="56" t="n">
        <f aca="false">F267+G267+H267+J267-K267-M267-N267+O267</f>
        <v>0</v>
      </c>
      <c r="Q267" s="56" t="n">
        <f aca="false">IF(OR(E267=1,P267&lt;=0),0,P267)</f>
        <v>0</v>
      </c>
      <c r="R267" s="15" t="n">
        <f aca="false">IF(OR(E267=1,AND(P267&lt;=0,I267&gt;0)),1,0)</f>
        <v>1</v>
      </c>
      <c r="S267" s="15" t="n">
        <f aca="false">IF(L267&gt;0,1,0)</f>
        <v>0</v>
      </c>
    </row>
    <row r="268" customFormat="false" ht="15" hidden="false" customHeight="false" outlineLevel="0" collapsed="false">
      <c r="A268" s="15" t="n">
        <v>267</v>
      </c>
      <c r="B268" s="15" t="n">
        <f aca="false">INT((A268-1)/12)+1</f>
        <v>23</v>
      </c>
      <c r="C268" s="15" t="n">
        <f aca="false">MIN(Inputs!$C$4+B268-1,99)</f>
        <v>96</v>
      </c>
      <c r="D268" s="55" t="n">
        <f aca="false">Inputs!$C$29</f>
        <v>0.06</v>
      </c>
      <c r="E268" s="15" t="n">
        <f aca="false">R267</f>
        <v>1</v>
      </c>
      <c r="F268" s="56" t="n">
        <f aca="false">Q267</f>
        <v>0</v>
      </c>
      <c r="G268" s="56" t="n">
        <f aca="false">IF(AND(MOD(A268-1,12)=0,B268&lt;=Inputs!$C$7,E268=0),Inputs!$C$6,0)</f>
        <v>0</v>
      </c>
      <c r="H268" s="56" t="n">
        <f aca="false">IF(B268=1,G268*Inputs!$C$9,0)</f>
        <v>0</v>
      </c>
      <c r="I268" s="56" t="n">
        <f aca="false">I267+G268</f>
        <v>120000</v>
      </c>
      <c r="J268" s="56" t="n">
        <f aca="false">(F268+G268+H268)*((1+D268)^(1/12)-1)</f>
        <v>0</v>
      </c>
      <c r="K268" s="56" t="n">
        <f aca="false">(F268+G268+H268+J268)*(Inputs!$C$14+IF(B268&lt;=10,Inputs!$C$12,Inputs!$C$13))/12</f>
        <v>0</v>
      </c>
      <c r="L268" s="56" t="n">
        <f aca="false">IF(OR(E268=1,A268&lt;=Inputs!$C$15),0,MAX(Inputs!$C$8*I268-(F268+G268+H268+J268-K268),0))</f>
        <v>0</v>
      </c>
      <c r="M268" s="56" t="n">
        <f aca="false">L268*INDEX(Rates!$B$2:$C$101,C268+1,IF(Inputs!$C$5="Male",1,2))/1000/12*Inputs!$C$16</f>
        <v>0</v>
      </c>
      <c r="N268" s="56" t="n">
        <f aca="false">IF($V$1=1,MAX(F268+G268+H268+J268-K268-M268,0)*Inputs!$C$22/12,0)</f>
        <v>0</v>
      </c>
      <c r="O268" s="56" t="n">
        <f aca="false">IF(AND(MOD(A268,12)=0,B268&gt;=Inputs!$C$18),MAX(F268+G268+H268+J268-K268-M268-N268,0)*Inputs!$C$17,0)</f>
        <v>0</v>
      </c>
      <c r="P268" s="56" t="n">
        <f aca="false">F268+G268+H268+J268-K268-M268-N268+O268</f>
        <v>0</v>
      </c>
      <c r="Q268" s="56" t="n">
        <f aca="false">IF(OR(E268=1,P268&lt;=0),0,P268)</f>
        <v>0</v>
      </c>
      <c r="R268" s="15" t="n">
        <f aca="false">IF(OR(E268=1,AND(P268&lt;=0,I268&gt;0)),1,0)</f>
        <v>1</v>
      </c>
      <c r="S268" s="15" t="n">
        <f aca="false">IF(L268&gt;0,1,0)</f>
        <v>0</v>
      </c>
    </row>
    <row r="269" customFormat="false" ht="15" hidden="false" customHeight="false" outlineLevel="0" collapsed="false">
      <c r="A269" s="15" t="n">
        <v>268</v>
      </c>
      <c r="B269" s="15" t="n">
        <f aca="false">INT((A269-1)/12)+1</f>
        <v>23</v>
      </c>
      <c r="C269" s="15" t="n">
        <f aca="false">MIN(Inputs!$C$4+B269-1,99)</f>
        <v>96</v>
      </c>
      <c r="D269" s="55" t="n">
        <f aca="false">Inputs!$C$29</f>
        <v>0.06</v>
      </c>
      <c r="E269" s="15" t="n">
        <f aca="false">R268</f>
        <v>1</v>
      </c>
      <c r="F269" s="56" t="n">
        <f aca="false">Q268</f>
        <v>0</v>
      </c>
      <c r="G269" s="56" t="n">
        <f aca="false">IF(AND(MOD(A269-1,12)=0,B269&lt;=Inputs!$C$7,E269=0),Inputs!$C$6,0)</f>
        <v>0</v>
      </c>
      <c r="H269" s="56" t="n">
        <f aca="false">IF(B269=1,G269*Inputs!$C$9,0)</f>
        <v>0</v>
      </c>
      <c r="I269" s="56" t="n">
        <f aca="false">I268+G269</f>
        <v>120000</v>
      </c>
      <c r="J269" s="56" t="n">
        <f aca="false">(F269+G269+H269)*((1+D269)^(1/12)-1)</f>
        <v>0</v>
      </c>
      <c r="K269" s="56" t="n">
        <f aca="false">(F269+G269+H269+J269)*(Inputs!$C$14+IF(B269&lt;=10,Inputs!$C$12,Inputs!$C$13))/12</f>
        <v>0</v>
      </c>
      <c r="L269" s="56" t="n">
        <f aca="false">IF(OR(E269=1,A269&lt;=Inputs!$C$15),0,MAX(Inputs!$C$8*I269-(F269+G269+H269+J269-K269),0))</f>
        <v>0</v>
      </c>
      <c r="M269" s="56" t="n">
        <f aca="false">L269*INDEX(Rates!$B$2:$C$101,C269+1,IF(Inputs!$C$5="Male",1,2))/1000/12*Inputs!$C$16</f>
        <v>0</v>
      </c>
      <c r="N269" s="56" t="n">
        <f aca="false">IF($V$1=1,MAX(F269+G269+H269+J269-K269-M269,0)*Inputs!$C$22/12,0)</f>
        <v>0</v>
      </c>
      <c r="O269" s="56" t="n">
        <f aca="false">IF(AND(MOD(A269,12)=0,B269&gt;=Inputs!$C$18),MAX(F269+G269+H269+J269-K269-M269-N269,0)*Inputs!$C$17,0)</f>
        <v>0</v>
      </c>
      <c r="P269" s="56" t="n">
        <f aca="false">F269+G269+H269+J269-K269-M269-N269+O269</f>
        <v>0</v>
      </c>
      <c r="Q269" s="56" t="n">
        <f aca="false">IF(OR(E269=1,P269&lt;=0),0,P269)</f>
        <v>0</v>
      </c>
      <c r="R269" s="15" t="n">
        <f aca="false">IF(OR(E269=1,AND(P269&lt;=0,I269&gt;0)),1,0)</f>
        <v>1</v>
      </c>
      <c r="S269" s="15" t="n">
        <f aca="false">IF(L269&gt;0,1,0)</f>
        <v>0</v>
      </c>
    </row>
    <row r="270" customFormat="false" ht="15" hidden="false" customHeight="false" outlineLevel="0" collapsed="false">
      <c r="A270" s="15" t="n">
        <v>269</v>
      </c>
      <c r="B270" s="15" t="n">
        <f aca="false">INT((A270-1)/12)+1</f>
        <v>23</v>
      </c>
      <c r="C270" s="15" t="n">
        <f aca="false">MIN(Inputs!$C$4+B270-1,99)</f>
        <v>96</v>
      </c>
      <c r="D270" s="55" t="n">
        <f aca="false">Inputs!$C$29</f>
        <v>0.06</v>
      </c>
      <c r="E270" s="15" t="n">
        <f aca="false">R269</f>
        <v>1</v>
      </c>
      <c r="F270" s="56" t="n">
        <f aca="false">Q269</f>
        <v>0</v>
      </c>
      <c r="G270" s="56" t="n">
        <f aca="false">IF(AND(MOD(A270-1,12)=0,B270&lt;=Inputs!$C$7,E270=0),Inputs!$C$6,0)</f>
        <v>0</v>
      </c>
      <c r="H270" s="56" t="n">
        <f aca="false">IF(B270=1,G270*Inputs!$C$9,0)</f>
        <v>0</v>
      </c>
      <c r="I270" s="56" t="n">
        <f aca="false">I269+G270</f>
        <v>120000</v>
      </c>
      <c r="J270" s="56" t="n">
        <f aca="false">(F270+G270+H270)*((1+D270)^(1/12)-1)</f>
        <v>0</v>
      </c>
      <c r="K270" s="56" t="n">
        <f aca="false">(F270+G270+H270+J270)*(Inputs!$C$14+IF(B270&lt;=10,Inputs!$C$12,Inputs!$C$13))/12</f>
        <v>0</v>
      </c>
      <c r="L270" s="56" t="n">
        <f aca="false">IF(OR(E270=1,A270&lt;=Inputs!$C$15),0,MAX(Inputs!$C$8*I270-(F270+G270+H270+J270-K270),0))</f>
        <v>0</v>
      </c>
      <c r="M270" s="56" t="n">
        <f aca="false">L270*INDEX(Rates!$B$2:$C$101,C270+1,IF(Inputs!$C$5="Male",1,2))/1000/12*Inputs!$C$16</f>
        <v>0</v>
      </c>
      <c r="N270" s="56" t="n">
        <f aca="false">IF($V$1=1,MAX(F270+G270+H270+J270-K270-M270,0)*Inputs!$C$22/12,0)</f>
        <v>0</v>
      </c>
      <c r="O270" s="56" t="n">
        <f aca="false">IF(AND(MOD(A270,12)=0,B270&gt;=Inputs!$C$18),MAX(F270+G270+H270+J270-K270-M270-N270,0)*Inputs!$C$17,0)</f>
        <v>0</v>
      </c>
      <c r="P270" s="56" t="n">
        <f aca="false">F270+G270+H270+J270-K270-M270-N270+O270</f>
        <v>0</v>
      </c>
      <c r="Q270" s="56" t="n">
        <f aca="false">IF(OR(E270=1,P270&lt;=0),0,P270)</f>
        <v>0</v>
      </c>
      <c r="R270" s="15" t="n">
        <f aca="false">IF(OR(E270=1,AND(P270&lt;=0,I270&gt;0)),1,0)</f>
        <v>1</v>
      </c>
      <c r="S270" s="15" t="n">
        <f aca="false">IF(L270&gt;0,1,0)</f>
        <v>0</v>
      </c>
    </row>
    <row r="271" customFormat="false" ht="15" hidden="false" customHeight="false" outlineLevel="0" collapsed="false">
      <c r="A271" s="15" t="n">
        <v>270</v>
      </c>
      <c r="B271" s="15" t="n">
        <f aca="false">INT((A271-1)/12)+1</f>
        <v>23</v>
      </c>
      <c r="C271" s="15" t="n">
        <f aca="false">MIN(Inputs!$C$4+B271-1,99)</f>
        <v>96</v>
      </c>
      <c r="D271" s="55" t="n">
        <f aca="false">Inputs!$C$29</f>
        <v>0.06</v>
      </c>
      <c r="E271" s="15" t="n">
        <f aca="false">R270</f>
        <v>1</v>
      </c>
      <c r="F271" s="56" t="n">
        <f aca="false">Q270</f>
        <v>0</v>
      </c>
      <c r="G271" s="56" t="n">
        <f aca="false">IF(AND(MOD(A271-1,12)=0,B271&lt;=Inputs!$C$7,E271=0),Inputs!$C$6,0)</f>
        <v>0</v>
      </c>
      <c r="H271" s="56" t="n">
        <f aca="false">IF(B271=1,G271*Inputs!$C$9,0)</f>
        <v>0</v>
      </c>
      <c r="I271" s="56" t="n">
        <f aca="false">I270+G271</f>
        <v>120000</v>
      </c>
      <c r="J271" s="56" t="n">
        <f aca="false">(F271+G271+H271)*((1+D271)^(1/12)-1)</f>
        <v>0</v>
      </c>
      <c r="K271" s="56" t="n">
        <f aca="false">(F271+G271+H271+J271)*(Inputs!$C$14+IF(B271&lt;=10,Inputs!$C$12,Inputs!$C$13))/12</f>
        <v>0</v>
      </c>
      <c r="L271" s="56" t="n">
        <f aca="false">IF(OR(E271=1,A271&lt;=Inputs!$C$15),0,MAX(Inputs!$C$8*I271-(F271+G271+H271+J271-K271),0))</f>
        <v>0</v>
      </c>
      <c r="M271" s="56" t="n">
        <f aca="false">L271*INDEX(Rates!$B$2:$C$101,C271+1,IF(Inputs!$C$5="Male",1,2))/1000/12*Inputs!$C$16</f>
        <v>0</v>
      </c>
      <c r="N271" s="56" t="n">
        <f aca="false">IF($V$1=1,MAX(F271+G271+H271+J271-K271-M271,0)*Inputs!$C$22/12,0)</f>
        <v>0</v>
      </c>
      <c r="O271" s="56" t="n">
        <f aca="false">IF(AND(MOD(A271,12)=0,B271&gt;=Inputs!$C$18),MAX(F271+G271+H271+J271-K271-M271-N271,0)*Inputs!$C$17,0)</f>
        <v>0</v>
      </c>
      <c r="P271" s="56" t="n">
        <f aca="false">F271+G271+H271+J271-K271-M271-N271+O271</f>
        <v>0</v>
      </c>
      <c r="Q271" s="56" t="n">
        <f aca="false">IF(OR(E271=1,P271&lt;=0),0,P271)</f>
        <v>0</v>
      </c>
      <c r="R271" s="15" t="n">
        <f aca="false">IF(OR(E271=1,AND(P271&lt;=0,I271&gt;0)),1,0)</f>
        <v>1</v>
      </c>
      <c r="S271" s="15" t="n">
        <f aca="false">IF(L271&gt;0,1,0)</f>
        <v>0</v>
      </c>
    </row>
    <row r="272" customFormat="false" ht="15" hidden="false" customHeight="false" outlineLevel="0" collapsed="false">
      <c r="A272" s="15" t="n">
        <v>271</v>
      </c>
      <c r="B272" s="15" t="n">
        <f aca="false">INT((A272-1)/12)+1</f>
        <v>23</v>
      </c>
      <c r="C272" s="15" t="n">
        <f aca="false">MIN(Inputs!$C$4+B272-1,99)</f>
        <v>96</v>
      </c>
      <c r="D272" s="55" t="n">
        <f aca="false">Inputs!$C$29</f>
        <v>0.06</v>
      </c>
      <c r="E272" s="15" t="n">
        <f aca="false">R271</f>
        <v>1</v>
      </c>
      <c r="F272" s="56" t="n">
        <f aca="false">Q271</f>
        <v>0</v>
      </c>
      <c r="G272" s="56" t="n">
        <f aca="false">IF(AND(MOD(A272-1,12)=0,B272&lt;=Inputs!$C$7,E272=0),Inputs!$C$6,0)</f>
        <v>0</v>
      </c>
      <c r="H272" s="56" t="n">
        <f aca="false">IF(B272=1,G272*Inputs!$C$9,0)</f>
        <v>0</v>
      </c>
      <c r="I272" s="56" t="n">
        <f aca="false">I271+G272</f>
        <v>120000</v>
      </c>
      <c r="J272" s="56" t="n">
        <f aca="false">(F272+G272+H272)*((1+D272)^(1/12)-1)</f>
        <v>0</v>
      </c>
      <c r="K272" s="56" t="n">
        <f aca="false">(F272+G272+H272+J272)*(Inputs!$C$14+IF(B272&lt;=10,Inputs!$C$12,Inputs!$C$13))/12</f>
        <v>0</v>
      </c>
      <c r="L272" s="56" t="n">
        <f aca="false">IF(OR(E272=1,A272&lt;=Inputs!$C$15),0,MAX(Inputs!$C$8*I272-(F272+G272+H272+J272-K272),0))</f>
        <v>0</v>
      </c>
      <c r="M272" s="56" t="n">
        <f aca="false">L272*INDEX(Rates!$B$2:$C$101,C272+1,IF(Inputs!$C$5="Male",1,2))/1000/12*Inputs!$C$16</f>
        <v>0</v>
      </c>
      <c r="N272" s="56" t="n">
        <f aca="false">IF($V$1=1,MAX(F272+G272+H272+J272-K272-M272,0)*Inputs!$C$22/12,0)</f>
        <v>0</v>
      </c>
      <c r="O272" s="56" t="n">
        <f aca="false">IF(AND(MOD(A272,12)=0,B272&gt;=Inputs!$C$18),MAX(F272+G272+H272+J272-K272-M272-N272,0)*Inputs!$C$17,0)</f>
        <v>0</v>
      </c>
      <c r="P272" s="56" t="n">
        <f aca="false">F272+G272+H272+J272-K272-M272-N272+O272</f>
        <v>0</v>
      </c>
      <c r="Q272" s="56" t="n">
        <f aca="false">IF(OR(E272=1,P272&lt;=0),0,P272)</f>
        <v>0</v>
      </c>
      <c r="R272" s="15" t="n">
        <f aca="false">IF(OR(E272=1,AND(P272&lt;=0,I272&gt;0)),1,0)</f>
        <v>1</v>
      </c>
      <c r="S272" s="15" t="n">
        <f aca="false">IF(L272&gt;0,1,0)</f>
        <v>0</v>
      </c>
    </row>
    <row r="273" customFormat="false" ht="15" hidden="false" customHeight="false" outlineLevel="0" collapsed="false">
      <c r="A273" s="15" t="n">
        <v>272</v>
      </c>
      <c r="B273" s="15" t="n">
        <f aca="false">INT((A273-1)/12)+1</f>
        <v>23</v>
      </c>
      <c r="C273" s="15" t="n">
        <f aca="false">MIN(Inputs!$C$4+B273-1,99)</f>
        <v>96</v>
      </c>
      <c r="D273" s="55" t="n">
        <f aca="false">Inputs!$C$29</f>
        <v>0.06</v>
      </c>
      <c r="E273" s="15" t="n">
        <f aca="false">R272</f>
        <v>1</v>
      </c>
      <c r="F273" s="56" t="n">
        <f aca="false">Q272</f>
        <v>0</v>
      </c>
      <c r="G273" s="56" t="n">
        <f aca="false">IF(AND(MOD(A273-1,12)=0,B273&lt;=Inputs!$C$7,E273=0),Inputs!$C$6,0)</f>
        <v>0</v>
      </c>
      <c r="H273" s="56" t="n">
        <f aca="false">IF(B273=1,G273*Inputs!$C$9,0)</f>
        <v>0</v>
      </c>
      <c r="I273" s="56" t="n">
        <f aca="false">I272+G273</f>
        <v>120000</v>
      </c>
      <c r="J273" s="56" t="n">
        <f aca="false">(F273+G273+H273)*((1+D273)^(1/12)-1)</f>
        <v>0</v>
      </c>
      <c r="K273" s="56" t="n">
        <f aca="false">(F273+G273+H273+J273)*(Inputs!$C$14+IF(B273&lt;=10,Inputs!$C$12,Inputs!$C$13))/12</f>
        <v>0</v>
      </c>
      <c r="L273" s="56" t="n">
        <f aca="false">IF(OR(E273=1,A273&lt;=Inputs!$C$15),0,MAX(Inputs!$C$8*I273-(F273+G273+H273+J273-K273),0))</f>
        <v>0</v>
      </c>
      <c r="M273" s="56" t="n">
        <f aca="false">L273*INDEX(Rates!$B$2:$C$101,C273+1,IF(Inputs!$C$5="Male",1,2))/1000/12*Inputs!$C$16</f>
        <v>0</v>
      </c>
      <c r="N273" s="56" t="n">
        <f aca="false">IF($V$1=1,MAX(F273+G273+H273+J273-K273-M273,0)*Inputs!$C$22/12,0)</f>
        <v>0</v>
      </c>
      <c r="O273" s="56" t="n">
        <f aca="false">IF(AND(MOD(A273,12)=0,B273&gt;=Inputs!$C$18),MAX(F273+G273+H273+J273-K273-M273-N273,0)*Inputs!$C$17,0)</f>
        <v>0</v>
      </c>
      <c r="P273" s="56" t="n">
        <f aca="false">F273+G273+H273+J273-K273-M273-N273+O273</f>
        <v>0</v>
      </c>
      <c r="Q273" s="56" t="n">
        <f aca="false">IF(OR(E273=1,P273&lt;=0),0,P273)</f>
        <v>0</v>
      </c>
      <c r="R273" s="15" t="n">
        <f aca="false">IF(OR(E273=1,AND(P273&lt;=0,I273&gt;0)),1,0)</f>
        <v>1</v>
      </c>
      <c r="S273" s="15" t="n">
        <f aca="false">IF(L273&gt;0,1,0)</f>
        <v>0</v>
      </c>
    </row>
    <row r="274" customFormat="false" ht="15" hidden="false" customHeight="false" outlineLevel="0" collapsed="false">
      <c r="A274" s="15" t="n">
        <v>273</v>
      </c>
      <c r="B274" s="15" t="n">
        <f aca="false">INT((A274-1)/12)+1</f>
        <v>23</v>
      </c>
      <c r="C274" s="15" t="n">
        <f aca="false">MIN(Inputs!$C$4+B274-1,99)</f>
        <v>96</v>
      </c>
      <c r="D274" s="55" t="n">
        <f aca="false">Inputs!$C$29</f>
        <v>0.06</v>
      </c>
      <c r="E274" s="15" t="n">
        <f aca="false">R273</f>
        <v>1</v>
      </c>
      <c r="F274" s="56" t="n">
        <f aca="false">Q273</f>
        <v>0</v>
      </c>
      <c r="G274" s="56" t="n">
        <f aca="false">IF(AND(MOD(A274-1,12)=0,B274&lt;=Inputs!$C$7,E274=0),Inputs!$C$6,0)</f>
        <v>0</v>
      </c>
      <c r="H274" s="56" t="n">
        <f aca="false">IF(B274=1,G274*Inputs!$C$9,0)</f>
        <v>0</v>
      </c>
      <c r="I274" s="56" t="n">
        <f aca="false">I273+G274</f>
        <v>120000</v>
      </c>
      <c r="J274" s="56" t="n">
        <f aca="false">(F274+G274+H274)*((1+D274)^(1/12)-1)</f>
        <v>0</v>
      </c>
      <c r="K274" s="56" t="n">
        <f aca="false">(F274+G274+H274+J274)*(Inputs!$C$14+IF(B274&lt;=10,Inputs!$C$12,Inputs!$C$13))/12</f>
        <v>0</v>
      </c>
      <c r="L274" s="56" t="n">
        <f aca="false">IF(OR(E274=1,A274&lt;=Inputs!$C$15),0,MAX(Inputs!$C$8*I274-(F274+G274+H274+J274-K274),0))</f>
        <v>0</v>
      </c>
      <c r="M274" s="56" t="n">
        <f aca="false">L274*INDEX(Rates!$B$2:$C$101,C274+1,IF(Inputs!$C$5="Male",1,2))/1000/12*Inputs!$C$16</f>
        <v>0</v>
      </c>
      <c r="N274" s="56" t="n">
        <f aca="false">IF($V$1=1,MAX(F274+G274+H274+J274-K274-M274,0)*Inputs!$C$22/12,0)</f>
        <v>0</v>
      </c>
      <c r="O274" s="56" t="n">
        <f aca="false">IF(AND(MOD(A274,12)=0,B274&gt;=Inputs!$C$18),MAX(F274+G274+H274+J274-K274-M274-N274,0)*Inputs!$C$17,0)</f>
        <v>0</v>
      </c>
      <c r="P274" s="56" t="n">
        <f aca="false">F274+G274+H274+J274-K274-M274-N274+O274</f>
        <v>0</v>
      </c>
      <c r="Q274" s="56" t="n">
        <f aca="false">IF(OR(E274=1,P274&lt;=0),0,P274)</f>
        <v>0</v>
      </c>
      <c r="R274" s="15" t="n">
        <f aca="false">IF(OR(E274=1,AND(P274&lt;=0,I274&gt;0)),1,0)</f>
        <v>1</v>
      </c>
      <c r="S274" s="15" t="n">
        <f aca="false">IF(L274&gt;0,1,0)</f>
        <v>0</v>
      </c>
    </row>
    <row r="275" customFormat="false" ht="15" hidden="false" customHeight="false" outlineLevel="0" collapsed="false">
      <c r="A275" s="15" t="n">
        <v>274</v>
      </c>
      <c r="B275" s="15" t="n">
        <f aca="false">INT((A275-1)/12)+1</f>
        <v>23</v>
      </c>
      <c r="C275" s="15" t="n">
        <f aca="false">MIN(Inputs!$C$4+B275-1,99)</f>
        <v>96</v>
      </c>
      <c r="D275" s="55" t="n">
        <f aca="false">Inputs!$C$29</f>
        <v>0.06</v>
      </c>
      <c r="E275" s="15" t="n">
        <f aca="false">R274</f>
        <v>1</v>
      </c>
      <c r="F275" s="56" t="n">
        <f aca="false">Q274</f>
        <v>0</v>
      </c>
      <c r="G275" s="56" t="n">
        <f aca="false">IF(AND(MOD(A275-1,12)=0,B275&lt;=Inputs!$C$7,E275=0),Inputs!$C$6,0)</f>
        <v>0</v>
      </c>
      <c r="H275" s="56" t="n">
        <f aca="false">IF(B275=1,G275*Inputs!$C$9,0)</f>
        <v>0</v>
      </c>
      <c r="I275" s="56" t="n">
        <f aca="false">I274+G275</f>
        <v>120000</v>
      </c>
      <c r="J275" s="56" t="n">
        <f aca="false">(F275+G275+H275)*((1+D275)^(1/12)-1)</f>
        <v>0</v>
      </c>
      <c r="K275" s="56" t="n">
        <f aca="false">(F275+G275+H275+J275)*(Inputs!$C$14+IF(B275&lt;=10,Inputs!$C$12,Inputs!$C$13))/12</f>
        <v>0</v>
      </c>
      <c r="L275" s="56" t="n">
        <f aca="false">IF(OR(E275=1,A275&lt;=Inputs!$C$15),0,MAX(Inputs!$C$8*I275-(F275+G275+H275+J275-K275),0))</f>
        <v>0</v>
      </c>
      <c r="M275" s="56" t="n">
        <f aca="false">L275*INDEX(Rates!$B$2:$C$101,C275+1,IF(Inputs!$C$5="Male",1,2))/1000/12*Inputs!$C$16</f>
        <v>0</v>
      </c>
      <c r="N275" s="56" t="n">
        <f aca="false">IF($V$1=1,MAX(F275+G275+H275+J275-K275-M275,0)*Inputs!$C$22/12,0)</f>
        <v>0</v>
      </c>
      <c r="O275" s="56" t="n">
        <f aca="false">IF(AND(MOD(A275,12)=0,B275&gt;=Inputs!$C$18),MAX(F275+G275+H275+J275-K275-M275-N275,0)*Inputs!$C$17,0)</f>
        <v>0</v>
      </c>
      <c r="P275" s="56" t="n">
        <f aca="false">F275+G275+H275+J275-K275-M275-N275+O275</f>
        <v>0</v>
      </c>
      <c r="Q275" s="56" t="n">
        <f aca="false">IF(OR(E275=1,P275&lt;=0),0,P275)</f>
        <v>0</v>
      </c>
      <c r="R275" s="15" t="n">
        <f aca="false">IF(OR(E275=1,AND(P275&lt;=0,I275&gt;0)),1,0)</f>
        <v>1</v>
      </c>
      <c r="S275" s="15" t="n">
        <f aca="false">IF(L275&gt;0,1,0)</f>
        <v>0</v>
      </c>
    </row>
    <row r="276" customFormat="false" ht="15" hidden="false" customHeight="false" outlineLevel="0" collapsed="false">
      <c r="A276" s="15" t="n">
        <v>275</v>
      </c>
      <c r="B276" s="15" t="n">
        <f aca="false">INT((A276-1)/12)+1</f>
        <v>23</v>
      </c>
      <c r="C276" s="15" t="n">
        <f aca="false">MIN(Inputs!$C$4+B276-1,99)</f>
        <v>96</v>
      </c>
      <c r="D276" s="55" t="n">
        <f aca="false">Inputs!$C$29</f>
        <v>0.06</v>
      </c>
      <c r="E276" s="15" t="n">
        <f aca="false">R275</f>
        <v>1</v>
      </c>
      <c r="F276" s="56" t="n">
        <f aca="false">Q275</f>
        <v>0</v>
      </c>
      <c r="G276" s="56" t="n">
        <f aca="false">IF(AND(MOD(A276-1,12)=0,B276&lt;=Inputs!$C$7,E276=0),Inputs!$C$6,0)</f>
        <v>0</v>
      </c>
      <c r="H276" s="56" t="n">
        <f aca="false">IF(B276=1,G276*Inputs!$C$9,0)</f>
        <v>0</v>
      </c>
      <c r="I276" s="56" t="n">
        <f aca="false">I275+G276</f>
        <v>120000</v>
      </c>
      <c r="J276" s="56" t="n">
        <f aca="false">(F276+G276+H276)*((1+D276)^(1/12)-1)</f>
        <v>0</v>
      </c>
      <c r="K276" s="56" t="n">
        <f aca="false">(F276+G276+H276+J276)*(Inputs!$C$14+IF(B276&lt;=10,Inputs!$C$12,Inputs!$C$13))/12</f>
        <v>0</v>
      </c>
      <c r="L276" s="56" t="n">
        <f aca="false">IF(OR(E276=1,A276&lt;=Inputs!$C$15),0,MAX(Inputs!$C$8*I276-(F276+G276+H276+J276-K276),0))</f>
        <v>0</v>
      </c>
      <c r="M276" s="56" t="n">
        <f aca="false">L276*INDEX(Rates!$B$2:$C$101,C276+1,IF(Inputs!$C$5="Male",1,2))/1000/12*Inputs!$C$16</f>
        <v>0</v>
      </c>
      <c r="N276" s="56" t="n">
        <f aca="false">IF($V$1=1,MAX(F276+G276+H276+J276-K276-M276,0)*Inputs!$C$22/12,0)</f>
        <v>0</v>
      </c>
      <c r="O276" s="56" t="n">
        <f aca="false">IF(AND(MOD(A276,12)=0,B276&gt;=Inputs!$C$18),MAX(F276+G276+H276+J276-K276-M276-N276,0)*Inputs!$C$17,0)</f>
        <v>0</v>
      </c>
      <c r="P276" s="56" t="n">
        <f aca="false">F276+G276+H276+J276-K276-M276-N276+O276</f>
        <v>0</v>
      </c>
      <c r="Q276" s="56" t="n">
        <f aca="false">IF(OR(E276=1,P276&lt;=0),0,P276)</f>
        <v>0</v>
      </c>
      <c r="R276" s="15" t="n">
        <f aca="false">IF(OR(E276=1,AND(P276&lt;=0,I276&gt;0)),1,0)</f>
        <v>1</v>
      </c>
      <c r="S276" s="15" t="n">
        <f aca="false">IF(L276&gt;0,1,0)</f>
        <v>0</v>
      </c>
    </row>
    <row r="277" customFormat="false" ht="15" hidden="false" customHeight="false" outlineLevel="0" collapsed="false">
      <c r="A277" s="15" t="n">
        <v>276</v>
      </c>
      <c r="B277" s="15" t="n">
        <f aca="false">INT((A277-1)/12)+1</f>
        <v>23</v>
      </c>
      <c r="C277" s="15" t="n">
        <f aca="false">MIN(Inputs!$C$4+B277-1,99)</f>
        <v>96</v>
      </c>
      <c r="D277" s="55" t="n">
        <f aca="false">Inputs!$C$29</f>
        <v>0.06</v>
      </c>
      <c r="E277" s="15" t="n">
        <f aca="false">R276</f>
        <v>1</v>
      </c>
      <c r="F277" s="56" t="n">
        <f aca="false">Q276</f>
        <v>0</v>
      </c>
      <c r="G277" s="56" t="n">
        <f aca="false">IF(AND(MOD(A277-1,12)=0,B277&lt;=Inputs!$C$7,E277=0),Inputs!$C$6,0)</f>
        <v>0</v>
      </c>
      <c r="H277" s="56" t="n">
        <f aca="false">IF(B277=1,G277*Inputs!$C$9,0)</f>
        <v>0</v>
      </c>
      <c r="I277" s="56" t="n">
        <f aca="false">I276+G277</f>
        <v>120000</v>
      </c>
      <c r="J277" s="56" t="n">
        <f aca="false">(F277+G277+H277)*((1+D277)^(1/12)-1)</f>
        <v>0</v>
      </c>
      <c r="K277" s="56" t="n">
        <f aca="false">(F277+G277+H277+J277)*(Inputs!$C$14+IF(B277&lt;=10,Inputs!$C$12,Inputs!$C$13))/12</f>
        <v>0</v>
      </c>
      <c r="L277" s="56" t="n">
        <f aca="false">IF(OR(E277=1,A277&lt;=Inputs!$C$15),0,MAX(Inputs!$C$8*I277-(F277+G277+H277+J277-K277),0))</f>
        <v>0</v>
      </c>
      <c r="M277" s="56" t="n">
        <f aca="false">L277*INDEX(Rates!$B$2:$C$101,C277+1,IF(Inputs!$C$5="Male",1,2))/1000/12*Inputs!$C$16</f>
        <v>0</v>
      </c>
      <c r="N277" s="56" t="n">
        <f aca="false">IF($V$1=1,MAX(F277+G277+H277+J277-K277-M277,0)*Inputs!$C$22/12,0)</f>
        <v>0</v>
      </c>
      <c r="O277" s="56" t="n">
        <f aca="false">IF(AND(MOD(A277,12)=0,B277&gt;=Inputs!$C$18),MAX(F277+G277+H277+J277-K277-M277-N277,0)*Inputs!$C$17,0)</f>
        <v>0</v>
      </c>
      <c r="P277" s="56" t="n">
        <f aca="false">F277+G277+H277+J277-K277-M277-N277+O277</f>
        <v>0</v>
      </c>
      <c r="Q277" s="56" t="n">
        <f aca="false">IF(OR(E277=1,P277&lt;=0),0,P277)</f>
        <v>0</v>
      </c>
      <c r="R277" s="15" t="n">
        <f aca="false">IF(OR(E277=1,AND(P277&lt;=0,I277&gt;0)),1,0)</f>
        <v>1</v>
      </c>
      <c r="S277" s="15" t="n">
        <f aca="false">IF(L277&gt;0,1,0)</f>
        <v>0</v>
      </c>
    </row>
    <row r="278" customFormat="false" ht="15" hidden="false" customHeight="false" outlineLevel="0" collapsed="false">
      <c r="A278" s="15" t="n">
        <v>277</v>
      </c>
      <c r="B278" s="15" t="n">
        <f aca="false">INT((A278-1)/12)+1</f>
        <v>24</v>
      </c>
      <c r="C278" s="15" t="n">
        <f aca="false">MIN(Inputs!$C$4+B278-1,99)</f>
        <v>97</v>
      </c>
      <c r="D278" s="55" t="n">
        <f aca="false">Inputs!$C$29</f>
        <v>0.06</v>
      </c>
      <c r="E278" s="15" t="n">
        <f aca="false">R277</f>
        <v>1</v>
      </c>
      <c r="F278" s="56" t="n">
        <f aca="false">Q277</f>
        <v>0</v>
      </c>
      <c r="G278" s="56" t="n">
        <f aca="false">IF(AND(MOD(A278-1,12)=0,B278&lt;=Inputs!$C$7,E278=0),Inputs!$C$6,0)</f>
        <v>0</v>
      </c>
      <c r="H278" s="56" t="n">
        <f aca="false">IF(B278=1,G278*Inputs!$C$9,0)</f>
        <v>0</v>
      </c>
      <c r="I278" s="56" t="n">
        <f aca="false">I277+G278</f>
        <v>120000</v>
      </c>
      <c r="J278" s="56" t="n">
        <f aca="false">(F278+G278+H278)*((1+D278)^(1/12)-1)</f>
        <v>0</v>
      </c>
      <c r="K278" s="56" t="n">
        <f aca="false">(F278+G278+H278+J278)*(Inputs!$C$14+IF(B278&lt;=10,Inputs!$C$12,Inputs!$C$13))/12</f>
        <v>0</v>
      </c>
      <c r="L278" s="56" t="n">
        <f aca="false">IF(OR(E278=1,A278&lt;=Inputs!$C$15),0,MAX(Inputs!$C$8*I278-(F278+G278+H278+J278-K278),0))</f>
        <v>0</v>
      </c>
      <c r="M278" s="56" t="n">
        <f aca="false">L278*INDEX(Rates!$B$2:$C$101,C278+1,IF(Inputs!$C$5="Male",1,2))/1000/12*Inputs!$C$16</f>
        <v>0</v>
      </c>
      <c r="N278" s="56" t="n">
        <f aca="false">IF($V$1=1,MAX(F278+G278+H278+J278-K278-M278,0)*Inputs!$C$22/12,0)</f>
        <v>0</v>
      </c>
      <c r="O278" s="56" t="n">
        <f aca="false">IF(AND(MOD(A278,12)=0,B278&gt;=Inputs!$C$18),MAX(F278+G278+H278+J278-K278-M278-N278,0)*Inputs!$C$17,0)</f>
        <v>0</v>
      </c>
      <c r="P278" s="56" t="n">
        <f aca="false">F278+G278+H278+J278-K278-M278-N278+O278</f>
        <v>0</v>
      </c>
      <c r="Q278" s="56" t="n">
        <f aca="false">IF(OR(E278=1,P278&lt;=0),0,P278)</f>
        <v>0</v>
      </c>
      <c r="R278" s="15" t="n">
        <f aca="false">IF(OR(E278=1,AND(P278&lt;=0,I278&gt;0)),1,0)</f>
        <v>1</v>
      </c>
      <c r="S278" s="15" t="n">
        <f aca="false">IF(L278&gt;0,1,0)</f>
        <v>0</v>
      </c>
    </row>
    <row r="279" customFormat="false" ht="15" hidden="false" customHeight="false" outlineLevel="0" collapsed="false">
      <c r="A279" s="15" t="n">
        <v>278</v>
      </c>
      <c r="B279" s="15" t="n">
        <f aca="false">INT((A279-1)/12)+1</f>
        <v>24</v>
      </c>
      <c r="C279" s="15" t="n">
        <f aca="false">MIN(Inputs!$C$4+B279-1,99)</f>
        <v>97</v>
      </c>
      <c r="D279" s="55" t="n">
        <f aca="false">Inputs!$C$29</f>
        <v>0.06</v>
      </c>
      <c r="E279" s="15" t="n">
        <f aca="false">R278</f>
        <v>1</v>
      </c>
      <c r="F279" s="56" t="n">
        <f aca="false">Q278</f>
        <v>0</v>
      </c>
      <c r="G279" s="56" t="n">
        <f aca="false">IF(AND(MOD(A279-1,12)=0,B279&lt;=Inputs!$C$7,E279=0),Inputs!$C$6,0)</f>
        <v>0</v>
      </c>
      <c r="H279" s="56" t="n">
        <f aca="false">IF(B279=1,G279*Inputs!$C$9,0)</f>
        <v>0</v>
      </c>
      <c r="I279" s="56" t="n">
        <f aca="false">I278+G279</f>
        <v>120000</v>
      </c>
      <c r="J279" s="56" t="n">
        <f aca="false">(F279+G279+H279)*((1+D279)^(1/12)-1)</f>
        <v>0</v>
      </c>
      <c r="K279" s="56" t="n">
        <f aca="false">(F279+G279+H279+J279)*(Inputs!$C$14+IF(B279&lt;=10,Inputs!$C$12,Inputs!$C$13))/12</f>
        <v>0</v>
      </c>
      <c r="L279" s="56" t="n">
        <f aca="false">IF(OR(E279=1,A279&lt;=Inputs!$C$15),0,MAX(Inputs!$C$8*I279-(F279+G279+H279+J279-K279),0))</f>
        <v>0</v>
      </c>
      <c r="M279" s="56" t="n">
        <f aca="false">L279*INDEX(Rates!$B$2:$C$101,C279+1,IF(Inputs!$C$5="Male",1,2))/1000/12*Inputs!$C$16</f>
        <v>0</v>
      </c>
      <c r="N279" s="56" t="n">
        <f aca="false">IF($V$1=1,MAX(F279+G279+H279+J279-K279-M279,0)*Inputs!$C$22/12,0)</f>
        <v>0</v>
      </c>
      <c r="O279" s="56" t="n">
        <f aca="false">IF(AND(MOD(A279,12)=0,B279&gt;=Inputs!$C$18),MAX(F279+G279+H279+J279-K279-M279-N279,0)*Inputs!$C$17,0)</f>
        <v>0</v>
      </c>
      <c r="P279" s="56" t="n">
        <f aca="false">F279+G279+H279+J279-K279-M279-N279+O279</f>
        <v>0</v>
      </c>
      <c r="Q279" s="56" t="n">
        <f aca="false">IF(OR(E279=1,P279&lt;=0),0,P279)</f>
        <v>0</v>
      </c>
      <c r="R279" s="15" t="n">
        <f aca="false">IF(OR(E279=1,AND(P279&lt;=0,I279&gt;0)),1,0)</f>
        <v>1</v>
      </c>
      <c r="S279" s="15" t="n">
        <f aca="false">IF(L279&gt;0,1,0)</f>
        <v>0</v>
      </c>
    </row>
    <row r="280" customFormat="false" ht="15" hidden="false" customHeight="false" outlineLevel="0" collapsed="false">
      <c r="A280" s="15" t="n">
        <v>279</v>
      </c>
      <c r="B280" s="15" t="n">
        <f aca="false">INT((A280-1)/12)+1</f>
        <v>24</v>
      </c>
      <c r="C280" s="15" t="n">
        <f aca="false">MIN(Inputs!$C$4+B280-1,99)</f>
        <v>97</v>
      </c>
      <c r="D280" s="55" t="n">
        <f aca="false">Inputs!$C$29</f>
        <v>0.06</v>
      </c>
      <c r="E280" s="15" t="n">
        <f aca="false">R279</f>
        <v>1</v>
      </c>
      <c r="F280" s="56" t="n">
        <f aca="false">Q279</f>
        <v>0</v>
      </c>
      <c r="G280" s="56" t="n">
        <f aca="false">IF(AND(MOD(A280-1,12)=0,B280&lt;=Inputs!$C$7,E280=0),Inputs!$C$6,0)</f>
        <v>0</v>
      </c>
      <c r="H280" s="56" t="n">
        <f aca="false">IF(B280=1,G280*Inputs!$C$9,0)</f>
        <v>0</v>
      </c>
      <c r="I280" s="56" t="n">
        <f aca="false">I279+G280</f>
        <v>120000</v>
      </c>
      <c r="J280" s="56" t="n">
        <f aca="false">(F280+G280+H280)*((1+D280)^(1/12)-1)</f>
        <v>0</v>
      </c>
      <c r="K280" s="56" t="n">
        <f aca="false">(F280+G280+H280+J280)*(Inputs!$C$14+IF(B280&lt;=10,Inputs!$C$12,Inputs!$C$13))/12</f>
        <v>0</v>
      </c>
      <c r="L280" s="56" t="n">
        <f aca="false">IF(OR(E280=1,A280&lt;=Inputs!$C$15),0,MAX(Inputs!$C$8*I280-(F280+G280+H280+J280-K280),0))</f>
        <v>0</v>
      </c>
      <c r="M280" s="56" t="n">
        <f aca="false">L280*INDEX(Rates!$B$2:$C$101,C280+1,IF(Inputs!$C$5="Male",1,2))/1000/12*Inputs!$C$16</f>
        <v>0</v>
      </c>
      <c r="N280" s="56" t="n">
        <f aca="false">IF($V$1=1,MAX(F280+G280+H280+J280-K280-M280,0)*Inputs!$C$22/12,0)</f>
        <v>0</v>
      </c>
      <c r="O280" s="56" t="n">
        <f aca="false">IF(AND(MOD(A280,12)=0,B280&gt;=Inputs!$C$18),MAX(F280+G280+H280+J280-K280-M280-N280,0)*Inputs!$C$17,0)</f>
        <v>0</v>
      </c>
      <c r="P280" s="56" t="n">
        <f aca="false">F280+G280+H280+J280-K280-M280-N280+O280</f>
        <v>0</v>
      </c>
      <c r="Q280" s="56" t="n">
        <f aca="false">IF(OR(E280=1,P280&lt;=0),0,P280)</f>
        <v>0</v>
      </c>
      <c r="R280" s="15" t="n">
        <f aca="false">IF(OR(E280=1,AND(P280&lt;=0,I280&gt;0)),1,0)</f>
        <v>1</v>
      </c>
      <c r="S280" s="15" t="n">
        <f aca="false">IF(L280&gt;0,1,0)</f>
        <v>0</v>
      </c>
    </row>
    <row r="281" customFormat="false" ht="15" hidden="false" customHeight="false" outlineLevel="0" collapsed="false">
      <c r="A281" s="15" t="n">
        <v>280</v>
      </c>
      <c r="B281" s="15" t="n">
        <f aca="false">INT((A281-1)/12)+1</f>
        <v>24</v>
      </c>
      <c r="C281" s="15" t="n">
        <f aca="false">MIN(Inputs!$C$4+B281-1,99)</f>
        <v>97</v>
      </c>
      <c r="D281" s="55" t="n">
        <f aca="false">Inputs!$C$29</f>
        <v>0.06</v>
      </c>
      <c r="E281" s="15" t="n">
        <f aca="false">R280</f>
        <v>1</v>
      </c>
      <c r="F281" s="56" t="n">
        <f aca="false">Q280</f>
        <v>0</v>
      </c>
      <c r="G281" s="56" t="n">
        <f aca="false">IF(AND(MOD(A281-1,12)=0,B281&lt;=Inputs!$C$7,E281=0),Inputs!$C$6,0)</f>
        <v>0</v>
      </c>
      <c r="H281" s="56" t="n">
        <f aca="false">IF(B281=1,G281*Inputs!$C$9,0)</f>
        <v>0</v>
      </c>
      <c r="I281" s="56" t="n">
        <f aca="false">I280+G281</f>
        <v>120000</v>
      </c>
      <c r="J281" s="56" t="n">
        <f aca="false">(F281+G281+H281)*((1+D281)^(1/12)-1)</f>
        <v>0</v>
      </c>
      <c r="K281" s="56" t="n">
        <f aca="false">(F281+G281+H281+J281)*(Inputs!$C$14+IF(B281&lt;=10,Inputs!$C$12,Inputs!$C$13))/12</f>
        <v>0</v>
      </c>
      <c r="L281" s="56" t="n">
        <f aca="false">IF(OR(E281=1,A281&lt;=Inputs!$C$15),0,MAX(Inputs!$C$8*I281-(F281+G281+H281+J281-K281),0))</f>
        <v>0</v>
      </c>
      <c r="M281" s="56" t="n">
        <f aca="false">L281*INDEX(Rates!$B$2:$C$101,C281+1,IF(Inputs!$C$5="Male",1,2))/1000/12*Inputs!$C$16</f>
        <v>0</v>
      </c>
      <c r="N281" s="56" t="n">
        <f aca="false">IF($V$1=1,MAX(F281+G281+H281+J281-K281-M281,0)*Inputs!$C$22/12,0)</f>
        <v>0</v>
      </c>
      <c r="O281" s="56" t="n">
        <f aca="false">IF(AND(MOD(A281,12)=0,B281&gt;=Inputs!$C$18),MAX(F281+G281+H281+J281-K281-M281-N281,0)*Inputs!$C$17,0)</f>
        <v>0</v>
      </c>
      <c r="P281" s="56" t="n">
        <f aca="false">F281+G281+H281+J281-K281-M281-N281+O281</f>
        <v>0</v>
      </c>
      <c r="Q281" s="56" t="n">
        <f aca="false">IF(OR(E281=1,P281&lt;=0),0,P281)</f>
        <v>0</v>
      </c>
      <c r="R281" s="15" t="n">
        <f aca="false">IF(OR(E281=1,AND(P281&lt;=0,I281&gt;0)),1,0)</f>
        <v>1</v>
      </c>
      <c r="S281" s="15" t="n">
        <f aca="false">IF(L281&gt;0,1,0)</f>
        <v>0</v>
      </c>
    </row>
    <row r="282" customFormat="false" ht="15" hidden="false" customHeight="false" outlineLevel="0" collapsed="false">
      <c r="A282" s="15" t="n">
        <v>281</v>
      </c>
      <c r="B282" s="15" t="n">
        <f aca="false">INT((A282-1)/12)+1</f>
        <v>24</v>
      </c>
      <c r="C282" s="15" t="n">
        <f aca="false">MIN(Inputs!$C$4+B282-1,99)</f>
        <v>97</v>
      </c>
      <c r="D282" s="55" t="n">
        <f aca="false">Inputs!$C$29</f>
        <v>0.06</v>
      </c>
      <c r="E282" s="15" t="n">
        <f aca="false">R281</f>
        <v>1</v>
      </c>
      <c r="F282" s="56" t="n">
        <f aca="false">Q281</f>
        <v>0</v>
      </c>
      <c r="G282" s="56" t="n">
        <f aca="false">IF(AND(MOD(A282-1,12)=0,B282&lt;=Inputs!$C$7,E282=0),Inputs!$C$6,0)</f>
        <v>0</v>
      </c>
      <c r="H282" s="56" t="n">
        <f aca="false">IF(B282=1,G282*Inputs!$C$9,0)</f>
        <v>0</v>
      </c>
      <c r="I282" s="56" t="n">
        <f aca="false">I281+G282</f>
        <v>120000</v>
      </c>
      <c r="J282" s="56" t="n">
        <f aca="false">(F282+G282+H282)*((1+D282)^(1/12)-1)</f>
        <v>0</v>
      </c>
      <c r="K282" s="56" t="n">
        <f aca="false">(F282+G282+H282+J282)*(Inputs!$C$14+IF(B282&lt;=10,Inputs!$C$12,Inputs!$C$13))/12</f>
        <v>0</v>
      </c>
      <c r="L282" s="56" t="n">
        <f aca="false">IF(OR(E282=1,A282&lt;=Inputs!$C$15),0,MAX(Inputs!$C$8*I282-(F282+G282+H282+J282-K282),0))</f>
        <v>0</v>
      </c>
      <c r="M282" s="56" t="n">
        <f aca="false">L282*INDEX(Rates!$B$2:$C$101,C282+1,IF(Inputs!$C$5="Male",1,2))/1000/12*Inputs!$C$16</f>
        <v>0</v>
      </c>
      <c r="N282" s="56" t="n">
        <f aca="false">IF($V$1=1,MAX(F282+G282+H282+J282-K282-M282,0)*Inputs!$C$22/12,0)</f>
        <v>0</v>
      </c>
      <c r="O282" s="56" t="n">
        <f aca="false">IF(AND(MOD(A282,12)=0,B282&gt;=Inputs!$C$18),MAX(F282+G282+H282+J282-K282-M282-N282,0)*Inputs!$C$17,0)</f>
        <v>0</v>
      </c>
      <c r="P282" s="56" t="n">
        <f aca="false">F282+G282+H282+J282-K282-M282-N282+O282</f>
        <v>0</v>
      </c>
      <c r="Q282" s="56" t="n">
        <f aca="false">IF(OR(E282=1,P282&lt;=0),0,P282)</f>
        <v>0</v>
      </c>
      <c r="R282" s="15" t="n">
        <f aca="false">IF(OR(E282=1,AND(P282&lt;=0,I282&gt;0)),1,0)</f>
        <v>1</v>
      </c>
      <c r="S282" s="15" t="n">
        <f aca="false">IF(L282&gt;0,1,0)</f>
        <v>0</v>
      </c>
    </row>
    <row r="283" customFormat="false" ht="15" hidden="false" customHeight="false" outlineLevel="0" collapsed="false">
      <c r="A283" s="15" t="n">
        <v>282</v>
      </c>
      <c r="B283" s="15" t="n">
        <f aca="false">INT((A283-1)/12)+1</f>
        <v>24</v>
      </c>
      <c r="C283" s="15" t="n">
        <f aca="false">MIN(Inputs!$C$4+B283-1,99)</f>
        <v>97</v>
      </c>
      <c r="D283" s="55" t="n">
        <f aca="false">Inputs!$C$29</f>
        <v>0.06</v>
      </c>
      <c r="E283" s="15" t="n">
        <f aca="false">R282</f>
        <v>1</v>
      </c>
      <c r="F283" s="56" t="n">
        <f aca="false">Q282</f>
        <v>0</v>
      </c>
      <c r="G283" s="56" t="n">
        <f aca="false">IF(AND(MOD(A283-1,12)=0,B283&lt;=Inputs!$C$7,E283=0),Inputs!$C$6,0)</f>
        <v>0</v>
      </c>
      <c r="H283" s="56" t="n">
        <f aca="false">IF(B283=1,G283*Inputs!$C$9,0)</f>
        <v>0</v>
      </c>
      <c r="I283" s="56" t="n">
        <f aca="false">I282+G283</f>
        <v>120000</v>
      </c>
      <c r="J283" s="56" t="n">
        <f aca="false">(F283+G283+H283)*((1+D283)^(1/12)-1)</f>
        <v>0</v>
      </c>
      <c r="K283" s="56" t="n">
        <f aca="false">(F283+G283+H283+J283)*(Inputs!$C$14+IF(B283&lt;=10,Inputs!$C$12,Inputs!$C$13))/12</f>
        <v>0</v>
      </c>
      <c r="L283" s="56" t="n">
        <f aca="false">IF(OR(E283=1,A283&lt;=Inputs!$C$15),0,MAX(Inputs!$C$8*I283-(F283+G283+H283+J283-K283),0))</f>
        <v>0</v>
      </c>
      <c r="M283" s="56" t="n">
        <f aca="false">L283*INDEX(Rates!$B$2:$C$101,C283+1,IF(Inputs!$C$5="Male",1,2))/1000/12*Inputs!$C$16</f>
        <v>0</v>
      </c>
      <c r="N283" s="56" t="n">
        <f aca="false">IF($V$1=1,MAX(F283+G283+H283+J283-K283-M283,0)*Inputs!$C$22/12,0)</f>
        <v>0</v>
      </c>
      <c r="O283" s="56" t="n">
        <f aca="false">IF(AND(MOD(A283,12)=0,B283&gt;=Inputs!$C$18),MAX(F283+G283+H283+J283-K283-M283-N283,0)*Inputs!$C$17,0)</f>
        <v>0</v>
      </c>
      <c r="P283" s="56" t="n">
        <f aca="false">F283+G283+H283+J283-K283-M283-N283+O283</f>
        <v>0</v>
      </c>
      <c r="Q283" s="56" t="n">
        <f aca="false">IF(OR(E283=1,P283&lt;=0),0,P283)</f>
        <v>0</v>
      </c>
      <c r="R283" s="15" t="n">
        <f aca="false">IF(OR(E283=1,AND(P283&lt;=0,I283&gt;0)),1,0)</f>
        <v>1</v>
      </c>
      <c r="S283" s="15" t="n">
        <f aca="false">IF(L283&gt;0,1,0)</f>
        <v>0</v>
      </c>
    </row>
    <row r="284" customFormat="false" ht="15" hidden="false" customHeight="false" outlineLevel="0" collapsed="false">
      <c r="A284" s="15" t="n">
        <v>283</v>
      </c>
      <c r="B284" s="15" t="n">
        <f aca="false">INT((A284-1)/12)+1</f>
        <v>24</v>
      </c>
      <c r="C284" s="15" t="n">
        <f aca="false">MIN(Inputs!$C$4+B284-1,99)</f>
        <v>97</v>
      </c>
      <c r="D284" s="55" t="n">
        <f aca="false">Inputs!$C$29</f>
        <v>0.06</v>
      </c>
      <c r="E284" s="15" t="n">
        <f aca="false">R283</f>
        <v>1</v>
      </c>
      <c r="F284" s="56" t="n">
        <f aca="false">Q283</f>
        <v>0</v>
      </c>
      <c r="G284" s="56" t="n">
        <f aca="false">IF(AND(MOD(A284-1,12)=0,B284&lt;=Inputs!$C$7,E284=0),Inputs!$C$6,0)</f>
        <v>0</v>
      </c>
      <c r="H284" s="56" t="n">
        <f aca="false">IF(B284=1,G284*Inputs!$C$9,0)</f>
        <v>0</v>
      </c>
      <c r="I284" s="56" t="n">
        <f aca="false">I283+G284</f>
        <v>120000</v>
      </c>
      <c r="J284" s="56" t="n">
        <f aca="false">(F284+G284+H284)*((1+D284)^(1/12)-1)</f>
        <v>0</v>
      </c>
      <c r="K284" s="56" t="n">
        <f aca="false">(F284+G284+H284+J284)*(Inputs!$C$14+IF(B284&lt;=10,Inputs!$C$12,Inputs!$C$13))/12</f>
        <v>0</v>
      </c>
      <c r="L284" s="56" t="n">
        <f aca="false">IF(OR(E284=1,A284&lt;=Inputs!$C$15),0,MAX(Inputs!$C$8*I284-(F284+G284+H284+J284-K284),0))</f>
        <v>0</v>
      </c>
      <c r="M284" s="56" t="n">
        <f aca="false">L284*INDEX(Rates!$B$2:$C$101,C284+1,IF(Inputs!$C$5="Male",1,2))/1000/12*Inputs!$C$16</f>
        <v>0</v>
      </c>
      <c r="N284" s="56" t="n">
        <f aca="false">IF($V$1=1,MAX(F284+G284+H284+J284-K284-M284,0)*Inputs!$C$22/12,0)</f>
        <v>0</v>
      </c>
      <c r="O284" s="56" t="n">
        <f aca="false">IF(AND(MOD(A284,12)=0,B284&gt;=Inputs!$C$18),MAX(F284+G284+H284+J284-K284-M284-N284,0)*Inputs!$C$17,0)</f>
        <v>0</v>
      </c>
      <c r="P284" s="56" t="n">
        <f aca="false">F284+G284+H284+J284-K284-M284-N284+O284</f>
        <v>0</v>
      </c>
      <c r="Q284" s="56" t="n">
        <f aca="false">IF(OR(E284=1,P284&lt;=0),0,P284)</f>
        <v>0</v>
      </c>
      <c r="R284" s="15" t="n">
        <f aca="false">IF(OR(E284=1,AND(P284&lt;=0,I284&gt;0)),1,0)</f>
        <v>1</v>
      </c>
      <c r="S284" s="15" t="n">
        <f aca="false">IF(L284&gt;0,1,0)</f>
        <v>0</v>
      </c>
    </row>
    <row r="285" customFormat="false" ht="15" hidden="false" customHeight="false" outlineLevel="0" collapsed="false">
      <c r="A285" s="15" t="n">
        <v>284</v>
      </c>
      <c r="B285" s="15" t="n">
        <f aca="false">INT((A285-1)/12)+1</f>
        <v>24</v>
      </c>
      <c r="C285" s="15" t="n">
        <f aca="false">MIN(Inputs!$C$4+B285-1,99)</f>
        <v>97</v>
      </c>
      <c r="D285" s="55" t="n">
        <f aca="false">Inputs!$C$29</f>
        <v>0.06</v>
      </c>
      <c r="E285" s="15" t="n">
        <f aca="false">R284</f>
        <v>1</v>
      </c>
      <c r="F285" s="56" t="n">
        <f aca="false">Q284</f>
        <v>0</v>
      </c>
      <c r="G285" s="56" t="n">
        <f aca="false">IF(AND(MOD(A285-1,12)=0,B285&lt;=Inputs!$C$7,E285=0),Inputs!$C$6,0)</f>
        <v>0</v>
      </c>
      <c r="H285" s="56" t="n">
        <f aca="false">IF(B285=1,G285*Inputs!$C$9,0)</f>
        <v>0</v>
      </c>
      <c r="I285" s="56" t="n">
        <f aca="false">I284+G285</f>
        <v>120000</v>
      </c>
      <c r="J285" s="56" t="n">
        <f aca="false">(F285+G285+H285)*((1+D285)^(1/12)-1)</f>
        <v>0</v>
      </c>
      <c r="K285" s="56" t="n">
        <f aca="false">(F285+G285+H285+J285)*(Inputs!$C$14+IF(B285&lt;=10,Inputs!$C$12,Inputs!$C$13))/12</f>
        <v>0</v>
      </c>
      <c r="L285" s="56" t="n">
        <f aca="false">IF(OR(E285=1,A285&lt;=Inputs!$C$15),0,MAX(Inputs!$C$8*I285-(F285+G285+H285+J285-K285),0))</f>
        <v>0</v>
      </c>
      <c r="M285" s="56" t="n">
        <f aca="false">L285*INDEX(Rates!$B$2:$C$101,C285+1,IF(Inputs!$C$5="Male",1,2))/1000/12*Inputs!$C$16</f>
        <v>0</v>
      </c>
      <c r="N285" s="56" t="n">
        <f aca="false">IF($V$1=1,MAX(F285+G285+H285+J285-K285-M285,0)*Inputs!$C$22/12,0)</f>
        <v>0</v>
      </c>
      <c r="O285" s="56" t="n">
        <f aca="false">IF(AND(MOD(A285,12)=0,B285&gt;=Inputs!$C$18),MAX(F285+G285+H285+J285-K285-M285-N285,0)*Inputs!$C$17,0)</f>
        <v>0</v>
      </c>
      <c r="P285" s="56" t="n">
        <f aca="false">F285+G285+H285+J285-K285-M285-N285+O285</f>
        <v>0</v>
      </c>
      <c r="Q285" s="56" t="n">
        <f aca="false">IF(OR(E285=1,P285&lt;=0),0,P285)</f>
        <v>0</v>
      </c>
      <c r="R285" s="15" t="n">
        <f aca="false">IF(OR(E285=1,AND(P285&lt;=0,I285&gt;0)),1,0)</f>
        <v>1</v>
      </c>
      <c r="S285" s="15" t="n">
        <f aca="false">IF(L285&gt;0,1,0)</f>
        <v>0</v>
      </c>
    </row>
    <row r="286" customFormat="false" ht="15" hidden="false" customHeight="false" outlineLevel="0" collapsed="false">
      <c r="A286" s="15" t="n">
        <v>285</v>
      </c>
      <c r="B286" s="15" t="n">
        <f aca="false">INT((A286-1)/12)+1</f>
        <v>24</v>
      </c>
      <c r="C286" s="15" t="n">
        <f aca="false">MIN(Inputs!$C$4+B286-1,99)</f>
        <v>97</v>
      </c>
      <c r="D286" s="55" t="n">
        <f aca="false">Inputs!$C$29</f>
        <v>0.06</v>
      </c>
      <c r="E286" s="15" t="n">
        <f aca="false">R285</f>
        <v>1</v>
      </c>
      <c r="F286" s="56" t="n">
        <f aca="false">Q285</f>
        <v>0</v>
      </c>
      <c r="G286" s="56" t="n">
        <f aca="false">IF(AND(MOD(A286-1,12)=0,B286&lt;=Inputs!$C$7,E286=0),Inputs!$C$6,0)</f>
        <v>0</v>
      </c>
      <c r="H286" s="56" t="n">
        <f aca="false">IF(B286=1,G286*Inputs!$C$9,0)</f>
        <v>0</v>
      </c>
      <c r="I286" s="56" t="n">
        <f aca="false">I285+G286</f>
        <v>120000</v>
      </c>
      <c r="J286" s="56" t="n">
        <f aca="false">(F286+G286+H286)*((1+D286)^(1/12)-1)</f>
        <v>0</v>
      </c>
      <c r="K286" s="56" t="n">
        <f aca="false">(F286+G286+H286+J286)*(Inputs!$C$14+IF(B286&lt;=10,Inputs!$C$12,Inputs!$C$13))/12</f>
        <v>0</v>
      </c>
      <c r="L286" s="56" t="n">
        <f aca="false">IF(OR(E286=1,A286&lt;=Inputs!$C$15),0,MAX(Inputs!$C$8*I286-(F286+G286+H286+J286-K286),0))</f>
        <v>0</v>
      </c>
      <c r="M286" s="56" t="n">
        <f aca="false">L286*INDEX(Rates!$B$2:$C$101,C286+1,IF(Inputs!$C$5="Male",1,2))/1000/12*Inputs!$C$16</f>
        <v>0</v>
      </c>
      <c r="N286" s="56" t="n">
        <f aca="false">IF($V$1=1,MAX(F286+G286+H286+J286-K286-M286,0)*Inputs!$C$22/12,0)</f>
        <v>0</v>
      </c>
      <c r="O286" s="56" t="n">
        <f aca="false">IF(AND(MOD(A286,12)=0,B286&gt;=Inputs!$C$18),MAX(F286+G286+H286+J286-K286-M286-N286,0)*Inputs!$C$17,0)</f>
        <v>0</v>
      </c>
      <c r="P286" s="56" t="n">
        <f aca="false">F286+G286+H286+J286-K286-M286-N286+O286</f>
        <v>0</v>
      </c>
      <c r="Q286" s="56" t="n">
        <f aca="false">IF(OR(E286=1,P286&lt;=0),0,P286)</f>
        <v>0</v>
      </c>
      <c r="R286" s="15" t="n">
        <f aca="false">IF(OR(E286=1,AND(P286&lt;=0,I286&gt;0)),1,0)</f>
        <v>1</v>
      </c>
      <c r="S286" s="15" t="n">
        <f aca="false">IF(L286&gt;0,1,0)</f>
        <v>0</v>
      </c>
    </row>
    <row r="287" customFormat="false" ht="15" hidden="false" customHeight="false" outlineLevel="0" collapsed="false">
      <c r="A287" s="15" t="n">
        <v>286</v>
      </c>
      <c r="B287" s="15" t="n">
        <f aca="false">INT((A287-1)/12)+1</f>
        <v>24</v>
      </c>
      <c r="C287" s="15" t="n">
        <f aca="false">MIN(Inputs!$C$4+B287-1,99)</f>
        <v>97</v>
      </c>
      <c r="D287" s="55" t="n">
        <f aca="false">Inputs!$C$29</f>
        <v>0.06</v>
      </c>
      <c r="E287" s="15" t="n">
        <f aca="false">R286</f>
        <v>1</v>
      </c>
      <c r="F287" s="56" t="n">
        <f aca="false">Q286</f>
        <v>0</v>
      </c>
      <c r="G287" s="56" t="n">
        <f aca="false">IF(AND(MOD(A287-1,12)=0,B287&lt;=Inputs!$C$7,E287=0),Inputs!$C$6,0)</f>
        <v>0</v>
      </c>
      <c r="H287" s="56" t="n">
        <f aca="false">IF(B287=1,G287*Inputs!$C$9,0)</f>
        <v>0</v>
      </c>
      <c r="I287" s="56" t="n">
        <f aca="false">I286+G287</f>
        <v>120000</v>
      </c>
      <c r="J287" s="56" t="n">
        <f aca="false">(F287+G287+H287)*((1+D287)^(1/12)-1)</f>
        <v>0</v>
      </c>
      <c r="K287" s="56" t="n">
        <f aca="false">(F287+G287+H287+J287)*(Inputs!$C$14+IF(B287&lt;=10,Inputs!$C$12,Inputs!$C$13))/12</f>
        <v>0</v>
      </c>
      <c r="L287" s="56" t="n">
        <f aca="false">IF(OR(E287=1,A287&lt;=Inputs!$C$15),0,MAX(Inputs!$C$8*I287-(F287+G287+H287+J287-K287),0))</f>
        <v>0</v>
      </c>
      <c r="M287" s="56" t="n">
        <f aca="false">L287*INDEX(Rates!$B$2:$C$101,C287+1,IF(Inputs!$C$5="Male",1,2))/1000/12*Inputs!$C$16</f>
        <v>0</v>
      </c>
      <c r="N287" s="56" t="n">
        <f aca="false">IF($V$1=1,MAX(F287+G287+H287+J287-K287-M287,0)*Inputs!$C$22/12,0)</f>
        <v>0</v>
      </c>
      <c r="O287" s="56" t="n">
        <f aca="false">IF(AND(MOD(A287,12)=0,B287&gt;=Inputs!$C$18),MAX(F287+G287+H287+J287-K287-M287-N287,0)*Inputs!$C$17,0)</f>
        <v>0</v>
      </c>
      <c r="P287" s="56" t="n">
        <f aca="false">F287+G287+H287+J287-K287-M287-N287+O287</f>
        <v>0</v>
      </c>
      <c r="Q287" s="56" t="n">
        <f aca="false">IF(OR(E287=1,P287&lt;=0),0,P287)</f>
        <v>0</v>
      </c>
      <c r="R287" s="15" t="n">
        <f aca="false">IF(OR(E287=1,AND(P287&lt;=0,I287&gt;0)),1,0)</f>
        <v>1</v>
      </c>
      <c r="S287" s="15" t="n">
        <f aca="false">IF(L287&gt;0,1,0)</f>
        <v>0</v>
      </c>
    </row>
    <row r="288" customFormat="false" ht="15" hidden="false" customHeight="false" outlineLevel="0" collapsed="false">
      <c r="A288" s="15" t="n">
        <v>287</v>
      </c>
      <c r="B288" s="15" t="n">
        <f aca="false">INT((A288-1)/12)+1</f>
        <v>24</v>
      </c>
      <c r="C288" s="15" t="n">
        <f aca="false">MIN(Inputs!$C$4+B288-1,99)</f>
        <v>97</v>
      </c>
      <c r="D288" s="55" t="n">
        <f aca="false">Inputs!$C$29</f>
        <v>0.06</v>
      </c>
      <c r="E288" s="15" t="n">
        <f aca="false">R287</f>
        <v>1</v>
      </c>
      <c r="F288" s="56" t="n">
        <f aca="false">Q287</f>
        <v>0</v>
      </c>
      <c r="G288" s="56" t="n">
        <f aca="false">IF(AND(MOD(A288-1,12)=0,B288&lt;=Inputs!$C$7,E288=0),Inputs!$C$6,0)</f>
        <v>0</v>
      </c>
      <c r="H288" s="56" t="n">
        <f aca="false">IF(B288=1,G288*Inputs!$C$9,0)</f>
        <v>0</v>
      </c>
      <c r="I288" s="56" t="n">
        <f aca="false">I287+G288</f>
        <v>120000</v>
      </c>
      <c r="J288" s="56" t="n">
        <f aca="false">(F288+G288+H288)*((1+D288)^(1/12)-1)</f>
        <v>0</v>
      </c>
      <c r="K288" s="56" t="n">
        <f aca="false">(F288+G288+H288+J288)*(Inputs!$C$14+IF(B288&lt;=10,Inputs!$C$12,Inputs!$C$13))/12</f>
        <v>0</v>
      </c>
      <c r="L288" s="56" t="n">
        <f aca="false">IF(OR(E288=1,A288&lt;=Inputs!$C$15),0,MAX(Inputs!$C$8*I288-(F288+G288+H288+J288-K288),0))</f>
        <v>0</v>
      </c>
      <c r="M288" s="56" t="n">
        <f aca="false">L288*INDEX(Rates!$B$2:$C$101,C288+1,IF(Inputs!$C$5="Male",1,2))/1000/12*Inputs!$C$16</f>
        <v>0</v>
      </c>
      <c r="N288" s="56" t="n">
        <f aca="false">IF($V$1=1,MAX(F288+G288+H288+J288-K288-M288,0)*Inputs!$C$22/12,0)</f>
        <v>0</v>
      </c>
      <c r="O288" s="56" t="n">
        <f aca="false">IF(AND(MOD(A288,12)=0,B288&gt;=Inputs!$C$18),MAX(F288+G288+H288+J288-K288-M288-N288,0)*Inputs!$C$17,0)</f>
        <v>0</v>
      </c>
      <c r="P288" s="56" t="n">
        <f aca="false">F288+G288+H288+J288-K288-M288-N288+O288</f>
        <v>0</v>
      </c>
      <c r="Q288" s="56" t="n">
        <f aca="false">IF(OR(E288=1,P288&lt;=0),0,P288)</f>
        <v>0</v>
      </c>
      <c r="R288" s="15" t="n">
        <f aca="false">IF(OR(E288=1,AND(P288&lt;=0,I288&gt;0)),1,0)</f>
        <v>1</v>
      </c>
      <c r="S288" s="15" t="n">
        <f aca="false">IF(L288&gt;0,1,0)</f>
        <v>0</v>
      </c>
    </row>
    <row r="289" customFormat="false" ht="15" hidden="false" customHeight="false" outlineLevel="0" collapsed="false">
      <c r="A289" s="15" t="n">
        <v>288</v>
      </c>
      <c r="B289" s="15" t="n">
        <f aca="false">INT((A289-1)/12)+1</f>
        <v>24</v>
      </c>
      <c r="C289" s="15" t="n">
        <f aca="false">MIN(Inputs!$C$4+B289-1,99)</f>
        <v>97</v>
      </c>
      <c r="D289" s="55" t="n">
        <f aca="false">Inputs!$C$29</f>
        <v>0.06</v>
      </c>
      <c r="E289" s="15" t="n">
        <f aca="false">R288</f>
        <v>1</v>
      </c>
      <c r="F289" s="56" t="n">
        <f aca="false">Q288</f>
        <v>0</v>
      </c>
      <c r="G289" s="56" t="n">
        <f aca="false">IF(AND(MOD(A289-1,12)=0,B289&lt;=Inputs!$C$7,E289=0),Inputs!$C$6,0)</f>
        <v>0</v>
      </c>
      <c r="H289" s="56" t="n">
        <f aca="false">IF(B289=1,G289*Inputs!$C$9,0)</f>
        <v>0</v>
      </c>
      <c r="I289" s="56" t="n">
        <f aca="false">I288+G289</f>
        <v>120000</v>
      </c>
      <c r="J289" s="56" t="n">
        <f aca="false">(F289+G289+H289)*((1+D289)^(1/12)-1)</f>
        <v>0</v>
      </c>
      <c r="K289" s="56" t="n">
        <f aca="false">(F289+G289+H289+J289)*(Inputs!$C$14+IF(B289&lt;=10,Inputs!$C$12,Inputs!$C$13))/12</f>
        <v>0</v>
      </c>
      <c r="L289" s="56" t="n">
        <f aca="false">IF(OR(E289=1,A289&lt;=Inputs!$C$15),0,MAX(Inputs!$C$8*I289-(F289+G289+H289+J289-K289),0))</f>
        <v>0</v>
      </c>
      <c r="M289" s="56" t="n">
        <f aca="false">L289*INDEX(Rates!$B$2:$C$101,C289+1,IF(Inputs!$C$5="Male",1,2))/1000/12*Inputs!$C$16</f>
        <v>0</v>
      </c>
      <c r="N289" s="56" t="n">
        <f aca="false">IF($V$1=1,MAX(F289+G289+H289+J289-K289-M289,0)*Inputs!$C$22/12,0)</f>
        <v>0</v>
      </c>
      <c r="O289" s="56" t="n">
        <f aca="false">IF(AND(MOD(A289,12)=0,B289&gt;=Inputs!$C$18),MAX(F289+G289+H289+J289-K289-M289-N289,0)*Inputs!$C$17,0)</f>
        <v>0</v>
      </c>
      <c r="P289" s="56" t="n">
        <f aca="false">F289+G289+H289+J289-K289-M289-N289+O289</f>
        <v>0</v>
      </c>
      <c r="Q289" s="56" t="n">
        <f aca="false">IF(OR(E289=1,P289&lt;=0),0,P289)</f>
        <v>0</v>
      </c>
      <c r="R289" s="15" t="n">
        <f aca="false">IF(OR(E289=1,AND(P289&lt;=0,I289&gt;0)),1,0)</f>
        <v>1</v>
      </c>
      <c r="S289" s="15" t="n">
        <f aca="false">IF(L289&gt;0,1,0)</f>
        <v>0</v>
      </c>
    </row>
    <row r="290" customFormat="false" ht="15" hidden="false" customHeight="false" outlineLevel="0" collapsed="false">
      <c r="A290" s="15" t="n">
        <v>289</v>
      </c>
      <c r="B290" s="15" t="n">
        <f aca="false">INT((A290-1)/12)+1</f>
        <v>25</v>
      </c>
      <c r="C290" s="15" t="n">
        <f aca="false">MIN(Inputs!$C$4+B290-1,99)</f>
        <v>98</v>
      </c>
      <c r="D290" s="55" t="n">
        <f aca="false">Inputs!$C$29</f>
        <v>0.06</v>
      </c>
      <c r="E290" s="15" t="n">
        <f aca="false">R289</f>
        <v>1</v>
      </c>
      <c r="F290" s="56" t="n">
        <f aca="false">Q289</f>
        <v>0</v>
      </c>
      <c r="G290" s="56" t="n">
        <f aca="false">IF(AND(MOD(A290-1,12)=0,B290&lt;=Inputs!$C$7,E290=0),Inputs!$C$6,0)</f>
        <v>0</v>
      </c>
      <c r="H290" s="56" t="n">
        <f aca="false">IF(B290=1,G290*Inputs!$C$9,0)</f>
        <v>0</v>
      </c>
      <c r="I290" s="56" t="n">
        <f aca="false">I289+G290</f>
        <v>120000</v>
      </c>
      <c r="J290" s="56" t="n">
        <f aca="false">(F290+G290+H290)*((1+D290)^(1/12)-1)</f>
        <v>0</v>
      </c>
      <c r="K290" s="56" t="n">
        <f aca="false">(F290+G290+H290+J290)*(Inputs!$C$14+IF(B290&lt;=10,Inputs!$C$12,Inputs!$C$13))/12</f>
        <v>0</v>
      </c>
      <c r="L290" s="56" t="n">
        <f aca="false">IF(OR(E290=1,A290&lt;=Inputs!$C$15),0,MAX(Inputs!$C$8*I290-(F290+G290+H290+J290-K290),0))</f>
        <v>0</v>
      </c>
      <c r="M290" s="56" t="n">
        <f aca="false">L290*INDEX(Rates!$B$2:$C$101,C290+1,IF(Inputs!$C$5="Male",1,2))/1000/12*Inputs!$C$16</f>
        <v>0</v>
      </c>
      <c r="N290" s="56" t="n">
        <f aca="false">IF($V$1=1,MAX(F290+G290+H290+J290-K290-M290,0)*Inputs!$C$22/12,0)</f>
        <v>0</v>
      </c>
      <c r="O290" s="56" t="n">
        <f aca="false">IF(AND(MOD(A290,12)=0,B290&gt;=Inputs!$C$18),MAX(F290+G290+H290+J290-K290-M290-N290,0)*Inputs!$C$17,0)</f>
        <v>0</v>
      </c>
      <c r="P290" s="56" t="n">
        <f aca="false">F290+G290+H290+J290-K290-M290-N290+O290</f>
        <v>0</v>
      </c>
      <c r="Q290" s="56" t="n">
        <f aca="false">IF(OR(E290=1,P290&lt;=0),0,P290)</f>
        <v>0</v>
      </c>
      <c r="R290" s="15" t="n">
        <f aca="false">IF(OR(E290=1,AND(P290&lt;=0,I290&gt;0)),1,0)</f>
        <v>1</v>
      </c>
      <c r="S290" s="15" t="n">
        <f aca="false">IF(L290&gt;0,1,0)</f>
        <v>0</v>
      </c>
    </row>
    <row r="291" customFormat="false" ht="15" hidden="false" customHeight="false" outlineLevel="0" collapsed="false">
      <c r="A291" s="15" t="n">
        <v>290</v>
      </c>
      <c r="B291" s="15" t="n">
        <f aca="false">INT((A291-1)/12)+1</f>
        <v>25</v>
      </c>
      <c r="C291" s="15" t="n">
        <f aca="false">MIN(Inputs!$C$4+B291-1,99)</f>
        <v>98</v>
      </c>
      <c r="D291" s="55" t="n">
        <f aca="false">Inputs!$C$29</f>
        <v>0.06</v>
      </c>
      <c r="E291" s="15" t="n">
        <f aca="false">R290</f>
        <v>1</v>
      </c>
      <c r="F291" s="56" t="n">
        <f aca="false">Q290</f>
        <v>0</v>
      </c>
      <c r="G291" s="56" t="n">
        <f aca="false">IF(AND(MOD(A291-1,12)=0,B291&lt;=Inputs!$C$7,E291=0),Inputs!$C$6,0)</f>
        <v>0</v>
      </c>
      <c r="H291" s="56" t="n">
        <f aca="false">IF(B291=1,G291*Inputs!$C$9,0)</f>
        <v>0</v>
      </c>
      <c r="I291" s="56" t="n">
        <f aca="false">I290+G291</f>
        <v>120000</v>
      </c>
      <c r="J291" s="56" t="n">
        <f aca="false">(F291+G291+H291)*((1+D291)^(1/12)-1)</f>
        <v>0</v>
      </c>
      <c r="K291" s="56" t="n">
        <f aca="false">(F291+G291+H291+J291)*(Inputs!$C$14+IF(B291&lt;=10,Inputs!$C$12,Inputs!$C$13))/12</f>
        <v>0</v>
      </c>
      <c r="L291" s="56" t="n">
        <f aca="false">IF(OR(E291=1,A291&lt;=Inputs!$C$15),0,MAX(Inputs!$C$8*I291-(F291+G291+H291+J291-K291),0))</f>
        <v>0</v>
      </c>
      <c r="M291" s="56" t="n">
        <f aca="false">L291*INDEX(Rates!$B$2:$C$101,C291+1,IF(Inputs!$C$5="Male",1,2))/1000/12*Inputs!$C$16</f>
        <v>0</v>
      </c>
      <c r="N291" s="56" t="n">
        <f aca="false">IF($V$1=1,MAX(F291+G291+H291+J291-K291-M291,0)*Inputs!$C$22/12,0)</f>
        <v>0</v>
      </c>
      <c r="O291" s="56" t="n">
        <f aca="false">IF(AND(MOD(A291,12)=0,B291&gt;=Inputs!$C$18),MAX(F291+G291+H291+J291-K291-M291-N291,0)*Inputs!$C$17,0)</f>
        <v>0</v>
      </c>
      <c r="P291" s="56" t="n">
        <f aca="false">F291+G291+H291+J291-K291-M291-N291+O291</f>
        <v>0</v>
      </c>
      <c r="Q291" s="56" t="n">
        <f aca="false">IF(OR(E291=1,P291&lt;=0),0,P291)</f>
        <v>0</v>
      </c>
      <c r="R291" s="15" t="n">
        <f aca="false">IF(OR(E291=1,AND(P291&lt;=0,I291&gt;0)),1,0)</f>
        <v>1</v>
      </c>
      <c r="S291" s="15" t="n">
        <f aca="false">IF(L291&gt;0,1,0)</f>
        <v>0</v>
      </c>
    </row>
    <row r="292" customFormat="false" ht="15" hidden="false" customHeight="false" outlineLevel="0" collapsed="false">
      <c r="A292" s="15" t="n">
        <v>291</v>
      </c>
      <c r="B292" s="15" t="n">
        <f aca="false">INT((A292-1)/12)+1</f>
        <v>25</v>
      </c>
      <c r="C292" s="15" t="n">
        <f aca="false">MIN(Inputs!$C$4+B292-1,99)</f>
        <v>98</v>
      </c>
      <c r="D292" s="55" t="n">
        <f aca="false">Inputs!$C$29</f>
        <v>0.06</v>
      </c>
      <c r="E292" s="15" t="n">
        <f aca="false">R291</f>
        <v>1</v>
      </c>
      <c r="F292" s="56" t="n">
        <f aca="false">Q291</f>
        <v>0</v>
      </c>
      <c r="G292" s="56" t="n">
        <f aca="false">IF(AND(MOD(A292-1,12)=0,B292&lt;=Inputs!$C$7,E292=0),Inputs!$C$6,0)</f>
        <v>0</v>
      </c>
      <c r="H292" s="56" t="n">
        <f aca="false">IF(B292=1,G292*Inputs!$C$9,0)</f>
        <v>0</v>
      </c>
      <c r="I292" s="56" t="n">
        <f aca="false">I291+G292</f>
        <v>120000</v>
      </c>
      <c r="J292" s="56" t="n">
        <f aca="false">(F292+G292+H292)*((1+D292)^(1/12)-1)</f>
        <v>0</v>
      </c>
      <c r="K292" s="56" t="n">
        <f aca="false">(F292+G292+H292+J292)*(Inputs!$C$14+IF(B292&lt;=10,Inputs!$C$12,Inputs!$C$13))/12</f>
        <v>0</v>
      </c>
      <c r="L292" s="56" t="n">
        <f aca="false">IF(OR(E292=1,A292&lt;=Inputs!$C$15),0,MAX(Inputs!$C$8*I292-(F292+G292+H292+J292-K292),0))</f>
        <v>0</v>
      </c>
      <c r="M292" s="56" t="n">
        <f aca="false">L292*INDEX(Rates!$B$2:$C$101,C292+1,IF(Inputs!$C$5="Male",1,2))/1000/12*Inputs!$C$16</f>
        <v>0</v>
      </c>
      <c r="N292" s="56" t="n">
        <f aca="false">IF($V$1=1,MAX(F292+G292+H292+J292-K292-M292,0)*Inputs!$C$22/12,0)</f>
        <v>0</v>
      </c>
      <c r="O292" s="56" t="n">
        <f aca="false">IF(AND(MOD(A292,12)=0,B292&gt;=Inputs!$C$18),MAX(F292+G292+H292+J292-K292-M292-N292,0)*Inputs!$C$17,0)</f>
        <v>0</v>
      </c>
      <c r="P292" s="56" t="n">
        <f aca="false">F292+G292+H292+J292-K292-M292-N292+O292</f>
        <v>0</v>
      </c>
      <c r="Q292" s="56" t="n">
        <f aca="false">IF(OR(E292=1,P292&lt;=0),0,P292)</f>
        <v>0</v>
      </c>
      <c r="R292" s="15" t="n">
        <f aca="false">IF(OR(E292=1,AND(P292&lt;=0,I292&gt;0)),1,0)</f>
        <v>1</v>
      </c>
      <c r="S292" s="15" t="n">
        <f aca="false">IF(L292&gt;0,1,0)</f>
        <v>0</v>
      </c>
    </row>
    <row r="293" customFormat="false" ht="15" hidden="false" customHeight="false" outlineLevel="0" collapsed="false">
      <c r="A293" s="15" t="n">
        <v>292</v>
      </c>
      <c r="B293" s="15" t="n">
        <f aca="false">INT((A293-1)/12)+1</f>
        <v>25</v>
      </c>
      <c r="C293" s="15" t="n">
        <f aca="false">MIN(Inputs!$C$4+B293-1,99)</f>
        <v>98</v>
      </c>
      <c r="D293" s="55" t="n">
        <f aca="false">Inputs!$C$29</f>
        <v>0.06</v>
      </c>
      <c r="E293" s="15" t="n">
        <f aca="false">R292</f>
        <v>1</v>
      </c>
      <c r="F293" s="56" t="n">
        <f aca="false">Q292</f>
        <v>0</v>
      </c>
      <c r="G293" s="56" t="n">
        <f aca="false">IF(AND(MOD(A293-1,12)=0,B293&lt;=Inputs!$C$7,E293=0),Inputs!$C$6,0)</f>
        <v>0</v>
      </c>
      <c r="H293" s="56" t="n">
        <f aca="false">IF(B293=1,G293*Inputs!$C$9,0)</f>
        <v>0</v>
      </c>
      <c r="I293" s="56" t="n">
        <f aca="false">I292+G293</f>
        <v>120000</v>
      </c>
      <c r="J293" s="56" t="n">
        <f aca="false">(F293+G293+H293)*((1+D293)^(1/12)-1)</f>
        <v>0</v>
      </c>
      <c r="K293" s="56" t="n">
        <f aca="false">(F293+G293+H293+J293)*(Inputs!$C$14+IF(B293&lt;=10,Inputs!$C$12,Inputs!$C$13))/12</f>
        <v>0</v>
      </c>
      <c r="L293" s="56" t="n">
        <f aca="false">IF(OR(E293=1,A293&lt;=Inputs!$C$15),0,MAX(Inputs!$C$8*I293-(F293+G293+H293+J293-K293),0))</f>
        <v>0</v>
      </c>
      <c r="M293" s="56" t="n">
        <f aca="false">L293*INDEX(Rates!$B$2:$C$101,C293+1,IF(Inputs!$C$5="Male",1,2))/1000/12*Inputs!$C$16</f>
        <v>0</v>
      </c>
      <c r="N293" s="56" t="n">
        <f aca="false">IF($V$1=1,MAX(F293+G293+H293+J293-K293-M293,0)*Inputs!$C$22/12,0)</f>
        <v>0</v>
      </c>
      <c r="O293" s="56" t="n">
        <f aca="false">IF(AND(MOD(A293,12)=0,B293&gt;=Inputs!$C$18),MAX(F293+G293+H293+J293-K293-M293-N293,0)*Inputs!$C$17,0)</f>
        <v>0</v>
      </c>
      <c r="P293" s="56" t="n">
        <f aca="false">F293+G293+H293+J293-K293-M293-N293+O293</f>
        <v>0</v>
      </c>
      <c r="Q293" s="56" t="n">
        <f aca="false">IF(OR(E293=1,P293&lt;=0),0,P293)</f>
        <v>0</v>
      </c>
      <c r="R293" s="15" t="n">
        <f aca="false">IF(OR(E293=1,AND(P293&lt;=0,I293&gt;0)),1,0)</f>
        <v>1</v>
      </c>
      <c r="S293" s="15" t="n">
        <f aca="false">IF(L293&gt;0,1,0)</f>
        <v>0</v>
      </c>
    </row>
    <row r="294" customFormat="false" ht="15" hidden="false" customHeight="false" outlineLevel="0" collapsed="false">
      <c r="A294" s="15" t="n">
        <v>293</v>
      </c>
      <c r="B294" s="15" t="n">
        <f aca="false">INT((A294-1)/12)+1</f>
        <v>25</v>
      </c>
      <c r="C294" s="15" t="n">
        <f aca="false">MIN(Inputs!$C$4+B294-1,99)</f>
        <v>98</v>
      </c>
      <c r="D294" s="55" t="n">
        <f aca="false">Inputs!$C$29</f>
        <v>0.06</v>
      </c>
      <c r="E294" s="15" t="n">
        <f aca="false">R293</f>
        <v>1</v>
      </c>
      <c r="F294" s="56" t="n">
        <f aca="false">Q293</f>
        <v>0</v>
      </c>
      <c r="G294" s="56" t="n">
        <f aca="false">IF(AND(MOD(A294-1,12)=0,B294&lt;=Inputs!$C$7,E294=0),Inputs!$C$6,0)</f>
        <v>0</v>
      </c>
      <c r="H294" s="56" t="n">
        <f aca="false">IF(B294=1,G294*Inputs!$C$9,0)</f>
        <v>0</v>
      </c>
      <c r="I294" s="56" t="n">
        <f aca="false">I293+G294</f>
        <v>120000</v>
      </c>
      <c r="J294" s="56" t="n">
        <f aca="false">(F294+G294+H294)*((1+D294)^(1/12)-1)</f>
        <v>0</v>
      </c>
      <c r="K294" s="56" t="n">
        <f aca="false">(F294+G294+H294+J294)*(Inputs!$C$14+IF(B294&lt;=10,Inputs!$C$12,Inputs!$C$13))/12</f>
        <v>0</v>
      </c>
      <c r="L294" s="56" t="n">
        <f aca="false">IF(OR(E294=1,A294&lt;=Inputs!$C$15),0,MAX(Inputs!$C$8*I294-(F294+G294+H294+J294-K294),0))</f>
        <v>0</v>
      </c>
      <c r="M294" s="56" t="n">
        <f aca="false">L294*INDEX(Rates!$B$2:$C$101,C294+1,IF(Inputs!$C$5="Male",1,2))/1000/12*Inputs!$C$16</f>
        <v>0</v>
      </c>
      <c r="N294" s="56" t="n">
        <f aca="false">IF($V$1=1,MAX(F294+G294+H294+J294-K294-M294,0)*Inputs!$C$22/12,0)</f>
        <v>0</v>
      </c>
      <c r="O294" s="56" t="n">
        <f aca="false">IF(AND(MOD(A294,12)=0,B294&gt;=Inputs!$C$18),MAX(F294+G294+H294+J294-K294-M294-N294,0)*Inputs!$C$17,0)</f>
        <v>0</v>
      </c>
      <c r="P294" s="56" t="n">
        <f aca="false">F294+G294+H294+J294-K294-M294-N294+O294</f>
        <v>0</v>
      </c>
      <c r="Q294" s="56" t="n">
        <f aca="false">IF(OR(E294=1,P294&lt;=0),0,P294)</f>
        <v>0</v>
      </c>
      <c r="R294" s="15" t="n">
        <f aca="false">IF(OR(E294=1,AND(P294&lt;=0,I294&gt;0)),1,0)</f>
        <v>1</v>
      </c>
      <c r="S294" s="15" t="n">
        <f aca="false">IF(L294&gt;0,1,0)</f>
        <v>0</v>
      </c>
    </row>
    <row r="295" customFormat="false" ht="15" hidden="false" customHeight="false" outlineLevel="0" collapsed="false">
      <c r="A295" s="15" t="n">
        <v>294</v>
      </c>
      <c r="B295" s="15" t="n">
        <f aca="false">INT((A295-1)/12)+1</f>
        <v>25</v>
      </c>
      <c r="C295" s="15" t="n">
        <f aca="false">MIN(Inputs!$C$4+B295-1,99)</f>
        <v>98</v>
      </c>
      <c r="D295" s="55" t="n">
        <f aca="false">Inputs!$C$29</f>
        <v>0.06</v>
      </c>
      <c r="E295" s="15" t="n">
        <f aca="false">R294</f>
        <v>1</v>
      </c>
      <c r="F295" s="56" t="n">
        <f aca="false">Q294</f>
        <v>0</v>
      </c>
      <c r="G295" s="56" t="n">
        <f aca="false">IF(AND(MOD(A295-1,12)=0,B295&lt;=Inputs!$C$7,E295=0),Inputs!$C$6,0)</f>
        <v>0</v>
      </c>
      <c r="H295" s="56" t="n">
        <f aca="false">IF(B295=1,G295*Inputs!$C$9,0)</f>
        <v>0</v>
      </c>
      <c r="I295" s="56" t="n">
        <f aca="false">I294+G295</f>
        <v>120000</v>
      </c>
      <c r="J295" s="56" t="n">
        <f aca="false">(F295+G295+H295)*((1+D295)^(1/12)-1)</f>
        <v>0</v>
      </c>
      <c r="K295" s="56" t="n">
        <f aca="false">(F295+G295+H295+J295)*(Inputs!$C$14+IF(B295&lt;=10,Inputs!$C$12,Inputs!$C$13))/12</f>
        <v>0</v>
      </c>
      <c r="L295" s="56" t="n">
        <f aca="false">IF(OR(E295=1,A295&lt;=Inputs!$C$15),0,MAX(Inputs!$C$8*I295-(F295+G295+H295+J295-K295),0))</f>
        <v>0</v>
      </c>
      <c r="M295" s="56" t="n">
        <f aca="false">L295*INDEX(Rates!$B$2:$C$101,C295+1,IF(Inputs!$C$5="Male",1,2))/1000/12*Inputs!$C$16</f>
        <v>0</v>
      </c>
      <c r="N295" s="56" t="n">
        <f aca="false">IF($V$1=1,MAX(F295+G295+H295+J295-K295-M295,0)*Inputs!$C$22/12,0)</f>
        <v>0</v>
      </c>
      <c r="O295" s="56" t="n">
        <f aca="false">IF(AND(MOD(A295,12)=0,B295&gt;=Inputs!$C$18),MAX(F295+G295+H295+J295-K295-M295-N295,0)*Inputs!$C$17,0)</f>
        <v>0</v>
      </c>
      <c r="P295" s="56" t="n">
        <f aca="false">F295+G295+H295+J295-K295-M295-N295+O295</f>
        <v>0</v>
      </c>
      <c r="Q295" s="56" t="n">
        <f aca="false">IF(OR(E295=1,P295&lt;=0),0,P295)</f>
        <v>0</v>
      </c>
      <c r="R295" s="15" t="n">
        <f aca="false">IF(OR(E295=1,AND(P295&lt;=0,I295&gt;0)),1,0)</f>
        <v>1</v>
      </c>
      <c r="S295" s="15" t="n">
        <f aca="false">IF(L295&gt;0,1,0)</f>
        <v>0</v>
      </c>
    </row>
    <row r="296" customFormat="false" ht="15" hidden="false" customHeight="false" outlineLevel="0" collapsed="false">
      <c r="A296" s="15" t="n">
        <v>295</v>
      </c>
      <c r="B296" s="15" t="n">
        <f aca="false">INT((A296-1)/12)+1</f>
        <v>25</v>
      </c>
      <c r="C296" s="15" t="n">
        <f aca="false">MIN(Inputs!$C$4+B296-1,99)</f>
        <v>98</v>
      </c>
      <c r="D296" s="55" t="n">
        <f aca="false">Inputs!$C$29</f>
        <v>0.06</v>
      </c>
      <c r="E296" s="15" t="n">
        <f aca="false">R295</f>
        <v>1</v>
      </c>
      <c r="F296" s="56" t="n">
        <f aca="false">Q295</f>
        <v>0</v>
      </c>
      <c r="G296" s="56" t="n">
        <f aca="false">IF(AND(MOD(A296-1,12)=0,B296&lt;=Inputs!$C$7,E296=0),Inputs!$C$6,0)</f>
        <v>0</v>
      </c>
      <c r="H296" s="56" t="n">
        <f aca="false">IF(B296=1,G296*Inputs!$C$9,0)</f>
        <v>0</v>
      </c>
      <c r="I296" s="56" t="n">
        <f aca="false">I295+G296</f>
        <v>120000</v>
      </c>
      <c r="J296" s="56" t="n">
        <f aca="false">(F296+G296+H296)*((1+D296)^(1/12)-1)</f>
        <v>0</v>
      </c>
      <c r="K296" s="56" t="n">
        <f aca="false">(F296+G296+H296+J296)*(Inputs!$C$14+IF(B296&lt;=10,Inputs!$C$12,Inputs!$C$13))/12</f>
        <v>0</v>
      </c>
      <c r="L296" s="56" t="n">
        <f aca="false">IF(OR(E296=1,A296&lt;=Inputs!$C$15),0,MAX(Inputs!$C$8*I296-(F296+G296+H296+J296-K296),0))</f>
        <v>0</v>
      </c>
      <c r="M296" s="56" t="n">
        <f aca="false">L296*INDEX(Rates!$B$2:$C$101,C296+1,IF(Inputs!$C$5="Male",1,2))/1000/12*Inputs!$C$16</f>
        <v>0</v>
      </c>
      <c r="N296" s="56" t="n">
        <f aca="false">IF($V$1=1,MAX(F296+G296+H296+J296-K296-M296,0)*Inputs!$C$22/12,0)</f>
        <v>0</v>
      </c>
      <c r="O296" s="56" t="n">
        <f aca="false">IF(AND(MOD(A296,12)=0,B296&gt;=Inputs!$C$18),MAX(F296+G296+H296+J296-K296-M296-N296,0)*Inputs!$C$17,0)</f>
        <v>0</v>
      </c>
      <c r="P296" s="56" t="n">
        <f aca="false">F296+G296+H296+J296-K296-M296-N296+O296</f>
        <v>0</v>
      </c>
      <c r="Q296" s="56" t="n">
        <f aca="false">IF(OR(E296=1,P296&lt;=0),0,P296)</f>
        <v>0</v>
      </c>
      <c r="R296" s="15" t="n">
        <f aca="false">IF(OR(E296=1,AND(P296&lt;=0,I296&gt;0)),1,0)</f>
        <v>1</v>
      </c>
      <c r="S296" s="15" t="n">
        <f aca="false">IF(L296&gt;0,1,0)</f>
        <v>0</v>
      </c>
    </row>
    <row r="297" customFormat="false" ht="15" hidden="false" customHeight="false" outlineLevel="0" collapsed="false">
      <c r="A297" s="15" t="n">
        <v>296</v>
      </c>
      <c r="B297" s="15" t="n">
        <f aca="false">INT((A297-1)/12)+1</f>
        <v>25</v>
      </c>
      <c r="C297" s="15" t="n">
        <f aca="false">MIN(Inputs!$C$4+B297-1,99)</f>
        <v>98</v>
      </c>
      <c r="D297" s="55" t="n">
        <f aca="false">Inputs!$C$29</f>
        <v>0.06</v>
      </c>
      <c r="E297" s="15" t="n">
        <f aca="false">R296</f>
        <v>1</v>
      </c>
      <c r="F297" s="56" t="n">
        <f aca="false">Q296</f>
        <v>0</v>
      </c>
      <c r="G297" s="56" t="n">
        <f aca="false">IF(AND(MOD(A297-1,12)=0,B297&lt;=Inputs!$C$7,E297=0),Inputs!$C$6,0)</f>
        <v>0</v>
      </c>
      <c r="H297" s="56" t="n">
        <f aca="false">IF(B297=1,G297*Inputs!$C$9,0)</f>
        <v>0</v>
      </c>
      <c r="I297" s="56" t="n">
        <f aca="false">I296+G297</f>
        <v>120000</v>
      </c>
      <c r="J297" s="56" t="n">
        <f aca="false">(F297+G297+H297)*((1+D297)^(1/12)-1)</f>
        <v>0</v>
      </c>
      <c r="K297" s="56" t="n">
        <f aca="false">(F297+G297+H297+J297)*(Inputs!$C$14+IF(B297&lt;=10,Inputs!$C$12,Inputs!$C$13))/12</f>
        <v>0</v>
      </c>
      <c r="L297" s="56" t="n">
        <f aca="false">IF(OR(E297=1,A297&lt;=Inputs!$C$15),0,MAX(Inputs!$C$8*I297-(F297+G297+H297+J297-K297),0))</f>
        <v>0</v>
      </c>
      <c r="M297" s="56" t="n">
        <f aca="false">L297*INDEX(Rates!$B$2:$C$101,C297+1,IF(Inputs!$C$5="Male",1,2))/1000/12*Inputs!$C$16</f>
        <v>0</v>
      </c>
      <c r="N297" s="56" t="n">
        <f aca="false">IF($V$1=1,MAX(F297+G297+H297+J297-K297-M297,0)*Inputs!$C$22/12,0)</f>
        <v>0</v>
      </c>
      <c r="O297" s="56" t="n">
        <f aca="false">IF(AND(MOD(A297,12)=0,B297&gt;=Inputs!$C$18),MAX(F297+G297+H297+J297-K297-M297-N297,0)*Inputs!$C$17,0)</f>
        <v>0</v>
      </c>
      <c r="P297" s="56" t="n">
        <f aca="false">F297+G297+H297+J297-K297-M297-N297+O297</f>
        <v>0</v>
      </c>
      <c r="Q297" s="56" t="n">
        <f aca="false">IF(OR(E297=1,P297&lt;=0),0,P297)</f>
        <v>0</v>
      </c>
      <c r="R297" s="15" t="n">
        <f aca="false">IF(OR(E297=1,AND(P297&lt;=0,I297&gt;0)),1,0)</f>
        <v>1</v>
      </c>
      <c r="S297" s="15" t="n">
        <f aca="false">IF(L297&gt;0,1,0)</f>
        <v>0</v>
      </c>
    </row>
    <row r="298" customFormat="false" ht="15" hidden="false" customHeight="false" outlineLevel="0" collapsed="false">
      <c r="A298" s="15" t="n">
        <v>297</v>
      </c>
      <c r="B298" s="15" t="n">
        <f aca="false">INT((A298-1)/12)+1</f>
        <v>25</v>
      </c>
      <c r="C298" s="15" t="n">
        <f aca="false">MIN(Inputs!$C$4+B298-1,99)</f>
        <v>98</v>
      </c>
      <c r="D298" s="55" t="n">
        <f aca="false">Inputs!$C$29</f>
        <v>0.06</v>
      </c>
      <c r="E298" s="15" t="n">
        <f aca="false">R297</f>
        <v>1</v>
      </c>
      <c r="F298" s="56" t="n">
        <f aca="false">Q297</f>
        <v>0</v>
      </c>
      <c r="G298" s="56" t="n">
        <f aca="false">IF(AND(MOD(A298-1,12)=0,B298&lt;=Inputs!$C$7,E298=0),Inputs!$C$6,0)</f>
        <v>0</v>
      </c>
      <c r="H298" s="56" t="n">
        <f aca="false">IF(B298=1,G298*Inputs!$C$9,0)</f>
        <v>0</v>
      </c>
      <c r="I298" s="56" t="n">
        <f aca="false">I297+G298</f>
        <v>120000</v>
      </c>
      <c r="J298" s="56" t="n">
        <f aca="false">(F298+G298+H298)*((1+D298)^(1/12)-1)</f>
        <v>0</v>
      </c>
      <c r="K298" s="56" t="n">
        <f aca="false">(F298+G298+H298+J298)*(Inputs!$C$14+IF(B298&lt;=10,Inputs!$C$12,Inputs!$C$13))/12</f>
        <v>0</v>
      </c>
      <c r="L298" s="56" t="n">
        <f aca="false">IF(OR(E298=1,A298&lt;=Inputs!$C$15),0,MAX(Inputs!$C$8*I298-(F298+G298+H298+J298-K298),0))</f>
        <v>0</v>
      </c>
      <c r="M298" s="56" t="n">
        <f aca="false">L298*INDEX(Rates!$B$2:$C$101,C298+1,IF(Inputs!$C$5="Male",1,2))/1000/12*Inputs!$C$16</f>
        <v>0</v>
      </c>
      <c r="N298" s="56" t="n">
        <f aca="false">IF($V$1=1,MAX(F298+G298+H298+J298-K298-M298,0)*Inputs!$C$22/12,0)</f>
        <v>0</v>
      </c>
      <c r="O298" s="56" t="n">
        <f aca="false">IF(AND(MOD(A298,12)=0,B298&gt;=Inputs!$C$18),MAX(F298+G298+H298+J298-K298-M298-N298,0)*Inputs!$C$17,0)</f>
        <v>0</v>
      </c>
      <c r="P298" s="56" t="n">
        <f aca="false">F298+G298+H298+J298-K298-M298-N298+O298</f>
        <v>0</v>
      </c>
      <c r="Q298" s="56" t="n">
        <f aca="false">IF(OR(E298=1,P298&lt;=0),0,P298)</f>
        <v>0</v>
      </c>
      <c r="R298" s="15" t="n">
        <f aca="false">IF(OR(E298=1,AND(P298&lt;=0,I298&gt;0)),1,0)</f>
        <v>1</v>
      </c>
      <c r="S298" s="15" t="n">
        <f aca="false">IF(L298&gt;0,1,0)</f>
        <v>0</v>
      </c>
    </row>
    <row r="299" customFormat="false" ht="15" hidden="false" customHeight="false" outlineLevel="0" collapsed="false">
      <c r="A299" s="15" t="n">
        <v>298</v>
      </c>
      <c r="B299" s="15" t="n">
        <f aca="false">INT((A299-1)/12)+1</f>
        <v>25</v>
      </c>
      <c r="C299" s="15" t="n">
        <f aca="false">MIN(Inputs!$C$4+B299-1,99)</f>
        <v>98</v>
      </c>
      <c r="D299" s="55" t="n">
        <f aca="false">Inputs!$C$29</f>
        <v>0.06</v>
      </c>
      <c r="E299" s="15" t="n">
        <f aca="false">R298</f>
        <v>1</v>
      </c>
      <c r="F299" s="56" t="n">
        <f aca="false">Q298</f>
        <v>0</v>
      </c>
      <c r="G299" s="56" t="n">
        <f aca="false">IF(AND(MOD(A299-1,12)=0,B299&lt;=Inputs!$C$7,E299=0),Inputs!$C$6,0)</f>
        <v>0</v>
      </c>
      <c r="H299" s="56" t="n">
        <f aca="false">IF(B299=1,G299*Inputs!$C$9,0)</f>
        <v>0</v>
      </c>
      <c r="I299" s="56" t="n">
        <f aca="false">I298+G299</f>
        <v>120000</v>
      </c>
      <c r="J299" s="56" t="n">
        <f aca="false">(F299+G299+H299)*((1+D299)^(1/12)-1)</f>
        <v>0</v>
      </c>
      <c r="K299" s="56" t="n">
        <f aca="false">(F299+G299+H299+J299)*(Inputs!$C$14+IF(B299&lt;=10,Inputs!$C$12,Inputs!$C$13))/12</f>
        <v>0</v>
      </c>
      <c r="L299" s="56" t="n">
        <f aca="false">IF(OR(E299=1,A299&lt;=Inputs!$C$15),0,MAX(Inputs!$C$8*I299-(F299+G299+H299+J299-K299),0))</f>
        <v>0</v>
      </c>
      <c r="M299" s="56" t="n">
        <f aca="false">L299*INDEX(Rates!$B$2:$C$101,C299+1,IF(Inputs!$C$5="Male",1,2))/1000/12*Inputs!$C$16</f>
        <v>0</v>
      </c>
      <c r="N299" s="56" t="n">
        <f aca="false">IF($V$1=1,MAX(F299+G299+H299+J299-K299-M299,0)*Inputs!$C$22/12,0)</f>
        <v>0</v>
      </c>
      <c r="O299" s="56" t="n">
        <f aca="false">IF(AND(MOD(A299,12)=0,B299&gt;=Inputs!$C$18),MAX(F299+G299+H299+J299-K299-M299-N299,0)*Inputs!$C$17,0)</f>
        <v>0</v>
      </c>
      <c r="P299" s="56" t="n">
        <f aca="false">F299+G299+H299+J299-K299-M299-N299+O299</f>
        <v>0</v>
      </c>
      <c r="Q299" s="56" t="n">
        <f aca="false">IF(OR(E299=1,P299&lt;=0),0,P299)</f>
        <v>0</v>
      </c>
      <c r="R299" s="15" t="n">
        <f aca="false">IF(OR(E299=1,AND(P299&lt;=0,I299&gt;0)),1,0)</f>
        <v>1</v>
      </c>
      <c r="S299" s="15" t="n">
        <f aca="false">IF(L299&gt;0,1,0)</f>
        <v>0</v>
      </c>
    </row>
    <row r="300" customFormat="false" ht="15" hidden="false" customHeight="false" outlineLevel="0" collapsed="false">
      <c r="A300" s="15" t="n">
        <v>299</v>
      </c>
      <c r="B300" s="15" t="n">
        <f aca="false">INT((A300-1)/12)+1</f>
        <v>25</v>
      </c>
      <c r="C300" s="15" t="n">
        <f aca="false">MIN(Inputs!$C$4+B300-1,99)</f>
        <v>98</v>
      </c>
      <c r="D300" s="55" t="n">
        <f aca="false">Inputs!$C$29</f>
        <v>0.06</v>
      </c>
      <c r="E300" s="15" t="n">
        <f aca="false">R299</f>
        <v>1</v>
      </c>
      <c r="F300" s="56" t="n">
        <f aca="false">Q299</f>
        <v>0</v>
      </c>
      <c r="G300" s="56" t="n">
        <f aca="false">IF(AND(MOD(A300-1,12)=0,B300&lt;=Inputs!$C$7,E300=0),Inputs!$C$6,0)</f>
        <v>0</v>
      </c>
      <c r="H300" s="56" t="n">
        <f aca="false">IF(B300=1,G300*Inputs!$C$9,0)</f>
        <v>0</v>
      </c>
      <c r="I300" s="56" t="n">
        <f aca="false">I299+G300</f>
        <v>120000</v>
      </c>
      <c r="J300" s="56" t="n">
        <f aca="false">(F300+G300+H300)*((1+D300)^(1/12)-1)</f>
        <v>0</v>
      </c>
      <c r="K300" s="56" t="n">
        <f aca="false">(F300+G300+H300+J300)*(Inputs!$C$14+IF(B300&lt;=10,Inputs!$C$12,Inputs!$C$13))/12</f>
        <v>0</v>
      </c>
      <c r="L300" s="56" t="n">
        <f aca="false">IF(OR(E300=1,A300&lt;=Inputs!$C$15),0,MAX(Inputs!$C$8*I300-(F300+G300+H300+J300-K300),0))</f>
        <v>0</v>
      </c>
      <c r="M300" s="56" t="n">
        <f aca="false">L300*INDEX(Rates!$B$2:$C$101,C300+1,IF(Inputs!$C$5="Male",1,2))/1000/12*Inputs!$C$16</f>
        <v>0</v>
      </c>
      <c r="N300" s="56" t="n">
        <f aca="false">IF($V$1=1,MAX(F300+G300+H300+J300-K300-M300,0)*Inputs!$C$22/12,0)</f>
        <v>0</v>
      </c>
      <c r="O300" s="56" t="n">
        <f aca="false">IF(AND(MOD(A300,12)=0,B300&gt;=Inputs!$C$18),MAX(F300+G300+H300+J300-K300-M300-N300,0)*Inputs!$C$17,0)</f>
        <v>0</v>
      </c>
      <c r="P300" s="56" t="n">
        <f aca="false">F300+G300+H300+J300-K300-M300-N300+O300</f>
        <v>0</v>
      </c>
      <c r="Q300" s="56" t="n">
        <f aca="false">IF(OR(E300=1,P300&lt;=0),0,P300)</f>
        <v>0</v>
      </c>
      <c r="R300" s="15" t="n">
        <f aca="false">IF(OR(E300=1,AND(P300&lt;=0,I300&gt;0)),1,0)</f>
        <v>1</v>
      </c>
      <c r="S300" s="15" t="n">
        <f aca="false">IF(L300&gt;0,1,0)</f>
        <v>0</v>
      </c>
    </row>
    <row r="301" customFormat="false" ht="15" hidden="false" customHeight="false" outlineLevel="0" collapsed="false">
      <c r="A301" s="15" t="n">
        <v>300</v>
      </c>
      <c r="B301" s="15" t="n">
        <f aca="false">INT((A301-1)/12)+1</f>
        <v>25</v>
      </c>
      <c r="C301" s="15" t="n">
        <f aca="false">MIN(Inputs!$C$4+B301-1,99)</f>
        <v>98</v>
      </c>
      <c r="D301" s="55" t="n">
        <f aca="false">Inputs!$C$29</f>
        <v>0.06</v>
      </c>
      <c r="E301" s="15" t="n">
        <f aca="false">R300</f>
        <v>1</v>
      </c>
      <c r="F301" s="56" t="n">
        <f aca="false">Q300</f>
        <v>0</v>
      </c>
      <c r="G301" s="56" t="n">
        <f aca="false">IF(AND(MOD(A301-1,12)=0,B301&lt;=Inputs!$C$7,E301=0),Inputs!$C$6,0)</f>
        <v>0</v>
      </c>
      <c r="H301" s="56" t="n">
        <f aca="false">IF(B301=1,G301*Inputs!$C$9,0)</f>
        <v>0</v>
      </c>
      <c r="I301" s="56" t="n">
        <f aca="false">I300+G301</f>
        <v>120000</v>
      </c>
      <c r="J301" s="56" t="n">
        <f aca="false">(F301+G301+H301)*((1+D301)^(1/12)-1)</f>
        <v>0</v>
      </c>
      <c r="K301" s="56" t="n">
        <f aca="false">(F301+G301+H301+J301)*(Inputs!$C$14+IF(B301&lt;=10,Inputs!$C$12,Inputs!$C$13))/12</f>
        <v>0</v>
      </c>
      <c r="L301" s="56" t="n">
        <f aca="false">IF(OR(E301=1,A301&lt;=Inputs!$C$15),0,MAX(Inputs!$C$8*I301-(F301+G301+H301+J301-K301),0))</f>
        <v>0</v>
      </c>
      <c r="M301" s="56" t="n">
        <f aca="false">L301*INDEX(Rates!$B$2:$C$101,C301+1,IF(Inputs!$C$5="Male",1,2))/1000/12*Inputs!$C$16</f>
        <v>0</v>
      </c>
      <c r="N301" s="56" t="n">
        <f aca="false">IF($V$1=1,MAX(F301+G301+H301+J301-K301-M301,0)*Inputs!$C$22/12,0)</f>
        <v>0</v>
      </c>
      <c r="O301" s="56" t="n">
        <f aca="false">IF(AND(MOD(A301,12)=0,B301&gt;=Inputs!$C$18),MAX(F301+G301+H301+J301-K301-M301-N301,0)*Inputs!$C$17,0)</f>
        <v>0</v>
      </c>
      <c r="P301" s="56" t="n">
        <f aca="false">F301+G301+H301+J301-K301-M301-N301+O301</f>
        <v>0</v>
      </c>
      <c r="Q301" s="56" t="n">
        <f aca="false">IF(OR(E301=1,P301&lt;=0),0,P301)</f>
        <v>0</v>
      </c>
      <c r="R301" s="15" t="n">
        <f aca="false">IF(OR(E301=1,AND(P301&lt;=0,I301&gt;0)),1,0)</f>
        <v>1</v>
      </c>
      <c r="S301" s="15" t="n">
        <f aca="false">IF(L301&gt;0,1,0)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9" min="1" style="0" width="14"/>
  </cols>
  <sheetData>
    <row r="1" customFormat="false" ht="23.85" hidden="false" customHeight="false" outlineLevel="0" collapsed="false">
      <c r="A1" s="52" t="s">
        <v>152</v>
      </c>
      <c r="B1" s="52" t="s">
        <v>77</v>
      </c>
      <c r="C1" s="52" t="s">
        <v>122</v>
      </c>
      <c r="D1" s="52" t="s">
        <v>153</v>
      </c>
      <c r="E1" s="52" t="s">
        <v>154</v>
      </c>
      <c r="F1" s="52" t="s">
        <v>155</v>
      </c>
      <c r="G1" s="52" t="s">
        <v>156</v>
      </c>
      <c r="H1" s="52" t="s">
        <v>157</v>
      </c>
      <c r="I1" s="52" t="s">
        <v>158</v>
      </c>
      <c r="J1" s="52" t="s">
        <v>159</v>
      </c>
      <c r="K1" s="52" t="s">
        <v>160</v>
      </c>
      <c r="L1" s="52" t="s">
        <v>161</v>
      </c>
      <c r="M1" s="52" t="s">
        <v>162</v>
      </c>
      <c r="N1" s="52" t="s">
        <v>163</v>
      </c>
      <c r="O1" s="52" t="s">
        <v>164</v>
      </c>
      <c r="P1" s="52" t="s">
        <v>165</v>
      </c>
      <c r="Q1" s="52" t="s">
        <v>166</v>
      </c>
      <c r="R1" s="52" t="s">
        <v>167</v>
      </c>
      <c r="S1" s="52" t="s">
        <v>168</v>
      </c>
      <c r="U1" s="53" t="s">
        <v>169</v>
      </c>
      <c r="V1" s="54" t="n">
        <v>0</v>
      </c>
    </row>
    <row r="2" customFormat="false" ht="15" hidden="false" customHeight="false" outlineLevel="0" collapsed="false">
      <c r="A2" s="15" t="n">
        <v>1</v>
      </c>
      <c r="B2" s="15" t="n">
        <f aca="false">INT((A2-1)/12)+1</f>
        <v>1</v>
      </c>
      <c r="C2" s="15" t="n">
        <f aca="false">MIN(Inputs!$C$4+B2-1,99)</f>
        <v>74</v>
      </c>
      <c r="D2" s="55" t="n">
        <f aca="false">Inputs!$C$30</f>
        <v>0.07</v>
      </c>
      <c r="E2" s="15" t="n">
        <v>0</v>
      </c>
      <c r="F2" s="56" t="n">
        <v>0</v>
      </c>
      <c r="G2" s="56" t="n">
        <f aca="false">IF(AND(MOD(A2-1,12)=0,B2&lt;=Inputs!$C$7,E2=0),Inputs!$C$6,0)</f>
        <v>24000</v>
      </c>
      <c r="H2" s="56" t="n">
        <f aca="false">IF(B2=1,G2*Inputs!$C$9,0)</f>
        <v>960</v>
      </c>
      <c r="I2" s="56" t="n">
        <f aca="false">G2</f>
        <v>24000</v>
      </c>
      <c r="J2" s="56" t="n">
        <f aca="false">(F2+G2+H2)*((1+D2)^(1/12)-1)</f>
        <v>141.127468869636</v>
      </c>
      <c r="K2" s="56" t="n">
        <f aca="false">(F2+G2+H2+J2)*(Inputs!$C$14+IF(B2&lt;=10,Inputs!$C$12,Inputs!$C$13))/12</f>
        <v>52.2940155601451</v>
      </c>
      <c r="L2" s="56" t="n">
        <f aca="false">IF(OR(E2=1,A2&lt;=Inputs!$C$15),0,MAX(Inputs!$C$8*I2-(F2+G2+H2+J2-K2),0))</f>
        <v>0</v>
      </c>
      <c r="M2" s="56" t="n">
        <f aca="false">L2*INDEX(Rates!$B$2:$C$101,C2+1,IF(Inputs!$C$5="Male",1,2))/1000/12*Inputs!$C$16</f>
        <v>0</v>
      </c>
      <c r="N2" s="56" t="n">
        <f aca="false">IF($V$1=1,MAX(F2+G2+H2+J2-K2-M2,0)*Inputs!$C$22/12,0)</f>
        <v>0</v>
      </c>
      <c r="O2" s="56" t="n">
        <f aca="false">IF(AND(MOD(A2,12)=0,B2&gt;=Inputs!$C$18),MAX(F2+G2+H2+J2-K2-M2-N2,0)*Inputs!$C$17,0)</f>
        <v>0</v>
      </c>
      <c r="P2" s="56" t="n">
        <f aca="false">F2+G2+H2+J2-K2-M2-N2+O2</f>
        <v>25048.8334533095</v>
      </c>
      <c r="Q2" s="56" t="n">
        <f aca="false">IF(OR(E2=1,P2&lt;=0),0,P2)</f>
        <v>25048.8334533095</v>
      </c>
      <c r="R2" s="15" t="n">
        <f aca="false">IF(OR(E2=1,AND(P2&lt;=0,I2&gt;0)),1,0)</f>
        <v>0</v>
      </c>
      <c r="S2" s="15" t="n">
        <f aca="false">IF(L2&gt;0,1,0)</f>
        <v>0</v>
      </c>
      <c r="U2" s="36" t="s">
        <v>184</v>
      </c>
    </row>
    <row r="3" customFormat="false" ht="15" hidden="false" customHeight="false" outlineLevel="0" collapsed="false">
      <c r="A3" s="15" t="n">
        <v>2</v>
      </c>
      <c r="B3" s="15" t="n">
        <f aca="false">INT((A3-1)/12)+1</f>
        <v>1</v>
      </c>
      <c r="C3" s="15" t="n">
        <f aca="false">MIN(Inputs!$C$4+B3-1,99)</f>
        <v>74</v>
      </c>
      <c r="D3" s="55" t="n">
        <f aca="false">Inputs!$C$30</f>
        <v>0.07</v>
      </c>
      <c r="E3" s="15" t="n">
        <f aca="false">R2</f>
        <v>0</v>
      </c>
      <c r="F3" s="56" t="n">
        <f aca="false">Q2</f>
        <v>25048.8334533095</v>
      </c>
      <c r="G3" s="56" t="n">
        <f aca="false">IF(AND(MOD(A3-1,12)=0,B3&lt;=Inputs!$C$7,E3=0),Inputs!$C$6,0)</f>
        <v>0</v>
      </c>
      <c r="H3" s="56" t="n">
        <f aca="false">IF(B3=1,G3*Inputs!$C$9,0)</f>
        <v>0</v>
      </c>
      <c r="I3" s="56" t="n">
        <f aca="false">I2+G3</f>
        <v>24000</v>
      </c>
      <c r="J3" s="56" t="n">
        <f aca="false">(F3+G3+H3)*((1+D3)^(1/12)-1)</f>
        <v>141.629746129913</v>
      </c>
      <c r="K3" s="56" t="n">
        <f aca="false">(F3+G3+H3+J3)*(Inputs!$C$14+IF(B3&lt;=10,Inputs!$C$12,Inputs!$C$13))/12</f>
        <v>52.4801316654988</v>
      </c>
      <c r="L3" s="56" t="n">
        <f aca="false">IF(OR(E3=1,A3&lt;=Inputs!$C$15),0,MAX(Inputs!$C$8*I3-(F3+G3+H3+J3-K3),0))</f>
        <v>0</v>
      </c>
      <c r="M3" s="56" t="n">
        <f aca="false">L3*INDEX(Rates!$B$2:$C$101,C3+1,IF(Inputs!$C$5="Male",1,2))/1000/12*Inputs!$C$16</f>
        <v>0</v>
      </c>
      <c r="N3" s="56" t="n">
        <f aca="false">IF($V$1=1,MAX(F3+G3+H3+J3-K3-M3,0)*Inputs!$C$22/12,0)</f>
        <v>0</v>
      </c>
      <c r="O3" s="56" t="n">
        <f aca="false">IF(AND(MOD(A3,12)=0,B3&gt;=Inputs!$C$18),MAX(F3+G3+H3+J3-K3-M3-N3,0)*Inputs!$C$17,0)</f>
        <v>0</v>
      </c>
      <c r="P3" s="56" t="n">
        <f aca="false">F3+G3+H3+J3-K3-M3-N3+O3</f>
        <v>25137.9830677739</v>
      </c>
      <c r="Q3" s="56" t="n">
        <f aca="false">IF(OR(E3=1,P3&lt;=0),0,P3)</f>
        <v>25137.9830677739</v>
      </c>
      <c r="R3" s="15" t="n">
        <f aca="false">IF(OR(E3=1,AND(P3&lt;=0,I3&gt;0)),1,0)</f>
        <v>0</v>
      </c>
      <c r="S3" s="15" t="n">
        <f aca="false">IF(L3&gt;0,1,0)</f>
        <v>0</v>
      </c>
    </row>
    <row r="4" customFormat="false" ht="15" hidden="false" customHeight="false" outlineLevel="0" collapsed="false">
      <c r="A4" s="15" t="n">
        <v>3</v>
      </c>
      <c r="B4" s="15" t="n">
        <f aca="false">INT((A4-1)/12)+1</f>
        <v>1</v>
      </c>
      <c r="C4" s="15" t="n">
        <f aca="false">MIN(Inputs!$C$4+B4-1,99)</f>
        <v>74</v>
      </c>
      <c r="D4" s="55" t="n">
        <f aca="false">Inputs!$C$30</f>
        <v>0.07</v>
      </c>
      <c r="E4" s="15" t="n">
        <f aca="false">R3</f>
        <v>0</v>
      </c>
      <c r="F4" s="56" t="n">
        <f aca="false">Q3</f>
        <v>25137.9830677739</v>
      </c>
      <c r="G4" s="56" t="n">
        <f aca="false">IF(AND(MOD(A4-1,12)=0,B4&lt;=Inputs!$C$7,E4=0),Inputs!$C$6,0)</f>
        <v>0</v>
      </c>
      <c r="H4" s="56" t="n">
        <f aca="false">IF(B4=1,G4*Inputs!$C$9,0)</f>
        <v>0</v>
      </c>
      <c r="I4" s="56" t="n">
        <f aca="false">I3+G4</f>
        <v>24000</v>
      </c>
      <c r="J4" s="56" t="n">
        <f aca="false">(F4+G4+H4)*((1+D4)^(1/12)-1)</f>
        <v>142.133811011326</v>
      </c>
      <c r="K4" s="56" t="n">
        <f aca="false">(F4+G4+H4+J4)*(Inputs!$C$14+IF(B4&lt;=10,Inputs!$C$12,Inputs!$C$13))/12</f>
        <v>52.6669101641359</v>
      </c>
      <c r="L4" s="56" t="n">
        <f aca="false">IF(OR(E4=1,A4&lt;=Inputs!$C$15),0,MAX(Inputs!$C$8*I4-(F4+G4+H4+J4-K4),0))</f>
        <v>0</v>
      </c>
      <c r="M4" s="56" t="n">
        <f aca="false">L4*INDEX(Rates!$B$2:$C$101,C4+1,IF(Inputs!$C$5="Male",1,2))/1000/12*Inputs!$C$16</f>
        <v>0</v>
      </c>
      <c r="N4" s="56" t="n">
        <f aca="false">IF($V$1=1,MAX(F4+G4+H4+J4-K4-M4,0)*Inputs!$C$22/12,0)</f>
        <v>0</v>
      </c>
      <c r="O4" s="56" t="n">
        <f aca="false">IF(AND(MOD(A4,12)=0,B4&gt;=Inputs!$C$18),MAX(F4+G4+H4+J4-K4-M4-N4,0)*Inputs!$C$17,0)</f>
        <v>0</v>
      </c>
      <c r="P4" s="56" t="n">
        <f aca="false">F4+G4+H4+J4-K4-M4-N4+O4</f>
        <v>25227.4499686211</v>
      </c>
      <c r="Q4" s="56" t="n">
        <f aca="false">IF(OR(E4=1,P4&lt;=0),0,P4)</f>
        <v>25227.4499686211</v>
      </c>
      <c r="R4" s="15" t="n">
        <f aca="false">IF(OR(E4=1,AND(P4&lt;=0,I4&gt;0)),1,0)</f>
        <v>0</v>
      </c>
      <c r="S4" s="15" t="n">
        <f aca="false">IF(L4&gt;0,1,0)</f>
        <v>0</v>
      </c>
    </row>
    <row r="5" customFormat="false" ht="15" hidden="false" customHeight="false" outlineLevel="0" collapsed="false">
      <c r="A5" s="15" t="n">
        <v>4</v>
      </c>
      <c r="B5" s="15" t="n">
        <f aca="false">INT((A5-1)/12)+1</f>
        <v>1</v>
      </c>
      <c r="C5" s="15" t="n">
        <f aca="false">MIN(Inputs!$C$4+B5-1,99)</f>
        <v>74</v>
      </c>
      <c r="D5" s="55" t="n">
        <f aca="false">Inputs!$C$30</f>
        <v>0.07</v>
      </c>
      <c r="E5" s="15" t="n">
        <f aca="false">R4</f>
        <v>0</v>
      </c>
      <c r="F5" s="56" t="n">
        <f aca="false">Q4</f>
        <v>25227.4499686211</v>
      </c>
      <c r="G5" s="56" t="n">
        <f aca="false">IF(AND(MOD(A5-1,12)=0,B5&lt;=Inputs!$C$7,E5=0),Inputs!$C$6,0)</f>
        <v>0</v>
      </c>
      <c r="H5" s="56" t="n">
        <f aca="false">IF(B5=1,G5*Inputs!$C$9,0)</f>
        <v>0</v>
      </c>
      <c r="I5" s="56" t="n">
        <f aca="false">I4+G5</f>
        <v>24000</v>
      </c>
      <c r="J5" s="56" t="n">
        <f aca="false">(F5+G5+H5)*((1+D5)^(1/12)-1)</f>
        <v>142.639669876076</v>
      </c>
      <c r="K5" s="56" t="n">
        <f aca="false">(F5+G5+H5+J5)*(Inputs!$C$14+IF(B5&lt;=10,Inputs!$C$12,Inputs!$C$13))/12</f>
        <v>52.8543534135358</v>
      </c>
      <c r="L5" s="56" t="n">
        <f aca="false">IF(OR(E5=1,A5&lt;=Inputs!$C$15),0,MAX(Inputs!$C$8*I5-(F5+G5+H5+J5-K5),0))</f>
        <v>0</v>
      </c>
      <c r="M5" s="56" t="n">
        <f aca="false">L5*INDEX(Rates!$B$2:$C$101,C5+1,IF(Inputs!$C$5="Male",1,2))/1000/12*Inputs!$C$16</f>
        <v>0</v>
      </c>
      <c r="N5" s="56" t="n">
        <f aca="false">IF($V$1=1,MAX(F5+G5+H5+J5-K5-M5,0)*Inputs!$C$22/12,0)</f>
        <v>0</v>
      </c>
      <c r="O5" s="56" t="n">
        <f aca="false">IF(AND(MOD(A5,12)=0,B5&gt;=Inputs!$C$18),MAX(F5+G5+H5+J5-K5-M5-N5,0)*Inputs!$C$17,0)</f>
        <v>0</v>
      </c>
      <c r="P5" s="56" t="n">
        <f aca="false">F5+G5+H5+J5-K5-M5-N5+O5</f>
        <v>25317.2352850836</v>
      </c>
      <c r="Q5" s="56" t="n">
        <f aca="false">IF(OR(E5=1,P5&lt;=0),0,P5)</f>
        <v>25317.2352850836</v>
      </c>
      <c r="R5" s="15" t="n">
        <f aca="false">IF(OR(E5=1,AND(P5&lt;=0,I5&gt;0)),1,0)</f>
        <v>0</v>
      </c>
      <c r="S5" s="15" t="n">
        <f aca="false">IF(L5&gt;0,1,0)</f>
        <v>0</v>
      </c>
    </row>
    <row r="6" customFormat="false" ht="15" hidden="false" customHeight="false" outlineLevel="0" collapsed="false">
      <c r="A6" s="15" t="n">
        <v>5</v>
      </c>
      <c r="B6" s="15" t="n">
        <f aca="false">INT((A6-1)/12)+1</f>
        <v>1</v>
      </c>
      <c r="C6" s="15" t="n">
        <f aca="false">MIN(Inputs!$C$4+B6-1,99)</f>
        <v>74</v>
      </c>
      <c r="D6" s="55" t="n">
        <f aca="false">Inputs!$C$30</f>
        <v>0.07</v>
      </c>
      <c r="E6" s="15" t="n">
        <f aca="false">R5</f>
        <v>0</v>
      </c>
      <c r="F6" s="56" t="n">
        <f aca="false">Q5</f>
        <v>25317.2352850836</v>
      </c>
      <c r="G6" s="56" t="n">
        <f aca="false">IF(AND(MOD(A6-1,12)=0,B6&lt;=Inputs!$C$7,E6=0),Inputs!$C$6,0)</f>
        <v>0</v>
      </c>
      <c r="H6" s="56" t="n">
        <f aca="false">IF(B6=1,G6*Inputs!$C$9,0)</f>
        <v>0</v>
      </c>
      <c r="I6" s="56" t="n">
        <f aca="false">I5+G6</f>
        <v>24000</v>
      </c>
      <c r="J6" s="56" t="n">
        <f aca="false">(F6+G6+H6)*((1+D6)^(1/12)-1)</f>
        <v>143.14732910901</v>
      </c>
      <c r="K6" s="56" t="n">
        <f aca="false">(F6+G6+H6+J6)*(Inputs!$C$14+IF(B6&lt;=10,Inputs!$C$12,Inputs!$C$13))/12</f>
        <v>53.042463779568</v>
      </c>
      <c r="L6" s="56" t="n">
        <f aca="false">IF(OR(E6=1,A6&lt;=Inputs!$C$15),0,MAX(Inputs!$C$8*I6-(F6+G6+H6+J6-K6),0))</f>
        <v>0</v>
      </c>
      <c r="M6" s="56" t="n">
        <f aca="false">L6*INDEX(Rates!$B$2:$C$101,C6+1,IF(Inputs!$C$5="Male",1,2))/1000/12*Inputs!$C$16</f>
        <v>0</v>
      </c>
      <c r="N6" s="56" t="n">
        <f aca="false">IF($V$1=1,MAX(F6+G6+H6+J6-K6-M6,0)*Inputs!$C$22/12,0)</f>
        <v>0</v>
      </c>
      <c r="O6" s="56" t="n">
        <f aca="false">IF(AND(MOD(A6,12)=0,B6&gt;=Inputs!$C$18),MAX(F6+G6+H6+J6-K6-M6-N6,0)*Inputs!$C$17,0)</f>
        <v>0</v>
      </c>
      <c r="P6" s="56" t="n">
        <f aca="false">F6+G6+H6+J6-K6-M6-N6+O6</f>
        <v>25407.3401504131</v>
      </c>
      <c r="Q6" s="56" t="n">
        <f aca="false">IF(OR(E6=1,P6&lt;=0),0,P6)</f>
        <v>25407.3401504131</v>
      </c>
      <c r="R6" s="15" t="n">
        <f aca="false">IF(OR(E6=1,AND(P6&lt;=0,I6&gt;0)),1,0)</f>
        <v>0</v>
      </c>
      <c r="S6" s="15" t="n">
        <f aca="false">IF(L6&gt;0,1,0)</f>
        <v>0</v>
      </c>
    </row>
    <row r="7" customFormat="false" ht="15" hidden="false" customHeight="false" outlineLevel="0" collapsed="false">
      <c r="A7" s="15" t="n">
        <v>6</v>
      </c>
      <c r="B7" s="15" t="n">
        <f aca="false">INT((A7-1)/12)+1</f>
        <v>1</v>
      </c>
      <c r="C7" s="15" t="n">
        <f aca="false">MIN(Inputs!$C$4+B7-1,99)</f>
        <v>74</v>
      </c>
      <c r="D7" s="55" t="n">
        <f aca="false">Inputs!$C$30</f>
        <v>0.07</v>
      </c>
      <c r="E7" s="15" t="n">
        <f aca="false">R6</f>
        <v>0</v>
      </c>
      <c r="F7" s="56" t="n">
        <f aca="false">Q6</f>
        <v>25407.3401504131</v>
      </c>
      <c r="G7" s="56" t="n">
        <f aca="false">IF(AND(MOD(A7-1,12)=0,B7&lt;=Inputs!$C$7,E7=0),Inputs!$C$6,0)</f>
        <v>0</v>
      </c>
      <c r="H7" s="56" t="n">
        <f aca="false">IF(B7=1,G7*Inputs!$C$9,0)</f>
        <v>0</v>
      </c>
      <c r="I7" s="56" t="n">
        <f aca="false">I6+G7</f>
        <v>24000</v>
      </c>
      <c r="J7" s="56" t="n">
        <f aca="false">(F7+G7+H7)*((1+D7)^(1/12)-1)</f>
        <v>143.656795117695</v>
      </c>
      <c r="K7" s="56" t="n">
        <f aca="false">(F7+G7+H7+J7)*(Inputs!$C$14+IF(B7&lt;=10,Inputs!$C$12,Inputs!$C$13))/12</f>
        <v>53.2312436365224</v>
      </c>
      <c r="L7" s="56" t="n">
        <f aca="false">IF(OR(E7=1,A7&lt;=Inputs!$C$15),0,MAX(Inputs!$C$8*I7-(F7+G7+H7+J7-K7),0))</f>
        <v>0</v>
      </c>
      <c r="M7" s="56" t="n">
        <f aca="false">L7*INDEX(Rates!$B$2:$C$101,C7+1,IF(Inputs!$C$5="Male",1,2))/1000/12*Inputs!$C$16</f>
        <v>0</v>
      </c>
      <c r="N7" s="56" t="n">
        <f aca="false">IF($V$1=1,MAX(F7+G7+H7+J7-K7-M7,0)*Inputs!$C$22/12,0)</f>
        <v>0</v>
      </c>
      <c r="O7" s="56" t="n">
        <f aca="false">IF(AND(MOD(A7,12)=0,B7&gt;=Inputs!$C$18),MAX(F7+G7+H7+J7-K7-M7-N7,0)*Inputs!$C$17,0)</f>
        <v>0</v>
      </c>
      <c r="P7" s="56" t="n">
        <f aca="false">F7+G7+H7+J7-K7-M7-N7+O7</f>
        <v>25497.7657018943</v>
      </c>
      <c r="Q7" s="56" t="n">
        <f aca="false">IF(OR(E7=1,P7&lt;=0),0,P7)</f>
        <v>25497.7657018943</v>
      </c>
      <c r="R7" s="15" t="n">
        <f aca="false">IF(OR(E7=1,AND(P7&lt;=0,I7&gt;0)),1,0)</f>
        <v>0</v>
      </c>
      <c r="S7" s="15" t="n">
        <f aca="false">IF(L7&gt;0,1,0)</f>
        <v>0</v>
      </c>
    </row>
    <row r="8" customFormat="false" ht="15" hidden="false" customHeight="false" outlineLevel="0" collapsed="false">
      <c r="A8" s="15" t="n">
        <v>7</v>
      </c>
      <c r="B8" s="15" t="n">
        <f aca="false">INT((A8-1)/12)+1</f>
        <v>1</v>
      </c>
      <c r="C8" s="15" t="n">
        <f aca="false">MIN(Inputs!$C$4+B8-1,99)</f>
        <v>74</v>
      </c>
      <c r="D8" s="55" t="n">
        <f aca="false">Inputs!$C$30</f>
        <v>0.07</v>
      </c>
      <c r="E8" s="15" t="n">
        <f aca="false">R7</f>
        <v>0</v>
      </c>
      <c r="F8" s="56" t="n">
        <f aca="false">Q7</f>
        <v>25497.7657018943</v>
      </c>
      <c r="G8" s="56" t="n">
        <f aca="false">IF(AND(MOD(A8-1,12)=0,B8&lt;=Inputs!$C$7,E8=0),Inputs!$C$6,0)</f>
        <v>0</v>
      </c>
      <c r="H8" s="56" t="n">
        <f aca="false">IF(B8=1,G8*Inputs!$C$9,0)</f>
        <v>0</v>
      </c>
      <c r="I8" s="56" t="n">
        <f aca="false">I7+G8</f>
        <v>24000</v>
      </c>
      <c r="J8" s="56" t="n">
        <f aca="false">(F8+G8+H8)*((1+D8)^(1/12)-1)</f>
        <v>144.168074332506</v>
      </c>
      <c r="K8" s="56" t="n">
        <f aca="false">(F8+G8+H8+J8)*(Inputs!$C$14+IF(B8&lt;=10,Inputs!$C$12,Inputs!$C$13))/12</f>
        <v>53.4206953671391</v>
      </c>
      <c r="L8" s="56" t="n">
        <f aca="false">IF(OR(E8=1,A8&lt;=Inputs!$C$15),0,MAX(Inputs!$C$8*I8-(F8+G8+H8+J8-K8),0))</f>
        <v>0</v>
      </c>
      <c r="M8" s="56" t="n">
        <f aca="false">L8*INDEX(Rates!$B$2:$C$101,C8+1,IF(Inputs!$C$5="Male",1,2))/1000/12*Inputs!$C$16</f>
        <v>0</v>
      </c>
      <c r="N8" s="56" t="n">
        <f aca="false">IF($V$1=1,MAX(F8+G8+H8+J8-K8-M8,0)*Inputs!$C$22/12,0)</f>
        <v>0</v>
      </c>
      <c r="O8" s="56" t="n">
        <f aca="false">IF(AND(MOD(A8,12)=0,B8&gt;=Inputs!$C$18),MAX(F8+G8+H8+J8-K8-M8-N8,0)*Inputs!$C$17,0)</f>
        <v>0</v>
      </c>
      <c r="P8" s="56" t="n">
        <f aca="false">F8+G8+H8+J8-K8-M8-N8+O8</f>
        <v>25588.5130808596</v>
      </c>
      <c r="Q8" s="56" t="n">
        <f aca="false">IF(OR(E8=1,P8&lt;=0),0,P8)</f>
        <v>25588.5130808596</v>
      </c>
      <c r="R8" s="15" t="n">
        <f aca="false">IF(OR(E8=1,AND(P8&lt;=0,I8&gt;0)),1,0)</f>
        <v>0</v>
      </c>
      <c r="S8" s="15" t="n">
        <f aca="false">IF(L8&gt;0,1,0)</f>
        <v>0</v>
      </c>
    </row>
    <row r="9" customFormat="false" ht="15" hidden="false" customHeight="false" outlineLevel="0" collapsed="false">
      <c r="A9" s="15" t="n">
        <v>8</v>
      </c>
      <c r="B9" s="15" t="n">
        <f aca="false">INT((A9-1)/12)+1</f>
        <v>1</v>
      </c>
      <c r="C9" s="15" t="n">
        <f aca="false">MIN(Inputs!$C$4+B9-1,99)</f>
        <v>74</v>
      </c>
      <c r="D9" s="55" t="n">
        <f aca="false">Inputs!$C$30</f>
        <v>0.07</v>
      </c>
      <c r="E9" s="15" t="n">
        <f aca="false">R8</f>
        <v>0</v>
      </c>
      <c r="F9" s="56" t="n">
        <f aca="false">Q8</f>
        <v>25588.5130808596</v>
      </c>
      <c r="G9" s="56" t="n">
        <f aca="false">IF(AND(MOD(A9-1,12)=0,B9&lt;=Inputs!$C$7,E9=0),Inputs!$C$6,0)</f>
        <v>0</v>
      </c>
      <c r="H9" s="56" t="n">
        <f aca="false">IF(B9=1,G9*Inputs!$C$9,0)</f>
        <v>0</v>
      </c>
      <c r="I9" s="56" t="n">
        <f aca="false">I8+G9</f>
        <v>24000</v>
      </c>
      <c r="J9" s="56" t="n">
        <f aca="false">(F9+G9+H9)*((1+D9)^(1/12)-1)</f>
        <v>144.681173206702</v>
      </c>
      <c r="K9" s="56" t="n">
        <f aca="false">(F9+G9+H9+J9)*(Inputs!$C$14+IF(B9&lt;=10,Inputs!$C$12,Inputs!$C$13))/12</f>
        <v>53.6108213626382</v>
      </c>
      <c r="L9" s="56" t="n">
        <f aca="false">IF(OR(E9=1,A9&lt;=Inputs!$C$15),0,MAX(Inputs!$C$8*I9-(F9+G9+H9+J9-K9),0))</f>
        <v>0</v>
      </c>
      <c r="M9" s="56" t="n">
        <f aca="false">L9*INDEX(Rates!$B$2:$C$101,C9+1,IF(Inputs!$C$5="Male",1,2))/1000/12*Inputs!$C$16</f>
        <v>0</v>
      </c>
      <c r="N9" s="56" t="n">
        <f aca="false">IF($V$1=1,MAX(F9+G9+H9+J9-K9-M9,0)*Inputs!$C$22/12,0)</f>
        <v>0</v>
      </c>
      <c r="O9" s="56" t="n">
        <f aca="false">IF(AND(MOD(A9,12)=0,B9&gt;=Inputs!$C$18),MAX(F9+G9+H9+J9-K9-M9-N9,0)*Inputs!$C$17,0)</f>
        <v>0</v>
      </c>
      <c r="P9" s="56" t="n">
        <f aca="false">F9+G9+H9+J9-K9-M9-N9+O9</f>
        <v>25679.5834327037</v>
      </c>
      <c r="Q9" s="56" t="n">
        <f aca="false">IF(OR(E9=1,P9&lt;=0),0,P9)</f>
        <v>25679.5834327037</v>
      </c>
      <c r="R9" s="15" t="n">
        <f aca="false">IF(OR(E9=1,AND(P9&lt;=0,I9&gt;0)),1,0)</f>
        <v>0</v>
      </c>
      <c r="S9" s="15" t="n">
        <f aca="false">IF(L9&gt;0,1,0)</f>
        <v>0</v>
      </c>
    </row>
    <row r="10" customFormat="false" ht="15" hidden="false" customHeight="false" outlineLevel="0" collapsed="false">
      <c r="A10" s="15" t="n">
        <v>9</v>
      </c>
      <c r="B10" s="15" t="n">
        <f aca="false">INT((A10-1)/12)+1</f>
        <v>1</v>
      </c>
      <c r="C10" s="15" t="n">
        <f aca="false">MIN(Inputs!$C$4+B10-1,99)</f>
        <v>74</v>
      </c>
      <c r="D10" s="55" t="n">
        <f aca="false">Inputs!$C$30</f>
        <v>0.07</v>
      </c>
      <c r="E10" s="15" t="n">
        <f aca="false">R9</f>
        <v>0</v>
      </c>
      <c r="F10" s="56" t="n">
        <f aca="false">Q9</f>
        <v>25679.5834327037</v>
      </c>
      <c r="G10" s="56" t="n">
        <f aca="false">IF(AND(MOD(A10-1,12)=0,B10&lt;=Inputs!$C$7,E10=0),Inputs!$C$6,0)</f>
        <v>0</v>
      </c>
      <c r="H10" s="56" t="n">
        <f aca="false">IF(B10=1,G10*Inputs!$C$9,0)</f>
        <v>0</v>
      </c>
      <c r="I10" s="56" t="n">
        <f aca="false">I9+G10</f>
        <v>24000</v>
      </c>
      <c r="J10" s="56" t="n">
        <f aca="false">(F10+G10+H10)*((1+D10)^(1/12)-1)</f>
        <v>145.19609821651</v>
      </c>
      <c r="K10" s="56" t="n">
        <f aca="false">(F10+G10+H10+J10)*(Inputs!$C$14+IF(B10&lt;=10,Inputs!$C$12,Inputs!$C$13))/12</f>
        <v>53.8016240227504</v>
      </c>
      <c r="L10" s="56" t="n">
        <f aca="false">IF(OR(E10=1,A10&lt;=Inputs!$C$15),0,MAX(Inputs!$C$8*I10-(F10+G10+H10+J10-K10),0))</f>
        <v>0</v>
      </c>
      <c r="M10" s="56" t="n">
        <f aca="false">L10*INDEX(Rates!$B$2:$C$101,C10+1,IF(Inputs!$C$5="Male",1,2))/1000/12*Inputs!$C$16</f>
        <v>0</v>
      </c>
      <c r="N10" s="56" t="n">
        <f aca="false">IF($V$1=1,MAX(F10+G10+H10+J10-K10-M10,0)*Inputs!$C$22/12,0)</f>
        <v>0</v>
      </c>
      <c r="O10" s="56" t="n">
        <f aca="false">IF(AND(MOD(A10,12)=0,B10&gt;=Inputs!$C$18),MAX(F10+G10+H10+J10-K10-M10-N10,0)*Inputs!$C$17,0)</f>
        <v>0</v>
      </c>
      <c r="P10" s="56" t="n">
        <f aca="false">F10+G10+H10+J10-K10-M10-N10+O10</f>
        <v>25770.9779068974</v>
      </c>
      <c r="Q10" s="56" t="n">
        <f aca="false">IF(OR(E10=1,P10&lt;=0),0,P10)</f>
        <v>25770.9779068974</v>
      </c>
      <c r="R10" s="15" t="n">
        <f aca="false">IF(OR(E10=1,AND(P10&lt;=0,I10&gt;0)),1,0)</f>
        <v>0</v>
      </c>
      <c r="S10" s="15" t="n">
        <f aca="false">IF(L10&gt;0,1,0)</f>
        <v>0</v>
      </c>
    </row>
    <row r="11" customFormat="false" ht="15" hidden="false" customHeight="false" outlineLevel="0" collapsed="false">
      <c r="A11" s="15" t="n">
        <v>10</v>
      </c>
      <c r="B11" s="15" t="n">
        <f aca="false">INT((A11-1)/12)+1</f>
        <v>1</v>
      </c>
      <c r="C11" s="15" t="n">
        <f aca="false">MIN(Inputs!$C$4+B11-1,99)</f>
        <v>74</v>
      </c>
      <c r="D11" s="55" t="n">
        <f aca="false">Inputs!$C$30</f>
        <v>0.07</v>
      </c>
      <c r="E11" s="15" t="n">
        <f aca="false">R10</f>
        <v>0</v>
      </c>
      <c r="F11" s="56" t="n">
        <f aca="false">Q10</f>
        <v>25770.9779068974</v>
      </c>
      <c r="G11" s="56" t="n">
        <f aca="false">IF(AND(MOD(A11-1,12)=0,B11&lt;=Inputs!$C$7,E11=0),Inputs!$C$6,0)</f>
        <v>0</v>
      </c>
      <c r="H11" s="56" t="n">
        <f aca="false">IF(B11=1,G11*Inputs!$C$9,0)</f>
        <v>0</v>
      </c>
      <c r="I11" s="56" t="n">
        <f aca="false">I10+G11</f>
        <v>24000</v>
      </c>
      <c r="J11" s="56" t="n">
        <f aca="false">(F11+G11+H11)*((1+D11)^(1/12)-1)</f>
        <v>145.712855861207</v>
      </c>
      <c r="K11" s="56" t="n">
        <f aca="false">(F11+G11+H11+J11)*(Inputs!$C$14+IF(B11&lt;=10,Inputs!$C$12,Inputs!$C$13))/12</f>
        <v>53.9931057557472</v>
      </c>
      <c r="L11" s="56" t="n">
        <f aca="false">IF(OR(E11=1,A11&lt;=Inputs!$C$15),0,MAX(Inputs!$C$8*I11-(F11+G11+H11+J11-K11),0))</f>
        <v>0</v>
      </c>
      <c r="M11" s="56" t="n">
        <f aca="false">L11*INDEX(Rates!$B$2:$C$101,C11+1,IF(Inputs!$C$5="Male",1,2))/1000/12*Inputs!$C$16</f>
        <v>0</v>
      </c>
      <c r="N11" s="56" t="n">
        <f aca="false">IF($V$1=1,MAX(F11+G11+H11+J11-K11-M11,0)*Inputs!$C$22/12,0)</f>
        <v>0</v>
      </c>
      <c r="O11" s="56" t="n">
        <f aca="false">IF(AND(MOD(A11,12)=0,B11&gt;=Inputs!$C$18),MAX(F11+G11+H11+J11-K11-M11-N11,0)*Inputs!$C$17,0)</f>
        <v>0</v>
      </c>
      <c r="P11" s="56" t="n">
        <f aca="false">F11+G11+H11+J11-K11-M11-N11+O11</f>
        <v>25862.6976570029</v>
      </c>
      <c r="Q11" s="56" t="n">
        <f aca="false">IF(OR(E11=1,P11&lt;=0),0,P11)</f>
        <v>25862.6976570029</v>
      </c>
      <c r="R11" s="15" t="n">
        <f aca="false">IF(OR(E11=1,AND(P11&lt;=0,I11&gt;0)),1,0)</f>
        <v>0</v>
      </c>
      <c r="S11" s="15" t="n">
        <f aca="false">IF(L11&gt;0,1,0)</f>
        <v>0</v>
      </c>
    </row>
    <row r="12" customFormat="false" ht="15" hidden="false" customHeight="false" outlineLevel="0" collapsed="false">
      <c r="A12" s="15" t="n">
        <v>11</v>
      </c>
      <c r="B12" s="15" t="n">
        <f aca="false">INT((A12-1)/12)+1</f>
        <v>1</v>
      </c>
      <c r="C12" s="15" t="n">
        <f aca="false">MIN(Inputs!$C$4+B12-1,99)</f>
        <v>74</v>
      </c>
      <c r="D12" s="55" t="n">
        <f aca="false">Inputs!$C$30</f>
        <v>0.07</v>
      </c>
      <c r="E12" s="15" t="n">
        <f aca="false">R11</f>
        <v>0</v>
      </c>
      <c r="F12" s="56" t="n">
        <f aca="false">Q11</f>
        <v>25862.6976570029</v>
      </c>
      <c r="G12" s="56" t="n">
        <f aca="false">IF(AND(MOD(A12-1,12)=0,B12&lt;=Inputs!$C$7,E12=0),Inputs!$C$6,0)</f>
        <v>0</v>
      </c>
      <c r="H12" s="56" t="n">
        <f aca="false">IF(B12=1,G12*Inputs!$C$9,0)</f>
        <v>0</v>
      </c>
      <c r="I12" s="56" t="n">
        <f aca="false">I11+G12</f>
        <v>24000</v>
      </c>
      <c r="J12" s="56" t="n">
        <f aca="false">(F12+G12+H12)*((1+D12)^(1/12)-1)</f>
        <v>146.2314526632</v>
      </c>
      <c r="K12" s="56" t="n">
        <f aca="false">(F12+G12+H12+J12)*(Inputs!$C$14+IF(B12&lt;=10,Inputs!$C$12,Inputs!$C$13))/12</f>
        <v>54.185268978471</v>
      </c>
      <c r="L12" s="56" t="n">
        <f aca="false">IF(OR(E12=1,A12&lt;=Inputs!$C$15),0,MAX(Inputs!$C$8*I12-(F12+G12+H12+J12-K12),0))</f>
        <v>0</v>
      </c>
      <c r="M12" s="56" t="n">
        <f aca="false">L12*INDEX(Rates!$B$2:$C$101,C12+1,IF(Inputs!$C$5="Male",1,2))/1000/12*Inputs!$C$16</f>
        <v>0</v>
      </c>
      <c r="N12" s="56" t="n">
        <f aca="false">IF($V$1=1,MAX(F12+G12+H12+J12-K12-M12,0)*Inputs!$C$22/12,0)</f>
        <v>0</v>
      </c>
      <c r="O12" s="56" t="n">
        <f aca="false">IF(AND(MOD(A12,12)=0,B12&gt;=Inputs!$C$18),MAX(F12+G12+H12+J12-K12-M12-N12,0)*Inputs!$C$17,0)</f>
        <v>0</v>
      </c>
      <c r="P12" s="56" t="n">
        <f aca="false">F12+G12+H12+J12-K12-M12-N12+O12</f>
        <v>25954.7438406876</v>
      </c>
      <c r="Q12" s="56" t="n">
        <f aca="false">IF(OR(E12=1,P12&lt;=0),0,P12)</f>
        <v>25954.7438406876</v>
      </c>
      <c r="R12" s="15" t="n">
        <f aca="false">IF(OR(E12=1,AND(P12&lt;=0,I12&gt;0)),1,0)</f>
        <v>0</v>
      </c>
      <c r="S12" s="15" t="n">
        <f aca="false">IF(L12&gt;0,1,0)</f>
        <v>0</v>
      </c>
    </row>
    <row r="13" customFormat="false" ht="15" hidden="false" customHeight="false" outlineLevel="0" collapsed="false">
      <c r="A13" s="15" t="n">
        <v>12</v>
      </c>
      <c r="B13" s="15" t="n">
        <f aca="false">INT((A13-1)/12)+1</f>
        <v>1</v>
      </c>
      <c r="C13" s="15" t="n">
        <f aca="false">MIN(Inputs!$C$4+B13-1,99)</f>
        <v>74</v>
      </c>
      <c r="D13" s="55" t="n">
        <f aca="false">Inputs!$C$30</f>
        <v>0.07</v>
      </c>
      <c r="E13" s="15" t="n">
        <f aca="false">R12</f>
        <v>0</v>
      </c>
      <c r="F13" s="56" t="n">
        <f aca="false">Q12</f>
        <v>25954.7438406876</v>
      </c>
      <c r="G13" s="56" t="n">
        <f aca="false">IF(AND(MOD(A13-1,12)=0,B13&lt;=Inputs!$C$7,E13=0),Inputs!$C$6,0)</f>
        <v>0</v>
      </c>
      <c r="H13" s="56" t="n">
        <f aca="false">IF(B13=1,G13*Inputs!$C$9,0)</f>
        <v>0</v>
      </c>
      <c r="I13" s="56" t="n">
        <f aca="false">I12+G13</f>
        <v>24000</v>
      </c>
      <c r="J13" s="56" t="n">
        <f aca="false">(F13+G13+H13)*((1+D13)^(1/12)-1)</f>
        <v>146.751895168109</v>
      </c>
      <c r="K13" s="56" t="n">
        <f aca="false">(F13+G13+H13+J13)*(Inputs!$C$14+IF(B13&lt;=10,Inputs!$C$12,Inputs!$C$13))/12</f>
        <v>54.3781161163661</v>
      </c>
      <c r="L13" s="56" t="n">
        <f aca="false">IF(OR(E13=1,A13&lt;=Inputs!$C$15),0,MAX(Inputs!$C$8*I13-(F13+G13+H13+J13-K13),0))</f>
        <v>0</v>
      </c>
      <c r="M13" s="56" t="n">
        <f aca="false">L13*INDEX(Rates!$B$2:$C$101,C13+1,IF(Inputs!$C$5="Male",1,2))/1000/12*Inputs!$C$16</f>
        <v>0</v>
      </c>
      <c r="N13" s="56" t="n">
        <f aca="false">IF($V$1=1,MAX(F13+G13+H13+J13-K13-M13,0)*Inputs!$C$22/12,0)</f>
        <v>0</v>
      </c>
      <c r="O13" s="56" t="n">
        <f aca="false">IF(AND(MOD(A13,12)=0,B13&gt;=Inputs!$C$18),MAX(F13+G13+H13+J13-K13-M13-N13,0)*Inputs!$C$17,0)</f>
        <v>0</v>
      </c>
      <c r="P13" s="56" t="n">
        <f aca="false">F13+G13+H13+J13-K13-M13-N13+O13</f>
        <v>26047.1176197394</v>
      </c>
      <c r="Q13" s="56" t="n">
        <f aca="false">IF(OR(E13=1,P13&lt;=0),0,P13)</f>
        <v>26047.1176197394</v>
      </c>
      <c r="R13" s="15" t="n">
        <f aca="false">IF(OR(E13=1,AND(P13&lt;=0,I13&gt;0)),1,0)</f>
        <v>0</v>
      </c>
      <c r="S13" s="15" t="n">
        <f aca="false">IF(L13&gt;0,1,0)</f>
        <v>0</v>
      </c>
    </row>
    <row r="14" customFormat="false" ht="15" hidden="false" customHeight="false" outlineLevel="0" collapsed="false">
      <c r="A14" s="15" t="n">
        <v>13</v>
      </c>
      <c r="B14" s="15" t="n">
        <f aca="false">INT((A14-1)/12)+1</f>
        <v>2</v>
      </c>
      <c r="C14" s="15" t="n">
        <f aca="false">MIN(Inputs!$C$4+B14-1,99)</f>
        <v>75</v>
      </c>
      <c r="D14" s="55" t="n">
        <f aca="false">Inputs!$C$30</f>
        <v>0.07</v>
      </c>
      <c r="E14" s="15" t="n">
        <f aca="false">R13</f>
        <v>0</v>
      </c>
      <c r="F14" s="56" t="n">
        <f aca="false">Q13</f>
        <v>26047.1176197394</v>
      </c>
      <c r="G14" s="56" t="n">
        <f aca="false">IF(AND(MOD(A14-1,12)=0,B14&lt;=Inputs!$C$7,E14=0),Inputs!$C$6,0)</f>
        <v>24000</v>
      </c>
      <c r="H14" s="56" t="n">
        <f aca="false">IF(B14=1,G14*Inputs!$C$9,0)</f>
        <v>0</v>
      </c>
      <c r="I14" s="56" t="n">
        <f aca="false">I13+G14</f>
        <v>48000</v>
      </c>
      <c r="J14" s="56" t="n">
        <f aca="false">(F14+G14+H14)*((1+D14)^(1/12)-1)</f>
        <v>282.973679242579</v>
      </c>
      <c r="K14" s="56" t="n">
        <f aca="false">(F14+G14+H14+J14)*(Inputs!$C$14+IF(B14&lt;=10,Inputs!$C$12,Inputs!$C$13))/12</f>
        <v>104.854356872879</v>
      </c>
      <c r="L14" s="56" t="n">
        <f aca="false">IF(OR(E14=1,A14&lt;=Inputs!$C$15),0,MAX(Inputs!$C$8*I14-(F14+G14+H14+J14-K14),0))</f>
        <v>0</v>
      </c>
      <c r="M14" s="56" t="n">
        <f aca="false">L14*INDEX(Rates!$B$2:$C$101,C14+1,IF(Inputs!$C$5="Male",1,2))/1000/12*Inputs!$C$16</f>
        <v>0</v>
      </c>
      <c r="N14" s="56" t="n">
        <f aca="false">IF($V$1=1,MAX(F14+G14+H14+J14-K14-M14,0)*Inputs!$C$22/12,0)</f>
        <v>0</v>
      </c>
      <c r="O14" s="56" t="n">
        <f aca="false">IF(AND(MOD(A14,12)=0,B14&gt;=Inputs!$C$18),MAX(F14+G14+H14+J14-K14-M14-N14,0)*Inputs!$C$17,0)</f>
        <v>0</v>
      </c>
      <c r="P14" s="56" t="n">
        <f aca="false">F14+G14+H14+J14-K14-M14-N14+O14</f>
        <v>50225.2369421091</v>
      </c>
      <c r="Q14" s="56" t="n">
        <f aca="false">IF(OR(E14=1,P14&lt;=0),0,P14)</f>
        <v>50225.2369421091</v>
      </c>
      <c r="R14" s="15" t="n">
        <f aca="false">IF(OR(E14=1,AND(P14&lt;=0,I14&gt;0)),1,0)</f>
        <v>0</v>
      </c>
      <c r="S14" s="15" t="n">
        <f aca="false">IF(L14&gt;0,1,0)</f>
        <v>0</v>
      </c>
    </row>
    <row r="15" customFormat="false" ht="15" hidden="false" customHeight="false" outlineLevel="0" collapsed="false">
      <c r="A15" s="15" t="n">
        <v>14</v>
      </c>
      <c r="B15" s="15" t="n">
        <f aca="false">INT((A15-1)/12)+1</f>
        <v>2</v>
      </c>
      <c r="C15" s="15" t="n">
        <f aca="false">MIN(Inputs!$C$4+B15-1,99)</f>
        <v>75</v>
      </c>
      <c r="D15" s="55" t="n">
        <f aca="false">Inputs!$C$30</f>
        <v>0.07</v>
      </c>
      <c r="E15" s="15" t="n">
        <f aca="false">R14</f>
        <v>0</v>
      </c>
      <c r="F15" s="56" t="n">
        <f aca="false">Q14</f>
        <v>50225.2369421091</v>
      </c>
      <c r="G15" s="56" t="n">
        <f aca="false">IF(AND(MOD(A15-1,12)=0,B15&lt;=Inputs!$C$7,E15=0),Inputs!$C$6,0)</f>
        <v>0</v>
      </c>
      <c r="H15" s="56" t="n">
        <f aca="false">IF(B15=1,G15*Inputs!$C$9,0)</f>
        <v>0</v>
      </c>
      <c r="I15" s="56" t="n">
        <f aca="false">I14+G15</f>
        <v>48000</v>
      </c>
      <c r="J15" s="56" t="n">
        <f aca="false">(F15+G15+H15)*((1+D15)^(1/12)-1)</f>
        <v>283.980791787563</v>
      </c>
      <c r="K15" s="56" t="n">
        <f aca="false">(F15+G15+H15+J15)*(Inputs!$C$14+IF(B15&lt;=10,Inputs!$C$12,Inputs!$C$13))/12</f>
        <v>105.227536945618</v>
      </c>
      <c r="L15" s="56" t="n">
        <f aca="false">IF(OR(E15=1,A15&lt;=Inputs!$C$15),0,MAX(Inputs!$C$8*I15-(F15+G15+H15+J15-K15),0))</f>
        <v>0</v>
      </c>
      <c r="M15" s="56" t="n">
        <f aca="false">L15*INDEX(Rates!$B$2:$C$101,C15+1,IF(Inputs!$C$5="Male",1,2))/1000/12*Inputs!$C$16</f>
        <v>0</v>
      </c>
      <c r="N15" s="56" t="n">
        <f aca="false">IF($V$1=1,MAX(F15+G15+H15+J15-K15-M15,0)*Inputs!$C$22/12,0)</f>
        <v>0</v>
      </c>
      <c r="O15" s="56" t="n">
        <f aca="false">IF(AND(MOD(A15,12)=0,B15&gt;=Inputs!$C$18),MAX(F15+G15+H15+J15-K15-M15-N15,0)*Inputs!$C$17,0)</f>
        <v>0</v>
      </c>
      <c r="P15" s="56" t="n">
        <f aca="false">F15+G15+H15+J15-K15-M15-N15+O15</f>
        <v>50403.990196951</v>
      </c>
      <c r="Q15" s="56" t="n">
        <f aca="false">IF(OR(E15=1,P15&lt;=0),0,P15)</f>
        <v>50403.990196951</v>
      </c>
      <c r="R15" s="15" t="n">
        <f aca="false">IF(OR(E15=1,AND(P15&lt;=0,I15&gt;0)),1,0)</f>
        <v>0</v>
      </c>
      <c r="S15" s="15" t="n">
        <f aca="false">IF(L15&gt;0,1,0)</f>
        <v>0</v>
      </c>
    </row>
    <row r="16" customFormat="false" ht="15" hidden="false" customHeight="false" outlineLevel="0" collapsed="false">
      <c r="A16" s="15" t="n">
        <v>15</v>
      </c>
      <c r="B16" s="15" t="n">
        <f aca="false">INT((A16-1)/12)+1</f>
        <v>2</v>
      </c>
      <c r="C16" s="15" t="n">
        <f aca="false">MIN(Inputs!$C$4+B16-1,99)</f>
        <v>75</v>
      </c>
      <c r="D16" s="55" t="n">
        <f aca="false">Inputs!$C$30</f>
        <v>0.07</v>
      </c>
      <c r="E16" s="15" t="n">
        <f aca="false">R15</f>
        <v>0</v>
      </c>
      <c r="F16" s="56" t="n">
        <f aca="false">Q15</f>
        <v>50403.990196951</v>
      </c>
      <c r="G16" s="56" t="n">
        <f aca="false">IF(AND(MOD(A16-1,12)=0,B16&lt;=Inputs!$C$7,E16=0),Inputs!$C$6,0)</f>
        <v>0</v>
      </c>
      <c r="H16" s="56" t="n">
        <f aca="false">IF(B16=1,G16*Inputs!$C$9,0)</f>
        <v>0</v>
      </c>
      <c r="I16" s="56" t="n">
        <f aca="false">I15+G16</f>
        <v>48000</v>
      </c>
      <c r="J16" s="56" t="n">
        <f aca="false">(F16+G16+H16)*((1+D16)^(1/12)-1)</f>
        <v>284.991488678911</v>
      </c>
      <c r="K16" s="56" t="n">
        <f aca="false">(F16+G16+H16+J16)*(Inputs!$C$14+IF(B16&lt;=10,Inputs!$C$12,Inputs!$C$13))/12</f>
        <v>105.602045178396</v>
      </c>
      <c r="L16" s="56" t="n">
        <f aca="false">IF(OR(E16=1,A16&lt;=Inputs!$C$15),0,MAX(Inputs!$C$8*I16-(F16+G16+H16+J16-K16),0))</f>
        <v>0</v>
      </c>
      <c r="M16" s="56" t="n">
        <f aca="false">L16*INDEX(Rates!$B$2:$C$101,C16+1,IF(Inputs!$C$5="Male",1,2))/1000/12*Inputs!$C$16</f>
        <v>0</v>
      </c>
      <c r="N16" s="56" t="n">
        <f aca="false">IF($V$1=1,MAX(F16+G16+H16+J16-K16-M16,0)*Inputs!$C$22/12,0)</f>
        <v>0</v>
      </c>
      <c r="O16" s="56" t="n">
        <f aca="false">IF(AND(MOD(A16,12)=0,B16&gt;=Inputs!$C$18),MAX(F16+G16+H16+J16-K16-M16-N16,0)*Inputs!$C$17,0)</f>
        <v>0</v>
      </c>
      <c r="P16" s="56" t="n">
        <f aca="false">F16+G16+H16+J16-K16-M16-N16+O16</f>
        <v>50583.3796404515</v>
      </c>
      <c r="Q16" s="56" t="n">
        <f aca="false">IF(OR(E16=1,P16&lt;=0),0,P16)</f>
        <v>50583.3796404515</v>
      </c>
      <c r="R16" s="15" t="n">
        <f aca="false">IF(OR(E16=1,AND(P16&lt;=0,I16&gt;0)),1,0)</f>
        <v>0</v>
      </c>
      <c r="S16" s="15" t="n">
        <f aca="false">IF(L16&gt;0,1,0)</f>
        <v>0</v>
      </c>
    </row>
    <row r="17" customFormat="false" ht="15" hidden="false" customHeight="false" outlineLevel="0" collapsed="false">
      <c r="A17" s="15" t="n">
        <v>16</v>
      </c>
      <c r="B17" s="15" t="n">
        <f aca="false">INT((A17-1)/12)+1</f>
        <v>2</v>
      </c>
      <c r="C17" s="15" t="n">
        <f aca="false">MIN(Inputs!$C$4+B17-1,99)</f>
        <v>75</v>
      </c>
      <c r="D17" s="55" t="n">
        <f aca="false">Inputs!$C$30</f>
        <v>0.07</v>
      </c>
      <c r="E17" s="15" t="n">
        <f aca="false">R16</f>
        <v>0</v>
      </c>
      <c r="F17" s="56" t="n">
        <f aca="false">Q16</f>
        <v>50583.3796404515</v>
      </c>
      <c r="G17" s="56" t="n">
        <f aca="false">IF(AND(MOD(A17-1,12)=0,B17&lt;=Inputs!$C$7,E17=0),Inputs!$C$6,0)</f>
        <v>0</v>
      </c>
      <c r="H17" s="56" t="n">
        <f aca="false">IF(B17=1,G17*Inputs!$C$9,0)</f>
        <v>0</v>
      </c>
      <c r="I17" s="56" t="n">
        <f aca="false">I16+G17</f>
        <v>48000</v>
      </c>
      <c r="J17" s="56" t="n">
        <f aca="false">(F17+G17+H17)*((1+D17)^(1/12)-1)</f>
        <v>286.005782673429</v>
      </c>
      <c r="K17" s="56" t="n">
        <f aca="false">(F17+G17+H17+J17)*(Inputs!$C$14+IF(B17&lt;=10,Inputs!$C$12,Inputs!$C$13))/12</f>
        <v>105.977886298177</v>
      </c>
      <c r="L17" s="56" t="n">
        <f aca="false">IF(OR(E17=1,A17&lt;=Inputs!$C$15),0,MAX(Inputs!$C$8*I17-(F17+G17+H17+J17-K17),0))</f>
        <v>0</v>
      </c>
      <c r="M17" s="56" t="n">
        <f aca="false">L17*INDEX(Rates!$B$2:$C$101,C17+1,IF(Inputs!$C$5="Male",1,2))/1000/12*Inputs!$C$16</f>
        <v>0</v>
      </c>
      <c r="N17" s="56" t="n">
        <f aca="false">IF($V$1=1,MAX(F17+G17+H17+J17-K17-M17,0)*Inputs!$C$22/12,0)</f>
        <v>0</v>
      </c>
      <c r="O17" s="56" t="n">
        <f aca="false">IF(AND(MOD(A17,12)=0,B17&gt;=Inputs!$C$18),MAX(F17+G17+H17+J17-K17-M17-N17,0)*Inputs!$C$17,0)</f>
        <v>0</v>
      </c>
      <c r="P17" s="56" t="n">
        <f aca="false">F17+G17+H17+J17-K17-M17-N17+O17</f>
        <v>50763.4075368268</v>
      </c>
      <c r="Q17" s="56" t="n">
        <f aca="false">IF(OR(E17=1,P17&lt;=0),0,P17)</f>
        <v>50763.4075368268</v>
      </c>
      <c r="R17" s="15" t="n">
        <f aca="false">IF(OR(E17=1,AND(P17&lt;=0,I17&gt;0)),1,0)</f>
        <v>0</v>
      </c>
      <c r="S17" s="15" t="n">
        <f aca="false">IF(L17&gt;0,1,0)</f>
        <v>0</v>
      </c>
    </row>
    <row r="18" customFormat="false" ht="15" hidden="false" customHeight="false" outlineLevel="0" collapsed="false">
      <c r="A18" s="15" t="n">
        <v>17</v>
      </c>
      <c r="B18" s="15" t="n">
        <f aca="false">INT((A18-1)/12)+1</f>
        <v>2</v>
      </c>
      <c r="C18" s="15" t="n">
        <f aca="false">MIN(Inputs!$C$4+B18-1,99)</f>
        <v>75</v>
      </c>
      <c r="D18" s="55" t="n">
        <f aca="false">Inputs!$C$30</f>
        <v>0.07</v>
      </c>
      <c r="E18" s="15" t="n">
        <f aca="false">R17</f>
        <v>0</v>
      </c>
      <c r="F18" s="56" t="n">
        <f aca="false">Q17</f>
        <v>50763.4075368268</v>
      </c>
      <c r="G18" s="56" t="n">
        <f aca="false">IF(AND(MOD(A18-1,12)=0,B18&lt;=Inputs!$C$7,E18=0),Inputs!$C$6,0)</f>
        <v>0</v>
      </c>
      <c r="H18" s="56" t="n">
        <f aca="false">IF(B18=1,G18*Inputs!$C$9,0)</f>
        <v>0</v>
      </c>
      <c r="I18" s="56" t="n">
        <f aca="false">I17+G18</f>
        <v>48000</v>
      </c>
      <c r="J18" s="56" t="n">
        <f aca="false">(F18+G18+H18)*((1+D18)^(1/12)-1)</f>
        <v>287.023686573323</v>
      </c>
      <c r="K18" s="56" t="n">
        <f aca="false">(F18+G18+H18+J18)*(Inputs!$C$14+IF(B18&lt;=10,Inputs!$C$12,Inputs!$C$13))/12</f>
        <v>106.35506504875</v>
      </c>
      <c r="L18" s="56" t="n">
        <f aca="false">IF(OR(E18=1,A18&lt;=Inputs!$C$15),0,MAX(Inputs!$C$8*I18-(F18+G18+H18+J18-K18),0))</f>
        <v>0</v>
      </c>
      <c r="M18" s="56" t="n">
        <f aca="false">L18*INDEX(Rates!$B$2:$C$101,C18+1,IF(Inputs!$C$5="Male",1,2))/1000/12*Inputs!$C$16</f>
        <v>0</v>
      </c>
      <c r="N18" s="56" t="n">
        <f aca="false">IF($V$1=1,MAX(F18+G18+H18+J18-K18-M18,0)*Inputs!$C$22/12,0)</f>
        <v>0</v>
      </c>
      <c r="O18" s="56" t="n">
        <f aca="false">IF(AND(MOD(A18,12)=0,B18&gt;=Inputs!$C$18),MAX(F18+G18+H18+J18-K18-M18-N18,0)*Inputs!$C$17,0)</f>
        <v>0</v>
      </c>
      <c r="P18" s="56" t="n">
        <f aca="false">F18+G18+H18+J18-K18-M18-N18+O18</f>
        <v>50944.0761583513</v>
      </c>
      <c r="Q18" s="56" t="n">
        <f aca="false">IF(OR(E18=1,P18&lt;=0),0,P18)</f>
        <v>50944.0761583513</v>
      </c>
      <c r="R18" s="15" t="n">
        <f aca="false">IF(OR(E18=1,AND(P18&lt;=0,I18&gt;0)),1,0)</f>
        <v>0</v>
      </c>
      <c r="S18" s="15" t="n">
        <f aca="false">IF(L18&gt;0,1,0)</f>
        <v>0</v>
      </c>
    </row>
    <row r="19" customFormat="false" ht="15" hidden="false" customHeight="false" outlineLevel="0" collapsed="false">
      <c r="A19" s="15" t="n">
        <v>18</v>
      </c>
      <c r="B19" s="15" t="n">
        <f aca="false">INT((A19-1)/12)+1</f>
        <v>2</v>
      </c>
      <c r="C19" s="15" t="n">
        <f aca="false">MIN(Inputs!$C$4+B19-1,99)</f>
        <v>75</v>
      </c>
      <c r="D19" s="55" t="n">
        <f aca="false">Inputs!$C$30</f>
        <v>0.07</v>
      </c>
      <c r="E19" s="15" t="n">
        <f aca="false">R18</f>
        <v>0</v>
      </c>
      <c r="F19" s="56" t="n">
        <f aca="false">Q18</f>
        <v>50944.0761583513</v>
      </c>
      <c r="G19" s="56" t="n">
        <f aca="false">IF(AND(MOD(A19-1,12)=0,B19&lt;=Inputs!$C$7,E19=0),Inputs!$C$6,0)</f>
        <v>0</v>
      </c>
      <c r="H19" s="56" t="n">
        <f aca="false">IF(B19=1,G19*Inputs!$C$9,0)</f>
        <v>0</v>
      </c>
      <c r="I19" s="56" t="n">
        <f aca="false">I18+G19</f>
        <v>48000</v>
      </c>
      <c r="J19" s="56" t="n">
        <f aca="false">(F19+G19+H19)*((1+D19)^(1/12)-1)</f>
        <v>288.045213226365</v>
      </c>
      <c r="K19" s="56" t="n">
        <f aca="false">(F19+G19+H19+J19)*(Inputs!$C$14+IF(B19&lt;=10,Inputs!$C$12,Inputs!$C$13))/12</f>
        <v>106.733586190787</v>
      </c>
      <c r="L19" s="56" t="n">
        <f aca="false">IF(OR(E19=1,A19&lt;=Inputs!$C$15),0,MAX(Inputs!$C$8*I19-(F19+G19+H19+J19-K19),0))</f>
        <v>0</v>
      </c>
      <c r="M19" s="56" t="n">
        <f aca="false">L19*INDEX(Rates!$B$2:$C$101,C19+1,IF(Inputs!$C$5="Male",1,2))/1000/12*Inputs!$C$16</f>
        <v>0</v>
      </c>
      <c r="N19" s="56" t="n">
        <f aca="false">IF($V$1=1,MAX(F19+G19+H19+J19-K19-M19,0)*Inputs!$C$22/12,0)</f>
        <v>0</v>
      </c>
      <c r="O19" s="56" t="n">
        <f aca="false">IF(AND(MOD(A19,12)=0,B19&gt;=Inputs!$C$18),MAX(F19+G19+H19+J19-K19-M19-N19,0)*Inputs!$C$17,0)</f>
        <v>0</v>
      </c>
      <c r="P19" s="56" t="n">
        <f aca="false">F19+G19+H19+J19-K19-M19-N19+O19</f>
        <v>51125.3877853869</v>
      </c>
      <c r="Q19" s="56" t="n">
        <f aca="false">IF(OR(E19=1,P19&lt;=0),0,P19)</f>
        <v>51125.3877853869</v>
      </c>
      <c r="R19" s="15" t="n">
        <f aca="false">IF(OR(E19=1,AND(P19&lt;=0,I19&gt;0)),1,0)</f>
        <v>0</v>
      </c>
      <c r="S19" s="15" t="n">
        <f aca="false">IF(L19&gt;0,1,0)</f>
        <v>0</v>
      </c>
    </row>
    <row r="20" customFormat="false" ht="15" hidden="false" customHeight="false" outlineLevel="0" collapsed="false">
      <c r="A20" s="15" t="n">
        <v>19</v>
      </c>
      <c r="B20" s="15" t="n">
        <f aca="false">INT((A20-1)/12)+1</f>
        <v>2</v>
      </c>
      <c r="C20" s="15" t="n">
        <f aca="false">MIN(Inputs!$C$4+B20-1,99)</f>
        <v>75</v>
      </c>
      <c r="D20" s="55" t="n">
        <f aca="false">Inputs!$C$30</f>
        <v>0.07</v>
      </c>
      <c r="E20" s="15" t="n">
        <f aca="false">R19</f>
        <v>0</v>
      </c>
      <c r="F20" s="56" t="n">
        <f aca="false">Q19</f>
        <v>51125.3877853869</v>
      </c>
      <c r="G20" s="56" t="n">
        <f aca="false">IF(AND(MOD(A20-1,12)=0,B20&lt;=Inputs!$C$7,E20=0),Inputs!$C$6,0)</f>
        <v>0</v>
      </c>
      <c r="H20" s="56" t="n">
        <f aca="false">IF(B20=1,G20*Inputs!$C$9,0)</f>
        <v>0</v>
      </c>
      <c r="I20" s="56" t="n">
        <f aca="false">I19+G20</f>
        <v>48000</v>
      </c>
      <c r="J20" s="56" t="n">
        <f aca="false">(F20+G20+H20)*((1+D20)^(1/12)-1)</f>
        <v>289.070375526051</v>
      </c>
      <c r="K20" s="56" t="n">
        <f aca="false">(F20+G20+H20+J20)*(Inputs!$C$14+IF(B20&lt;=10,Inputs!$C$12,Inputs!$C$13))/12</f>
        <v>107.113454501902</v>
      </c>
      <c r="L20" s="56" t="n">
        <f aca="false">IF(OR(E20=1,A20&lt;=Inputs!$C$15),0,MAX(Inputs!$C$8*I20-(F20+G20+H20+J20-K20),0))</f>
        <v>0</v>
      </c>
      <c r="M20" s="56" t="n">
        <f aca="false">L20*INDEX(Rates!$B$2:$C$101,C20+1,IF(Inputs!$C$5="Male",1,2))/1000/12*Inputs!$C$16</f>
        <v>0</v>
      </c>
      <c r="N20" s="56" t="n">
        <f aca="false">IF($V$1=1,MAX(F20+G20+H20+J20-K20-M20,0)*Inputs!$C$22/12,0)</f>
        <v>0</v>
      </c>
      <c r="O20" s="56" t="n">
        <f aca="false">IF(AND(MOD(A20,12)=0,B20&gt;=Inputs!$C$18),MAX(F20+G20+H20+J20-K20-M20-N20,0)*Inputs!$C$17,0)</f>
        <v>0</v>
      </c>
      <c r="P20" s="56" t="n">
        <f aca="false">F20+G20+H20+J20-K20-M20-N20+O20</f>
        <v>51307.3447064111</v>
      </c>
      <c r="Q20" s="56" t="n">
        <f aca="false">IF(OR(E20=1,P20&lt;=0),0,P20)</f>
        <v>51307.3447064111</v>
      </c>
      <c r="R20" s="15" t="n">
        <f aca="false">IF(OR(E20=1,AND(P20&lt;=0,I20&gt;0)),1,0)</f>
        <v>0</v>
      </c>
      <c r="S20" s="15" t="n">
        <f aca="false">IF(L20&gt;0,1,0)</f>
        <v>0</v>
      </c>
    </row>
    <row r="21" customFormat="false" ht="15" hidden="false" customHeight="false" outlineLevel="0" collapsed="false">
      <c r="A21" s="15" t="n">
        <v>20</v>
      </c>
      <c r="B21" s="15" t="n">
        <f aca="false">INT((A21-1)/12)+1</f>
        <v>2</v>
      </c>
      <c r="C21" s="15" t="n">
        <f aca="false">MIN(Inputs!$C$4+B21-1,99)</f>
        <v>75</v>
      </c>
      <c r="D21" s="55" t="n">
        <f aca="false">Inputs!$C$30</f>
        <v>0.07</v>
      </c>
      <c r="E21" s="15" t="n">
        <f aca="false">R20</f>
        <v>0</v>
      </c>
      <c r="F21" s="56" t="n">
        <f aca="false">Q20</f>
        <v>51307.3447064111</v>
      </c>
      <c r="G21" s="56" t="n">
        <f aca="false">IF(AND(MOD(A21-1,12)=0,B21&lt;=Inputs!$C$7,E21=0),Inputs!$C$6,0)</f>
        <v>0</v>
      </c>
      <c r="H21" s="56" t="n">
        <f aca="false">IF(B21=1,G21*Inputs!$C$9,0)</f>
        <v>0</v>
      </c>
      <c r="I21" s="56" t="n">
        <f aca="false">I20+G21</f>
        <v>48000</v>
      </c>
      <c r="J21" s="56" t="n">
        <f aca="false">(F21+G21+H21)*((1+D21)^(1/12)-1)</f>
        <v>290.099186411767</v>
      </c>
      <c r="K21" s="56" t="n">
        <f aca="false">(F21+G21+H21+J21)*(Inputs!$C$14+IF(B21&lt;=10,Inputs!$C$12,Inputs!$C$13))/12</f>
        <v>107.494674776714</v>
      </c>
      <c r="L21" s="56" t="n">
        <f aca="false">IF(OR(E21=1,A21&lt;=Inputs!$C$15),0,MAX(Inputs!$C$8*I21-(F21+G21+H21+J21-K21),0))</f>
        <v>0</v>
      </c>
      <c r="M21" s="56" t="n">
        <f aca="false">L21*INDEX(Rates!$B$2:$C$101,C21+1,IF(Inputs!$C$5="Male",1,2))/1000/12*Inputs!$C$16</f>
        <v>0</v>
      </c>
      <c r="N21" s="56" t="n">
        <f aca="false">IF($V$1=1,MAX(F21+G21+H21+J21-K21-M21,0)*Inputs!$C$22/12,0)</f>
        <v>0</v>
      </c>
      <c r="O21" s="56" t="n">
        <f aca="false">IF(AND(MOD(A21,12)=0,B21&gt;=Inputs!$C$18),MAX(F21+G21+H21+J21-K21-M21-N21,0)*Inputs!$C$17,0)</f>
        <v>0</v>
      </c>
      <c r="P21" s="56" t="n">
        <f aca="false">F21+G21+H21+J21-K21-M21-N21+O21</f>
        <v>51489.9492180461</v>
      </c>
      <c r="Q21" s="56" t="n">
        <f aca="false">IF(OR(E21=1,P21&lt;=0),0,P21)</f>
        <v>51489.9492180461</v>
      </c>
      <c r="R21" s="15" t="n">
        <f aca="false">IF(OR(E21=1,AND(P21&lt;=0,I21&gt;0)),1,0)</f>
        <v>0</v>
      </c>
      <c r="S21" s="15" t="n">
        <f aca="false">IF(L21&gt;0,1,0)</f>
        <v>0</v>
      </c>
    </row>
    <row r="22" customFormat="false" ht="15" hidden="false" customHeight="false" outlineLevel="0" collapsed="false">
      <c r="A22" s="15" t="n">
        <v>21</v>
      </c>
      <c r="B22" s="15" t="n">
        <f aca="false">INT((A22-1)/12)+1</f>
        <v>2</v>
      </c>
      <c r="C22" s="15" t="n">
        <f aca="false">MIN(Inputs!$C$4+B22-1,99)</f>
        <v>75</v>
      </c>
      <c r="D22" s="55" t="n">
        <f aca="false">Inputs!$C$30</f>
        <v>0.07</v>
      </c>
      <c r="E22" s="15" t="n">
        <f aca="false">R21</f>
        <v>0</v>
      </c>
      <c r="F22" s="56" t="n">
        <f aca="false">Q21</f>
        <v>51489.9492180461</v>
      </c>
      <c r="G22" s="56" t="n">
        <f aca="false">IF(AND(MOD(A22-1,12)=0,B22&lt;=Inputs!$C$7,E22=0),Inputs!$C$6,0)</f>
        <v>0</v>
      </c>
      <c r="H22" s="56" t="n">
        <f aca="false">IF(B22=1,G22*Inputs!$C$9,0)</f>
        <v>0</v>
      </c>
      <c r="I22" s="56" t="n">
        <f aca="false">I21+G22</f>
        <v>48000</v>
      </c>
      <c r="J22" s="56" t="n">
        <f aca="false">(F22+G22+H22)*((1+D22)^(1/12)-1)</f>
        <v>291.131658868947</v>
      </c>
      <c r="K22" s="56" t="n">
        <f aca="false">(F22+G22+H22+J22)*(Inputs!$C$14+IF(B22&lt;=10,Inputs!$C$12,Inputs!$C$13))/12</f>
        <v>107.877251826906</v>
      </c>
      <c r="L22" s="56" t="n">
        <f aca="false">IF(OR(E22=1,A22&lt;=Inputs!$C$15),0,MAX(Inputs!$C$8*I22-(F22+G22+H22+J22-K22),0))</f>
        <v>0</v>
      </c>
      <c r="M22" s="56" t="n">
        <f aca="false">L22*INDEX(Rates!$B$2:$C$101,C22+1,IF(Inputs!$C$5="Male",1,2))/1000/12*Inputs!$C$16</f>
        <v>0</v>
      </c>
      <c r="N22" s="56" t="n">
        <f aca="false">IF($V$1=1,MAX(F22+G22+H22+J22-K22-M22,0)*Inputs!$C$22/12,0)</f>
        <v>0</v>
      </c>
      <c r="O22" s="56" t="n">
        <f aca="false">IF(AND(MOD(A22,12)=0,B22&gt;=Inputs!$C$18),MAX(F22+G22+H22+J22-K22-M22-N22,0)*Inputs!$C$17,0)</f>
        <v>0</v>
      </c>
      <c r="P22" s="56" t="n">
        <f aca="false">F22+G22+H22+J22-K22-M22-N22+O22</f>
        <v>51673.2036250882</v>
      </c>
      <c r="Q22" s="56" t="n">
        <f aca="false">IF(OR(E22=1,P22&lt;=0),0,P22)</f>
        <v>51673.2036250882</v>
      </c>
      <c r="R22" s="15" t="n">
        <f aca="false">IF(OR(E22=1,AND(P22&lt;=0,I22&gt;0)),1,0)</f>
        <v>0</v>
      </c>
      <c r="S22" s="15" t="n">
        <f aca="false">IF(L22&gt;0,1,0)</f>
        <v>0</v>
      </c>
    </row>
    <row r="23" customFormat="false" ht="15" hidden="false" customHeight="false" outlineLevel="0" collapsed="false">
      <c r="A23" s="15" t="n">
        <v>22</v>
      </c>
      <c r="B23" s="15" t="n">
        <f aca="false">INT((A23-1)/12)+1</f>
        <v>2</v>
      </c>
      <c r="C23" s="15" t="n">
        <f aca="false">MIN(Inputs!$C$4+B23-1,99)</f>
        <v>75</v>
      </c>
      <c r="D23" s="55" t="n">
        <f aca="false">Inputs!$C$30</f>
        <v>0.07</v>
      </c>
      <c r="E23" s="15" t="n">
        <f aca="false">R22</f>
        <v>0</v>
      </c>
      <c r="F23" s="56" t="n">
        <f aca="false">Q22</f>
        <v>51673.2036250882</v>
      </c>
      <c r="G23" s="56" t="n">
        <f aca="false">IF(AND(MOD(A23-1,12)=0,B23&lt;=Inputs!$C$7,E23=0),Inputs!$C$6,0)</f>
        <v>0</v>
      </c>
      <c r="H23" s="56" t="n">
        <f aca="false">IF(B23=1,G23*Inputs!$C$9,0)</f>
        <v>0</v>
      </c>
      <c r="I23" s="56" t="n">
        <f aca="false">I22+G23</f>
        <v>48000</v>
      </c>
      <c r="J23" s="56" t="n">
        <f aca="false">(F23+G23+H23)*((1+D23)^(1/12)-1)</f>
        <v>292.167805929246</v>
      </c>
      <c r="K23" s="56" t="n">
        <f aca="false">(F23+G23+H23+J23)*(Inputs!$C$14+IF(B23&lt;=10,Inputs!$C$12,Inputs!$C$13))/12</f>
        <v>108.261190481286</v>
      </c>
      <c r="L23" s="56" t="n">
        <f aca="false">IF(OR(E23=1,A23&lt;=Inputs!$C$15),0,MAX(Inputs!$C$8*I23-(F23+G23+H23+J23-K23),0))</f>
        <v>0</v>
      </c>
      <c r="M23" s="56" t="n">
        <f aca="false">L23*INDEX(Rates!$B$2:$C$101,C23+1,IF(Inputs!$C$5="Male",1,2))/1000/12*Inputs!$C$16</f>
        <v>0</v>
      </c>
      <c r="N23" s="56" t="n">
        <f aca="false">IF($V$1=1,MAX(F23+G23+H23+J23-K23-M23,0)*Inputs!$C$22/12,0)</f>
        <v>0</v>
      </c>
      <c r="O23" s="56" t="n">
        <f aca="false">IF(AND(MOD(A23,12)=0,B23&gt;=Inputs!$C$18),MAX(F23+G23+H23+J23-K23-M23-N23,0)*Inputs!$C$17,0)</f>
        <v>0</v>
      </c>
      <c r="P23" s="56" t="n">
        <f aca="false">F23+G23+H23+J23-K23-M23-N23+O23</f>
        <v>51857.1102405361</v>
      </c>
      <c r="Q23" s="56" t="n">
        <f aca="false">IF(OR(E23=1,P23&lt;=0),0,P23)</f>
        <v>51857.1102405361</v>
      </c>
      <c r="R23" s="15" t="n">
        <f aca="false">IF(OR(E23=1,AND(P23&lt;=0,I23&gt;0)),1,0)</f>
        <v>0</v>
      </c>
      <c r="S23" s="15" t="n">
        <f aca="false">IF(L23&gt;0,1,0)</f>
        <v>0</v>
      </c>
    </row>
    <row r="24" customFormat="false" ht="15" hidden="false" customHeight="false" outlineLevel="0" collapsed="false">
      <c r="A24" s="15" t="n">
        <v>23</v>
      </c>
      <c r="B24" s="15" t="n">
        <f aca="false">INT((A24-1)/12)+1</f>
        <v>2</v>
      </c>
      <c r="C24" s="15" t="n">
        <f aca="false">MIN(Inputs!$C$4+B24-1,99)</f>
        <v>75</v>
      </c>
      <c r="D24" s="55" t="n">
        <f aca="false">Inputs!$C$30</f>
        <v>0.07</v>
      </c>
      <c r="E24" s="15" t="n">
        <f aca="false">R23</f>
        <v>0</v>
      </c>
      <c r="F24" s="56" t="n">
        <f aca="false">Q23</f>
        <v>51857.1102405361</v>
      </c>
      <c r="G24" s="56" t="n">
        <f aca="false">IF(AND(MOD(A24-1,12)=0,B24&lt;=Inputs!$C$7,E24=0),Inputs!$C$6,0)</f>
        <v>0</v>
      </c>
      <c r="H24" s="56" t="n">
        <f aca="false">IF(B24=1,G24*Inputs!$C$9,0)</f>
        <v>0</v>
      </c>
      <c r="I24" s="56" t="n">
        <f aca="false">I23+G24</f>
        <v>48000</v>
      </c>
      <c r="J24" s="56" t="n">
        <f aca="false">(F24+G24+H24)*((1+D24)^(1/12)-1)</f>
        <v>293.207640670694</v>
      </c>
      <c r="K24" s="56" t="n">
        <f aca="false">(F24+G24+H24+J24)*(Inputs!$C$14+IF(B24&lt;=10,Inputs!$C$12,Inputs!$C$13))/12</f>
        <v>108.646495585848</v>
      </c>
      <c r="L24" s="56" t="n">
        <f aca="false">IF(OR(E24=1,A24&lt;=Inputs!$C$15),0,MAX(Inputs!$C$8*I24-(F24+G24+H24+J24-K24),0))</f>
        <v>0</v>
      </c>
      <c r="M24" s="56" t="n">
        <f aca="false">L24*INDEX(Rates!$B$2:$C$101,C24+1,IF(Inputs!$C$5="Male",1,2))/1000/12*Inputs!$C$16</f>
        <v>0</v>
      </c>
      <c r="N24" s="56" t="n">
        <f aca="false">IF($V$1=1,MAX(F24+G24+H24+J24-K24-M24,0)*Inputs!$C$22/12,0)</f>
        <v>0</v>
      </c>
      <c r="O24" s="56" t="n">
        <f aca="false">IF(AND(MOD(A24,12)=0,B24&gt;=Inputs!$C$18),MAX(F24+G24+H24+J24-K24-M24-N24,0)*Inputs!$C$17,0)</f>
        <v>0</v>
      </c>
      <c r="P24" s="56" t="n">
        <f aca="false">F24+G24+H24+J24-K24-M24-N24+O24</f>
        <v>52041.671385621</v>
      </c>
      <c r="Q24" s="56" t="n">
        <f aca="false">IF(OR(E24=1,P24&lt;=0),0,P24)</f>
        <v>52041.671385621</v>
      </c>
      <c r="R24" s="15" t="n">
        <f aca="false">IF(OR(E24=1,AND(P24&lt;=0,I24&gt;0)),1,0)</f>
        <v>0</v>
      </c>
      <c r="S24" s="15" t="n">
        <f aca="false">IF(L24&gt;0,1,0)</f>
        <v>0</v>
      </c>
    </row>
    <row r="25" customFormat="false" ht="15" hidden="false" customHeight="false" outlineLevel="0" collapsed="false">
      <c r="A25" s="15" t="n">
        <v>24</v>
      </c>
      <c r="B25" s="15" t="n">
        <f aca="false">INT((A25-1)/12)+1</f>
        <v>2</v>
      </c>
      <c r="C25" s="15" t="n">
        <f aca="false">MIN(Inputs!$C$4+B25-1,99)</f>
        <v>75</v>
      </c>
      <c r="D25" s="55" t="n">
        <f aca="false">Inputs!$C$30</f>
        <v>0.07</v>
      </c>
      <c r="E25" s="15" t="n">
        <f aca="false">R24</f>
        <v>0</v>
      </c>
      <c r="F25" s="56" t="n">
        <f aca="false">Q24</f>
        <v>52041.671385621</v>
      </c>
      <c r="G25" s="56" t="n">
        <f aca="false">IF(AND(MOD(A25-1,12)=0,B25&lt;=Inputs!$C$7,E25=0),Inputs!$C$6,0)</f>
        <v>0</v>
      </c>
      <c r="H25" s="56" t="n">
        <f aca="false">IF(B25=1,G25*Inputs!$C$9,0)</f>
        <v>0</v>
      </c>
      <c r="I25" s="56" t="n">
        <f aca="false">I24+G25</f>
        <v>48000</v>
      </c>
      <c r="J25" s="56" t="n">
        <f aca="false">(F25+G25+H25)*((1+D25)^(1/12)-1)</f>
        <v>294.25117621787</v>
      </c>
      <c r="K25" s="56" t="n">
        <f aca="false">(F25+G25+H25+J25)*(Inputs!$C$14+IF(B25&lt;=10,Inputs!$C$12,Inputs!$C$13))/12</f>
        <v>109.033172003831</v>
      </c>
      <c r="L25" s="56" t="n">
        <f aca="false">IF(OR(E25=1,A25&lt;=Inputs!$C$15),0,MAX(Inputs!$C$8*I25-(F25+G25+H25+J25-K25),0))</f>
        <v>0</v>
      </c>
      <c r="M25" s="56" t="n">
        <f aca="false">L25*INDEX(Rates!$B$2:$C$101,C25+1,IF(Inputs!$C$5="Male",1,2))/1000/12*Inputs!$C$16</f>
        <v>0</v>
      </c>
      <c r="N25" s="56" t="n">
        <f aca="false">IF($V$1=1,MAX(F25+G25+H25+J25-K25-M25,0)*Inputs!$C$22/12,0)</f>
        <v>0</v>
      </c>
      <c r="O25" s="56" t="n">
        <f aca="false">IF(AND(MOD(A25,12)=0,B25&gt;=Inputs!$C$18),MAX(F25+G25+H25+J25-K25-M25-N25,0)*Inputs!$C$17,0)</f>
        <v>0</v>
      </c>
      <c r="P25" s="56" t="n">
        <f aca="false">F25+G25+H25+J25-K25-M25-N25+O25</f>
        <v>52226.889389835</v>
      </c>
      <c r="Q25" s="56" t="n">
        <f aca="false">IF(OR(E25=1,P25&lt;=0),0,P25)</f>
        <v>52226.889389835</v>
      </c>
      <c r="R25" s="15" t="n">
        <f aca="false">IF(OR(E25=1,AND(P25&lt;=0,I25&gt;0)),1,0)</f>
        <v>0</v>
      </c>
      <c r="S25" s="15" t="n">
        <f aca="false">IF(L25&gt;0,1,0)</f>
        <v>0</v>
      </c>
    </row>
    <row r="26" customFormat="false" ht="15" hidden="false" customHeight="false" outlineLevel="0" collapsed="false">
      <c r="A26" s="15" t="n">
        <v>25</v>
      </c>
      <c r="B26" s="15" t="n">
        <f aca="false">INT((A26-1)/12)+1</f>
        <v>3</v>
      </c>
      <c r="C26" s="15" t="n">
        <f aca="false">MIN(Inputs!$C$4+B26-1,99)</f>
        <v>76</v>
      </c>
      <c r="D26" s="55" t="n">
        <f aca="false">Inputs!$C$30</f>
        <v>0.07</v>
      </c>
      <c r="E26" s="15" t="n">
        <f aca="false">R25</f>
        <v>0</v>
      </c>
      <c r="F26" s="56" t="n">
        <f aca="false">Q25</f>
        <v>52226.889389835</v>
      </c>
      <c r="G26" s="56" t="n">
        <f aca="false">IF(AND(MOD(A26-1,12)=0,B26&lt;=Inputs!$C$7,E26=0),Inputs!$C$6,0)</f>
        <v>24000</v>
      </c>
      <c r="H26" s="56" t="n">
        <f aca="false">IF(B26=1,G26*Inputs!$C$9,0)</f>
        <v>0</v>
      </c>
      <c r="I26" s="56" t="n">
        <f aca="false">I25+G26</f>
        <v>72000</v>
      </c>
      <c r="J26" s="56" t="n">
        <f aca="false">(F26+G26+H26)*((1+D26)^(1/12)-1)</f>
        <v>430.997915039788</v>
      </c>
      <c r="K26" s="56" t="n">
        <f aca="false">(F26+G26+H26+J26)*(Inputs!$C$14+IF(B26&lt;=10,Inputs!$C$12,Inputs!$C$13))/12</f>
        <v>159.703931885156</v>
      </c>
      <c r="L26" s="56" t="n">
        <f aca="false">IF(OR(E26=1,A26&lt;=Inputs!$C$15),0,MAX(Inputs!$C$8*I26-(F26+G26+H26+J26-K26),0))</f>
        <v>0</v>
      </c>
      <c r="M26" s="56" t="n">
        <f aca="false">L26*INDEX(Rates!$B$2:$C$101,C26+1,IF(Inputs!$C$5="Male",1,2))/1000/12*Inputs!$C$16</f>
        <v>0</v>
      </c>
      <c r="N26" s="56" t="n">
        <f aca="false">IF($V$1=1,MAX(F26+G26+H26+J26-K26-M26,0)*Inputs!$C$22/12,0)</f>
        <v>0</v>
      </c>
      <c r="O26" s="56" t="n">
        <f aca="false">IF(AND(MOD(A26,12)=0,B26&gt;=Inputs!$C$18),MAX(F26+G26+H26+J26-K26-M26-N26,0)*Inputs!$C$17,0)</f>
        <v>0</v>
      </c>
      <c r="P26" s="56" t="n">
        <f aca="false">F26+G26+H26+J26-K26-M26-N26+O26</f>
        <v>76498.1833729896</v>
      </c>
      <c r="Q26" s="56" t="n">
        <f aca="false">IF(OR(E26=1,P26&lt;=0),0,P26)</f>
        <v>76498.1833729896</v>
      </c>
      <c r="R26" s="15" t="n">
        <f aca="false">IF(OR(E26=1,AND(P26&lt;=0,I26&gt;0)),1,0)</f>
        <v>0</v>
      </c>
      <c r="S26" s="15" t="n">
        <f aca="false">IF(L26&gt;0,1,0)</f>
        <v>0</v>
      </c>
    </row>
    <row r="27" customFormat="false" ht="15" hidden="false" customHeight="false" outlineLevel="0" collapsed="false">
      <c r="A27" s="15" t="n">
        <v>26</v>
      </c>
      <c r="B27" s="15" t="n">
        <f aca="false">INT((A27-1)/12)+1</f>
        <v>3</v>
      </c>
      <c r="C27" s="15" t="n">
        <f aca="false">MIN(Inputs!$C$4+B27-1,99)</f>
        <v>76</v>
      </c>
      <c r="D27" s="55" t="n">
        <f aca="false">Inputs!$C$30</f>
        <v>0.07</v>
      </c>
      <c r="E27" s="15" t="n">
        <f aca="false">R26</f>
        <v>0</v>
      </c>
      <c r="F27" s="56" t="n">
        <f aca="false">Q26</f>
        <v>76498.1833729896</v>
      </c>
      <c r="G27" s="56" t="n">
        <f aca="false">IF(AND(MOD(A27-1,12)=0,B27&lt;=Inputs!$C$7,E27=0),Inputs!$C$6,0)</f>
        <v>0</v>
      </c>
      <c r="H27" s="56" t="n">
        <f aca="false">IF(B27=1,G27*Inputs!$C$9,0)</f>
        <v>0</v>
      </c>
      <c r="I27" s="56" t="n">
        <f aca="false">I26+G27</f>
        <v>72000</v>
      </c>
      <c r="J27" s="56" t="n">
        <f aca="false">(F27+G27+H27)*((1+D27)^(1/12)-1)</f>
        <v>432.531850663272</v>
      </c>
      <c r="K27" s="56" t="n">
        <f aca="false">(F27+G27+H27+J27)*(Inputs!$C$14+IF(B27&lt;=10,Inputs!$C$12,Inputs!$C$13))/12</f>
        <v>160.27232338261</v>
      </c>
      <c r="L27" s="56" t="n">
        <f aca="false">IF(OR(E27=1,A27&lt;=Inputs!$C$15),0,MAX(Inputs!$C$8*I27-(F27+G27+H27+J27-K27),0))</f>
        <v>0</v>
      </c>
      <c r="M27" s="56" t="n">
        <f aca="false">L27*INDEX(Rates!$B$2:$C$101,C27+1,IF(Inputs!$C$5="Male",1,2))/1000/12*Inputs!$C$16</f>
        <v>0</v>
      </c>
      <c r="N27" s="56" t="n">
        <f aca="false">IF($V$1=1,MAX(F27+G27+H27+J27-K27-M27,0)*Inputs!$C$22/12,0)</f>
        <v>0</v>
      </c>
      <c r="O27" s="56" t="n">
        <f aca="false">IF(AND(MOD(A27,12)=0,B27&gt;=Inputs!$C$18),MAX(F27+G27+H27+J27-K27-M27-N27,0)*Inputs!$C$17,0)</f>
        <v>0</v>
      </c>
      <c r="P27" s="56" t="n">
        <f aca="false">F27+G27+H27+J27-K27-M27-N27+O27</f>
        <v>76770.4429002703</v>
      </c>
      <c r="Q27" s="56" t="n">
        <f aca="false">IF(OR(E27=1,P27&lt;=0),0,P27)</f>
        <v>76770.4429002703</v>
      </c>
      <c r="R27" s="15" t="n">
        <f aca="false">IF(OR(E27=1,AND(P27&lt;=0,I27&gt;0)),1,0)</f>
        <v>0</v>
      </c>
      <c r="S27" s="15" t="n">
        <f aca="false">IF(L27&gt;0,1,0)</f>
        <v>0</v>
      </c>
    </row>
    <row r="28" customFormat="false" ht="15" hidden="false" customHeight="false" outlineLevel="0" collapsed="false">
      <c r="A28" s="15" t="n">
        <v>27</v>
      </c>
      <c r="B28" s="15" t="n">
        <f aca="false">INT((A28-1)/12)+1</f>
        <v>3</v>
      </c>
      <c r="C28" s="15" t="n">
        <f aca="false">MIN(Inputs!$C$4+B28-1,99)</f>
        <v>76</v>
      </c>
      <c r="D28" s="55" t="n">
        <f aca="false">Inputs!$C$30</f>
        <v>0.07</v>
      </c>
      <c r="E28" s="15" t="n">
        <f aca="false">R27</f>
        <v>0</v>
      </c>
      <c r="F28" s="56" t="n">
        <f aca="false">Q27</f>
        <v>76770.4429002703</v>
      </c>
      <c r="G28" s="56" t="n">
        <f aca="false">IF(AND(MOD(A28-1,12)=0,B28&lt;=Inputs!$C$7,E28=0),Inputs!$C$6,0)</f>
        <v>0</v>
      </c>
      <c r="H28" s="56" t="n">
        <f aca="false">IF(B28=1,G28*Inputs!$C$9,0)</f>
        <v>0</v>
      </c>
      <c r="I28" s="56" t="n">
        <f aca="false">I27+G28</f>
        <v>72000</v>
      </c>
      <c r="J28" s="56" t="n">
        <f aca="false">(F28+G28+H28)*((1+D28)^(1/12)-1)</f>
        <v>434.071245613623</v>
      </c>
      <c r="K28" s="56" t="n">
        <f aca="false">(F28+G28+H28+J28)*(Inputs!$C$14+IF(B28&lt;=10,Inputs!$C$12,Inputs!$C$13))/12</f>
        <v>160.842737803925</v>
      </c>
      <c r="L28" s="56" t="n">
        <f aca="false">IF(OR(E28=1,A28&lt;=Inputs!$C$15),0,MAX(Inputs!$C$8*I28-(F28+G28+H28+J28-K28),0))</f>
        <v>0</v>
      </c>
      <c r="M28" s="56" t="n">
        <f aca="false">L28*INDEX(Rates!$B$2:$C$101,C28+1,IF(Inputs!$C$5="Male",1,2))/1000/12*Inputs!$C$16</f>
        <v>0</v>
      </c>
      <c r="N28" s="56" t="n">
        <f aca="false">IF($V$1=1,MAX(F28+G28+H28+J28-K28-M28,0)*Inputs!$C$22/12,0)</f>
        <v>0</v>
      </c>
      <c r="O28" s="56" t="n">
        <f aca="false">IF(AND(MOD(A28,12)=0,B28&gt;=Inputs!$C$18),MAX(F28+G28+H28+J28-K28-M28-N28,0)*Inputs!$C$17,0)</f>
        <v>0</v>
      </c>
      <c r="P28" s="56" t="n">
        <f aca="false">F28+G28+H28+J28-K28-M28-N28+O28</f>
        <v>77043.67140808</v>
      </c>
      <c r="Q28" s="56" t="n">
        <f aca="false">IF(OR(E28=1,P28&lt;=0),0,P28)</f>
        <v>77043.67140808</v>
      </c>
      <c r="R28" s="15" t="n">
        <f aca="false">IF(OR(E28=1,AND(P28&lt;=0,I28&gt;0)),1,0)</f>
        <v>0</v>
      </c>
      <c r="S28" s="15" t="n">
        <f aca="false">IF(L28&gt;0,1,0)</f>
        <v>0</v>
      </c>
    </row>
    <row r="29" customFormat="false" ht="15" hidden="false" customHeight="false" outlineLevel="0" collapsed="false">
      <c r="A29" s="15" t="n">
        <v>28</v>
      </c>
      <c r="B29" s="15" t="n">
        <f aca="false">INT((A29-1)/12)+1</f>
        <v>3</v>
      </c>
      <c r="C29" s="15" t="n">
        <f aca="false">MIN(Inputs!$C$4+B29-1,99)</f>
        <v>76</v>
      </c>
      <c r="D29" s="55" t="n">
        <f aca="false">Inputs!$C$30</f>
        <v>0.07</v>
      </c>
      <c r="E29" s="15" t="n">
        <f aca="false">R28</f>
        <v>0</v>
      </c>
      <c r="F29" s="56" t="n">
        <f aca="false">Q28</f>
        <v>77043.67140808</v>
      </c>
      <c r="G29" s="56" t="n">
        <f aca="false">IF(AND(MOD(A29-1,12)=0,B29&lt;=Inputs!$C$7,E29=0),Inputs!$C$6,0)</f>
        <v>0</v>
      </c>
      <c r="H29" s="56" t="n">
        <f aca="false">IF(B29=1,G29*Inputs!$C$9,0)</f>
        <v>0</v>
      </c>
      <c r="I29" s="56" t="n">
        <f aca="false">I28+G29</f>
        <v>72000</v>
      </c>
      <c r="J29" s="56" t="n">
        <f aca="false">(F29+G29+H29)*((1+D29)^(1/12)-1)</f>
        <v>435.616119320763</v>
      </c>
      <c r="K29" s="56" t="n">
        <f aca="false">(F29+G29+H29+J29)*(Inputs!$C$14+IF(B29&lt;=10,Inputs!$C$12,Inputs!$C$13))/12</f>
        <v>161.415182348752</v>
      </c>
      <c r="L29" s="56" t="n">
        <f aca="false">IF(OR(E29=1,A29&lt;=Inputs!$C$15),0,MAX(Inputs!$C$8*I29-(F29+G29+H29+J29-K29),0))</f>
        <v>0</v>
      </c>
      <c r="M29" s="56" t="n">
        <f aca="false">L29*INDEX(Rates!$B$2:$C$101,C29+1,IF(Inputs!$C$5="Male",1,2))/1000/12*Inputs!$C$16</f>
        <v>0</v>
      </c>
      <c r="N29" s="56" t="n">
        <f aca="false">IF($V$1=1,MAX(F29+G29+H29+J29-K29-M29,0)*Inputs!$C$22/12,0)</f>
        <v>0</v>
      </c>
      <c r="O29" s="56" t="n">
        <f aca="false">IF(AND(MOD(A29,12)=0,B29&gt;=Inputs!$C$18),MAX(F29+G29+H29+J29-K29-M29-N29,0)*Inputs!$C$17,0)</f>
        <v>0</v>
      </c>
      <c r="P29" s="56" t="n">
        <f aca="false">F29+G29+H29+J29-K29-M29-N29+O29</f>
        <v>77317.872345052</v>
      </c>
      <c r="Q29" s="56" t="n">
        <f aca="false">IF(OR(E29=1,P29&lt;=0),0,P29)</f>
        <v>77317.872345052</v>
      </c>
      <c r="R29" s="15" t="n">
        <f aca="false">IF(OR(E29=1,AND(P29&lt;=0,I29&gt;0)),1,0)</f>
        <v>0</v>
      </c>
      <c r="S29" s="15" t="n">
        <f aca="false">IF(L29&gt;0,1,0)</f>
        <v>0</v>
      </c>
    </row>
    <row r="30" customFormat="false" ht="15" hidden="false" customHeight="false" outlineLevel="0" collapsed="false">
      <c r="A30" s="15" t="n">
        <v>29</v>
      </c>
      <c r="B30" s="15" t="n">
        <f aca="false">INT((A30-1)/12)+1</f>
        <v>3</v>
      </c>
      <c r="C30" s="15" t="n">
        <f aca="false">MIN(Inputs!$C$4+B30-1,99)</f>
        <v>76</v>
      </c>
      <c r="D30" s="55" t="n">
        <f aca="false">Inputs!$C$30</f>
        <v>0.07</v>
      </c>
      <c r="E30" s="15" t="n">
        <f aca="false">R29</f>
        <v>0</v>
      </c>
      <c r="F30" s="56" t="n">
        <f aca="false">Q29</f>
        <v>77317.872345052</v>
      </c>
      <c r="G30" s="56" t="n">
        <f aca="false">IF(AND(MOD(A30-1,12)=0,B30&lt;=Inputs!$C$7,E30=0),Inputs!$C$6,0)</f>
        <v>0</v>
      </c>
      <c r="H30" s="56" t="n">
        <f aca="false">IF(B30=1,G30*Inputs!$C$9,0)</f>
        <v>0</v>
      </c>
      <c r="I30" s="56" t="n">
        <f aca="false">I29+G30</f>
        <v>72000</v>
      </c>
      <c r="J30" s="56" t="n">
        <f aca="false">(F30+G30+H30)*((1+D30)^(1/12)-1)</f>
        <v>437.166491283766</v>
      </c>
      <c r="K30" s="56" t="n">
        <f aca="false">(F30+G30+H30+J30)*(Inputs!$C$14+IF(B30&lt;=10,Inputs!$C$12,Inputs!$C$13))/12</f>
        <v>161.989664242366</v>
      </c>
      <c r="L30" s="56" t="n">
        <f aca="false">IF(OR(E30=1,A30&lt;=Inputs!$C$15),0,MAX(Inputs!$C$8*I30-(F30+G30+H30+J30-K30),0))</f>
        <v>0</v>
      </c>
      <c r="M30" s="56" t="n">
        <f aca="false">L30*INDEX(Rates!$B$2:$C$101,C30+1,IF(Inputs!$C$5="Male",1,2))/1000/12*Inputs!$C$16</f>
        <v>0</v>
      </c>
      <c r="N30" s="56" t="n">
        <f aca="false">IF($V$1=1,MAX(F30+G30+H30+J30-K30-M30,0)*Inputs!$C$22/12,0)</f>
        <v>0</v>
      </c>
      <c r="O30" s="56" t="n">
        <f aca="false">IF(AND(MOD(A30,12)=0,B30&gt;=Inputs!$C$18),MAX(F30+G30+H30+J30-K30-M30-N30,0)*Inputs!$C$17,0)</f>
        <v>0</v>
      </c>
      <c r="P30" s="56" t="n">
        <f aca="false">F30+G30+H30+J30-K30-M30-N30+O30</f>
        <v>77593.0491720934</v>
      </c>
      <c r="Q30" s="56" t="n">
        <f aca="false">IF(OR(E30=1,P30&lt;=0),0,P30)</f>
        <v>77593.0491720934</v>
      </c>
      <c r="R30" s="15" t="n">
        <f aca="false">IF(OR(E30=1,AND(P30&lt;=0,I30&gt;0)),1,0)</f>
        <v>0</v>
      </c>
      <c r="S30" s="15" t="n">
        <f aca="false">IF(L30&gt;0,1,0)</f>
        <v>0</v>
      </c>
    </row>
    <row r="31" customFormat="false" ht="15" hidden="false" customHeight="false" outlineLevel="0" collapsed="false">
      <c r="A31" s="15" t="n">
        <v>30</v>
      </c>
      <c r="B31" s="15" t="n">
        <f aca="false">INT((A31-1)/12)+1</f>
        <v>3</v>
      </c>
      <c r="C31" s="15" t="n">
        <f aca="false">MIN(Inputs!$C$4+B31-1,99)</f>
        <v>76</v>
      </c>
      <c r="D31" s="55" t="n">
        <f aca="false">Inputs!$C$30</f>
        <v>0.07</v>
      </c>
      <c r="E31" s="15" t="n">
        <f aca="false">R30</f>
        <v>0</v>
      </c>
      <c r="F31" s="56" t="n">
        <f aca="false">Q30</f>
        <v>77593.0491720934</v>
      </c>
      <c r="G31" s="56" t="n">
        <f aca="false">IF(AND(MOD(A31-1,12)=0,B31&lt;=Inputs!$C$7,E31=0),Inputs!$C$6,0)</f>
        <v>0</v>
      </c>
      <c r="H31" s="56" t="n">
        <f aca="false">IF(B31=1,G31*Inputs!$C$9,0)</f>
        <v>0</v>
      </c>
      <c r="I31" s="56" t="n">
        <f aca="false">I30+G31</f>
        <v>72000</v>
      </c>
      <c r="J31" s="56" t="n">
        <f aca="false">(F31+G31+H31)*((1+D31)^(1/12)-1)</f>
        <v>438.722381071103</v>
      </c>
      <c r="K31" s="56" t="n">
        <f aca="false">(F31+G31+H31+J31)*(Inputs!$C$14+IF(B31&lt;=10,Inputs!$C$12,Inputs!$C$13))/12</f>
        <v>162.566190735759</v>
      </c>
      <c r="L31" s="56" t="n">
        <f aca="false">IF(OR(E31=1,A31&lt;=Inputs!$C$15),0,MAX(Inputs!$C$8*I31-(F31+G31+H31+J31-K31),0))</f>
        <v>0</v>
      </c>
      <c r="M31" s="56" t="n">
        <f aca="false">L31*INDEX(Rates!$B$2:$C$101,C31+1,IF(Inputs!$C$5="Male",1,2))/1000/12*Inputs!$C$16</f>
        <v>0</v>
      </c>
      <c r="N31" s="56" t="n">
        <f aca="false">IF($V$1=1,MAX(F31+G31+H31+J31-K31-M31,0)*Inputs!$C$22/12,0)</f>
        <v>0</v>
      </c>
      <c r="O31" s="56" t="n">
        <f aca="false">IF(AND(MOD(A31,12)=0,B31&gt;=Inputs!$C$18),MAX(F31+G31+H31+J31-K31-M31-N31,0)*Inputs!$C$17,0)</f>
        <v>0</v>
      </c>
      <c r="P31" s="56" t="n">
        <f aca="false">F31+G31+H31+J31-K31-M31-N31+O31</f>
        <v>77869.2053624288</v>
      </c>
      <c r="Q31" s="56" t="n">
        <f aca="false">IF(OR(E31=1,P31&lt;=0),0,P31)</f>
        <v>77869.2053624288</v>
      </c>
      <c r="R31" s="15" t="n">
        <f aca="false">IF(OR(E31=1,AND(P31&lt;=0,I31&gt;0)),1,0)</f>
        <v>0</v>
      </c>
      <c r="S31" s="15" t="n">
        <f aca="false">IF(L31&gt;0,1,0)</f>
        <v>0</v>
      </c>
    </row>
    <row r="32" customFormat="false" ht="15" hidden="false" customHeight="false" outlineLevel="0" collapsed="false">
      <c r="A32" s="15" t="n">
        <v>31</v>
      </c>
      <c r="B32" s="15" t="n">
        <f aca="false">INT((A32-1)/12)+1</f>
        <v>3</v>
      </c>
      <c r="C32" s="15" t="n">
        <f aca="false">MIN(Inputs!$C$4+B32-1,99)</f>
        <v>76</v>
      </c>
      <c r="D32" s="55" t="n">
        <f aca="false">Inputs!$C$30</f>
        <v>0.07</v>
      </c>
      <c r="E32" s="15" t="n">
        <f aca="false">R31</f>
        <v>0</v>
      </c>
      <c r="F32" s="56" t="n">
        <f aca="false">Q31</f>
        <v>77869.2053624288</v>
      </c>
      <c r="G32" s="56" t="n">
        <f aca="false">IF(AND(MOD(A32-1,12)=0,B32&lt;=Inputs!$C$7,E32=0),Inputs!$C$6,0)</f>
        <v>0</v>
      </c>
      <c r="H32" s="56" t="n">
        <f aca="false">IF(B32=1,G32*Inputs!$C$9,0)</f>
        <v>0</v>
      </c>
      <c r="I32" s="56" t="n">
        <f aca="false">I31+G32</f>
        <v>72000</v>
      </c>
      <c r="J32" s="56" t="n">
        <f aca="false">(F32+G32+H32)*((1+D32)^(1/12)-1)</f>
        <v>440.283808320891</v>
      </c>
      <c r="K32" s="56" t="n">
        <f aca="false">(F32+G32+H32+J32)*(Inputs!$C$14+IF(B32&lt;=10,Inputs!$C$12,Inputs!$C$13))/12</f>
        <v>163.144769105728</v>
      </c>
      <c r="L32" s="56" t="n">
        <f aca="false">IF(OR(E32=1,A32&lt;=Inputs!$C$15),0,MAX(Inputs!$C$8*I32-(F32+G32+H32+J32-K32),0))</f>
        <v>0</v>
      </c>
      <c r="M32" s="56" t="n">
        <f aca="false">L32*INDEX(Rates!$B$2:$C$101,C32+1,IF(Inputs!$C$5="Male",1,2))/1000/12*Inputs!$C$16</f>
        <v>0</v>
      </c>
      <c r="N32" s="56" t="n">
        <f aca="false">IF($V$1=1,MAX(F32+G32+H32+J32-K32-M32,0)*Inputs!$C$22/12,0)</f>
        <v>0</v>
      </c>
      <c r="O32" s="56" t="n">
        <f aca="false">IF(AND(MOD(A32,12)=0,B32&gt;=Inputs!$C$18),MAX(F32+G32+H32+J32-K32-M32-N32,0)*Inputs!$C$17,0)</f>
        <v>0</v>
      </c>
      <c r="P32" s="56" t="n">
        <f aca="false">F32+G32+H32+J32-K32-M32-N32+O32</f>
        <v>78146.3444016439</v>
      </c>
      <c r="Q32" s="56" t="n">
        <f aca="false">IF(OR(E32=1,P32&lt;=0),0,P32)</f>
        <v>78146.3444016439</v>
      </c>
      <c r="R32" s="15" t="n">
        <f aca="false">IF(OR(E32=1,AND(P32&lt;=0,I32&gt;0)),1,0)</f>
        <v>0</v>
      </c>
      <c r="S32" s="15" t="n">
        <f aca="false">IF(L32&gt;0,1,0)</f>
        <v>0</v>
      </c>
    </row>
    <row r="33" customFormat="false" ht="15" hidden="false" customHeight="false" outlineLevel="0" collapsed="false">
      <c r="A33" s="15" t="n">
        <v>32</v>
      </c>
      <c r="B33" s="15" t="n">
        <f aca="false">INT((A33-1)/12)+1</f>
        <v>3</v>
      </c>
      <c r="C33" s="15" t="n">
        <f aca="false">MIN(Inputs!$C$4+B33-1,99)</f>
        <v>76</v>
      </c>
      <c r="D33" s="55" t="n">
        <f aca="false">Inputs!$C$30</f>
        <v>0.07</v>
      </c>
      <c r="E33" s="15" t="n">
        <f aca="false">R32</f>
        <v>0</v>
      </c>
      <c r="F33" s="56" t="n">
        <f aca="false">Q32</f>
        <v>78146.3444016439</v>
      </c>
      <c r="G33" s="56" t="n">
        <f aca="false">IF(AND(MOD(A33-1,12)=0,B33&lt;=Inputs!$C$7,E33=0),Inputs!$C$6,0)</f>
        <v>0</v>
      </c>
      <c r="H33" s="56" t="n">
        <f aca="false">IF(B33=1,G33*Inputs!$C$9,0)</f>
        <v>0</v>
      </c>
      <c r="I33" s="56" t="n">
        <f aca="false">I32+G33</f>
        <v>72000</v>
      </c>
      <c r="J33" s="56" t="n">
        <f aca="false">(F33+G33+H33)*((1+D33)^(1/12)-1)</f>
        <v>441.850792741139</v>
      </c>
      <c r="K33" s="56" t="n">
        <f aca="false">(F33+G33+H33+J33)*(Inputs!$C$14+IF(B33&lt;=10,Inputs!$C$12,Inputs!$C$13))/12</f>
        <v>163.725406654969</v>
      </c>
      <c r="L33" s="56" t="n">
        <f aca="false">IF(OR(E33=1,A33&lt;=Inputs!$C$15),0,MAX(Inputs!$C$8*I33-(F33+G33+H33+J33-K33),0))</f>
        <v>0</v>
      </c>
      <c r="M33" s="56" t="n">
        <f aca="false">L33*INDEX(Rates!$B$2:$C$101,C33+1,IF(Inputs!$C$5="Male",1,2))/1000/12*Inputs!$C$16</f>
        <v>0</v>
      </c>
      <c r="N33" s="56" t="n">
        <f aca="false">IF($V$1=1,MAX(F33+G33+H33+J33-K33-M33,0)*Inputs!$C$22/12,0)</f>
        <v>0</v>
      </c>
      <c r="O33" s="56" t="n">
        <f aca="false">IF(AND(MOD(A33,12)=0,B33&gt;=Inputs!$C$18),MAX(F33+G33+H33+J33-K33-M33-N33,0)*Inputs!$C$17,0)</f>
        <v>0</v>
      </c>
      <c r="P33" s="56" t="n">
        <f aca="false">F33+G33+H33+J33-K33-M33-N33+O33</f>
        <v>78424.4697877301</v>
      </c>
      <c r="Q33" s="56" t="n">
        <f aca="false">IF(OR(E33=1,P33&lt;=0),0,P33)</f>
        <v>78424.4697877301</v>
      </c>
      <c r="R33" s="15" t="n">
        <f aca="false">IF(OR(E33=1,AND(P33&lt;=0,I33&gt;0)),1,0)</f>
        <v>0</v>
      </c>
      <c r="S33" s="15" t="n">
        <f aca="false">IF(L33&gt;0,1,0)</f>
        <v>0</v>
      </c>
    </row>
    <row r="34" customFormat="false" ht="15" hidden="false" customHeight="false" outlineLevel="0" collapsed="false">
      <c r="A34" s="15" t="n">
        <v>33</v>
      </c>
      <c r="B34" s="15" t="n">
        <f aca="false">INT((A34-1)/12)+1</f>
        <v>3</v>
      </c>
      <c r="C34" s="15" t="n">
        <f aca="false">MIN(Inputs!$C$4+B34-1,99)</f>
        <v>76</v>
      </c>
      <c r="D34" s="55" t="n">
        <f aca="false">Inputs!$C$30</f>
        <v>0.07</v>
      </c>
      <c r="E34" s="15" t="n">
        <f aca="false">R33</f>
        <v>0</v>
      </c>
      <c r="F34" s="56" t="n">
        <f aca="false">Q33</f>
        <v>78424.4697877301</v>
      </c>
      <c r="G34" s="56" t="n">
        <f aca="false">IF(AND(MOD(A34-1,12)=0,B34&lt;=Inputs!$C$7,E34=0),Inputs!$C$6,0)</f>
        <v>0</v>
      </c>
      <c r="H34" s="56" t="n">
        <f aca="false">IF(B34=1,G34*Inputs!$C$9,0)</f>
        <v>0</v>
      </c>
      <c r="I34" s="56" t="n">
        <f aca="false">I33+G34</f>
        <v>72000</v>
      </c>
      <c r="J34" s="56" t="n">
        <f aca="false">(F34+G34+H34)*((1+D34)^(1/12)-1)</f>
        <v>443.423354109998</v>
      </c>
      <c r="K34" s="56" t="n">
        <f aca="false">(F34+G34+H34+J34)*(Inputs!$C$14+IF(B34&lt;=10,Inputs!$C$12,Inputs!$C$13))/12</f>
        <v>164.308110712167</v>
      </c>
      <c r="L34" s="56" t="n">
        <f aca="false">IF(OR(E34=1,A34&lt;=Inputs!$C$15),0,MAX(Inputs!$C$8*I34-(F34+G34+H34+J34-K34),0))</f>
        <v>0</v>
      </c>
      <c r="M34" s="56" t="n">
        <f aca="false">L34*INDEX(Rates!$B$2:$C$101,C34+1,IF(Inputs!$C$5="Male",1,2))/1000/12*Inputs!$C$16</f>
        <v>0</v>
      </c>
      <c r="N34" s="56" t="n">
        <f aca="false">IF($V$1=1,MAX(F34+G34+H34+J34-K34-M34,0)*Inputs!$C$22/12,0)</f>
        <v>0</v>
      </c>
      <c r="O34" s="56" t="n">
        <f aca="false">IF(AND(MOD(A34,12)=0,B34&gt;=Inputs!$C$18),MAX(F34+G34+H34+J34-K34-M34-N34,0)*Inputs!$C$17,0)</f>
        <v>0</v>
      </c>
      <c r="P34" s="56" t="n">
        <f aca="false">F34+G34+H34+J34-K34-M34-N34+O34</f>
        <v>78703.5850311279</v>
      </c>
      <c r="Q34" s="56" t="n">
        <f aca="false">IF(OR(E34=1,P34&lt;=0),0,P34)</f>
        <v>78703.5850311279</v>
      </c>
      <c r="R34" s="15" t="n">
        <f aca="false">IF(OR(E34=1,AND(P34&lt;=0,I34&gt;0)),1,0)</f>
        <v>0</v>
      </c>
      <c r="S34" s="15" t="n">
        <f aca="false">IF(L34&gt;0,1,0)</f>
        <v>0</v>
      </c>
    </row>
    <row r="35" customFormat="false" ht="15" hidden="false" customHeight="false" outlineLevel="0" collapsed="false">
      <c r="A35" s="15" t="n">
        <v>34</v>
      </c>
      <c r="B35" s="15" t="n">
        <f aca="false">INT((A35-1)/12)+1</f>
        <v>3</v>
      </c>
      <c r="C35" s="15" t="n">
        <f aca="false">MIN(Inputs!$C$4+B35-1,99)</f>
        <v>76</v>
      </c>
      <c r="D35" s="55" t="n">
        <f aca="false">Inputs!$C$30</f>
        <v>0.07</v>
      </c>
      <c r="E35" s="15" t="n">
        <f aca="false">R34</f>
        <v>0</v>
      </c>
      <c r="F35" s="56" t="n">
        <f aca="false">Q34</f>
        <v>78703.5850311279</v>
      </c>
      <c r="G35" s="56" t="n">
        <f aca="false">IF(AND(MOD(A35-1,12)=0,B35&lt;=Inputs!$C$7,E35=0),Inputs!$C$6,0)</f>
        <v>0</v>
      </c>
      <c r="H35" s="56" t="n">
        <f aca="false">IF(B35=1,G35*Inputs!$C$9,0)</f>
        <v>0</v>
      </c>
      <c r="I35" s="56" t="n">
        <f aca="false">I34+G35</f>
        <v>72000</v>
      </c>
      <c r="J35" s="56" t="n">
        <f aca="false">(F35+G35+H35)*((1+D35)^(1/12)-1)</f>
        <v>445.001512276011</v>
      </c>
      <c r="K35" s="56" t="n">
        <f aca="false">(F35+G35+H35+J35)*(Inputs!$C$14+IF(B35&lt;=10,Inputs!$C$12,Inputs!$C$13))/12</f>
        <v>164.892888632092</v>
      </c>
      <c r="L35" s="56" t="n">
        <f aca="false">IF(OR(E35=1,A35&lt;=Inputs!$C$15),0,MAX(Inputs!$C$8*I35-(F35+G35+H35+J35-K35),0))</f>
        <v>0</v>
      </c>
      <c r="M35" s="56" t="n">
        <f aca="false">L35*INDEX(Rates!$B$2:$C$101,C35+1,IF(Inputs!$C$5="Male",1,2))/1000/12*Inputs!$C$16</f>
        <v>0</v>
      </c>
      <c r="N35" s="56" t="n">
        <f aca="false">IF($V$1=1,MAX(F35+G35+H35+J35-K35-M35,0)*Inputs!$C$22/12,0)</f>
        <v>0</v>
      </c>
      <c r="O35" s="56" t="n">
        <f aca="false">IF(AND(MOD(A35,12)=0,B35&gt;=Inputs!$C$18),MAX(F35+G35+H35+J35-K35-M35-N35,0)*Inputs!$C$17,0)</f>
        <v>0</v>
      </c>
      <c r="P35" s="56" t="n">
        <f aca="false">F35+G35+H35+J35-K35-M35-N35+O35</f>
        <v>78983.6936547718</v>
      </c>
      <c r="Q35" s="56" t="n">
        <f aca="false">IF(OR(E35=1,P35&lt;=0),0,P35)</f>
        <v>78983.6936547718</v>
      </c>
      <c r="R35" s="15" t="n">
        <f aca="false">IF(OR(E35=1,AND(P35&lt;=0,I35&gt;0)),1,0)</f>
        <v>0</v>
      </c>
      <c r="S35" s="15" t="n">
        <f aca="false">IF(L35&gt;0,1,0)</f>
        <v>0</v>
      </c>
    </row>
    <row r="36" customFormat="false" ht="15" hidden="false" customHeight="false" outlineLevel="0" collapsed="false">
      <c r="A36" s="15" t="n">
        <v>35</v>
      </c>
      <c r="B36" s="15" t="n">
        <f aca="false">INT((A36-1)/12)+1</f>
        <v>3</v>
      </c>
      <c r="C36" s="15" t="n">
        <f aca="false">MIN(Inputs!$C$4+B36-1,99)</f>
        <v>76</v>
      </c>
      <c r="D36" s="55" t="n">
        <f aca="false">Inputs!$C$30</f>
        <v>0.07</v>
      </c>
      <c r="E36" s="15" t="n">
        <f aca="false">R35</f>
        <v>0</v>
      </c>
      <c r="F36" s="56" t="n">
        <f aca="false">Q35</f>
        <v>78983.6936547718</v>
      </c>
      <c r="G36" s="56" t="n">
        <f aca="false">IF(AND(MOD(A36-1,12)=0,B36&lt;=Inputs!$C$7,E36=0),Inputs!$C$6,0)</f>
        <v>0</v>
      </c>
      <c r="H36" s="56" t="n">
        <f aca="false">IF(B36=1,G36*Inputs!$C$9,0)</f>
        <v>0</v>
      </c>
      <c r="I36" s="56" t="n">
        <f aca="false">I35+G36</f>
        <v>72000</v>
      </c>
      <c r="J36" s="56" t="n">
        <f aca="false">(F36+G36+H36)*((1+D36)^(1/12)-1)</f>
        <v>446.585287158359</v>
      </c>
      <c r="K36" s="56" t="n">
        <f aca="false">(F36+G36+H36+J36)*(Inputs!$C$14+IF(B36&lt;=10,Inputs!$C$12,Inputs!$C$13))/12</f>
        <v>165.479747795688</v>
      </c>
      <c r="L36" s="56" t="n">
        <f aca="false">IF(OR(E36=1,A36&lt;=Inputs!$C$15),0,MAX(Inputs!$C$8*I36-(F36+G36+H36+J36-K36),0))</f>
        <v>0</v>
      </c>
      <c r="M36" s="56" t="n">
        <f aca="false">L36*INDEX(Rates!$B$2:$C$101,C36+1,IF(Inputs!$C$5="Male",1,2))/1000/12*Inputs!$C$16</f>
        <v>0</v>
      </c>
      <c r="N36" s="56" t="n">
        <f aca="false">IF($V$1=1,MAX(F36+G36+H36+J36-K36-M36,0)*Inputs!$C$22/12,0)</f>
        <v>0</v>
      </c>
      <c r="O36" s="56" t="n">
        <f aca="false">IF(AND(MOD(A36,12)=0,B36&gt;=Inputs!$C$18),MAX(F36+G36+H36+J36-K36-M36-N36,0)*Inputs!$C$17,0)</f>
        <v>0</v>
      </c>
      <c r="P36" s="56" t="n">
        <f aca="false">F36+G36+H36+J36-K36-M36-N36+O36</f>
        <v>79264.7991941345</v>
      </c>
      <c r="Q36" s="56" t="n">
        <f aca="false">IF(OR(E36=1,P36&lt;=0),0,P36)</f>
        <v>79264.7991941345</v>
      </c>
      <c r="R36" s="15" t="n">
        <f aca="false">IF(OR(E36=1,AND(P36&lt;=0,I36&gt;0)),1,0)</f>
        <v>0</v>
      </c>
      <c r="S36" s="15" t="n">
        <f aca="false">IF(L36&gt;0,1,0)</f>
        <v>0</v>
      </c>
    </row>
    <row r="37" customFormat="false" ht="15" hidden="false" customHeight="false" outlineLevel="0" collapsed="false">
      <c r="A37" s="15" t="n">
        <v>36</v>
      </c>
      <c r="B37" s="15" t="n">
        <f aca="false">INT((A37-1)/12)+1</f>
        <v>3</v>
      </c>
      <c r="C37" s="15" t="n">
        <f aca="false">MIN(Inputs!$C$4+B37-1,99)</f>
        <v>76</v>
      </c>
      <c r="D37" s="55" t="n">
        <f aca="false">Inputs!$C$30</f>
        <v>0.07</v>
      </c>
      <c r="E37" s="15" t="n">
        <f aca="false">R36</f>
        <v>0</v>
      </c>
      <c r="F37" s="56" t="n">
        <f aca="false">Q36</f>
        <v>79264.7991941345</v>
      </c>
      <c r="G37" s="56" t="n">
        <f aca="false">IF(AND(MOD(A37-1,12)=0,B37&lt;=Inputs!$C$7,E37=0),Inputs!$C$6,0)</f>
        <v>0</v>
      </c>
      <c r="H37" s="56" t="n">
        <f aca="false">IF(B37=1,G37*Inputs!$C$9,0)</f>
        <v>0</v>
      </c>
      <c r="I37" s="56" t="n">
        <f aca="false">I36+G37</f>
        <v>72000</v>
      </c>
      <c r="J37" s="56" t="n">
        <f aca="false">(F37+G37+H37)*((1+D37)^(1/12)-1)</f>
        <v>448.174698747121</v>
      </c>
      <c r="K37" s="56" t="n">
        <f aca="false">(F37+G37+H37+J37)*(Inputs!$C$14+IF(B37&lt;=10,Inputs!$C$12,Inputs!$C$13))/12</f>
        <v>166.06869561017</v>
      </c>
      <c r="L37" s="56" t="n">
        <f aca="false">IF(OR(E37=1,A37&lt;=Inputs!$C$15),0,MAX(Inputs!$C$8*I37-(F37+G37+H37+J37-K37),0))</f>
        <v>0</v>
      </c>
      <c r="M37" s="56" t="n">
        <f aca="false">L37*INDEX(Rates!$B$2:$C$101,C37+1,IF(Inputs!$C$5="Male",1,2))/1000/12*Inputs!$C$16</f>
        <v>0</v>
      </c>
      <c r="N37" s="56" t="n">
        <f aca="false">IF($V$1=1,MAX(F37+G37+H37+J37-K37-M37,0)*Inputs!$C$22/12,0)</f>
        <v>0</v>
      </c>
      <c r="O37" s="56" t="n">
        <f aca="false">IF(AND(MOD(A37,12)=0,B37&gt;=Inputs!$C$18),MAX(F37+G37+H37+J37-K37-M37-N37,0)*Inputs!$C$17,0)</f>
        <v>0</v>
      </c>
      <c r="P37" s="56" t="n">
        <f aca="false">F37+G37+H37+J37-K37-M37-N37+O37</f>
        <v>79546.9051972715</v>
      </c>
      <c r="Q37" s="56" t="n">
        <f aca="false">IF(OR(E37=1,P37&lt;=0),0,P37)</f>
        <v>79546.9051972715</v>
      </c>
      <c r="R37" s="15" t="n">
        <f aca="false">IF(OR(E37=1,AND(P37&lt;=0,I37&gt;0)),1,0)</f>
        <v>0</v>
      </c>
      <c r="S37" s="15" t="n">
        <f aca="false">IF(L37&gt;0,1,0)</f>
        <v>0</v>
      </c>
    </row>
    <row r="38" customFormat="false" ht="15" hidden="false" customHeight="false" outlineLevel="0" collapsed="false">
      <c r="A38" s="15" t="n">
        <v>37</v>
      </c>
      <c r="B38" s="15" t="n">
        <f aca="false">INT((A38-1)/12)+1</f>
        <v>4</v>
      </c>
      <c r="C38" s="15" t="n">
        <f aca="false">MIN(Inputs!$C$4+B38-1,99)</f>
        <v>77</v>
      </c>
      <c r="D38" s="55" t="n">
        <f aca="false">Inputs!$C$30</f>
        <v>0.07</v>
      </c>
      <c r="E38" s="15" t="n">
        <f aca="false">R37</f>
        <v>0</v>
      </c>
      <c r="F38" s="56" t="n">
        <f aca="false">Q37</f>
        <v>79546.9051972715</v>
      </c>
      <c r="G38" s="56" t="n">
        <f aca="false">IF(AND(MOD(A38-1,12)=0,B38&lt;=Inputs!$C$7,E38=0),Inputs!$C$6,0)</f>
        <v>24000</v>
      </c>
      <c r="H38" s="56" t="n">
        <f aca="false">IF(B38=1,G38*Inputs!$C$9,0)</f>
        <v>0</v>
      </c>
      <c r="I38" s="56" t="n">
        <f aca="false">I37+G38</f>
        <v>96000</v>
      </c>
      <c r="J38" s="56" t="n">
        <f aca="false">(F38+G38+H38)*((1+D38)^(1/12)-1)</f>
        <v>585.469256401244</v>
      </c>
      <c r="K38" s="56" t="n">
        <f aca="false">(F38+G38+H38+J38)*(Inputs!$C$14+IF(B38&lt;=10,Inputs!$C$12,Inputs!$C$13))/12</f>
        <v>216.942446778485</v>
      </c>
      <c r="L38" s="56" t="n">
        <f aca="false">IF(OR(E38=1,A38&lt;=Inputs!$C$15),0,MAX(Inputs!$C$8*I38-(F38+G38+H38+J38-K38),0))</f>
        <v>0</v>
      </c>
      <c r="M38" s="56" t="n">
        <f aca="false">L38*INDEX(Rates!$B$2:$C$101,C38+1,IF(Inputs!$C$5="Male",1,2))/1000/12*Inputs!$C$16</f>
        <v>0</v>
      </c>
      <c r="N38" s="56" t="n">
        <f aca="false">IF($V$1=1,MAX(F38+G38+H38+J38-K38-M38,0)*Inputs!$C$22/12,0)</f>
        <v>0</v>
      </c>
      <c r="O38" s="56" t="n">
        <f aca="false">IF(AND(MOD(A38,12)=0,B38&gt;=Inputs!$C$18),MAX(F38+G38+H38+J38-K38-M38-N38,0)*Inputs!$C$17,0)</f>
        <v>0</v>
      </c>
      <c r="P38" s="56" t="n">
        <f aca="false">F38+G38+H38+J38-K38-M38-N38+O38</f>
        <v>103915.432006894</v>
      </c>
      <c r="Q38" s="56" t="n">
        <f aca="false">IF(OR(E38=1,P38&lt;=0),0,P38)</f>
        <v>103915.432006894</v>
      </c>
      <c r="R38" s="15" t="n">
        <f aca="false">IF(OR(E38=1,AND(P38&lt;=0,I38&gt;0)),1,0)</f>
        <v>0</v>
      </c>
      <c r="S38" s="15" t="n">
        <f aca="false">IF(L38&gt;0,1,0)</f>
        <v>0</v>
      </c>
    </row>
    <row r="39" customFormat="false" ht="15" hidden="false" customHeight="false" outlineLevel="0" collapsed="false">
      <c r="A39" s="15" t="n">
        <v>38</v>
      </c>
      <c r="B39" s="15" t="n">
        <f aca="false">INT((A39-1)/12)+1</f>
        <v>4</v>
      </c>
      <c r="C39" s="15" t="n">
        <f aca="false">MIN(Inputs!$C$4+B39-1,99)</f>
        <v>77</v>
      </c>
      <c r="D39" s="55" t="n">
        <f aca="false">Inputs!$C$30</f>
        <v>0.07</v>
      </c>
      <c r="E39" s="15" t="n">
        <f aca="false">R38</f>
        <v>0</v>
      </c>
      <c r="F39" s="56" t="n">
        <f aca="false">Q38</f>
        <v>103915.432006894</v>
      </c>
      <c r="G39" s="56" t="n">
        <f aca="false">IF(AND(MOD(A39-1,12)=0,B39&lt;=Inputs!$C$7,E39=0),Inputs!$C$6,0)</f>
        <v>0</v>
      </c>
      <c r="H39" s="56" t="n">
        <f aca="false">IF(B39=1,G39*Inputs!$C$9,0)</f>
        <v>0</v>
      </c>
      <c r="I39" s="56" t="n">
        <f aca="false">I38+G39</f>
        <v>96000</v>
      </c>
      <c r="J39" s="56" t="n">
        <f aca="false">(F39+G39+H39)*((1+D39)^(1/12)-1)</f>
        <v>587.552960562007</v>
      </c>
      <c r="K39" s="56" t="n">
        <f aca="false">(F39+G39+H39+J39)*(Inputs!$C$14+IF(B39&lt;=10,Inputs!$C$12,Inputs!$C$13))/12</f>
        <v>217.714552015534</v>
      </c>
      <c r="L39" s="56" t="n">
        <f aca="false">IF(OR(E39=1,A39&lt;=Inputs!$C$15),0,MAX(Inputs!$C$8*I39-(F39+G39+H39+J39-K39),0))</f>
        <v>0</v>
      </c>
      <c r="M39" s="56" t="n">
        <f aca="false">L39*INDEX(Rates!$B$2:$C$101,C39+1,IF(Inputs!$C$5="Male",1,2))/1000/12*Inputs!$C$16</f>
        <v>0</v>
      </c>
      <c r="N39" s="56" t="n">
        <f aca="false">IF($V$1=1,MAX(F39+G39+H39+J39-K39-M39,0)*Inputs!$C$22/12,0)</f>
        <v>0</v>
      </c>
      <c r="O39" s="56" t="n">
        <f aca="false">IF(AND(MOD(A39,12)=0,B39&gt;=Inputs!$C$18),MAX(F39+G39+H39+J39-K39-M39-N39,0)*Inputs!$C$17,0)</f>
        <v>0</v>
      </c>
      <c r="P39" s="56" t="n">
        <f aca="false">F39+G39+H39+J39-K39-M39-N39+O39</f>
        <v>104285.270415441</v>
      </c>
      <c r="Q39" s="56" t="n">
        <f aca="false">IF(OR(E39=1,P39&lt;=0),0,P39)</f>
        <v>104285.270415441</v>
      </c>
      <c r="R39" s="15" t="n">
        <f aca="false">IF(OR(E39=1,AND(P39&lt;=0,I39&gt;0)),1,0)</f>
        <v>0</v>
      </c>
      <c r="S39" s="15" t="n">
        <f aca="false">IF(L39&gt;0,1,0)</f>
        <v>0</v>
      </c>
    </row>
    <row r="40" customFormat="false" ht="15" hidden="false" customHeight="false" outlineLevel="0" collapsed="false">
      <c r="A40" s="15" t="n">
        <v>39</v>
      </c>
      <c r="B40" s="15" t="n">
        <f aca="false">INT((A40-1)/12)+1</f>
        <v>4</v>
      </c>
      <c r="C40" s="15" t="n">
        <f aca="false">MIN(Inputs!$C$4+B40-1,99)</f>
        <v>77</v>
      </c>
      <c r="D40" s="55" t="n">
        <f aca="false">Inputs!$C$30</f>
        <v>0.07</v>
      </c>
      <c r="E40" s="15" t="n">
        <f aca="false">R39</f>
        <v>0</v>
      </c>
      <c r="F40" s="56" t="n">
        <f aca="false">Q39</f>
        <v>104285.270415441</v>
      </c>
      <c r="G40" s="56" t="n">
        <f aca="false">IF(AND(MOD(A40-1,12)=0,B40&lt;=Inputs!$C$7,E40=0),Inputs!$C$6,0)</f>
        <v>0</v>
      </c>
      <c r="H40" s="56" t="n">
        <f aca="false">IF(B40=1,G40*Inputs!$C$9,0)</f>
        <v>0</v>
      </c>
      <c r="I40" s="56" t="n">
        <f aca="false">I39+G40</f>
        <v>96000</v>
      </c>
      <c r="J40" s="56" t="n">
        <f aca="false">(F40+G40+H40)*((1+D40)^(1/12)-1)</f>
        <v>589.644080693776</v>
      </c>
      <c r="K40" s="56" t="n">
        <f aca="false">(F40+G40+H40+J40)*(Inputs!$C$14+IF(B40&lt;=10,Inputs!$C$12,Inputs!$C$13))/12</f>
        <v>218.48940520028</v>
      </c>
      <c r="L40" s="56" t="n">
        <f aca="false">IF(OR(E40=1,A40&lt;=Inputs!$C$15),0,MAX(Inputs!$C$8*I40-(F40+G40+H40+J40-K40),0))</f>
        <v>0</v>
      </c>
      <c r="M40" s="56" t="n">
        <f aca="false">L40*INDEX(Rates!$B$2:$C$101,C40+1,IF(Inputs!$C$5="Male",1,2))/1000/12*Inputs!$C$16</f>
        <v>0</v>
      </c>
      <c r="N40" s="56" t="n">
        <f aca="false">IF($V$1=1,MAX(F40+G40+H40+J40-K40-M40,0)*Inputs!$C$22/12,0)</f>
        <v>0</v>
      </c>
      <c r="O40" s="56" t="n">
        <f aca="false">IF(AND(MOD(A40,12)=0,B40&gt;=Inputs!$C$18),MAX(F40+G40+H40+J40-K40-M40-N40,0)*Inputs!$C$17,0)</f>
        <v>0</v>
      </c>
      <c r="P40" s="56" t="n">
        <f aca="false">F40+G40+H40+J40-K40-M40-N40+O40</f>
        <v>104656.425090934</v>
      </c>
      <c r="Q40" s="56" t="n">
        <f aca="false">IF(OR(E40=1,P40&lt;=0),0,P40)</f>
        <v>104656.425090934</v>
      </c>
      <c r="R40" s="15" t="n">
        <f aca="false">IF(OR(E40=1,AND(P40&lt;=0,I40&gt;0)),1,0)</f>
        <v>0</v>
      </c>
      <c r="S40" s="15" t="n">
        <f aca="false">IF(L40&gt;0,1,0)</f>
        <v>0</v>
      </c>
    </row>
    <row r="41" customFormat="false" ht="15" hidden="false" customHeight="false" outlineLevel="0" collapsed="false">
      <c r="A41" s="15" t="n">
        <v>40</v>
      </c>
      <c r="B41" s="15" t="n">
        <f aca="false">INT((A41-1)/12)+1</f>
        <v>4</v>
      </c>
      <c r="C41" s="15" t="n">
        <f aca="false">MIN(Inputs!$C$4+B41-1,99)</f>
        <v>77</v>
      </c>
      <c r="D41" s="55" t="n">
        <f aca="false">Inputs!$C$30</f>
        <v>0.07</v>
      </c>
      <c r="E41" s="15" t="n">
        <f aca="false">R40</f>
        <v>0</v>
      </c>
      <c r="F41" s="56" t="n">
        <f aca="false">Q40</f>
        <v>104656.425090934</v>
      </c>
      <c r="G41" s="56" t="n">
        <f aca="false">IF(AND(MOD(A41-1,12)=0,B41&lt;=Inputs!$C$7,E41=0),Inputs!$C$6,0)</f>
        <v>0</v>
      </c>
      <c r="H41" s="56" t="n">
        <f aca="false">IF(B41=1,G41*Inputs!$C$9,0)</f>
        <v>0</v>
      </c>
      <c r="I41" s="56" t="n">
        <f aca="false">I40+G41</f>
        <v>96000</v>
      </c>
      <c r="J41" s="56" t="n">
        <f aca="false">(F41+G41+H41)*((1+D41)^(1/12)-1)</f>
        <v>591.742643190231</v>
      </c>
      <c r="K41" s="56" t="n">
        <f aca="false">(F41+G41+H41+J41)*(Inputs!$C$14+IF(B41&lt;=10,Inputs!$C$12,Inputs!$C$13))/12</f>
        <v>219.267016112759</v>
      </c>
      <c r="L41" s="56" t="n">
        <f aca="false">IF(OR(E41=1,A41&lt;=Inputs!$C$15),0,MAX(Inputs!$C$8*I41-(F41+G41+H41+J41-K41),0))</f>
        <v>0</v>
      </c>
      <c r="M41" s="56" t="n">
        <f aca="false">L41*INDEX(Rates!$B$2:$C$101,C41+1,IF(Inputs!$C$5="Male",1,2))/1000/12*Inputs!$C$16</f>
        <v>0</v>
      </c>
      <c r="N41" s="56" t="n">
        <f aca="false">IF($V$1=1,MAX(F41+G41+H41+J41-K41-M41,0)*Inputs!$C$22/12,0)</f>
        <v>0</v>
      </c>
      <c r="O41" s="56" t="n">
        <f aca="false">IF(AND(MOD(A41,12)=0,B41&gt;=Inputs!$C$18),MAX(F41+G41+H41+J41-K41-M41-N41,0)*Inputs!$C$17,0)</f>
        <v>0</v>
      </c>
      <c r="P41" s="56" t="n">
        <f aca="false">F41+G41+H41+J41-K41-M41-N41+O41</f>
        <v>105028.900718012</v>
      </c>
      <c r="Q41" s="56" t="n">
        <f aca="false">IF(OR(E41=1,P41&lt;=0),0,P41)</f>
        <v>105028.900718012</v>
      </c>
      <c r="R41" s="15" t="n">
        <f aca="false">IF(OR(E41=1,AND(P41&lt;=0,I41&gt;0)),1,0)</f>
        <v>0</v>
      </c>
      <c r="S41" s="15" t="n">
        <f aca="false">IF(L41&gt;0,1,0)</f>
        <v>0</v>
      </c>
    </row>
    <row r="42" customFormat="false" ht="15" hidden="false" customHeight="false" outlineLevel="0" collapsed="false">
      <c r="A42" s="15" t="n">
        <v>41</v>
      </c>
      <c r="B42" s="15" t="n">
        <f aca="false">INT((A42-1)/12)+1</f>
        <v>4</v>
      </c>
      <c r="C42" s="15" t="n">
        <f aca="false">MIN(Inputs!$C$4+B42-1,99)</f>
        <v>77</v>
      </c>
      <c r="D42" s="55" t="n">
        <f aca="false">Inputs!$C$30</f>
        <v>0.07</v>
      </c>
      <c r="E42" s="15" t="n">
        <f aca="false">R41</f>
        <v>0</v>
      </c>
      <c r="F42" s="56" t="n">
        <f aca="false">Q41</f>
        <v>105028.900718012</v>
      </c>
      <c r="G42" s="56" t="n">
        <f aca="false">IF(AND(MOD(A42-1,12)=0,B42&lt;=Inputs!$C$7,E42=0),Inputs!$C$6,0)</f>
        <v>0</v>
      </c>
      <c r="H42" s="56" t="n">
        <f aca="false">IF(B42=1,G42*Inputs!$C$9,0)</f>
        <v>0</v>
      </c>
      <c r="I42" s="56" t="n">
        <f aca="false">I41+G42</f>
        <v>96000</v>
      </c>
      <c r="J42" s="56" t="n">
        <f aca="false">(F42+G42+H42)*((1+D42)^(1/12)-1)</f>
        <v>593.848674538992</v>
      </c>
      <c r="K42" s="56" t="n">
        <f aca="false">(F42+G42+H42+J42)*(Inputs!$C$14+IF(B42&lt;=10,Inputs!$C$12,Inputs!$C$13))/12</f>
        <v>220.047394567814</v>
      </c>
      <c r="L42" s="56" t="n">
        <f aca="false">IF(OR(E42=1,A42&lt;=Inputs!$C$15),0,MAX(Inputs!$C$8*I42-(F42+G42+H42+J42-K42),0))</f>
        <v>0</v>
      </c>
      <c r="M42" s="56" t="n">
        <f aca="false">L42*INDEX(Rates!$B$2:$C$101,C42+1,IF(Inputs!$C$5="Male",1,2))/1000/12*Inputs!$C$16</f>
        <v>0</v>
      </c>
      <c r="N42" s="56" t="n">
        <f aca="false">IF($V$1=1,MAX(F42+G42+H42+J42-K42-M42,0)*Inputs!$C$22/12,0)</f>
        <v>0</v>
      </c>
      <c r="O42" s="56" t="n">
        <f aca="false">IF(AND(MOD(A42,12)=0,B42&gt;=Inputs!$C$18),MAX(F42+G42+H42+J42-K42-M42-N42,0)*Inputs!$C$17,0)</f>
        <v>0</v>
      </c>
      <c r="P42" s="56" t="n">
        <f aca="false">F42+G42+H42+J42-K42-M42-N42+O42</f>
        <v>105402.701997983</v>
      </c>
      <c r="Q42" s="56" t="n">
        <f aca="false">IF(OR(E42=1,P42&lt;=0),0,P42)</f>
        <v>105402.701997983</v>
      </c>
      <c r="R42" s="15" t="n">
        <f aca="false">IF(OR(E42=1,AND(P42&lt;=0,I42&gt;0)),1,0)</f>
        <v>0</v>
      </c>
      <c r="S42" s="15" t="n">
        <f aca="false">IF(L42&gt;0,1,0)</f>
        <v>0</v>
      </c>
    </row>
    <row r="43" customFormat="false" ht="15" hidden="false" customHeight="false" outlineLevel="0" collapsed="false">
      <c r="A43" s="15" t="n">
        <v>42</v>
      </c>
      <c r="B43" s="15" t="n">
        <f aca="false">INT((A43-1)/12)+1</f>
        <v>4</v>
      </c>
      <c r="C43" s="15" t="n">
        <f aca="false">MIN(Inputs!$C$4+B43-1,99)</f>
        <v>77</v>
      </c>
      <c r="D43" s="55" t="n">
        <f aca="false">Inputs!$C$30</f>
        <v>0.07</v>
      </c>
      <c r="E43" s="15" t="n">
        <f aca="false">R42</f>
        <v>0</v>
      </c>
      <c r="F43" s="56" t="n">
        <f aca="false">Q42</f>
        <v>105402.701997983</v>
      </c>
      <c r="G43" s="56" t="n">
        <f aca="false">IF(AND(MOD(A43-1,12)=0,B43&lt;=Inputs!$C$7,E43=0),Inputs!$C$6,0)</f>
        <v>0</v>
      </c>
      <c r="H43" s="56" t="n">
        <f aca="false">IF(B43=1,G43*Inputs!$C$9,0)</f>
        <v>0</v>
      </c>
      <c r="I43" s="56" t="n">
        <f aca="false">I42+G43</f>
        <v>96000</v>
      </c>
      <c r="J43" s="56" t="n">
        <f aca="false">(F43+G43+H43)*((1+D43)^(1/12)-1)</f>
        <v>595.962201321947</v>
      </c>
      <c r="K43" s="56" t="n">
        <f aca="false">(F43+G43+H43+J43)*(Inputs!$C$14+IF(B43&lt;=10,Inputs!$C$12,Inputs!$C$13))/12</f>
        <v>220.830550415218</v>
      </c>
      <c r="L43" s="56" t="n">
        <f aca="false">IF(OR(E43=1,A43&lt;=Inputs!$C$15),0,MAX(Inputs!$C$8*I43-(F43+G43+H43+J43-K43),0))</f>
        <v>0</v>
      </c>
      <c r="M43" s="56" t="n">
        <f aca="false">L43*INDEX(Rates!$B$2:$C$101,C43+1,IF(Inputs!$C$5="Male",1,2))/1000/12*Inputs!$C$16</f>
        <v>0</v>
      </c>
      <c r="N43" s="56" t="n">
        <f aca="false">IF($V$1=1,MAX(F43+G43+H43+J43-K43-M43,0)*Inputs!$C$22/12,0)</f>
        <v>0</v>
      </c>
      <c r="O43" s="56" t="n">
        <f aca="false">IF(AND(MOD(A43,12)=0,B43&gt;=Inputs!$C$18),MAX(F43+G43+H43+J43-K43-M43-N43,0)*Inputs!$C$17,0)</f>
        <v>0</v>
      </c>
      <c r="P43" s="56" t="n">
        <f aca="false">F43+G43+H43+J43-K43-M43-N43+O43</f>
        <v>105777.83364889</v>
      </c>
      <c r="Q43" s="56" t="n">
        <f aca="false">IF(OR(E43=1,P43&lt;=0),0,P43)</f>
        <v>105777.83364889</v>
      </c>
      <c r="R43" s="15" t="n">
        <f aca="false">IF(OR(E43=1,AND(P43&lt;=0,I43&gt;0)),1,0)</f>
        <v>0</v>
      </c>
      <c r="S43" s="15" t="n">
        <f aca="false">IF(L43&gt;0,1,0)</f>
        <v>0</v>
      </c>
    </row>
    <row r="44" customFormat="false" ht="15" hidden="false" customHeight="false" outlineLevel="0" collapsed="false">
      <c r="A44" s="15" t="n">
        <v>43</v>
      </c>
      <c r="B44" s="15" t="n">
        <f aca="false">INT((A44-1)/12)+1</f>
        <v>4</v>
      </c>
      <c r="C44" s="15" t="n">
        <f aca="false">MIN(Inputs!$C$4+B44-1,99)</f>
        <v>77</v>
      </c>
      <c r="D44" s="55" t="n">
        <f aca="false">Inputs!$C$30</f>
        <v>0.07</v>
      </c>
      <c r="E44" s="15" t="n">
        <f aca="false">R43</f>
        <v>0</v>
      </c>
      <c r="F44" s="56" t="n">
        <f aca="false">Q43</f>
        <v>105777.83364889</v>
      </c>
      <c r="G44" s="56" t="n">
        <f aca="false">IF(AND(MOD(A44-1,12)=0,B44&lt;=Inputs!$C$7,E44=0),Inputs!$C$6,0)</f>
        <v>0</v>
      </c>
      <c r="H44" s="56" t="n">
        <f aca="false">IF(B44=1,G44*Inputs!$C$9,0)</f>
        <v>0</v>
      </c>
      <c r="I44" s="56" t="n">
        <f aca="false">I43+G44</f>
        <v>96000</v>
      </c>
      <c r="J44" s="56" t="n">
        <f aca="false">(F44+G44+H44)*((1+D44)^(1/12)-1)</f>
        <v>598.083250215591</v>
      </c>
      <c r="K44" s="56" t="n">
        <f aca="false">(F44+G44+H44+J44)*(Inputs!$C$14+IF(B44&lt;=10,Inputs!$C$12,Inputs!$C$13))/12</f>
        <v>221.616493539802</v>
      </c>
      <c r="L44" s="56" t="n">
        <f aca="false">IF(OR(E44=1,A44&lt;=Inputs!$C$15),0,MAX(Inputs!$C$8*I44-(F44+G44+H44+J44-K44),0))</f>
        <v>0</v>
      </c>
      <c r="M44" s="56" t="n">
        <f aca="false">L44*INDEX(Rates!$B$2:$C$101,C44+1,IF(Inputs!$C$5="Male",1,2))/1000/12*Inputs!$C$16</f>
        <v>0</v>
      </c>
      <c r="N44" s="56" t="n">
        <f aca="false">IF($V$1=1,MAX(F44+G44+H44+J44-K44-M44,0)*Inputs!$C$22/12,0)</f>
        <v>0</v>
      </c>
      <c r="O44" s="56" t="n">
        <f aca="false">IF(AND(MOD(A44,12)=0,B44&gt;=Inputs!$C$18),MAX(F44+G44+H44+J44-K44-M44-N44,0)*Inputs!$C$17,0)</f>
        <v>0</v>
      </c>
      <c r="P44" s="56" t="n">
        <f aca="false">F44+G44+H44+J44-K44-M44-N44+O44</f>
        <v>106154.300405565</v>
      </c>
      <c r="Q44" s="56" t="n">
        <f aca="false">IF(OR(E44=1,P44&lt;=0),0,P44)</f>
        <v>106154.300405565</v>
      </c>
      <c r="R44" s="15" t="n">
        <f aca="false">IF(OR(E44=1,AND(P44&lt;=0,I44&gt;0)),1,0)</f>
        <v>0</v>
      </c>
      <c r="S44" s="15" t="n">
        <f aca="false">IF(L44&gt;0,1,0)</f>
        <v>0</v>
      </c>
    </row>
    <row r="45" customFormat="false" ht="15" hidden="false" customHeight="false" outlineLevel="0" collapsed="false">
      <c r="A45" s="15" t="n">
        <v>44</v>
      </c>
      <c r="B45" s="15" t="n">
        <f aca="false">INT((A45-1)/12)+1</f>
        <v>4</v>
      </c>
      <c r="C45" s="15" t="n">
        <f aca="false">MIN(Inputs!$C$4+B45-1,99)</f>
        <v>77</v>
      </c>
      <c r="D45" s="55" t="n">
        <f aca="false">Inputs!$C$30</f>
        <v>0.07</v>
      </c>
      <c r="E45" s="15" t="n">
        <f aca="false">R44</f>
        <v>0</v>
      </c>
      <c r="F45" s="56" t="n">
        <f aca="false">Q44</f>
        <v>106154.300405565</v>
      </c>
      <c r="G45" s="56" t="n">
        <f aca="false">IF(AND(MOD(A45-1,12)=0,B45&lt;=Inputs!$C$7,E45=0),Inputs!$C$6,0)</f>
        <v>0</v>
      </c>
      <c r="H45" s="56" t="n">
        <f aca="false">IF(B45=1,G45*Inputs!$C$9,0)</f>
        <v>0</v>
      </c>
      <c r="I45" s="56" t="n">
        <f aca="false">I44+G45</f>
        <v>96000</v>
      </c>
      <c r="J45" s="56" t="n">
        <f aca="false">(F45+G45+H45)*((1+D45)^(1/12)-1)</f>
        <v>600.211847991361</v>
      </c>
      <c r="K45" s="56" t="n">
        <f aca="false">(F45+G45+H45+J45)*(Inputs!$C$14+IF(B45&lt;=10,Inputs!$C$12,Inputs!$C$13))/12</f>
        <v>222.405233861577</v>
      </c>
      <c r="L45" s="56" t="n">
        <f aca="false">IF(OR(E45=1,A45&lt;=Inputs!$C$15),0,MAX(Inputs!$C$8*I45-(F45+G45+H45+J45-K45),0))</f>
        <v>0</v>
      </c>
      <c r="M45" s="56" t="n">
        <f aca="false">L45*INDEX(Rates!$B$2:$C$101,C45+1,IF(Inputs!$C$5="Male",1,2))/1000/12*Inputs!$C$16</f>
        <v>0</v>
      </c>
      <c r="N45" s="56" t="n">
        <f aca="false">IF($V$1=1,MAX(F45+G45+H45+J45-K45-M45,0)*Inputs!$C$22/12,0)</f>
        <v>0</v>
      </c>
      <c r="O45" s="56" t="n">
        <f aca="false">IF(AND(MOD(A45,12)=0,B45&gt;=Inputs!$C$18),MAX(F45+G45+H45+J45-K45-M45-N45,0)*Inputs!$C$17,0)</f>
        <v>0</v>
      </c>
      <c r="P45" s="56" t="n">
        <f aca="false">F45+G45+H45+J45-K45-M45-N45+O45</f>
        <v>106532.107019695</v>
      </c>
      <c r="Q45" s="56" t="n">
        <f aca="false">IF(OR(E45=1,P45&lt;=0),0,P45)</f>
        <v>106532.107019695</v>
      </c>
      <c r="R45" s="15" t="n">
        <f aca="false">IF(OR(E45=1,AND(P45&lt;=0,I45&gt;0)),1,0)</f>
        <v>0</v>
      </c>
      <c r="S45" s="15" t="n">
        <f aca="false">IF(L45&gt;0,1,0)</f>
        <v>0</v>
      </c>
    </row>
    <row r="46" customFormat="false" ht="15" hidden="false" customHeight="false" outlineLevel="0" collapsed="false">
      <c r="A46" s="15" t="n">
        <v>45</v>
      </c>
      <c r="B46" s="15" t="n">
        <f aca="false">INT((A46-1)/12)+1</f>
        <v>4</v>
      </c>
      <c r="C46" s="15" t="n">
        <f aca="false">MIN(Inputs!$C$4+B46-1,99)</f>
        <v>77</v>
      </c>
      <c r="D46" s="55" t="n">
        <f aca="false">Inputs!$C$30</f>
        <v>0.07</v>
      </c>
      <c r="E46" s="15" t="n">
        <f aca="false">R45</f>
        <v>0</v>
      </c>
      <c r="F46" s="56" t="n">
        <f aca="false">Q45</f>
        <v>106532.107019695</v>
      </c>
      <c r="G46" s="56" t="n">
        <f aca="false">IF(AND(MOD(A46-1,12)=0,B46&lt;=Inputs!$C$7,E46=0),Inputs!$C$6,0)</f>
        <v>0</v>
      </c>
      <c r="H46" s="56" t="n">
        <f aca="false">IF(B46=1,G46*Inputs!$C$9,0)</f>
        <v>0</v>
      </c>
      <c r="I46" s="56" t="n">
        <f aca="false">I45+G46</f>
        <v>96000</v>
      </c>
      <c r="J46" s="56" t="n">
        <f aca="false">(F46+G46+H46)*((1+D46)^(1/12)-1)</f>
        <v>602.348021515974</v>
      </c>
      <c r="K46" s="56" t="n">
        <f aca="false">(F46+G46+H46+J46)*(Inputs!$C$14+IF(B46&lt;=10,Inputs!$C$12,Inputs!$C$13))/12</f>
        <v>223.196781335857</v>
      </c>
      <c r="L46" s="56" t="n">
        <f aca="false">IF(OR(E46=1,A46&lt;=Inputs!$C$15),0,MAX(Inputs!$C$8*I46-(F46+G46+H46+J46-K46),0))</f>
        <v>0</v>
      </c>
      <c r="M46" s="56" t="n">
        <f aca="false">L46*INDEX(Rates!$B$2:$C$101,C46+1,IF(Inputs!$C$5="Male",1,2))/1000/12*Inputs!$C$16</f>
        <v>0</v>
      </c>
      <c r="N46" s="56" t="n">
        <f aca="false">IF($V$1=1,MAX(F46+G46+H46+J46-K46-M46,0)*Inputs!$C$22/12,0)</f>
        <v>0</v>
      </c>
      <c r="O46" s="56" t="n">
        <f aca="false">IF(AND(MOD(A46,12)=0,B46&gt;=Inputs!$C$18),MAX(F46+G46+H46+J46-K46-M46-N46,0)*Inputs!$C$17,0)</f>
        <v>0</v>
      </c>
      <c r="P46" s="56" t="n">
        <f aca="false">F46+G46+H46+J46-K46-M46-N46+O46</f>
        <v>106911.258259875</v>
      </c>
      <c r="Q46" s="56" t="n">
        <f aca="false">IF(OR(E46=1,P46&lt;=0),0,P46)</f>
        <v>106911.258259875</v>
      </c>
      <c r="R46" s="15" t="n">
        <f aca="false">IF(OR(E46=1,AND(P46&lt;=0,I46&gt;0)),1,0)</f>
        <v>0</v>
      </c>
      <c r="S46" s="15" t="n">
        <f aca="false">IF(L46&gt;0,1,0)</f>
        <v>0</v>
      </c>
    </row>
    <row r="47" customFormat="false" ht="15" hidden="false" customHeight="false" outlineLevel="0" collapsed="false">
      <c r="A47" s="15" t="n">
        <v>46</v>
      </c>
      <c r="B47" s="15" t="n">
        <f aca="false">INT((A47-1)/12)+1</f>
        <v>4</v>
      </c>
      <c r="C47" s="15" t="n">
        <f aca="false">MIN(Inputs!$C$4+B47-1,99)</f>
        <v>77</v>
      </c>
      <c r="D47" s="55" t="n">
        <f aca="false">Inputs!$C$30</f>
        <v>0.07</v>
      </c>
      <c r="E47" s="15" t="n">
        <f aca="false">R46</f>
        <v>0</v>
      </c>
      <c r="F47" s="56" t="n">
        <f aca="false">Q46</f>
        <v>106911.258259875</v>
      </c>
      <c r="G47" s="56" t="n">
        <f aca="false">IF(AND(MOD(A47-1,12)=0,B47&lt;=Inputs!$C$7,E47=0),Inputs!$C$6,0)</f>
        <v>0</v>
      </c>
      <c r="H47" s="56" t="n">
        <f aca="false">IF(B47=1,G47*Inputs!$C$9,0)</f>
        <v>0</v>
      </c>
      <c r="I47" s="56" t="n">
        <f aca="false">I46+G47</f>
        <v>96000</v>
      </c>
      <c r="J47" s="56" t="n">
        <f aca="false">(F47+G47+H47)*((1+D47)^(1/12)-1)</f>
        <v>604.491797751768</v>
      </c>
      <c r="K47" s="56" t="n">
        <f aca="false">(F47+G47+H47+J47)*(Inputs!$C$14+IF(B47&lt;=10,Inputs!$C$12,Inputs!$C$13))/12</f>
        <v>223.99114595339</v>
      </c>
      <c r="L47" s="56" t="n">
        <f aca="false">IF(OR(E47=1,A47&lt;=Inputs!$C$15),0,MAX(Inputs!$C$8*I47-(F47+G47+H47+J47-K47),0))</f>
        <v>0</v>
      </c>
      <c r="M47" s="56" t="n">
        <f aca="false">L47*INDEX(Rates!$B$2:$C$101,C47+1,IF(Inputs!$C$5="Male",1,2))/1000/12*Inputs!$C$16</f>
        <v>0</v>
      </c>
      <c r="N47" s="56" t="n">
        <f aca="false">IF($V$1=1,MAX(F47+G47+H47+J47-K47-M47,0)*Inputs!$C$22/12,0)</f>
        <v>0</v>
      </c>
      <c r="O47" s="56" t="n">
        <f aca="false">IF(AND(MOD(A47,12)=0,B47&gt;=Inputs!$C$18),MAX(F47+G47+H47+J47-K47-M47-N47,0)*Inputs!$C$17,0)</f>
        <v>0</v>
      </c>
      <c r="P47" s="56" t="n">
        <f aca="false">F47+G47+H47+J47-K47-M47-N47+O47</f>
        <v>107291.758911674</v>
      </c>
      <c r="Q47" s="56" t="n">
        <f aca="false">IF(OR(E47=1,P47&lt;=0),0,P47)</f>
        <v>107291.758911674</v>
      </c>
      <c r="R47" s="15" t="n">
        <f aca="false">IF(OR(E47=1,AND(P47&lt;=0,I47&gt;0)),1,0)</f>
        <v>0</v>
      </c>
      <c r="S47" s="15" t="n">
        <f aca="false">IF(L47&gt;0,1,0)</f>
        <v>0</v>
      </c>
    </row>
    <row r="48" customFormat="false" ht="15" hidden="false" customHeight="false" outlineLevel="0" collapsed="false">
      <c r="A48" s="15" t="n">
        <v>47</v>
      </c>
      <c r="B48" s="15" t="n">
        <f aca="false">INT((A48-1)/12)+1</f>
        <v>4</v>
      </c>
      <c r="C48" s="15" t="n">
        <f aca="false">MIN(Inputs!$C$4+B48-1,99)</f>
        <v>77</v>
      </c>
      <c r="D48" s="55" t="n">
        <f aca="false">Inputs!$C$30</f>
        <v>0.07</v>
      </c>
      <c r="E48" s="15" t="n">
        <f aca="false">R47</f>
        <v>0</v>
      </c>
      <c r="F48" s="56" t="n">
        <f aca="false">Q47</f>
        <v>107291.758911674</v>
      </c>
      <c r="G48" s="56" t="n">
        <f aca="false">IF(AND(MOD(A48-1,12)=0,B48&lt;=Inputs!$C$7,E48=0),Inputs!$C$6,0)</f>
        <v>0</v>
      </c>
      <c r="H48" s="56" t="n">
        <f aca="false">IF(B48=1,G48*Inputs!$C$9,0)</f>
        <v>0</v>
      </c>
      <c r="I48" s="56" t="n">
        <f aca="false">I47+G48</f>
        <v>96000</v>
      </c>
      <c r="J48" s="56" t="n">
        <f aca="false">(F48+G48+H48)*((1+D48)^(1/12)-1)</f>
        <v>606.643203757038</v>
      </c>
      <c r="K48" s="56" t="n">
        <f aca="false">(F48+G48+H48+J48)*(Inputs!$C$14+IF(B48&lt;=10,Inputs!$C$12,Inputs!$C$13))/12</f>
        <v>224.788337740481</v>
      </c>
      <c r="L48" s="56" t="n">
        <f aca="false">IF(OR(E48=1,A48&lt;=Inputs!$C$15),0,MAX(Inputs!$C$8*I48-(F48+G48+H48+J48-K48),0))</f>
        <v>0</v>
      </c>
      <c r="M48" s="56" t="n">
        <f aca="false">L48*INDEX(Rates!$B$2:$C$101,C48+1,IF(Inputs!$C$5="Male",1,2))/1000/12*Inputs!$C$16</f>
        <v>0</v>
      </c>
      <c r="N48" s="56" t="n">
        <f aca="false">IF($V$1=1,MAX(F48+G48+H48+J48-K48-M48,0)*Inputs!$C$22/12,0)</f>
        <v>0</v>
      </c>
      <c r="O48" s="56" t="n">
        <f aca="false">IF(AND(MOD(A48,12)=0,B48&gt;=Inputs!$C$18),MAX(F48+G48+H48+J48-K48-M48-N48,0)*Inputs!$C$17,0)</f>
        <v>0</v>
      </c>
      <c r="P48" s="56" t="n">
        <f aca="false">F48+G48+H48+J48-K48-M48-N48+O48</f>
        <v>107673.61377769</v>
      </c>
      <c r="Q48" s="56" t="n">
        <f aca="false">IF(OR(E48=1,P48&lt;=0),0,P48)</f>
        <v>107673.61377769</v>
      </c>
      <c r="R48" s="15" t="n">
        <f aca="false">IF(OR(E48=1,AND(P48&lt;=0,I48&gt;0)),1,0)</f>
        <v>0</v>
      </c>
      <c r="S48" s="15" t="n">
        <f aca="false">IF(L48&gt;0,1,0)</f>
        <v>0</v>
      </c>
    </row>
    <row r="49" customFormat="false" ht="15" hidden="false" customHeight="false" outlineLevel="0" collapsed="false">
      <c r="A49" s="15" t="n">
        <v>48</v>
      </c>
      <c r="B49" s="15" t="n">
        <f aca="false">INT((A49-1)/12)+1</f>
        <v>4</v>
      </c>
      <c r="C49" s="15" t="n">
        <f aca="false">MIN(Inputs!$C$4+B49-1,99)</f>
        <v>77</v>
      </c>
      <c r="D49" s="55" t="n">
        <f aca="false">Inputs!$C$30</f>
        <v>0.07</v>
      </c>
      <c r="E49" s="15" t="n">
        <f aca="false">R48</f>
        <v>0</v>
      </c>
      <c r="F49" s="56" t="n">
        <f aca="false">Q48</f>
        <v>107673.61377769</v>
      </c>
      <c r="G49" s="56" t="n">
        <f aca="false">IF(AND(MOD(A49-1,12)=0,B49&lt;=Inputs!$C$7,E49=0),Inputs!$C$6,0)</f>
        <v>0</v>
      </c>
      <c r="H49" s="56" t="n">
        <f aca="false">IF(B49=1,G49*Inputs!$C$9,0)</f>
        <v>0</v>
      </c>
      <c r="I49" s="56" t="n">
        <f aca="false">I48+G49</f>
        <v>96000</v>
      </c>
      <c r="J49" s="56" t="n">
        <f aca="false">(F49+G49+H49)*((1+D49)^(1/12)-1)</f>
        <v>608.802266686384</v>
      </c>
      <c r="K49" s="56" t="n">
        <f aca="false">(F49+G49+H49+J49)*(Inputs!$C$14+IF(B49&lt;=10,Inputs!$C$12,Inputs!$C$13))/12</f>
        <v>225.588366759118</v>
      </c>
      <c r="L49" s="56" t="n">
        <f aca="false">IF(OR(E49=1,A49&lt;=Inputs!$C$15),0,MAX(Inputs!$C$8*I49-(F49+G49+H49+J49-K49),0))</f>
        <v>0</v>
      </c>
      <c r="M49" s="56" t="n">
        <f aca="false">L49*INDEX(Rates!$B$2:$C$101,C49+1,IF(Inputs!$C$5="Male",1,2))/1000/12*Inputs!$C$16</f>
        <v>0</v>
      </c>
      <c r="N49" s="56" t="n">
        <f aca="false">IF($V$1=1,MAX(F49+G49+H49+J49-K49-M49,0)*Inputs!$C$22/12,0)</f>
        <v>0</v>
      </c>
      <c r="O49" s="56" t="n">
        <f aca="false">IF(AND(MOD(A49,12)=0,B49&gt;=Inputs!$C$18),MAX(F49+G49+H49+J49-K49-M49-N49,0)*Inputs!$C$17,0)</f>
        <v>0</v>
      </c>
      <c r="P49" s="56" t="n">
        <f aca="false">F49+G49+H49+J49-K49-M49-N49+O49</f>
        <v>108056.827677617</v>
      </c>
      <c r="Q49" s="56" t="n">
        <f aca="false">IF(OR(E49=1,P49&lt;=0),0,P49)</f>
        <v>108056.827677617</v>
      </c>
      <c r="R49" s="15" t="n">
        <f aca="false">IF(OR(E49=1,AND(P49&lt;=0,I49&gt;0)),1,0)</f>
        <v>0</v>
      </c>
      <c r="S49" s="15" t="n">
        <f aca="false">IF(L49&gt;0,1,0)</f>
        <v>0</v>
      </c>
    </row>
    <row r="50" customFormat="false" ht="15" hidden="false" customHeight="false" outlineLevel="0" collapsed="false">
      <c r="A50" s="15" t="n">
        <v>49</v>
      </c>
      <c r="B50" s="15" t="n">
        <f aca="false">INT((A50-1)/12)+1</f>
        <v>5</v>
      </c>
      <c r="C50" s="15" t="n">
        <f aca="false">MIN(Inputs!$C$4+B50-1,99)</f>
        <v>78</v>
      </c>
      <c r="D50" s="55" t="n">
        <f aca="false">Inputs!$C$30</f>
        <v>0.07</v>
      </c>
      <c r="E50" s="15" t="n">
        <f aca="false">R49</f>
        <v>0</v>
      </c>
      <c r="F50" s="56" t="n">
        <f aca="false">Q49</f>
        <v>108056.827677617</v>
      </c>
      <c r="G50" s="56" t="n">
        <f aca="false">IF(AND(MOD(A50-1,12)=0,B50&lt;=Inputs!$C$7,E50=0),Inputs!$C$6,0)</f>
        <v>24000</v>
      </c>
      <c r="H50" s="56" t="n">
        <f aca="false">IF(B50=1,G50*Inputs!$C$9,0)</f>
        <v>0</v>
      </c>
      <c r="I50" s="56" t="n">
        <f aca="false">I49+G50</f>
        <v>120000</v>
      </c>
      <c r="J50" s="56" t="n">
        <f aca="false">(F50+G50+H50)*((1+D50)^(1/12)-1)</f>
        <v>746.668503088774</v>
      </c>
      <c r="K50" s="56" t="n">
        <f aca="false">(F50+G50+H50+J50)*(Inputs!$C$14+IF(B50&lt;=10,Inputs!$C$12,Inputs!$C$13))/12</f>
        <v>276.673950376471</v>
      </c>
      <c r="L50" s="56" t="n">
        <f aca="false">IF(OR(E50=1,A50&lt;=Inputs!$C$15),0,MAX(Inputs!$C$8*I50-(F50+G50+H50+J50-K50),0))</f>
        <v>0</v>
      </c>
      <c r="M50" s="56" t="n">
        <f aca="false">L50*INDEX(Rates!$B$2:$C$101,C50+1,IF(Inputs!$C$5="Male",1,2))/1000/12*Inputs!$C$16</f>
        <v>0</v>
      </c>
      <c r="N50" s="56" t="n">
        <f aca="false">IF($V$1=1,MAX(F50+G50+H50+J50-K50-M50,0)*Inputs!$C$22/12,0)</f>
        <v>0</v>
      </c>
      <c r="O50" s="56" t="n">
        <f aca="false">IF(AND(MOD(A50,12)=0,B50&gt;=Inputs!$C$18),MAX(F50+G50+H50+J50-K50-M50-N50,0)*Inputs!$C$17,0)</f>
        <v>0</v>
      </c>
      <c r="P50" s="56" t="n">
        <f aca="false">F50+G50+H50+J50-K50-M50-N50+O50</f>
        <v>132526.82223033</v>
      </c>
      <c r="Q50" s="56" t="n">
        <f aca="false">IF(OR(E50=1,P50&lt;=0),0,P50)</f>
        <v>132526.82223033</v>
      </c>
      <c r="R50" s="15" t="n">
        <f aca="false">IF(OR(E50=1,AND(P50&lt;=0,I50&gt;0)),1,0)</f>
        <v>0</v>
      </c>
      <c r="S50" s="15" t="n">
        <f aca="false">IF(L50&gt;0,1,0)</f>
        <v>0</v>
      </c>
    </row>
    <row r="51" customFormat="false" ht="15" hidden="false" customHeight="false" outlineLevel="0" collapsed="false">
      <c r="A51" s="15" t="n">
        <v>50</v>
      </c>
      <c r="B51" s="15" t="n">
        <f aca="false">INT((A51-1)/12)+1</f>
        <v>5</v>
      </c>
      <c r="C51" s="15" t="n">
        <f aca="false">MIN(Inputs!$C$4+B51-1,99)</f>
        <v>78</v>
      </c>
      <c r="D51" s="55" t="n">
        <f aca="false">Inputs!$C$30</f>
        <v>0.07</v>
      </c>
      <c r="E51" s="15" t="n">
        <f aca="false">R50</f>
        <v>0</v>
      </c>
      <c r="F51" s="56" t="n">
        <f aca="false">Q50</f>
        <v>132526.82223033</v>
      </c>
      <c r="G51" s="56" t="n">
        <f aca="false">IF(AND(MOD(A51-1,12)=0,B51&lt;=Inputs!$C$7,E51=0),Inputs!$C$6,0)</f>
        <v>0</v>
      </c>
      <c r="H51" s="56" t="n">
        <f aca="false">IF(B51=1,G51*Inputs!$C$9,0)</f>
        <v>0</v>
      </c>
      <c r="I51" s="56" t="n">
        <f aca="false">I50+G51</f>
        <v>120000</v>
      </c>
      <c r="J51" s="56" t="n">
        <f aca="false">(F51+G51+H51)*((1+D51)^(1/12)-1)</f>
        <v>749.325920621098</v>
      </c>
      <c r="K51" s="56" t="n">
        <f aca="false">(F51+G51+H51+J51)*(Inputs!$C$14+IF(B51&lt;=10,Inputs!$C$12,Inputs!$C$13))/12</f>
        <v>277.658641981148</v>
      </c>
      <c r="L51" s="56" t="n">
        <f aca="false">IF(OR(E51=1,A51&lt;=Inputs!$C$15),0,MAX(Inputs!$C$8*I51-(F51+G51+H51+J51-K51),0))</f>
        <v>0</v>
      </c>
      <c r="M51" s="56" t="n">
        <f aca="false">L51*INDEX(Rates!$B$2:$C$101,C51+1,IF(Inputs!$C$5="Male",1,2))/1000/12*Inputs!$C$16</f>
        <v>0</v>
      </c>
      <c r="N51" s="56" t="n">
        <f aca="false">IF($V$1=1,MAX(F51+G51+H51+J51-K51-M51,0)*Inputs!$C$22/12,0)</f>
        <v>0</v>
      </c>
      <c r="O51" s="56" t="n">
        <f aca="false">IF(AND(MOD(A51,12)=0,B51&gt;=Inputs!$C$18),MAX(F51+G51+H51+J51-K51-M51-N51,0)*Inputs!$C$17,0)</f>
        <v>0</v>
      </c>
      <c r="P51" s="56" t="n">
        <f aca="false">F51+G51+H51+J51-K51-M51-N51+O51</f>
        <v>132998.48950897</v>
      </c>
      <c r="Q51" s="56" t="n">
        <f aca="false">IF(OR(E51=1,P51&lt;=0),0,P51)</f>
        <v>132998.48950897</v>
      </c>
      <c r="R51" s="15" t="n">
        <f aca="false">IF(OR(E51=1,AND(P51&lt;=0,I51&gt;0)),1,0)</f>
        <v>0</v>
      </c>
      <c r="S51" s="15" t="n">
        <f aca="false">IF(L51&gt;0,1,0)</f>
        <v>0</v>
      </c>
    </row>
    <row r="52" customFormat="false" ht="15" hidden="false" customHeight="false" outlineLevel="0" collapsed="false">
      <c r="A52" s="15" t="n">
        <v>51</v>
      </c>
      <c r="B52" s="15" t="n">
        <f aca="false">INT((A52-1)/12)+1</f>
        <v>5</v>
      </c>
      <c r="C52" s="15" t="n">
        <f aca="false">MIN(Inputs!$C$4+B52-1,99)</f>
        <v>78</v>
      </c>
      <c r="D52" s="55" t="n">
        <f aca="false">Inputs!$C$30</f>
        <v>0.07</v>
      </c>
      <c r="E52" s="15" t="n">
        <f aca="false">R51</f>
        <v>0</v>
      </c>
      <c r="F52" s="56" t="n">
        <f aca="false">Q51</f>
        <v>132998.48950897</v>
      </c>
      <c r="G52" s="56" t="n">
        <f aca="false">IF(AND(MOD(A52-1,12)=0,B52&lt;=Inputs!$C$7,E52=0),Inputs!$C$6,0)</f>
        <v>0</v>
      </c>
      <c r="H52" s="56" t="n">
        <f aca="false">IF(B52=1,G52*Inputs!$C$9,0)</f>
        <v>0</v>
      </c>
      <c r="I52" s="56" t="n">
        <f aca="false">I51+G52</f>
        <v>120000</v>
      </c>
      <c r="J52" s="56" t="n">
        <f aca="false">(F52+G52+H52)*((1+D52)^(1/12)-1)</f>
        <v>751.99279598901</v>
      </c>
      <c r="K52" s="56" t="n">
        <f aca="false">(F52+G52+H52+J52)*(Inputs!$C$14+IF(B52&lt;=10,Inputs!$C$12,Inputs!$C$13))/12</f>
        <v>278.646838135331</v>
      </c>
      <c r="L52" s="56" t="n">
        <f aca="false">IF(OR(E52=1,A52&lt;=Inputs!$C$15),0,MAX(Inputs!$C$8*I52-(F52+G52+H52+J52-K52),0))</f>
        <v>0</v>
      </c>
      <c r="M52" s="56" t="n">
        <f aca="false">L52*INDEX(Rates!$B$2:$C$101,C52+1,IF(Inputs!$C$5="Male",1,2))/1000/12*Inputs!$C$16</f>
        <v>0</v>
      </c>
      <c r="N52" s="56" t="n">
        <f aca="false">IF($V$1=1,MAX(F52+G52+H52+J52-K52-M52,0)*Inputs!$C$22/12,0)</f>
        <v>0</v>
      </c>
      <c r="O52" s="56" t="n">
        <f aca="false">IF(AND(MOD(A52,12)=0,B52&gt;=Inputs!$C$18),MAX(F52+G52+H52+J52-K52-M52-N52,0)*Inputs!$C$17,0)</f>
        <v>0</v>
      </c>
      <c r="P52" s="56" t="n">
        <f aca="false">F52+G52+H52+J52-K52-M52-N52+O52</f>
        <v>133471.835466823</v>
      </c>
      <c r="Q52" s="56" t="n">
        <f aca="false">IF(OR(E52=1,P52&lt;=0),0,P52)</f>
        <v>133471.835466823</v>
      </c>
      <c r="R52" s="15" t="n">
        <f aca="false">IF(OR(E52=1,AND(P52&lt;=0,I52&gt;0)),1,0)</f>
        <v>0</v>
      </c>
      <c r="S52" s="15" t="n">
        <f aca="false">IF(L52&gt;0,1,0)</f>
        <v>0</v>
      </c>
    </row>
    <row r="53" customFormat="false" ht="15" hidden="false" customHeight="false" outlineLevel="0" collapsed="false">
      <c r="A53" s="15" t="n">
        <v>52</v>
      </c>
      <c r="B53" s="15" t="n">
        <f aca="false">INT((A53-1)/12)+1</f>
        <v>5</v>
      </c>
      <c r="C53" s="15" t="n">
        <f aca="false">MIN(Inputs!$C$4+B53-1,99)</f>
        <v>78</v>
      </c>
      <c r="D53" s="55" t="n">
        <f aca="false">Inputs!$C$30</f>
        <v>0.07</v>
      </c>
      <c r="E53" s="15" t="n">
        <f aca="false">R52</f>
        <v>0</v>
      </c>
      <c r="F53" s="56" t="n">
        <f aca="false">Q52</f>
        <v>133471.835466823</v>
      </c>
      <c r="G53" s="56" t="n">
        <f aca="false">IF(AND(MOD(A53-1,12)=0,B53&lt;=Inputs!$C$7,E53=0),Inputs!$C$6,0)</f>
        <v>0</v>
      </c>
      <c r="H53" s="56" t="n">
        <f aca="false">IF(B53=1,G53*Inputs!$C$9,0)</f>
        <v>0</v>
      </c>
      <c r="I53" s="56" t="n">
        <f aca="false">I52+G53</f>
        <v>120000</v>
      </c>
      <c r="J53" s="56" t="n">
        <f aca="false">(F53+G53+H53)*((1+D53)^(1/12)-1)</f>
        <v>754.669162853255</v>
      </c>
      <c r="K53" s="56" t="n">
        <f aca="false">(F53+G53+H53+J53)*(Inputs!$C$14+IF(B53&lt;=10,Inputs!$C$12,Inputs!$C$13))/12</f>
        <v>279.638551311826</v>
      </c>
      <c r="L53" s="56" t="n">
        <f aca="false">IF(OR(E53=1,A53&lt;=Inputs!$C$15),0,MAX(Inputs!$C$8*I53-(F53+G53+H53+J53-K53),0))</f>
        <v>0</v>
      </c>
      <c r="M53" s="56" t="n">
        <f aca="false">L53*INDEX(Rates!$B$2:$C$101,C53+1,IF(Inputs!$C$5="Male",1,2))/1000/12*Inputs!$C$16</f>
        <v>0</v>
      </c>
      <c r="N53" s="56" t="n">
        <f aca="false">IF($V$1=1,MAX(F53+G53+H53+J53-K53-M53,0)*Inputs!$C$22/12,0)</f>
        <v>0</v>
      </c>
      <c r="O53" s="56" t="n">
        <f aca="false">IF(AND(MOD(A53,12)=0,B53&gt;=Inputs!$C$18),MAX(F53+G53+H53+J53-K53-M53-N53,0)*Inputs!$C$17,0)</f>
        <v>0</v>
      </c>
      <c r="P53" s="56" t="n">
        <f aca="false">F53+G53+H53+J53-K53-M53-N53+O53</f>
        <v>133946.866078365</v>
      </c>
      <c r="Q53" s="56" t="n">
        <f aca="false">IF(OR(E53=1,P53&lt;=0),0,P53)</f>
        <v>133946.866078365</v>
      </c>
      <c r="R53" s="15" t="n">
        <f aca="false">IF(OR(E53=1,AND(P53&lt;=0,I53&gt;0)),1,0)</f>
        <v>0</v>
      </c>
      <c r="S53" s="15" t="n">
        <f aca="false">IF(L53&gt;0,1,0)</f>
        <v>0</v>
      </c>
    </row>
    <row r="54" customFormat="false" ht="15" hidden="false" customHeight="false" outlineLevel="0" collapsed="false">
      <c r="A54" s="15" t="n">
        <v>53</v>
      </c>
      <c r="B54" s="15" t="n">
        <f aca="false">INT((A54-1)/12)+1</f>
        <v>5</v>
      </c>
      <c r="C54" s="15" t="n">
        <f aca="false">MIN(Inputs!$C$4+B54-1,99)</f>
        <v>78</v>
      </c>
      <c r="D54" s="55" t="n">
        <f aca="false">Inputs!$C$30</f>
        <v>0.07</v>
      </c>
      <c r="E54" s="15" t="n">
        <f aca="false">R53</f>
        <v>0</v>
      </c>
      <c r="F54" s="56" t="n">
        <f aca="false">Q53</f>
        <v>133946.866078365</v>
      </c>
      <c r="G54" s="56" t="n">
        <f aca="false">IF(AND(MOD(A54-1,12)=0,B54&lt;=Inputs!$C$7,E54=0),Inputs!$C$6,0)</f>
        <v>0</v>
      </c>
      <c r="H54" s="56" t="n">
        <f aca="false">IF(B54=1,G54*Inputs!$C$9,0)</f>
        <v>0</v>
      </c>
      <c r="I54" s="56" t="n">
        <f aca="false">I53+G54</f>
        <v>120000</v>
      </c>
      <c r="J54" s="56" t="n">
        <f aca="false">(F54+G54+H54)*((1+D54)^(1/12)-1)</f>
        <v>757.355054994379</v>
      </c>
      <c r="K54" s="56" t="n">
        <f aca="false">(F54+G54+H54+J54)*(Inputs!$C$14+IF(B54&lt;=10,Inputs!$C$12,Inputs!$C$13))/12</f>
        <v>280.633794027832</v>
      </c>
      <c r="L54" s="56" t="n">
        <f aca="false">IF(OR(E54=1,A54&lt;=Inputs!$C$15),0,MAX(Inputs!$C$8*I54-(F54+G54+H54+J54-K54),0))</f>
        <v>0</v>
      </c>
      <c r="M54" s="56" t="n">
        <f aca="false">L54*INDEX(Rates!$B$2:$C$101,C54+1,IF(Inputs!$C$5="Male",1,2))/1000/12*Inputs!$C$16</f>
        <v>0</v>
      </c>
      <c r="N54" s="56" t="n">
        <f aca="false">IF($V$1=1,MAX(F54+G54+H54+J54-K54-M54,0)*Inputs!$C$22/12,0)</f>
        <v>0</v>
      </c>
      <c r="O54" s="56" t="n">
        <f aca="false">IF(AND(MOD(A54,12)=0,B54&gt;=Inputs!$C$18),MAX(F54+G54+H54+J54-K54-M54-N54,0)*Inputs!$C$17,0)</f>
        <v>0</v>
      </c>
      <c r="P54" s="56" t="n">
        <f aca="false">F54+G54+H54+J54-K54-M54-N54+O54</f>
        <v>134423.587339331</v>
      </c>
      <c r="Q54" s="56" t="n">
        <f aca="false">IF(OR(E54=1,P54&lt;=0),0,P54)</f>
        <v>134423.587339331</v>
      </c>
      <c r="R54" s="15" t="n">
        <f aca="false">IF(OR(E54=1,AND(P54&lt;=0,I54&gt;0)),1,0)</f>
        <v>0</v>
      </c>
      <c r="S54" s="15" t="n">
        <f aca="false">IF(L54&gt;0,1,0)</f>
        <v>0</v>
      </c>
    </row>
    <row r="55" customFormat="false" ht="15" hidden="false" customHeight="false" outlineLevel="0" collapsed="false">
      <c r="A55" s="15" t="n">
        <v>54</v>
      </c>
      <c r="B55" s="15" t="n">
        <f aca="false">INT((A55-1)/12)+1</f>
        <v>5</v>
      </c>
      <c r="C55" s="15" t="n">
        <f aca="false">MIN(Inputs!$C$4+B55-1,99)</f>
        <v>78</v>
      </c>
      <c r="D55" s="55" t="n">
        <f aca="false">Inputs!$C$30</f>
        <v>0.07</v>
      </c>
      <c r="E55" s="15" t="n">
        <f aca="false">R54</f>
        <v>0</v>
      </c>
      <c r="F55" s="56" t="n">
        <f aca="false">Q54</f>
        <v>134423.587339331</v>
      </c>
      <c r="G55" s="56" t="n">
        <f aca="false">IF(AND(MOD(A55-1,12)=0,B55&lt;=Inputs!$C$7,E55=0),Inputs!$C$6,0)</f>
        <v>0</v>
      </c>
      <c r="H55" s="56" t="n">
        <f aca="false">IF(B55=1,G55*Inputs!$C$9,0)</f>
        <v>0</v>
      </c>
      <c r="I55" s="56" t="n">
        <f aca="false">I54+G55</f>
        <v>120000</v>
      </c>
      <c r="J55" s="56" t="n">
        <f aca="false">(F55+G55+H55)*((1+D55)^(1/12)-1)</f>
        <v>760.050506313151</v>
      </c>
      <c r="K55" s="56" t="n">
        <f aca="false">(F55+G55+H55+J55)*(Inputs!$C$14+IF(B55&lt;=10,Inputs!$C$12,Inputs!$C$13))/12</f>
        <v>281.632578845093</v>
      </c>
      <c r="L55" s="56" t="n">
        <f aca="false">IF(OR(E55=1,A55&lt;=Inputs!$C$15),0,MAX(Inputs!$C$8*I55-(F55+G55+H55+J55-K55),0))</f>
        <v>0</v>
      </c>
      <c r="M55" s="56" t="n">
        <f aca="false">L55*INDEX(Rates!$B$2:$C$101,C55+1,IF(Inputs!$C$5="Male",1,2))/1000/12*Inputs!$C$16</f>
        <v>0</v>
      </c>
      <c r="N55" s="56" t="n">
        <f aca="false">IF($V$1=1,MAX(F55+G55+H55+J55-K55-M55,0)*Inputs!$C$22/12,0)</f>
        <v>0</v>
      </c>
      <c r="O55" s="56" t="n">
        <f aca="false">IF(AND(MOD(A55,12)=0,B55&gt;=Inputs!$C$18),MAX(F55+G55+H55+J55-K55-M55-N55,0)*Inputs!$C$17,0)</f>
        <v>0</v>
      </c>
      <c r="P55" s="56" t="n">
        <f aca="false">F55+G55+H55+J55-K55-M55-N55+O55</f>
        <v>134902.005266799</v>
      </c>
      <c r="Q55" s="56" t="n">
        <f aca="false">IF(OR(E55=1,P55&lt;=0),0,P55)</f>
        <v>134902.005266799</v>
      </c>
      <c r="R55" s="15" t="n">
        <f aca="false">IF(OR(E55=1,AND(P55&lt;=0,I55&gt;0)),1,0)</f>
        <v>0</v>
      </c>
      <c r="S55" s="15" t="n">
        <f aca="false">IF(L55&gt;0,1,0)</f>
        <v>0</v>
      </c>
    </row>
    <row r="56" customFormat="false" ht="15" hidden="false" customHeight="false" outlineLevel="0" collapsed="false">
      <c r="A56" s="15" t="n">
        <v>55</v>
      </c>
      <c r="B56" s="15" t="n">
        <f aca="false">INT((A56-1)/12)+1</f>
        <v>5</v>
      </c>
      <c r="C56" s="15" t="n">
        <f aca="false">MIN(Inputs!$C$4+B56-1,99)</f>
        <v>78</v>
      </c>
      <c r="D56" s="55" t="n">
        <f aca="false">Inputs!$C$30</f>
        <v>0.07</v>
      </c>
      <c r="E56" s="15" t="n">
        <f aca="false">R55</f>
        <v>0</v>
      </c>
      <c r="F56" s="56" t="n">
        <f aca="false">Q55</f>
        <v>134902.005266799</v>
      </c>
      <c r="G56" s="56" t="n">
        <f aca="false">IF(AND(MOD(A56-1,12)=0,B56&lt;=Inputs!$C$7,E56=0),Inputs!$C$6,0)</f>
        <v>0</v>
      </c>
      <c r="H56" s="56" t="n">
        <f aca="false">IF(B56=1,G56*Inputs!$C$9,0)</f>
        <v>0</v>
      </c>
      <c r="I56" s="56" t="n">
        <f aca="false">I55+G56</f>
        <v>120000</v>
      </c>
      <c r="J56" s="56" t="n">
        <f aca="false">(F56+G56+H56)*((1+D56)^(1/12)-1)</f>
        <v>762.755550830996</v>
      </c>
      <c r="K56" s="56" t="n">
        <f aca="false">(F56+G56+H56+J56)*(Inputs!$C$14+IF(B56&lt;=10,Inputs!$C$12,Inputs!$C$13))/12</f>
        <v>282.634918370063</v>
      </c>
      <c r="L56" s="56" t="n">
        <f aca="false">IF(OR(E56=1,A56&lt;=Inputs!$C$15),0,MAX(Inputs!$C$8*I56-(F56+G56+H56+J56-K56),0))</f>
        <v>0</v>
      </c>
      <c r="M56" s="56" t="n">
        <f aca="false">L56*INDEX(Rates!$B$2:$C$101,C56+1,IF(Inputs!$C$5="Male",1,2))/1000/12*Inputs!$C$16</f>
        <v>0</v>
      </c>
      <c r="N56" s="56" t="n">
        <f aca="false">IF($V$1=1,MAX(F56+G56+H56+J56-K56-M56,0)*Inputs!$C$22/12,0)</f>
        <v>0</v>
      </c>
      <c r="O56" s="56" t="n">
        <f aca="false">IF(AND(MOD(A56,12)=0,B56&gt;=Inputs!$C$18),MAX(F56+G56+H56+J56-K56-M56-N56,0)*Inputs!$C$17,0)</f>
        <v>0</v>
      </c>
      <c r="P56" s="56" t="n">
        <f aca="false">F56+G56+H56+J56-K56-M56-N56+O56</f>
        <v>135382.12589926</v>
      </c>
      <c r="Q56" s="56" t="n">
        <f aca="false">IF(OR(E56=1,P56&lt;=0),0,P56)</f>
        <v>135382.12589926</v>
      </c>
      <c r="R56" s="15" t="n">
        <f aca="false">IF(OR(E56=1,AND(P56&lt;=0,I56&gt;0)),1,0)</f>
        <v>0</v>
      </c>
      <c r="S56" s="15" t="n">
        <f aca="false">IF(L56&gt;0,1,0)</f>
        <v>0</v>
      </c>
    </row>
    <row r="57" customFormat="false" ht="15" hidden="false" customHeight="false" outlineLevel="0" collapsed="false">
      <c r="A57" s="15" t="n">
        <v>56</v>
      </c>
      <c r="B57" s="15" t="n">
        <f aca="false">INT((A57-1)/12)+1</f>
        <v>5</v>
      </c>
      <c r="C57" s="15" t="n">
        <f aca="false">MIN(Inputs!$C$4+B57-1,99)</f>
        <v>78</v>
      </c>
      <c r="D57" s="55" t="n">
        <f aca="false">Inputs!$C$30</f>
        <v>0.07</v>
      </c>
      <c r="E57" s="15" t="n">
        <f aca="false">R56</f>
        <v>0</v>
      </c>
      <c r="F57" s="56" t="n">
        <f aca="false">Q56</f>
        <v>135382.12589926</v>
      </c>
      <c r="G57" s="56" t="n">
        <f aca="false">IF(AND(MOD(A57-1,12)=0,B57&lt;=Inputs!$C$7,E57=0),Inputs!$C$6,0)</f>
        <v>0</v>
      </c>
      <c r="H57" s="56" t="n">
        <f aca="false">IF(B57=1,G57*Inputs!$C$9,0)</f>
        <v>0</v>
      </c>
      <c r="I57" s="56" t="n">
        <f aca="false">I56+G57</f>
        <v>120000</v>
      </c>
      <c r="J57" s="56" t="n">
        <f aca="false">(F57+G57+H57)*((1+D57)^(1/12)-1)</f>
        <v>765.470222690423</v>
      </c>
      <c r="K57" s="56" t="n">
        <f aca="false">(F57+G57+H57+J57)*(Inputs!$C$14+IF(B57&lt;=10,Inputs!$C$12,Inputs!$C$13))/12</f>
        <v>283.640825254064</v>
      </c>
      <c r="L57" s="56" t="n">
        <f aca="false">IF(OR(E57=1,A57&lt;=Inputs!$C$15),0,MAX(Inputs!$C$8*I57-(F57+G57+H57+J57-K57),0))</f>
        <v>0</v>
      </c>
      <c r="M57" s="56" t="n">
        <f aca="false">L57*INDEX(Rates!$B$2:$C$101,C57+1,IF(Inputs!$C$5="Male",1,2))/1000/12*Inputs!$C$16</f>
        <v>0</v>
      </c>
      <c r="N57" s="56" t="n">
        <f aca="false">IF($V$1=1,MAX(F57+G57+H57+J57-K57-M57,0)*Inputs!$C$22/12,0)</f>
        <v>0</v>
      </c>
      <c r="O57" s="56" t="n">
        <f aca="false">IF(AND(MOD(A57,12)=0,B57&gt;=Inputs!$C$18),MAX(F57+G57+H57+J57-K57-M57-N57,0)*Inputs!$C$17,0)</f>
        <v>0</v>
      </c>
      <c r="P57" s="56" t="n">
        <f aca="false">F57+G57+H57+J57-K57-M57-N57+O57</f>
        <v>135863.955296697</v>
      </c>
      <c r="Q57" s="56" t="n">
        <f aca="false">IF(OR(E57=1,P57&lt;=0),0,P57)</f>
        <v>135863.955296697</v>
      </c>
      <c r="R57" s="15" t="n">
        <f aca="false">IF(OR(E57=1,AND(P57&lt;=0,I57&gt;0)),1,0)</f>
        <v>0</v>
      </c>
      <c r="S57" s="15" t="n">
        <f aca="false">IF(L57&gt;0,1,0)</f>
        <v>0</v>
      </c>
    </row>
    <row r="58" customFormat="false" ht="15" hidden="false" customHeight="false" outlineLevel="0" collapsed="false">
      <c r="A58" s="15" t="n">
        <v>57</v>
      </c>
      <c r="B58" s="15" t="n">
        <f aca="false">INT((A58-1)/12)+1</f>
        <v>5</v>
      </c>
      <c r="C58" s="15" t="n">
        <f aca="false">MIN(Inputs!$C$4+B58-1,99)</f>
        <v>78</v>
      </c>
      <c r="D58" s="55" t="n">
        <f aca="false">Inputs!$C$30</f>
        <v>0.07</v>
      </c>
      <c r="E58" s="15" t="n">
        <f aca="false">R57</f>
        <v>0</v>
      </c>
      <c r="F58" s="56" t="n">
        <f aca="false">Q57</f>
        <v>135863.955296697</v>
      </c>
      <c r="G58" s="56" t="n">
        <f aca="false">IF(AND(MOD(A58-1,12)=0,B58&lt;=Inputs!$C$7,E58=0),Inputs!$C$6,0)</f>
        <v>0</v>
      </c>
      <c r="H58" s="56" t="n">
        <f aca="false">IF(B58=1,G58*Inputs!$C$9,0)</f>
        <v>0</v>
      </c>
      <c r="I58" s="56" t="n">
        <f aca="false">I57+G58</f>
        <v>120000</v>
      </c>
      <c r="J58" s="56" t="n">
        <f aca="false">(F58+G58+H58)*((1+D58)^(1/12)-1)</f>
        <v>768.194556155454</v>
      </c>
      <c r="K58" s="56" t="n">
        <f aca="false">(F58+G58+H58+J58)*(Inputs!$C$14+IF(B58&lt;=10,Inputs!$C$12,Inputs!$C$13))/12</f>
        <v>284.650312193442</v>
      </c>
      <c r="L58" s="56" t="n">
        <f aca="false">IF(OR(E58=1,A58&lt;=Inputs!$C$15),0,MAX(Inputs!$C$8*I58-(F58+G58+H58+J58-K58),0))</f>
        <v>0</v>
      </c>
      <c r="M58" s="56" t="n">
        <f aca="false">L58*INDEX(Rates!$B$2:$C$101,C58+1,IF(Inputs!$C$5="Male",1,2))/1000/12*Inputs!$C$16</f>
        <v>0</v>
      </c>
      <c r="N58" s="56" t="n">
        <f aca="false">IF($V$1=1,MAX(F58+G58+H58+J58-K58-M58,0)*Inputs!$C$22/12,0)</f>
        <v>0</v>
      </c>
      <c r="O58" s="56" t="n">
        <f aca="false">IF(AND(MOD(A58,12)=0,B58&gt;=Inputs!$C$18),MAX(F58+G58+H58+J58-K58-M58-N58,0)*Inputs!$C$17,0)</f>
        <v>0</v>
      </c>
      <c r="P58" s="56" t="n">
        <f aca="false">F58+G58+H58+J58-K58-M58-N58+O58</f>
        <v>136347.499540659</v>
      </c>
      <c r="Q58" s="56" t="n">
        <f aca="false">IF(OR(E58=1,P58&lt;=0),0,P58)</f>
        <v>136347.499540659</v>
      </c>
      <c r="R58" s="15" t="n">
        <f aca="false">IF(OR(E58=1,AND(P58&lt;=0,I58&gt;0)),1,0)</f>
        <v>0</v>
      </c>
      <c r="S58" s="15" t="n">
        <f aca="false">IF(L58&gt;0,1,0)</f>
        <v>0</v>
      </c>
    </row>
    <row r="59" customFormat="false" ht="15" hidden="false" customHeight="false" outlineLevel="0" collapsed="false">
      <c r="A59" s="15" t="n">
        <v>58</v>
      </c>
      <c r="B59" s="15" t="n">
        <f aca="false">INT((A59-1)/12)+1</f>
        <v>5</v>
      </c>
      <c r="C59" s="15" t="n">
        <f aca="false">MIN(Inputs!$C$4+B59-1,99)</f>
        <v>78</v>
      </c>
      <c r="D59" s="55" t="n">
        <f aca="false">Inputs!$C$30</f>
        <v>0.07</v>
      </c>
      <c r="E59" s="15" t="n">
        <f aca="false">R58</f>
        <v>0</v>
      </c>
      <c r="F59" s="56" t="n">
        <f aca="false">Q58</f>
        <v>136347.499540659</v>
      </c>
      <c r="G59" s="56" t="n">
        <f aca="false">IF(AND(MOD(A59-1,12)=0,B59&lt;=Inputs!$C$7,E59=0),Inputs!$C$6,0)</f>
        <v>0</v>
      </c>
      <c r="H59" s="56" t="n">
        <f aca="false">IF(B59=1,G59*Inputs!$C$9,0)</f>
        <v>0</v>
      </c>
      <c r="I59" s="56" t="n">
        <f aca="false">I58+G59</f>
        <v>120000</v>
      </c>
      <c r="J59" s="56" t="n">
        <f aca="false">(F59+G59+H59)*((1+D59)^(1/12)-1)</f>
        <v>770.928585612059</v>
      </c>
      <c r="K59" s="56" t="n">
        <f aca="false">(F59+G59+H59+J59)*(Inputs!$C$14+IF(B59&lt;=10,Inputs!$C$12,Inputs!$C$13))/12</f>
        <v>285.663391929731</v>
      </c>
      <c r="L59" s="56" t="n">
        <f aca="false">IF(OR(E59=1,A59&lt;=Inputs!$C$15),0,MAX(Inputs!$C$8*I59-(F59+G59+H59+J59-K59),0))</f>
        <v>0</v>
      </c>
      <c r="M59" s="56" t="n">
        <f aca="false">L59*INDEX(Rates!$B$2:$C$101,C59+1,IF(Inputs!$C$5="Male",1,2))/1000/12*Inputs!$C$16</f>
        <v>0</v>
      </c>
      <c r="N59" s="56" t="n">
        <f aca="false">IF($V$1=1,MAX(F59+G59+H59+J59-K59-M59,0)*Inputs!$C$22/12,0)</f>
        <v>0</v>
      </c>
      <c r="O59" s="56" t="n">
        <f aca="false">IF(AND(MOD(A59,12)=0,B59&gt;=Inputs!$C$18),MAX(F59+G59+H59+J59-K59-M59-N59,0)*Inputs!$C$17,0)</f>
        <v>0</v>
      </c>
      <c r="P59" s="56" t="n">
        <f aca="false">F59+G59+H59+J59-K59-M59-N59+O59</f>
        <v>136832.764734341</v>
      </c>
      <c r="Q59" s="56" t="n">
        <f aca="false">IF(OR(E59=1,P59&lt;=0),0,P59)</f>
        <v>136832.764734341</v>
      </c>
      <c r="R59" s="15" t="n">
        <f aca="false">IF(OR(E59=1,AND(P59&lt;=0,I59&gt;0)),1,0)</f>
        <v>0</v>
      </c>
      <c r="S59" s="15" t="n">
        <f aca="false">IF(L59&gt;0,1,0)</f>
        <v>0</v>
      </c>
    </row>
    <row r="60" customFormat="false" ht="15" hidden="false" customHeight="false" outlineLevel="0" collapsed="false">
      <c r="A60" s="15" t="n">
        <v>59</v>
      </c>
      <c r="B60" s="15" t="n">
        <f aca="false">INT((A60-1)/12)+1</f>
        <v>5</v>
      </c>
      <c r="C60" s="15" t="n">
        <f aca="false">MIN(Inputs!$C$4+B60-1,99)</f>
        <v>78</v>
      </c>
      <c r="D60" s="55" t="n">
        <f aca="false">Inputs!$C$30</f>
        <v>0.07</v>
      </c>
      <c r="E60" s="15" t="n">
        <f aca="false">R59</f>
        <v>0</v>
      </c>
      <c r="F60" s="56" t="n">
        <f aca="false">Q59</f>
        <v>136832.764734341</v>
      </c>
      <c r="G60" s="56" t="n">
        <f aca="false">IF(AND(MOD(A60-1,12)=0,B60&lt;=Inputs!$C$7,E60=0),Inputs!$C$6,0)</f>
        <v>0</v>
      </c>
      <c r="H60" s="56" t="n">
        <f aca="false">IF(B60=1,G60*Inputs!$C$9,0)</f>
        <v>0</v>
      </c>
      <c r="I60" s="56" t="n">
        <f aca="false">I59+G60</f>
        <v>120000</v>
      </c>
      <c r="J60" s="56" t="n">
        <f aca="false">(F60+G60+H60)*((1+D60)^(1/12)-1)</f>
        <v>773.672345568586</v>
      </c>
      <c r="K60" s="56" t="n">
        <f aca="false">(F60+G60+H60+J60)*(Inputs!$C$14+IF(B60&lt;=10,Inputs!$C$12,Inputs!$C$13))/12</f>
        <v>286.680077249812</v>
      </c>
      <c r="L60" s="56" t="n">
        <f aca="false">IF(OR(E60=1,A60&lt;=Inputs!$C$15),0,MAX(Inputs!$C$8*I60-(F60+G60+H60+J60-K60),0))</f>
        <v>0</v>
      </c>
      <c r="M60" s="56" t="n">
        <f aca="false">L60*INDEX(Rates!$B$2:$C$101,C60+1,IF(Inputs!$C$5="Male",1,2))/1000/12*Inputs!$C$16</f>
        <v>0</v>
      </c>
      <c r="N60" s="56" t="n">
        <f aca="false">IF($V$1=1,MAX(F60+G60+H60+J60-K60-M60,0)*Inputs!$C$22/12,0)</f>
        <v>0</v>
      </c>
      <c r="O60" s="56" t="n">
        <f aca="false">IF(AND(MOD(A60,12)=0,B60&gt;=Inputs!$C$18),MAX(F60+G60+H60+J60-K60-M60-N60,0)*Inputs!$C$17,0)</f>
        <v>0</v>
      </c>
      <c r="P60" s="56" t="n">
        <f aca="false">F60+G60+H60+J60-K60-M60-N60+O60</f>
        <v>137319.75700266</v>
      </c>
      <c r="Q60" s="56" t="n">
        <f aca="false">IF(OR(E60=1,P60&lt;=0),0,P60)</f>
        <v>137319.75700266</v>
      </c>
      <c r="R60" s="15" t="n">
        <f aca="false">IF(OR(E60=1,AND(P60&lt;=0,I60&gt;0)),1,0)</f>
        <v>0</v>
      </c>
      <c r="S60" s="15" t="n">
        <f aca="false">IF(L60&gt;0,1,0)</f>
        <v>0</v>
      </c>
    </row>
    <row r="61" customFormat="false" ht="15" hidden="false" customHeight="false" outlineLevel="0" collapsed="false">
      <c r="A61" s="15" t="n">
        <v>60</v>
      </c>
      <c r="B61" s="15" t="n">
        <f aca="false">INT((A61-1)/12)+1</f>
        <v>5</v>
      </c>
      <c r="C61" s="15" t="n">
        <f aca="false">MIN(Inputs!$C$4+B61-1,99)</f>
        <v>78</v>
      </c>
      <c r="D61" s="55" t="n">
        <f aca="false">Inputs!$C$30</f>
        <v>0.07</v>
      </c>
      <c r="E61" s="15" t="n">
        <f aca="false">R60</f>
        <v>0</v>
      </c>
      <c r="F61" s="56" t="n">
        <f aca="false">Q60</f>
        <v>137319.75700266</v>
      </c>
      <c r="G61" s="56" t="n">
        <f aca="false">IF(AND(MOD(A61-1,12)=0,B61&lt;=Inputs!$C$7,E61=0),Inputs!$C$6,0)</f>
        <v>0</v>
      </c>
      <c r="H61" s="56" t="n">
        <f aca="false">IF(B61=1,G61*Inputs!$C$9,0)</f>
        <v>0</v>
      </c>
      <c r="I61" s="56" t="n">
        <f aca="false">I60+G61</f>
        <v>120000</v>
      </c>
      <c r="J61" s="56" t="n">
        <f aca="false">(F61+G61+H61)*((1+D61)^(1/12)-1)</f>
        <v>776.425870656202</v>
      </c>
      <c r="K61" s="56" t="n">
        <f aca="false">(F61+G61+H61+J61)*(Inputs!$C$14+IF(B61&lt;=10,Inputs!$C$12,Inputs!$C$13))/12</f>
        <v>287.700380986075</v>
      </c>
      <c r="L61" s="56" t="n">
        <f aca="false">IF(OR(E61=1,A61&lt;=Inputs!$C$15),0,MAX(Inputs!$C$8*I61-(F61+G61+H61+J61-K61),0))</f>
        <v>0</v>
      </c>
      <c r="M61" s="56" t="n">
        <f aca="false">L61*INDEX(Rates!$B$2:$C$101,C61+1,IF(Inputs!$C$5="Male",1,2))/1000/12*Inputs!$C$16</f>
        <v>0</v>
      </c>
      <c r="N61" s="56" t="n">
        <f aca="false">IF($V$1=1,MAX(F61+G61+H61+J61-K61-M61,0)*Inputs!$C$22/12,0)</f>
        <v>0</v>
      </c>
      <c r="O61" s="56" t="n">
        <f aca="false">IF(AND(MOD(A61,12)=0,B61&gt;=Inputs!$C$18),MAX(F61+G61+H61+J61-K61-M61-N61,0)*Inputs!$C$17,0)</f>
        <v>0</v>
      </c>
      <c r="P61" s="56" t="n">
        <f aca="false">F61+G61+H61+J61-K61-M61-N61+O61</f>
        <v>137808.48249233</v>
      </c>
      <c r="Q61" s="56" t="n">
        <f aca="false">IF(OR(E61=1,P61&lt;=0),0,P61)</f>
        <v>137808.48249233</v>
      </c>
      <c r="R61" s="15" t="n">
        <f aca="false">IF(OR(E61=1,AND(P61&lt;=0,I61&gt;0)),1,0)</f>
        <v>0</v>
      </c>
      <c r="S61" s="15" t="n">
        <f aca="false">IF(L61&gt;0,1,0)</f>
        <v>0</v>
      </c>
    </row>
    <row r="62" customFormat="false" ht="15" hidden="false" customHeight="false" outlineLevel="0" collapsed="false">
      <c r="A62" s="15" t="n">
        <v>61</v>
      </c>
      <c r="B62" s="15" t="n">
        <f aca="false">INT((A62-1)/12)+1</f>
        <v>6</v>
      </c>
      <c r="C62" s="15" t="n">
        <f aca="false">MIN(Inputs!$C$4+B62-1,99)</f>
        <v>79</v>
      </c>
      <c r="D62" s="55" t="n">
        <f aca="false">Inputs!$C$30</f>
        <v>0.07</v>
      </c>
      <c r="E62" s="15" t="n">
        <f aca="false">R61</f>
        <v>0</v>
      </c>
      <c r="F62" s="56" t="n">
        <f aca="false">Q61</f>
        <v>137808.48249233</v>
      </c>
      <c r="G62" s="56" t="n">
        <f aca="false">IF(AND(MOD(A62-1,12)=0,B62&lt;=Inputs!$C$7,E62=0),Inputs!$C$6,0)</f>
        <v>0</v>
      </c>
      <c r="H62" s="56" t="n">
        <f aca="false">IF(B62=1,G62*Inputs!$C$9,0)</f>
        <v>0</v>
      </c>
      <c r="I62" s="56" t="n">
        <f aca="false">I61+G62</f>
        <v>120000</v>
      </c>
      <c r="J62" s="56" t="n">
        <f aca="false">(F62+G62+H62)*((1+D62)^(1/12)-1)</f>
        <v>779.189195629328</v>
      </c>
      <c r="K62" s="56" t="n">
        <f aca="false">(F62+G62+H62+J62)*(Inputs!$C$14+IF(B62&lt;=10,Inputs!$C$12,Inputs!$C$13))/12</f>
        <v>288.724316016582</v>
      </c>
      <c r="L62" s="56" t="n">
        <f aca="false">IF(OR(E62=1,A62&lt;=Inputs!$C$15),0,MAX(Inputs!$C$8*I62-(F62+G62+H62+J62-K62),0))</f>
        <v>0</v>
      </c>
      <c r="M62" s="56" t="n">
        <f aca="false">L62*INDEX(Rates!$B$2:$C$101,C62+1,IF(Inputs!$C$5="Male",1,2))/1000/12*Inputs!$C$16</f>
        <v>0</v>
      </c>
      <c r="N62" s="56" t="n">
        <f aca="false">IF($V$1=1,MAX(F62+G62+H62+J62-K62-M62,0)*Inputs!$C$22/12,0)</f>
        <v>0</v>
      </c>
      <c r="O62" s="56" t="n">
        <f aca="false">IF(AND(MOD(A62,12)=0,B62&gt;=Inputs!$C$18),MAX(F62+G62+H62+J62-K62-M62-N62,0)*Inputs!$C$17,0)</f>
        <v>0</v>
      </c>
      <c r="P62" s="56" t="n">
        <f aca="false">F62+G62+H62+J62-K62-M62-N62+O62</f>
        <v>138298.947371943</v>
      </c>
      <c r="Q62" s="56" t="n">
        <f aca="false">IF(OR(E62=1,P62&lt;=0),0,P62)</f>
        <v>138298.947371943</v>
      </c>
      <c r="R62" s="15" t="n">
        <f aca="false">IF(OR(E62=1,AND(P62&lt;=0,I62&gt;0)),1,0)</f>
        <v>0</v>
      </c>
      <c r="S62" s="15" t="n">
        <f aca="false">IF(L62&gt;0,1,0)</f>
        <v>0</v>
      </c>
    </row>
    <row r="63" customFormat="false" ht="15" hidden="false" customHeight="false" outlineLevel="0" collapsed="false">
      <c r="A63" s="15" t="n">
        <v>62</v>
      </c>
      <c r="B63" s="15" t="n">
        <f aca="false">INT((A63-1)/12)+1</f>
        <v>6</v>
      </c>
      <c r="C63" s="15" t="n">
        <f aca="false">MIN(Inputs!$C$4+B63-1,99)</f>
        <v>79</v>
      </c>
      <c r="D63" s="55" t="n">
        <f aca="false">Inputs!$C$30</f>
        <v>0.07</v>
      </c>
      <c r="E63" s="15" t="n">
        <f aca="false">R62</f>
        <v>0</v>
      </c>
      <c r="F63" s="56" t="n">
        <f aca="false">Q62</f>
        <v>138298.947371943</v>
      </c>
      <c r="G63" s="56" t="n">
        <f aca="false">IF(AND(MOD(A63-1,12)=0,B63&lt;=Inputs!$C$7,E63=0),Inputs!$C$6,0)</f>
        <v>0</v>
      </c>
      <c r="H63" s="56" t="n">
        <f aca="false">IF(B63=1,G63*Inputs!$C$9,0)</f>
        <v>0</v>
      </c>
      <c r="I63" s="56" t="n">
        <f aca="false">I62+G63</f>
        <v>120000</v>
      </c>
      <c r="J63" s="56" t="n">
        <f aca="false">(F63+G63+H63)*((1+D63)^(1/12)-1)</f>
        <v>781.962355366075</v>
      </c>
      <c r="K63" s="56" t="n">
        <f aca="false">(F63+G63+H63+J63)*(Inputs!$C$14+IF(B63&lt;=10,Inputs!$C$12,Inputs!$C$13))/12</f>
        <v>289.751895265227</v>
      </c>
      <c r="L63" s="56" t="n">
        <f aca="false">IF(OR(E63=1,A63&lt;=Inputs!$C$15),0,MAX(Inputs!$C$8*I63-(F63+G63+H63+J63-K63),0))</f>
        <v>0</v>
      </c>
      <c r="M63" s="56" t="n">
        <f aca="false">L63*INDEX(Rates!$B$2:$C$101,C63+1,IF(Inputs!$C$5="Male",1,2))/1000/12*Inputs!$C$16</f>
        <v>0</v>
      </c>
      <c r="N63" s="56" t="n">
        <f aca="false">IF($V$1=1,MAX(F63+G63+H63+J63-K63-M63,0)*Inputs!$C$22/12,0)</f>
        <v>0</v>
      </c>
      <c r="O63" s="56" t="n">
        <f aca="false">IF(AND(MOD(A63,12)=0,B63&gt;=Inputs!$C$18),MAX(F63+G63+H63+J63-K63-M63-N63,0)*Inputs!$C$17,0)</f>
        <v>0</v>
      </c>
      <c r="P63" s="56" t="n">
        <f aca="false">F63+G63+H63+J63-K63-M63-N63+O63</f>
        <v>138791.157832044</v>
      </c>
      <c r="Q63" s="56" t="n">
        <f aca="false">IF(OR(E63=1,P63&lt;=0),0,P63)</f>
        <v>138791.157832044</v>
      </c>
      <c r="R63" s="15" t="n">
        <f aca="false">IF(OR(E63=1,AND(P63&lt;=0,I63&gt;0)),1,0)</f>
        <v>0</v>
      </c>
      <c r="S63" s="15" t="n">
        <f aca="false">IF(L63&gt;0,1,0)</f>
        <v>0</v>
      </c>
    </row>
    <row r="64" customFormat="false" ht="15" hidden="false" customHeight="false" outlineLevel="0" collapsed="false">
      <c r="A64" s="15" t="n">
        <v>63</v>
      </c>
      <c r="B64" s="15" t="n">
        <f aca="false">INT((A64-1)/12)+1</f>
        <v>6</v>
      </c>
      <c r="C64" s="15" t="n">
        <f aca="false">MIN(Inputs!$C$4+B64-1,99)</f>
        <v>79</v>
      </c>
      <c r="D64" s="55" t="n">
        <f aca="false">Inputs!$C$30</f>
        <v>0.07</v>
      </c>
      <c r="E64" s="15" t="n">
        <f aca="false">R63</f>
        <v>0</v>
      </c>
      <c r="F64" s="56" t="n">
        <f aca="false">Q63</f>
        <v>138791.157832044</v>
      </c>
      <c r="G64" s="56" t="n">
        <f aca="false">IF(AND(MOD(A64-1,12)=0,B64&lt;=Inputs!$C$7,E64=0),Inputs!$C$6,0)</f>
        <v>0</v>
      </c>
      <c r="H64" s="56" t="n">
        <f aca="false">IF(B64=1,G64*Inputs!$C$9,0)</f>
        <v>0</v>
      </c>
      <c r="I64" s="56" t="n">
        <f aca="false">I63+G64</f>
        <v>120000</v>
      </c>
      <c r="J64" s="56" t="n">
        <f aca="false">(F64+G64+H64)*((1+D64)^(1/12)-1)</f>
        <v>784.745384868687</v>
      </c>
      <c r="K64" s="56" t="n">
        <f aca="false">(F64+G64+H64+J64)*(Inputs!$C$14+IF(B64&lt;=10,Inputs!$C$12,Inputs!$C$13))/12</f>
        <v>290.783131701901</v>
      </c>
      <c r="L64" s="56" t="n">
        <f aca="false">IF(OR(E64=1,A64&lt;=Inputs!$C$15),0,MAX(Inputs!$C$8*I64-(F64+G64+H64+J64-K64),0))</f>
        <v>0</v>
      </c>
      <c r="M64" s="56" t="n">
        <f aca="false">L64*INDEX(Rates!$B$2:$C$101,C64+1,IF(Inputs!$C$5="Male",1,2))/1000/12*Inputs!$C$16</f>
        <v>0</v>
      </c>
      <c r="N64" s="56" t="n">
        <f aca="false">IF($V$1=1,MAX(F64+G64+H64+J64-K64-M64,0)*Inputs!$C$22/12,0)</f>
        <v>0</v>
      </c>
      <c r="O64" s="56" t="n">
        <f aca="false">IF(AND(MOD(A64,12)=0,B64&gt;=Inputs!$C$18),MAX(F64+G64+H64+J64-K64-M64-N64,0)*Inputs!$C$17,0)</f>
        <v>0</v>
      </c>
      <c r="P64" s="56" t="n">
        <f aca="false">F64+G64+H64+J64-K64-M64-N64+O64</f>
        <v>139285.12008521</v>
      </c>
      <c r="Q64" s="56" t="n">
        <f aca="false">IF(OR(E64=1,P64&lt;=0),0,P64)</f>
        <v>139285.12008521</v>
      </c>
      <c r="R64" s="15" t="n">
        <f aca="false">IF(OR(E64=1,AND(P64&lt;=0,I64&gt;0)),1,0)</f>
        <v>0</v>
      </c>
      <c r="S64" s="15" t="n">
        <f aca="false">IF(L64&gt;0,1,0)</f>
        <v>0</v>
      </c>
    </row>
    <row r="65" customFormat="false" ht="15" hidden="false" customHeight="false" outlineLevel="0" collapsed="false">
      <c r="A65" s="15" t="n">
        <v>64</v>
      </c>
      <c r="B65" s="15" t="n">
        <f aca="false">INT((A65-1)/12)+1</f>
        <v>6</v>
      </c>
      <c r="C65" s="15" t="n">
        <f aca="false">MIN(Inputs!$C$4+B65-1,99)</f>
        <v>79</v>
      </c>
      <c r="D65" s="55" t="n">
        <f aca="false">Inputs!$C$30</f>
        <v>0.07</v>
      </c>
      <c r="E65" s="15" t="n">
        <f aca="false">R64</f>
        <v>0</v>
      </c>
      <c r="F65" s="56" t="n">
        <f aca="false">Q64</f>
        <v>139285.12008521</v>
      </c>
      <c r="G65" s="56" t="n">
        <f aca="false">IF(AND(MOD(A65-1,12)=0,B65&lt;=Inputs!$C$7,E65=0),Inputs!$C$6,0)</f>
        <v>0</v>
      </c>
      <c r="H65" s="56" t="n">
        <f aca="false">IF(B65=1,G65*Inputs!$C$9,0)</f>
        <v>0</v>
      </c>
      <c r="I65" s="56" t="n">
        <f aca="false">I64+G65</f>
        <v>120000</v>
      </c>
      <c r="J65" s="56" t="n">
        <f aca="false">(F65+G65+H65)*((1+D65)^(1/12)-1)</f>
        <v>787.538319263982</v>
      </c>
      <c r="K65" s="56" t="n">
        <f aca="false">(F65+G65+H65+J65)*(Inputs!$C$14+IF(B65&lt;=10,Inputs!$C$12,Inputs!$C$13))/12</f>
        <v>291.818038342655</v>
      </c>
      <c r="L65" s="56" t="n">
        <f aca="false">IF(OR(E65=1,A65&lt;=Inputs!$C$15),0,MAX(Inputs!$C$8*I65-(F65+G65+H65+J65-K65),0))</f>
        <v>0</v>
      </c>
      <c r="M65" s="56" t="n">
        <f aca="false">L65*INDEX(Rates!$B$2:$C$101,C65+1,IF(Inputs!$C$5="Male",1,2))/1000/12*Inputs!$C$16</f>
        <v>0</v>
      </c>
      <c r="N65" s="56" t="n">
        <f aca="false">IF($V$1=1,MAX(F65+G65+H65+J65-K65-M65,0)*Inputs!$C$22/12,0)</f>
        <v>0</v>
      </c>
      <c r="O65" s="56" t="n">
        <f aca="false">IF(AND(MOD(A65,12)=0,B65&gt;=Inputs!$C$18),MAX(F65+G65+H65+J65-K65-M65-N65,0)*Inputs!$C$17,0)</f>
        <v>0</v>
      </c>
      <c r="P65" s="56" t="n">
        <f aca="false">F65+G65+H65+J65-K65-M65-N65+O65</f>
        <v>139780.840366132</v>
      </c>
      <c r="Q65" s="56" t="n">
        <f aca="false">IF(OR(E65=1,P65&lt;=0),0,P65)</f>
        <v>139780.840366132</v>
      </c>
      <c r="R65" s="15" t="n">
        <f aca="false">IF(OR(E65=1,AND(P65&lt;=0,I65&gt;0)),1,0)</f>
        <v>0</v>
      </c>
      <c r="S65" s="15" t="n">
        <f aca="false">IF(L65&gt;0,1,0)</f>
        <v>0</v>
      </c>
    </row>
    <row r="66" customFormat="false" ht="15" hidden="false" customHeight="false" outlineLevel="0" collapsed="false">
      <c r="A66" s="15" t="n">
        <v>65</v>
      </c>
      <c r="B66" s="15" t="n">
        <f aca="false">INT((A66-1)/12)+1</f>
        <v>6</v>
      </c>
      <c r="C66" s="15" t="n">
        <f aca="false">MIN(Inputs!$C$4+B66-1,99)</f>
        <v>79</v>
      </c>
      <c r="D66" s="55" t="n">
        <f aca="false">Inputs!$C$30</f>
        <v>0.07</v>
      </c>
      <c r="E66" s="15" t="n">
        <f aca="false">R65</f>
        <v>0</v>
      </c>
      <c r="F66" s="56" t="n">
        <f aca="false">Q65</f>
        <v>139780.840366132</v>
      </c>
      <c r="G66" s="56" t="n">
        <f aca="false">IF(AND(MOD(A66-1,12)=0,B66&lt;=Inputs!$C$7,E66=0),Inputs!$C$6,0)</f>
        <v>0</v>
      </c>
      <c r="H66" s="56" t="n">
        <f aca="false">IF(B66=1,G66*Inputs!$C$9,0)</f>
        <v>0</v>
      </c>
      <c r="I66" s="56" t="n">
        <f aca="false">I65+G66</f>
        <v>120000</v>
      </c>
      <c r="J66" s="56" t="n">
        <f aca="false">(F66+G66+H66)*((1+D66)^(1/12)-1)</f>
        <v>790.341193803797</v>
      </c>
      <c r="K66" s="56" t="n">
        <f aca="false">(F66+G66+H66+J66)*(Inputs!$C$14+IF(B66&lt;=10,Inputs!$C$12,Inputs!$C$13))/12</f>
        <v>292.856628249866</v>
      </c>
      <c r="L66" s="56" t="n">
        <f aca="false">IF(OR(E66=1,A66&lt;=Inputs!$C$15),0,MAX(Inputs!$C$8*I66-(F66+G66+H66+J66-K66),0))</f>
        <v>0</v>
      </c>
      <c r="M66" s="56" t="n">
        <f aca="false">L66*INDEX(Rates!$B$2:$C$101,C66+1,IF(Inputs!$C$5="Male",1,2))/1000/12*Inputs!$C$16</f>
        <v>0</v>
      </c>
      <c r="N66" s="56" t="n">
        <f aca="false">IF($V$1=1,MAX(F66+G66+H66+J66-K66-M66,0)*Inputs!$C$22/12,0)</f>
        <v>0</v>
      </c>
      <c r="O66" s="56" t="n">
        <f aca="false">IF(AND(MOD(A66,12)=0,B66&gt;=Inputs!$C$18),MAX(F66+G66+H66+J66-K66-M66-N66,0)*Inputs!$C$17,0)</f>
        <v>0</v>
      </c>
      <c r="P66" s="56" t="n">
        <f aca="false">F66+G66+H66+J66-K66-M66-N66+O66</f>
        <v>140278.324931686</v>
      </c>
      <c r="Q66" s="56" t="n">
        <f aca="false">IF(OR(E66=1,P66&lt;=0),0,P66)</f>
        <v>140278.324931686</v>
      </c>
      <c r="R66" s="15" t="n">
        <f aca="false">IF(OR(E66=1,AND(P66&lt;=0,I66&gt;0)),1,0)</f>
        <v>0</v>
      </c>
      <c r="S66" s="15" t="n">
        <f aca="false">IF(L66&gt;0,1,0)</f>
        <v>0</v>
      </c>
    </row>
    <row r="67" customFormat="false" ht="15" hidden="false" customHeight="false" outlineLevel="0" collapsed="false">
      <c r="A67" s="15" t="n">
        <v>66</v>
      </c>
      <c r="B67" s="15" t="n">
        <f aca="false">INT((A67-1)/12)+1</f>
        <v>6</v>
      </c>
      <c r="C67" s="15" t="n">
        <f aca="false">MIN(Inputs!$C$4+B67-1,99)</f>
        <v>79</v>
      </c>
      <c r="D67" s="55" t="n">
        <f aca="false">Inputs!$C$30</f>
        <v>0.07</v>
      </c>
      <c r="E67" s="15" t="n">
        <f aca="false">R66</f>
        <v>0</v>
      </c>
      <c r="F67" s="56" t="n">
        <f aca="false">Q66</f>
        <v>140278.324931686</v>
      </c>
      <c r="G67" s="56" t="n">
        <f aca="false">IF(AND(MOD(A67-1,12)=0,B67&lt;=Inputs!$C$7,E67=0),Inputs!$C$6,0)</f>
        <v>0</v>
      </c>
      <c r="H67" s="56" t="n">
        <f aca="false">IF(B67=1,G67*Inputs!$C$9,0)</f>
        <v>0</v>
      </c>
      <c r="I67" s="56" t="n">
        <f aca="false">I66+G67</f>
        <v>120000</v>
      </c>
      <c r="J67" s="56" t="n">
        <f aca="false">(F67+G67+H67)*((1+D67)^(1/12)-1)</f>
        <v>793.154043865429</v>
      </c>
      <c r="K67" s="56" t="n">
        <f aca="false">(F67+G67+H67+J67)*(Inputs!$C$14+IF(B67&lt;=10,Inputs!$C$12,Inputs!$C$13))/12</f>
        <v>293.898914532398</v>
      </c>
      <c r="L67" s="56" t="n">
        <f aca="false">IF(OR(E67=1,A67&lt;=Inputs!$C$15),0,MAX(Inputs!$C$8*I67-(F67+G67+H67+J67-K67),0))</f>
        <v>0</v>
      </c>
      <c r="M67" s="56" t="n">
        <f aca="false">L67*INDEX(Rates!$B$2:$C$101,C67+1,IF(Inputs!$C$5="Male",1,2))/1000/12*Inputs!$C$16</f>
        <v>0</v>
      </c>
      <c r="N67" s="56" t="n">
        <f aca="false">IF($V$1=1,MAX(F67+G67+H67+J67-K67-M67,0)*Inputs!$C$22/12,0)</f>
        <v>0</v>
      </c>
      <c r="O67" s="56" t="n">
        <f aca="false">IF(AND(MOD(A67,12)=0,B67&gt;=Inputs!$C$18),MAX(F67+G67+H67+J67-K67-M67-N67,0)*Inputs!$C$17,0)</f>
        <v>0</v>
      </c>
      <c r="P67" s="56" t="n">
        <f aca="false">F67+G67+H67+J67-K67-M67-N67+O67</f>
        <v>140777.580061019</v>
      </c>
      <c r="Q67" s="56" t="n">
        <f aca="false">IF(OR(E67=1,P67&lt;=0),0,P67)</f>
        <v>140777.580061019</v>
      </c>
      <c r="R67" s="15" t="n">
        <f aca="false">IF(OR(E67=1,AND(P67&lt;=0,I67&gt;0)),1,0)</f>
        <v>0</v>
      </c>
      <c r="S67" s="15" t="n">
        <f aca="false">IF(L67&gt;0,1,0)</f>
        <v>0</v>
      </c>
    </row>
    <row r="68" customFormat="false" ht="15" hidden="false" customHeight="false" outlineLevel="0" collapsed="false">
      <c r="A68" s="15" t="n">
        <v>67</v>
      </c>
      <c r="B68" s="15" t="n">
        <f aca="false">INT((A68-1)/12)+1</f>
        <v>6</v>
      </c>
      <c r="C68" s="15" t="n">
        <f aca="false">MIN(Inputs!$C$4+B68-1,99)</f>
        <v>79</v>
      </c>
      <c r="D68" s="55" t="n">
        <f aca="false">Inputs!$C$30</f>
        <v>0.07</v>
      </c>
      <c r="E68" s="15" t="n">
        <f aca="false">R67</f>
        <v>0</v>
      </c>
      <c r="F68" s="56" t="n">
        <f aca="false">Q67</f>
        <v>140777.580061019</v>
      </c>
      <c r="G68" s="56" t="n">
        <f aca="false">IF(AND(MOD(A68-1,12)=0,B68&lt;=Inputs!$C$7,E68=0),Inputs!$C$6,0)</f>
        <v>0</v>
      </c>
      <c r="H68" s="56" t="n">
        <f aca="false">IF(B68=1,G68*Inputs!$C$9,0)</f>
        <v>0</v>
      </c>
      <c r="I68" s="56" t="n">
        <f aca="false">I67+G68</f>
        <v>120000</v>
      </c>
      <c r="J68" s="56" t="n">
        <f aca="false">(F68+G68+H68)*((1+D68)^(1/12)-1)</f>
        <v>795.976904952085</v>
      </c>
      <c r="K68" s="56" t="n">
        <f aca="false">(F68+G68+H68+J68)*(Inputs!$C$14+IF(B68&lt;=10,Inputs!$C$12,Inputs!$C$13))/12</f>
        <v>294.944910345772</v>
      </c>
      <c r="L68" s="56" t="n">
        <f aca="false">IF(OR(E68=1,A68&lt;=Inputs!$C$15),0,MAX(Inputs!$C$8*I68-(F68+G68+H68+J68-K68),0))</f>
        <v>0</v>
      </c>
      <c r="M68" s="56" t="n">
        <f aca="false">L68*INDEX(Rates!$B$2:$C$101,C68+1,IF(Inputs!$C$5="Male",1,2))/1000/12*Inputs!$C$16</f>
        <v>0</v>
      </c>
      <c r="N68" s="56" t="n">
        <f aca="false">IF($V$1=1,MAX(F68+G68+H68+J68-K68-M68,0)*Inputs!$C$22/12,0)</f>
        <v>0</v>
      </c>
      <c r="O68" s="56" t="n">
        <f aca="false">IF(AND(MOD(A68,12)=0,B68&gt;=Inputs!$C$18),MAX(F68+G68+H68+J68-K68-M68-N68,0)*Inputs!$C$17,0)</f>
        <v>0</v>
      </c>
      <c r="P68" s="56" t="n">
        <f aca="false">F68+G68+H68+J68-K68-M68-N68+O68</f>
        <v>141278.612055625</v>
      </c>
      <c r="Q68" s="56" t="n">
        <f aca="false">IF(OR(E68=1,P68&lt;=0),0,P68)</f>
        <v>141278.612055625</v>
      </c>
      <c r="R68" s="15" t="n">
        <f aca="false">IF(OR(E68=1,AND(P68&lt;=0,I68&gt;0)),1,0)</f>
        <v>0</v>
      </c>
      <c r="S68" s="15" t="n">
        <f aca="false">IF(L68&gt;0,1,0)</f>
        <v>0</v>
      </c>
    </row>
    <row r="69" customFormat="false" ht="15" hidden="false" customHeight="false" outlineLevel="0" collapsed="false">
      <c r="A69" s="15" t="n">
        <v>68</v>
      </c>
      <c r="B69" s="15" t="n">
        <f aca="false">INT((A69-1)/12)+1</f>
        <v>6</v>
      </c>
      <c r="C69" s="15" t="n">
        <f aca="false">MIN(Inputs!$C$4+B69-1,99)</f>
        <v>79</v>
      </c>
      <c r="D69" s="55" t="n">
        <f aca="false">Inputs!$C$30</f>
        <v>0.07</v>
      </c>
      <c r="E69" s="15" t="n">
        <f aca="false">R68</f>
        <v>0</v>
      </c>
      <c r="F69" s="56" t="n">
        <f aca="false">Q68</f>
        <v>141278.612055625</v>
      </c>
      <c r="G69" s="56" t="n">
        <f aca="false">IF(AND(MOD(A69-1,12)=0,B69&lt;=Inputs!$C$7,E69=0),Inputs!$C$6,0)</f>
        <v>0</v>
      </c>
      <c r="H69" s="56" t="n">
        <f aca="false">IF(B69=1,G69*Inputs!$C$9,0)</f>
        <v>0</v>
      </c>
      <c r="I69" s="56" t="n">
        <f aca="false">I68+G69</f>
        <v>120000</v>
      </c>
      <c r="J69" s="56" t="n">
        <f aca="false">(F69+G69+H69)*((1+D69)^(1/12)-1)</f>
        <v>798.809812693331</v>
      </c>
      <c r="K69" s="56" t="n">
        <f aca="false">(F69+G69+H69+J69)*(Inputs!$C$14+IF(B69&lt;=10,Inputs!$C$12,Inputs!$C$13))/12</f>
        <v>295.99462889233</v>
      </c>
      <c r="L69" s="56" t="n">
        <f aca="false">IF(OR(E69=1,A69&lt;=Inputs!$C$15),0,MAX(Inputs!$C$8*I69-(F69+G69+H69+J69-K69),0))</f>
        <v>0</v>
      </c>
      <c r="M69" s="56" t="n">
        <f aca="false">L69*INDEX(Rates!$B$2:$C$101,C69+1,IF(Inputs!$C$5="Male",1,2))/1000/12*Inputs!$C$16</f>
        <v>0</v>
      </c>
      <c r="N69" s="56" t="n">
        <f aca="false">IF($V$1=1,MAX(F69+G69+H69+J69-K69-M69,0)*Inputs!$C$22/12,0)</f>
        <v>0</v>
      </c>
      <c r="O69" s="56" t="n">
        <f aca="false">IF(AND(MOD(A69,12)=0,B69&gt;=Inputs!$C$18),MAX(F69+G69+H69+J69-K69-M69-N69,0)*Inputs!$C$17,0)</f>
        <v>0</v>
      </c>
      <c r="P69" s="56" t="n">
        <f aca="false">F69+G69+H69+J69-K69-M69-N69+O69</f>
        <v>141781.427239426</v>
      </c>
      <c r="Q69" s="56" t="n">
        <f aca="false">IF(OR(E69=1,P69&lt;=0),0,P69)</f>
        <v>141781.427239426</v>
      </c>
      <c r="R69" s="15" t="n">
        <f aca="false">IF(OR(E69=1,AND(P69&lt;=0,I69&gt;0)),1,0)</f>
        <v>0</v>
      </c>
      <c r="S69" s="15" t="n">
        <f aca="false">IF(L69&gt;0,1,0)</f>
        <v>0</v>
      </c>
    </row>
    <row r="70" customFormat="false" ht="15" hidden="false" customHeight="false" outlineLevel="0" collapsed="false">
      <c r="A70" s="15" t="n">
        <v>69</v>
      </c>
      <c r="B70" s="15" t="n">
        <f aca="false">INT((A70-1)/12)+1</f>
        <v>6</v>
      </c>
      <c r="C70" s="15" t="n">
        <f aca="false">MIN(Inputs!$C$4+B70-1,99)</f>
        <v>79</v>
      </c>
      <c r="D70" s="55" t="n">
        <f aca="false">Inputs!$C$30</f>
        <v>0.07</v>
      </c>
      <c r="E70" s="15" t="n">
        <f aca="false">R69</f>
        <v>0</v>
      </c>
      <c r="F70" s="56" t="n">
        <f aca="false">Q69</f>
        <v>141781.427239426</v>
      </c>
      <c r="G70" s="56" t="n">
        <f aca="false">IF(AND(MOD(A70-1,12)=0,B70&lt;=Inputs!$C$7,E70=0),Inputs!$C$6,0)</f>
        <v>0</v>
      </c>
      <c r="H70" s="56" t="n">
        <f aca="false">IF(B70=1,G70*Inputs!$C$9,0)</f>
        <v>0</v>
      </c>
      <c r="I70" s="56" t="n">
        <f aca="false">I69+G70</f>
        <v>120000</v>
      </c>
      <c r="J70" s="56" t="n">
        <f aca="false">(F70+G70+H70)*((1+D70)^(1/12)-1)</f>
        <v>801.652802845537</v>
      </c>
      <c r="K70" s="56" t="n">
        <f aca="false">(F70+G70+H70+J70)*(Inputs!$C$14+IF(B70&lt;=10,Inputs!$C$12,Inputs!$C$13))/12</f>
        <v>297.048083421399</v>
      </c>
      <c r="L70" s="56" t="n">
        <f aca="false">IF(OR(E70=1,A70&lt;=Inputs!$C$15),0,MAX(Inputs!$C$8*I70-(F70+G70+H70+J70-K70),0))</f>
        <v>0</v>
      </c>
      <c r="M70" s="56" t="n">
        <f aca="false">L70*INDEX(Rates!$B$2:$C$101,C70+1,IF(Inputs!$C$5="Male",1,2))/1000/12*Inputs!$C$16</f>
        <v>0</v>
      </c>
      <c r="N70" s="56" t="n">
        <f aca="false">IF($V$1=1,MAX(F70+G70+H70+J70-K70-M70,0)*Inputs!$C$22/12,0)</f>
        <v>0</v>
      </c>
      <c r="O70" s="56" t="n">
        <f aca="false">IF(AND(MOD(A70,12)=0,B70&gt;=Inputs!$C$18),MAX(F70+G70+H70+J70-K70-M70-N70,0)*Inputs!$C$17,0)</f>
        <v>0</v>
      </c>
      <c r="P70" s="56" t="n">
        <f aca="false">F70+G70+H70+J70-K70-M70-N70+O70</f>
        <v>142286.03195885</v>
      </c>
      <c r="Q70" s="56" t="n">
        <f aca="false">IF(OR(E70=1,P70&lt;=0),0,P70)</f>
        <v>142286.03195885</v>
      </c>
      <c r="R70" s="15" t="n">
        <f aca="false">IF(OR(E70=1,AND(P70&lt;=0,I70&gt;0)),1,0)</f>
        <v>0</v>
      </c>
      <c r="S70" s="15" t="n">
        <f aca="false">IF(L70&gt;0,1,0)</f>
        <v>0</v>
      </c>
    </row>
    <row r="71" customFormat="false" ht="15" hidden="false" customHeight="false" outlineLevel="0" collapsed="false">
      <c r="A71" s="15" t="n">
        <v>70</v>
      </c>
      <c r="B71" s="15" t="n">
        <f aca="false">INT((A71-1)/12)+1</f>
        <v>6</v>
      </c>
      <c r="C71" s="15" t="n">
        <f aca="false">MIN(Inputs!$C$4+B71-1,99)</f>
        <v>79</v>
      </c>
      <c r="D71" s="55" t="n">
        <f aca="false">Inputs!$C$30</f>
        <v>0.07</v>
      </c>
      <c r="E71" s="15" t="n">
        <f aca="false">R70</f>
        <v>0</v>
      </c>
      <c r="F71" s="56" t="n">
        <f aca="false">Q70</f>
        <v>142286.03195885</v>
      </c>
      <c r="G71" s="56" t="n">
        <f aca="false">IF(AND(MOD(A71-1,12)=0,B71&lt;=Inputs!$C$7,E71=0),Inputs!$C$6,0)</f>
        <v>0</v>
      </c>
      <c r="H71" s="56" t="n">
        <f aca="false">IF(B71=1,G71*Inputs!$C$9,0)</f>
        <v>0</v>
      </c>
      <c r="I71" s="56" t="n">
        <f aca="false">I70+G71</f>
        <v>120000</v>
      </c>
      <c r="J71" s="56" t="n">
        <f aca="false">(F71+G71+H71)*((1+D71)^(1/12)-1)</f>
        <v>804.505911292332</v>
      </c>
      <c r="K71" s="56" t="n">
        <f aca="false">(F71+G71+H71+J71)*(Inputs!$C$14+IF(B71&lt;=10,Inputs!$C$12,Inputs!$C$13))/12</f>
        <v>298.105287229464</v>
      </c>
      <c r="L71" s="56" t="n">
        <f aca="false">IF(OR(E71=1,A71&lt;=Inputs!$C$15),0,MAX(Inputs!$C$8*I71-(F71+G71+H71+J71-K71),0))</f>
        <v>0</v>
      </c>
      <c r="M71" s="56" t="n">
        <f aca="false">L71*INDEX(Rates!$B$2:$C$101,C71+1,IF(Inputs!$C$5="Male",1,2))/1000/12*Inputs!$C$16</f>
        <v>0</v>
      </c>
      <c r="N71" s="56" t="n">
        <f aca="false">IF($V$1=1,MAX(F71+G71+H71+J71-K71-M71,0)*Inputs!$C$22/12,0)</f>
        <v>0</v>
      </c>
      <c r="O71" s="56" t="n">
        <f aca="false">IF(AND(MOD(A71,12)=0,B71&gt;=Inputs!$C$18),MAX(F71+G71+H71+J71-K71-M71-N71,0)*Inputs!$C$17,0)</f>
        <v>0</v>
      </c>
      <c r="P71" s="56" t="n">
        <f aca="false">F71+G71+H71+J71-K71-M71-N71+O71</f>
        <v>142792.432582913</v>
      </c>
      <c r="Q71" s="56" t="n">
        <f aca="false">IF(OR(E71=1,P71&lt;=0),0,P71)</f>
        <v>142792.432582913</v>
      </c>
      <c r="R71" s="15" t="n">
        <f aca="false">IF(OR(E71=1,AND(P71&lt;=0,I71&gt;0)),1,0)</f>
        <v>0</v>
      </c>
      <c r="S71" s="15" t="n">
        <f aca="false">IF(L71&gt;0,1,0)</f>
        <v>0</v>
      </c>
    </row>
    <row r="72" customFormat="false" ht="15" hidden="false" customHeight="false" outlineLevel="0" collapsed="false">
      <c r="A72" s="15" t="n">
        <v>71</v>
      </c>
      <c r="B72" s="15" t="n">
        <f aca="false">INT((A72-1)/12)+1</f>
        <v>6</v>
      </c>
      <c r="C72" s="15" t="n">
        <f aca="false">MIN(Inputs!$C$4+B72-1,99)</f>
        <v>79</v>
      </c>
      <c r="D72" s="55" t="n">
        <f aca="false">Inputs!$C$30</f>
        <v>0.07</v>
      </c>
      <c r="E72" s="15" t="n">
        <f aca="false">R71</f>
        <v>0</v>
      </c>
      <c r="F72" s="56" t="n">
        <f aca="false">Q71</f>
        <v>142792.432582913</v>
      </c>
      <c r="G72" s="56" t="n">
        <f aca="false">IF(AND(MOD(A72-1,12)=0,B72&lt;=Inputs!$C$7,E72=0),Inputs!$C$6,0)</f>
        <v>0</v>
      </c>
      <c r="H72" s="56" t="n">
        <f aca="false">IF(B72=1,G72*Inputs!$C$9,0)</f>
        <v>0</v>
      </c>
      <c r="I72" s="56" t="n">
        <f aca="false">I71+G72</f>
        <v>120000</v>
      </c>
      <c r="J72" s="56" t="n">
        <f aca="false">(F72+G72+H72)*((1+D72)^(1/12)-1)</f>
        <v>807.369174045056</v>
      </c>
      <c r="K72" s="56" t="n">
        <f aca="false">(F72+G72+H72+J72)*(Inputs!$C$14+IF(B72&lt;=10,Inputs!$C$12,Inputs!$C$13))/12</f>
        <v>299.166253660329</v>
      </c>
      <c r="L72" s="56" t="n">
        <f aca="false">IF(OR(E72=1,A72&lt;=Inputs!$C$15),0,MAX(Inputs!$C$8*I72-(F72+G72+H72+J72-K72),0))</f>
        <v>0</v>
      </c>
      <c r="M72" s="56" t="n">
        <f aca="false">L72*INDEX(Rates!$B$2:$C$101,C72+1,IF(Inputs!$C$5="Male",1,2))/1000/12*Inputs!$C$16</f>
        <v>0</v>
      </c>
      <c r="N72" s="56" t="n">
        <f aca="false">IF($V$1=1,MAX(F72+G72+H72+J72-K72-M72,0)*Inputs!$C$22/12,0)</f>
        <v>0</v>
      </c>
      <c r="O72" s="56" t="n">
        <f aca="false">IF(AND(MOD(A72,12)=0,B72&gt;=Inputs!$C$18),MAX(F72+G72+H72+J72-K72-M72-N72,0)*Inputs!$C$17,0)</f>
        <v>0</v>
      </c>
      <c r="P72" s="56" t="n">
        <f aca="false">F72+G72+H72+J72-K72-M72-N72+O72</f>
        <v>143300.635503298</v>
      </c>
      <c r="Q72" s="56" t="n">
        <f aca="false">IF(OR(E72=1,P72&lt;=0),0,P72)</f>
        <v>143300.635503298</v>
      </c>
      <c r="R72" s="15" t="n">
        <f aca="false">IF(OR(E72=1,AND(P72&lt;=0,I72&gt;0)),1,0)</f>
        <v>0</v>
      </c>
      <c r="S72" s="15" t="n">
        <f aca="false">IF(L72&gt;0,1,0)</f>
        <v>0</v>
      </c>
    </row>
    <row r="73" customFormat="false" ht="15" hidden="false" customHeight="false" outlineLevel="0" collapsed="false">
      <c r="A73" s="15" t="n">
        <v>72</v>
      </c>
      <c r="B73" s="15" t="n">
        <f aca="false">INT((A73-1)/12)+1</f>
        <v>6</v>
      </c>
      <c r="C73" s="15" t="n">
        <f aca="false">MIN(Inputs!$C$4+B73-1,99)</f>
        <v>79</v>
      </c>
      <c r="D73" s="55" t="n">
        <f aca="false">Inputs!$C$30</f>
        <v>0.07</v>
      </c>
      <c r="E73" s="15" t="n">
        <f aca="false">R72</f>
        <v>0</v>
      </c>
      <c r="F73" s="56" t="n">
        <f aca="false">Q72</f>
        <v>143300.635503298</v>
      </c>
      <c r="G73" s="56" t="n">
        <f aca="false">IF(AND(MOD(A73-1,12)=0,B73&lt;=Inputs!$C$7,E73=0),Inputs!$C$6,0)</f>
        <v>0</v>
      </c>
      <c r="H73" s="56" t="n">
        <f aca="false">IF(B73=1,G73*Inputs!$C$9,0)</f>
        <v>0</v>
      </c>
      <c r="I73" s="56" t="n">
        <f aca="false">I72+G73</f>
        <v>120000</v>
      </c>
      <c r="J73" s="56" t="n">
        <f aca="false">(F73+G73+H73)*((1+D73)^(1/12)-1)</f>
        <v>810.242627243215</v>
      </c>
      <c r="K73" s="56" t="n">
        <f aca="false">(F73+G73+H73+J73)*(Inputs!$C$14+IF(B73&lt;=10,Inputs!$C$12,Inputs!$C$13))/12</f>
        <v>300.230996105294</v>
      </c>
      <c r="L73" s="56" t="n">
        <f aca="false">IF(OR(E73=1,A73&lt;=Inputs!$C$15),0,MAX(Inputs!$C$8*I73-(F73+G73+H73+J73-K73),0))</f>
        <v>0</v>
      </c>
      <c r="M73" s="56" t="n">
        <f aca="false">L73*INDEX(Rates!$B$2:$C$101,C73+1,IF(Inputs!$C$5="Male",1,2))/1000/12*Inputs!$C$16</f>
        <v>0</v>
      </c>
      <c r="N73" s="56" t="n">
        <f aca="false">IF($V$1=1,MAX(F73+G73+H73+J73-K73-M73,0)*Inputs!$C$22/12,0)</f>
        <v>0</v>
      </c>
      <c r="O73" s="56" t="n">
        <f aca="false">IF(AND(MOD(A73,12)=0,B73&gt;=Inputs!$C$18),MAX(F73+G73+H73+J73-K73-M73-N73,0)*Inputs!$C$17,0)</f>
        <v>0</v>
      </c>
      <c r="P73" s="56" t="n">
        <f aca="false">F73+G73+H73+J73-K73-M73-N73+O73</f>
        <v>143810.647134436</v>
      </c>
      <c r="Q73" s="56" t="n">
        <f aca="false">IF(OR(E73=1,P73&lt;=0),0,P73)</f>
        <v>143810.647134436</v>
      </c>
      <c r="R73" s="15" t="n">
        <f aca="false">IF(OR(E73=1,AND(P73&lt;=0,I73&gt;0)),1,0)</f>
        <v>0</v>
      </c>
      <c r="S73" s="15" t="n">
        <f aca="false">IF(L73&gt;0,1,0)</f>
        <v>0</v>
      </c>
    </row>
    <row r="74" customFormat="false" ht="15" hidden="false" customHeight="false" outlineLevel="0" collapsed="false">
      <c r="A74" s="15" t="n">
        <v>73</v>
      </c>
      <c r="B74" s="15" t="n">
        <f aca="false">INT((A74-1)/12)+1</f>
        <v>7</v>
      </c>
      <c r="C74" s="15" t="n">
        <f aca="false">MIN(Inputs!$C$4+B74-1,99)</f>
        <v>80</v>
      </c>
      <c r="D74" s="55" t="n">
        <f aca="false">Inputs!$C$30</f>
        <v>0.07</v>
      </c>
      <c r="E74" s="15" t="n">
        <f aca="false">R73</f>
        <v>0</v>
      </c>
      <c r="F74" s="56" t="n">
        <f aca="false">Q73</f>
        <v>143810.647134436</v>
      </c>
      <c r="G74" s="56" t="n">
        <f aca="false">IF(AND(MOD(A74-1,12)=0,B74&lt;=Inputs!$C$7,E74=0),Inputs!$C$6,0)</f>
        <v>0</v>
      </c>
      <c r="H74" s="56" t="n">
        <f aca="false">IF(B74=1,G74*Inputs!$C$9,0)</f>
        <v>0</v>
      </c>
      <c r="I74" s="56" t="n">
        <f aca="false">I73+G74</f>
        <v>120000</v>
      </c>
      <c r="J74" s="56" t="n">
        <f aca="false">(F74+G74+H74)*((1+D74)^(1/12)-1)</f>
        <v>813.126307154937</v>
      </c>
      <c r="K74" s="56" t="n">
        <f aca="false">(F74+G74+H74+J74)*(Inputs!$C$14+IF(B74&lt;=10,Inputs!$C$12,Inputs!$C$13))/12</f>
        <v>301.299528003314</v>
      </c>
      <c r="L74" s="56" t="n">
        <f aca="false">IF(OR(E74=1,A74&lt;=Inputs!$C$15),0,MAX(Inputs!$C$8*I74-(F74+G74+H74+J74-K74),0))</f>
        <v>0</v>
      </c>
      <c r="M74" s="56" t="n">
        <f aca="false">L74*INDEX(Rates!$B$2:$C$101,C74+1,IF(Inputs!$C$5="Male",1,2))/1000/12*Inputs!$C$16</f>
        <v>0</v>
      </c>
      <c r="N74" s="56" t="n">
        <f aca="false">IF($V$1=1,MAX(F74+G74+H74+J74-K74-M74,0)*Inputs!$C$22/12,0)</f>
        <v>0</v>
      </c>
      <c r="O74" s="56" t="n">
        <f aca="false">IF(AND(MOD(A74,12)=0,B74&gt;=Inputs!$C$18),MAX(F74+G74+H74+J74-K74-M74-N74,0)*Inputs!$C$17,0)</f>
        <v>0</v>
      </c>
      <c r="P74" s="56" t="n">
        <f aca="false">F74+G74+H74+J74-K74-M74-N74+O74</f>
        <v>144322.473913587</v>
      </c>
      <c r="Q74" s="56" t="n">
        <f aca="false">IF(OR(E74=1,P74&lt;=0),0,P74)</f>
        <v>144322.473913587</v>
      </c>
      <c r="R74" s="15" t="n">
        <f aca="false">IF(OR(E74=1,AND(P74&lt;=0,I74&gt;0)),1,0)</f>
        <v>0</v>
      </c>
      <c r="S74" s="15" t="n">
        <f aca="false">IF(L74&gt;0,1,0)</f>
        <v>0</v>
      </c>
    </row>
    <row r="75" customFormat="false" ht="15" hidden="false" customHeight="false" outlineLevel="0" collapsed="false">
      <c r="A75" s="15" t="n">
        <v>74</v>
      </c>
      <c r="B75" s="15" t="n">
        <f aca="false">INT((A75-1)/12)+1</f>
        <v>7</v>
      </c>
      <c r="C75" s="15" t="n">
        <f aca="false">MIN(Inputs!$C$4+B75-1,99)</f>
        <v>80</v>
      </c>
      <c r="D75" s="55" t="n">
        <f aca="false">Inputs!$C$30</f>
        <v>0.07</v>
      </c>
      <c r="E75" s="15" t="n">
        <f aca="false">R74</f>
        <v>0</v>
      </c>
      <c r="F75" s="56" t="n">
        <f aca="false">Q74</f>
        <v>144322.473913587</v>
      </c>
      <c r="G75" s="56" t="n">
        <f aca="false">IF(AND(MOD(A75-1,12)=0,B75&lt;=Inputs!$C$7,E75=0),Inputs!$C$6,0)</f>
        <v>0</v>
      </c>
      <c r="H75" s="56" t="n">
        <f aca="false">IF(B75=1,G75*Inputs!$C$9,0)</f>
        <v>0</v>
      </c>
      <c r="I75" s="56" t="n">
        <f aca="false">I74+G75</f>
        <v>120000</v>
      </c>
      <c r="J75" s="56" t="n">
        <f aca="false">(F75+G75+H75)*((1+D75)^(1/12)-1)</f>
        <v>816.020250177427</v>
      </c>
      <c r="K75" s="56" t="n">
        <f aca="false">(F75+G75+H75+J75)*(Inputs!$C$14+IF(B75&lt;=10,Inputs!$C$12,Inputs!$C$13))/12</f>
        <v>302.371862841176</v>
      </c>
      <c r="L75" s="56" t="n">
        <f aca="false">IF(OR(E75=1,A75&lt;=Inputs!$C$15),0,MAX(Inputs!$C$8*I75-(F75+G75+H75+J75-K75),0))</f>
        <v>0</v>
      </c>
      <c r="M75" s="56" t="n">
        <f aca="false">L75*INDEX(Rates!$B$2:$C$101,C75+1,IF(Inputs!$C$5="Male",1,2))/1000/12*Inputs!$C$16</f>
        <v>0</v>
      </c>
      <c r="N75" s="56" t="n">
        <f aca="false">IF($V$1=1,MAX(F75+G75+H75+J75-K75-M75,0)*Inputs!$C$22/12,0)</f>
        <v>0</v>
      </c>
      <c r="O75" s="56" t="n">
        <f aca="false">IF(AND(MOD(A75,12)=0,B75&gt;=Inputs!$C$18),MAX(F75+G75+H75+J75-K75-M75-N75,0)*Inputs!$C$17,0)</f>
        <v>0</v>
      </c>
      <c r="P75" s="56" t="n">
        <f aca="false">F75+G75+H75+J75-K75-M75-N75+O75</f>
        <v>144836.122300923</v>
      </c>
      <c r="Q75" s="56" t="n">
        <f aca="false">IF(OR(E75=1,P75&lt;=0),0,P75)</f>
        <v>144836.122300923</v>
      </c>
      <c r="R75" s="15" t="n">
        <f aca="false">IF(OR(E75=1,AND(P75&lt;=0,I75&gt;0)),1,0)</f>
        <v>0</v>
      </c>
      <c r="S75" s="15" t="n">
        <f aca="false">IF(L75&gt;0,1,0)</f>
        <v>0</v>
      </c>
    </row>
    <row r="76" customFormat="false" ht="15" hidden="false" customHeight="false" outlineLevel="0" collapsed="false">
      <c r="A76" s="15" t="n">
        <v>75</v>
      </c>
      <c r="B76" s="15" t="n">
        <f aca="false">INT((A76-1)/12)+1</f>
        <v>7</v>
      </c>
      <c r="C76" s="15" t="n">
        <f aca="false">MIN(Inputs!$C$4+B76-1,99)</f>
        <v>80</v>
      </c>
      <c r="D76" s="55" t="n">
        <f aca="false">Inputs!$C$30</f>
        <v>0.07</v>
      </c>
      <c r="E76" s="15" t="n">
        <f aca="false">R75</f>
        <v>0</v>
      </c>
      <c r="F76" s="56" t="n">
        <f aca="false">Q75</f>
        <v>144836.122300923</v>
      </c>
      <c r="G76" s="56" t="n">
        <f aca="false">IF(AND(MOD(A76-1,12)=0,B76&lt;=Inputs!$C$7,E76=0),Inputs!$C$6,0)</f>
        <v>0</v>
      </c>
      <c r="H76" s="56" t="n">
        <f aca="false">IF(B76=1,G76*Inputs!$C$9,0)</f>
        <v>0</v>
      </c>
      <c r="I76" s="56" t="n">
        <f aca="false">I75+G76</f>
        <v>120000</v>
      </c>
      <c r="J76" s="56" t="n">
        <f aca="false">(F76+G76+H76)*((1+D76)^(1/12)-1)</f>
        <v>818.924492837433</v>
      </c>
      <c r="K76" s="56" t="n">
        <f aca="false">(F76+G76+H76+J76)*(Inputs!$C$14+IF(B76&lt;=10,Inputs!$C$12,Inputs!$C$13))/12</f>
        <v>303.448014153669</v>
      </c>
      <c r="L76" s="56" t="n">
        <f aca="false">IF(OR(E76=1,A76&lt;=Inputs!$C$15),0,MAX(Inputs!$C$8*I76-(F76+G76+H76+J76-K76),0))</f>
        <v>0</v>
      </c>
      <c r="M76" s="56" t="n">
        <f aca="false">L76*INDEX(Rates!$B$2:$C$101,C76+1,IF(Inputs!$C$5="Male",1,2))/1000/12*Inputs!$C$16</f>
        <v>0</v>
      </c>
      <c r="N76" s="56" t="n">
        <f aca="false">IF($V$1=1,MAX(F76+G76+H76+J76-K76-M76,0)*Inputs!$C$22/12,0)</f>
        <v>0</v>
      </c>
      <c r="O76" s="56" t="n">
        <f aca="false">IF(AND(MOD(A76,12)=0,B76&gt;=Inputs!$C$18),MAX(F76+G76+H76+J76-K76-M76-N76,0)*Inputs!$C$17,0)</f>
        <v>0</v>
      </c>
      <c r="P76" s="56" t="n">
        <f aca="false">F76+G76+H76+J76-K76-M76-N76+O76</f>
        <v>145351.598779607</v>
      </c>
      <c r="Q76" s="56" t="n">
        <f aca="false">IF(OR(E76=1,P76&lt;=0),0,P76)</f>
        <v>145351.598779607</v>
      </c>
      <c r="R76" s="15" t="n">
        <f aca="false">IF(OR(E76=1,AND(P76&lt;=0,I76&gt;0)),1,0)</f>
        <v>0</v>
      </c>
      <c r="S76" s="15" t="n">
        <f aca="false">IF(L76&gt;0,1,0)</f>
        <v>0</v>
      </c>
    </row>
    <row r="77" customFormat="false" ht="15" hidden="false" customHeight="false" outlineLevel="0" collapsed="false">
      <c r="A77" s="15" t="n">
        <v>76</v>
      </c>
      <c r="B77" s="15" t="n">
        <f aca="false">INT((A77-1)/12)+1</f>
        <v>7</v>
      </c>
      <c r="C77" s="15" t="n">
        <f aca="false">MIN(Inputs!$C$4+B77-1,99)</f>
        <v>80</v>
      </c>
      <c r="D77" s="55" t="n">
        <f aca="false">Inputs!$C$30</f>
        <v>0.07</v>
      </c>
      <c r="E77" s="15" t="n">
        <f aca="false">R76</f>
        <v>0</v>
      </c>
      <c r="F77" s="56" t="n">
        <f aca="false">Q76</f>
        <v>145351.598779607</v>
      </c>
      <c r="G77" s="56" t="n">
        <f aca="false">IF(AND(MOD(A77-1,12)=0,B77&lt;=Inputs!$C$7,E77=0),Inputs!$C$6,0)</f>
        <v>0</v>
      </c>
      <c r="H77" s="56" t="n">
        <f aca="false">IF(B77=1,G77*Inputs!$C$9,0)</f>
        <v>0</v>
      </c>
      <c r="I77" s="56" t="n">
        <f aca="false">I76+G77</f>
        <v>120000</v>
      </c>
      <c r="J77" s="56" t="n">
        <f aca="false">(F77+G77+H77)*((1+D77)^(1/12)-1)</f>
        <v>821.839071791698</v>
      </c>
      <c r="K77" s="56" t="n">
        <f aca="false">(F77+G77+H77+J77)*(Inputs!$C$14+IF(B77&lt;=10,Inputs!$C$12,Inputs!$C$13))/12</f>
        <v>304.527995523748</v>
      </c>
      <c r="L77" s="56" t="n">
        <f aca="false">IF(OR(E77=1,A77&lt;=Inputs!$C$15),0,MAX(Inputs!$C$8*I77-(F77+G77+H77+J77-K77),0))</f>
        <v>0</v>
      </c>
      <c r="M77" s="56" t="n">
        <f aca="false">L77*INDEX(Rates!$B$2:$C$101,C77+1,IF(Inputs!$C$5="Male",1,2))/1000/12*Inputs!$C$16</f>
        <v>0</v>
      </c>
      <c r="N77" s="56" t="n">
        <f aca="false">IF($V$1=1,MAX(F77+G77+H77+J77-K77-M77,0)*Inputs!$C$22/12,0)</f>
        <v>0</v>
      </c>
      <c r="O77" s="56" t="n">
        <f aca="false">IF(AND(MOD(A77,12)=0,B77&gt;=Inputs!$C$18),MAX(F77+G77+H77+J77-K77-M77-N77,0)*Inputs!$C$17,0)</f>
        <v>0</v>
      </c>
      <c r="P77" s="56" t="n">
        <f aca="false">F77+G77+H77+J77-K77-M77-N77+O77</f>
        <v>145868.909855875</v>
      </c>
      <c r="Q77" s="56" t="n">
        <f aca="false">IF(OR(E77=1,P77&lt;=0),0,P77)</f>
        <v>145868.909855875</v>
      </c>
      <c r="R77" s="15" t="n">
        <f aca="false">IF(OR(E77=1,AND(P77&lt;=0,I77&gt;0)),1,0)</f>
        <v>0</v>
      </c>
      <c r="S77" s="15" t="n">
        <f aca="false">IF(L77&gt;0,1,0)</f>
        <v>0</v>
      </c>
    </row>
    <row r="78" customFormat="false" ht="15" hidden="false" customHeight="false" outlineLevel="0" collapsed="false">
      <c r="A78" s="15" t="n">
        <v>77</v>
      </c>
      <c r="B78" s="15" t="n">
        <f aca="false">INT((A78-1)/12)+1</f>
        <v>7</v>
      </c>
      <c r="C78" s="15" t="n">
        <f aca="false">MIN(Inputs!$C$4+B78-1,99)</f>
        <v>80</v>
      </c>
      <c r="D78" s="55" t="n">
        <f aca="false">Inputs!$C$30</f>
        <v>0.07</v>
      </c>
      <c r="E78" s="15" t="n">
        <f aca="false">R77</f>
        <v>0</v>
      </c>
      <c r="F78" s="56" t="n">
        <f aca="false">Q77</f>
        <v>145868.909855875</v>
      </c>
      <c r="G78" s="56" t="n">
        <f aca="false">IF(AND(MOD(A78-1,12)=0,B78&lt;=Inputs!$C$7,E78=0),Inputs!$C$6,0)</f>
        <v>0</v>
      </c>
      <c r="H78" s="56" t="n">
        <f aca="false">IF(B78=1,G78*Inputs!$C$9,0)</f>
        <v>0</v>
      </c>
      <c r="I78" s="56" t="n">
        <f aca="false">I77+G78</f>
        <v>120000</v>
      </c>
      <c r="J78" s="56" t="n">
        <f aca="false">(F78+G78+H78)*((1+D78)^(1/12)-1)</f>
        <v>824.764023827433</v>
      </c>
      <c r="K78" s="56" t="n">
        <f aca="false">(F78+G78+H78+J78)*(Inputs!$C$14+IF(B78&lt;=10,Inputs!$C$12,Inputs!$C$13))/12</f>
        <v>305.611820582714</v>
      </c>
      <c r="L78" s="56" t="n">
        <f aca="false">IF(OR(E78=1,A78&lt;=Inputs!$C$15),0,MAX(Inputs!$C$8*I78-(F78+G78+H78+J78-K78),0))</f>
        <v>0</v>
      </c>
      <c r="M78" s="56" t="n">
        <f aca="false">L78*INDEX(Rates!$B$2:$C$101,C78+1,IF(Inputs!$C$5="Male",1,2))/1000/12*Inputs!$C$16</f>
        <v>0</v>
      </c>
      <c r="N78" s="56" t="n">
        <f aca="false">IF($V$1=1,MAX(F78+G78+H78+J78-K78-M78,0)*Inputs!$C$22/12,0)</f>
        <v>0</v>
      </c>
      <c r="O78" s="56" t="n">
        <f aca="false">IF(AND(MOD(A78,12)=0,B78&gt;=Inputs!$C$18),MAX(F78+G78+H78+J78-K78-M78-N78,0)*Inputs!$C$17,0)</f>
        <v>0</v>
      </c>
      <c r="P78" s="56" t="n">
        <f aca="false">F78+G78+H78+J78-K78-M78-N78+O78</f>
        <v>146388.06205912</v>
      </c>
      <c r="Q78" s="56" t="n">
        <f aca="false">IF(OR(E78=1,P78&lt;=0),0,P78)</f>
        <v>146388.06205912</v>
      </c>
      <c r="R78" s="15" t="n">
        <f aca="false">IF(OR(E78=1,AND(P78&lt;=0,I78&gt;0)),1,0)</f>
        <v>0</v>
      </c>
      <c r="S78" s="15" t="n">
        <f aca="false">IF(L78&gt;0,1,0)</f>
        <v>0</v>
      </c>
    </row>
    <row r="79" customFormat="false" ht="15" hidden="false" customHeight="false" outlineLevel="0" collapsed="false">
      <c r="A79" s="15" t="n">
        <v>78</v>
      </c>
      <c r="B79" s="15" t="n">
        <f aca="false">INT((A79-1)/12)+1</f>
        <v>7</v>
      </c>
      <c r="C79" s="15" t="n">
        <f aca="false">MIN(Inputs!$C$4+B79-1,99)</f>
        <v>80</v>
      </c>
      <c r="D79" s="55" t="n">
        <f aca="false">Inputs!$C$30</f>
        <v>0.07</v>
      </c>
      <c r="E79" s="15" t="n">
        <f aca="false">R78</f>
        <v>0</v>
      </c>
      <c r="F79" s="56" t="n">
        <f aca="false">Q78</f>
        <v>146388.06205912</v>
      </c>
      <c r="G79" s="56" t="n">
        <f aca="false">IF(AND(MOD(A79-1,12)=0,B79&lt;=Inputs!$C$7,E79=0),Inputs!$C$6,0)</f>
        <v>0</v>
      </c>
      <c r="H79" s="56" t="n">
        <f aca="false">IF(B79=1,G79*Inputs!$C$9,0)</f>
        <v>0</v>
      </c>
      <c r="I79" s="56" t="n">
        <f aca="false">I78+G79</f>
        <v>120000</v>
      </c>
      <c r="J79" s="56" t="n">
        <f aca="false">(F79+G79+H79)*((1+D79)^(1/12)-1)</f>
        <v>827.69938586277</v>
      </c>
      <c r="K79" s="56" t="n">
        <f aca="false">(F79+G79+H79+J79)*(Inputs!$C$14+IF(B79&lt;=10,Inputs!$C$12,Inputs!$C$13))/12</f>
        <v>306.699503010381</v>
      </c>
      <c r="L79" s="56" t="n">
        <f aca="false">IF(OR(E79=1,A79&lt;=Inputs!$C$15),0,MAX(Inputs!$C$8*I79-(F79+G79+H79+J79-K79),0))</f>
        <v>0</v>
      </c>
      <c r="M79" s="56" t="n">
        <f aca="false">L79*INDEX(Rates!$B$2:$C$101,C79+1,IF(Inputs!$C$5="Male",1,2))/1000/12*Inputs!$C$16</f>
        <v>0</v>
      </c>
      <c r="N79" s="56" t="n">
        <f aca="false">IF($V$1=1,MAX(F79+G79+H79+J79-K79-M79,0)*Inputs!$C$22/12,0)</f>
        <v>0</v>
      </c>
      <c r="O79" s="56" t="n">
        <f aca="false">IF(AND(MOD(A79,12)=0,B79&gt;=Inputs!$C$18),MAX(F79+G79+H79+J79-K79-M79-N79,0)*Inputs!$C$17,0)</f>
        <v>0</v>
      </c>
      <c r="P79" s="56" t="n">
        <f aca="false">F79+G79+H79+J79-K79-M79-N79+O79</f>
        <v>146909.061941972</v>
      </c>
      <c r="Q79" s="56" t="n">
        <f aca="false">IF(OR(E79=1,P79&lt;=0),0,P79)</f>
        <v>146909.061941972</v>
      </c>
      <c r="R79" s="15" t="n">
        <f aca="false">IF(OR(E79=1,AND(P79&lt;=0,I79&gt;0)),1,0)</f>
        <v>0</v>
      </c>
      <c r="S79" s="15" t="n">
        <f aca="false">IF(L79&gt;0,1,0)</f>
        <v>0</v>
      </c>
    </row>
    <row r="80" customFormat="false" ht="15" hidden="false" customHeight="false" outlineLevel="0" collapsed="false">
      <c r="A80" s="15" t="n">
        <v>79</v>
      </c>
      <c r="B80" s="15" t="n">
        <f aca="false">INT((A80-1)/12)+1</f>
        <v>7</v>
      </c>
      <c r="C80" s="15" t="n">
        <f aca="false">MIN(Inputs!$C$4+B80-1,99)</f>
        <v>80</v>
      </c>
      <c r="D80" s="55" t="n">
        <f aca="false">Inputs!$C$30</f>
        <v>0.07</v>
      </c>
      <c r="E80" s="15" t="n">
        <f aca="false">R79</f>
        <v>0</v>
      </c>
      <c r="F80" s="56" t="n">
        <f aca="false">Q79</f>
        <v>146909.061941972</v>
      </c>
      <c r="G80" s="56" t="n">
        <f aca="false">IF(AND(MOD(A80-1,12)=0,B80&lt;=Inputs!$C$7,E80=0),Inputs!$C$6,0)</f>
        <v>0</v>
      </c>
      <c r="H80" s="56" t="n">
        <f aca="false">IF(B80=1,G80*Inputs!$C$9,0)</f>
        <v>0</v>
      </c>
      <c r="I80" s="56" t="n">
        <f aca="false">I79+G80</f>
        <v>120000</v>
      </c>
      <c r="J80" s="56" t="n">
        <f aca="false">(F80+G80+H80)*((1+D80)^(1/12)-1)</f>
        <v>830.645194947239</v>
      </c>
      <c r="K80" s="56" t="n">
        <f aca="false">(F80+G80+H80+J80)*(Inputs!$C$14+IF(B80&lt;=10,Inputs!$C$12,Inputs!$C$13))/12</f>
        <v>307.791056535249</v>
      </c>
      <c r="L80" s="56" t="n">
        <f aca="false">IF(OR(E80=1,A80&lt;=Inputs!$C$15),0,MAX(Inputs!$C$8*I80-(F80+G80+H80+J80-K80),0))</f>
        <v>0</v>
      </c>
      <c r="M80" s="56" t="n">
        <f aca="false">L80*INDEX(Rates!$B$2:$C$101,C80+1,IF(Inputs!$C$5="Male",1,2))/1000/12*Inputs!$C$16</f>
        <v>0</v>
      </c>
      <c r="N80" s="56" t="n">
        <f aca="false">IF($V$1=1,MAX(F80+G80+H80+J80-K80-M80,0)*Inputs!$C$22/12,0)</f>
        <v>0</v>
      </c>
      <c r="O80" s="56" t="n">
        <f aca="false">IF(AND(MOD(A80,12)=0,B80&gt;=Inputs!$C$18),MAX(F80+G80+H80+J80-K80-M80-N80,0)*Inputs!$C$17,0)</f>
        <v>0</v>
      </c>
      <c r="P80" s="56" t="n">
        <f aca="false">F80+G80+H80+J80-K80-M80-N80+O80</f>
        <v>147431.916080384</v>
      </c>
      <c r="Q80" s="56" t="n">
        <f aca="false">IF(OR(E80=1,P80&lt;=0),0,P80)</f>
        <v>147431.916080384</v>
      </c>
      <c r="R80" s="15" t="n">
        <f aca="false">IF(OR(E80=1,AND(P80&lt;=0,I80&gt;0)),1,0)</f>
        <v>0</v>
      </c>
      <c r="S80" s="15" t="n">
        <f aca="false">IF(L80&gt;0,1,0)</f>
        <v>0</v>
      </c>
    </row>
    <row r="81" customFormat="false" ht="15" hidden="false" customHeight="false" outlineLevel="0" collapsed="false">
      <c r="A81" s="15" t="n">
        <v>80</v>
      </c>
      <c r="B81" s="15" t="n">
        <f aca="false">INT((A81-1)/12)+1</f>
        <v>7</v>
      </c>
      <c r="C81" s="15" t="n">
        <f aca="false">MIN(Inputs!$C$4+B81-1,99)</f>
        <v>80</v>
      </c>
      <c r="D81" s="55" t="n">
        <f aca="false">Inputs!$C$30</f>
        <v>0.07</v>
      </c>
      <c r="E81" s="15" t="n">
        <f aca="false">R80</f>
        <v>0</v>
      </c>
      <c r="F81" s="56" t="n">
        <f aca="false">Q80</f>
        <v>147431.916080384</v>
      </c>
      <c r="G81" s="56" t="n">
        <f aca="false">IF(AND(MOD(A81-1,12)=0,B81&lt;=Inputs!$C$7,E81=0),Inputs!$C$6,0)</f>
        <v>0</v>
      </c>
      <c r="H81" s="56" t="n">
        <f aca="false">IF(B81=1,G81*Inputs!$C$9,0)</f>
        <v>0</v>
      </c>
      <c r="I81" s="56" t="n">
        <f aca="false">I80+G81</f>
        <v>120000</v>
      </c>
      <c r="J81" s="56" t="n">
        <f aca="false">(F81+G81+H81)*((1+D81)^(1/12)-1)</f>
        <v>833.601488262226</v>
      </c>
      <c r="K81" s="56" t="n">
        <f aca="false">(F81+G81+H81+J81)*(Inputs!$C$14+IF(B81&lt;=10,Inputs!$C$12,Inputs!$C$13))/12</f>
        <v>308.88649493468</v>
      </c>
      <c r="L81" s="56" t="n">
        <f aca="false">IF(OR(E81=1,A81&lt;=Inputs!$C$15),0,MAX(Inputs!$C$8*I81-(F81+G81+H81+J81-K81),0))</f>
        <v>0</v>
      </c>
      <c r="M81" s="56" t="n">
        <f aca="false">L81*INDEX(Rates!$B$2:$C$101,C81+1,IF(Inputs!$C$5="Male",1,2))/1000/12*Inputs!$C$16</f>
        <v>0</v>
      </c>
      <c r="N81" s="56" t="n">
        <f aca="false">IF($V$1=1,MAX(F81+G81+H81+J81-K81-M81,0)*Inputs!$C$22/12,0)</f>
        <v>0</v>
      </c>
      <c r="O81" s="56" t="n">
        <f aca="false">IF(AND(MOD(A81,12)=0,B81&gt;=Inputs!$C$18),MAX(F81+G81+H81+J81-K81-M81-N81,0)*Inputs!$C$17,0)</f>
        <v>0</v>
      </c>
      <c r="P81" s="56" t="n">
        <f aca="false">F81+G81+H81+J81-K81-M81-N81+O81</f>
        <v>147956.631073712</v>
      </c>
      <c r="Q81" s="56" t="n">
        <f aca="false">IF(OR(E81=1,P81&lt;=0),0,P81)</f>
        <v>147956.631073712</v>
      </c>
      <c r="R81" s="15" t="n">
        <f aca="false">IF(OR(E81=1,AND(P81&lt;=0,I81&gt;0)),1,0)</f>
        <v>0</v>
      </c>
      <c r="S81" s="15" t="n">
        <f aca="false">IF(L81&gt;0,1,0)</f>
        <v>0</v>
      </c>
    </row>
    <row r="82" customFormat="false" ht="15" hidden="false" customHeight="false" outlineLevel="0" collapsed="false">
      <c r="A82" s="15" t="n">
        <v>81</v>
      </c>
      <c r="B82" s="15" t="n">
        <f aca="false">INT((A82-1)/12)+1</f>
        <v>7</v>
      </c>
      <c r="C82" s="15" t="n">
        <f aca="false">MIN(Inputs!$C$4+B82-1,99)</f>
        <v>80</v>
      </c>
      <c r="D82" s="55" t="n">
        <f aca="false">Inputs!$C$30</f>
        <v>0.07</v>
      </c>
      <c r="E82" s="15" t="n">
        <f aca="false">R81</f>
        <v>0</v>
      </c>
      <c r="F82" s="56" t="n">
        <f aca="false">Q81</f>
        <v>147956.631073712</v>
      </c>
      <c r="G82" s="56" t="n">
        <f aca="false">IF(AND(MOD(A82-1,12)=0,B82&lt;=Inputs!$C$7,E82=0),Inputs!$C$6,0)</f>
        <v>0</v>
      </c>
      <c r="H82" s="56" t="n">
        <f aca="false">IF(B82=1,G82*Inputs!$C$9,0)</f>
        <v>0</v>
      </c>
      <c r="I82" s="56" t="n">
        <f aca="false">I81+G82</f>
        <v>120000</v>
      </c>
      <c r="J82" s="56" t="n">
        <f aca="false">(F82+G82+H82)*((1+D82)^(1/12)-1)</f>
        <v>836.568303121452</v>
      </c>
      <c r="K82" s="56" t="n">
        <f aca="false">(F82+G82+H82+J82)*(Inputs!$C$14+IF(B82&lt;=10,Inputs!$C$12,Inputs!$C$13))/12</f>
        <v>309.985832035069</v>
      </c>
      <c r="L82" s="56" t="n">
        <f aca="false">IF(OR(E82=1,A82&lt;=Inputs!$C$15),0,MAX(Inputs!$C$8*I82-(F82+G82+H82+J82-K82),0))</f>
        <v>0</v>
      </c>
      <c r="M82" s="56" t="n">
        <f aca="false">L82*INDEX(Rates!$B$2:$C$101,C82+1,IF(Inputs!$C$5="Male",1,2))/1000/12*Inputs!$C$16</f>
        <v>0</v>
      </c>
      <c r="N82" s="56" t="n">
        <f aca="false">IF($V$1=1,MAX(F82+G82+H82+J82-K82-M82,0)*Inputs!$C$22/12,0)</f>
        <v>0</v>
      </c>
      <c r="O82" s="56" t="n">
        <f aca="false">IF(AND(MOD(A82,12)=0,B82&gt;=Inputs!$C$18),MAX(F82+G82+H82+J82-K82-M82-N82,0)*Inputs!$C$17,0)</f>
        <v>0</v>
      </c>
      <c r="P82" s="56" t="n">
        <f aca="false">F82+G82+H82+J82-K82-M82-N82+O82</f>
        <v>148483.213544798</v>
      </c>
      <c r="Q82" s="56" t="n">
        <f aca="false">IF(OR(E82=1,P82&lt;=0),0,P82)</f>
        <v>148483.213544798</v>
      </c>
      <c r="R82" s="15" t="n">
        <f aca="false">IF(OR(E82=1,AND(P82&lt;=0,I82&gt;0)),1,0)</f>
        <v>0</v>
      </c>
      <c r="S82" s="15" t="n">
        <f aca="false">IF(L82&gt;0,1,0)</f>
        <v>0</v>
      </c>
    </row>
    <row r="83" customFormat="false" ht="15" hidden="false" customHeight="false" outlineLevel="0" collapsed="false">
      <c r="A83" s="15" t="n">
        <v>82</v>
      </c>
      <c r="B83" s="15" t="n">
        <f aca="false">INT((A83-1)/12)+1</f>
        <v>7</v>
      </c>
      <c r="C83" s="15" t="n">
        <f aca="false">MIN(Inputs!$C$4+B83-1,99)</f>
        <v>80</v>
      </c>
      <c r="D83" s="55" t="n">
        <f aca="false">Inputs!$C$30</f>
        <v>0.07</v>
      </c>
      <c r="E83" s="15" t="n">
        <f aca="false">R82</f>
        <v>0</v>
      </c>
      <c r="F83" s="56" t="n">
        <f aca="false">Q82</f>
        <v>148483.213544798</v>
      </c>
      <c r="G83" s="56" t="n">
        <f aca="false">IF(AND(MOD(A83-1,12)=0,B83&lt;=Inputs!$C$7,E83=0),Inputs!$C$6,0)</f>
        <v>0</v>
      </c>
      <c r="H83" s="56" t="n">
        <f aca="false">IF(B83=1,G83*Inputs!$C$9,0)</f>
        <v>0</v>
      </c>
      <c r="I83" s="56" t="n">
        <f aca="false">I82+G83</f>
        <v>120000</v>
      </c>
      <c r="J83" s="56" t="n">
        <f aca="false">(F83+G83+H83)*((1+D83)^(1/12)-1)</f>
        <v>839.545676971433</v>
      </c>
      <c r="K83" s="56" t="n">
        <f aca="false">(F83+G83+H83+J83)*(Inputs!$C$14+IF(B83&lt;=10,Inputs!$C$12,Inputs!$C$13))/12</f>
        <v>311.08908171202</v>
      </c>
      <c r="L83" s="56" t="n">
        <f aca="false">IF(OR(E83=1,A83&lt;=Inputs!$C$15),0,MAX(Inputs!$C$8*I83-(F83+G83+H83+J83-K83),0))</f>
        <v>0</v>
      </c>
      <c r="M83" s="56" t="n">
        <f aca="false">L83*INDEX(Rates!$B$2:$C$101,C83+1,IF(Inputs!$C$5="Male",1,2))/1000/12*Inputs!$C$16</f>
        <v>0</v>
      </c>
      <c r="N83" s="56" t="n">
        <f aca="false">IF($V$1=1,MAX(F83+G83+H83+J83-K83-M83,0)*Inputs!$C$22/12,0)</f>
        <v>0</v>
      </c>
      <c r="O83" s="56" t="n">
        <f aca="false">IF(AND(MOD(A83,12)=0,B83&gt;=Inputs!$C$18),MAX(F83+G83+H83+J83-K83-M83-N83,0)*Inputs!$C$17,0)</f>
        <v>0</v>
      </c>
      <c r="P83" s="56" t="n">
        <f aca="false">F83+G83+H83+J83-K83-M83-N83+O83</f>
        <v>149011.670140058</v>
      </c>
      <c r="Q83" s="56" t="n">
        <f aca="false">IF(OR(E83=1,P83&lt;=0),0,P83)</f>
        <v>149011.670140058</v>
      </c>
      <c r="R83" s="15" t="n">
        <f aca="false">IF(OR(E83=1,AND(P83&lt;=0,I83&gt;0)),1,0)</f>
        <v>0</v>
      </c>
      <c r="S83" s="15" t="n">
        <f aca="false">IF(L83&gt;0,1,0)</f>
        <v>0</v>
      </c>
    </row>
    <row r="84" customFormat="false" ht="15" hidden="false" customHeight="false" outlineLevel="0" collapsed="false">
      <c r="A84" s="15" t="n">
        <v>83</v>
      </c>
      <c r="B84" s="15" t="n">
        <f aca="false">INT((A84-1)/12)+1</f>
        <v>7</v>
      </c>
      <c r="C84" s="15" t="n">
        <f aca="false">MIN(Inputs!$C$4+B84-1,99)</f>
        <v>80</v>
      </c>
      <c r="D84" s="55" t="n">
        <f aca="false">Inputs!$C$30</f>
        <v>0.07</v>
      </c>
      <c r="E84" s="15" t="n">
        <f aca="false">R83</f>
        <v>0</v>
      </c>
      <c r="F84" s="56" t="n">
        <f aca="false">Q83</f>
        <v>149011.670140058</v>
      </c>
      <c r="G84" s="56" t="n">
        <f aca="false">IF(AND(MOD(A84-1,12)=0,B84&lt;=Inputs!$C$7,E84=0),Inputs!$C$6,0)</f>
        <v>0</v>
      </c>
      <c r="H84" s="56" t="n">
        <f aca="false">IF(B84=1,G84*Inputs!$C$9,0)</f>
        <v>0</v>
      </c>
      <c r="I84" s="56" t="n">
        <f aca="false">I83+G84</f>
        <v>120000</v>
      </c>
      <c r="J84" s="56" t="n">
        <f aca="false">(F84+G84+H84)*((1+D84)^(1/12)-1)</f>
        <v>842.533647391963</v>
      </c>
      <c r="K84" s="56" t="n">
        <f aca="false">(F84+G84+H84+J84)*(Inputs!$C$14+IF(B84&lt;=10,Inputs!$C$12,Inputs!$C$13))/12</f>
        <v>312.19625789052</v>
      </c>
      <c r="L84" s="56" t="n">
        <f aca="false">IF(OR(E84=1,A84&lt;=Inputs!$C$15),0,MAX(Inputs!$C$8*I84-(F84+G84+H84+J84-K84),0))</f>
        <v>0</v>
      </c>
      <c r="M84" s="56" t="n">
        <f aca="false">L84*INDEX(Rates!$B$2:$C$101,C84+1,IF(Inputs!$C$5="Male",1,2))/1000/12*Inputs!$C$16</f>
        <v>0</v>
      </c>
      <c r="N84" s="56" t="n">
        <f aca="false">IF($V$1=1,MAX(F84+G84+H84+J84-K84-M84,0)*Inputs!$C$22/12,0)</f>
        <v>0</v>
      </c>
      <c r="O84" s="56" t="n">
        <f aca="false">IF(AND(MOD(A84,12)=0,B84&gt;=Inputs!$C$18),MAX(F84+G84+H84+J84-K84-M84-N84,0)*Inputs!$C$17,0)</f>
        <v>0</v>
      </c>
      <c r="P84" s="56" t="n">
        <f aca="false">F84+G84+H84+J84-K84-M84-N84+O84</f>
        <v>149542.007529559</v>
      </c>
      <c r="Q84" s="56" t="n">
        <f aca="false">IF(OR(E84=1,P84&lt;=0),0,P84)</f>
        <v>149542.007529559</v>
      </c>
      <c r="R84" s="15" t="n">
        <f aca="false">IF(OR(E84=1,AND(P84&lt;=0,I84&gt;0)),1,0)</f>
        <v>0</v>
      </c>
      <c r="S84" s="15" t="n">
        <f aca="false">IF(L84&gt;0,1,0)</f>
        <v>0</v>
      </c>
    </row>
    <row r="85" customFormat="false" ht="15" hidden="false" customHeight="false" outlineLevel="0" collapsed="false">
      <c r="A85" s="15" t="n">
        <v>84</v>
      </c>
      <c r="B85" s="15" t="n">
        <f aca="false">INT((A85-1)/12)+1</f>
        <v>7</v>
      </c>
      <c r="C85" s="15" t="n">
        <f aca="false">MIN(Inputs!$C$4+B85-1,99)</f>
        <v>80</v>
      </c>
      <c r="D85" s="55" t="n">
        <f aca="false">Inputs!$C$30</f>
        <v>0.07</v>
      </c>
      <c r="E85" s="15" t="n">
        <f aca="false">R84</f>
        <v>0</v>
      </c>
      <c r="F85" s="56" t="n">
        <f aca="false">Q84</f>
        <v>149542.007529559</v>
      </c>
      <c r="G85" s="56" t="n">
        <f aca="false">IF(AND(MOD(A85-1,12)=0,B85&lt;=Inputs!$C$7,E85=0),Inputs!$C$6,0)</f>
        <v>0</v>
      </c>
      <c r="H85" s="56" t="n">
        <f aca="false">IF(B85=1,G85*Inputs!$C$9,0)</f>
        <v>0</v>
      </c>
      <c r="I85" s="56" t="n">
        <f aca="false">I84+G85</f>
        <v>120000</v>
      </c>
      <c r="J85" s="56" t="n">
        <f aca="false">(F85+G85+H85)*((1+D85)^(1/12)-1)</f>
        <v>845.532252096582</v>
      </c>
      <c r="K85" s="56" t="n">
        <f aca="false">(F85+G85+H85+J85)*(Inputs!$C$14+IF(B85&lt;=10,Inputs!$C$12,Inputs!$C$13))/12</f>
        <v>313.307374545116</v>
      </c>
      <c r="L85" s="56" t="n">
        <f aca="false">IF(OR(E85=1,A85&lt;=Inputs!$C$15),0,MAX(Inputs!$C$8*I85-(F85+G85+H85+J85-K85),0))</f>
        <v>0</v>
      </c>
      <c r="M85" s="56" t="n">
        <f aca="false">L85*INDEX(Rates!$B$2:$C$101,C85+1,IF(Inputs!$C$5="Male",1,2))/1000/12*Inputs!$C$16</f>
        <v>0</v>
      </c>
      <c r="N85" s="56" t="n">
        <f aca="false">IF($V$1=1,MAX(F85+G85+H85+J85-K85-M85,0)*Inputs!$C$22/12,0)</f>
        <v>0</v>
      </c>
      <c r="O85" s="56" t="n">
        <f aca="false">IF(AND(MOD(A85,12)=0,B85&gt;=Inputs!$C$18),MAX(F85+G85+H85+J85-K85-M85-N85,0)*Inputs!$C$17,0)</f>
        <v>0</v>
      </c>
      <c r="P85" s="56" t="n">
        <f aca="false">F85+G85+H85+J85-K85-M85-N85+O85</f>
        <v>150074.232407111</v>
      </c>
      <c r="Q85" s="56" t="n">
        <f aca="false">IF(OR(E85=1,P85&lt;=0),0,P85)</f>
        <v>150074.232407111</v>
      </c>
      <c r="R85" s="15" t="n">
        <f aca="false">IF(OR(E85=1,AND(P85&lt;=0,I85&gt;0)),1,0)</f>
        <v>0</v>
      </c>
      <c r="S85" s="15" t="n">
        <f aca="false">IF(L85&gt;0,1,0)</f>
        <v>0</v>
      </c>
    </row>
    <row r="86" customFormat="false" ht="15" hidden="false" customHeight="false" outlineLevel="0" collapsed="false">
      <c r="A86" s="15" t="n">
        <v>85</v>
      </c>
      <c r="B86" s="15" t="n">
        <f aca="false">INT((A86-1)/12)+1</f>
        <v>8</v>
      </c>
      <c r="C86" s="15" t="n">
        <f aca="false">MIN(Inputs!$C$4+B86-1,99)</f>
        <v>81</v>
      </c>
      <c r="D86" s="55" t="n">
        <f aca="false">Inputs!$C$30</f>
        <v>0.07</v>
      </c>
      <c r="E86" s="15" t="n">
        <f aca="false">R85</f>
        <v>0</v>
      </c>
      <c r="F86" s="56" t="n">
        <f aca="false">Q85</f>
        <v>150074.232407111</v>
      </c>
      <c r="G86" s="56" t="n">
        <f aca="false">IF(AND(MOD(A86-1,12)=0,B86&lt;=Inputs!$C$7,E86=0),Inputs!$C$6,0)</f>
        <v>0</v>
      </c>
      <c r="H86" s="56" t="n">
        <f aca="false">IF(B86=1,G86*Inputs!$C$9,0)</f>
        <v>0</v>
      </c>
      <c r="I86" s="56" t="n">
        <f aca="false">I85+G86</f>
        <v>120000</v>
      </c>
      <c r="J86" s="56" t="n">
        <f aca="false">(F86+G86+H86)*((1+D86)^(1/12)-1)</f>
        <v>848.541528933052</v>
      </c>
      <c r="K86" s="56" t="n">
        <f aca="false">(F86+G86+H86+J86)*(Inputs!$C$14+IF(B86&lt;=10,Inputs!$C$12,Inputs!$C$13))/12</f>
        <v>314.422445700091</v>
      </c>
      <c r="L86" s="56" t="n">
        <f aca="false">IF(OR(E86=1,A86&lt;=Inputs!$C$15),0,MAX(Inputs!$C$8*I86-(F86+G86+H86+J86-K86),0))</f>
        <v>0</v>
      </c>
      <c r="M86" s="56" t="n">
        <f aca="false">L86*INDEX(Rates!$B$2:$C$101,C86+1,IF(Inputs!$C$5="Male",1,2))/1000/12*Inputs!$C$16</f>
        <v>0</v>
      </c>
      <c r="N86" s="56" t="n">
        <f aca="false">IF($V$1=1,MAX(F86+G86+H86+J86-K86-M86,0)*Inputs!$C$22/12,0)</f>
        <v>0</v>
      </c>
      <c r="O86" s="56" t="n">
        <f aca="false">IF(AND(MOD(A86,12)=0,B86&gt;=Inputs!$C$18),MAX(F86+G86+H86+J86-K86-M86-N86,0)*Inputs!$C$17,0)</f>
        <v>0</v>
      </c>
      <c r="P86" s="56" t="n">
        <f aca="false">F86+G86+H86+J86-K86-M86-N86+O86</f>
        <v>150608.351490344</v>
      </c>
      <c r="Q86" s="56" t="n">
        <f aca="false">IF(OR(E86=1,P86&lt;=0),0,P86)</f>
        <v>150608.351490344</v>
      </c>
      <c r="R86" s="15" t="n">
        <f aca="false">IF(OR(E86=1,AND(P86&lt;=0,I86&gt;0)),1,0)</f>
        <v>0</v>
      </c>
      <c r="S86" s="15" t="n">
        <f aca="false">IF(L86&gt;0,1,0)</f>
        <v>0</v>
      </c>
    </row>
    <row r="87" customFormat="false" ht="15" hidden="false" customHeight="false" outlineLevel="0" collapsed="false">
      <c r="A87" s="15" t="n">
        <v>86</v>
      </c>
      <c r="B87" s="15" t="n">
        <f aca="false">INT((A87-1)/12)+1</f>
        <v>8</v>
      </c>
      <c r="C87" s="15" t="n">
        <f aca="false">MIN(Inputs!$C$4+B87-1,99)</f>
        <v>81</v>
      </c>
      <c r="D87" s="55" t="n">
        <f aca="false">Inputs!$C$30</f>
        <v>0.07</v>
      </c>
      <c r="E87" s="15" t="n">
        <f aca="false">R86</f>
        <v>0</v>
      </c>
      <c r="F87" s="56" t="n">
        <f aca="false">Q86</f>
        <v>150608.351490344</v>
      </c>
      <c r="G87" s="56" t="n">
        <f aca="false">IF(AND(MOD(A87-1,12)=0,B87&lt;=Inputs!$C$7,E87=0),Inputs!$C$6,0)</f>
        <v>0</v>
      </c>
      <c r="H87" s="56" t="n">
        <f aca="false">IF(B87=1,G87*Inputs!$C$9,0)</f>
        <v>0</v>
      </c>
      <c r="I87" s="56" t="n">
        <f aca="false">I86+G87</f>
        <v>120000</v>
      </c>
      <c r="J87" s="56" t="n">
        <f aca="false">(F87+G87+H87)*((1+D87)^(1/12)-1)</f>
        <v>851.561515883838</v>
      </c>
      <c r="K87" s="56" t="n">
        <f aca="false">(F87+G87+H87+J87)*(Inputs!$C$14+IF(B87&lt;=10,Inputs!$C$12,Inputs!$C$13))/12</f>
        <v>315.54148542964</v>
      </c>
      <c r="L87" s="56" t="n">
        <f aca="false">IF(OR(E87=1,A87&lt;=Inputs!$C$15),0,MAX(Inputs!$C$8*I87-(F87+G87+H87+J87-K87),0))</f>
        <v>0</v>
      </c>
      <c r="M87" s="56" t="n">
        <f aca="false">L87*INDEX(Rates!$B$2:$C$101,C87+1,IF(Inputs!$C$5="Male",1,2))/1000/12*Inputs!$C$16</f>
        <v>0</v>
      </c>
      <c r="N87" s="56" t="n">
        <f aca="false">IF($V$1=1,MAX(F87+G87+H87+J87-K87-M87,0)*Inputs!$C$22/12,0)</f>
        <v>0</v>
      </c>
      <c r="O87" s="56" t="n">
        <f aca="false">IF(AND(MOD(A87,12)=0,B87&gt;=Inputs!$C$18),MAX(F87+G87+H87+J87-K87-M87-N87,0)*Inputs!$C$17,0)</f>
        <v>0</v>
      </c>
      <c r="P87" s="56" t="n">
        <f aca="false">F87+G87+H87+J87-K87-M87-N87+O87</f>
        <v>151144.371520798</v>
      </c>
      <c r="Q87" s="56" t="n">
        <f aca="false">IF(OR(E87=1,P87&lt;=0),0,P87)</f>
        <v>151144.371520798</v>
      </c>
      <c r="R87" s="15" t="n">
        <f aca="false">IF(OR(E87=1,AND(P87&lt;=0,I87&gt;0)),1,0)</f>
        <v>0</v>
      </c>
      <c r="S87" s="15" t="n">
        <f aca="false">IF(L87&gt;0,1,0)</f>
        <v>0</v>
      </c>
    </row>
    <row r="88" customFormat="false" ht="15" hidden="false" customHeight="false" outlineLevel="0" collapsed="false">
      <c r="A88" s="15" t="n">
        <v>87</v>
      </c>
      <c r="B88" s="15" t="n">
        <f aca="false">INT((A88-1)/12)+1</f>
        <v>8</v>
      </c>
      <c r="C88" s="15" t="n">
        <f aca="false">MIN(Inputs!$C$4+B88-1,99)</f>
        <v>81</v>
      </c>
      <c r="D88" s="55" t="n">
        <f aca="false">Inputs!$C$30</f>
        <v>0.07</v>
      </c>
      <c r="E88" s="15" t="n">
        <f aca="false">R87</f>
        <v>0</v>
      </c>
      <c r="F88" s="56" t="n">
        <f aca="false">Q87</f>
        <v>151144.371520798</v>
      </c>
      <c r="G88" s="56" t="n">
        <f aca="false">IF(AND(MOD(A88-1,12)=0,B88&lt;=Inputs!$C$7,E88=0),Inputs!$C$6,0)</f>
        <v>0</v>
      </c>
      <c r="H88" s="56" t="n">
        <f aca="false">IF(B88=1,G88*Inputs!$C$9,0)</f>
        <v>0</v>
      </c>
      <c r="I88" s="56" t="n">
        <f aca="false">I87+G88</f>
        <v>120000</v>
      </c>
      <c r="J88" s="56" t="n">
        <f aca="false">(F88+G88+H88)*((1+D88)^(1/12)-1)</f>
        <v>854.592251066587</v>
      </c>
      <c r="K88" s="56" t="n">
        <f aca="false">(F88+G88+H88+J88)*(Inputs!$C$14+IF(B88&lt;=10,Inputs!$C$12,Inputs!$C$13))/12</f>
        <v>316.664507858051</v>
      </c>
      <c r="L88" s="56" t="n">
        <f aca="false">IF(OR(E88=1,A88&lt;=Inputs!$C$15),0,MAX(Inputs!$C$8*I88-(F88+G88+H88+J88-K88),0))</f>
        <v>0</v>
      </c>
      <c r="M88" s="56" t="n">
        <f aca="false">L88*INDEX(Rates!$B$2:$C$101,C88+1,IF(Inputs!$C$5="Male",1,2))/1000/12*Inputs!$C$16</f>
        <v>0</v>
      </c>
      <c r="N88" s="56" t="n">
        <f aca="false">IF($V$1=1,MAX(F88+G88+H88+J88-K88-M88,0)*Inputs!$C$22/12,0)</f>
        <v>0</v>
      </c>
      <c r="O88" s="56" t="n">
        <f aca="false">IF(AND(MOD(A88,12)=0,B88&gt;=Inputs!$C$18),MAX(F88+G88+H88+J88-K88-M88-N88,0)*Inputs!$C$17,0)</f>
        <v>0</v>
      </c>
      <c r="P88" s="56" t="n">
        <f aca="false">F88+G88+H88+J88-K88-M88-N88+O88</f>
        <v>151682.299264006</v>
      </c>
      <c r="Q88" s="56" t="n">
        <f aca="false">IF(OR(E88=1,P88&lt;=0),0,P88)</f>
        <v>151682.299264006</v>
      </c>
      <c r="R88" s="15" t="n">
        <f aca="false">IF(OR(E88=1,AND(P88&lt;=0,I88&gt;0)),1,0)</f>
        <v>0</v>
      </c>
      <c r="S88" s="15" t="n">
        <f aca="false">IF(L88&gt;0,1,0)</f>
        <v>0</v>
      </c>
    </row>
    <row r="89" customFormat="false" ht="15" hidden="false" customHeight="false" outlineLevel="0" collapsed="false">
      <c r="A89" s="15" t="n">
        <v>88</v>
      </c>
      <c r="B89" s="15" t="n">
        <f aca="false">INT((A89-1)/12)+1</f>
        <v>8</v>
      </c>
      <c r="C89" s="15" t="n">
        <f aca="false">MIN(Inputs!$C$4+B89-1,99)</f>
        <v>81</v>
      </c>
      <c r="D89" s="55" t="n">
        <f aca="false">Inputs!$C$30</f>
        <v>0.07</v>
      </c>
      <c r="E89" s="15" t="n">
        <f aca="false">R88</f>
        <v>0</v>
      </c>
      <c r="F89" s="56" t="n">
        <f aca="false">Q88</f>
        <v>151682.299264006</v>
      </c>
      <c r="G89" s="56" t="n">
        <f aca="false">IF(AND(MOD(A89-1,12)=0,B89&lt;=Inputs!$C$7,E89=0),Inputs!$C$6,0)</f>
        <v>0</v>
      </c>
      <c r="H89" s="56" t="n">
        <f aca="false">IF(B89=1,G89*Inputs!$C$9,0)</f>
        <v>0</v>
      </c>
      <c r="I89" s="56" t="n">
        <f aca="false">I88+G89</f>
        <v>120000</v>
      </c>
      <c r="J89" s="56" t="n">
        <f aca="false">(F89+G89+H89)*((1+D89)^(1/12)-1)</f>
        <v>857.633772734607</v>
      </c>
      <c r="K89" s="56" t="n">
        <f aca="false">(F89+G89+H89+J89)*(Inputs!$C$14+IF(B89&lt;=10,Inputs!$C$12,Inputs!$C$13))/12</f>
        <v>317.791527159877</v>
      </c>
      <c r="L89" s="56" t="n">
        <f aca="false">IF(OR(E89=1,A89&lt;=Inputs!$C$15),0,MAX(Inputs!$C$8*I89-(F89+G89+H89+J89-K89),0))</f>
        <v>0</v>
      </c>
      <c r="M89" s="56" t="n">
        <f aca="false">L89*INDEX(Rates!$B$2:$C$101,C89+1,IF(Inputs!$C$5="Male",1,2))/1000/12*Inputs!$C$16</f>
        <v>0</v>
      </c>
      <c r="N89" s="56" t="n">
        <f aca="false">IF($V$1=1,MAX(F89+G89+H89+J89-K89-M89,0)*Inputs!$C$22/12,0)</f>
        <v>0</v>
      </c>
      <c r="O89" s="56" t="n">
        <f aca="false">IF(AND(MOD(A89,12)=0,B89&gt;=Inputs!$C$18),MAX(F89+G89+H89+J89-K89-M89-N89,0)*Inputs!$C$17,0)</f>
        <v>0</v>
      </c>
      <c r="P89" s="56" t="n">
        <f aca="false">F89+G89+H89+J89-K89-M89-N89+O89</f>
        <v>152222.141509581</v>
      </c>
      <c r="Q89" s="56" t="n">
        <f aca="false">IF(OR(E89=1,P89&lt;=0),0,P89)</f>
        <v>152222.141509581</v>
      </c>
      <c r="R89" s="15" t="n">
        <f aca="false">IF(OR(E89=1,AND(P89&lt;=0,I89&gt;0)),1,0)</f>
        <v>0</v>
      </c>
      <c r="S89" s="15" t="n">
        <f aca="false">IF(L89&gt;0,1,0)</f>
        <v>0</v>
      </c>
    </row>
    <row r="90" customFormat="false" ht="15" hidden="false" customHeight="false" outlineLevel="0" collapsed="false">
      <c r="A90" s="15" t="n">
        <v>89</v>
      </c>
      <c r="B90" s="15" t="n">
        <f aca="false">INT((A90-1)/12)+1</f>
        <v>8</v>
      </c>
      <c r="C90" s="15" t="n">
        <f aca="false">MIN(Inputs!$C$4+B90-1,99)</f>
        <v>81</v>
      </c>
      <c r="D90" s="55" t="n">
        <f aca="false">Inputs!$C$30</f>
        <v>0.07</v>
      </c>
      <c r="E90" s="15" t="n">
        <f aca="false">R89</f>
        <v>0</v>
      </c>
      <c r="F90" s="56" t="n">
        <f aca="false">Q89</f>
        <v>152222.141509581</v>
      </c>
      <c r="G90" s="56" t="n">
        <f aca="false">IF(AND(MOD(A90-1,12)=0,B90&lt;=Inputs!$C$7,E90=0),Inputs!$C$6,0)</f>
        <v>0</v>
      </c>
      <c r="H90" s="56" t="n">
        <f aca="false">IF(B90=1,G90*Inputs!$C$9,0)</f>
        <v>0</v>
      </c>
      <c r="I90" s="56" t="n">
        <f aca="false">I89+G90</f>
        <v>120000</v>
      </c>
      <c r="J90" s="56" t="n">
        <f aca="false">(F90+G90+H90)*((1+D90)^(1/12)-1)</f>
        <v>860.68611927735</v>
      </c>
      <c r="K90" s="56" t="n">
        <f aca="false">(F90+G90+H90+J90)*(Inputs!$C$14+IF(B90&lt;=10,Inputs!$C$12,Inputs!$C$13))/12</f>
        <v>318.922557560122</v>
      </c>
      <c r="L90" s="56" t="n">
        <f aca="false">IF(OR(E90=1,A90&lt;=Inputs!$C$15),0,MAX(Inputs!$C$8*I90-(F90+G90+H90+J90-K90),0))</f>
        <v>0</v>
      </c>
      <c r="M90" s="56" t="n">
        <f aca="false">L90*INDEX(Rates!$B$2:$C$101,C90+1,IF(Inputs!$C$5="Male",1,2))/1000/12*Inputs!$C$16</f>
        <v>0</v>
      </c>
      <c r="N90" s="56" t="n">
        <f aca="false">IF($V$1=1,MAX(F90+G90+H90+J90-K90-M90,0)*Inputs!$C$22/12,0)</f>
        <v>0</v>
      </c>
      <c r="O90" s="56" t="n">
        <f aca="false">IF(AND(MOD(A90,12)=0,B90&gt;=Inputs!$C$18),MAX(F90+G90+H90+J90-K90-M90-N90,0)*Inputs!$C$17,0)</f>
        <v>0</v>
      </c>
      <c r="P90" s="56" t="n">
        <f aca="false">F90+G90+H90+J90-K90-M90-N90+O90</f>
        <v>152763.905071298</v>
      </c>
      <c r="Q90" s="56" t="n">
        <f aca="false">IF(OR(E90=1,P90&lt;=0),0,P90)</f>
        <v>152763.905071298</v>
      </c>
      <c r="R90" s="15" t="n">
        <f aca="false">IF(OR(E90=1,AND(P90&lt;=0,I90&gt;0)),1,0)</f>
        <v>0</v>
      </c>
      <c r="S90" s="15" t="n">
        <f aca="false">IF(L90&gt;0,1,0)</f>
        <v>0</v>
      </c>
    </row>
    <row r="91" customFormat="false" ht="15" hidden="false" customHeight="false" outlineLevel="0" collapsed="false">
      <c r="A91" s="15" t="n">
        <v>90</v>
      </c>
      <c r="B91" s="15" t="n">
        <f aca="false">INT((A91-1)/12)+1</f>
        <v>8</v>
      </c>
      <c r="C91" s="15" t="n">
        <f aca="false">MIN(Inputs!$C$4+B91-1,99)</f>
        <v>81</v>
      </c>
      <c r="D91" s="55" t="n">
        <f aca="false">Inputs!$C$30</f>
        <v>0.07</v>
      </c>
      <c r="E91" s="15" t="n">
        <f aca="false">R90</f>
        <v>0</v>
      </c>
      <c r="F91" s="56" t="n">
        <f aca="false">Q90</f>
        <v>152763.905071298</v>
      </c>
      <c r="G91" s="56" t="n">
        <f aca="false">IF(AND(MOD(A91-1,12)=0,B91&lt;=Inputs!$C$7,E91=0),Inputs!$C$6,0)</f>
        <v>0</v>
      </c>
      <c r="H91" s="56" t="n">
        <f aca="false">IF(B91=1,G91*Inputs!$C$9,0)</f>
        <v>0</v>
      </c>
      <c r="I91" s="56" t="n">
        <f aca="false">I90+G91</f>
        <v>120000</v>
      </c>
      <c r="J91" s="56" t="n">
        <f aca="false">(F91+G91+H91)*((1+D91)^(1/12)-1)</f>
        <v>863.749329220898</v>
      </c>
      <c r="K91" s="56" t="n">
        <f aca="false">(F91+G91+H91+J91)*(Inputs!$C$14+IF(B91&lt;=10,Inputs!$C$12,Inputs!$C$13))/12</f>
        <v>320.057613334415</v>
      </c>
      <c r="L91" s="56" t="n">
        <f aca="false">IF(OR(E91=1,A91&lt;=Inputs!$C$15),0,MAX(Inputs!$C$8*I91-(F91+G91+H91+J91-K91),0))</f>
        <v>0</v>
      </c>
      <c r="M91" s="56" t="n">
        <f aca="false">L91*INDEX(Rates!$B$2:$C$101,C91+1,IF(Inputs!$C$5="Male",1,2))/1000/12*Inputs!$C$16</f>
        <v>0</v>
      </c>
      <c r="N91" s="56" t="n">
        <f aca="false">IF($V$1=1,MAX(F91+G91+H91+J91-K91-M91,0)*Inputs!$C$22/12,0)</f>
        <v>0</v>
      </c>
      <c r="O91" s="56" t="n">
        <f aca="false">IF(AND(MOD(A91,12)=0,B91&gt;=Inputs!$C$18),MAX(F91+G91+H91+J91-K91-M91-N91,0)*Inputs!$C$17,0)</f>
        <v>0</v>
      </c>
      <c r="P91" s="56" t="n">
        <f aca="false">F91+G91+H91+J91-K91-M91-N91+O91</f>
        <v>153307.596787185</v>
      </c>
      <c r="Q91" s="56" t="n">
        <f aca="false">IF(OR(E91=1,P91&lt;=0),0,P91)</f>
        <v>153307.596787185</v>
      </c>
      <c r="R91" s="15" t="n">
        <f aca="false">IF(OR(E91=1,AND(P91&lt;=0,I91&gt;0)),1,0)</f>
        <v>0</v>
      </c>
      <c r="S91" s="15" t="n">
        <f aca="false">IF(L91&gt;0,1,0)</f>
        <v>0</v>
      </c>
    </row>
    <row r="92" customFormat="false" ht="15" hidden="false" customHeight="false" outlineLevel="0" collapsed="false">
      <c r="A92" s="15" t="n">
        <v>91</v>
      </c>
      <c r="B92" s="15" t="n">
        <f aca="false">INT((A92-1)/12)+1</f>
        <v>8</v>
      </c>
      <c r="C92" s="15" t="n">
        <f aca="false">MIN(Inputs!$C$4+B92-1,99)</f>
        <v>81</v>
      </c>
      <c r="D92" s="55" t="n">
        <f aca="false">Inputs!$C$30</f>
        <v>0.07</v>
      </c>
      <c r="E92" s="15" t="n">
        <f aca="false">R91</f>
        <v>0</v>
      </c>
      <c r="F92" s="56" t="n">
        <f aca="false">Q91</f>
        <v>153307.596787185</v>
      </c>
      <c r="G92" s="56" t="n">
        <f aca="false">IF(AND(MOD(A92-1,12)=0,B92&lt;=Inputs!$C$7,E92=0),Inputs!$C$6,0)</f>
        <v>0</v>
      </c>
      <c r="H92" s="56" t="n">
        <f aca="false">IF(B92=1,G92*Inputs!$C$9,0)</f>
        <v>0</v>
      </c>
      <c r="I92" s="56" t="n">
        <f aca="false">I91+G92</f>
        <v>120000</v>
      </c>
      <c r="J92" s="56" t="n">
        <f aca="false">(F92+G92+H92)*((1+D92)^(1/12)-1)</f>
        <v>866.823441228448</v>
      </c>
      <c r="K92" s="56" t="n">
        <f aca="false">(F92+G92+H92+J92)*(Inputs!$C$14+IF(B92&lt;=10,Inputs!$C$12,Inputs!$C$13))/12</f>
        <v>321.196708809194</v>
      </c>
      <c r="L92" s="56" t="n">
        <f aca="false">IF(OR(E92=1,A92&lt;=Inputs!$C$15),0,MAX(Inputs!$C$8*I92-(F92+G92+H92+J92-K92),0))</f>
        <v>0</v>
      </c>
      <c r="M92" s="56" t="n">
        <f aca="false">L92*INDEX(Rates!$B$2:$C$101,C92+1,IF(Inputs!$C$5="Male",1,2))/1000/12*Inputs!$C$16</f>
        <v>0</v>
      </c>
      <c r="N92" s="56" t="n">
        <f aca="false">IF($V$1=1,MAX(F92+G92+H92+J92-K92-M92,0)*Inputs!$C$22/12,0)</f>
        <v>0</v>
      </c>
      <c r="O92" s="56" t="n">
        <f aca="false">IF(AND(MOD(A92,12)=0,B92&gt;=Inputs!$C$18),MAX(F92+G92+H92+J92-K92-M92-N92,0)*Inputs!$C$17,0)</f>
        <v>0</v>
      </c>
      <c r="P92" s="56" t="n">
        <f aca="false">F92+G92+H92+J92-K92-M92-N92+O92</f>
        <v>153853.223519604</v>
      </c>
      <c r="Q92" s="56" t="n">
        <f aca="false">IF(OR(E92=1,P92&lt;=0),0,P92)</f>
        <v>153853.223519604</v>
      </c>
      <c r="R92" s="15" t="n">
        <f aca="false">IF(OR(E92=1,AND(P92&lt;=0,I92&gt;0)),1,0)</f>
        <v>0</v>
      </c>
      <c r="S92" s="15" t="n">
        <f aca="false">IF(L92&gt;0,1,0)</f>
        <v>0</v>
      </c>
    </row>
    <row r="93" customFormat="false" ht="15" hidden="false" customHeight="false" outlineLevel="0" collapsed="false">
      <c r="A93" s="15" t="n">
        <v>92</v>
      </c>
      <c r="B93" s="15" t="n">
        <f aca="false">INT((A93-1)/12)+1</f>
        <v>8</v>
      </c>
      <c r="C93" s="15" t="n">
        <f aca="false">MIN(Inputs!$C$4+B93-1,99)</f>
        <v>81</v>
      </c>
      <c r="D93" s="55" t="n">
        <f aca="false">Inputs!$C$30</f>
        <v>0.07</v>
      </c>
      <c r="E93" s="15" t="n">
        <f aca="false">R92</f>
        <v>0</v>
      </c>
      <c r="F93" s="56" t="n">
        <f aca="false">Q92</f>
        <v>153853.223519604</v>
      </c>
      <c r="G93" s="56" t="n">
        <f aca="false">IF(AND(MOD(A93-1,12)=0,B93&lt;=Inputs!$C$7,E93=0),Inputs!$C$6,0)</f>
        <v>0</v>
      </c>
      <c r="H93" s="56" t="n">
        <f aca="false">IF(B93=1,G93*Inputs!$C$9,0)</f>
        <v>0</v>
      </c>
      <c r="I93" s="56" t="n">
        <f aca="false">I92+G93</f>
        <v>120000</v>
      </c>
      <c r="J93" s="56" t="n">
        <f aca="false">(F93+G93+H93)*((1+D93)^(1/12)-1)</f>
        <v>869.908494100801</v>
      </c>
      <c r="K93" s="56" t="n">
        <f aca="false">(F93+G93+H93+J93)*(Inputs!$C$14+IF(B93&lt;=10,Inputs!$C$12,Inputs!$C$13))/12</f>
        <v>322.339858361885</v>
      </c>
      <c r="L93" s="56" t="n">
        <f aca="false">IF(OR(E93=1,A93&lt;=Inputs!$C$15),0,MAX(Inputs!$C$8*I93-(F93+G93+H93+J93-K93),0))</f>
        <v>0</v>
      </c>
      <c r="M93" s="56" t="n">
        <f aca="false">L93*INDEX(Rates!$B$2:$C$101,C93+1,IF(Inputs!$C$5="Male",1,2))/1000/12*Inputs!$C$16</f>
        <v>0</v>
      </c>
      <c r="N93" s="56" t="n">
        <f aca="false">IF($V$1=1,MAX(F93+G93+H93+J93-K93-M93,0)*Inputs!$C$22/12,0)</f>
        <v>0</v>
      </c>
      <c r="O93" s="56" t="n">
        <f aca="false">IF(AND(MOD(A93,12)=0,B93&gt;=Inputs!$C$18),MAX(F93+G93+H93+J93-K93-M93-N93,0)*Inputs!$C$17,0)</f>
        <v>0</v>
      </c>
      <c r="P93" s="56" t="n">
        <f aca="false">F93+G93+H93+J93-K93-M93-N93+O93</f>
        <v>154400.792155343</v>
      </c>
      <c r="Q93" s="56" t="n">
        <f aca="false">IF(OR(E93=1,P93&lt;=0),0,P93)</f>
        <v>154400.792155343</v>
      </c>
      <c r="R93" s="15" t="n">
        <f aca="false">IF(OR(E93=1,AND(P93&lt;=0,I93&gt;0)),1,0)</f>
        <v>0</v>
      </c>
      <c r="S93" s="15" t="n">
        <f aca="false">IF(L93&gt;0,1,0)</f>
        <v>0</v>
      </c>
    </row>
    <row r="94" customFormat="false" ht="15" hidden="false" customHeight="false" outlineLevel="0" collapsed="false">
      <c r="A94" s="15" t="n">
        <v>93</v>
      </c>
      <c r="B94" s="15" t="n">
        <f aca="false">INT((A94-1)/12)+1</f>
        <v>8</v>
      </c>
      <c r="C94" s="15" t="n">
        <f aca="false">MIN(Inputs!$C$4+B94-1,99)</f>
        <v>81</v>
      </c>
      <c r="D94" s="55" t="n">
        <f aca="false">Inputs!$C$30</f>
        <v>0.07</v>
      </c>
      <c r="E94" s="15" t="n">
        <f aca="false">R93</f>
        <v>0</v>
      </c>
      <c r="F94" s="56" t="n">
        <f aca="false">Q93</f>
        <v>154400.792155343</v>
      </c>
      <c r="G94" s="56" t="n">
        <f aca="false">IF(AND(MOD(A94-1,12)=0,B94&lt;=Inputs!$C$7,E94=0),Inputs!$C$6,0)</f>
        <v>0</v>
      </c>
      <c r="H94" s="56" t="n">
        <f aca="false">IF(B94=1,G94*Inputs!$C$9,0)</f>
        <v>0</v>
      </c>
      <c r="I94" s="56" t="n">
        <f aca="false">I93+G94</f>
        <v>120000</v>
      </c>
      <c r="J94" s="56" t="n">
        <f aca="false">(F94+G94+H94)*((1+D94)^(1/12)-1)</f>
        <v>873.004526776852</v>
      </c>
      <c r="K94" s="56" t="n">
        <f aca="false">(F94+G94+H94+J94)*(Inputs!$C$14+IF(B94&lt;=10,Inputs!$C$12,Inputs!$C$13))/12</f>
        <v>323.487076421083</v>
      </c>
      <c r="L94" s="56" t="n">
        <f aca="false">IF(OR(E94=1,A94&lt;=Inputs!$C$15),0,MAX(Inputs!$C$8*I94-(F94+G94+H94+J94-K94),0))</f>
        <v>0</v>
      </c>
      <c r="M94" s="56" t="n">
        <f aca="false">L94*INDEX(Rates!$B$2:$C$101,C94+1,IF(Inputs!$C$5="Male",1,2))/1000/12*Inputs!$C$16</f>
        <v>0</v>
      </c>
      <c r="N94" s="56" t="n">
        <f aca="false">IF($V$1=1,MAX(F94+G94+H94+J94-K94-M94,0)*Inputs!$C$22/12,0)</f>
        <v>0</v>
      </c>
      <c r="O94" s="56" t="n">
        <f aca="false">IF(AND(MOD(A94,12)=0,B94&gt;=Inputs!$C$18),MAX(F94+G94+H94+J94-K94-M94-N94,0)*Inputs!$C$17,0)</f>
        <v>0</v>
      </c>
      <c r="P94" s="56" t="n">
        <f aca="false">F94+G94+H94+J94-K94-M94-N94+O94</f>
        <v>154950.309605699</v>
      </c>
      <c r="Q94" s="56" t="n">
        <f aca="false">IF(OR(E94=1,P94&lt;=0),0,P94)</f>
        <v>154950.309605699</v>
      </c>
      <c r="R94" s="15" t="n">
        <f aca="false">IF(OR(E94=1,AND(P94&lt;=0,I94&gt;0)),1,0)</f>
        <v>0</v>
      </c>
      <c r="S94" s="15" t="n">
        <f aca="false">IF(L94&gt;0,1,0)</f>
        <v>0</v>
      </c>
    </row>
    <row r="95" customFormat="false" ht="15" hidden="false" customHeight="false" outlineLevel="0" collapsed="false">
      <c r="A95" s="15" t="n">
        <v>94</v>
      </c>
      <c r="B95" s="15" t="n">
        <f aca="false">INT((A95-1)/12)+1</f>
        <v>8</v>
      </c>
      <c r="C95" s="15" t="n">
        <f aca="false">MIN(Inputs!$C$4+B95-1,99)</f>
        <v>81</v>
      </c>
      <c r="D95" s="55" t="n">
        <f aca="false">Inputs!$C$30</f>
        <v>0.07</v>
      </c>
      <c r="E95" s="15" t="n">
        <f aca="false">R94</f>
        <v>0</v>
      </c>
      <c r="F95" s="56" t="n">
        <f aca="false">Q94</f>
        <v>154950.309605699</v>
      </c>
      <c r="G95" s="56" t="n">
        <f aca="false">IF(AND(MOD(A95-1,12)=0,B95&lt;=Inputs!$C$7,E95=0),Inputs!$C$6,0)</f>
        <v>0</v>
      </c>
      <c r="H95" s="56" t="n">
        <f aca="false">IF(B95=1,G95*Inputs!$C$9,0)</f>
        <v>0</v>
      </c>
      <c r="I95" s="56" t="n">
        <f aca="false">I94+G95</f>
        <v>120000</v>
      </c>
      <c r="J95" s="56" t="n">
        <f aca="false">(F95+G95+H95)*((1+D95)^(1/12)-1)</f>
        <v>876.11157833408</v>
      </c>
      <c r="K95" s="56" t="n">
        <f aca="false">(F95+G95+H95+J95)*(Inputs!$C$14+IF(B95&lt;=10,Inputs!$C$12,Inputs!$C$13))/12</f>
        <v>324.638377466735</v>
      </c>
      <c r="L95" s="56" t="n">
        <f aca="false">IF(OR(E95=1,A95&lt;=Inputs!$C$15),0,MAX(Inputs!$C$8*I95-(F95+G95+H95+J95-K95),0))</f>
        <v>0</v>
      </c>
      <c r="M95" s="56" t="n">
        <f aca="false">L95*INDEX(Rates!$B$2:$C$101,C95+1,IF(Inputs!$C$5="Male",1,2))/1000/12*Inputs!$C$16</f>
        <v>0</v>
      </c>
      <c r="N95" s="56" t="n">
        <f aca="false">IF($V$1=1,MAX(F95+G95+H95+J95-K95-M95,0)*Inputs!$C$22/12,0)</f>
        <v>0</v>
      </c>
      <c r="O95" s="56" t="n">
        <f aca="false">IF(AND(MOD(A95,12)=0,B95&gt;=Inputs!$C$18),MAX(F95+G95+H95+J95-K95-M95-N95,0)*Inputs!$C$17,0)</f>
        <v>0</v>
      </c>
      <c r="P95" s="56" t="n">
        <f aca="false">F95+G95+H95+J95-K95-M95-N95+O95</f>
        <v>155501.782806566</v>
      </c>
      <c r="Q95" s="56" t="n">
        <f aca="false">IF(OR(E95=1,P95&lt;=0),0,P95)</f>
        <v>155501.782806566</v>
      </c>
      <c r="R95" s="15" t="n">
        <f aca="false">IF(OR(E95=1,AND(P95&lt;=0,I95&gt;0)),1,0)</f>
        <v>0</v>
      </c>
      <c r="S95" s="15" t="n">
        <f aca="false">IF(L95&gt;0,1,0)</f>
        <v>0</v>
      </c>
    </row>
    <row r="96" customFormat="false" ht="15" hidden="false" customHeight="false" outlineLevel="0" collapsed="false">
      <c r="A96" s="15" t="n">
        <v>95</v>
      </c>
      <c r="B96" s="15" t="n">
        <f aca="false">INT((A96-1)/12)+1</f>
        <v>8</v>
      </c>
      <c r="C96" s="15" t="n">
        <f aca="false">MIN(Inputs!$C$4+B96-1,99)</f>
        <v>81</v>
      </c>
      <c r="D96" s="55" t="n">
        <f aca="false">Inputs!$C$30</f>
        <v>0.07</v>
      </c>
      <c r="E96" s="15" t="n">
        <f aca="false">R95</f>
        <v>0</v>
      </c>
      <c r="F96" s="56" t="n">
        <f aca="false">Q95</f>
        <v>155501.782806566</v>
      </c>
      <c r="G96" s="56" t="n">
        <f aca="false">IF(AND(MOD(A96-1,12)=0,B96&lt;=Inputs!$C$7,E96=0),Inputs!$C$6,0)</f>
        <v>0</v>
      </c>
      <c r="H96" s="56" t="n">
        <f aca="false">IF(B96=1,G96*Inputs!$C$9,0)</f>
        <v>0</v>
      </c>
      <c r="I96" s="56" t="n">
        <f aca="false">I95+G96</f>
        <v>120000</v>
      </c>
      <c r="J96" s="56" t="n">
        <f aca="false">(F96+G96+H96)*((1+D96)^(1/12)-1)</f>
        <v>879.229687989042</v>
      </c>
      <c r="K96" s="56" t="n">
        <f aca="false">(F96+G96+H96+J96)*(Inputs!$C$14+IF(B96&lt;=10,Inputs!$C$12,Inputs!$C$13))/12</f>
        <v>325.793776030323</v>
      </c>
      <c r="L96" s="56" t="n">
        <f aca="false">IF(OR(E96=1,A96&lt;=Inputs!$C$15),0,MAX(Inputs!$C$8*I96-(F96+G96+H96+J96-K96),0))</f>
        <v>0</v>
      </c>
      <c r="M96" s="56" t="n">
        <f aca="false">L96*INDEX(Rates!$B$2:$C$101,C96+1,IF(Inputs!$C$5="Male",1,2))/1000/12*Inputs!$C$16</f>
        <v>0</v>
      </c>
      <c r="N96" s="56" t="n">
        <f aca="false">IF($V$1=1,MAX(F96+G96+H96+J96-K96-M96,0)*Inputs!$C$22/12,0)</f>
        <v>0</v>
      </c>
      <c r="O96" s="56" t="n">
        <f aca="false">IF(AND(MOD(A96,12)=0,B96&gt;=Inputs!$C$18),MAX(F96+G96+H96+J96-K96-M96-N96,0)*Inputs!$C$17,0)</f>
        <v>0</v>
      </c>
      <c r="P96" s="56" t="n">
        <f aca="false">F96+G96+H96+J96-K96-M96-N96+O96</f>
        <v>156055.218718525</v>
      </c>
      <c r="Q96" s="56" t="n">
        <f aca="false">IF(OR(E96=1,P96&lt;=0),0,P96)</f>
        <v>156055.218718525</v>
      </c>
      <c r="R96" s="15" t="n">
        <f aca="false">IF(OR(E96=1,AND(P96&lt;=0,I96&gt;0)),1,0)</f>
        <v>0</v>
      </c>
      <c r="S96" s="15" t="n">
        <f aca="false">IF(L96&gt;0,1,0)</f>
        <v>0</v>
      </c>
    </row>
    <row r="97" customFormat="false" ht="15" hidden="false" customHeight="false" outlineLevel="0" collapsed="false">
      <c r="A97" s="15" t="n">
        <v>96</v>
      </c>
      <c r="B97" s="15" t="n">
        <f aca="false">INT((A97-1)/12)+1</f>
        <v>8</v>
      </c>
      <c r="C97" s="15" t="n">
        <f aca="false">MIN(Inputs!$C$4+B97-1,99)</f>
        <v>81</v>
      </c>
      <c r="D97" s="55" t="n">
        <f aca="false">Inputs!$C$30</f>
        <v>0.07</v>
      </c>
      <c r="E97" s="15" t="n">
        <f aca="false">R96</f>
        <v>0</v>
      </c>
      <c r="F97" s="56" t="n">
        <f aca="false">Q96</f>
        <v>156055.218718525</v>
      </c>
      <c r="G97" s="56" t="n">
        <f aca="false">IF(AND(MOD(A97-1,12)=0,B97&lt;=Inputs!$C$7,E97=0),Inputs!$C$6,0)</f>
        <v>0</v>
      </c>
      <c r="H97" s="56" t="n">
        <f aca="false">IF(B97=1,G97*Inputs!$C$9,0)</f>
        <v>0</v>
      </c>
      <c r="I97" s="56" t="n">
        <f aca="false">I96+G97</f>
        <v>120000</v>
      </c>
      <c r="J97" s="56" t="n">
        <f aca="false">(F97+G97+H97)*((1+D97)^(1/12)-1)</f>
        <v>882.358895097867</v>
      </c>
      <c r="K97" s="56" t="n">
        <f aca="false">(F97+G97+H97+J97)*(Inputs!$C$14+IF(B97&lt;=10,Inputs!$C$12,Inputs!$C$13))/12</f>
        <v>326.953286695047</v>
      </c>
      <c r="L97" s="56" t="n">
        <f aca="false">IF(OR(E97=1,A97&lt;=Inputs!$C$15),0,MAX(Inputs!$C$8*I97-(F97+G97+H97+J97-K97),0))</f>
        <v>0</v>
      </c>
      <c r="M97" s="56" t="n">
        <f aca="false">L97*INDEX(Rates!$B$2:$C$101,C97+1,IF(Inputs!$C$5="Male",1,2))/1000/12*Inputs!$C$16</f>
        <v>0</v>
      </c>
      <c r="N97" s="56" t="n">
        <f aca="false">IF($V$1=1,MAX(F97+G97+H97+J97-K97-M97,0)*Inputs!$C$22/12,0)</f>
        <v>0</v>
      </c>
      <c r="O97" s="56" t="n">
        <f aca="false">IF(AND(MOD(A97,12)=0,B97&gt;=Inputs!$C$18),MAX(F97+G97+H97+J97-K97-M97-N97,0)*Inputs!$C$17,0)</f>
        <v>0</v>
      </c>
      <c r="P97" s="56" t="n">
        <f aca="false">F97+G97+H97+J97-K97-M97-N97+O97</f>
        <v>156610.624326927</v>
      </c>
      <c r="Q97" s="56" t="n">
        <f aca="false">IF(OR(E97=1,P97&lt;=0),0,P97)</f>
        <v>156610.624326927</v>
      </c>
      <c r="R97" s="15" t="n">
        <f aca="false">IF(OR(E97=1,AND(P97&lt;=0,I97&gt;0)),1,0)</f>
        <v>0</v>
      </c>
      <c r="S97" s="15" t="n">
        <f aca="false">IF(L97&gt;0,1,0)</f>
        <v>0</v>
      </c>
    </row>
    <row r="98" customFormat="false" ht="15" hidden="false" customHeight="false" outlineLevel="0" collapsed="false">
      <c r="A98" s="15" t="n">
        <v>97</v>
      </c>
      <c r="B98" s="15" t="n">
        <f aca="false">INT((A98-1)/12)+1</f>
        <v>9</v>
      </c>
      <c r="C98" s="15" t="n">
        <f aca="false">MIN(Inputs!$C$4+B98-1,99)</f>
        <v>82</v>
      </c>
      <c r="D98" s="55" t="n">
        <f aca="false">Inputs!$C$30</f>
        <v>0.07</v>
      </c>
      <c r="E98" s="15" t="n">
        <f aca="false">R97</f>
        <v>0</v>
      </c>
      <c r="F98" s="56" t="n">
        <f aca="false">Q97</f>
        <v>156610.624326927</v>
      </c>
      <c r="G98" s="56" t="n">
        <f aca="false">IF(AND(MOD(A98-1,12)=0,B98&lt;=Inputs!$C$7,E98=0),Inputs!$C$6,0)</f>
        <v>0</v>
      </c>
      <c r="H98" s="56" t="n">
        <f aca="false">IF(B98=1,G98*Inputs!$C$9,0)</f>
        <v>0</v>
      </c>
      <c r="I98" s="56" t="n">
        <f aca="false">I97+G98</f>
        <v>120000</v>
      </c>
      <c r="J98" s="56" t="n">
        <f aca="false">(F98+G98+H98)*((1+D98)^(1/12)-1)</f>
        <v>885.499239156757</v>
      </c>
      <c r="K98" s="56" t="n">
        <f aca="false">(F98+G98+H98+J98)*(Inputs!$C$14+IF(B98&lt;=10,Inputs!$C$12,Inputs!$C$13))/12</f>
        <v>328.116924096009</v>
      </c>
      <c r="L98" s="56" t="n">
        <f aca="false">IF(OR(E98=1,A98&lt;=Inputs!$C$15),0,MAX(Inputs!$C$8*I98-(F98+G98+H98+J98-K98),0))</f>
        <v>0</v>
      </c>
      <c r="M98" s="56" t="n">
        <f aca="false">L98*INDEX(Rates!$B$2:$C$101,C98+1,IF(Inputs!$C$5="Male",1,2))/1000/12*Inputs!$C$16</f>
        <v>0</v>
      </c>
      <c r="N98" s="56" t="n">
        <f aca="false">IF($V$1=1,MAX(F98+G98+H98+J98-K98-M98,0)*Inputs!$C$22/12,0)</f>
        <v>0</v>
      </c>
      <c r="O98" s="56" t="n">
        <f aca="false">IF(AND(MOD(A98,12)=0,B98&gt;=Inputs!$C$18),MAX(F98+G98+H98+J98-K98-M98-N98,0)*Inputs!$C$17,0)</f>
        <v>0</v>
      </c>
      <c r="P98" s="56" t="n">
        <f aca="false">F98+G98+H98+J98-K98-M98-N98+O98</f>
        <v>157168.006641988</v>
      </c>
      <c r="Q98" s="56" t="n">
        <f aca="false">IF(OR(E98=1,P98&lt;=0),0,P98)</f>
        <v>157168.006641988</v>
      </c>
      <c r="R98" s="15" t="n">
        <f aca="false">IF(OR(E98=1,AND(P98&lt;=0,I98&gt;0)),1,0)</f>
        <v>0</v>
      </c>
      <c r="S98" s="15" t="n">
        <f aca="false">IF(L98&gt;0,1,0)</f>
        <v>0</v>
      </c>
    </row>
    <row r="99" customFormat="false" ht="15" hidden="false" customHeight="false" outlineLevel="0" collapsed="false">
      <c r="A99" s="15" t="n">
        <v>98</v>
      </c>
      <c r="B99" s="15" t="n">
        <f aca="false">INT((A99-1)/12)+1</f>
        <v>9</v>
      </c>
      <c r="C99" s="15" t="n">
        <f aca="false">MIN(Inputs!$C$4+B99-1,99)</f>
        <v>82</v>
      </c>
      <c r="D99" s="55" t="n">
        <f aca="false">Inputs!$C$30</f>
        <v>0.07</v>
      </c>
      <c r="E99" s="15" t="n">
        <f aca="false">R98</f>
        <v>0</v>
      </c>
      <c r="F99" s="56" t="n">
        <f aca="false">Q98</f>
        <v>157168.006641988</v>
      </c>
      <c r="G99" s="56" t="n">
        <f aca="false">IF(AND(MOD(A99-1,12)=0,B99&lt;=Inputs!$C$7,E99=0),Inputs!$C$6,0)</f>
        <v>0</v>
      </c>
      <c r="H99" s="56" t="n">
        <f aca="false">IF(B99=1,G99*Inputs!$C$9,0)</f>
        <v>0</v>
      </c>
      <c r="I99" s="56" t="n">
        <f aca="false">I98+G99</f>
        <v>120000</v>
      </c>
      <c r="J99" s="56" t="n">
        <f aca="false">(F99+G99+H99)*((1+D99)^(1/12)-1)</f>
        <v>888.650759802479</v>
      </c>
      <c r="K99" s="56" t="n">
        <f aca="false">(F99+G99+H99+J99)*(Inputs!$C$14+IF(B99&lt;=10,Inputs!$C$12,Inputs!$C$13))/12</f>
        <v>329.284702920397</v>
      </c>
      <c r="L99" s="56" t="n">
        <f aca="false">IF(OR(E99=1,A99&lt;=Inputs!$C$15),0,MAX(Inputs!$C$8*I99-(F99+G99+H99+J99-K99),0))</f>
        <v>0</v>
      </c>
      <c r="M99" s="56" t="n">
        <f aca="false">L99*INDEX(Rates!$B$2:$C$101,C99+1,IF(Inputs!$C$5="Male",1,2))/1000/12*Inputs!$C$16</f>
        <v>0</v>
      </c>
      <c r="N99" s="56" t="n">
        <f aca="false">IF($V$1=1,MAX(F99+G99+H99+J99-K99-M99,0)*Inputs!$C$22/12,0)</f>
        <v>0</v>
      </c>
      <c r="O99" s="56" t="n">
        <f aca="false">IF(AND(MOD(A99,12)=0,B99&gt;=Inputs!$C$18),MAX(F99+G99+H99+J99-K99-M99-N99,0)*Inputs!$C$17,0)</f>
        <v>0</v>
      </c>
      <c r="P99" s="56" t="n">
        <f aca="false">F99+G99+H99+J99-K99-M99-N99+O99</f>
        <v>157727.37269887</v>
      </c>
      <c r="Q99" s="56" t="n">
        <f aca="false">IF(OR(E99=1,P99&lt;=0),0,P99)</f>
        <v>157727.37269887</v>
      </c>
      <c r="R99" s="15" t="n">
        <f aca="false">IF(OR(E99=1,AND(P99&lt;=0,I99&gt;0)),1,0)</f>
        <v>0</v>
      </c>
      <c r="S99" s="15" t="n">
        <f aca="false">IF(L99&gt;0,1,0)</f>
        <v>0</v>
      </c>
    </row>
    <row r="100" customFormat="false" ht="15" hidden="false" customHeight="false" outlineLevel="0" collapsed="false">
      <c r="A100" s="15" t="n">
        <v>99</v>
      </c>
      <c r="B100" s="15" t="n">
        <f aca="false">INT((A100-1)/12)+1</f>
        <v>9</v>
      </c>
      <c r="C100" s="15" t="n">
        <f aca="false">MIN(Inputs!$C$4+B100-1,99)</f>
        <v>82</v>
      </c>
      <c r="D100" s="55" t="n">
        <f aca="false">Inputs!$C$30</f>
        <v>0.07</v>
      </c>
      <c r="E100" s="15" t="n">
        <f aca="false">R99</f>
        <v>0</v>
      </c>
      <c r="F100" s="56" t="n">
        <f aca="false">Q99</f>
        <v>157727.37269887</v>
      </c>
      <c r="G100" s="56" t="n">
        <f aca="false">IF(AND(MOD(A100-1,12)=0,B100&lt;=Inputs!$C$7,E100=0),Inputs!$C$6,0)</f>
        <v>0</v>
      </c>
      <c r="H100" s="56" t="n">
        <f aca="false">IF(B100=1,G100*Inputs!$C$9,0)</f>
        <v>0</v>
      </c>
      <c r="I100" s="56" t="n">
        <f aca="false">I99+G100</f>
        <v>120000</v>
      </c>
      <c r="J100" s="56" t="n">
        <f aca="false">(F100+G100+H100)*((1+D100)^(1/12)-1)</f>
        <v>891.81349681287</v>
      </c>
      <c r="K100" s="56" t="n">
        <f aca="false">(F100+G100+H100+J100)*(Inputs!$C$14+IF(B100&lt;=10,Inputs!$C$12,Inputs!$C$13))/12</f>
        <v>330.456637907673</v>
      </c>
      <c r="L100" s="56" t="n">
        <f aca="false">IF(OR(E100=1,A100&lt;=Inputs!$C$15),0,MAX(Inputs!$C$8*I100-(F100+G100+H100+J100-K100),0))</f>
        <v>0</v>
      </c>
      <c r="M100" s="56" t="n">
        <f aca="false">L100*INDEX(Rates!$B$2:$C$101,C100+1,IF(Inputs!$C$5="Male",1,2))/1000/12*Inputs!$C$16</f>
        <v>0</v>
      </c>
      <c r="N100" s="56" t="n">
        <f aca="false">IF($V$1=1,MAX(F100+G100+H100+J100-K100-M100,0)*Inputs!$C$22/12,0)</f>
        <v>0</v>
      </c>
      <c r="O100" s="56" t="n">
        <f aca="false">IF(AND(MOD(A100,12)=0,B100&gt;=Inputs!$C$18),MAX(F100+G100+H100+J100-K100-M100-N100,0)*Inputs!$C$17,0)</f>
        <v>0</v>
      </c>
      <c r="P100" s="56" t="n">
        <f aca="false">F100+G100+H100+J100-K100-M100-N100+O100</f>
        <v>158288.729557775</v>
      </c>
      <c r="Q100" s="56" t="n">
        <f aca="false">IF(OR(E100=1,P100&lt;=0),0,P100)</f>
        <v>158288.729557775</v>
      </c>
      <c r="R100" s="15" t="n">
        <f aca="false">IF(OR(E100=1,AND(P100&lt;=0,I100&gt;0)),1,0)</f>
        <v>0</v>
      </c>
      <c r="S100" s="15" t="n">
        <f aca="false">IF(L100&gt;0,1,0)</f>
        <v>0</v>
      </c>
    </row>
    <row r="101" customFormat="false" ht="15" hidden="false" customHeight="false" outlineLevel="0" collapsed="false">
      <c r="A101" s="15" t="n">
        <v>100</v>
      </c>
      <c r="B101" s="15" t="n">
        <f aca="false">INT((A101-1)/12)+1</f>
        <v>9</v>
      </c>
      <c r="C101" s="15" t="n">
        <f aca="false">MIN(Inputs!$C$4+B101-1,99)</f>
        <v>82</v>
      </c>
      <c r="D101" s="55" t="n">
        <f aca="false">Inputs!$C$30</f>
        <v>0.07</v>
      </c>
      <c r="E101" s="15" t="n">
        <f aca="false">R100</f>
        <v>0</v>
      </c>
      <c r="F101" s="56" t="n">
        <f aca="false">Q100</f>
        <v>158288.729557775</v>
      </c>
      <c r="G101" s="56" t="n">
        <f aca="false">IF(AND(MOD(A101-1,12)=0,B101&lt;=Inputs!$C$7,E101=0),Inputs!$C$6,0)</f>
        <v>0</v>
      </c>
      <c r="H101" s="56" t="n">
        <f aca="false">IF(B101=1,G101*Inputs!$C$9,0)</f>
        <v>0</v>
      </c>
      <c r="I101" s="56" t="n">
        <f aca="false">I100+G101</f>
        <v>120000</v>
      </c>
      <c r="J101" s="56" t="n">
        <f aca="false">(F101+G101+H101)*((1+D101)^(1/12)-1)</f>
        <v>894.987490107337</v>
      </c>
      <c r="K101" s="56" t="n">
        <f aca="false">(F101+G101+H101+J101)*(Inputs!$C$14+IF(B101&lt;=10,Inputs!$C$12,Inputs!$C$13))/12</f>
        <v>331.632743849756</v>
      </c>
      <c r="L101" s="56" t="n">
        <f aca="false">IF(OR(E101=1,A101&lt;=Inputs!$C$15),0,MAX(Inputs!$C$8*I101-(F101+G101+H101+J101-K101),0))</f>
        <v>0</v>
      </c>
      <c r="M101" s="56" t="n">
        <f aca="false">L101*INDEX(Rates!$B$2:$C$101,C101+1,IF(Inputs!$C$5="Male",1,2))/1000/12*Inputs!$C$16</f>
        <v>0</v>
      </c>
      <c r="N101" s="56" t="n">
        <f aca="false">IF($V$1=1,MAX(F101+G101+H101+J101-K101-M101,0)*Inputs!$C$22/12,0)</f>
        <v>0</v>
      </c>
      <c r="O101" s="56" t="n">
        <f aca="false">IF(AND(MOD(A101,12)=0,B101&gt;=Inputs!$C$18),MAX(F101+G101+H101+J101-K101-M101-N101,0)*Inputs!$C$17,0)</f>
        <v>0</v>
      </c>
      <c r="P101" s="56" t="n">
        <f aca="false">F101+G101+H101+J101-K101-M101-N101+O101</f>
        <v>158852.084304033</v>
      </c>
      <c r="Q101" s="56" t="n">
        <f aca="false">IF(OR(E101=1,P101&lt;=0),0,P101)</f>
        <v>158852.084304033</v>
      </c>
      <c r="R101" s="15" t="n">
        <f aca="false">IF(OR(E101=1,AND(P101&lt;=0,I101&gt;0)),1,0)</f>
        <v>0</v>
      </c>
      <c r="S101" s="15" t="n">
        <f aca="false">IF(L101&gt;0,1,0)</f>
        <v>0</v>
      </c>
    </row>
    <row r="102" customFormat="false" ht="15" hidden="false" customHeight="false" outlineLevel="0" collapsed="false">
      <c r="A102" s="15" t="n">
        <v>101</v>
      </c>
      <c r="B102" s="15" t="n">
        <f aca="false">INT((A102-1)/12)+1</f>
        <v>9</v>
      </c>
      <c r="C102" s="15" t="n">
        <f aca="false">MIN(Inputs!$C$4+B102-1,99)</f>
        <v>82</v>
      </c>
      <c r="D102" s="55" t="n">
        <f aca="false">Inputs!$C$30</f>
        <v>0.07</v>
      </c>
      <c r="E102" s="15" t="n">
        <f aca="false">R101</f>
        <v>0</v>
      </c>
      <c r="F102" s="56" t="n">
        <f aca="false">Q101</f>
        <v>158852.084304033</v>
      </c>
      <c r="G102" s="56" t="n">
        <f aca="false">IF(AND(MOD(A102-1,12)=0,B102&lt;=Inputs!$C$7,E102=0),Inputs!$C$6,0)</f>
        <v>0</v>
      </c>
      <c r="H102" s="56" t="n">
        <f aca="false">IF(B102=1,G102*Inputs!$C$9,0)</f>
        <v>0</v>
      </c>
      <c r="I102" s="56" t="n">
        <f aca="false">I101+G102</f>
        <v>120000</v>
      </c>
      <c r="J102" s="56" t="n">
        <f aca="false">(F102+G102+H102)*((1+D102)^(1/12)-1)</f>
        <v>898.172779747362</v>
      </c>
      <c r="K102" s="56" t="n">
        <f aca="false">(F102+G102+H102+J102)*(Inputs!$C$14+IF(B102&lt;=10,Inputs!$C$12,Inputs!$C$13))/12</f>
        <v>332.813035591209</v>
      </c>
      <c r="L102" s="56" t="n">
        <f aca="false">IF(OR(E102=1,A102&lt;=Inputs!$C$15),0,MAX(Inputs!$C$8*I102-(F102+G102+H102+J102-K102),0))</f>
        <v>0</v>
      </c>
      <c r="M102" s="56" t="n">
        <f aca="false">L102*INDEX(Rates!$B$2:$C$101,C102+1,IF(Inputs!$C$5="Male",1,2))/1000/12*Inputs!$C$16</f>
        <v>0</v>
      </c>
      <c r="N102" s="56" t="n">
        <f aca="false">IF($V$1=1,MAX(F102+G102+H102+J102-K102-M102,0)*Inputs!$C$22/12,0)</f>
        <v>0</v>
      </c>
      <c r="O102" s="56" t="n">
        <f aca="false">IF(AND(MOD(A102,12)=0,B102&gt;=Inputs!$C$18),MAX(F102+G102+H102+J102-K102-M102-N102,0)*Inputs!$C$17,0)</f>
        <v>0</v>
      </c>
      <c r="P102" s="56" t="n">
        <f aca="false">F102+G102+H102+J102-K102-M102-N102+O102</f>
        <v>159417.444048189</v>
      </c>
      <c r="Q102" s="56" t="n">
        <f aca="false">IF(OR(E102=1,P102&lt;=0),0,P102)</f>
        <v>159417.444048189</v>
      </c>
      <c r="R102" s="15" t="n">
        <f aca="false">IF(OR(E102=1,AND(P102&lt;=0,I102&gt;0)),1,0)</f>
        <v>0</v>
      </c>
      <c r="S102" s="15" t="n">
        <f aca="false">IF(L102&gt;0,1,0)</f>
        <v>0</v>
      </c>
    </row>
    <row r="103" customFormat="false" ht="15" hidden="false" customHeight="false" outlineLevel="0" collapsed="false">
      <c r="A103" s="15" t="n">
        <v>102</v>
      </c>
      <c r="B103" s="15" t="n">
        <f aca="false">INT((A103-1)/12)+1</f>
        <v>9</v>
      </c>
      <c r="C103" s="15" t="n">
        <f aca="false">MIN(Inputs!$C$4+B103-1,99)</f>
        <v>82</v>
      </c>
      <c r="D103" s="55" t="n">
        <f aca="false">Inputs!$C$30</f>
        <v>0.07</v>
      </c>
      <c r="E103" s="15" t="n">
        <f aca="false">R102</f>
        <v>0</v>
      </c>
      <c r="F103" s="56" t="n">
        <f aca="false">Q102</f>
        <v>159417.444048189</v>
      </c>
      <c r="G103" s="56" t="n">
        <f aca="false">IF(AND(MOD(A103-1,12)=0,B103&lt;=Inputs!$C$7,E103=0),Inputs!$C$6,0)</f>
        <v>0</v>
      </c>
      <c r="H103" s="56" t="n">
        <f aca="false">IF(B103=1,G103*Inputs!$C$9,0)</f>
        <v>0</v>
      </c>
      <c r="I103" s="56" t="n">
        <f aca="false">I102+G103</f>
        <v>120000</v>
      </c>
      <c r="J103" s="56" t="n">
        <f aca="false">(F103+G103+H103)*((1+D103)^(1/12)-1)</f>
        <v>901.369405937007</v>
      </c>
      <c r="K103" s="56" t="n">
        <f aca="false">(F103+G103+H103+J103)*(Inputs!$C$14+IF(B103&lt;=10,Inputs!$C$12,Inputs!$C$13))/12</f>
        <v>333.99752802943</v>
      </c>
      <c r="L103" s="56" t="n">
        <f aca="false">IF(OR(E103=1,A103&lt;=Inputs!$C$15),0,MAX(Inputs!$C$8*I103-(F103+G103+H103+J103-K103),0))</f>
        <v>0</v>
      </c>
      <c r="M103" s="56" t="n">
        <f aca="false">L103*INDEX(Rates!$B$2:$C$101,C103+1,IF(Inputs!$C$5="Male",1,2))/1000/12*Inputs!$C$16</f>
        <v>0</v>
      </c>
      <c r="N103" s="56" t="n">
        <f aca="false">IF($V$1=1,MAX(F103+G103+H103+J103-K103-M103,0)*Inputs!$C$22/12,0)</f>
        <v>0</v>
      </c>
      <c r="O103" s="56" t="n">
        <f aca="false">IF(AND(MOD(A103,12)=0,B103&gt;=Inputs!$C$18),MAX(F103+G103+H103+J103-K103-M103-N103,0)*Inputs!$C$17,0)</f>
        <v>0</v>
      </c>
      <c r="P103" s="56" t="n">
        <f aca="false">F103+G103+H103+J103-K103-M103-N103+O103</f>
        <v>159984.815926097</v>
      </c>
      <c r="Q103" s="56" t="n">
        <f aca="false">IF(OR(E103=1,P103&lt;=0),0,P103)</f>
        <v>159984.815926097</v>
      </c>
      <c r="R103" s="15" t="n">
        <f aca="false">IF(OR(E103=1,AND(P103&lt;=0,I103&gt;0)),1,0)</f>
        <v>0</v>
      </c>
      <c r="S103" s="15" t="n">
        <f aca="false">IF(L103&gt;0,1,0)</f>
        <v>0</v>
      </c>
    </row>
    <row r="104" customFormat="false" ht="15" hidden="false" customHeight="false" outlineLevel="0" collapsed="false">
      <c r="A104" s="15" t="n">
        <v>103</v>
      </c>
      <c r="B104" s="15" t="n">
        <f aca="false">INT((A104-1)/12)+1</f>
        <v>9</v>
      </c>
      <c r="C104" s="15" t="n">
        <f aca="false">MIN(Inputs!$C$4+B104-1,99)</f>
        <v>82</v>
      </c>
      <c r="D104" s="55" t="n">
        <f aca="false">Inputs!$C$30</f>
        <v>0.07</v>
      </c>
      <c r="E104" s="15" t="n">
        <f aca="false">R103</f>
        <v>0</v>
      </c>
      <c r="F104" s="56" t="n">
        <f aca="false">Q103</f>
        <v>159984.815926097</v>
      </c>
      <c r="G104" s="56" t="n">
        <f aca="false">IF(AND(MOD(A104-1,12)=0,B104&lt;=Inputs!$C$7,E104=0),Inputs!$C$6,0)</f>
        <v>0</v>
      </c>
      <c r="H104" s="56" t="n">
        <f aca="false">IF(B104=1,G104*Inputs!$C$9,0)</f>
        <v>0</v>
      </c>
      <c r="I104" s="56" t="n">
        <f aca="false">I103+G104</f>
        <v>120000</v>
      </c>
      <c r="J104" s="56" t="n">
        <f aca="false">(F104+G104+H104)*((1+D104)^(1/12)-1)</f>
        <v>904.577409023422</v>
      </c>
      <c r="K104" s="56" t="n">
        <f aca="false">(F104+G104+H104+J104)*(Inputs!$C$14+IF(B104&lt;=10,Inputs!$C$12,Inputs!$C$13))/12</f>
        <v>335.186236114834</v>
      </c>
      <c r="L104" s="56" t="n">
        <f aca="false">IF(OR(E104=1,A104&lt;=Inputs!$C$15),0,MAX(Inputs!$C$8*I104-(F104+G104+H104+J104-K104),0))</f>
        <v>0</v>
      </c>
      <c r="M104" s="56" t="n">
        <f aca="false">L104*INDEX(Rates!$B$2:$C$101,C104+1,IF(Inputs!$C$5="Male",1,2))/1000/12*Inputs!$C$16</f>
        <v>0</v>
      </c>
      <c r="N104" s="56" t="n">
        <f aca="false">IF($V$1=1,MAX(F104+G104+H104+J104-K104-M104,0)*Inputs!$C$22/12,0)</f>
        <v>0</v>
      </c>
      <c r="O104" s="56" t="n">
        <f aca="false">IF(AND(MOD(A104,12)=0,B104&gt;=Inputs!$C$18),MAX(F104+G104+H104+J104-K104-M104-N104,0)*Inputs!$C$17,0)</f>
        <v>0</v>
      </c>
      <c r="P104" s="56" t="n">
        <f aca="false">F104+G104+H104+J104-K104-M104-N104+O104</f>
        <v>160554.207099005</v>
      </c>
      <c r="Q104" s="56" t="n">
        <f aca="false">IF(OR(E104=1,P104&lt;=0),0,P104)</f>
        <v>160554.207099005</v>
      </c>
      <c r="R104" s="15" t="n">
        <f aca="false">IF(OR(E104=1,AND(P104&lt;=0,I104&gt;0)),1,0)</f>
        <v>0</v>
      </c>
      <c r="S104" s="15" t="n">
        <f aca="false">IF(L104&gt;0,1,0)</f>
        <v>0</v>
      </c>
    </row>
    <row r="105" customFormat="false" ht="15" hidden="false" customHeight="false" outlineLevel="0" collapsed="false">
      <c r="A105" s="15" t="n">
        <v>104</v>
      </c>
      <c r="B105" s="15" t="n">
        <f aca="false">INT((A105-1)/12)+1</f>
        <v>9</v>
      </c>
      <c r="C105" s="15" t="n">
        <f aca="false">MIN(Inputs!$C$4+B105-1,99)</f>
        <v>82</v>
      </c>
      <c r="D105" s="55" t="n">
        <f aca="false">Inputs!$C$30</f>
        <v>0.07</v>
      </c>
      <c r="E105" s="15" t="n">
        <f aca="false">R104</f>
        <v>0</v>
      </c>
      <c r="F105" s="56" t="n">
        <f aca="false">Q104</f>
        <v>160554.207099005</v>
      </c>
      <c r="G105" s="56" t="n">
        <f aca="false">IF(AND(MOD(A105-1,12)=0,B105&lt;=Inputs!$C$7,E105=0),Inputs!$C$6,0)</f>
        <v>0</v>
      </c>
      <c r="H105" s="56" t="n">
        <f aca="false">IF(B105=1,G105*Inputs!$C$9,0)</f>
        <v>0</v>
      </c>
      <c r="I105" s="56" t="n">
        <f aca="false">I104+G105</f>
        <v>120000</v>
      </c>
      <c r="J105" s="56" t="n">
        <f aca="false">(F105+G105+H105)*((1+D105)^(1/12)-1)</f>
        <v>907.796829497352</v>
      </c>
      <c r="K105" s="56" t="n">
        <f aca="false">(F105+G105+H105+J105)*(Inputs!$C$14+IF(B105&lt;=10,Inputs!$C$12,Inputs!$C$13))/12</f>
        <v>336.379174851047</v>
      </c>
      <c r="L105" s="56" t="n">
        <f aca="false">IF(OR(E105=1,A105&lt;=Inputs!$C$15),0,MAX(Inputs!$C$8*I105-(F105+G105+H105+J105-K105),0))</f>
        <v>0</v>
      </c>
      <c r="M105" s="56" t="n">
        <f aca="false">L105*INDEX(Rates!$B$2:$C$101,C105+1,IF(Inputs!$C$5="Male",1,2))/1000/12*Inputs!$C$16</f>
        <v>0</v>
      </c>
      <c r="N105" s="56" t="n">
        <f aca="false">IF($V$1=1,MAX(F105+G105+H105+J105-K105-M105,0)*Inputs!$C$22/12,0)</f>
        <v>0</v>
      </c>
      <c r="O105" s="56" t="n">
        <f aca="false">IF(AND(MOD(A105,12)=0,B105&gt;=Inputs!$C$18),MAX(F105+G105+H105+J105-K105-M105-N105,0)*Inputs!$C$17,0)</f>
        <v>0</v>
      </c>
      <c r="P105" s="56" t="n">
        <f aca="false">F105+G105+H105+J105-K105-M105-N105+O105</f>
        <v>161125.624753652</v>
      </c>
      <c r="Q105" s="56" t="n">
        <f aca="false">IF(OR(E105=1,P105&lt;=0),0,P105)</f>
        <v>161125.624753652</v>
      </c>
      <c r="R105" s="15" t="n">
        <f aca="false">IF(OR(E105=1,AND(P105&lt;=0,I105&gt;0)),1,0)</f>
        <v>0</v>
      </c>
      <c r="S105" s="15" t="n">
        <f aca="false">IF(L105&gt;0,1,0)</f>
        <v>0</v>
      </c>
    </row>
    <row r="106" customFormat="false" ht="15" hidden="false" customHeight="false" outlineLevel="0" collapsed="false">
      <c r="A106" s="15" t="n">
        <v>105</v>
      </c>
      <c r="B106" s="15" t="n">
        <f aca="false">INT((A106-1)/12)+1</f>
        <v>9</v>
      </c>
      <c r="C106" s="15" t="n">
        <f aca="false">MIN(Inputs!$C$4+B106-1,99)</f>
        <v>82</v>
      </c>
      <c r="D106" s="55" t="n">
        <f aca="false">Inputs!$C$30</f>
        <v>0.07</v>
      </c>
      <c r="E106" s="15" t="n">
        <f aca="false">R105</f>
        <v>0</v>
      </c>
      <c r="F106" s="56" t="n">
        <f aca="false">Q105</f>
        <v>161125.624753652</v>
      </c>
      <c r="G106" s="56" t="n">
        <f aca="false">IF(AND(MOD(A106-1,12)=0,B106&lt;=Inputs!$C$7,E106=0),Inputs!$C$6,0)</f>
        <v>0</v>
      </c>
      <c r="H106" s="56" t="n">
        <f aca="false">IF(B106=1,G106*Inputs!$C$9,0)</f>
        <v>0</v>
      </c>
      <c r="I106" s="56" t="n">
        <f aca="false">I105+G106</f>
        <v>120000</v>
      </c>
      <c r="J106" s="56" t="n">
        <f aca="false">(F106+G106+H106)*((1+D106)^(1/12)-1)</f>
        <v>911.027707993653</v>
      </c>
      <c r="K106" s="56" t="n">
        <f aca="false">(F106+G106+H106+J106)*(Inputs!$C$14+IF(B106&lt;=10,Inputs!$C$12,Inputs!$C$13))/12</f>
        <v>337.576359295095</v>
      </c>
      <c r="L106" s="56" t="n">
        <f aca="false">IF(OR(E106=1,A106&lt;=Inputs!$C$15),0,MAX(Inputs!$C$8*I106-(F106+G106+H106+J106-K106),0))</f>
        <v>0</v>
      </c>
      <c r="M106" s="56" t="n">
        <f aca="false">L106*INDEX(Rates!$B$2:$C$101,C106+1,IF(Inputs!$C$5="Male",1,2))/1000/12*Inputs!$C$16</f>
        <v>0</v>
      </c>
      <c r="N106" s="56" t="n">
        <f aca="false">IF($V$1=1,MAX(F106+G106+H106+J106-K106-M106,0)*Inputs!$C$22/12,0)</f>
        <v>0</v>
      </c>
      <c r="O106" s="56" t="n">
        <f aca="false">IF(AND(MOD(A106,12)=0,B106&gt;=Inputs!$C$18),MAX(F106+G106+H106+J106-K106-M106-N106,0)*Inputs!$C$17,0)</f>
        <v>0</v>
      </c>
      <c r="P106" s="56" t="n">
        <f aca="false">F106+G106+H106+J106-K106-M106-N106+O106</f>
        <v>161699.07610235</v>
      </c>
      <c r="Q106" s="56" t="n">
        <f aca="false">IF(OR(E106=1,P106&lt;=0),0,P106)</f>
        <v>161699.07610235</v>
      </c>
      <c r="R106" s="15" t="n">
        <f aca="false">IF(OR(E106=1,AND(P106&lt;=0,I106&gt;0)),1,0)</f>
        <v>0</v>
      </c>
      <c r="S106" s="15" t="n">
        <f aca="false">IF(L106&gt;0,1,0)</f>
        <v>0</v>
      </c>
    </row>
    <row r="107" customFormat="false" ht="15" hidden="false" customHeight="false" outlineLevel="0" collapsed="false">
      <c r="A107" s="15" t="n">
        <v>106</v>
      </c>
      <c r="B107" s="15" t="n">
        <f aca="false">INT((A107-1)/12)+1</f>
        <v>9</v>
      </c>
      <c r="C107" s="15" t="n">
        <f aca="false">MIN(Inputs!$C$4+B107-1,99)</f>
        <v>82</v>
      </c>
      <c r="D107" s="55" t="n">
        <f aca="false">Inputs!$C$30</f>
        <v>0.07</v>
      </c>
      <c r="E107" s="15" t="n">
        <f aca="false">R106</f>
        <v>0</v>
      </c>
      <c r="F107" s="56" t="n">
        <f aca="false">Q106</f>
        <v>161699.07610235</v>
      </c>
      <c r="G107" s="56" t="n">
        <f aca="false">IF(AND(MOD(A107-1,12)=0,B107&lt;=Inputs!$C$7,E107=0),Inputs!$C$6,0)</f>
        <v>0</v>
      </c>
      <c r="H107" s="56" t="n">
        <f aca="false">IF(B107=1,G107*Inputs!$C$9,0)</f>
        <v>0</v>
      </c>
      <c r="I107" s="56" t="n">
        <f aca="false">I106+G107</f>
        <v>120000</v>
      </c>
      <c r="J107" s="56" t="n">
        <f aca="false">(F107+G107+H107)*((1+D107)^(1/12)-1)</f>
        <v>914.270085291798</v>
      </c>
      <c r="K107" s="56" t="n">
        <f aca="false">(F107+G107+H107+J107)*(Inputs!$C$14+IF(B107&lt;=10,Inputs!$C$12,Inputs!$C$13))/12</f>
        <v>338.777804557588</v>
      </c>
      <c r="L107" s="56" t="n">
        <f aca="false">IF(OR(E107=1,A107&lt;=Inputs!$C$15),0,MAX(Inputs!$C$8*I107-(F107+G107+H107+J107-K107),0))</f>
        <v>0</v>
      </c>
      <c r="M107" s="56" t="n">
        <f aca="false">L107*INDEX(Rates!$B$2:$C$101,C107+1,IF(Inputs!$C$5="Male",1,2))/1000/12*Inputs!$C$16</f>
        <v>0</v>
      </c>
      <c r="N107" s="56" t="n">
        <f aca="false">IF($V$1=1,MAX(F107+G107+H107+J107-K107-M107,0)*Inputs!$C$22/12,0)</f>
        <v>0</v>
      </c>
      <c r="O107" s="56" t="n">
        <f aca="false">IF(AND(MOD(A107,12)=0,B107&gt;=Inputs!$C$18),MAX(F107+G107+H107+J107-K107-M107-N107,0)*Inputs!$C$17,0)</f>
        <v>0</v>
      </c>
      <c r="P107" s="56" t="n">
        <f aca="false">F107+G107+H107+J107-K107-M107-N107+O107</f>
        <v>162274.568383084</v>
      </c>
      <c r="Q107" s="56" t="n">
        <f aca="false">IF(OR(E107=1,P107&lt;=0),0,P107)</f>
        <v>162274.568383084</v>
      </c>
      <c r="R107" s="15" t="n">
        <f aca="false">IF(OR(E107=1,AND(P107&lt;=0,I107&gt;0)),1,0)</f>
        <v>0</v>
      </c>
      <c r="S107" s="15" t="n">
        <f aca="false">IF(L107&gt;0,1,0)</f>
        <v>0</v>
      </c>
    </row>
    <row r="108" customFormat="false" ht="15" hidden="false" customHeight="false" outlineLevel="0" collapsed="false">
      <c r="A108" s="15" t="n">
        <v>107</v>
      </c>
      <c r="B108" s="15" t="n">
        <f aca="false">INT((A108-1)/12)+1</f>
        <v>9</v>
      </c>
      <c r="C108" s="15" t="n">
        <f aca="false">MIN(Inputs!$C$4+B108-1,99)</f>
        <v>82</v>
      </c>
      <c r="D108" s="55" t="n">
        <f aca="false">Inputs!$C$30</f>
        <v>0.07</v>
      </c>
      <c r="E108" s="15" t="n">
        <f aca="false">R107</f>
        <v>0</v>
      </c>
      <c r="F108" s="56" t="n">
        <f aca="false">Q107</f>
        <v>162274.568383084</v>
      </c>
      <c r="G108" s="56" t="n">
        <f aca="false">IF(AND(MOD(A108-1,12)=0,B108&lt;=Inputs!$C$7,E108=0),Inputs!$C$6,0)</f>
        <v>0</v>
      </c>
      <c r="H108" s="56" t="n">
        <f aca="false">IF(B108=1,G108*Inputs!$C$9,0)</f>
        <v>0</v>
      </c>
      <c r="I108" s="56" t="n">
        <f aca="false">I107+G108</f>
        <v>120000</v>
      </c>
      <c r="J108" s="56" t="n">
        <f aca="false">(F108+G108+H108)*((1+D108)^(1/12)-1)</f>
        <v>917.524002316399</v>
      </c>
      <c r="K108" s="56" t="n">
        <f aca="false">(F108+G108+H108+J108)*(Inputs!$C$14+IF(B108&lt;=10,Inputs!$C$12,Inputs!$C$13))/12</f>
        <v>339.983525802919</v>
      </c>
      <c r="L108" s="56" t="n">
        <f aca="false">IF(OR(E108=1,A108&lt;=Inputs!$C$15),0,MAX(Inputs!$C$8*I108-(F108+G108+H108+J108-K108),0))</f>
        <v>0</v>
      </c>
      <c r="M108" s="56" t="n">
        <f aca="false">L108*INDEX(Rates!$B$2:$C$101,C108+1,IF(Inputs!$C$5="Male",1,2))/1000/12*Inputs!$C$16</f>
        <v>0</v>
      </c>
      <c r="N108" s="56" t="n">
        <f aca="false">IF($V$1=1,MAX(F108+G108+H108+J108-K108-M108,0)*Inputs!$C$22/12,0)</f>
        <v>0</v>
      </c>
      <c r="O108" s="56" t="n">
        <f aca="false">IF(AND(MOD(A108,12)=0,B108&gt;=Inputs!$C$18),MAX(F108+G108+H108+J108-K108-M108-N108,0)*Inputs!$C$17,0)</f>
        <v>0</v>
      </c>
      <c r="P108" s="56" t="n">
        <f aca="false">F108+G108+H108+J108-K108-M108-N108+O108</f>
        <v>162852.108859598</v>
      </c>
      <c r="Q108" s="56" t="n">
        <f aca="false">IF(OR(E108=1,P108&lt;=0),0,P108)</f>
        <v>162852.108859598</v>
      </c>
      <c r="R108" s="15" t="n">
        <f aca="false">IF(OR(E108=1,AND(P108&lt;=0,I108&gt;0)),1,0)</f>
        <v>0</v>
      </c>
      <c r="S108" s="15" t="n">
        <f aca="false">IF(L108&gt;0,1,0)</f>
        <v>0</v>
      </c>
    </row>
    <row r="109" customFormat="false" ht="15" hidden="false" customHeight="false" outlineLevel="0" collapsed="false">
      <c r="A109" s="15" t="n">
        <v>108</v>
      </c>
      <c r="B109" s="15" t="n">
        <f aca="false">INT((A109-1)/12)+1</f>
        <v>9</v>
      </c>
      <c r="C109" s="15" t="n">
        <f aca="false">MIN(Inputs!$C$4+B109-1,99)</f>
        <v>82</v>
      </c>
      <c r="D109" s="55" t="n">
        <f aca="false">Inputs!$C$30</f>
        <v>0.07</v>
      </c>
      <c r="E109" s="15" t="n">
        <f aca="false">R108</f>
        <v>0</v>
      </c>
      <c r="F109" s="56" t="n">
        <f aca="false">Q108</f>
        <v>162852.108859598</v>
      </c>
      <c r="G109" s="56" t="n">
        <f aca="false">IF(AND(MOD(A109-1,12)=0,B109&lt;=Inputs!$C$7,E109=0),Inputs!$C$6,0)</f>
        <v>0</v>
      </c>
      <c r="H109" s="56" t="n">
        <f aca="false">IF(B109=1,G109*Inputs!$C$9,0)</f>
        <v>0</v>
      </c>
      <c r="I109" s="56" t="n">
        <f aca="false">I108+G109</f>
        <v>120000</v>
      </c>
      <c r="J109" s="56" t="n">
        <f aca="false">(F109+G109+H109)*((1+D109)^(1/12)-1)</f>
        <v>920.789500137717</v>
      </c>
      <c r="K109" s="56" t="n">
        <f aca="false">(F109+G109+H109+J109)*(Inputs!$C$14+IF(B109&lt;=10,Inputs!$C$12,Inputs!$C$13))/12</f>
        <v>341.193538249449</v>
      </c>
      <c r="L109" s="56" t="n">
        <f aca="false">IF(OR(E109=1,A109&lt;=Inputs!$C$15),0,MAX(Inputs!$C$8*I109-(F109+G109+H109+J109-K109),0))</f>
        <v>0</v>
      </c>
      <c r="M109" s="56" t="n">
        <f aca="false">L109*INDEX(Rates!$B$2:$C$101,C109+1,IF(Inputs!$C$5="Male",1,2))/1000/12*Inputs!$C$16</f>
        <v>0</v>
      </c>
      <c r="N109" s="56" t="n">
        <f aca="false">IF($V$1=1,MAX(F109+G109+H109+J109-K109-M109,0)*Inputs!$C$22/12,0)</f>
        <v>0</v>
      </c>
      <c r="O109" s="56" t="n">
        <f aca="false">IF(AND(MOD(A109,12)=0,B109&gt;=Inputs!$C$18),MAX(F109+G109+H109+J109-K109-M109-N109,0)*Inputs!$C$17,0)</f>
        <v>0</v>
      </c>
      <c r="P109" s="56" t="n">
        <f aca="false">F109+G109+H109+J109-K109-M109-N109+O109</f>
        <v>163431.704821486</v>
      </c>
      <c r="Q109" s="56" t="n">
        <f aca="false">IF(OR(E109=1,P109&lt;=0),0,P109)</f>
        <v>163431.704821486</v>
      </c>
      <c r="R109" s="15" t="n">
        <f aca="false">IF(OR(E109=1,AND(P109&lt;=0,I109&gt;0)),1,0)</f>
        <v>0</v>
      </c>
      <c r="S109" s="15" t="n">
        <f aca="false">IF(L109&gt;0,1,0)</f>
        <v>0</v>
      </c>
    </row>
    <row r="110" customFormat="false" ht="15" hidden="false" customHeight="false" outlineLevel="0" collapsed="false">
      <c r="A110" s="15" t="n">
        <v>109</v>
      </c>
      <c r="B110" s="15" t="n">
        <f aca="false">INT((A110-1)/12)+1</f>
        <v>10</v>
      </c>
      <c r="C110" s="15" t="n">
        <f aca="false">MIN(Inputs!$C$4+B110-1,99)</f>
        <v>83</v>
      </c>
      <c r="D110" s="55" t="n">
        <f aca="false">Inputs!$C$30</f>
        <v>0.07</v>
      </c>
      <c r="E110" s="15" t="n">
        <f aca="false">R109</f>
        <v>0</v>
      </c>
      <c r="F110" s="56" t="n">
        <f aca="false">Q109</f>
        <v>163431.704821486</v>
      </c>
      <c r="G110" s="56" t="n">
        <f aca="false">IF(AND(MOD(A110-1,12)=0,B110&lt;=Inputs!$C$7,E110=0),Inputs!$C$6,0)</f>
        <v>0</v>
      </c>
      <c r="H110" s="56" t="n">
        <f aca="false">IF(B110=1,G110*Inputs!$C$9,0)</f>
        <v>0</v>
      </c>
      <c r="I110" s="56" t="n">
        <f aca="false">I109+G110</f>
        <v>120000</v>
      </c>
      <c r="J110" s="56" t="n">
        <f aca="false">(F110+G110+H110)*((1+D110)^(1/12)-1)</f>
        <v>924.066619972187</v>
      </c>
      <c r="K110" s="56" t="n">
        <f aca="false">(F110+G110+H110+J110)*(Inputs!$C$14+IF(B110&lt;=10,Inputs!$C$12,Inputs!$C$13))/12</f>
        <v>342.407857169705</v>
      </c>
      <c r="L110" s="56" t="n">
        <f aca="false">IF(OR(E110=1,A110&lt;=Inputs!$C$15),0,MAX(Inputs!$C$8*I110-(F110+G110+H110+J110-K110),0))</f>
        <v>0</v>
      </c>
      <c r="M110" s="56" t="n">
        <f aca="false">L110*INDEX(Rates!$B$2:$C$101,C110+1,IF(Inputs!$C$5="Male",1,2))/1000/12*Inputs!$C$16</f>
        <v>0</v>
      </c>
      <c r="N110" s="56" t="n">
        <f aca="false">IF($V$1=1,MAX(F110+G110+H110+J110-K110-M110,0)*Inputs!$C$22/12,0)</f>
        <v>0</v>
      </c>
      <c r="O110" s="56" t="n">
        <f aca="false">IF(AND(MOD(A110,12)=0,B110&gt;=Inputs!$C$18),MAX(F110+G110+H110+J110-K110-M110-N110,0)*Inputs!$C$17,0)</f>
        <v>0</v>
      </c>
      <c r="P110" s="56" t="n">
        <f aca="false">F110+G110+H110+J110-K110-M110-N110+O110</f>
        <v>164013.363584289</v>
      </c>
      <c r="Q110" s="56" t="n">
        <f aca="false">IF(OR(E110=1,P110&lt;=0),0,P110)</f>
        <v>164013.363584289</v>
      </c>
      <c r="R110" s="15" t="n">
        <f aca="false">IF(OR(E110=1,AND(P110&lt;=0,I110&gt;0)),1,0)</f>
        <v>0</v>
      </c>
      <c r="S110" s="15" t="n">
        <f aca="false">IF(L110&gt;0,1,0)</f>
        <v>0</v>
      </c>
    </row>
    <row r="111" customFormat="false" ht="15" hidden="false" customHeight="false" outlineLevel="0" collapsed="false">
      <c r="A111" s="15" t="n">
        <v>110</v>
      </c>
      <c r="B111" s="15" t="n">
        <f aca="false">INT((A111-1)/12)+1</f>
        <v>10</v>
      </c>
      <c r="C111" s="15" t="n">
        <f aca="false">MIN(Inputs!$C$4+B111-1,99)</f>
        <v>83</v>
      </c>
      <c r="D111" s="55" t="n">
        <f aca="false">Inputs!$C$30</f>
        <v>0.07</v>
      </c>
      <c r="E111" s="15" t="n">
        <f aca="false">R110</f>
        <v>0</v>
      </c>
      <c r="F111" s="56" t="n">
        <f aca="false">Q110</f>
        <v>164013.363584289</v>
      </c>
      <c r="G111" s="56" t="n">
        <f aca="false">IF(AND(MOD(A111-1,12)=0,B111&lt;=Inputs!$C$7,E111=0),Inputs!$C$6,0)</f>
        <v>0</v>
      </c>
      <c r="H111" s="56" t="n">
        <f aca="false">IF(B111=1,G111*Inputs!$C$9,0)</f>
        <v>0</v>
      </c>
      <c r="I111" s="56" t="n">
        <f aca="false">I110+G111</f>
        <v>120000</v>
      </c>
      <c r="J111" s="56" t="n">
        <f aca="false">(F111+G111+H111)*((1+D111)^(1/12)-1)</f>
        <v>927.35540318293</v>
      </c>
      <c r="K111" s="56" t="n">
        <f aca="false">(F111+G111+H111+J111)*(Inputs!$C$14+IF(B111&lt;=10,Inputs!$C$12,Inputs!$C$13))/12</f>
        <v>343.626497890566</v>
      </c>
      <c r="L111" s="56" t="n">
        <f aca="false">IF(OR(E111=1,A111&lt;=Inputs!$C$15),0,MAX(Inputs!$C$8*I111-(F111+G111+H111+J111-K111),0))</f>
        <v>0</v>
      </c>
      <c r="M111" s="56" t="n">
        <f aca="false">L111*INDEX(Rates!$B$2:$C$101,C111+1,IF(Inputs!$C$5="Male",1,2))/1000/12*Inputs!$C$16</f>
        <v>0</v>
      </c>
      <c r="N111" s="56" t="n">
        <f aca="false">IF($V$1=1,MAX(F111+G111+H111+J111-K111-M111,0)*Inputs!$C$22/12,0)</f>
        <v>0</v>
      </c>
      <c r="O111" s="56" t="n">
        <f aca="false">IF(AND(MOD(A111,12)=0,B111&gt;=Inputs!$C$18),MAX(F111+G111+H111+J111-K111-M111-N111,0)*Inputs!$C$17,0)</f>
        <v>0</v>
      </c>
      <c r="P111" s="56" t="n">
        <f aca="false">F111+G111+H111+J111-K111-M111-N111+O111</f>
        <v>164597.092489581</v>
      </c>
      <c r="Q111" s="56" t="n">
        <f aca="false">IF(OR(E111=1,P111&lt;=0),0,P111)</f>
        <v>164597.092489581</v>
      </c>
      <c r="R111" s="15" t="n">
        <f aca="false">IF(OR(E111=1,AND(P111&lt;=0,I111&gt;0)),1,0)</f>
        <v>0</v>
      </c>
      <c r="S111" s="15" t="n">
        <f aca="false">IF(L111&gt;0,1,0)</f>
        <v>0</v>
      </c>
    </row>
    <row r="112" customFormat="false" ht="15" hidden="false" customHeight="false" outlineLevel="0" collapsed="false">
      <c r="A112" s="15" t="n">
        <v>111</v>
      </c>
      <c r="B112" s="15" t="n">
        <f aca="false">INT((A112-1)/12)+1</f>
        <v>10</v>
      </c>
      <c r="C112" s="15" t="n">
        <f aca="false">MIN(Inputs!$C$4+B112-1,99)</f>
        <v>83</v>
      </c>
      <c r="D112" s="55" t="n">
        <f aca="false">Inputs!$C$30</f>
        <v>0.07</v>
      </c>
      <c r="E112" s="15" t="n">
        <f aca="false">R111</f>
        <v>0</v>
      </c>
      <c r="F112" s="56" t="n">
        <f aca="false">Q111</f>
        <v>164597.092489581</v>
      </c>
      <c r="G112" s="56" t="n">
        <f aca="false">IF(AND(MOD(A112-1,12)=0,B112&lt;=Inputs!$C$7,E112=0),Inputs!$C$6,0)</f>
        <v>0</v>
      </c>
      <c r="H112" s="56" t="n">
        <f aca="false">IF(B112=1,G112*Inputs!$C$9,0)</f>
        <v>0</v>
      </c>
      <c r="I112" s="56" t="n">
        <f aca="false">I111+G112</f>
        <v>120000</v>
      </c>
      <c r="J112" s="56" t="n">
        <f aca="false">(F112+G112+H112)*((1+D112)^(1/12)-1)</f>
        <v>930.655891280284</v>
      </c>
      <c r="K112" s="56" t="n">
        <f aca="false">(F112+G112+H112+J112)*(Inputs!$C$14+IF(B112&lt;=10,Inputs!$C$12,Inputs!$C$13))/12</f>
        <v>344.849475793461</v>
      </c>
      <c r="L112" s="56" t="n">
        <f aca="false">IF(OR(E112=1,A112&lt;=Inputs!$C$15),0,MAX(Inputs!$C$8*I112-(F112+G112+H112+J112-K112),0))</f>
        <v>0</v>
      </c>
      <c r="M112" s="56" t="n">
        <f aca="false">L112*INDEX(Rates!$B$2:$C$101,C112+1,IF(Inputs!$C$5="Male",1,2))/1000/12*Inputs!$C$16</f>
        <v>0</v>
      </c>
      <c r="N112" s="56" t="n">
        <f aca="false">IF($V$1=1,MAX(F112+G112+H112+J112-K112-M112,0)*Inputs!$C$22/12,0)</f>
        <v>0</v>
      </c>
      <c r="O112" s="56" t="n">
        <f aca="false">IF(AND(MOD(A112,12)=0,B112&gt;=Inputs!$C$18),MAX(F112+G112+H112+J112-K112-M112-N112,0)*Inputs!$C$17,0)</f>
        <v>0</v>
      </c>
      <c r="P112" s="56" t="n">
        <f aca="false">F112+G112+H112+J112-K112-M112-N112+O112</f>
        <v>165182.898905068</v>
      </c>
      <c r="Q112" s="56" t="n">
        <f aca="false">IF(OR(E112=1,P112&lt;=0),0,P112)</f>
        <v>165182.898905068</v>
      </c>
      <c r="R112" s="15" t="n">
        <f aca="false">IF(OR(E112=1,AND(P112&lt;=0,I112&gt;0)),1,0)</f>
        <v>0</v>
      </c>
      <c r="S112" s="15" t="n">
        <f aca="false">IF(L112&gt;0,1,0)</f>
        <v>0</v>
      </c>
    </row>
    <row r="113" customFormat="false" ht="15" hidden="false" customHeight="false" outlineLevel="0" collapsed="false">
      <c r="A113" s="15" t="n">
        <v>112</v>
      </c>
      <c r="B113" s="15" t="n">
        <f aca="false">INT((A113-1)/12)+1</f>
        <v>10</v>
      </c>
      <c r="C113" s="15" t="n">
        <f aca="false">MIN(Inputs!$C$4+B113-1,99)</f>
        <v>83</v>
      </c>
      <c r="D113" s="55" t="n">
        <f aca="false">Inputs!$C$30</f>
        <v>0.07</v>
      </c>
      <c r="E113" s="15" t="n">
        <f aca="false">R112</f>
        <v>0</v>
      </c>
      <c r="F113" s="56" t="n">
        <f aca="false">Q112</f>
        <v>165182.898905068</v>
      </c>
      <c r="G113" s="56" t="n">
        <f aca="false">IF(AND(MOD(A113-1,12)=0,B113&lt;=Inputs!$C$7,E113=0),Inputs!$C$6,0)</f>
        <v>0</v>
      </c>
      <c r="H113" s="56" t="n">
        <f aca="false">IF(B113=1,G113*Inputs!$C$9,0)</f>
        <v>0</v>
      </c>
      <c r="I113" s="56" t="n">
        <f aca="false">I112+G113</f>
        <v>120000</v>
      </c>
      <c r="J113" s="56" t="n">
        <f aca="false">(F113+G113+H113)*((1+D113)^(1/12)-1)</f>
        <v>933.968125922321</v>
      </c>
      <c r="K113" s="56" t="n">
        <f aca="false">(F113+G113+H113+J113)*(Inputs!$C$14+IF(B113&lt;=10,Inputs!$C$12,Inputs!$C$13))/12</f>
        <v>346.076806314563</v>
      </c>
      <c r="L113" s="56" t="n">
        <f aca="false">IF(OR(E113=1,A113&lt;=Inputs!$C$15),0,MAX(Inputs!$C$8*I113-(F113+G113+H113+J113-K113),0))</f>
        <v>0</v>
      </c>
      <c r="M113" s="56" t="n">
        <f aca="false">L113*INDEX(Rates!$B$2:$C$101,C113+1,IF(Inputs!$C$5="Male",1,2))/1000/12*Inputs!$C$16</f>
        <v>0</v>
      </c>
      <c r="N113" s="56" t="n">
        <f aca="false">IF($V$1=1,MAX(F113+G113+H113+J113-K113-M113,0)*Inputs!$C$22/12,0)</f>
        <v>0</v>
      </c>
      <c r="O113" s="56" t="n">
        <f aca="false">IF(AND(MOD(A113,12)=0,B113&gt;=Inputs!$C$18),MAX(F113+G113+H113+J113-K113-M113-N113,0)*Inputs!$C$17,0)</f>
        <v>0</v>
      </c>
      <c r="P113" s="56" t="n">
        <f aca="false">F113+G113+H113+J113-K113-M113-N113+O113</f>
        <v>165770.790224676</v>
      </c>
      <c r="Q113" s="56" t="n">
        <f aca="false">IF(OR(E113=1,P113&lt;=0),0,P113)</f>
        <v>165770.790224676</v>
      </c>
      <c r="R113" s="15" t="n">
        <f aca="false">IF(OR(E113=1,AND(P113&lt;=0,I113&gt;0)),1,0)</f>
        <v>0</v>
      </c>
      <c r="S113" s="15" t="n">
        <f aca="false">IF(L113&gt;0,1,0)</f>
        <v>0</v>
      </c>
    </row>
    <row r="114" customFormat="false" ht="15" hidden="false" customHeight="false" outlineLevel="0" collapsed="false">
      <c r="A114" s="15" t="n">
        <v>113</v>
      </c>
      <c r="B114" s="15" t="n">
        <f aca="false">INT((A114-1)/12)+1</f>
        <v>10</v>
      </c>
      <c r="C114" s="15" t="n">
        <f aca="false">MIN(Inputs!$C$4+B114-1,99)</f>
        <v>83</v>
      </c>
      <c r="D114" s="55" t="n">
        <f aca="false">Inputs!$C$30</f>
        <v>0.07</v>
      </c>
      <c r="E114" s="15" t="n">
        <f aca="false">R113</f>
        <v>0</v>
      </c>
      <c r="F114" s="56" t="n">
        <f aca="false">Q113</f>
        <v>165770.790224676</v>
      </c>
      <c r="G114" s="56" t="n">
        <f aca="false">IF(AND(MOD(A114-1,12)=0,B114&lt;=Inputs!$C$7,E114=0),Inputs!$C$6,0)</f>
        <v>0</v>
      </c>
      <c r="H114" s="56" t="n">
        <f aca="false">IF(B114=1,G114*Inputs!$C$9,0)</f>
        <v>0</v>
      </c>
      <c r="I114" s="56" t="n">
        <f aca="false">I113+G114</f>
        <v>120000</v>
      </c>
      <c r="J114" s="56" t="n">
        <f aca="false">(F114+G114+H114)*((1+D114)^(1/12)-1)</f>
        <v>937.292148915377</v>
      </c>
      <c r="K114" s="56" t="n">
        <f aca="false">(F114+G114+H114+J114)*(Inputs!$C$14+IF(B114&lt;=10,Inputs!$C$12,Inputs!$C$13))/12</f>
        <v>347.308504944981</v>
      </c>
      <c r="L114" s="56" t="n">
        <f aca="false">IF(OR(E114=1,A114&lt;=Inputs!$C$15),0,MAX(Inputs!$C$8*I114-(F114+G114+H114+J114-K114),0))</f>
        <v>0</v>
      </c>
      <c r="M114" s="56" t="n">
        <f aca="false">L114*INDEX(Rates!$B$2:$C$101,C114+1,IF(Inputs!$C$5="Male",1,2))/1000/12*Inputs!$C$16</f>
        <v>0</v>
      </c>
      <c r="N114" s="56" t="n">
        <f aca="false">IF($V$1=1,MAX(F114+G114+H114+J114-K114-M114,0)*Inputs!$C$22/12,0)</f>
        <v>0</v>
      </c>
      <c r="O114" s="56" t="n">
        <f aca="false">IF(AND(MOD(A114,12)=0,B114&gt;=Inputs!$C$18),MAX(F114+G114+H114+J114-K114-M114-N114,0)*Inputs!$C$17,0)</f>
        <v>0</v>
      </c>
      <c r="P114" s="56" t="n">
        <f aca="false">F114+G114+H114+J114-K114-M114-N114+O114</f>
        <v>166360.773868646</v>
      </c>
      <c r="Q114" s="56" t="n">
        <f aca="false">IF(OR(E114=1,P114&lt;=0),0,P114)</f>
        <v>166360.773868646</v>
      </c>
      <c r="R114" s="15" t="n">
        <f aca="false">IF(OR(E114=1,AND(P114&lt;=0,I114&gt;0)),1,0)</f>
        <v>0</v>
      </c>
      <c r="S114" s="15" t="n">
        <f aca="false">IF(L114&gt;0,1,0)</f>
        <v>0</v>
      </c>
    </row>
    <row r="115" customFormat="false" ht="15" hidden="false" customHeight="false" outlineLevel="0" collapsed="false">
      <c r="A115" s="15" t="n">
        <v>114</v>
      </c>
      <c r="B115" s="15" t="n">
        <f aca="false">INT((A115-1)/12)+1</f>
        <v>10</v>
      </c>
      <c r="C115" s="15" t="n">
        <f aca="false">MIN(Inputs!$C$4+B115-1,99)</f>
        <v>83</v>
      </c>
      <c r="D115" s="55" t="n">
        <f aca="false">Inputs!$C$30</f>
        <v>0.07</v>
      </c>
      <c r="E115" s="15" t="n">
        <f aca="false">R114</f>
        <v>0</v>
      </c>
      <c r="F115" s="56" t="n">
        <f aca="false">Q114</f>
        <v>166360.773868646</v>
      </c>
      <c r="G115" s="56" t="n">
        <f aca="false">IF(AND(MOD(A115-1,12)=0,B115&lt;=Inputs!$C$7,E115=0),Inputs!$C$6,0)</f>
        <v>0</v>
      </c>
      <c r="H115" s="56" t="n">
        <f aca="false">IF(B115=1,G115*Inputs!$C$9,0)</f>
        <v>0</v>
      </c>
      <c r="I115" s="56" t="n">
        <f aca="false">I114+G115</f>
        <v>120000</v>
      </c>
      <c r="J115" s="56" t="n">
        <f aca="false">(F115+G115+H115)*((1+D115)^(1/12)-1)</f>
        <v>940.628002214577</v>
      </c>
      <c r="K115" s="56" t="n">
        <f aca="false">(F115+G115+H115+J115)*(Inputs!$C$14+IF(B115&lt;=10,Inputs!$C$12,Inputs!$C$13))/12</f>
        <v>348.54458723096</v>
      </c>
      <c r="L115" s="56" t="n">
        <f aca="false">IF(OR(E115=1,A115&lt;=Inputs!$C$15),0,MAX(Inputs!$C$8*I115-(F115+G115+H115+J115-K115),0))</f>
        <v>0</v>
      </c>
      <c r="M115" s="56" t="n">
        <f aca="false">L115*INDEX(Rates!$B$2:$C$101,C115+1,IF(Inputs!$C$5="Male",1,2))/1000/12*Inputs!$C$16</f>
        <v>0</v>
      </c>
      <c r="N115" s="56" t="n">
        <f aca="false">IF($V$1=1,MAX(F115+G115+H115+J115-K115-M115,0)*Inputs!$C$22/12,0)</f>
        <v>0</v>
      </c>
      <c r="O115" s="56" t="n">
        <f aca="false">IF(AND(MOD(A115,12)=0,B115&gt;=Inputs!$C$18),MAX(F115+G115+H115+J115-K115-M115-N115,0)*Inputs!$C$17,0)</f>
        <v>0</v>
      </c>
      <c r="P115" s="56" t="n">
        <f aca="false">F115+G115+H115+J115-K115-M115-N115+O115</f>
        <v>166952.85728363</v>
      </c>
      <c r="Q115" s="56" t="n">
        <f aca="false">IF(OR(E115=1,P115&lt;=0),0,P115)</f>
        <v>166952.85728363</v>
      </c>
      <c r="R115" s="15" t="n">
        <f aca="false">IF(OR(E115=1,AND(P115&lt;=0,I115&gt;0)),1,0)</f>
        <v>0</v>
      </c>
      <c r="S115" s="15" t="n">
        <f aca="false">IF(L115&gt;0,1,0)</f>
        <v>0</v>
      </c>
    </row>
    <row r="116" customFormat="false" ht="15" hidden="false" customHeight="false" outlineLevel="0" collapsed="false">
      <c r="A116" s="15" t="n">
        <v>115</v>
      </c>
      <c r="B116" s="15" t="n">
        <f aca="false">INT((A116-1)/12)+1</f>
        <v>10</v>
      </c>
      <c r="C116" s="15" t="n">
        <f aca="false">MIN(Inputs!$C$4+B116-1,99)</f>
        <v>83</v>
      </c>
      <c r="D116" s="55" t="n">
        <f aca="false">Inputs!$C$30</f>
        <v>0.07</v>
      </c>
      <c r="E116" s="15" t="n">
        <f aca="false">R115</f>
        <v>0</v>
      </c>
      <c r="F116" s="56" t="n">
        <f aca="false">Q115</f>
        <v>166952.85728363</v>
      </c>
      <c r="G116" s="56" t="n">
        <f aca="false">IF(AND(MOD(A116-1,12)=0,B116&lt;=Inputs!$C$7,E116=0),Inputs!$C$6,0)</f>
        <v>0</v>
      </c>
      <c r="H116" s="56" t="n">
        <f aca="false">IF(B116=1,G116*Inputs!$C$9,0)</f>
        <v>0</v>
      </c>
      <c r="I116" s="56" t="n">
        <f aca="false">I115+G116</f>
        <v>120000</v>
      </c>
      <c r="J116" s="56" t="n">
        <f aca="false">(F116+G116+H116)*((1+D116)^(1/12)-1)</f>
        <v>943.975727924366</v>
      </c>
      <c r="K116" s="56" t="n">
        <f aca="false">(F116+G116+H116+J116)*(Inputs!$C$14+IF(B116&lt;=10,Inputs!$C$12,Inputs!$C$13))/12</f>
        <v>349.785068774071</v>
      </c>
      <c r="L116" s="56" t="n">
        <f aca="false">IF(OR(E116=1,A116&lt;=Inputs!$C$15),0,MAX(Inputs!$C$8*I116-(F116+G116+H116+J116-K116),0))</f>
        <v>0</v>
      </c>
      <c r="M116" s="56" t="n">
        <f aca="false">L116*INDEX(Rates!$B$2:$C$101,C116+1,IF(Inputs!$C$5="Male",1,2))/1000/12*Inputs!$C$16</f>
        <v>0</v>
      </c>
      <c r="N116" s="56" t="n">
        <f aca="false">IF($V$1=1,MAX(F116+G116+H116+J116-K116-M116,0)*Inputs!$C$22/12,0)</f>
        <v>0</v>
      </c>
      <c r="O116" s="56" t="n">
        <f aca="false">IF(AND(MOD(A116,12)=0,B116&gt;=Inputs!$C$18),MAX(F116+G116+H116+J116-K116-M116-N116,0)*Inputs!$C$17,0)</f>
        <v>0</v>
      </c>
      <c r="P116" s="56" t="n">
        <f aca="false">F116+G116+H116+J116-K116-M116-N116+O116</f>
        <v>167547.04794278</v>
      </c>
      <c r="Q116" s="56" t="n">
        <f aca="false">IF(OR(E116=1,P116&lt;=0),0,P116)</f>
        <v>167547.04794278</v>
      </c>
      <c r="R116" s="15" t="n">
        <f aca="false">IF(OR(E116=1,AND(P116&lt;=0,I116&gt;0)),1,0)</f>
        <v>0</v>
      </c>
      <c r="S116" s="15" t="n">
        <f aca="false">IF(L116&gt;0,1,0)</f>
        <v>0</v>
      </c>
    </row>
    <row r="117" customFormat="false" ht="15" hidden="false" customHeight="false" outlineLevel="0" collapsed="false">
      <c r="A117" s="15" t="n">
        <v>116</v>
      </c>
      <c r="B117" s="15" t="n">
        <f aca="false">INT((A117-1)/12)+1</f>
        <v>10</v>
      </c>
      <c r="C117" s="15" t="n">
        <f aca="false">MIN(Inputs!$C$4+B117-1,99)</f>
        <v>83</v>
      </c>
      <c r="D117" s="55" t="n">
        <f aca="false">Inputs!$C$30</f>
        <v>0.07</v>
      </c>
      <c r="E117" s="15" t="n">
        <f aca="false">R116</f>
        <v>0</v>
      </c>
      <c r="F117" s="56" t="n">
        <f aca="false">Q116</f>
        <v>167547.04794278</v>
      </c>
      <c r="G117" s="56" t="n">
        <f aca="false">IF(AND(MOD(A117-1,12)=0,B117&lt;=Inputs!$C$7,E117=0),Inputs!$C$6,0)</f>
        <v>0</v>
      </c>
      <c r="H117" s="56" t="n">
        <f aca="false">IF(B117=1,G117*Inputs!$C$9,0)</f>
        <v>0</v>
      </c>
      <c r="I117" s="56" t="n">
        <f aca="false">I116+G117</f>
        <v>120000</v>
      </c>
      <c r="J117" s="56" t="n">
        <f aca="false">(F117+G117+H117)*((1+D117)^(1/12)-1)</f>
        <v>947.33536829904</v>
      </c>
      <c r="K117" s="56" t="n">
        <f aca="false">(F117+G117+H117+J117)*(Inputs!$C$14+IF(B117&lt;=10,Inputs!$C$12,Inputs!$C$13))/12</f>
        <v>351.029965231415</v>
      </c>
      <c r="L117" s="56" t="n">
        <f aca="false">IF(OR(E117=1,A117&lt;=Inputs!$C$15),0,MAX(Inputs!$C$8*I117-(F117+G117+H117+J117-K117),0))</f>
        <v>0</v>
      </c>
      <c r="M117" s="56" t="n">
        <f aca="false">L117*INDEX(Rates!$B$2:$C$101,C117+1,IF(Inputs!$C$5="Male",1,2))/1000/12*Inputs!$C$16</f>
        <v>0</v>
      </c>
      <c r="N117" s="56" t="n">
        <f aca="false">IF($V$1=1,MAX(F117+G117+H117+J117-K117-M117,0)*Inputs!$C$22/12,0)</f>
        <v>0</v>
      </c>
      <c r="O117" s="56" t="n">
        <f aca="false">IF(AND(MOD(A117,12)=0,B117&gt;=Inputs!$C$18),MAX(F117+G117+H117+J117-K117-M117-N117,0)*Inputs!$C$17,0)</f>
        <v>0</v>
      </c>
      <c r="P117" s="56" t="n">
        <f aca="false">F117+G117+H117+J117-K117-M117-N117+O117</f>
        <v>168143.353345848</v>
      </c>
      <c r="Q117" s="56" t="n">
        <f aca="false">IF(OR(E117=1,P117&lt;=0),0,P117)</f>
        <v>168143.353345848</v>
      </c>
      <c r="R117" s="15" t="n">
        <f aca="false">IF(OR(E117=1,AND(P117&lt;=0,I117&gt;0)),1,0)</f>
        <v>0</v>
      </c>
      <c r="S117" s="15" t="n">
        <f aca="false">IF(L117&gt;0,1,0)</f>
        <v>0</v>
      </c>
    </row>
    <row r="118" customFormat="false" ht="15" hidden="false" customHeight="false" outlineLevel="0" collapsed="false">
      <c r="A118" s="15" t="n">
        <v>117</v>
      </c>
      <c r="B118" s="15" t="n">
        <f aca="false">INT((A118-1)/12)+1</f>
        <v>10</v>
      </c>
      <c r="C118" s="15" t="n">
        <f aca="false">MIN(Inputs!$C$4+B118-1,99)</f>
        <v>83</v>
      </c>
      <c r="D118" s="55" t="n">
        <f aca="false">Inputs!$C$30</f>
        <v>0.07</v>
      </c>
      <c r="E118" s="15" t="n">
        <f aca="false">R117</f>
        <v>0</v>
      </c>
      <c r="F118" s="56" t="n">
        <f aca="false">Q117</f>
        <v>168143.353345848</v>
      </c>
      <c r="G118" s="56" t="n">
        <f aca="false">IF(AND(MOD(A118-1,12)=0,B118&lt;=Inputs!$C$7,E118=0),Inputs!$C$6,0)</f>
        <v>0</v>
      </c>
      <c r="H118" s="56" t="n">
        <f aca="false">IF(B118=1,G118*Inputs!$C$9,0)</f>
        <v>0</v>
      </c>
      <c r="I118" s="56" t="n">
        <f aca="false">I117+G118</f>
        <v>120000</v>
      </c>
      <c r="J118" s="56" t="n">
        <f aca="false">(F118+G118+H118)*((1+D118)^(1/12)-1)</f>
        <v>950.706965743279</v>
      </c>
      <c r="K118" s="56" t="n">
        <f aca="false">(F118+G118+H118+J118)*(Inputs!$C$14+IF(B118&lt;=10,Inputs!$C$12,Inputs!$C$13))/12</f>
        <v>352.279292315814</v>
      </c>
      <c r="L118" s="56" t="n">
        <f aca="false">IF(OR(E118=1,A118&lt;=Inputs!$C$15),0,MAX(Inputs!$C$8*I118-(F118+G118+H118+J118-K118),0))</f>
        <v>0</v>
      </c>
      <c r="M118" s="56" t="n">
        <f aca="false">L118*INDEX(Rates!$B$2:$C$101,C118+1,IF(Inputs!$C$5="Male",1,2))/1000/12*Inputs!$C$16</f>
        <v>0</v>
      </c>
      <c r="N118" s="56" t="n">
        <f aca="false">IF($V$1=1,MAX(F118+G118+H118+J118-K118-M118,0)*Inputs!$C$22/12,0)</f>
        <v>0</v>
      </c>
      <c r="O118" s="56" t="n">
        <f aca="false">IF(AND(MOD(A118,12)=0,B118&gt;=Inputs!$C$18),MAX(F118+G118+H118+J118-K118-M118-N118,0)*Inputs!$C$17,0)</f>
        <v>0</v>
      </c>
      <c r="P118" s="56" t="n">
        <f aca="false">F118+G118+H118+J118-K118-M118-N118+O118</f>
        <v>168741.781019275</v>
      </c>
      <c r="Q118" s="56" t="n">
        <f aca="false">IF(OR(E118=1,P118&lt;=0),0,P118)</f>
        <v>168741.781019275</v>
      </c>
      <c r="R118" s="15" t="n">
        <f aca="false">IF(OR(E118=1,AND(P118&lt;=0,I118&gt;0)),1,0)</f>
        <v>0</v>
      </c>
      <c r="S118" s="15" t="n">
        <f aca="false">IF(L118&gt;0,1,0)</f>
        <v>0</v>
      </c>
    </row>
    <row r="119" customFormat="false" ht="15" hidden="false" customHeight="false" outlineLevel="0" collapsed="false">
      <c r="A119" s="15" t="n">
        <v>118</v>
      </c>
      <c r="B119" s="15" t="n">
        <f aca="false">INT((A119-1)/12)+1</f>
        <v>10</v>
      </c>
      <c r="C119" s="15" t="n">
        <f aca="false">MIN(Inputs!$C$4+B119-1,99)</f>
        <v>83</v>
      </c>
      <c r="D119" s="55" t="n">
        <f aca="false">Inputs!$C$30</f>
        <v>0.07</v>
      </c>
      <c r="E119" s="15" t="n">
        <f aca="false">R118</f>
        <v>0</v>
      </c>
      <c r="F119" s="56" t="n">
        <f aca="false">Q118</f>
        <v>168741.781019275</v>
      </c>
      <c r="G119" s="56" t="n">
        <f aca="false">IF(AND(MOD(A119-1,12)=0,B119&lt;=Inputs!$C$7,E119=0),Inputs!$C$6,0)</f>
        <v>0</v>
      </c>
      <c r="H119" s="56" t="n">
        <f aca="false">IF(B119=1,G119*Inputs!$C$9,0)</f>
        <v>0</v>
      </c>
      <c r="I119" s="56" t="n">
        <f aca="false">I118+G119</f>
        <v>120000</v>
      </c>
      <c r="J119" s="56" t="n">
        <f aca="false">(F119+G119+H119)*((1+D119)^(1/12)-1)</f>
        <v>954.090562812685</v>
      </c>
      <c r="K119" s="56" t="n">
        <f aca="false">(F119+G119+H119+J119)*(Inputs!$C$14+IF(B119&lt;=10,Inputs!$C$12,Inputs!$C$13))/12</f>
        <v>353.533065796016</v>
      </c>
      <c r="L119" s="56" t="n">
        <f aca="false">IF(OR(E119=1,A119&lt;=Inputs!$C$15),0,MAX(Inputs!$C$8*I119-(F119+G119+H119+J119-K119),0))</f>
        <v>0</v>
      </c>
      <c r="M119" s="56" t="n">
        <f aca="false">L119*INDEX(Rates!$B$2:$C$101,C119+1,IF(Inputs!$C$5="Male",1,2))/1000/12*Inputs!$C$16</f>
        <v>0</v>
      </c>
      <c r="N119" s="56" t="n">
        <f aca="false">IF($V$1=1,MAX(F119+G119+H119+J119-K119-M119,0)*Inputs!$C$22/12,0)</f>
        <v>0</v>
      </c>
      <c r="O119" s="56" t="n">
        <f aca="false">IF(AND(MOD(A119,12)=0,B119&gt;=Inputs!$C$18),MAX(F119+G119+H119+J119-K119-M119-N119,0)*Inputs!$C$17,0)</f>
        <v>0</v>
      </c>
      <c r="P119" s="56" t="n">
        <f aca="false">F119+G119+H119+J119-K119-M119-N119+O119</f>
        <v>169342.338516292</v>
      </c>
      <c r="Q119" s="56" t="n">
        <f aca="false">IF(OR(E119=1,P119&lt;=0),0,P119)</f>
        <v>169342.338516292</v>
      </c>
      <c r="R119" s="15" t="n">
        <f aca="false">IF(OR(E119=1,AND(P119&lt;=0,I119&gt;0)),1,0)</f>
        <v>0</v>
      </c>
      <c r="S119" s="15" t="n">
        <f aca="false">IF(L119&gt;0,1,0)</f>
        <v>0</v>
      </c>
    </row>
    <row r="120" customFormat="false" ht="15" hidden="false" customHeight="false" outlineLevel="0" collapsed="false">
      <c r="A120" s="15" t="n">
        <v>119</v>
      </c>
      <c r="B120" s="15" t="n">
        <f aca="false">INT((A120-1)/12)+1</f>
        <v>10</v>
      </c>
      <c r="C120" s="15" t="n">
        <f aca="false">MIN(Inputs!$C$4+B120-1,99)</f>
        <v>83</v>
      </c>
      <c r="D120" s="55" t="n">
        <f aca="false">Inputs!$C$30</f>
        <v>0.07</v>
      </c>
      <c r="E120" s="15" t="n">
        <f aca="false">R119</f>
        <v>0</v>
      </c>
      <c r="F120" s="56" t="n">
        <f aca="false">Q119</f>
        <v>169342.338516292</v>
      </c>
      <c r="G120" s="56" t="n">
        <f aca="false">IF(AND(MOD(A120-1,12)=0,B120&lt;=Inputs!$C$7,E120=0),Inputs!$C$6,0)</f>
        <v>0</v>
      </c>
      <c r="H120" s="56" t="n">
        <f aca="false">IF(B120=1,G120*Inputs!$C$9,0)</f>
        <v>0</v>
      </c>
      <c r="I120" s="56" t="n">
        <f aca="false">I119+G120</f>
        <v>120000</v>
      </c>
      <c r="J120" s="56" t="n">
        <f aca="false">(F120+G120+H120)*((1+D120)^(1/12)-1)</f>
        <v>957.486202214313</v>
      </c>
      <c r="K120" s="56" t="n">
        <f aca="false">(F120+G120+H120+J120)*(Inputs!$C$14+IF(B120&lt;=10,Inputs!$C$12,Inputs!$C$13))/12</f>
        <v>354.791301496888</v>
      </c>
      <c r="L120" s="56" t="n">
        <f aca="false">IF(OR(E120=1,A120&lt;=Inputs!$C$15),0,MAX(Inputs!$C$8*I120-(F120+G120+H120+J120-K120),0))</f>
        <v>0</v>
      </c>
      <c r="M120" s="56" t="n">
        <f aca="false">L120*INDEX(Rates!$B$2:$C$101,C120+1,IF(Inputs!$C$5="Male",1,2))/1000/12*Inputs!$C$16</f>
        <v>0</v>
      </c>
      <c r="N120" s="56" t="n">
        <f aca="false">IF($V$1=1,MAX(F120+G120+H120+J120-K120-M120,0)*Inputs!$C$22/12,0)</f>
        <v>0</v>
      </c>
      <c r="O120" s="56" t="n">
        <f aca="false">IF(AND(MOD(A120,12)=0,B120&gt;=Inputs!$C$18),MAX(F120+G120+H120+J120-K120-M120-N120,0)*Inputs!$C$17,0)</f>
        <v>0</v>
      </c>
      <c r="P120" s="56" t="n">
        <f aca="false">F120+G120+H120+J120-K120-M120-N120+O120</f>
        <v>169945.033417009</v>
      </c>
      <c r="Q120" s="56" t="n">
        <f aca="false">IF(OR(E120=1,P120&lt;=0),0,P120)</f>
        <v>169945.033417009</v>
      </c>
      <c r="R120" s="15" t="n">
        <f aca="false">IF(OR(E120=1,AND(P120&lt;=0,I120&gt;0)),1,0)</f>
        <v>0</v>
      </c>
      <c r="S120" s="15" t="n">
        <f aca="false">IF(L120&gt;0,1,0)</f>
        <v>0</v>
      </c>
    </row>
    <row r="121" customFormat="false" ht="15" hidden="false" customHeight="false" outlineLevel="0" collapsed="false">
      <c r="A121" s="15" t="n">
        <v>120</v>
      </c>
      <c r="B121" s="15" t="n">
        <f aca="false">INT((A121-1)/12)+1</f>
        <v>10</v>
      </c>
      <c r="C121" s="15" t="n">
        <f aca="false">MIN(Inputs!$C$4+B121-1,99)</f>
        <v>83</v>
      </c>
      <c r="D121" s="55" t="n">
        <f aca="false">Inputs!$C$30</f>
        <v>0.07</v>
      </c>
      <c r="E121" s="15" t="n">
        <f aca="false">R120</f>
        <v>0</v>
      </c>
      <c r="F121" s="56" t="n">
        <f aca="false">Q120</f>
        <v>169945.033417009</v>
      </c>
      <c r="G121" s="56" t="n">
        <f aca="false">IF(AND(MOD(A121-1,12)=0,B121&lt;=Inputs!$C$7,E121=0),Inputs!$C$6,0)</f>
        <v>0</v>
      </c>
      <c r="H121" s="56" t="n">
        <f aca="false">IF(B121=1,G121*Inputs!$C$9,0)</f>
        <v>0</v>
      </c>
      <c r="I121" s="56" t="n">
        <f aca="false">I120+G121</f>
        <v>120000</v>
      </c>
      <c r="J121" s="56" t="n">
        <f aca="false">(F121+G121+H121)*((1+D121)^(1/12)-1)</f>
        <v>960.893926807217</v>
      </c>
      <c r="K121" s="56" t="n">
        <f aca="false">(F121+G121+H121+J121)*(Inputs!$C$14+IF(B121&lt;=10,Inputs!$C$12,Inputs!$C$13))/12</f>
        <v>356.054015299617</v>
      </c>
      <c r="L121" s="56" t="n">
        <f aca="false">IF(OR(E121=1,A121&lt;=Inputs!$C$15),0,MAX(Inputs!$C$8*I121-(F121+G121+H121+J121-K121),0))</f>
        <v>0</v>
      </c>
      <c r="M121" s="56" t="n">
        <f aca="false">L121*INDEX(Rates!$B$2:$C$101,C121+1,IF(Inputs!$C$5="Male",1,2))/1000/12*Inputs!$C$16</f>
        <v>0</v>
      </c>
      <c r="N121" s="56" t="n">
        <f aca="false">IF($V$1=1,MAX(F121+G121+H121+J121-K121-M121,0)*Inputs!$C$22/12,0)</f>
        <v>0</v>
      </c>
      <c r="O121" s="56" t="n">
        <f aca="false">IF(AND(MOD(A121,12)=0,B121&gt;=Inputs!$C$18),MAX(F121+G121+H121+J121-K121-M121-N121,0)*Inputs!$C$17,0)</f>
        <v>852.749366642584</v>
      </c>
      <c r="P121" s="56" t="n">
        <f aca="false">F121+G121+H121+J121-K121-M121-N121+O121</f>
        <v>171402.622695159</v>
      </c>
      <c r="Q121" s="56" t="n">
        <f aca="false">IF(OR(E121=1,P121&lt;=0),0,P121)</f>
        <v>171402.622695159</v>
      </c>
      <c r="R121" s="15" t="n">
        <f aca="false">IF(OR(E121=1,AND(P121&lt;=0,I121&gt;0)),1,0)</f>
        <v>0</v>
      </c>
      <c r="S121" s="15" t="n">
        <f aca="false">IF(L121&gt;0,1,0)</f>
        <v>0</v>
      </c>
    </row>
    <row r="122" customFormat="false" ht="15" hidden="false" customHeight="false" outlineLevel="0" collapsed="false">
      <c r="A122" s="15" t="n">
        <v>121</v>
      </c>
      <c r="B122" s="15" t="n">
        <f aca="false">INT((A122-1)/12)+1</f>
        <v>11</v>
      </c>
      <c r="C122" s="15" t="n">
        <f aca="false">MIN(Inputs!$C$4+B122-1,99)</f>
        <v>84</v>
      </c>
      <c r="D122" s="55" t="n">
        <f aca="false">Inputs!$C$30</f>
        <v>0.07</v>
      </c>
      <c r="E122" s="15" t="n">
        <f aca="false">R121</f>
        <v>0</v>
      </c>
      <c r="F122" s="56" t="n">
        <f aca="false">Q121</f>
        <v>171402.622695159</v>
      </c>
      <c r="G122" s="56" t="n">
        <f aca="false">IF(AND(MOD(A122-1,12)=0,B122&lt;=Inputs!$C$7,E122=0),Inputs!$C$6,0)</f>
        <v>0</v>
      </c>
      <c r="H122" s="56" t="n">
        <f aca="false">IF(B122=1,G122*Inputs!$C$9,0)</f>
        <v>0</v>
      </c>
      <c r="I122" s="56" t="n">
        <f aca="false">I121+G122</f>
        <v>120000</v>
      </c>
      <c r="J122" s="56" t="n">
        <f aca="false">(F122+G122+H122)*((1+D122)^(1/12)-1)</f>
        <v>969.135348501002</v>
      </c>
      <c r="K122" s="56" t="n">
        <f aca="false">(F122+G122+H122+J122)*(Inputs!$C$14+IF(B122&lt;=10,Inputs!$C$12,Inputs!$C$13))/12</f>
        <v>86.1858790218302</v>
      </c>
      <c r="L122" s="56" t="n">
        <f aca="false">IF(OR(E122=1,A122&lt;=Inputs!$C$15),0,MAX(Inputs!$C$8*I122-(F122+G122+H122+J122-K122),0))</f>
        <v>0</v>
      </c>
      <c r="M122" s="56" t="n">
        <f aca="false">L122*INDEX(Rates!$B$2:$C$101,C122+1,IF(Inputs!$C$5="Male",1,2))/1000/12*Inputs!$C$16</f>
        <v>0</v>
      </c>
      <c r="N122" s="56" t="n">
        <f aca="false">IF($V$1=1,MAX(F122+G122+H122+J122-K122-M122,0)*Inputs!$C$22/12,0)</f>
        <v>0</v>
      </c>
      <c r="O122" s="56" t="n">
        <f aca="false">IF(AND(MOD(A122,12)=0,B122&gt;=Inputs!$C$18),MAX(F122+G122+H122+J122-K122-M122-N122,0)*Inputs!$C$17,0)</f>
        <v>0</v>
      </c>
      <c r="P122" s="56" t="n">
        <f aca="false">F122+G122+H122+J122-K122-M122-N122+O122</f>
        <v>172285.572164639</v>
      </c>
      <c r="Q122" s="56" t="n">
        <f aca="false">IF(OR(E122=1,P122&lt;=0),0,P122)</f>
        <v>172285.572164639</v>
      </c>
      <c r="R122" s="15" t="n">
        <f aca="false">IF(OR(E122=1,AND(P122&lt;=0,I122&gt;0)),1,0)</f>
        <v>0</v>
      </c>
      <c r="S122" s="15" t="n">
        <f aca="false">IF(L122&gt;0,1,0)</f>
        <v>0</v>
      </c>
    </row>
    <row r="123" customFormat="false" ht="15" hidden="false" customHeight="false" outlineLevel="0" collapsed="false">
      <c r="A123" s="15" t="n">
        <v>122</v>
      </c>
      <c r="B123" s="15" t="n">
        <f aca="false">INT((A123-1)/12)+1</f>
        <v>11</v>
      </c>
      <c r="C123" s="15" t="n">
        <f aca="false">MIN(Inputs!$C$4+B123-1,99)</f>
        <v>84</v>
      </c>
      <c r="D123" s="55" t="n">
        <f aca="false">Inputs!$C$30</f>
        <v>0.07</v>
      </c>
      <c r="E123" s="15" t="n">
        <f aca="false">R122</f>
        <v>0</v>
      </c>
      <c r="F123" s="56" t="n">
        <f aca="false">Q122</f>
        <v>172285.572164639</v>
      </c>
      <c r="G123" s="56" t="n">
        <f aca="false">IF(AND(MOD(A123-1,12)=0,B123&lt;=Inputs!$C$7,E123=0),Inputs!$C$6,0)</f>
        <v>0</v>
      </c>
      <c r="H123" s="56" t="n">
        <f aca="false">IF(B123=1,G123*Inputs!$C$9,0)</f>
        <v>0</v>
      </c>
      <c r="I123" s="56" t="n">
        <f aca="false">I122+G123</f>
        <v>120000</v>
      </c>
      <c r="J123" s="56" t="n">
        <f aca="false">(F123+G123+H123)*((1+D123)^(1/12)-1)</f>
        <v>974.127673171169</v>
      </c>
      <c r="K123" s="56" t="n">
        <f aca="false">(F123+G123+H123+J123)*(Inputs!$C$14+IF(B123&lt;=10,Inputs!$C$12,Inputs!$C$13))/12</f>
        <v>86.6298499189048</v>
      </c>
      <c r="L123" s="56" t="n">
        <f aca="false">IF(OR(E123=1,A123&lt;=Inputs!$C$15),0,MAX(Inputs!$C$8*I123-(F123+G123+H123+J123-K123),0))</f>
        <v>0</v>
      </c>
      <c r="M123" s="56" t="n">
        <f aca="false">L123*INDEX(Rates!$B$2:$C$101,C123+1,IF(Inputs!$C$5="Male",1,2))/1000/12*Inputs!$C$16</f>
        <v>0</v>
      </c>
      <c r="N123" s="56" t="n">
        <f aca="false">IF($V$1=1,MAX(F123+G123+H123+J123-K123-M123,0)*Inputs!$C$22/12,0)</f>
        <v>0</v>
      </c>
      <c r="O123" s="56" t="n">
        <f aca="false">IF(AND(MOD(A123,12)=0,B123&gt;=Inputs!$C$18),MAX(F123+G123+H123+J123-K123-M123-N123,0)*Inputs!$C$17,0)</f>
        <v>0</v>
      </c>
      <c r="P123" s="56" t="n">
        <f aca="false">F123+G123+H123+J123-K123-M123-N123+O123</f>
        <v>173173.069987891</v>
      </c>
      <c r="Q123" s="56" t="n">
        <f aca="false">IF(OR(E123=1,P123&lt;=0),0,P123)</f>
        <v>173173.069987891</v>
      </c>
      <c r="R123" s="15" t="n">
        <f aca="false">IF(OR(E123=1,AND(P123&lt;=0,I123&gt;0)),1,0)</f>
        <v>0</v>
      </c>
      <c r="S123" s="15" t="n">
        <f aca="false">IF(L123&gt;0,1,0)</f>
        <v>0</v>
      </c>
    </row>
    <row r="124" customFormat="false" ht="15" hidden="false" customHeight="false" outlineLevel="0" collapsed="false">
      <c r="A124" s="15" t="n">
        <v>123</v>
      </c>
      <c r="B124" s="15" t="n">
        <f aca="false">INT((A124-1)/12)+1</f>
        <v>11</v>
      </c>
      <c r="C124" s="15" t="n">
        <f aca="false">MIN(Inputs!$C$4+B124-1,99)</f>
        <v>84</v>
      </c>
      <c r="D124" s="55" t="n">
        <f aca="false">Inputs!$C$30</f>
        <v>0.07</v>
      </c>
      <c r="E124" s="15" t="n">
        <f aca="false">R123</f>
        <v>0</v>
      </c>
      <c r="F124" s="56" t="n">
        <f aca="false">Q123</f>
        <v>173173.069987891</v>
      </c>
      <c r="G124" s="56" t="n">
        <f aca="false">IF(AND(MOD(A124-1,12)=0,B124&lt;=Inputs!$C$7,E124=0),Inputs!$C$6,0)</f>
        <v>0</v>
      </c>
      <c r="H124" s="56" t="n">
        <f aca="false">IF(B124=1,G124*Inputs!$C$9,0)</f>
        <v>0</v>
      </c>
      <c r="I124" s="56" t="n">
        <f aca="false">I123+G124</f>
        <v>120000</v>
      </c>
      <c r="J124" s="56" t="n">
        <f aca="false">(F124+G124+H124)*((1+D124)^(1/12)-1)</f>
        <v>979.145714894843</v>
      </c>
      <c r="K124" s="56" t="n">
        <f aca="false">(F124+G124+H124+J124)*(Inputs!$C$14+IF(B124&lt;=10,Inputs!$C$12,Inputs!$C$13))/12</f>
        <v>87.0761078513928</v>
      </c>
      <c r="L124" s="56" t="n">
        <f aca="false">IF(OR(E124=1,A124&lt;=Inputs!$C$15),0,MAX(Inputs!$C$8*I124-(F124+G124+H124+J124-K124),0))</f>
        <v>0</v>
      </c>
      <c r="M124" s="56" t="n">
        <f aca="false">L124*INDEX(Rates!$B$2:$C$101,C124+1,IF(Inputs!$C$5="Male",1,2))/1000/12*Inputs!$C$16</f>
        <v>0</v>
      </c>
      <c r="N124" s="56" t="n">
        <f aca="false">IF($V$1=1,MAX(F124+G124+H124+J124-K124-M124,0)*Inputs!$C$22/12,0)</f>
        <v>0</v>
      </c>
      <c r="O124" s="56" t="n">
        <f aca="false">IF(AND(MOD(A124,12)=0,B124&gt;=Inputs!$C$18),MAX(F124+G124+H124+J124-K124-M124-N124,0)*Inputs!$C$17,0)</f>
        <v>0</v>
      </c>
      <c r="P124" s="56" t="n">
        <f aca="false">F124+G124+H124+J124-K124-M124-N124+O124</f>
        <v>174065.139594934</v>
      </c>
      <c r="Q124" s="56" t="n">
        <f aca="false">IF(OR(E124=1,P124&lt;=0),0,P124)</f>
        <v>174065.139594934</v>
      </c>
      <c r="R124" s="15" t="n">
        <f aca="false">IF(OR(E124=1,AND(P124&lt;=0,I124&gt;0)),1,0)</f>
        <v>0</v>
      </c>
      <c r="S124" s="15" t="n">
        <f aca="false">IF(L124&gt;0,1,0)</f>
        <v>0</v>
      </c>
    </row>
    <row r="125" customFormat="false" ht="15" hidden="false" customHeight="false" outlineLevel="0" collapsed="false">
      <c r="A125" s="15" t="n">
        <v>124</v>
      </c>
      <c r="B125" s="15" t="n">
        <f aca="false">INT((A125-1)/12)+1</f>
        <v>11</v>
      </c>
      <c r="C125" s="15" t="n">
        <f aca="false">MIN(Inputs!$C$4+B125-1,99)</f>
        <v>84</v>
      </c>
      <c r="D125" s="55" t="n">
        <f aca="false">Inputs!$C$30</f>
        <v>0.07</v>
      </c>
      <c r="E125" s="15" t="n">
        <f aca="false">R124</f>
        <v>0</v>
      </c>
      <c r="F125" s="56" t="n">
        <f aca="false">Q124</f>
        <v>174065.139594934</v>
      </c>
      <c r="G125" s="56" t="n">
        <f aca="false">IF(AND(MOD(A125-1,12)=0,B125&lt;=Inputs!$C$7,E125=0),Inputs!$C$6,0)</f>
        <v>0</v>
      </c>
      <c r="H125" s="56" t="n">
        <f aca="false">IF(B125=1,G125*Inputs!$C$9,0)</f>
        <v>0</v>
      </c>
      <c r="I125" s="56" t="n">
        <f aca="false">I124+G125</f>
        <v>120000</v>
      </c>
      <c r="J125" s="56" t="n">
        <f aca="false">(F125+G125+H125)*((1+D125)^(1/12)-1)</f>
        <v>984.189606148752</v>
      </c>
      <c r="K125" s="56" t="n">
        <f aca="false">(F125+G125+H125+J125)*(Inputs!$C$14+IF(B125&lt;=10,Inputs!$C$12,Inputs!$C$13))/12</f>
        <v>87.5246646005415</v>
      </c>
      <c r="L125" s="56" t="n">
        <f aca="false">IF(OR(E125=1,A125&lt;=Inputs!$C$15),0,MAX(Inputs!$C$8*I125-(F125+G125+H125+J125-K125),0))</f>
        <v>0</v>
      </c>
      <c r="M125" s="56" t="n">
        <f aca="false">L125*INDEX(Rates!$B$2:$C$101,C125+1,IF(Inputs!$C$5="Male",1,2))/1000/12*Inputs!$C$16</f>
        <v>0</v>
      </c>
      <c r="N125" s="56" t="n">
        <f aca="false">IF($V$1=1,MAX(F125+G125+H125+J125-K125-M125,0)*Inputs!$C$22/12,0)</f>
        <v>0</v>
      </c>
      <c r="O125" s="56" t="n">
        <f aca="false">IF(AND(MOD(A125,12)=0,B125&gt;=Inputs!$C$18),MAX(F125+G125+H125+J125-K125-M125-N125,0)*Inputs!$C$17,0)</f>
        <v>0</v>
      </c>
      <c r="P125" s="56" t="n">
        <f aca="false">F125+G125+H125+J125-K125-M125-N125+O125</f>
        <v>174961.804536482</v>
      </c>
      <c r="Q125" s="56" t="n">
        <f aca="false">IF(OR(E125=1,P125&lt;=0),0,P125)</f>
        <v>174961.804536482</v>
      </c>
      <c r="R125" s="15" t="n">
        <f aca="false">IF(OR(E125=1,AND(P125&lt;=0,I125&gt;0)),1,0)</f>
        <v>0</v>
      </c>
      <c r="S125" s="15" t="n">
        <f aca="false">IF(L125&gt;0,1,0)</f>
        <v>0</v>
      </c>
    </row>
    <row r="126" customFormat="false" ht="15" hidden="false" customHeight="false" outlineLevel="0" collapsed="false">
      <c r="A126" s="15" t="n">
        <v>125</v>
      </c>
      <c r="B126" s="15" t="n">
        <f aca="false">INT((A126-1)/12)+1</f>
        <v>11</v>
      </c>
      <c r="C126" s="15" t="n">
        <f aca="false">MIN(Inputs!$C$4+B126-1,99)</f>
        <v>84</v>
      </c>
      <c r="D126" s="55" t="n">
        <f aca="false">Inputs!$C$30</f>
        <v>0.07</v>
      </c>
      <c r="E126" s="15" t="n">
        <f aca="false">R125</f>
        <v>0</v>
      </c>
      <c r="F126" s="56" t="n">
        <f aca="false">Q125</f>
        <v>174961.804536482</v>
      </c>
      <c r="G126" s="56" t="n">
        <f aca="false">IF(AND(MOD(A126-1,12)=0,B126&lt;=Inputs!$C$7,E126=0),Inputs!$C$6,0)</f>
        <v>0</v>
      </c>
      <c r="H126" s="56" t="n">
        <f aca="false">IF(B126=1,G126*Inputs!$C$9,0)</f>
        <v>0</v>
      </c>
      <c r="I126" s="56" t="n">
        <f aca="false">I125+G126</f>
        <v>120000</v>
      </c>
      <c r="J126" s="56" t="n">
        <f aca="false">(F126+G126+H126)*((1+D126)^(1/12)-1)</f>
        <v>989.259480092055</v>
      </c>
      <c r="K126" s="56" t="n">
        <f aca="false">(F126+G126+H126+J126)*(Inputs!$C$14+IF(B126&lt;=10,Inputs!$C$12,Inputs!$C$13))/12</f>
        <v>87.9755320082872</v>
      </c>
      <c r="L126" s="56" t="n">
        <f aca="false">IF(OR(E126=1,A126&lt;=Inputs!$C$15),0,MAX(Inputs!$C$8*I126-(F126+G126+H126+J126-K126),0))</f>
        <v>0</v>
      </c>
      <c r="M126" s="56" t="n">
        <f aca="false">L126*INDEX(Rates!$B$2:$C$101,C126+1,IF(Inputs!$C$5="Male",1,2))/1000/12*Inputs!$C$16</f>
        <v>0</v>
      </c>
      <c r="N126" s="56" t="n">
        <f aca="false">IF($V$1=1,MAX(F126+G126+H126+J126-K126-M126,0)*Inputs!$C$22/12,0)</f>
        <v>0</v>
      </c>
      <c r="O126" s="56" t="n">
        <f aca="false">IF(AND(MOD(A126,12)=0,B126&gt;=Inputs!$C$18),MAX(F126+G126+H126+J126-K126-M126-N126,0)*Inputs!$C$17,0)</f>
        <v>0</v>
      </c>
      <c r="P126" s="56" t="n">
        <f aca="false">F126+G126+H126+J126-K126-M126-N126+O126</f>
        <v>175863.088484566</v>
      </c>
      <c r="Q126" s="56" t="n">
        <f aca="false">IF(OR(E126=1,P126&lt;=0),0,P126)</f>
        <v>175863.088484566</v>
      </c>
      <c r="R126" s="15" t="n">
        <f aca="false">IF(OR(E126=1,AND(P126&lt;=0,I126&gt;0)),1,0)</f>
        <v>0</v>
      </c>
      <c r="S126" s="15" t="n">
        <f aca="false">IF(L126&gt;0,1,0)</f>
        <v>0</v>
      </c>
    </row>
    <row r="127" customFormat="false" ht="15" hidden="false" customHeight="false" outlineLevel="0" collapsed="false">
      <c r="A127" s="15" t="n">
        <v>126</v>
      </c>
      <c r="B127" s="15" t="n">
        <f aca="false">INT((A127-1)/12)+1</f>
        <v>11</v>
      </c>
      <c r="C127" s="15" t="n">
        <f aca="false">MIN(Inputs!$C$4+B127-1,99)</f>
        <v>84</v>
      </c>
      <c r="D127" s="55" t="n">
        <f aca="false">Inputs!$C$30</f>
        <v>0.07</v>
      </c>
      <c r="E127" s="15" t="n">
        <f aca="false">R126</f>
        <v>0</v>
      </c>
      <c r="F127" s="56" t="n">
        <f aca="false">Q126</f>
        <v>175863.088484566</v>
      </c>
      <c r="G127" s="56" t="n">
        <f aca="false">IF(AND(MOD(A127-1,12)=0,B127&lt;=Inputs!$C$7,E127=0),Inputs!$C$6,0)</f>
        <v>0</v>
      </c>
      <c r="H127" s="56" t="n">
        <f aca="false">IF(B127=1,G127*Inputs!$C$9,0)</f>
        <v>0</v>
      </c>
      <c r="I127" s="56" t="n">
        <f aca="false">I126+G127</f>
        <v>120000</v>
      </c>
      <c r="J127" s="56" t="n">
        <f aca="false">(F127+G127+H127)*((1+D127)^(1/12)-1)</f>
        <v>994.355470569855</v>
      </c>
      <c r="K127" s="56" t="n">
        <f aca="false">(F127+G127+H127+J127)*(Inputs!$C$14+IF(B127&lt;=10,Inputs!$C$12,Inputs!$C$13))/12</f>
        <v>88.428721977568</v>
      </c>
      <c r="L127" s="56" t="n">
        <f aca="false">IF(OR(E127=1,A127&lt;=Inputs!$C$15),0,MAX(Inputs!$C$8*I127-(F127+G127+H127+J127-K127),0))</f>
        <v>0</v>
      </c>
      <c r="M127" s="56" t="n">
        <f aca="false">L127*INDEX(Rates!$B$2:$C$101,C127+1,IF(Inputs!$C$5="Male",1,2))/1000/12*Inputs!$C$16</f>
        <v>0</v>
      </c>
      <c r="N127" s="56" t="n">
        <f aca="false">IF($V$1=1,MAX(F127+G127+H127+J127-K127-M127,0)*Inputs!$C$22/12,0)</f>
        <v>0</v>
      </c>
      <c r="O127" s="56" t="n">
        <f aca="false">IF(AND(MOD(A127,12)=0,B127&gt;=Inputs!$C$18),MAX(F127+G127+H127+J127-K127-M127-N127,0)*Inputs!$C$17,0)</f>
        <v>0</v>
      </c>
      <c r="P127" s="56" t="n">
        <f aca="false">F127+G127+H127+J127-K127-M127-N127+O127</f>
        <v>176769.015233158</v>
      </c>
      <c r="Q127" s="56" t="n">
        <f aca="false">IF(OR(E127=1,P127&lt;=0),0,P127)</f>
        <v>176769.015233158</v>
      </c>
      <c r="R127" s="15" t="n">
        <f aca="false">IF(OR(E127=1,AND(P127&lt;=0,I127&gt;0)),1,0)</f>
        <v>0</v>
      </c>
      <c r="S127" s="15" t="n">
        <f aca="false">IF(L127&gt;0,1,0)</f>
        <v>0</v>
      </c>
    </row>
    <row r="128" customFormat="false" ht="15" hidden="false" customHeight="false" outlineLevel="0" collapsed="false">
      <c r="A128" s="15" t="n">
        <v>127</v>
      </c>
      <c r="B128" s="15" t="n">
        <f aca="false">INT((A128-1)/12)+1</f>
        <v>11</v>
      </c>
      <c r="C128" s="15" t="n">
        <f aca="false">MIN(Inputs!$C$4+B128-1,99)</f>
        <v>84</v>
      </c>
      <c r="D128" s="55" t="n">
        <f aca="false">Inputs!$C$30</f>
        <v>0.07</v>
      </c>
      <c r="E128" s="15" t="n">
        <f aca="false">R127</f>
        <v>0</v>
      </c>
      <c r="F128" s="56" t="n">
        <f aca="false">Q127</f>
        <v>176769.015233158</v>
      </c>
      <c r="G128" s="56" t="n">
        <f aca="false">IF(AND(MOD(A128-1,12)=0,B128&lt;=Inputs!$C$7,E128=0),Inputs!$C$6,0)</f>
        <v>0</v>
      </c>
      <c r="H128" s="56" t="n">
        <f aca="false">IF(B128=1,G128*Inputs!$C$9,0)</f>
        <v>0</v>
      </c>
      <c r="I128" s="56" t="n">
        <f aca="false">I127+G128</f>
        <v>120000</v>
      </c>
      <c r="J128" s="56" t="n">
        <f aca="false">(F128+G128+H128)*((1+D128)^(1/12)-1)</f>
        <v>999.477712116736</v>
      </c>
      <c r="K128" s="56" t="n">
        <f aca="false">(F128+G128+H128+J128)*(Inputs!$C$14+IF(B128&lt;=10,Inputs!$C$12,Inputs!$C$13))/12</f>
        <v>88.8842464726376</v>
      </c>
      <c r="L128" s="56" t="n">
        <f aca="false">IF(OR(E128=1,A128&lt;=Inputs!$C$15),0,MAX(Inputs!$C$8*I128-(F128+G128+H128+J128-K128),0))</f>
        <v>0</v>
      </c>
      <c r="M128" s="56" t="n">
        <f aca="false">L128*INDEX(Rates!$B$2:$C$101,C128+1,IF(Inputs!$C$5="Male",1,2))/1000/12*Inputs!$C$16</f>
        <v>0</v>
      </c>
      <c r="N128" s="56" t="n">
        <f aca="false">IF($V$1=1,MAX(F128+G128+H128+J128-K128-M128,0)*Inputs!$C$22/12,0)</f>
        <v>0</v>
      </c>
      <c r="O128" s="56" t="n">
        <f aca="false">IF(AND(MOD(A128,12)=0,B128&gt;=Inputs!$C$18),MAX(F128+G128+H128+J128-K128-M128-N128,0)*Inputs!$C$17,0)</f>
        <v>0</v>
      </c>
      <c r="P128" s="56" t="n">
        <f aca="false">F128+G128+H128+J128-K128-M128-N128+O128</f>
        <v>177679.608698803</v>
      </c>
      <c r="Q128" s="56" t="n">
        <f aca="false">IF(OR(E128=1,P128&lt;=0),0,P128)</f>
        <v>177679.608698803</v>
      </c>
      <c r="R128" s="15" t="n">
        <f aca="false">IF(OR(E128=1,AND(P128&lt;=0,I128&gt;0)),1,0)</f>
        <v>0</v>
      </c>
      <c r="S128" s="15" t="n">
        <f aca="false">IF(L128&gt;0,1,0)</f>
        <v>0</v>
      </c>
    </row>
    <row r="129" customFormat="false" ht="15" hidden="false" customHeight="false" outlineLevel="0" collapsed="false">
      <c r="A129" s="15" t="n">
        <v>128</v>
      </c>
      <c r="B129" s="15" t="n">
        <f aca="false">INT((A129-1)/12)+1</f>
        <v>11</v>
      </c>
      <c r="C129" s="15" t="n">
        <f aca="false">MIN(Inputs!$C$4+B129-1,99)</f>
        <v>84</v>
      </c>
      <c r="D129" s="55" t="n">
        <f aca="false">Inputs!$C$30</f>
        <v>0.07</v>
      </c>
      <c r="E129" s="15" t="n">
        <f aca="false">R128</f>
        <v>0</v>
      </c>
      <c r="F129" s="56" t="n">
        <f aca="false">Q128</f>
        <v>177679.608698803</v>
      </c>
      <c r="G129" s="56" t="n">
        <f aca="false">IF(AND(MOD(A129-1,12)=0,B129&lt;=Inputs!$C$7,E129=0),Inputs!$C$6,0)</f>
        <v>0</v>
      </c>
      <c r="H129" s="56" t="n">
        <f aca="false">IF(B129=1,G129*Inputs!$C$9,0)</f>
        <v>0</v>
      </c>
      <c r="I129" s="56" t="n">
        <f aca="false">I128+G129</f>
        <v>120000</v>
      </c>
      <c r="J129" s="56" t="n">
        <f aca="false">(F129+G129+H129)*((1+D129)^(1/12)-1)</f>
        <v>1004.62633996031</v>
      </c>
      <c r="K129" s="56" t="n">
        <f aca="false">(F129+G129+H129+J129)*(Inputs!$C$14+IF(B129&lt;=10,Inputs!$C$12,Inputs!$C$13))/12</f>
        <v>89.3421175193814</v>
      </c>
      <c r="L129" s="56" t="n">
        <f aca="false">IF(OR(E129=1,A129&lt;=Inputs!$C$15),0,MAX(Inputs!$C$8*I129-(F129+G129+H129+J129-K129),0))</f>
        <v>0</v>
      </c>
      <c r="M129" s="56" t="n">
        <f aca="false">L129*INDEX(Rates!$B$2:$C$101,C129+1,IF(Inputs!$C$5="Male",1,2))/1000/12*Inputs!$C$16</f>
        <v>0</v>
      </c>
      <c r="N129" s="56" t="n">
        <f aca="false">IF($V$1=1,MAX(F129+G129+H129+J129-K129-M129,0)*Inputs!$C$22/12,0)</f>
        <v>0</v>
      </c>
      <c r="O129" s="56" t="n">
        <f aca="false">IF(AND(MOD(A129,12)=0,B129&gt;=Inputs!$C$18),MAX(F129+G129+H129+J129-K129-M129-N129,0)*Inputs!$C$17,0)</f>
        <v>0</v>
      </c>
      <c r="P129" s="56" t="n">
        <f aca="false">F129+G129+H129+J129-K129-M129-N129+O129</f>
        <v>178594.892921243</v>
      </c>
      <c r="Q129" s="56" t="n">
        <f aca="false">IF(OR(E129=1,P129&lt;=0),0,P129)</f>
        <v>178594.892921243</v>
      </c>
      <c r="R129" s="15" t="n">
        <f aca="false">IF(OR(E129=1,AND(P129&lt;=0,I129&gt;0)),1,0)</f>
        <v>0</v>
      </c>
      <c r="S129" s="15" t="n">
        <f aca="false">IF(L129&gt;0,1,0)</f>
        <v>0</v>
      </c>
    </row>
    <row r="130" customFormat="false" ht="15" hidden="false" customHeight="false" outlineLevel="0" collapsed="false">
      <c r="A130" s="15" t="n">
        <v>129</v>
      </c>
      <c r="B130" s="15" t="n">
        <f aca="false">INT((A130-1)/12)+1</f>
        <v>11</v>
      </c>
      <c r="C130" s="15" t="n">
        <f aca="false">MIN(Inputs!$C$4+B130-1,99)</f>
        <v>84</v>
      </c>
      <c r="D130" s="55" t="n">
        <f aca="false">Inputs!$C$30</f>
        <v>0.07</v>
      </c>
      <c r="E130" s="15" t="n">
        <f aca="false">R129</f>
        <v>0</v>
      </c>
      <c r="F130" s="56" t="n">
        <f aca="false">Q129</f>
        <v>178594.892921243</v>
      </c>
      <c r="G130" s="56" t="n">
        <f aca="false">IF(AND(MOD(A130-1,12)=0,B130&lt;=Inputs!$C$7,E130=0),Inputs!$C$6,0)</f>
        <v>0</v>
      </c>
      <c r="H130" s="56" t="n">
        <f aca="false">IF(B130=1,G130*Inputs!$C$9,0)</f>
        <v>0</v>
      </c>
      <c r="I130" s="56" t="n">
        <f aca="false">I129+G130</f>
        <v>120000</v>
      </c>
      <c r="J130" s="56" t="n">
        <f aca="false">(F130+G130+H130)*((1+D130)^(1/12)-1)</f>
        <v>1009.80149002479</v>
      </c>
      <c r="K130" s="56" t="n">
        <f aca="false">(F130+G130+H130+J130)*(Inputs!$C$14+IF(B130&lt;=10,Inputs!$C$12,Inputs!$C$13))/12</f>
        <v>89.8023472056341</v>
      </c>
      <c r="L130" s="56" t="n">
        <f aca="false">IF(OR(E130=1,A130&lt;=Inputs!$C$15),0,MAX(Inputs!$C$8*I130-(F130+G130+H130+J130-K130),0))</f>
        <v>0</v>
      </c>
      <c r="M130" s="56" t="n">
        <f aca="false">L130*INDEX(Rates!$B$2:$C$101,C130+1,IF(Inputs!$C$5="Male",1,2))/1000/12*Inputs!$C$16</f>
        <v>0</v>
      </c>
      <c r="N130" s="56" t="n">
        <f aca="false">IF($V$1=1,MAX(F130+G130+H130+J130-K130-M130,0)*Inputs!$C$22/12,0)</f>
        <v>0</v>
      </c>
      <c r="O130" s="56" t="n">
        <f aca="false">IF(AND(MOD(A130,12)=0,B130&gt;=Inputs!$C$18),MAX(F130+G130+H130+J130-K130-M130-N130,0)*Inputs!$C$17,0)</f>
        <v>0</v>
      </c>
      <c r="P130" s="56" t="n">
        <f aca="false">F130+G130+H130+J130-K130-M130-N130+O130</f>
        <v>179514.892064063</v>
      </c>
      <c r="Q130" s="56" t="n">
        <f aca="false">IF(OR(E130=1,P130&lt;=0),0,P130)</f>
        <v>179514.892064063</v>
      </c>
      <c r="R130" s="15" t="n">
        <f aca="false">IF(OR(E130=1,AND(P130&lt;=0,I130&gt;0)),1,0)</f>
        <v>0</v>
      </c>
      <c r="S130" s="15" t="n">
        <f aca="false">IF(L130&gt;0,1,0)</f>
        <v>0</v>
      </c>
    </row>
    <row r="131" customFormat="false" ht="15" hidden="false" customHeight="false" outlineLevel="0" collapsed="false">
      <c r="A131" s="15" t="n">
        <v>130</v>
      </c>
      <c r="B131" s="15" t="n">
        <f aca="false">INT((A131-1)/12)+1</f>
        <v>11</v>
      </c>
      <c r="C131" s="15" t="n">
        <f aca="false">MIN(Inputs!$C$4+B131-1,99)</f>
        <v>84</v>
      </c>
      <c r="D131" s="55" t="n">
        <f aca="false">Inputs!$C$30</f>
        <v>0.07</v>
      </c>
      <c r="E131" s="15" t="n">
        <f aca="false">R130</f>
        <v>0</v>
      </c>
      <c r="F131" s="56" t="n">
        <f aca="false">Q130</f>
        <v>179514.892064063</v>
      </c>
      <c r="G131" s="56" t="n">
        <f aca="false">IF(AND(MOD(A131-1,12)=0,B131&lt;=Inputs!$C$7,E131=0),Inputs!$C$6,0)</f>
        <v>0</v>
      </c>
      <c r="H131" s="56" t="n">
        <f aca="false">IF(B131=1,G131*Inputs!$C$9,0)</f>
        <v>0</v>
      </c>
      <c r="I131" s="56" t="n">
        <f aca="false">I130+G131</f>
        <v>120000</v>
      </c>
      <c r="J131" s="56" t="n">
        <f aca="false">(F131+G131+H131)*((1+D131)^(1/12)-1)</f>
        <v>1015.00329893458</v>
      </c>
      <c r="K131" s="56" t="n">
        <f aca="false">(F131+G131+H131+J131)*(Inputs!$C$14+IF(B131&lt;=10,Inputs!$C$12,Inputs!$C$13))/12</f>
        <v>90.2649476814986</v>
      </c>
      <c r="L131" s="56" t="n">
        <f aca="false">IF(OR(E131=1,A131&lt;=Inputs!$C$15),0,MAX(Inputs!$C$8*I131-(F131+G131+H131+J131-K131),0))</f>
        <v>0</v>
      </c>
      <c r="M131" s="56" t="n">
        <f aca="false">L131*INDEX(Rates!$B$2:$C$101,C131+1,IF(Inputs!$C$5="Male",1,2))/1000/12*Inputs!$C$16</f>
        <v>0</v>
      </c>
      <c r="N131" s="56" t="n">
        <f aca="false">IF($V$1=1,MAX(F131+G131+H131+J131-K131-M131,0)*Inputs!$C$22/12,0)</f>
        <v>0</v>
      </c>
      <c r="O131" s="56" t="n">
        <f aca="false">IF(AND(MOD(A131,12)=0,B131&gt;=Inputs!$C$18),MAX(F131+G131+H131+J131-K131-M131-N131,0)*Inputs!$C$17,0)</f>
        <v>0</v>
      </c>
      <c r="P131" s="56" t="n">
        <f aca="false">F131+G131+H131+J131-K131-M131-N131+O131</f>
        <v>180439.630415316</v>
      </c>
      <c r="Q131" s="56" t="n">
        <f aca="false">IF(OR(E131=1,P131&lt;=0),0,P131)</f>
        <v>180439.630415316</v>
      </c>
      <c r="R131" s="15" t="n">
        <f aca="false">IF(OR(E131=1,AND(P131&lt;=0,I131&gt;0)),1,0)</f>
        <v>0</v>
      </c>
      <c r="S131" s="15" t="n">
        <f aca="false">IF(L131&gt;0,1,0)</f>
        <v>0</v>
      </c>
    </row>
    <row r="132" customFormat="false" ht="15" hidden="false" customHeight="false" outlineLevel="0" collapsed="false">
      <c r="A132" s="15" t="n">
        <v>131</v>
      </c>
      <c r="B132" s="15" t="n">
        <f aca="false">INT((A132-1)/12)+1</f>
        <v>11</v>
      </c>
      <c r="C132" s="15" t="n">
        <f aca="false">MIN(Inputs!$C$4+B132-1,99)</f>
        <v>84</v>
      </c>
      <c r="D132" s="55" t="n">
        <f aca="false">Inputs!$C$30</f>
        <v>0.07</v>
      </c>
      <c r="E132" s="15" t="n">
        <f aca="false">R131</f>
        <v>0</v>
      </c>
      <c r="F132" s="56" t="n">
        <f aca="false">Q131</f>
        <v>180439.630415316</v>
      </c>
      <c r="G132" s="56" t="n">
        <f aca="false">IF(AND(MOD(A132-1,12)=0,B132&lt;=Inputs!$C$7,E132=0),Inputs!$C$6,0)</f>
        <v>0</v>
      </c>
      <c r="H132" s="56" t="n">
        <f aca="false">IF(B132=1,G132*Inputs!$C$9,0)</f>
        <v>0</v>
      </c>
      <c r="I132" s="56" t="n">
        <f aca="false">I131+G132</f>
        <v>120000</v>
      </c>
      <c r="J132" s="56" t="n">
        <f aca="false">(F132+G132+H132)*((1+D132)^(1/12)-1)</f>
        <v>1020.23190401787</v>
      </c>
      <c r="K132" s="56" t="n">
        <f aca="false">(F132+G132+H132+J132)*(Inputs!$C$14+IF(B132&lt;=10,Inputs!$C$12,Inputs!$C$13))/12</f>
        <v>90.7299311596668</v>
      </c>
      <c r="L132" s="56" t="n">
        <f aca="false">IF(OR(E132=1,A132&lt;=Inputs!$C$15),0,MAX(Inputs!$C$8*I132-(F132+G132+H132+J132-K132),0))</f>
        <v>0</v>
      </c>
      <c r="M132" s="56" t="n">
        <f aca="false">L132*INDEX(Rates!$B$2:$C$101,C132+1,IF(Inputs!$C$5="Male",1,2))/1000/12*Inputs!$C$16</f>
        <v>0</v>
      </c>
      <c r="N132" s="56" t="n">
        <f aca="false">IF($V$1=1,MAX(F132+G132+H132+J132-K132-M132,0)*Inputs!$C$22/12,0)</f>
        <v>0</v>
      </c>
      <c r="O132" s="56" t="n">
        <f aca="false">IF(AND(MOD(A132,12)=0,B132&gt;=Inputs!$C$18),MAX(F132+G132+H132+J132-K132-M132-N132,0)*Inputs!$C$17,0)</f>
        <v>0</v>
      </c>
      <c r="P132" s="56" t="n">
        <f aca="false">F132+G132+H132+J132-K132-M132-N132+O132</f>
        <v>181369.132388174</v>
      </c>
      <c r="Q132" s="56" t="n">
        <f aca="false">IF(OR(E132=1,P132&lt;=0),0,P132)</f>
        <v>181369.132388174</v>
      </c>
      <c r="R132" s="15" t="n">
        <f aca="false">IF(OR(E132=1,AND(P132&lt;=0,I132&gt;0)),1,0)</f>
        <v>0</v>
      </c>
      <c r="S132" s="15" t="n">
        <f aca="false">IF(L132&gt;0,1,0)</f>
        <v>0</v>
      </c>
    </row>
    <row r="133" customFormat="false" ht="15" hidden="false" customHeight="false" outlineLevel="0" collapsed="false">
      <c r="A133" s="15" t="n">
        <v>132</v>
      </c>
      <c r="B133" s="15" t="n">
        <f aca="false">INT((A133-1)/12)+1</f>
        <v>11</v>
      </c>
      <c r="C133" s="15" t="n">
        <f aca="false">MIN(Inputs!$C$4+B133-1,99)</f>
        <v>84</v>
      </c>
      <c r="D133" s="55" t="n">
        <f aca="false">Inputs!$C$30</f>
        <v>0.07</v>
      </c>
      <c r="E133" s="15" t="n">
        <f aca="false">R132</f>
        <v>0</v>
      </c>
      <c r="F133" s="56" t="n">
        <f aca="false">Q132</f>
        <v>181369.132388174</v>
      </c>
      <c r="G133" s="56" t="n">
        <f aca="false">IF(AND(MOD(A133-1,12)=0,B133&lt;=Inputs!$C$7,E133=0),Inputs!$C$6,0)</f>
        <v>0</v>
      </c>
      <c r="H133" s="56" t="n">
        <f aca="false">IF(B133=1,G133*Inputs!$C$9,0)</f>
        <v>0</v>
      </c>
      <c r="I133" s="56" t="n">
        <f aca="false">I132+G133</f>
        <v>120000</v>
      </c>
      <c r="J133" s="56" t="n">
        <f aca="false">(F133+G133+H133)*((1+D133)^(1/12)-1)</f>
        <v>1025.48744331029</v>
      </c>
      <c r="K133" s="56" t="n">
        <f aca="false">(F133+G133+H133+J133)*(Inputs!$C$14+IF(B133&lt;=10,Inputs!$C$12,Inputs!$C$13))/12</f>
        <v>91.1973099157421</v>
      </c>
      <c r="L133" s="56" t="n">
        <f aca="false">IF(OR(E133=1,A133&lt;=Inputs!$C$15),0,MAX(Inputs!$C$8*I133-(F133+G133+H133+J133-K133),0))</f>
        <v>0</v>
      </c>
      <c r="M133" s="56" t="n">
        <f aca="false">L133*INDEX(Rates!$B$2:$C$101,C133+1,IF(Inputs!$C$5="Male",1,2))/1000/12*Inputs!$C$16</f>
        <v>0</v>
      </c>
      <c r="N133" s="56" t="n">
        <f aca="false">IF($V$1=1,MAX(F133+G133+H133+J133-K133-M133,0)*Inputs!$C$22/12,0)</f>
        <v>0</v>
      </c>
      <c r="O133" s="56" t="n">
        <f aca="false">IF(AND(MOD(A133,12)=0,B133&gt;=Inputs!$C$18),MAX(F133+G133+H133+J133-K133-M133-N133,0)*Inputs!$C$17,0)</f>
        <v>911.517112607842</v>
      </c>
      <c r="P133" s="56" t="n">
        <f aca="false">F133+G133+H133+J133-K133-M133-N133+O133</f>
        <v>183214.939634176</v>
      </c>
      <c r="Q133" s="56" t="n">
        <f aca="false">IF(OR(E133=1,P133&lt;=0),0,P133)</f>
        <v>183214.939634176</v>
      </c>
      <c r="R133" s="15" t="n">
        <f aca="false">IF(OR(E133=1,AND(P133&lt;=0,I133&gt;0)),1,0)</f>
        <v>0</v>
      </c>
      <c r="S133" s="15" t="n">
        <f aca="false">IF(L133&gt;0,1,0)</f>
        <v>0</v>
      </c>
    </row>
    <row r="134" customFormat="false" ht="15" hidden="false" customHeight="false" outlineLevel="0" collapsed="false">
      <c r="A134" s="15" t="n">
        <v>133</v>
      </c>
      <c r="B134" s="15" t="n">
        <f aca="false">INT((A134-1)/12)+1</f>
        <v>12</v>
      </c>
      <c r="C134" s="15" t="n">
        <f aca="false">MIN(Inputs!$C$4+B134-1,99)</f>
        <v>85</v>
      </c>
      <c r="D134" s="55" t="n">
        <f aca="false">Inputs!$C$30</f>
        <v>0.07</v>
      </c>
      <c r="E134" s="15" t="n">
        <f aca="false">R133</f>
        <v>0</v>
      </c>
      <c r="F134" s="56" t="n">
        <f aca="false">Q133</f>
        <v>183214.939634176</v>
      </c>
      <c r="G134" s="56" t="n">
        <f aca="false">IF(AND(MOD(A134-1,12)=0,B134&lt;=Inputs!$C$7,E134=0),Inputs!$C$6,0)</f>
        <v>0</v>
      </c>
      <c r="H134" s="56" t="n">
        <f aca="false">IF(B134=1,G134*Inputs!$C$9,0)</f>
        <v>0</v>
      </c>
      <c r="I134" s="56" t="n">
        <f aca="false">I133+G134</f>
        <v>120000</v>
      </c>
      <c r="J134" s="56" t="n">
        <f aca="false">(F134+G134+H134)*((1+D134)^(1/12)-1)</f>
        <v>1035.92390583631</v>
      </c>
      <c r="K134" s="56" t="n">
        <f aca="false">(F134+G134+H134+J134)*(Inputs!$C$14+IF(B134&lt;=10,Inputs!$C$12,Inputs!$C$13))/12</f>
        <v>92.1254317700063</v>
      </c>
      <c r="L134" s="56" t="n">
        <f aca="false">IF(OR(E134=1,A134&lt;=Inputs!$C$15),0,MAX(Inputs!$C$8*I134-(F134+G134+H134+J134-K134),0))</f>
        <v>0</v>
      </c>
      <c r="M134" s="56" t="n">
        <f aca="false">L134*INDEX(Rates!$B$2:$C$101,C134+1,IF(Inputs!$C$5="Male",1,2))/1000/12*Inputs!$C$16</f>
        <v>0</v>
      </c>
      <c r="N134" s="56" t="n">
        <f aca="false">IF($V$1=1,MAX(F134+G134+H134+J134-K134-M134,0)*Inputs!$C$22/12,0)</f>
        <v>0</v>
      </c>
      <c r="O134" s="56" t="n">
        <f aca="false">IF(AND(MOD(A134,12)=0,B134&gt;=Inputs!$C$18),MAX(F134+G134+H134+J134-K134-M134-N134,0)*Inputs!$C$17,0)</f>
        <v>0</v>
      </c>
      <c r="P134" s="56" t="n">
        <f aca="false">F134+G134+H134+J134-K134-M134-N134+O134</f>
        <v>184158.738108243</v>
      </c>
      <c r="Q134" s="56" t="n">
        <f aca="false">IF(OR(E134=1,P134&lt;=0),0,P134)</f>
        <v>184158.738108243</v>
      </c>
      <c r="R134" s="15" t="n">
        <f aca="false">IF(OR(E134=1,AND(P134&lt;=0,I134&gt;0)),1,0)</f>
        <v>0</v>
      </c>
      <c r="S134" s="15" t="n">
        <f aca="false">IF(L134&gt;0,1,0)</f>
        <v>0</v>
      </c>
    </row>
    <row r="135" customFormat="false" ht="15" hidden="false" customHeight="false" outlineLevel="0" collapsed="false">
      <c r="A135" s="15" t="n">
        <v>134</v>
      </c>
      <c r="B135" s="15" t="n">
        <f aca="false">INT((A135-1)/12)+1</f>
        <v>12</v>
      </c>
      <c r="C135" s="15" t="n">
        <f aca="false">MIN(Inputs!$C$4+B135-1,99)</f>
        <v>85</v>
      </c>
      <c r="D135" s="55" t="n">
        <f aca="false">Inputs!$C$30</f>
        <v>0.07</v>
      </c>
      <c r="E135" s="15" t="n">
        <f aca="false">R134</f>
        <v>0</v>
      </c>
      <c r="F135" s="56" t="n">
        <f aca="false">Q134</f>
        <v>184158.738108243</v>
      </c>
      <c r="G135" s="56" t="n">
        <f aca="false">IF(AND(MOD(A135-1,12)=0,B135&lt;=Inputs!$C$7,E135=0),Inputs!$C$6,0)</f>
        <v>0</v>
      </c>
      <c r="H135" s="56" t="n">
        <f aca="false">IF(B135=1,G135*Inputs!$C$9,0)</f>
        <v>0</v>
      </c>
      <c r="I135" s="56" t="n">
        <f aca="false">I134+G135</f>
        <v>120000</v>
      </c>
      <c r="J135" s="56" t="n">
        <f aca="false">(F135+G135+H135)*((1+D135)^(1/12)-1)</f>
        <v>1041.2602796251</v>
      </c>
      <c r="K135" s="56" t="n">
        <f aca="false">(F135+G135+H135+J135)*(Inputs!$C$14+IF(B135&lt;=10,Inputs!$C$12,Inputs!$C$13))/12</f>
        <v>92.5999991939338</v>
      </c>
      <c r="L135" s="56" t="n">
        <f aca="false">IF(OR(E135=1,A135&lt;=Inputs!$C$15),0,MAX(Inputs!$C$8*I135-(F135+G135+H135+J135-K135),0))</f>
        <v>0</v>
      </c>
      <c r="M135" s="56" t="n">
        <f aca="false">L135*INDEX(Rates!$B$2:$C$101,C135+1,IF(Inputs!$C$5="Male",1,2))/1000/12*Inputs!$C$16</f>
        <v>0</v>
      </c>
      <c r="N135" s="56" t="n">
        <f aca="false">IF($V$1=1,MAX(F135+G135+H135+J135-K135-M135,0)*Inputs!$C$22/12,0)</f>
        <v>0</v>
      </c>
      <c r="O135" s="56" t="n">
        <f aca="false">IF(AND(MOD(A135,12)=0,B135&gt;=Inputs!$C$18),MAX(F135+G135+H135+J135-K135-M135-N135,0)*Inputs!$C$17,0)</f>
        <v>0</v>
      </c>
      <c r="P135" s="56" t="n">
        <f aca="false">F135+G135+H135+J135-K135-M135-N135+O135</f>
        <v>185107.398388674</v>
      </c>
      <c r="Q135" s="56" t="n">
        <f aca="false">IF(OR(E135=1,P135&lt;=0),0,P135)</f>
        <v>185107.398388674</v>
      </c>
      <c r="R135" s="15" t="n">
        <f aca="false">IF(OR(E135=1,AND(P135&lt;=0,I135&gt;0)),1,0)</f>
        <v>0</v>
      </c>
      <c r="S135" s="15" t="n">
        <f aca="false">IF(L135&gt;0,1,0)</f>
        <v>0</v>
      </c>
    </row>
    <row r="136" customFormat="false" ht="15" hidden="false" customHeight="false" outlineLevel="0" collapsed="false">
      <c r="A136" s="15" t="n">
        <v>135</v>
      </c>
      <c r="B136" s="15" t="n">
        <f aca="false">INT((A136-1)/12)+1</f>
        <v>12</v>
      </c>
      <c r="C136" s="15" t="n">
        <f aca="false">MIN(Inputs!$C$4+B136-1,99)</f>
        <v>85</v>
      </c>
      <c r="D136" s="55" t="n">
        <f aca="false">Inputs!$C$30</f>
        <v>0.07</v>
      </c>
      <c r="E136" s="15" t="n">
        <f aca="false">R135</f>
        <v>0</v>
      </c>
      <c r="F136" s="56" t="n">
        <f aca="false">Q135</f>
        <v>185107.398388674</v>
      </c>
      <c r="G136" s="56" t="n">
        <f aca="false">IF(AND(MOD(A136-1,12)=0,B136&lt;=Inputs!$C$7,E136=0),Inputs!$C$6,0)</f>
        <v>0</v>
      </c>
      <c r="H136" s="56" t="n">
        <f aca="false">IF(B136=1,G136*Inputs!$C$9,0)</f>
        <v>0</v>
      </c>
      <c r="I136" s="56" t="n">
        <f aca="false">I135+G136</f>
        <v>120000</v>
      </c>
      <c r="J136" s="56" t="n">
        <f aca="false">(F136+G136+H136)*((1+D136)^(1/12)-1)</f>
        <v>1046.62414277391</v>
      </c>
      <c r="K136" s="56" t="n">
        <f aca="false">(F136+G136+H136+J136)*(Inputs!$C$14+IF(B136&lt;=10,Inputs!$C$12,Inputs!$C$13))/12</f>
        <v>93.0770112657238</v>
      </c>
      <c r="L136" s="56" t="n">
        <f aca="false">IF(OR(E136=1,A136&lt;=Inputs!$C$15),0,MAX(Inputs!$C$8*I136-(F136+G136+H136+J136-K136),0))</f>
        <v>0</v>
      </c>
      <c r="M136" s="56" t="n">
        <f aca="false">L136*INDEX(Rates!$B$2:$C$101,C136+1,IF(Inputs!$C$5="Male",1,2))/1000/12*Inputs!$C$16</f>
        <v>0</v>
      </c>
      <c r="N136" s="56" t="n">
        <f aca="false">IF($V$1=1,MAX(F136+G136+H136+J136-K136-M136,0)*Inputs!$C$22/12,0)</f>
        <v>0</v>
      </c>
      <c r="O136" s="56" t="n">
        <f aca="false">IF(AND(MOD(A136,12)=0,B136&gt;=Inputs!$C$18),MAX(F136+G136+H136+J136-K136-M136-N136,0)*Inputs!$C$17,0)</f>
        <v>0</v>
      </c>
      <c r="P136" s="56" t="n">
        <f aca="false">F136+G136+H136+J136-K136-M136-N136+O136</f>
        <v>186060.945520182</v>
      </c>
      <c r="Q136" s="56" t="n">
        <f aca="false">IF(OR(E136=1,P136&lt;=0),0,P136)</f>
        <v>186060.945520182</v>
      </c>
      <c r="R136" s="15" t="n">
        <f aca="false">IF(OR(E136=1,AND(P136&lt;=0,I136&gt;0)),1,0)</f>
        <v>0</v>
      </c>
      <c r="S136" s="15" t="n">
        <f aca="false">IF(L136&gt;0,1,0)</f>
        <v>0</v>
      </c>
    </row>
    <row r="137" customFormat="false" ht="15" hidden="false" customHeight="false" outlineLevel="0" collapsed="false">
      <c r="A137" s="15" t="n">
        <v>136</v>
      </c>
      <c r="B137" s="15" t="n">
        <f aca="false">INT((A137-1)/12)+1</f>
        <v>12</v>
      </c>
      <c r="C137" s="15" t="n">
        <f aca="false">MIN(Inputs!$C$4+B137-1,99)</f>
        <v>85</v>
      </c>
      <c r="D137" s="55" t="n">
        <f aca="false">Inputs!$C$30</f>
        <v>0.07</v>
      </c>
      <c r="E137" s="15" t="n">
        <f aca="false">R136</f>
        <v>0</v>
      </c>
      <c r="F137" s="56" t="n">
        <f aca="false">Q136</f>
        <v>186060.945520182</v>
      </c>
      <c r="G137" s="56" t="n">
        <f aca="false">IF(AND(MOD(A137-1,12)=0,B137&lt;=Inputs!$C$7,E137=0),Inputs!$C$6,0)</f>
        <v>0</v>
      </c>
      <c r="H137" s="56" t="n">
        <f aca="false">IF(B137=1,G137*Inputs!$C$9,0)</f>
        <v>0</v>
      </c>
      <c r="I137" s="56" t="n">
        <f aca="false">I136+G137</f>
        <v>120000</v>
      </c>
      <c r="J137" s="56" t="n">
        <f aca="false">(F137+G137+H137)*((1+D137)^(1/12)-1)</f>
        <v>1052.0156368892</v>
      </c>
      <c r="K137" s="56" t="n">
        <f aca="false">(F137+G137+H137+J137)*(Inputs!$C$14+IF(B137&lt;=10,Inputs!$C$12,Inputs!$C$13))/12</f>
        <v>93.5564805785356</v>
      </c>
      <c r="L137" s="56" t="n">
        <f aca="false">IF(OR(E137=1,A137&lt;=Inputs!$C$15),0,MAX(Inputs!$C$8*I137-(F137+G137+H137+J137-K137),0))</f>
        <v>0</v>
      </c>
      <c r="M137" s="56" t="n">
        <f aca="false">L137*INDEX(Rates!$B$2:$C$101,C137+1,IF(Inputs!$C$5="Male",1,2))/1000/12*Inputs!$C$16</f>
        <v>0</v>
      </c>
      <c r="N137" s="56" t="n">
        <f aca="false">IF($V$1=1,MAX(F137+G137+H137+J137-K137-M137,0)*Inputs!$C$22/12,0)</f>
        <v>0</v>
      </c>
      <c r="O137" s="56" t="n">
        <f aca="false">IF(AND(MOD(A137,12)=0,B137&gt;=Inputs!$C$18),MAX(F137+G137+H137+J137-K137-M137-N137,0)*Inputs!$C$17,0)</f>
        <v>0</v>
      </c>
      <c r="P137" s="56" t="n">
        <f aca="false">F137+G137+H137+J137-K137-M137-N137+O137</f>
        <v>187019.404676493</v>
      </c>
      <c r="Q137" s="56" t="n">
        <f aca="false">IF(OR(E137=1,P137&lt;=0),0,P137)</f>
        <v>187019.404676493</v>
      </c>
      <c r="R137" s="15" t="n">
        <f aca="false">IF(OR(E137=1,AND(P137&lt;=0,I137&gt;0)),1,0)</f>
        <v>0</v>
      </c>
      <c r="S137" s="15" t="n">
        <f aca="false">IF(L137&gt;0,1,0)</f>
        <v>0</v>
      </c>
    </row>
    <row r="138" customFormat="false" ht="15" hidden="false" customHeight="false" outlineLevel="0" collapsed="false">
      <c r="A138" s="15" t="n">
        <v>137</v>
      </c>
      <c r="B138" s="15" t="n">
        <f aca="false">INT((A138-1)/12)+1</f>
        <v>12</v>
      </c>
      <c r="C138" s="15" t="n">
        <f aca="false">MIN(Inputs!$C$4+B138-1,99)</f>
        <v>85</v>
      </c>
      <c r="D138" s="55" t="n">
        <f aca="false">Inputs!$C$30</f>
        <v>0.07</v>
      </c>
      <c r="E138" s="15" t="n">
        <f aca="false">R137</f>
        <v>0</v>
      </c>
      <c r="F138" s="56" t="n">
        <f aca="false">Q137</f>
        <v>187019.404676493</v>
      </c>
      <c r="G138" s="56" t="n">
        <f aca="false">IF(AND(MOD(A138-1,12)=0,B138&lt;=Inputs!$C$7,E138=0),Inputs!$C$6,0)</f>
        <v>0</v>
      </c>
      <c r="H138" s="56" t="n">
        <f aca="false">IF(B138=1,G138*Inputs!$C$9,0)</f>
        <v>0</v>
      </c>
      <c r="I138" s="56" t="n">
        <f aca="false">I137+G138</f>
        <v>120000</v>
      </c>
      <c r="J138" s="56" t="n">
        <f aca="false">(F138+G138+H138)*((1+D138)^(1/12)-1)</f>
        <v>1057.43490430687</v>
      </c>
      <c r="K138" s="56" t="n">
        <f aca="false">(F138+G138+H138+J138)*(Inputs!$C$14+IF(B138&lt;=10,Inputs!$C$12,Inputs!$C$13))/12</f>
        <v>94.0384197903997</v>
      </c>
      <c r="L138" s="56" t="n">
        <f aca="false">IF(OR(E138=1,A138&lt;=Inputs!$C$15),0,MAX(Inputs!$C$8*I138-(F138+G138+H138+J138-K138),0))</f>
        <v>0</v>
      </c>
      <c r="M138" s="56" t="n">
        <f aca="false">L138*INDEX(Rates!$B$2:$C$101,C138+1,IF(Inputs!$C$5="Male",1,2))/1000/12*Inputs!$C$16</f>
        <v>0</v>
      </c>
      <c r="N138" s="56" t="n">
        <f aca="false">IF($V$1=1,MAX(F138+G138+H138+J138-K138-M138,0)*Inputs!$C$22/12,0)</f>
        <v>0</v>
      </c>
      <c r="O138" s="56" t="n">
        <f aca="false">IF(AND(MOD(A138,12)=0,B138&gt;=Inputs!$C$18),MAX(F138+G138+H138+J138-K138-M138-N138,0)*Inputs!$C$17,0)</f>
        <v>0</v>
      </c>
      <c r="P138" s="56" t="n">
        <f aca="false">F138+G138+H138+J138-K138-M138-N138+O138</f>
        <v>187982.801161009</v>
      </c>
      <c r="Q138" s="56" t="n">
        <f aca="false">IF(OR(E138=1,P138&lt;=0),0,P138)</f>
        <v>187982.801161009</v>
      </c>
      <c r="R138" s="15" t="n">
        <f aca="false">IF(OR(E138=1,AND(P138&lt;=0,I138&gt;0)),1,0)</f>
        <v>0</v>
      </c>
      <c r="S138" s="15" t="n">
        <f aca="false">IF(L138&gt;0,1,0)</f>
        <v>0</v>
      </c>
    </row>
    <row r="139" customFormat="false" ht="15" hidden="false" customHeight="false" outlineLevel="0" collapsed="false">
      <c r="A139" s="15" t="n">
        <v>138</v>
      </c>
      <c r="B139" s="15" t="n">
        <f aca="false">INT((A139-1)/12)+1</f>
        <v>12</v>
      </c>
      <c r="C139" s="15" t="n">
        <f aca="false">MIN(Inputs!$C$4+B139-1,99)</f>
        <v>85</v>
      </c>
      <c r="D139" s="55" t="n">
        <f aca="false">Inputs!$C$30</f>
        <v>0.07</v>
      </c>
      <c r="E139" s="15" t="n">
        <f aca="false">R138</f>
        <v>0</v>
      </c>
      <c r="F139" s="56" t="n">
        <f aca="false">Q138</f>
        <v>187982.801161009</v>
      </c>
      <c r="G139" s="56" t="n">
        <f aca="false">IF(AND(MOD(A139-1,12)=0,B139&lt;=Inputs!$C$7,E139=0),Inputs!$C$6,0)</f>
        <v>0</v>
      </c>
      <c r="H139" s="56" t="n">
        <f aca="false">IF(B139=1,G139*Inputs!$C$9,0)</f>
        <v>0</v>
      </c>
      <c r="I139" s="56" t="n">
        <f aca="false">I138+G139</f>
        <v>120000</v>
      </c>
      <c r="J139" s="56" t="n">
        <f aca="false">(F139+G139+H139)*((1+D139)^(1/12)-1)</f>
        <v>1062.88208809604</v>
      </c>
      <c r="K139" s="56" t="n">
        <f aca="false">(F139+G139+H139+J139)*(Inputs!$C$14+IF(B139&lt;=10,Inputs!$C$12,Inputs!$C$13))/12</f>
        <v>94.5228416245526</v>
      </c>
      <c r="L139" s="56" t="n">
        <f aca="false">IF(OR(E139=1,A139&lt;=Inputs!$C$15),0,MAX(Inputs!$C$8*I139-(F139+G139+H139+J139-K139),0))</f>
        <v>0</v>
      </c>
      <c r="M139" s="56" t="n">
        <f aca="false">L139*INDEX(Rates!$B$2:$C$101,C139+1,IF(Inputs!$C$5="Male",1,2))/1000/12*Inputs!$C$16</f>
        <v>0</v>
      </c>
      <c r="N139" s="56" t="n">
        <f aca="false">IF($V$1=1,MAX(F139+G139+H139+J139-K139-M139,0)*Inputs!$C$22/12,0)</f>
        <v>0</v>
      </c>
      <c r="O139" s="56" t="n">
        <f aca="false">IF(AND(MOD(A139,12)=0,B139&gt;=Inputs!$C$18),MAX(F139+G139+H139+J139-K139-M139-N139,0)*Inputs!$C$17,0)</f>
        <v>0</v>
      </c>
      <c r="P139" s="56" t="n">
        <f aca="false">F139+G139+H139+J139-K139-M139-N139+O139</f>
        <v>188951.160407481</v>
      </c>
      <c r="Q139" s="56" t="n">
        <f aca="false">IF(OR(E139=1,P139&lt;=0),0,P139)</f>
        <v>188951.160407481</v>
      </c>
      <c r="R139" s="15" t="n">
        <f aca="false">IF(OR(E139=1,AND(P139&lt;=0,I139&gt;0)),1,0)</f>
        <v>0</v>
      </c>
      <c r="S139" s="15" t="n">
        <f aca="false">IF(L139&gt;0,1,0)</f>
        <v>0</v>
      </c>
    </row>
    <row r="140" customFormat="false" ht="15" hidden="false" customHeight="false" outlineLevel="0" collapsed="false">
      <c r="A140" s="15" t="n">
        <v>139</v>
      </c>
      <c r="B140" s="15" t="n">
        <f aca="false">INT((A140-1)/12)+1</f>
        <v>12</v>
      </c>
      <c r="C140" s="15" t="n">
        <f aca="false">MIN(Inputs!$C$4+B140-1,99)</f>
        <v>85</v>
      </c>
      <c r="D140" s="55" t="n">
        <f aca="false">Inputs!$C$30</f>
        <v>0.07</v>
      </c>
      <c r="E140" s="15" t="n">
        <f aca="false">R139</f>
        <v>0</v>
      </c>
      <c r="F140" s="56" t="n">
        <f aca="false">Q139</f>
        <v>188951.160407481</v>
      </c>
      <c r="G140" s="56" t="n">
        <f aca="false">IF(AND(MOD(A140-1,12)=0,B140&lt;=Inputs!$C$7,E140=0),Inputs!$C$6,0)</f>
        <v>0</v>
      </c>
      <c r="H140" s="56" t="n">
        <f aca="false">IF(B140=1,G140*Inputs!$C$9,0)</f>
        <v>0</v>
      </c>
      <c r="I140" s="56" t="n">
        <f aca="false">I139+G140</f>
        <v>120000</v>
      </c>
      <c r="J140" s="56" t="n">
        <f aca="false">(F140+G140+H140)*((1+D140)^(1/12)-1)</f>
        <v>1068.35733206283</v>
      </c>
      <c r="K140" s="56" t="n">
        <f aca="false">(F140+G140+H140+J140)*(Inputs!$C$14+IF(B140&lt;=10,Inputs!$C$12,Inputs!$C$13))/12</f>
        <v>95.0097588697717</v>
      </c>
      <c r="L140" s="56" t="n">
        <f aca="false">IF(OR(E140=1,A140&lt;=Inputs!$C$15),0,MAX(Inputs!$C$8*I140-(F140+G140+H140+J140-K140),0))</f>
        <v>0</v>
      </c>
      <c r="M140" s="56" t="n">
        <f aca="false">L140*INDEX(Rates!$B$2:$C$101,C140+1,IF(Inputs!$C$5="Male",1,2))/1000/12*Inputs!$C$16</f>
        <v>0</v>
      </c>
      <c r="N140" s="56" t="n">
        <f aca="false">IF($V$1=1,MAX(F140+G140+H140+J140-K140-M140,0)*Inputs!$C$22/12,0)</f>
        <v>0</v>
      </c>
      <c r="O140" s="56" t="n">
        <f aca="false">IF(AND(MOD(A140,12)=0,B140&gt;=Inputs!$C$18),MAX(F140+G140+H140+J140-K140-M140-N140,0)*Inputs!$C$17,0)</f>
        <v>0</v>
      </c>
      <c r="P140" s="56" t="n">
        <f aca="false">F140+G140+H140+J140-K140-M140-N140+O140</f>
        <v>189924.507980674</v>
      </c>
      <c r="Q140" s="56" t="n">
        <f aca="false">IF(OR(E140=1,P140&lt;=0),0,P140)</f>
        <v>189924.507980674</v>
      </c>
      <c r="R140" s="15" t="n">
        <f aca="false">IF(OR(E140=1,AND(P140&lt;=0,I140&gt;0)),1,0)</f>
        <v>0</v>
      </c>
      <c r="S140" s="15" t="n">
        <f aca="false">IF(L140&gt;0,1,0)</f>
        <v>0</v>
      </c>
    </row>
    <row r="141" customFormat="false" ht="15" hidden="false" customHeight="false" outlineLevel="0" collapsed="false">
      <c r="A141" s="15" t="n">
        <v>140</v>
      </c>
      <c r="B141" s="15" t="n">
        <f aca="false">INT((A141-1)/12)+1</f>
        <v>12</v>
      </c>
      <c r="C141" s="15" t="n">
        <f aca="false">MIN(Inputs!$C$4+B141-1,99)</f>
        <v>85</v>
      </c>
      <c r="D141" s="55" t="n">
        <f aca="false">Inputs!$C$30</f>
        <v>0.07</v>
      </c>
      <c r="E141" s="15" t="n">
        <f aca="false">R140</f>
        <v>0</v>
      </c>
      <c r="F141" s="56" t="n">
        <f aca="false">Q140</f>
        <v>189924.507980674</v>
      </c>
      <c r="G141" s="56" t="n">
        <f aca="false">IF(AND(MOD(A141-1,12)=0,B141&lt;=Inputs!$C$7,E141=0),Inputs!$C$6,0)</f>
        <v>0</v>
      </c>
      <c r="H141" s="56" t="n">
        <f aca="false">IF(B141=1,G141*Inputs!$C$9,0)</f>
        <v>0</v>
      </c>
      <c r="I141" s="56" t="n">
        <f aca="false">I140+G141</f>
        <v>120000</v>
      </c>
      <c r="J141" s="56" t="n">
        <f aca="false">(F141+G141+H141)*((1+D141)^(1/12)-1)</f>
        <v>1073.86078075414</v>
      </c>
      <c r="K141" s="56" t="n">
        <f aca="false">(F141+G141+H141+J141)*(Inputs!$C$14+IF(B141&lt;=10,Inputs!$C$12,Inputs!$C$13))/12</f>
        <v>95.4991843807139</v>
      </c>
      <c r="L141" s="56" t="n">
        <f aca="false">IF(OR(E141=1,A141&lt;=Inputs!$C$15),0,MAX(Inputs!$C$8*I141-(F141+G141+H141+J141-K141),0))</f>
        <v>0</v>
      </c>
      <c r="M141" s="56" t="n">
        <f aca="false">L141*INDEX(Rates!$B$2:$C$101,C141+1,IF(Inputs!$C$5="Male",1,2))/1000/12*Inputs!$C$16</f>
        <v>0</v>
      </c>
      <c r="N141" s="56" t="n">
        <f aca="false">IF($V$1=1,MAX(F141+G141+H141+J141-K141-M141,0)*Inputs!$C$22/12,0)</f>
        <v>0</v>
      </c>
      <c r="O141" s="56" t="n">
        <f aca="false">IF(AND(MOD(A141,12)=0,B141&gt;=Inputs!$C$18),MAX(F141+G141+H141+J141-K141-M141-N141,0)*Inputs!$C$17,0)</f>
        <v>0</v>
      </c>
      <c r="P141" s="56" t="n">
        <f aca="false">F141+G141+H141+J141-K141-M141-N141+O141</f>
        <v>190902.869577047</v>
      </c>
      <c r="Q141" s="56" t="n">
        <f aca="false">IF(OR(E141=1,P141&lt;=0),0,P141)</f>
        <v>190902.869577047</v>
      </c>
      <c r="R141" s="15" t="n">
        <f aca="false">IF(OR(E141=1,AND(P141&lt;=0,I141&gt;0)),1,0)</f>
        <v>0</v>
      </c>
      <c r="S141" s="15" t="n">
        <f aca="false">IF(L141&gt;0,1,0)</f>
        <v>0</v>
      </c>
    </row>
    <row r="142" customFormat="false" ht="15" hidden="false" customHeight="false" outlineLevel="0" collapsed="false">
      <c r="A142" s="15" t="n">
        <v>141</v>
      </c>
      <c r="B142" s="15" t="n">
        <f aca="false">INT((A142-1)/12)+1</f>
        <v>12</v>
      </c>
      <c r="C142" s="15" t="n">
        <f aca="false">MIN(Inputs!$C$4+B142-1,99)</f>
        <v>85</v>
      </c>
      <c r="D142" s="55" t="n">
        <f aca="false">Inputs!$C$30</f>
        <v>0.07</v>
      </c>
      <c r="E142" s="15" t="n">
        <f aca="false">R141</f>
        <v>0</v>
      </c>
      <c r="F142" s="56" t="n">
        <f aca="false">Q141</f>
        <v>190902.869577047</v>
      </c>
      <c r="G142" s="56" t="n">
        <f aca="false">IF(AND(MOD(A142-1,12)=0,B142&lt;=Inputs!$C$7,E142=0),Inputs!$C$6,0)</f>
        <v>0</v>
      </c>
      <c r="H142" s="56" t="n">
        <f aca="false">IF(B142=1,G142*Inputs!$C$9,0)</f>
        <v>0</v>
      </c>
      <c r="I142" s="56" t="n">
        <f aca="false">I141+G142</f>
        <v>120000</v>
      </c>
      <c r="J142" s="56" t="n">
        <f aca="false">(F142+G142+H142)*((1+D142)^(1/12)-1)</f>
        <v>1079.39257946149</v>
      </c>
      <c r="K142" s="56" t="n">
        <f aca="false">(F142+G142+H142+J142)*(Inputs!$C$14+IF(B142&lt;=10,Inputs!$C$12,Inputs!$C$13))/12</f>
        <v>95.9911310782543</v>
      </c>
      <c r="L142" s="56" t="n">
        <f aca="false">IF(OR(E142=1,A142&lt;=Inputs!$C$15),0,MAX(Inputs!$C$8*I142-(F142+G142+H142+J142-K142),0))</f>
        <v>0</v>
      </c>
      <c r="M142" s="56" t="n">
        <f aca="false">L142*INDEX(Rates!$B$2:$C$101,C142+1,IF(Inputs!$C$5="Male",1,2))/1000/12*Inputs!$C$16</f>
        <v>0</v>
      </c>
      <c r="N142" s="56" t="n">
        <f aca="false">IF($V$1=1,MAX(F142+G142+H142+J142-K142-M142,0)*Inputs!$C$22/12,0)</f>
        <v>0</v>
      </c>
      <c r="O142" s="56" t="n">
        <f aca="false">IF(AND(MOD(A142,12)=0,B142&gt;=Inputs!$C$18),MAX(F142+G142+H142+J142-K142-M142-N142,0)*Inputs!$C$17,0)</f>
        <v>0</v>
      </c>
      <c r="P142" s="56" t="n">
        <f aca="false">F142+G142+H142+J142-K142-M142-N142+O142</f>
        <v>191886.27102543</v>
      </c>
      <c r="Q142" s="56" t="n">
        <f aca="false">IF(OR(E142=1,P142&lt;=0),0,P142)</f>
        <v>191886.27102543</v>
      </c>
      <c r="R142" s="15" t="n">
        <f aca="false">IF(OR(E142=1,AND(P142&lt;=0,I142&gt;0)),1,0)</f>
        <v>0</v>
      </c>
      <c r="S142" s="15" t="n">
        <f aca="false">IF(L142&gt;0,1,0)</f>
        <v>0</v>
      </c>
    </row>
    <row r="143" customFormat="false" ht="15" hidden="false" customHeight="false" outlineLevel="0" collapsed="false">
      <c r="A143" s="15" t="n">
        <v>142</v>
      </c>
      <c r="B143" s="15" t="n">
        <f aca="false">INT((A143-1)/12)+1</f>
        <v>12</v>
      </c>
      <c r="C143" s="15" t="n">
        <f aca="false">MIN(Inputs!$C$4+B143-1,99)</f>
        <v>85</v>
      </c>
      <c r="D143" s="55" t="n">
        <f aca="false">Inputs!$C$30</f>
        <v>0.07</v>
      </c>
      <c r="E143" s="15" t="n">
        <f aca="false">R142</f>
        <v>0</v>
      </c>
      <c r="F143" s="56" t="n">
        <f aca="false">Q142</f>
        <v>191886.27102543</v>
      </c>
      <c r="G143" s="56" t="n">
        <f aca="false">IF(AND(MOD(A143-1,12)=0,B143&lt;=Inputs!$C$7,E143=0),Inputs!$C$6,0)</f>
        <v>0</v>
      </c>
      <c r="H143" s="56" t="n">
        <f aca="false">IF(B143=1,G143*Inputs!$C$9,0)</f>
        <v>0</v>
      </c>
      <c r="I143" s="56" t="n">
        <f aca="false">I142+G143</f>
        <v>120000</v>
      </c>
      <c r="J143" s="56" t="n">
        <f aca="false">(F143+G143+H143)*((1+D143)^(1/12)-1)</f>
        <v>1084.95287422483</v>
      </c>
      <c r="K143" s="56" t="n">
        <f aca="false">(F143+G143+H143+J143)*(Inputs!$C$14+IF(B143&lt;=10,Inputs!$C$12,Inputs!$C$13))/12</f>
        <v>96.4856119498276</v>
      </c>
      <c r="L143" s="56" t="n">
        <f aca="false">IF(OR(E143=1,A143&lt;=Inputs!$C$15),0,MAX(Inputs!$C$8*I143-(F143+G143+H143+J143-K143),0))</f>
        <v>0</v>
      </c>
      <c r="M143" s="56" t="n">
        <f aca="false">L143*INDEX(Rates!$B$2:$C$101,C143+1,IF(Inputs!$C$5="Male",1,2))/1000/12*Inputs!$C$16</f>
        <v>0</v>
      </c>
      <c r="N143" s="56" t="n">
        <f aca="false">IF($V$1=1,MAX(F143+G143+H143+J143-K143-M143,0)*Inputs!$C$22/12,0)</f>
        <v>0</v>
      </c>
      <c r="O143" s="56" t="n">
        <f aca="false">IF(AND(MOD(A143,12)=0,B143&gt;=Inputs!$C$18),MAX(F143+G143+H143+J143-K143-M143-N143,0)*Inputs!$C$17,0)</f>
        <v>0</v>
      </c>
      <c r="P143" s="56" t="n">
        <f aca="false">F143+G143+H143+J143-K143-M143-N143+O143</f>
        <v>192874.738287705</v>
      </c>
      <c r="Q143" s="56" t="n">
        <f aca="false">IF(OR(E143=1,P143&lt;=0),0,P143)</f>
        <v>192874.738287705</v>
      </c>
      <c r="R143" s="15" t="n">
        <f aca="false">IF(OR(E143=1,AND(P143&lt;=0,I143&gt;0)),1,0)</f>
        <v>0</v>
      </c>
      <c r="S143" s="15" t="n">
        <f aca="false">IF(L143&gt;0,1,0)</f>
        <v>0</v>
      </c>
    </row>
    <row r="144" customFormat="false" ht="15" hidden="false" customHeight="false" outlineLevel="0" collapsed="false">
      <c r="A144" s="15" t="n">
        <v>143</v>
      </c>
      <c r="B144" s="15" t="n">
        <f aca="false">INT((A144-1)/12)+1</f>
        <v>12</v>
      </c>
      <c r="C144" s="15" t="n">
        <f aca="false">MIN(Inputs!$C$4+B144-1,99)</f>
        <v>85</v>
      </c>
      <c r="D144" s="55" t="n">
        <f aca="false">Inputs!$C$30</f>
        <v>0.07</v>
      </c>
      <c r="E144" s="15" t="n">
        <f aca="false">R143</f>
        <v>0</v>
      </c>
      <c r="F144" s="56" t="n">
        <f aca="false">Q143</f>
        <v>192874.738287705</v>
      </c>
      <c r="G144" s="56" t="n">
        <f aca="false">IF(AND(MOD(A144-1,12)=0,B144&lt;=Inputs!$C$7,E144=0),Inputs!$C$6,0)</f>
        <v>0</v>
      </c>
      <c r="H144" s="56" t="n">
        <f aca="false">IF(B144=1,G144*Inputs!$C$9,0)</f>
        <v>0</v>
      </c>
      <c r="I144" s="56" t="n">
        <f aca="false">I143+G144</f>
        <v>120000</v>
      </c>
      <c r="J144" s="56" t="n">
        <f aca="false">(F144+G144+H144)*((1+D144)^(1/12)-1)</f>
        <v>1090.54181183643</v>
      </c>
      <c r="K144" s="56" t="n">
        <f aca="false">(F144+G144+H144+J144)*(Inputs!$C$14+IF(B144&lt;=10,Inputs!$C$12,Inputs!$C$13))/12</f>
        <v>96.9826400497709</v>
      </c>
      <c r="L144" s="56" t="n">
        <f aca="false">IF(OR(E144=1,A144&lt;=Inputs!$C$15),0,MAX(Inputs!$C$8*I144-(F144+G144+H144+J144-K144),0))</f>
        <v>0</v>
      </c>
      <c r="M144" s="56" t="n">
        <f aca="false">L144*INDEX(Rates!$B$2:$C$101,C144+1,IF(Inputs!$C$5="Male",1,2))/1000/12*Inputs!$C$16</f>
        <v>0</v>
      </c>
      <c r="N144" s="56" t="n">
        <f aca="false">IF($V$1=1,MAX(F144+G144+H144+J144-K144-M144,0)*Inputs!$C$22/12,0)</f>
        <v>0</v>
      </c>
      <c r="O144" s="56" t="n">
        <f aca="false">IF(AND(MOD(A144,12)=0,B144&gt;=Inputs!$C$18),MAX(F144+G144+H144+J144-K144-M144-N144,0)*Inputs!$C$17,0)</f>
        <v>0</v>
      </c>
      <c r="P144" s="56" t="n">
        <f aca="false">F144+G144+H144+J144-K144-M144-N144+O144</f>
        <v>193868.297459492</v>
      </c>
      <c r="Q144" s="56" t="n">
        <f aca="false">IF(OR(E144=1,P144&lt;=0),0,P144)</f>
        <v>193868.297459492</v>
      </c>
      <c r="R144" s="15" t="n">
        <f aca="false">IF(OR(E144=1,AND(P144&lt;=0,I144&gt;0)),1,0)</f>
        <v>0</v>
      </c>
      <c r="S144" s="15" t="n">
        <f aca="false">IF(L144&gt;0,1,0)</f>
        <v>0</v>
      </c>
    </row>
    <row r="145" customFormat="false" ht="15" hidden="false" customHeight="false" outlineLevel="0" collapsed="false">
      <c r="A145" s="15" t="n">
        <v>144</v>
      </c>
      <c r="B145" s="15" t="n">
        <f aca="false">INT((A145-1)/12)+1</f>
        <v>12</v>
      </c>
      <c r="C145" s="15" t="n">
        <f aca="false">MIN(Inputs!$C$4+B145-1,99)</f>
        <v>85</v>
      </c>
      <c r="D145" s="55" t="n">
        <f aca="false">Inputs!$C$30</f>
        <v>0.07</v>
      </c>
      <c r="E145" s="15" t="n">
        <f aca="false">R144</f>
        <v>0</v>
      </c>
      <c r="F145" s="56" t="n">
        <f aca="false">Q144</f>
        <v>193868.297459492</v>
      </c>
      <c r="G145" s="56" t="n">
        <f aca="false">IF(AND(MOD(A145-1,12)=0,B145&lt;=Inputs!$C$7,E145=0),Inputs!$C$6,0)</f>
        <v>0</v>
      </c>
      <c r="H145" s="56" t="n">
        <f aca="false">IF(B145=1,G145*Inputs!$C$9,0)</f>
        <v>0</v>
      </c>
      <c r="I145" s="56" t="n">
        <f aca="false">I144+G145</f>
        <v>120000</v>
      </c>
      <c r="J145" s="56" t="n">
        <f aca="false">(F145+G145+H145)*((1+D145)^(1/12)-1)</f>
        <v>1096.1595398447</v>
      </c>
      <c r="K145" s="56" t="n">
        <f aca="false">(F145+G145+H145+J145)*(Inputs!$C$14+IF(B145&lt;=10,Inputs!$C$12,Inputs!$C$13))/12</f>
        <v>97.4822284996683</v>
      </c>
      <c r="L145" s="56" t="n">
        <f aca="false">IF(OR(E145=1,A145&lt;=Inputs!$C$15),0,MAX(Inputs!$C$8*I145-(F145+G145+H145+J145-K145),0))</f>
        <v>0</v>
      </c>
      <c r="M145" s="56" t="n">
        <f aca="false">L145*INDEX(Rates!$B$2:$C$101,C145+1,IF(Inputs!$C$5="Male",1,2))/1000/12*Inputs!$C$16</f>
        <v>0</v>
      </c>
      <c r="N145" s="56" t="n">
        <f aca="false">IF($V$1=1,MAX(F145+G145+H145+J145-K145-M145,0)*Inputs!$C$22/12,0)</f>
        <v>0</v>
      </c>
      <c r="O145" s="56" t="n">
        <f aca="false">IF(AND(MOD(A145,12)=0,B145&gt;=Inputs!$C$18),MAX(F145+G145+H145+J145-K145-M145-N145,0)*Inputs!$C$17,0)</f>
        <v>974.334873854185</v>
      </c>
      <c r="P145" s="56" t="n">
        <f aca="false">F145+G145+H145+J145-K145-M145-N145+O145</f>
        <v>195841.309644691</v>
      </c>
      <c r="Q145" s="56" t="n">
        <f aca="false">IF(OR(E145=1,P145&lt;=0),0,P145)</f>
        <v>195841.309644691</v>
      </c>
      <c r="R145" s="15" t="n">
        <f aca="false">IF(OR(E145=1,AND(P145&lt;=0,I145&gt;0)),1,0)</f>
        <v>0</v>
      </c>
      <c r="S145" s="15" t="n">
        <f aca="false">IF(L145&gt;0,1,0)</f>
        <v>0</v>
      </c>
    </row>
    <row r="146" customFormat="false" ht="15" hidden="false" customHeight="false" outlineLevel="0" collapsed="false">
      <c r="A146" s="15" t="n">
        <v>145</v>
      </c>
      <c r="B146" s="15" t="n">
        <f aca="false">INT((A146-1)/12)+1</f>
        <v>13</v>
      </c>
      <c r="C146" s="15" t="n">
        <f aca="false">MIN(Inputs!$C$4+B146-1,99)</f>
        <v>86</v>
      </c>
      <c r="D146" s="55" t="n">
        <f aca="false">Inputs!$C$30</f>
        <v>0.07</v>
      </c>
      <c r="E146" s="15" t="n">
        <f aca="false">R145</f>
        <v>0</v>
      </c>
      <c r="F146" s="56" t="n">
        <f aca="false">Q145</f>
        <v>195841.309644691</v>
      </c>
      <c r="G146" s="56" t="n">
        <f aca="false">IF(AND(MOD(A146-1,12)=0,B146&lt;=Inputs!$C$7,E146=0),Inputs!$C$6,0)</f>
        <v>0</v>
      </c>
      <c r="H146" s="56" t="n">
        <f aca="false">IF(B146=1,G146*Inputs!$C$9,0)</f>
        <v>0</v>
      </c>
      <c r="I146" s="56" t="n">
        <f aca="false">I145+G146</f>
        <v>120000</v>
      </c>
      <c r="J146" s="56" t="n">
        <f aca="false">(F146+G146+H146)*((1+D146)^(1/12)-1)</f>
        <v>1107.31523759094</v>
      </c>
      <c r="K146" s="56" t="n">
        <f aca="false">(F146+G146+H146+J146)*(Inputs!$C$14+IF(B146&lt;=10,Inputs!$C$12,Inputs!$C$13))/12</f>
        <v>98.474312441141</v>
      </c>
      <c r="L146" s="56" t="n">
        <f aca="false">IF(OR(E146=1,A146&lt;=Inputs!$C$15),0,MAX(Inputs!$C$8*I146-(F146+G146+H146+J146-K146),0))</f>
        <v>0</v>
      </c>
      <c r="M146" s="56" t="n">
        <f aca="false">L146*INDEX(Rates!$B$2:$C$101,C146+1,IF(Inputs!$C$5="Male",1,2))/1000/12*Inputs!$C$16</f>
        <v>0</v>
      </c>
      <c r="N146" s="56" t="n">
        <f aca="false">IF($V$1=1,MAX(F146+G146+H146+J146-K146-M146,0)*Inputs!$C$22/12,0)</f>
        <v>0</v>
      </c>
      <c r="O146" s="56" t="n">
        <f aca="false">IF(AND(MOD(A146,12)=0,B146&gt;=Inputs!$C$18),MAX(F146+G146+H146+J146-K146-M146-N146,0)*Inputs!$C$17,0)</f>
        <v>0</v>
      </c>
      <c r="P146" s="56" t="n">
        <f aca="false">F146+G146+H146+J146-K146-M146-N146+O146</f>
        <v>196850.150569841</v>
      </c>
      <c r="Q146" s="56" t="n">
        <f aca="false">IF(OR(E146=1,P146&lt;=0),0,P146)</f>
        <v>196850.150569841</v>
      </c>
      <c r="R146" s="15" t="n">
        <f aca="false">IF(OR(E146=1,AND(P146&lt;=0,I146&gt;0)),1,0)</f>
        <v>0</v>
      </c>
      <c r="S146" s="15" t="n">
        <f aca="false">IF(L146&gt;0,1,0)</f>
        <v>0</v>
      </c>
    </row>
    <row r="147" customFormat="false" ht="15" hidden="false" customHeight="false" outlineLevel="0" collapsed="false">
      <c r="A147" s="15" t="n">
        <v>146</v>
      </c>
      <c r="B147" s="15" t="n">
        <f aca="false">INT((A147-1)/12)+1</f>
        <v>13</v>
      </c>
      <c r="C147" s="15" t="n">
        <f aca="false">MIN(Inputs!$C$4+B147-1,99)</f>
        <v>86</v>
      </c>
      <c r="D147" s="55" t="n">
        <f aca="false">Inputs!$C$30</f>
        <v>0.07</v>
      </c>
      <c r="E147" s="15" t="n">
        <f aca="false">R146</f>
        <v>0</v>
      </c>
      <c r="F147" s="56" t="n">
        <f aca="false">Q146</f>
        <v>196850.150569841</v>
      </c>
      <c r="G147" s="56" t="n">
        <f aca="false">IF(AND(MOD(A147-1,12)=0,B147&lt;=Inputs!$C$7,E147=0),Inputs!$C$6,0)</f>
        <v>0</v>
      </c>
      <c r="H147" s="56" t="n">
        <f aca="false">IF(B147=1,G147*Inputs!$C$9,0)</f>
        <v>0</v>
      </c>
      <c r="I147" s="56" t="n">
        <f aca="false">I146+G147</f>
        <v>120000</v>
      </c>
      <c r="J147" s="56" t="n">
        <f aca="false">(F147+G147+H147)*((1+D147)^(1/12)-1)</f>
        <v>1113.0193708545</v>
      </c>
      <c r="K147" s="56" t="n">
        <f aca="false">(F147+G147+H147+J147)*(Inputs!$C$14+IF(B147&lt;=10,Inputs!$C$12,Inputs!$C$13))/12</f>
        <v>98.9815849703477</v>
      </c>
      <c r="L147" s="56" t="n">
        <f aca="false">IF(OR(E147=1,A147&lt;=Inputs!$C$15),0,MAX(Inputs!$C$8*I147-(F147+G147+H147+J147-K147),0))</f>
        <v>0</v>
      </c>
      <c r="M147" s="56" t="n">
        <f aca="false">L147*INDEX(Rates!$B$2:$C$101,C147+1,IF(Inputs!$C$5="Male",1,2))/1000/12*Inputs!$C$16</f>
        <v>0</v>
      </c>
      <c r="N147" s="56" t="n">
        <f aca="false">IF($V$1=1,MAX(F147+G147+H147+J147-K147-M147,0)*Inputs!$C$22/12,0)</f>
        <v>0</v>
      </c>
      <c r="O147" s="56" t="n">
        <f aca="false">IF(AND(MOD(A147,12)=0,B147&gt;=Inputs!$C$18),MAX(F147+G147+H147+J147-K147-M147-N147,0)*Inputs!$C$17,0)</f>
        <v>0</v>
      </c>
      <c r="P147" s="56" t="n">
        <f aca="false">F147+G147+H147+J147-K147-M147-N147+O147</f>
        <v>197864.188355725</v>
      </c>
      <c r="Q147" s="56" t="n">
        <f aca="false">IF(OR(E147=1,P147&lt;=0),0,P147)</f>
        <v>197864.188355725</v>
      </c>
      <c r="R147" s="15" t="n">
        <f aca="false">IF(OR(E147=1,AND(P147&lt;=0,I147&gt;0)),1,0)</f>
        <v>0</v>
      </c>
      <c r="S147" s="15" t="n">
        <f aca="false">IF(L147&gt;0,1,0)</f>
        <v>0</v>
      </c>
    </row>
    <row r="148" customFormat="false" ht="15" hidden="false" customHeight="false" outlineLevel="0" collapsed="false">
      <c r="A148" s="15" t="n">
        <v>147</v>
      </c>
      <c r="B148" s="15" t="n">
        <f aca="false">INT((A148-1)/12)+1</f>
        <v>13</v>
      </c>
      <c r="C148" s="15" t="n">
        <f aca="false">MIN(Inputs!$C$4+B148-1,99)</f>
        <v>86</v>
      </c>
      <c r="D148" s="55" t="n">
        <f aca="false">Inputs!$C$30</f>
        <v>0.07</v>
      </c>
      <c r="E148" s="15" t="n">
        <f aca="false">R147</f>
        <v>0</v>
      </c>
      <c r="F148" s="56" t="n">
        <f aca="false">Q147</f>
        <v>197864.188355725</v>
      </c>
      <c r="G148" s="56" t="n">
        <f aca="false">IF(AND(MOD(A148-1,12)=0,B148&lt;=Inputs!$C$7,E148=0),Inputs!$C$6,0)</f>
        <v>0</v>
      </c>
      <c r="H148" s="56" t="n">
        <f aca="false">IF(B148=1,G148*Inputs!$C$9,0)</f>
        <v>0</v>
      </c>
      <c r="I148" s="56" t="n">
        <f aca="false">I147+G148</f>
        <v>120000</v>
      </c>
      <c r="J148" s="56" t="n">
        <f aca="false">(F148+G148+H148)*((1+D148)^(1/12)-1)</f>
        <v>1118.75288792421</v>
      </c>
      <c r="K148" s="56" t="n">
        <f aca="false">(F148+G148+H148+J148)*(Inputs!$C$14+IF(B148&lt;=10,Inputs!$C$12,Inputs!$C$13))/12</f>
        <v>99.4914706218247</v>
      </c>
      <c r="L148" s="56" t="n">
        <f aca="false">IF(OR(E148=1,A148&lt;=Inputs!$C$15),0,MAX(Inputs!$C$8*I148-(F148+G148+H148+J148-K148),0))</f>
        <v>0</v>
      </c>
      <c r="M148" s="56" t="n">
        <f aca="false">L148*INDEX(Rates!$B$2:$C$101,C148+1,IF(Inputs!$C$5="Male",1,2))/1000/12*Inputs!$C$16</f>
        <v>0</v>
      </c>
      <c r="N148" s="56" t="n">
        <f aca="false">IF($V$1=1,MAX(F148+G148+H148+J148-K148-M148,0)*Inputs!$C$22/12,0)</f>
        <v>0</v>
      </c>
      <c r="O148" s="56" t="n">
        <f aca="false">IF(AND(MOD(A148,12)=0,B148&gt;=Inputs!$C$18),MAX(F148+G148+H148+J148-K148-M148-N148,0)*Inputs!$C$17,0)</f>
        <v>0</v>
      </c>
      <c r="P148" s="56" t="n">
        <f aca="false">F148+G148+H148+J148-K148-M148-N148+O148</f>
        <v>198883.449773028</v>
      </c>
      <c r="Q148" s="56" t="n">
        <f aca="false">IF(OR(E148=1,P148&lt;=0),0,P148)</f>
        <v>198883.449773028</v>
      </c>
      <c r="R148" s="15" t="n">
        <f aca="false">IF(OR(E148=1,AND(P148&lt;=0,I148&gt;0)),1,0)</f>
        <v>0</v>
      </c>
      <c r="S148" s="15" t="n">
        <f aca="false">IF(L148&gt;0,1,0)</f>
        <v>0</v>
      </c>
    </row>
    <row r="149" customFormat="false" ht="15" hidden="false" customHeight="false" outlineLevel="0" collapsed="false">
      <c r="A149" s="15" t="n">
        <v>148</v>
      </c>
      <c r="B149" s="15" t="n">
        <f aca="false">INT((A149-1)/12)+1</f>
        <v>13</v>
      </c>
      <c r="C149" s="15" t="n">
        <f aca="false">MIN(Inputs!$C$4+B149-1,99)</f>
        <v>86</v>
      </c>
      <c r="D149" s="55" t="n">
        <f aca="false">Inputs!$C$30</f>
        <v>0.07</v>
      </c>
      <c r="E149" s="15" t="n">
        <f aca="false">R148</f>
        <v>0</v>
      </c>
      <c r="F149" s="56" t="n">
        <f aca="false">Q148</f>
        <v>198883.449773028</v>
      </c>
      <c r="G149" s="56" t="n">
        <f aca="false">IF(AND(MOD(A149-1,12)=0,B149&lt;=Inputs!$C$7,E149=0),Inputs!$C$6,0)</f>
        <v>0</v>
      </c>
      <c r="H149" s="56" t="n">
        <f aca="false">IF(B149=1,G149*Inputs!$C$9,0)</f>
        <v>0</v>
      </c>
      <c r="I149" s="56" t="n">
        <f aca="false">I148+G149</f>
        <v>120000</v>
      </c>
      <c r="J149" s="56" t="n">
        <f aca="false">(F149+G149+H149)*((1+D149)^(1/12)-1)</f>
        <v>1124.51594016541</v>
      </c>
      <c r="K149" s="56" t="n">
        <f aca="false">(F149+G149+H149+J149)*(Inputs!$C$14+IF(B149&lt;=10,Inputs!$C$12,Inputs!$C$13))/12</f>
        <v>100.003982856596</v>
      </c>
      <c r="L149" s="56" t="n">
        <f aca="false">IF(OR(E149=1,A149&lt;=Inputs!$C$15),0,MAX(Inputs!$C$8*I149-(F149+G149+H149+J149-K149),0))</f>
        <v>0</v>
      </c>
      <c r="M149" s="56" t="n">
        <f aca="false">L149*INDEX(Rates!$B$2:$C$101,C149+1,IF(Inputs!$C$5="Male",1,2))/1000/12*Inputs!$C$16</f>
        <v>0</v>
      </c>
      <c r="N149" s="56" t="n">
        <f aca="false">IF($V$1=1,MAX(F149+G149+H149+J149-K149-M149,0)*Inputs!$C$22/12,0)</f>
        <v>0</v>
      </c>
      <c r="O149" s="56" t="n">
        <f aca="false">IF(AND(MOD(A149,12)=0,B149&gt;=Inputs!$C$18),MAX(F149+G149+H149+J149-K149-M149-N149,0)*Inputs!$C$17,0)</f>
        <v>0</v>
      </c>
      <c r="P149" s="56" t="n">
        <f aca="false">F149+G149+H149+J149-K149-M149-N149+O149</f>
        <v>199907.961730336</v>
      </c>
      <c r="Q149" s="56" t="n">
        <f aca="false">IF(OR(E149=1,P149&lt;=0),0,P149)</f>
        <v>199907.961730336</v>
      </c>
      <c r="R149" s="15" t="n">
        <f aca="false">IF(OR(E149=1,AND(P149&lt;=0,I149&gt;0)),1,0)</f>
        <v>0</v>
      </c>
      <c r="S149" s="15" t="n">
        <f aca="false">IF(L149&gt;0,1,0)</f>
        <v>0</v>
      </c>
    </row>
    <row r="150" customFormat="false" ht="15" hidden="false" customHeight="false" outlineLevel="0" collapsed="false">
      <c r="A150" s="15" t="n">
        <v>149</v>
      </c>
      <c r="B150" s="15" t="n">
        <f aca="false">INT((A150-1)/12)+1</f>
        <v>13</v>
      </c>
      <c r="C150" s="15" t="n">
        <f aca="false">MIN(Inputs!$C$4+B150-1,99)</f>
        <v>86</v>
      </c>
      <c r="D150" s="55" t="n">
        <f aca="false">Inputs!$C$30</f>
        <v>0.07</v>
      </c>
      <c r="E150" s="15" t="n">
        <f aca="false">R149</f>
        <v>0</v>
      </c>
      <c r="F150" s="56" t="n">
        <f aca="false">Q149</f>
        <v>199907.961730336</v>
      </c>
      <c r="G150" s="56" t="n">
        <f aca="false">IF(AND(MOD(A150-1,12)=0,B150&lt;=Inputs!$C$7,E150=0),Inputs!$C$6,0)</f>
        <v>0</v>
      </c>
      <c r="H150" s="56" t="n">
        <f aca="false">IF(B150=1,G150*Inputs!$C$9,0)</f>
        <v>0</v>
      </c>
      <c r="I150" s="56" t="n">
        <f aca="false">I149+G150</f>
        <v>120000</v>
      </c>
      <c r="J150" s="56" t="n">
        <f aca="false">(F150+G150+H150)*((1+D150)^(1/12)-1)</f>
        <v>1130.30867972317</v>
      </c>
      <c r="K150" s="56" t="n">
        <f aca="false">(F150+G150+H150+J150)*(Inputs!$C$14+IF(B150&lt;=10,Inputs!$C$12,Inputs!$C$13))/12</f>
        <v>100.51913520503</v>
      </c>
      <c r="L150" s="56" t="n">
        <f aca="false">IF(OR(E150=1,A150&lt;=Inputs!$C$15),0,MAX(Inputs!$C$8*I150-(F150+G150+H150+J150-K150),0))</f>
        <v>0</v>
      </c>
      <c r="M150" s="56" t="n">
        <f aca="false">L150*INDEX(Rates!$B$2:$C$101,C150+1,IF(Inputs!$C$5="Male",1,2))/1000/12*Inputs!$C$16</f>
        <v>0</v>
      </c>
      <c r="N150" s="56" t="n">
        <f aca="false">IF($V$1=1,MAX(F150+G150+H150+J150-K150-M150,0)*Inputs!$C$22/12,0)</f>
        <v>0</v>
      </c>
      <c r="O150" s="56" t="n">
        <f aca="false">IF(AND(MOD(A150,12)=0,B150&gt;=Inputs!$C$18),MAX(F150+G150+H150+J150-K150-M150-N150,0)*Inputs!$C$17,0)</f>
        <v>0</v>
      </c>
      <c r="P150" s="56" t="n">
        <f aca="false">F150+G150+H150+J150-K150-M150-N150+O150</f>
        <v>200937.751274854</v>
      </c>
      <c r="Q150" s="56" t="n">
        <f aca="false">IF(OR(E150=1,P150&lt;=0),0,P150)</f>
        <v>200937.751274854</v>
      </c>
      <c r="R150" s="15" t="n">
        <f aca="false">IF(OR(E150=1,AND(P150&lt;=0,I150&gt;0)),1,0)</f>
        <v>0</v>
      </c>
      <c r="S150" s="15" t="n">
        <f aca="false">IF(L150&gt;0,1,0)</f>
        <v>0</v>
      </c>
    </row>
    <row r="151" customFormat="false" ht="15" hidden="false" customHeight="false" outlineLevel="0" collapsed="false">
      <c r="A151" s="15" t="n">
        <v>150</v>
      </c>
      <c r="B151" s="15" t="n">
        <f aca="false">INT((A151-1)/12)+1</f>
        <v>13</v>
      </c>
      <c r="C151" s="15" t="n">
        <f aca="false">MIN(Inputs!$C$4+B151-1,99)</f>
        <v>86</v>
      </c>
      <c r="D151" s="55" t="n">
        <f aca="false">Inputs!$C$30</f>
        <v>0.07</v>
      </c>
      <c r="E151" s="15" t="n">
        <f aca="false">R150</f>
        <v>0</v>
      </c>
      <c r="F151" s="56" t="n">
        <f aca="false">Q150</f>
        <v>200937.751274854</v>
      </c>
      <c r="G151" s="56" t="n">
        <f aca="false">IF(AND(MOD(A151-1,12)=0,B151&lt;=Inputs!$C$7,E151=0),Inputs!$C$6,0)</f>
        <v>0</v>
      </c>
      <c r="H151" s="56" t="n">
        <f aca="false">IF(B151=1,G151*Inputs!$C$9,0)</f>
        <v>0</v>
      </c>
      <c r="I151" s="56" t="n">
        <f aca="false">I150+G151</f>
        <v>120000</v>
      </c>
      <c r="J151" s="56" t="n">
        <f aca="false">(F151+G151+H151)*((1+D151)^(1/12)-1)</f>
        <v>1136.13125952631</v>
      </c>
      <c r="K151" s="56" t="n">
        <f aca="false">(F151+G151+H151+J151)*(Inputs!$C$14+IF(B151&lt;=10,Inputs!$C$12,Inputs!$C$13))/12</f>
        <v>101.03694126719</v>
      </c>
      <c r="L151" s="56" t="n">
        <f aca="false">IF(OR(E151=1,A151&lt;=Inputs!$C$15),0,MAX(Inputs!$C$8*I151-(F151+G151+H151+J151-K151),0))</f>
        <v>0</v>
      </c>
      <c r="M151" s="56" t="n">
        <f aca="false">L151*INDEX(Rates!$B$2:$C$101,C151+1,IF(Inputs!$C$5="Male",1,2))/1000/12*Inputs!$C$16</f>
        <v>0</v>
      </c>
      <c r="N151" s="56" t="n">
        <f aca="false">IF($V$1=1,MAX(F151+G151+H151+J151-K151-M151,0)*Inputs!$C$22/12,0)</f>
        <v>0</v>
      </c>
      <c r="O151" s="56" t="n">
        <f aca="false">IF(AND(MOD(A151,12)=0,B151&gt;=Inputs!$C$18),MAX(F151+G151+H151+J151-K151-M151-N151,0)*Inputs!$C$17,0)</f>
        <v>0</v>
      </c>
      <c r="P151" s="56" t="n">
        <f aca="false">F151+G151+H151+J151-K151-M151-N151+O151</f>
        <v>201972.845593114</v>
      </c>
      <c r="Q151" s="56" t="n">
        <f aca="false">IF(OR(E151=1,P151&lt;=0),0,P151)</f>
        <v>201972.845593114</v>
      </c>
      <c r="R151" s="15" t="n">
        <f aca="false">IF(OR(E151=1,AND(P151&lt;=0,I151&gt;0)),1,0)</f>
        <v>0</v>
      </c>
      <c r="S151" s="15" t="n">
        <f aca="false">IF(L151&gt;0,1,0)</f>
        <v>0</v>
      </c>
    </row>
    <row r="152" customFormat="false" ht="15" hidden="false" customHeight="false" outlineLevel="0" collapsed="false">
      <c r="A152" s="15" t="n">
        <v>151</v>
      </c>
      <c r="B152" s="15" t="n">
        <f aca="false">INT((A152-1)/12)+1</f>
        <v>13</v>
      </c>
      <c r="C152" s="15" t="n">
        <f aca="false">MIN(Inputs!$C$4+B152-1,99)</f>
        <v>86</v>
      </c>
      <c r="D152" s="55" t="n">
        <f aca="false">Inputs!$C$30</f>
        <v>0.07</v>
      </c>
      <c r="E152" s="15" t="n">
        <f aca="false">R151</f>
        <v>0</v>
      </c>
      <c r="F152" s="56" t="n">
        <f aca="false">Q151</f>
        <v>201972.845593114</v>
      </c>
      <c r="G152" s="56" t="n">
        <f aca="false">IF(AND(MOD(A152-1,12)=0,B152&lt;=Inputs!$C$7,E152=0),Inputs!$C$6,0)</f>
        <v>0</v>
      </c>
      <c r="H152" s="56" t="n">
        <f aca="false">IF(B152=1,G152*Inputs!$C$9,0)</f>
        <v>0</v>
      </c>
      <c r="I152" s="56" t="n">
        <f aca="false">I151+G152</f>
        <v>120000</v>
      </c>
      <c r="J152" s="56" t="n">
        <f aca="false">(F152+G152+H152)*((1+D152)^(1/12)-1)</f>
        <v>1141.98383329142</v>
      </c>
      <c r="K152" s="56" t="n">
        <f aca="false">(F152+G152+H152+J152)*(Inputs!$C$14+IF(B152&lt;=10,Inputs!$C$12,Inputs!$C$13))/12</f>
        <v>101.557414713202</v>
      </c>
      <c r="L152" s="56" t="n">
        <f aca="false">IF(OR(E152=1,A152&lt;=Inputs!$C$15),0,MAX(Inputs!$C$8*I152-(F152+G152+H152+J152-K152),0))</f>
        <v>0</v>
      </c>
      <c r="M152" s="56" t="n">
        <f aca="false">L152*INDEX(Rates!$B$2:$C$101,C152+1,IF(Inputs!$C$5="Male",1,2))/1000/12*Inputs!$C$16</f>
        <v>0</v>
      </c>
      <c r="N152" s="56" t="n">
        <f aca="false">IF($V$1=1,MAX(F152+G152+H152+J152-K152-M152,0)*Inputs!$C$22/12,0)</f>
        <v>0</v>
      </c>
      <c r="O152" s="56" t="n">
        <f aca="false">IF(AND(MOD(A152,12)=0,B152&gt;=Inputs!$C$18),MAX(F152+G152+H152+J152-K152-M152-N152,0)*Inputs!$C$17,0)</f>
        <v>0</v>
      </c>
      <c r="P152" s="56" t="n">
        <f aca="false">F152+G152+H152+J152-K152-M152-N152+O152</f>
        <v>203013.272011692</v>
      </c>
      <c r="Q152" s="56" t="n">
        <f aca="false">IF(OR(E152=1,P152&lt;=0),0,P152)</f>
        <v>203013.272011692</v>
      </c>
      <c r="R152" s="15" t="n">
        <f aca="false">IF(OR(E152=1,AND(P152&lt;=0,I152&gt;0)),1,0)</f>
        <v>0</v>
      </c>
      <c r="S152" s="15" t="n">
        <f aca="false">IF(L152&gt;0,1,0)</f>
        <v>0</v>
      </c>
    </row>
    <row r="153" customFormat="false" ht="15" hidden="false" customHeight="false" outlineLevel="0" collapsed="false">
      <c r="A153" s="15" t="n">
        <v>152</v>
      </c>
      <c r="B153" s="15" t="n">
        <f aca="false">INT((A153-1)/12)+1</f>
        <v>13</v>
      </c>
      <c r="C153" s="15" t="n">
        <f aca="false">MIN(Inputs!$C$4+B153-1,99)</f>
        <v>86</v>
      </c>
      <c r="D153" s="55" t="n">
        <f aca="false">Inputs!$C$30</f>
        <v>0.07</v>
      </c>
      <c r="E153" s="15" t="n">
        <f aca="false">R152</f>
        <v>0</v>
      </c>
      <c r="F153" s="56" t="n">
        <f aca="false">Q152</f>
        <v>203013.272011692</v>
      </c>
      <c r="G153" s="56" t="n">
        <f aca="false">IF(AND(MOD(A153-1,12)=0,B153&lt;=Inputs!$C$7,E153=0),Inputs!$C$6,0)</f>
        <v>0</v>
      </c>
      <c r="H153" s="56" t="n">
        <f aca="false">IF(B153=1,G153*Inputs!$C$9,0)</f>
        <v>0</v>
      </c>
      <c r="I153" s="56" t="n">
        <f aca="false">I152+G153</f>
        <v>120000</v>
      </c>
      <c r="J153" s="56" t="n">
        <f aca="false">(F153+G153+H153)*((1+D153)^(1/12)-1)</f>
        <v>1147.86655552696</v>
      </c>
      <c r="K153" s="56" t="n">
        <f aca="false">(F153+G153+H153+J153)*(Inputs!$C$14+IF(B153&lt;=10,Inputs!$C$12,Inputs!$C$13))/12</f>
        <v>102.080569283609</v>
      </c>
      <c r="L153" s="56" t="n">
        <f aca="false">IF(OR(E153=1,A153&lt;=Inputs!$C$15),0,MAX(Inputs!$C$8*I153-(F153+G153+H153+J153-K153),0))</f>
        <v>0</v>
      </c>
      <c r="M153" s="56" t="n">
        <f aca="false">L153*INDEX(Rates!$B$2:$C$101,C153+1,IF(Inputs!$C$5="Male",1,2))/1000/12*Inputs!$C$16</f>
        <v>0</v>
      </c>
      <c r="N153" s="56" t="n">
        <f aca="false">IF($V$1=1,MAX(F153+G153+H153+J153-K153-M153,0)*Inputs!$C$22/12,0)</f>
        <v>0</v>
      </c>
      <c r="O153" s="56" t="n">
        <f aca="false">IF(AND(MOD(A153,12)=0,B153&gt;=Inputs!$C$18),MAX(F153+G153+H153+J153-K153-M153-N153,0)*Inputs!$C$17,0)</f>
        <v>0</v>
      </c>
      <c r="P153" s="56" t="n">
        <f aca="false">F153+G153+H153+J153-K153-M153-N153+O153</f>
        <v>204059.057997935</v>
      </c>
      <c r="Q153" s="56" t="n">
        <f aca="false">IF(OR(E153=1,P153&lt;=0),0,P153)</f>
        <v>204059.057997935</v>
      </c>
      <c r="R153" s="15" t="n">
        <f aca="false">IF(OR(E153=1,AND(P153&lt;=0,I153&gt;0)),1,0)</f>
        <v>0</v>
      </c>
      <c r="S153" s="15" t="n">
        <f aca="false">IF(L153&gt;0,1,0)</f>
        <v>0</v>
      </c>
    </row>
    <row r="154" customFormat="false" ht="15" hidden="false" customHeight="false" outlineLevel="0" collapsed="false">
      <c r="A154" s="15" t="n">
        <v>153</v>
      </c>
      <c r="B154" s="15" t="n">
        <f aca="false">INT((A154-1)/12)+1</f>
        <v>13</v>
      </c>
      <c r="C154" s="15" t="n">
        <f aca="false">MIN(Inputs!$C$4+B154-1,99)</f>
        <v>86</v>
      </c>
      <c r="D154" s="55" t="n">
        <f aca="false">Inputs!$C$30</f>
        <v>0.07</v>
      </c>
      <c r="E154" s="15" t="n">
        <f aca="false">R153</f>
        <v>0</v>
      </c>
      <c r="F154" s="56" t="n">
        <f aca="false">Q153</f>
        <v>204059.057997935</v>
      </c>
      <c r="G154" s="56" t="n">
        <f aca="false">IF(AND(MOD(A154-1,12)=0,B154&lt;=Inputs!$C$7,E154=0),Inputs!$C$6,0)</f>
        <v>0</v>
      </c>
      <c r="H154" s="56" t="n">
        <f aca="false">IF(B154=1,G154*Inputs!$C$9,0)</f>
        <v>0</v>
      </c>
      <c r="I154" s="56" t="n">
        <f aca="false">I153+G154</f>
        <v>120000</v>
      </c>
      <c r="J154" s="56" t="n">
        <f aca="false">(F154+G154+H154)*((1+D154)^(1/12)-1)</f>
        <v>1153.77958153729</v>
      </c>
      <c r="K154" s="56" t="n">
        <f aca="false">(F154+G154+H154+J154)*(Inputs!$C$14+IF(B154&lt;=10,Inputs!$C$12,Inputs!$C$13))/12</f>
        <v>102.606418789736</v>
      </c>
      <c r="L154" s="56" t="n">
        <f aca="false">IF(OR(E154=1,A154&lt;=Inputs!$C$15),0,MAX(Inputs!$C$8*I154-(F154+G154+H154+J154-K154),0))</f>
        <v>0</v>
      </c>
      <c r="M154" s="56" t="n">
        <f aca="false">L154*INDEX(Rates!$B$2:$C$101,C154+1,IF(Inputs!$C$5="Male",1,2))/1000/12*Inputs!$C$16</f>
        <v>0</v>
      </c>
      <c r="N154" s="56" t="n">
        <f aca="false">IF($V$1=1,MAX(F154+G154+H154+J154-K154-M154,0)*Inputs!$C$22/12,0)</f>
        <v>0</v>
      </c>
      <c r="O154" s="56" t="n">
        <f aca="false">IF(AND(MOD(A154,12)=0,B154&gt;=Inputs!$C$18),MAX(F154+G154+H154+J154-K154-M154-N154,0)*Inputs!$C$17,0)</f>
        <v>0</v>
      </c>
      <c r="P154" s="56" t="n">
        <f aca="false">F154+G154+H154+J154-K154-M154-N154+O154</f>
        <v>205110.231160683</v>
      </c>
      <c r="Q154" s="56" t="n">
        <f aca="false">IF(OR(E154=1,P154&lt;=0),0,P154)</f>
        <v>205110.231160683</v>
      </c>
      <c r="R154" s="15" t="n">
        <f aca="false">IF(OR(E154=1,AND(P154&lt;=0,I154&gt;0)),1,0)</f>
        <v>0</v>
      </c>
      <c r="S154" s="15" t="n">
        <f aca="false">IF(L154&gt;0,1,0)</f>
        <v>0</v>
      </c>
    </row>
    <row r="155" customFormat="false" ht="15" hidden="false" customHeight="false" outlineLevel="0" collapsed="false">
      <c r="A155" s="15" t="n">
        <v>154</v>
      </c>
      <c r="B155" s="15" t="n">
        <f aca="false">INT((A155-1)/12)+1</f>
        <v>13</v>
      </c>
      <c r="C155" s="15" t="n">
        <f aca="false">MIN(Inputs!$C$4+B155-1,99)</f>
        <v>86</v>
      </c>
      <c r="D155" s="55" t="n">
        <f aca="false">Inputs!$C$30</f>
        <v>0.07</v>
      </c>
      <c r="E155" s="15" t="n">
        <f aca="false">R154</f>
        <v>0</v>
      </c>
      <c r="F155" s="56" t="n">
        <f aca="false">Q154</f>
        <v>205110.231160683</v>
      </c>
      <c r="G155" s="56" t="n">
        <f aca="false">IF(AND(MOD(A155-1,12)=0,B155&lt;=Inputs!$C$7,E155=0),Inputs!$C$6,0)</f>
        <v>0</v>
      </c>
      <c r="H155" s="56" t="n">
        <f aca="false">IF(B155=1,G155*Inputs!$C$9,0)</f>
        <v>0</v>
      </c>
      <c r="I155" s="56" t="n">
        <f aca="false">I154+G155</f>
        <v>120000</v>
      </c>
      <c r="J155" s="56" t="n">
        <f aca="false">(F155+G155+H155)*((1+D155)^(1/12)-1)</f>
        <v>1159.7230674268</v>
      </c>
      <c r="K155" s="56" t="n">
        <f aca="false">(F155+G155+H155+J155)*(Inputs!$C$14+IF(B155&lt;=10,Inputs!$C$12,Inputs!$C$13))/12</f>
        <v>103.134977114055</v>
      </c>
      <c r="L155" s="56" t="n">
        <f aca="false">IF(OR(E155=1,A155&lt;=Inputs!$C$15),0,MAX(Inputs!$C$8*I155-(F155+G155+H155+J155-K155),0))</f>
        <v>0</v>
      </c>
      <c r="M155" s="56" t="n">
        <f aca="false">L155*INDEX(Rates!$B$2:$C$101,C155+1,IF(Inputs!$C$5="Male",1,2))/1000/12*Inputs!$C$16</f>
        <v>0</v>
      </c>
      <c r="N155" s="56" t="n">
        <f aca="false">IF($V$1=1,MAX(F155+G155+H155+J155-K155-M155,0)*Inputs!$C$22/12,0)</f>
        <v>0</v>
      </c>
      <c r="O155" s="56" t="n">
        <f aca="false">IF(AND(MOD(A155,12)=0,B155&gt;=Inputs!$C$18),MAX(F155+G155+H155+J155-K155-M155-N155,0)*Inputs!$C$17,0)</f>
        <v>0</v>
      </c>
      <c r="P155" s="56" t="n">
        <f aca="false">F155+G155+H155+J155-K155-M155-N155+O155</f>
        <v>206166.819250995</v>
      </c>
      <c r="Q155" s="56" t="n">
        <f aca="false">IF(OR(E155=1,P155&lt;=0),0,P155)</f>
        <v>206166.819250995</v>
      </c>
      <c r="R155" s="15" t="n">
        <f aca="false">IF(OR(E155=1,AND(P155&lt;=0,I155&gt;0)),1,0)</f>
        <v>0</v>
      </c>
      <c r="S155" s="15" t="n">
        <f aca="false">IF(L155&gt;0,1,0)</f>
        <v>0</v>
      </c>
    </row>
    <row r="156" customFormat="false" ht="15" hidden="false" customHeight="false" outlineLevel="0" collapsed="false">
      <c r="A156" s="15" t="n">
        <v>155</v>
      </c>
      <c r="B156" s="15" t="n">
        <f aca="false">INT((A156-1)/12)+1</f>
        <v>13</v>
      </c>
      <c r="C156" s="15" t="n">
        <f aca="false">MIN(Inputs!$C$4+B156-1,99)</f>
        <v>86</v>
      </c>
      <c r="D156" s="55" t="n">
        <f aca="false">Inputs!$C$30</f>
        <v>0.07</v>
      </c>
      <c r="E156" s="15" t="n">
        <f aca="false">R155</f>
        <v>0</v>
      </c>
      <c r="F156" s="56" t="n">
        <f aca="false">Q155</f>
        <v>206166.819250995</v>
      </c>
      <c r="G156" s="56" t="n">
        <f aca="false">IF(AND(MOD(A156-1,12)=0,B156&lt;=Inputs!$C$7,E156=0),Inputs!$C$6,0)</f>
        <v>0</v>
      </c>
      <c r="H156" s="56" t="n">
        <f aca="false">IF(B156=1,G156*Inputs!$C$9,0)</f>
        <v>0</v>
      </c>
      <c r="I156" s="56" t="n">
        <f aca="false">I155+G156</f>
        <v>120000</v>
      </c>
      <c r="J156" s="56" t="n">
        <f aca="false">(F156+G156+H156)*((1+D156)^(1/12)-1)</f>
        <v>1165.69717010403</v>
      </c>
      <c r="K156" s="56" t="n">
        <f aca="false">(F156+G156+H156+J156)*(Inputs!$C$14+IF(B156&lt;=10,Inputs!$C$12,Inputs!$C$13))/12</f>
        <v>103.66625821055</v>
      </c>
      <c r="L156" s="56" t="n">
        <f aca="false">IF(OR(E156=1,A156&lt;=Inputs!$C$15),0,MAX(Inputs!$C$8*I156-(F156+G156+H156+J156-K156),0))</f>
        <v>0</v>
      </c>
      <c r="M156" s="56" t="n">
        <f aca="false">L156*INDEX(Rates!$B$2:$C$101,C156+1,IF(Inputs!$C$5="Male",1,2))/1000/12*Inputs!$C$16</f>
        <v>0</v>
      </c>
      <c r="N156" s="56" t="n">
        <f aca="false">IF($V$1=1,MAX(F156+G156+H156+J156-K156-M156,0)*Inputs!$C$22/12,0)</f>
        <v>0</v>
      </c>
      <c r="O156" s="56" t="n">
        <f aca="false">IF(AND(MOD(A156,12)=0,B156&gt;=Inputs!$C$18),MAX(F156+G156+H156+J156-K156-M156-N156,0)*Inputs!$C$17,0)</f>
        <v>0</v>
      </c>
      <c r="P156" s="56" t="n">
        <f aca="false">F156+G156+H156+J156-K156-M156-N156+O156</f>
        <v>207228.850162889</v>
      </c>
      <c r="Q156" s="56" t="n">
        <f aca="false">IF(OR(E156=1,P156&lt;=0),0,P156)</f>
        <v>207228.850162889</v>
      </c>
      <c r="R156" s="15" t="n">
        <f aca="false">IF(OR(E156=1,AND(P156&lt;=0,I156&gt;0)),1,0)</f>
        <v>0</v>
      </c>
      <c r="S156" s="15" t="n">
        <f aca="false">IF(L156&gt;0,1,0)</f>
        <v>0</v>
      </c>
    </row>
    <row r="157" customFormat="false" ht="15" hidden="false" customHeight="false" outlineLevel="0" collapsed="false">
      <c r="A157" s="15" t="n">
        <v>156</v>
      </c>
      <c r="B157" s="15" t="n">
        <f aca="false">INT((A157-1)/12)+1</f>
        <v>13</v>
      </c>
      <c r="C157" s="15" t="n">
        <f aca="false">MIN(Inputs!$C$4+B157-1,99)</f>
        <v>86</v>
      </c>
      <c r="D157" s="55" t="n">
        <f aca="false">Inputs!$C$30</f>
        <v>0.07</v>
      </c>
      <c r="E157" s="15" t="n">
        <f aca="false">R156</f>
        <v>0</v>
      </c>
      <c r="F157" s="56" t="n">
        <f aca="false">Q156</f>
        <v>207228.850162889</v>
      </c>
      <c r="G157" s="56" t="n">
        <f aca="false">IF(AND(MOD(A157-1,12)=0,B157&lt;=Inputs!$C$7,E157=0),Inputs!$C$6,0)</f>
        <v>0</v>
      </c>
      <c r="H157" s="56" t="n">
        <f aca="false">IF(B157=1,G157*Inputs!$C$9,0)</f>
        <v>0</v>
      </c>
      <c r="I157" s="56" t="n">
        <f aca="false">I156+G157</f>
        <v>120000</v>
      </c>
      <c r="J157" s="56" t="n">
        <f aca="false">(F157+G157+H157)*((1+D157)^(1/12)-1)</f>
        <v>1171.7020472858</v>
      </c>
      <c r="K157" s="56" t="n">
        <f aca="false">(F157+G157+H157+J157)*(Inputs!$C$14+IF(B157&lt;=10,Inputs!$C$12,Inputs!$C$13))/12</f>
        <v>104.200276105087</v>
      </c>
      <c r="L157" s="56" t="n">
        <f aca="false">IF(OR(E157=1,A157&lt;=Inputs!$C$15),0,MAX(Inputs!$C$8*I157-(F157+G157+H157+J157-K157),0))</f>
        <v>0</v>
      </c>
      <c r="M157" s="56" t="n">
        <f aca="false">L157*INDEX(Rates!$B$2:$C$101,C157+1,IF(Inputs!$C$5="Male",1,2))/1000/12*Inputs!$C$16</f>
        <v>0</v>
      </c>
      <c r="N157" s="56" t="n">
        <f aca="false">IF($V$1=1,MAX(F157+G157+H157+J157-K157-M157,0)*Inputs!$C$22/12,0)</f>
        <v>0</v>
      </c>
      <c r="O157" s="56" t="n">
        <f aca="false">IF(AND(MOD(A157,12)=0,B157&gt;=Inputs!$C$18),MAX(F157+G157+H157+J157-K157-M157-N157,0)*Inputs!$C$17,0)</f>
        <v>1041.48175967035</v>
      </c>
      <c r="P157" s="56" t="n">
        <f aca="false">F157+G157+H157+J157-K157-M157-N157+O157</f>
        <v>209337.83369374</v>
      </c>
      <c r="Q157" s="56" t="n">
        <f aca="false">IF(OR(E157=1,P157&lt;=0),0,P157)</f>
        <v>209337.83369374</v>
      </c>
      <c r="R157" s="15" t="n">
        <f aca="false">IF(OR(E157=1,AND(P157&lt;=0,I157&gt;0)),1,0)</f>
        <v>0</v>
      </c>
      <c r="S157" s="15" t="n">
        <f aca="false">IF(L157&gt;0,1,0)</f>
        <v>0</v>
      </c>
    </row>
    <row r="158" customFormat="false" ht="15" hidden="false" customHeight="false" outlineLevel="0" collapsed="false">
      <c r="A158" s="15" t="n">
        <v>157</v>
      </c>
      <c r="B158" s="15" t="n">
        <f aca="false">INT((A158-1)/12)+1</f>
        <v>14</v>
      </c>
      <c r="C158" s="15" t="n">
        <f aca="false">MIN(Inputs!$C$4+B158-1,99)</f>
        <v>87</v>
      </c>
      <c r="D158" s="55" t="n">
        <f aca="false">Inputs!$C$30</f>
        <v>0.07</v>
      </c>
      <c r="E158" s="15" t="n">
        <f aca="false">R157</f>
        <v>0</v>
      </c>
      <c r="F158" s="56" t="n">
        <f aca="false">Q157</f>
        <v>209337.83369374</v>
      </c>
      <c r="G158" s="56" t="n">
        <f aca="false">IF(AND(MOD(A158-1,12)=0,B158&lt;=Inputs!$C$7,E158=0),Inputs!$C$6,0)</f>
        <v>0</v>
      </c>
      <c r="H158" s="56" t="n">
        <f aca="false">IF(B158=1,G158*Inputs!$C$9,0)</f>
        <v>0</v>
      </c>
      <c r="I158" s="56" t="n">
        <f aca="false">I157+G158</f>
        <v>120000</v>
      </c>
      <c r="J158" s="56" t="n">
        <f aca="false">(F158+G158+H158)*((1+D158)^(1/12)-1)</f>
        <v>1183.62654678887</v>
      </c>
      <c r="K158" s="56" t="n">
        <f aca="false">(F158+G158+H158+J158)*(Inputs!$C$14+IF(B158&lt;=10,Inputs!$C$12,Inputs!$C$13))/12</f>
        <v>105.260730120264</v>
      </c>
      <c r="L158" s="56" t="n">
        <f aca="false">IF(OR(E158=1,A158&lt;=Inputs!$C$15),0,MAX(Inputs!$C$8*I158-(F158+G158+H158+J158-K158),0))</f>
        <v>0</v>
      </c>
      <c r="M158" s="56" t="n">
        <f aca="false">L158*INDEX(Rates!$B$2:$C$101,C158+1,IF(Inputs!$C$5="Male",1,2))/1000/12*Inputs!$C$16</f>
        <v>0</v>
      </c>
      <c r="N158" s="56" t="n">
        <f aca="false">IF($V$1=1,MAX(F158+G158+H158+J158-K158-M158,0)*Inputs!$C$22/12,0)</f>
        <v>0</v>
      </c>
      <c r="O158" s="56" t="n">
        <f aca="false">IF(AND(MOD(A158,12)=0,B158&gt;=Inputs!$C$18),MAX(F158+G158+H158+J158-K158-M158-N158,0)*Inputs!$C$17,0)</f>
        <v>0</v>
      </c>
      <c r="P158" s="56" t="n">
        <f aca="false">F158+G158+H158+J158-K158-M158-N158+O158</f>
        <v>210416.199510409</v>
      </c>
      <c r="Q158" s="56" t="n">
        <f aca="false">IF(OR(E158=1,P158&lt;=0),0,P158)</f>
        <v>210416.199510409</v>
      </c>
      <c r="R158" s="15" t="n">
        <f aca="false">IF(OR(E158=1,AND(P158&lt;=0,I158&gt;0)),1,0)</f>
        <v>0</v>
      </c>
      <c r="S158" s="15" t="n">
        <f aca="false">IF(L158&gt;0,1,0)</f>
        <v>0</v>
      </c>
    </row>
    <row r="159" customFormat="false" ht="15" hidden="false" customHeight="false" outlineLevel="0" collapsed="false">
      <c r="A159" s="15" t="n">
        <v>158</v>
      </c>
      <c r="B159" s="15" t="n">
        <f aca="false">INT((A159-1)/12)+1</f>
        <v>14</v>
      </c>
      <c r="C159" s="15" t="n">
        <f aca="false">MIN(Inputs!$C$4+B159-1,99)</f>
        <v>87</v>
      </c>
      <c r="D159" s="55" t="n">
        <f aca="false">Inputs!$C$30</f>
        <v>0.07</v>
      </c>
      <c r="E159" s="15" t="n">
        <f aca="false">R158</f>
        <v>0</v>
      </c>
      <c r="F159" s="56" t="n">
        <f aca="false">Q158</f>
        <v>210416.199510409</v>
      </c>
      <c r="G159" s="56" t="n">
        <f aca="false">IF(AND(MOD(A159-1,12)=0,B159&lt;=Inputs!$C$7,E159=0),Inputs!$C$6,0)</f>
        <v>0</v>
      </c>
      <c r="H159" s="56" t="n">
        <f aca="false">IF(B159=1,G159*Inputs!$C$9,0)</f>
        <v>0</v>
      </c>
      <c r="I159" s="56" t="n">
        <f aca="false">I158+G159</f>
        <v>120000</v>
      </c>
      <c r="J159" s="56" t="n">
        <f aca="false">(F159+G159+H159)*((1+D159)^(1/12)-1)</f>
        <v>1189.72378389712</v>
      </c>
      <c r="K159" s="56" t="n">
        <f aca="false">(F159+G159+H159+J159)*(Inputs!$C$14+IF(B159&lt;=10,Inputs!$C$12,Inputs!$C$13))/12</f>
        <v>105.802961647153</v>
      </c>
      <c r="L159" s="56" t="n">
        <f aca="false">IF(OR(E159=1,A159&lt;=Inputs!$C$15),0,MAX(Inputs!$C$8*I159-(F159+G159+H159+J159-K159),0))</f>
        <v>0</v>
      </c>
      <c r="M159" s="56" t="n">
        <f aca="false">L159*INDEX(Rates!$B$2:$C$101,C159+1,IF(Inputs!$C$5="Male",1,2))/1000/12*Inputs!$C$16</f>
        <v>0</v>
      </c>
      <c r="N159" s="56" t="n">
        <f aca="false">IF($V$1=1,MAX(F159+G159+H159+J159-K159-M159,0)*Inputs!$C$22/12,0)</f>
        <v>0</v>
      </c>
      <c r="O159" s="56" t="n">
        <f aca="false">IF(AND(MOD(A159,12)=0,B159&gt;=Inputs!$C$18),MAX(F159+G159+H159+J159-K159-M159-N159,0)*Inputs!$C$17,0)</f>
        <v>0</v>
      </c>
      <c r="P159" s="56" t="n">
        <f aca="false">F159+G159+H159+J159-K159-M159-N159+O159</f>
        <v>211500.120332659</v>
      </c>
      <c r="Q159" s="56" t="n">
        <f aca="false">IF(OR(E159=1,P159&lt;=0),0,P159)</f>
        <v>211500.120332659</v>
      </c>
      <c r="R159" s="15" t="n">
        <f aca="false">IF(OR(E159=1,AND(P159&lt;=0,I159&gt;0)),1,0)</f>
        <v>0</v>
      </c>
      <c r="S159" s="15" t="n">
        <f aca="false">IF(L159&gt;0,1,0)</f>
        <v>0</v>
      </c>
    </row>
    <row r="160" customFormat="false" ht="15" hidden="false" customHeight="false" outlineLevel="0" collapsed="false">
      <c r="A160" s="15" t="n">
        <v>159</v>
      </c>
      <c r="B160" s="15" t="n">
        <f aca="false">INT((A160-1)/12)+1</f>
        <v>14</v>
      </c>
      <c r="C160" s="15" t="n">
        <f aca="false">MIN(Inputs!$C$4+B160-1,99)</f>
        <v>87</v>
      </c>
      <c r="D160" s="55" t="n">
        <f aca="false">Inputs!$C$30</f>
        <v>0.07</v>
      </c>
      <c r="E160" s="15" t="n">
        <f aca="false">R159</f>
        <v>0</v>
      </c>
      <c r="F160" s="56" t="n">
        <f aca="false">Q159</f>
        <v>211500.120332659</v>
      </c>
      <c r="G160" s="56" t="n">
        <f aca="false">IF(AND(MOD(A160-1,12)=0,B160&lt;=Inputs!$C$7,E160=0),Inputs!$C$6,0)</f>
        <v>0</v>
      </c>
      <c r="H160" s="56" t="n">
        <f aca="false">IF(B160=1,G160*Inputs!$C$9,0)</f>
        <v>0</v>
      </c>
      <c r="I160" s="56" t="n">
        <f aca="false">I159+G160</f>
        <v>120000</v>
      </c>
      <c r="J160" s="56" t="n">
        <f aca="false">(F160+G160+H160)*((1+D160)^(1/12)-1)</f>
        <v>1195.85242981456</v>
      </c>
      <c r="K160" s="56" t="n">
        <f aca="false">(F160+G160+H160+J160)*(Inputs!$C$14+IF(B160&lt;=10,Inputs!$C$12,Inputs!$C$13))/12</f>
        <v>106.347986381237</v>
      </c>
      <c r="L160" s="56" t="n">
        <f aca="false">IF(OR(E160=1,A160&lt;=Inputs!$C$15),0,MAX(Inputs!$C$8*I160-(F160+G160+H160+J160-K160),0))</f>
        <v>0</v>
      </c>
      <c r="M160" s="56" t="n">
        <f aca="false">L160*INDEX(Rates!$B$2:$C$101,C160+1,IF(Inputs!$C$5="Male",1,2))/1000/12*Inputs!$C$16</f>
        <v>0</v>
      </c>
      <c r="N160" s="56" t="n">
        <f aca="false">IF($V$1=1,MAX(F160+G160+H160+J160-K160-M160,0)*Inputs!$C$22/12,0)</f>
        <v>0</v>
      </c>
      <c r="O160" s="56" t="n">
        <f aca="false">IF(AND(MOD(A160,12)=0,B160&gt;=Inputs!$C$18),MAX(F160+G160+H160+J160-K160-M160-N160,0)*Inputs!$C$17,0)</f>
        <v>0</v>
      </c>
      <c r="P160" s="56" t="n">
        <f aca="false">F160+G160+H160+J160-K160-M160-N160+O160</f>
        <v>212589.624776092</v>
      </c>
      <c r="Q160" s="56" t="n">
        <f aca="false">IF(OR(E160=1,P160&lt;=0),0,P160)</f>
        <v>212589.624776092</v>
      </c>
      <c r="R160" s="15" t="n">
        <f aca="false">IF(OR(E160=1,AND(P160&lt;=0,I160&gt;0)),1,0)</f>
        <v>0</v>
      </c>
      <c r="S160" s="15" t="n">
        <f aca="false">IF(L160&gt;0,1,0)</f>
        <v>0</v>
      </c>
    </row>
    <row r="161" customFormat="false" ht="15" hidden="false" customHeight="false" outlineLevel="0" collapsed="false">
      <c r="A161" s="15" t="n">
        <v>160</v>
      </c>
      <c r="B161" s="15" t="n">
        <f aca="false">INT((A161-1)/12)+1</f>
        <v>14</v>
      </c>
      <c r="C161" s="15" t="n">
        <f aca="false">MIN(Inputs!$C$4+B161-1,99)</f>
        <v>87</v>
      </c>
      <c r="D161" s="55" t="n">
        <f aca="false">Inputs!$C$30</f>
        <v>0.07</v>
      </c>
      <c r="E161" s="15" t="n">
        <f aca="false">R160</f>
        <v>0</v>
      </c>
      <c r="F161" s="56" t="n">
        <f aca="false">Q160</f>
        <v>212589.624776092</v>
      </c>
      <c r="G161" s="56" t="n">
        <f aca="false">IF(AND(MOD(A161-1,12)=0,B161&lt;=Inputs!$C$7,E161=0),Inputs!$C$6,0)</f>
        <v>0</v>
      </c>
      <c r="H161" s="56" t="n">
        <f aca="false">IF(B161=1,G161*Inputs!$C$9,0)</f>
        <v>0</v>
      </c>
      <c r="I161" s="56" t="n">
        <f aca="false">I160+G161</f>
        <v>120000</v>
      </c>
      <c r="J161" s="56" t="n">
        <f aca="false">(F161+G161+H161)*((1+D161)^(1/12)-1)</f>
        <v>1202.01264633796</v>
      </c>
      <c r="K161" s="56" t="n">
        <f aca="false">(F161+G161+H161+J161)*(Inputs!$C$14+IF(B161&lt;=10,Inputs!$C$12,Inputs!$C$13))/12</f>
        <v>106.895818711215</v>
      </c>
      <c r="L161" s="56" t="n">
        <f aca="false">IF(OR(E161=1,A161&lt;=Inputs!$C$15),0,MAX(Inputs!$C$8*I161-(F161+G161+H161+J161-K161),0))</f>
        <v>0</v>
      </c>
      <c r="M161" s="56" t="n">
        <f aca="false">L161*INDEX(Rates!$B$2:$C$101,C161+1,IF(Inputs!$C$5="Male",1,2))/1000/12*Inputs!$C$16</f>
        <v>0</v>
      </c>
      <c r="N161" s="56" t="n">
        <f aca="false">IF($V$1=1,MAX(F161+G161+H161+J161-K161-M161,0)*Inputs!$C$22/12,0)</f>
        <v>0</v>
      </c>
      <c r="O161" s="56" t="n">
        <f aca="false">IF(AND(MOD(A161,12)=0,B161&gt;=Inputs!$C$18),MAX(F161+G161+H161+J161-K161-M161-N161,0)*Inputs!$C$17,0)</f>
        <v>0</v>
      </c>
      <c r="P161" s="56" t="n">
        <f aca="false">F161+G161+H161+J161-K161-M161-N161+O161</f>
        <v>213684.741603719</v>
      </c>
      <c r="Q161" s="56" t="n">
        <f aca="false">IF(OR(E161=1,P161&lt;=0),0,P161)</f>
        <v>213684.741603719</v>
      </c>
      <c r="R161" s="15" t="n">
        <f aca="false">IF(OR(E161=1,AND(P161&lt;=0,I161&gt;0)),1,0)</f>
        <v>0</v>
      </c>
      <c r="S161" s="15" t="n">
        <f aca="false">IF(L161&gt;0,1,0)</f>
        <v>0</v>
      </c>
    </row>
    <row r="162" customFormat="false" ht="15" hidden="false" customHeight="false" outlineLevel="0" collapsed="false">
      <c r="A162" s="15" t="n">
        <v>161</v>
      </c>
      <c r="B162" s="15" t="n">
        <f aca="false">INT((A162-1)/12)+1</f>
        <v>14</v>
      </c>
      <c r="C162" s="15" t="n">
        <f aca="false">MIN(Inputs!$C$4+B162-1,99)</f>
        <v>87</v>
      </c>
      <c r="D162" s="55" t="n">
        <f aca="false">Inputs!$C$30</f>
        <v>0.07</v>
      </c>
      <c r="E162" s="15" t="n">
        <f aca="false">R161</f>
        <v>0</v>
      </c>
      <c r="F162" s="56" t="n">
        <f aca="false">Q161</f>
        <v>213684.741603719</v>
      </c>
      <c r="G162" s="56" t="n">
        <f aca="false">IF(AND(MOD(A162-1,12)=0,B162&lt;=Inputs!$C$7,E162=0),Inputs!$C$6,0)</f>
        <v>0</v>
      </c>
      <c r="H162" s="56" t="n">
        <f aca="false">IF(B162=1,G162*Inputs!$C$9,0)</f>
        <v>0</v>
      </c>
      <c r="I162" s="56" t="n">
        <f aca="false">I161+G162</f>
        <v>120000</v>
      </c>
      <c r="J162" s="56" t="n">
        <f aca="false">(F162+G162+H162)*((1+D162)^(1/12)-1)</f>
        <v>1208.20459609755</v>
      </c>
      <c r="K162" s="56" t="n">
        <f aca="false">(F162+G162+H162+J162)*(Inputs!$C$14+IF(B162&lt;=10,Inputs!$C$12,Inputs!$C$13))/12</f>
        <v>107.446473099908</v>
      </c>
      <c r="L162" s="56" t="n">
        <f aca="false">IF(OR(E162=1,A162&lt;=Inputs!$C$15),0,MAX(Inputs!$C$8*I162-(F162+G162+H162+J162-K162),0))</f>
        <v>0</v>
      </c>
      <c r="M162" s="56" t="n">
        <f aca="false">L162*INDEX(Rates!$B$2:$C$101,C162+1,IF(Inputs!$C$5="Male",1,2))/1000/12*Inputs!$C$16</f>
        <v>0</v>
      </c>
      <c r="N162" s="56" t="n">
        <f aca="false">IF($V$1=1,MAX(F162+G162+H162+J162-K162-M162,0)*Inputs!$C$22/12,0)</f>
        <v>0</v>
      </c>
      <c r="O162" s="56" t="n">
        <f aca="false">IF(AND(MOD(A162,12)=0,B162&gt;=Inputs!$C$18),MAX(F162+G162+H162+J162-K162-M162-N162,0)*Inputs!$C$17,0)</f>
        <v>0</v>
      </c>
      <c r="P162" s="56" t="n">
        <f aca="false">F162+G162+H162+J162-K162-M162-N162+O162</f>
        <v>214785.499726716</v>
      </c>
      <c r="Q162" s="56" t="n">
        <f aca="false">IF(OR(E162=1,P162&lt;=0),0,P162)</f>
        <v>214785.499726716</v>
      </c>
      <c r="R162" s="15" t="n">
        <f aca="false">IF(OR(E162=1,AND(P162&lt;=0,I162&gt;0)),1,0)</f>
        <v>0</v>
      </c>
      <c r="S162" s="15" t="n">
        <f aca="false">IF(L162&gt;0,1,0)</f>
        <v>0</v>
      </c>
    </row>
    <row r="163" customFormat="false" ht="15" hidden="false" customHeight="false" outlineLevel="0" collapsed="false">
      <c r="A163" s="15" t="n">
        <v>162</v>
      </c>
      <c r="B163" s="15" t="n">
        <f aca="false">INT((A163-1)/12)+1</f>
        <v>14</v>
      </c>
      <c r="C163" s="15" t="n">
        <f aca="false">MIN(Inputs!$C$4+B163-1,99)</f>
        <v>87</v>
      </c>
      <c r="D163" s="55" t="n">
        <f aca="false">Inputs!$C$30</f>
        <v>0.07</v>
      </c>
      <c r="E163" s="15" t="n">
        <f aca="false">R162</f>
        <v>0</v>
      </c>
      <c r="F163" s="56" t="n">
        <f aca="false">Q162</f>
        <v>214785.499726716</v>
      </c>
      <c r="G163" s="56" t="n">
        <f aca="false">IF(AND(MOD(A163-1,12)=0,B163&lt;=Inputs!$C$7,E163=0),Inputs!$C$6,0)</f>
        <v>0</v>
      </c>
      <c r="H163" s="56" t="n">
        <f aca="false">IF(B163=1,G163*Inputs!$C$9,0)</f>
        <v>0</v>
      </c>
      <c r="I163" s="56" t="n">
        <f aca="false">I162+G163</f>
        <v>120000</v>
      </c>
      <c r="J163" s="56" t="n">
        <f aca="false">(F163+G163+H163)*((1+D163)^(1/12)-1)</f>
        <v>1214.42844256135</v>
      </c>
      <c r="K163" s="56" t="n">
        <f aca="false">(F163+G163+H163+J163)*(Inputs!$C$14+IF(B163&lt;=10,Inputs!$C$12,Inputs!$C$13))/12</f>
        <v>107.999964084639</v>
      </c>
      <c r="L163" s="56" t="n">
        <f aca="false">IF(OR(E163=1,A163&lt;=Inputs!$C$15),0,MAX(Inputs!$C$8*I163-(F163+G163+H163+J163-K163),0))</f>
        <v>0</v>
      </c>
      <c r="M163" s="56" t="n">
        <f aca="false">L163*INDEX(Rates!$B$2:$C$101,C163+1,IF(Inputs!$C$5="Male",1,2))/1000/12*Inputs!$C$16</f>
        <v>0</v>
      </c>
      <c r="N163" s="56" t="n">
        <f aca="false">IF($V$1=1,MAX(F163+G163+H163+J163-K163-M163,0)*Inputs!$C$22/12,0)</f>
        <v>0</v>
      </c>
      <c r="O163" s="56" t="n">
        <f aca="false">IF(AND(MOD(A163,12)=0,B163&gt;=Inputs!$C$18),MAX(F163+G163+H163+J163-K163-M163-N163,0)*Inputs!$C$17,0)</f>
        <v>0</v>
      </c>
      <c r="P163" s="56" t="n">
        <f aca="false">F163+G163+H163+J163-K163-M163-N163+O163</f>
        <v>215891.928205193</v>
      </c>
      <c r="Q163" s="56" t="n">
        <f aca="false">IF(OR(E163=1,P163&lt;=0),0,P163)</f>
        <v>215891.928205193</v>
      </c>
      <c r="R163" s="15" t="n">
        <f aca="false">IF(OR(E163=1,AND(P163&lt;=0,I163&gt;0)),1,0)</f>
        <v>0</v>
      </c>
      <c r="S163" s="15" t="n">
        <f aca="false">IF(L163&gt;0,1,0)</f>
        <v>0</v>
      </c>
    </row>
    <row r="164" customFormat="false" ht="15" hidden="false" customHeight="false" outlineLevel="0" collapsed="false">
      <c r="A164" s="15" t="n">
        <v>163</v>
      </c>
      <c r="B164" s="15" t="n">
        <f aca="false">INT((A164-1)/12)+1</f>
        <v>14</v>
      </c>
      <c r="C164" s="15" t="n">
        <f aca="false">MIN(Inputs!$C$4+B164-1,99)</f>
        <v>87</v>
      </c>
      <c r="D164" s="55" t="n">
        <f aca="false">Inputs!$C$30</f>
        <v>0.07</v>
      </c>
      <c r="E164" s="15" t="n">
        <f aca="false">R163</f>
        <v>0</v>
      </c>
      <c r="F164" s="56" t="n">
        <f aca="false">Q163</f>
        <v>215891.928205193</v>
      </c>
      <c r="G164" s="56" t="n">
        <f aca="false">IF(AND(MOD(A164-1,12)=0,B164&lt;=Inputs!$C$7,E164=0),Inputs!$C$6,0)</f>
        <v>0</v>
      </c>
      <c r="H164" s="56" t="n">
        <f aca="false">IF(B164=1,G164*Inputs!$C$9,0)</f>
        <v>0</v>
      </c>
      <c r="I164" s="56" t="n">
        <f aca="false">I163+G164</f>
        <v>120000</v>
      </c>
      <c r="J164" s="56" t="n">
        <f aca="false">(F164+G164+H164)*((1+D164)^(1/12)-1)</f>
        <v>1220.68435003942</v>
      </c>
      <c r="K164" s="56" t="n">
        <f aca="false">(F164+G164+H164+J164)*(Inputs!$C$14+IF(B164&lt;=10,Inputs!$C$12,Inputs!$C$13))/12</f>
        <v>108.556306277616</v>
      </c>
      <c r="L164" s="56" t="n">
        <f aca="false">IF(OR(E164=1,A164&lt;=Inputs!$C$15),0,MAX(Inputs!$C$8*I164-(F164+G164+H164+J164-K164),0))</f>
        <v>0</v>
      </c>
      <c r="M164" s="56" t="n">
        <f aca="false">L164*INDEX(Rates!$B$2:$C$101,C164+1,IF(Inputs!$C$5="Male",1,2))/1000/12*Inputs!$C$16</f>
        <v>0</v>
      </c>
      <c r="N164" s="56" t="n">
        <f aca="false">IF($V$1=1,MAX(F164+G164+H164+J164-K164-M164,0)*Inputs!$C$22/12,0)</f>
        <v>0</v>
      </c>
      <c r="O164" s="56" t="n">
        <f aca="false">IF(AND(MOD(A164,12)=0,B164&gt;=Inputs!$C$18),MAX(F164+G164+H164+J164-K164-M164-N164,0)*Inputs!$C$17,0)</f>
        <v>0</v>
      </c>
      <c r="P164" s="56" t="n">
        <f aca="false">F164+G164+H164+J164-K164-M164-N164+O164</f>
        <v>217004.056248955</v>
      </c>
      <c r="Q164" s="56" t="n">
        <f aca="false">IF(OR(E164=1,P164&lt;=0),0,P164)</f>
        <v>217004.056248955</v>
      </c>
      <c r="R164" s="15" t="n">
        <f aca="false">IF(OR(E164=1,AND(P164&lt;=0,I164&gt;0)),1,0)</f>
        <v>0</v>
      </c>
      <c r="S164" s="15" t="n">
        <f aca="false">IF(L164&gt;0,1,0)</f>
        <v>0</v>
      </c>
    </row>
    <row r="165" customFormat="false" ht="15" hidden="false" customHeight="false" outlineLevel="0" collapsed="false">
      <c r="A165" s="15" t="n">
        <v>164</v>
      </c>
      <c r="B165" s="15" t="n">
        <f aca="false">INT((A165-1)/12)+1</f>
        <v>14</v>
      </c>
      <c r="C165" s="15" t="n">
        <f aca="false">MIN(Inputs!$C$4+B165-1,99)</f>
        <v>87</v>
      </c>
      <c r="D165" s="55" t="n">
        <f aca="false">Inputs!$C$30</f>
        <v>0.07</v>
      </c>
      <c r="E165" s="15" t="n">
        <f aca="false">R164</f>
        <v>0</v>
      </c>
      <c r="F165" s="56" t="n">
        <f aca="false">Q164</f>
        <v>217004.056248955</v>
      </c>
      <c r="G165" s="56" t="n">
        <f aca="false">IF(AND(MOD(A165-1,12)=0,B165&lt;=Inputs!$C$7,E165=0),Inputs!$C$6,0)</f>
        <v>0</v>
      </c>
      <c r="H165" s="56" t="n">
        <f aca="false">IF(B165=1,G165*Inputs!$C$9,0)</f>
        <v>0</v>
      </c>
      <c r="I165" s="56" t="n">
        <f aca="false">I164+G165</f>
        <v>120000</v>
      </c>
      <c r="J165" s="56" t="n">
        <f aca="false">(F165+G165+H165)*((1+D165)^(1/12)-1)</f>
        <v>1226.97248368826</v>
      </c>
      <c r="K165" s="56" t="n">
        <f aca="false">(F165+G165+H165+J165)*(Inputs!$C$14+IF(B165&lt;=10,Inputs!$C$12,Inputs!$C$13))/12</f>
        <v>109.115514366322</v>
      </c>
      <c r="L165" s="56" t="n">
        <f aca="false">IF(OR(E165=1,A165&lt;=Inputs!$C$15),0,MAX(Inputs!$C$8*I165-(F165+G165+H165+J165-K165),0))</f>
        <v>0</v>
      </c>
      <c r="M165" s="56" t="n">
        <f aca="false">L165*INDEX(Rates!$B$2:$C$101,C165+1,IF(Inputs!$C$5="Male",1,2))/1000/12*Inputs!$C$16</f>
        <v>0</v>
      </c>
      <c r="N165" s="56" t="n">
        <f aca="false">IF($V$1=1,MAX(F165+G165+H165+J165-K165-M165,0)*Inputs!$C$22/12,0)</f>
        <v>0</v>
      </c>
      <c r="O165" s="56" t="n">
        <f aca="false">IF(AND(MOD(A165,12)=0,B165&gt;=Inputs!$C$18),MAX(F165+G165+H165+J165-K165-M165-N165,0)*Inputs!$C$17,0)</f>
        <v>0</v>
      </c>
      <c r="P165" s="56" t="n">
        <f aca="false">F165+G165+H165+J165-K165-M165-N165+O165</f>
        <v>218121.913218277</v>
      </c>
      <c r="Q165" s="56" t="n">
        <f aca="false">IF(OR(E165=1,P165&lt;=0),0,P165)</f>
        <v>218121.913218277</v>
      </c>
      <c r="R165" s="15" t="n">
        <f aca="false">IF(OR(E165=1,AND(P165&lt;=0,I165&gt;0)),1,0)</f>
        <v>0</v>
      </c>
      <c r="S165" s="15" t="n">
        <f aca="false">IF(L165&gt;0,1,0)</f>
        <v>0</v>
      </c>
    </row>
    <row r="166" customFormat="false" ht="15" hidden="false" customHeight="false" outlineLevel="0" collapsed="false">
      <c r="A166" s="15" t="n">
        <v>165</v>
      </c>
      <c r="B166" s="15" t="n">
        <f aca="false">INT((A166-1)/12)+1</f>
        <v>14</v>
      </c>
      <c r="C166" s="15" t="n">
        <f aca="false">MIN(Inputs!$C$4+B166-1,99)</f>
        <v>87</v>
      </c>
      <c r="D166" s="55" t="n">
        <f aca="false">Inputs!$C$30</f>
        <v>0.07</v>
      </c>
      <c r="E166" s="15" t="n">
        <f aca="false">R165</f>
        <v>0</v>
      </c>
      <c r="F166" s="56" t="n">
        <f aca="false">Q165</f>
        <v>218121.913218277</v>
      </c>
      <c r="G166" s="56" t="n">
        <f aca="false">IF(AND(MOD(A166-1,12)=0,B166&lt;=Inputs!$C$7,E166=0),Inputs!$C$6,0)</f>
        <v>0</v>
      </c>
      <c r="H166" s="56" t="n">
        <f aca="false">IF(B166=1,G166*Inputs!$C$9,0)</f>
        <v>0</v>
      </c>
      <c r="I166" s="56" t="n">
        <f aca="false">I165+G166</f>
        <v>120000</v>
      </c>
      <c r="J166" s="56" t="n">
        <f aca="false">(F166+G166+H166)*((1+D166)^(1/12)-1)</f>
        <v>1233.29300951513</v>
      </c>
      <c r="K166" s="56" t="n">
        <f aca="false">(F166+G166+H166+J166)*(Inputs!$C$14+IF(B166&lt;=10,Inputs!$C$12,Inputs!$C$13))/12</f>
        <v>109.677603113896</v>
      </c>
      <c r="L166" s="56" t="n">
        <f aca="false">IF(OR(E166=1,A166&lt;=Inputs!$C$15),0,MAX(Inputs!$C$8*I166-(F166+G166+H166+J166-K166),0))</f>
        <v>0</v>
      </c>
      <c r="M166" s="56" t="n">
        <f aca="false">L166*INDEX(Rates!$B$2:$C$101,C166+1,IF(Inputs!$C$5="Male",1,2))/1000/12*Inputs!$C$16</f>
        <v>0</v>
      </c>
      <c r="N166" s="56" t="n">
        <f aca="false">IF($V$1=1,MAX(F166+G166+H166+J166-K166-M166,0)*Inputs!$C$22/12,0)</f>
        <v>0</v>
      </c>
      <c r="O166" s="56" t="n">
        <f aca="false">IF(AND(MOD(A166,12)=0,B166&gt;=Inputs!$C$18),MAX(F166+G166+H166+J166-K166-M166-N166,0)*Inputs!$C$17,0)</f>
        <v>0</v>
      </c>
      <c r="P166" s="56" t="n">
        <f aca="false">F166+G166+H166+J166-K166-M166-N166+O166</f>
        <v>219245.528624678</v>
      </c>
      <c r="Q166" s="56" t="n">
        <f aca="false">IF(OR(E166=1,P166&lt;=0),0,P166)</f>
        <v>219245.528624678</v>
      </c>
      <c r="R166" s="15" t="n">
        <f aca="false">IF(OR(E166=1,AND(P166&lt;=0,I166&gt;0)),1,0)</f>
        <v>0</v>
      </c>
      <c r="S166" s="15" t="n">
        <f aca="false">IF(L166&gt;0,1,0)</f>
        <v>0</v>
      </c>
    </row>
    <row r="167" customFormat="false" ht="15" hidden="false" customHeight="false" outlineLevel="0" collapsed="false">
      <c r="A167" s="15" t="n">
        <v>166</v>
      </c>
      <c r="B167" s="15" t="n">
        <f aca="false">INT((A167-1)/12)+1</f>
        <v>14</v>
      </c>
      <c r="C167" s="15" t="n">
        <f aca="false">MIN(Inputs!$C$4+B167-1,99)</f>
        <v>87</v>
      </c>
      <c r="D167" s="55" t="n">
        <f aca="false">Inputs!$C$30</f>
        <v>0.07</v>
      </c>
      <c r="E167" s="15" t="n">
        <f aca="false">R166</f>
        <v>0</v>
      </c>
      <c r="F167" s="56" t="n">
        <f aca="false">Q166</f>
        <v>219245.528624678</v>
      </c>
      <c r="G167" s="56" t="n">
        <f aca="false">IF(AND(MOD(A167-1,12)=0,B167&lt;=Inputs!$C$7,E167=0),Inputs!$C$6,0)</f>
        <v>0</v>
      </c>
      <c r="H167" s="56" t="n">
        <f aca="false">IF(B167=1,G167*Inputs!$C$9,0)</f>
        <v>0</v>
      </c>
      <c r="I167" s="56" t="n">
        <f aca="false">I166+G167</f>
        <v>120000</v>
      </c>
      <c r="J167" s="56" t="n">
        <f aca="false">(F167+G167+H167)*((1+D167)^(1/12)-1)</f>
        <v>1239.64609438245</v>
      </c>
      <c r="K167" s="56" t="n">
        <f aca="false">(F167+G167+H167+J167)*(Inputs!$C$14+IF(B167&lt;=10,Inputs!$C$12,Inputs!$C$13))/12</f>
        <v>110.24258735953</v>
      </c>
      <c r="L167" s="56" t="n">
        <f aca="false">IF(OR(E167=1,A167&lt;=Inputs!$C$15),0,MAX(Inputs!$C$8*I167-(F167+G167+H167+J167-K167),0))</f>
        <v>0</v>
      </c>
      <c r="M167" s="56" t="n">
        <f aca="false">L167*INDEX(Rates!$B$2:$C$101,C167+1,IF(Inputs!$C$5="Male",1,2))/1000/12*Inputs!$C$16</f>
        <v>0</v>
      </c>
      <c r="N167" s="56" t="n">
        <f aca="false">IF($V$1=1,MAX(F167+G167+H167+J167-K167-M167,0)*Inputs!$C$22/12,0)</f>
        <v>0</v>
      </c>
      <c r="O167" s="56" t="n">
        <f aca="false">IF(AND(MOD(A167,12)=0,B167&gt;=Inputs!$C$18),MAX(F167+G167+H167+J167-K167-M167-N167,0)*Inputs!$C$17,0)</f>
        <v>0</v>
      </c>
      <c r="P167" s="56" t="n">
        <f aca="false">F167+G167+H167+J167-K167-M167-N167+O167</f>
        <v>220374.932131701</v>
      </c>
      <c r="Q167" s="56" t="n">
        <f aca="false">IF(OR(E167=1,P167&lt;=0),0,P167)</f>
        <v>220374.932131701</v>
      </c>
      <c r="R167" s="15" t="n">
        <f aca="false">IF(OR(E167=1,AND(P167&lt;=0,I167&gt;0)),1,0)</f>
        <v>0</v>
      </c>
      <c r="S167" s="15" t="n">
        <f aca="false">IF(L167&gt;0,1,0)</f>
        <v>0</v>
      </c>
    </row>
    <row r="168" customFormat="false" ht="15" hidden="false" customHeight="false" outlineLevel="0" collapsed="false">
      <c r="A168" s="15" t="n">
        <v>167</v>
      </c>
      <c r="B168" s="15" t="n">
        <f aca="false">INT((A168-1)/12)+1</f>
        <v>14</v>
      </c>
      <c r="C168" s="15" t="n">
        <f aca="false">MIN(Inputs!$C$4+B168-1,99)</f>
        <v>87</v>
      </c>
      <c r="D168" s="55" t="n">
        <f aca="false">Inputs!$C$30</f>
        <v>0.07</v>
      </c>
      <c r="E168" s="15" t="n">
        <f aca="false">R167</f>
        <v>0</v>
      </c>
      <c r="F168" s="56" t="n">
        <f aca="false">Q167</f>
        <v>220374.932131701</v>
      </c>
      <c r="G168" s="56" t="n">
        <f aca="false">IF(AND(MOD(A168-1,12)=0,B168&lt;=Inputs!$C$7,E168=0),Inputs!$C$6,0)</f>
        <v>0</v>
      </c>
      <c r="H168" s="56" t="n">
        <f aca="false">IF(B168=1,G168*Inputs!$C$9,0)</f>
        <v>0</v>
      </c>
      <c r="I168" s="56" t="n">
        <f aca="false">I167+G168</f>
        <v>120000</v>
      </c>
      <c r="J168" s="56" t="n">
        <f aca="false">(F168+G168+H168)*((1+D168)^(1/12)-1)</f>
        <v>1246.03190601221</v>
      </c>
      <c r="K168" s="56" t="n">
        <f aca="false">(F168+G168+H168+J168)*(Inputs!$C$14+IF(B168&lt;=10,Inputs!$C$12,Inputs!$C$13))/12</f>
        <v>110.810482018857</v>
      </c>
      <c r="L168" s="56" t="n">
        <f aca="false">IF(OR(E168=1,A168&lt;=Inputs!$C$15),0,MAX(Inputs!$C$8*I168-(F168+G168+H168+J168-K168),0))</f>
        <v>0</v>
      </c>
      <c r="M168" s="56" t="n">
        <f aca="false">L168*INDEX(Rates!$B$2:$C$101,C168+1,IF(Inputs!$C$5="Male",1,2))/1000/12*Inputs!$C$16</f>
        <v>0</v>
      </c>
      <c r="N168" s="56" t="n">
        <f aca="false">IF($V$1=1,MAX(F168+G168+H168+J168-K168-M168,0)*Inputs!$C$22/12,0)</f>
        <v>0</v>
      </c>
      <c r="O168" s="56" t="n">
        <f aca="false">IF(AND(MOD(A168,12)=0,B168&gt;=Inputs!$C$18),MAX(F168+G168+H168+J168-K168-M168-N168,0)*Inputs!$C$17,0)</f>
        <v>0</v>
      </c>
      <c r="P168" s="56" t="n">
        <f aca="false">F168+G168+H168+J168-K168-M168-N168+O168</f>
        <v>221510.153555694</v>
      </c>
      <c r="Q168" s="56" t="n">
        <f aca="false">IF(OR(E168=1,P168&lt;=0),0,P168)</f>
        <v>221510.153555694</v>
      </c>
      <c r="R168" s="15" t="n">
        <f aca="false">IF(OR(E168=1,AND(P168&lt;=0,I168&gt;0)),1,0)</f>
        <v>0</v>
      </c>
      <c r="S168" s="15" t="n">
        <f aca="false">IF(L168&gt;0,1,0)</f>
        <v>0</v>
      </c>
    </row>
    <row r="169" customFormat="false" ht="15" hidden="false" customHeight="false" outlineLevel="0" collapsed="false">
      <c r="A169" s="15" t="n">
        <v>168</v>
      </c>
      <c r="B169" s="15" t="n">
        <f aca="false">INT((A169-1)/12)+1</f>
        <v>14</v>
      </c>
      <c r="C169" s="15" t="n">
        <f aca="false">MIN(Inputs!$C$4+B169-1,99)</f>
        <v>87</v>
      </c>
      <c r="D169" s="55" t="n">
        <f aca="false">Inputs!$C$30</f>
        <v>0.07</v>
      </c>
      <c r="E169" s="15" t="n">
        <f aca="false">R168</f>
        <v>0</v>
      </c>
      <c r="F169" s="56" t="n">
        <f aca="false">Q168</f>
        <v>221510.153555694</v>
      </c>
      <c r="G169" s="56" t="n">
        <f aca="false">IF(AND(MOD(A169-1,12)=0,B169&lt;=Inputs!$C$7,E169=0),Inputs!$C$6,0)</f>
        <v>0</v>
      </c>
      <c r="H169" s="56" t="n">
        <f aca="false">IF(B169=1,G169*Inputs!$C$9,0)</f>
        <v>0</v>
      </c>
      <c r="I169" s="56" t="n">
        <f aca="false">I168+G169</f>
        <v>120000</v>
      </c>
      <c r="J169" s="56" t="n">
        <f aca="false">(F169+G169+H169)*((1+D169)^(1/12)-1)</f>
        <v>1252.45061299036</v>
      </c>
      <c r="K169" s="56" t="n">
        <f aca="false">(F169+G169+H169+J169)*(Inputs!$C$14+IF(B169&lt;=10,Inputs!$C$12,Inputs!$C$13))/12</f>
        <v>111.381302084342</v>
      </c>
      <c r="L169" s="56" t="n">
        <f aca="false">IF(OR(E169=1,A169&lt;=Inputs!$C$15),0,MAX(Inputs!$C$8*I169-(F169+G169+H169+J169-K169),0))</f>
        <v>0</v>
      </c>
      <c r="M169" s="56" t="n">
        <f aca="false">L169*INDEX(Rates!$B$2:$C$101,C169+1,IF(Inputs!$C$5="Male",1,2))/1000/12*Inputs!$C$16</f>
        <v>0</v>
      </c>
      <c r="N169" s="56" t="n">
        <f aca="false">IF($V$1=1,MAX(F169+G169+H169+J169-K169-M169,0)*Inputs!$C$22/12,0)</f>
        <v>0</v>
      </c>
      <c r="O169" s="56" t="n">
        <f aca="false">IF(AND(MOD(A169,12)=0,B169&gt;=Inputs!$C$18),MAX(F169+G169+H169+J169-K169-M169-N169,0)*Inputs!$C$17,0)</f>
        <v>1113.256114333</v>
      </c>
      <c r="P169" s="56" t="n">
        <f aca="false">F169+G169+H169+J169-K169-M169-N169+O169</f>
        <v>223764.478980933</v>
      </c>
      <c r="Q169" s="56" t="n">
        <f aca="false">IF(OR(E169=1,P169&lt;=0),0,P169)</f>
        <v>223764.478980933</v>
      </c>
      <c r="R169" s="15" t="n">
        <f aca="false">IF(OR(E169=1,AND(P169&lt;=0,I169&gt;0)),1,0)</f>
        <v>0</v>
      </c>
      <c r="S169" s="15" t="n">
        <f aca="false">IF(L169&gt;0,1,0)</f>
        <v>0</v>
      </c>
    </row>
    <row r="170" customFormat="false" ht="15" hidden="false" customHeight="false" outlineLevel="0" collapsed="false">
      <c r="A170" s="15" t="n">
        <v>169</v>
      </c>
      <c r="B170" s="15" t="n">
        <f aca="false">INT((A170-1)/12)+1</f>
        <v>15</v>
      </c>
      <c r="C170" s="15" t="n">
        <f aca="false">MIN(Inputs!$C$4+B170-1,99)</f>
        <v>88</v>
      </c>
      <c r="D170" s="55" t="n">
        <f aca="false">Inputs!$C$30</f>
        <v>0.07</v>
      </c>
      <c r="E170" s="15" t="n">
        <f aca="false">R169</f>
        <v>0</v>
      </c>
      <c r="F170" s="56" t="n">
        <f aca="false">Q169</f>
        <v>223764.478980933</v>
      </c>
      <c r="G170" s="56" t="n">
        <f aca="false">IF(AND(MOD(A170-1,12)=0,B170&lt;=Inputs!$C$7,E170=0),Inputs!$C$6,0)</f>
        <v>0</v>
      </c>
      <c r="H170" s="56" t="n">
        <f aca="false">IF(B170=1,G170*Inputs!$C$9,0)</f>
        <v>0</v>
      </c>
      <c r="I170" s="56" t="n">
        <f aca="false">I169+G170</f>
        <v>120000</v>
      </c>
      <c r="J170" s="56" t="n">
        <f aca="false">(F170+G170+H170)*((1+D170)^(1/12)-1)</f>
        <v>1265.19689669519</v>
      </c>
      <c r="K170" s="56" t="n">
        <f aca="false">(F170+G170+H170+J170)*(Inputs!$C$14+IF(B170&lt;=10,Inputs!$C$12,Inputs!$C$13))/12</f>
        <v>112.514837938814</v>
      </c>
      <c r="L170" s="56" t="n">
        <f aca="false">IF(OR(E170=1,A170&lt;=Inputs!$C$15),0,MAX(Inputs!$C$8*I170-(F170+G170+H170+J170-K170),0))</f>
        <v>0</v>
      </c>
      <c r="M170" s="56" t="n">
        <f aca="false">L170*INDEX(Rates!$B$2:$C$101,C170+1,IF(Inputs!$C$5="Male",1,2))/1000/12*Inputs!$C$16</f>
        <v>0</v>
      </c>
      <c r="N170" s="56" t="n">
        <f aca="false">IF($V$1=1,MAX(F170+G170+H170+J170-K170-M170,0)*Inputs!$C$22/12,0)</f>
        <v>0</v>
      </c>
      <c r="O170" s="56" t="n">
        <f aca="false">IF(AND(MOD(A170,12)=0,B170&gt;=Inputs!$C$18),MAX(F170+G170+H170+J170-K170-M170-N170,0)*Inputs!$C$17,0)</f>
        <v>0</v>
      </c>
      <c r="P170" s="56" t="n">
        <f aca="false">F170+G170+H170+J170-K170-M170-N170+O170</f>
        <v>224917.16103969</v>
      </c>
      <c r="Q170" s="56" t="n">
        <f aca="false">IF(OR(E170=1,P170&lt;=0),0,P170)</f>
        <v>224917.16103969</v>
      </c>
      <c r="R170" s="15" t="n">
        <f aca="false">IF(OR(E170=1,AND(P170&lt;=0,I170&gt;0)),1,0)</f>
        <v>0</v>
      </c>
      <c r="S170" s="15" t="n">
        <f aca="false">IF(L170&gt;0,1,0)</f>
        <v>0</v>
      </c>
    </row>
    <row r="171" customFormat="false" ht="15" hidden="false" customHeight="false" outlineLevel="0" collapsed="false">
      <c r="A171" s="15" t="n">
        <v>170</v>
      </c>
      <c r="B171" s="15" t="n">
        <f aca="false">INT((A171-1)/12)+1</f>
        <v>15</v>
      </c>
      <c r="C171" s="15" t="n">
        <f aca="false">MIN(Inputs!$C$4+B171-1,99)</f>
        <v>88</v>
      </c>
      <c r="D171" s="55" t="n">
        <f aca="false">Inputs!$C$30</f>
        <v>0.07</v>
      </c>
      <c r="E171" s="15" t="n">
        <f aca="false">R170</f>
        <v>0</v>
      </c>
      <c r="F171" s="56" t="n">
        <f aca="false">Q170</f>
        <v>224917.16103969</v>
      </c>
      <c r="G171" s="56" t="n">
        <f aca="false">IF(AND(MOD(A171-1,12)=0,B171&lt;=Inputs!$C$7,E171=0),Inputs!$C$6,0)</f>
        <v>0</v>
      </c>
      <c r="H171" s="56" t="n">
        <f aca="false">IF(B171=1,G171*Inputs!$C$9,0)</f>
        <v>0</v>
      </c>
      <c r="I171" s="56" t="n">
        <f aca="false">I170+G171</f>
        <v>120000</v>
      </c>
      <c r="J171" s="56" t="n">
        <f aca="false">(F171+G171+H171)*((1+D171)^(1/12)-1)</f>
        <v>1271.71432864085</v>
      </c>
      <c r="K171" s="56" t="n">
        <f aca="false">(F171+G171+H171+J171)*(Inputs!$C$14+IF(B171&lt;=10,Inputs!$C$12,Inputs!$C$13))/12</f>
        <v>113.094437684165</v>
      </c>
      <c r="L171" s="56" t="n">
        <f aca="false">IF(OR(E171=1,A171&lt;=Inputs!$C$15),0,MAX(Inputs!$C$8*I171-(F171+G171+H171+J171-K171),0))</f>
        <v>0</v>
      </c>
      <c r="M171" s="56" t="n">
        <f aca="false">L171*INDEX(Rates!$B$2:$C$101,C171+1,IF(Inputs!$C$5="Male",1,2))/1000/12*Inputs!$C$16</f>
        <v>0</v>
      </c>
      <c r="N171" s="56" t="n">
        <f aca="false">IF($V$1=1,MAX(F171+G171+H171+J171-K171-M171,0)*Inputs!$C$22/12,0)</f>
        <v>0</v>
      </c>
      <c r="O171" s="56" t="n">
        <f aca="false">IF(AND(MOD(A171,12)=0,B171&gt;=Inputs!$C$18),MAX(F171+G171+H171+J171-K171-M171-N171,0)*Inputs!$C$17,0)</f>
        <v>0</v>
      </c>
      <c r="P171" s="56" t="n">
        <f aca="false">F171+G171+H171+J171-K171-M171-N171+O171</f>
        <v>226075.780930646</v>
      </c>
      <c r="Q171" s="56" t="n">
        <f aca="false">IF(OR(E171=1,P171&lt;=0),0,P171)</f>
        <v>226075.780930646</v>
      </c>
      <c r="R171" s="15" t="n">
        <f aca="false">IF(OR(E171=1,AND(P171&lt;=0,I171&gt;0)),1,0)</f>
        <v>0</v>
      </c>
      <c r="S171" s="15" t="n">
        <f aca="false">IF(L171&gt;0,1,0)</f>
        <v>0</v>
      </c>
    </row>
    <row r="172" customFormat="false" ht="15" hidden="false" customHeight="false" outlineLevel="0" collapsed="false">
      <c r="A172" s="15" t="n">
        <v>171</v>
      </c>
      <c r="B172" s="15" t="n">
        <f aca="false">INT((A172-1)/12)+1</f>
        <v>15</v>
      </c>
      <c r="C172" s="15" t="n">
        <f aca="false">MIN(Inputs!$C$4+B172-1,99)</f>
        <v>88</v>
      </c>
      <c r="D172" s="55" t="n">
        <f aca="false">Inputs!$C$30</f>
        <v>0.07</v>
      </c>
      <c r="E172" s="15" t="n">
        <f aca="false">R171</f>
        <v>0</v>
      </c>
      <c r="F172" s="56" t="n">
        <f aca="false">Q171</f>
        <v>226075.780930646</v>
      </c>
      <c r="G172" s="56" t="n">
        <f aca="false">IF(AND(MOD(A172-1,12)=0,B172&lt;=Inputs!$C$7,E172=0),Inputs!$C$6,0)</f>
        <v>0</v>
      </c>
      <c r="H172" s="56" t="n">
        <f aca="false">IF(B172=1,G172*Inputs!$C$9,0)</f>
        <v>0</v>
      </c>
      <c r="I172" s="56" t="n">
        <f aca="false">I171+G172</f>
        <v>120000</v>
      </c>
      <c r="J172" s="56" t="n">
        <f aca="false">(F172+G172+H172)*((1+D172)^(1/12)-1)</f>
        <v>1278.26533395306</v>
      </c>
      <c r="K172" s="56" t="n">
        <f aca="false">(F172+G172+H172+J172)*(Inputs!$C$14+IF(B172&lt;=10,Inputs!$C$12,Inputs!$C$13))/12</f>
        <v>113.6770231323</v>
      </c>
      <c r="L172" s="56" t="n">
        <f aca="false">IF(OR(E172=1,A172&lt;=Inputs!$C$15),0,MAX(Inputs!$C$8*I172-(F172+G172+H172+J172-K172),0))</f>
        <v>0</v>
      </c>
      <c r="M172" s="56" t="n">
        <f aca="false">L172*INDEX(Rates!$B$2:$C$101,C172+1,IF(Inputs!$C$5="Male",1,2))/1000/12*Inputs!$C$16</f>
        <v>0</v>
      </c>
      <c r="N172" s="56" t="n">
        <f aca="false">IF($V$1=1,MAX(F172+G172+H172+J172-K172-M172,0)*Inputs!$C$22/12,0)</f>
        <v>0</v>
      </c>
      <c r="O172" s="56" t="n">
        <f aca="false">IF(AND(MOD(A172,12)=0,B172&gt;=Inputs!$C$18),MAX(F172+G172+H172+J172-K172-M172-N172,0)*Inputs!$C$17,0)</f>
        <v>0</v>
      </c>
      <c r="P172" s="56" t="n">
        <f aca="false">F172+G172+H172+J172-K172-M172-N172+O172</f>
        <v>227240.369241467</v>
      </c>
      <c r="Q172" s="56" t="n">
        <f aca="false">IF(OR(E172=1,P172&lt;=0),0,P172)</f>
        <v>227240.369241467</v>
      </c>
      <c r="R172" s="15" t="n">
        <f aca="false">IF(OR(E172=1,AND(P172&lt;=0,I172&gt;0)),1,0)</f>
        <v>0</v>
      </c>
      <c r="S172" s="15" t="n">
        <f aca="false">IF(L172&gt;0,1,0)</f>
        <v>0</v>
      </c>
    </row>
    <row r="173" customFormat="false" ht="15" hidden="false" customHeight="false" outlineLevel="0" collapsed="false">
      <c r="A173" s="15" t="n">
        <v>172</v>
      </c>
      <c r="B173" s="15" t="n">
        <f aca="false">INT((A173-1)/12)+1</f>
        <v>15</v>
      </c>
      <c r="C173" s="15" t="n">
        <f aca="false">MIN(Inputs!$C$4+B173-1,99)</f>
        <v>88</v>
      </c>
      <c r="D173" s="55" t="n">
        <f aca="false">Inputs!$C$30</f>
        <v>0.07</v>
      </c>
      <c r="E173" s="15" t="n">
        <f aca="false">R172</f>
        <v>0</v>
      </c>
      <c r="F173" s="56" t="n">
        <f aca="false">Q172</f>
        <v>227240.369241467</v>
      </c>
      <c r="G173" s="56" t="n">
        <f aca="false">IF(AND(MOD(A173-1,12)=0,B173&lt;=Inputs!$C$7,E173=0),Inputs!$C$6,0)</f>
        <v>0</v>
      </c>
      <c r="H173" s="56" t="n">
        <f aca="false">IF(B173=1,G173*Inputs!$C$9,0)</f>
        <v>0</v>
      </c>
      <c r="I173" s="56" t="n">
        <f aca="false">I172+G173</f>
        <v>120000</v>
      </c>
      <c r="J173" s="56" t="n">
        <f aca="false">(F173+G173+H173)*((1+D173)^(1/12)-1)</f>
        <v>1284.85008557891</v>
      </c>
      <c r="K173" s="56" t="n">
        <f aca="false">(F173+G173+H173+J173)*(Inputs!$C$14+IF(B173&lt;=10,Inputs!$C$12,Inputs!$C$13))/12</f>
        <v>114.262609663523</v>
      </c>
      <c r="L173" s="56" t="n">
        <f aca="false">IF(OR(E173=1,A173&lt;=Inputs!$C$15),0,MAX(Inputs!$C$8*I173-(F173+G173+H173+J173-K173),0))</f>
        <v>0</v>
      </c>
      <c r="M173" s="56" t="n">
        <f aca="false">L173*INDEX(Rates!$B$2:$C$101,C173+1,IF(Inputs!$C$5="Male",1,2))/1000/12*Inputs!$C$16</f>
        <v>0</v>
      </c>
      <c r="N173" s="56" t="n">
        <f aca="false">IF($V$1=1,MAX(F173+G173+H173+J173-K173-M173,0)*Inputs!$C$22/12,0)</f>
        <v>0</v>
      </c>
      <c r="O173" s="56" t="n">
        <f aca="false">IF(AND(MOD(A173,12)=0,B173&gt;=Inputs!$C$18),MAX(F173+G173+H173+J173-K173-M173-N173,0)*Inputs!$C$17,0)</f>
        <v>0</v>
      </c>
      <c r="P173" s="56" t="n">
        <f aca="false">F173+G173+H173+J173-K173-M173-N173+O173</f>
        <v>228410.956717382</v>
      </c>
      <c r="Q173" s="56" t="n">
        <f aca="false">IF(OR(E173=1,P173&lt;=0),0,P173)</f>
        <v>228410.956717382</v>
      </c>
      <c r="R173" s="15" t="n">
        <f aca="false">IF(OR(E173=1,AND(P173&lt;=0,I173&gt;0)),1,0)</f>
        <v>0</v>
      </c>
      <c r="S173" s="15" t="n">
        <f aca="false">IF(L173&gt;0,1,0)</f>
        <v>0</v>
      </c>
    </row>
    <row r="174" customFormat="false" ht="15" hidden="false" customHeight="false" outlineLevel="0" collapsed="false">
      <c r="A174" s="15" t="n">
        <v>173</v>
      </c>
      <c r="B174" s="15" t="n">
        <f aca="false">INT((A174-1)/12)+1</f>
        <v>15</v>
      </c>
      <c r="C174" s="15" t="n">
        <f aca="false">MIN(Inputs!$C$4+B174-1,99)</f>
        <v>88</v>
      </c>
      <c r="D174" s="55" t="n">
        <f aca="false">Inputs!$C$30</f>
        <v>0.07</v>
      </c>
      <c r="E174" s="15" t="n">
        <f aca="false">R173</f>
        <v>0</v>
      </c>
      <c r="F174" s="56" t="n">
        <f aca="false">Q173</f>
        <v>228410.956717382</v>
      </c>
      <c r="G174" s="56" t="n">
        <f aca="false">IF(AND(MOD(A174-1,12)=0,B174&lt;=Inputs!$C$7,E174=0),Inputs!$C$6,0)</f>
        <v>0</v>
      </c>
      <c r="H174" s="56" t="n">
        <f aca="false">IF(B174=1,G174*Inputs!$C$9,0)</f>
        <v>0</v>
      </c>
      <c r="I174" s="56" t="n">
        <f aca="false">I173+G174</f>
        <v>120000</v>
      </c>
      <c r="J174" s="56" t="n">
        <f aca="false">(F174+G174+H174)*((1+D174)^(1/12)-1)</f>
        <v>1291.46875735641</v>
      </c>
      <c r="K174" s="56" t="n">
        <f aca="false">(F174+G174+H174+J174)*(Inputs!$C$14+IF(B174&lt;=10,Inputs!$C$12,Inputs!$C$13))/12</f>
        <v>114.851212737369</v>
      </c>
      <c r="L174" s="56" t="n">
        <f aca="false">IF(OR(E174=1,A174&lt;=Inputs!$C$15),0,MAX(Inputs!$C$8*I174-(F174+G174+H174+J174-K174),0))</f>
        <v>0</v>
      </c>
      <c r="M174" s="56" t="n">
        <f aca="false">L174*INDEX(Rates!$B$2:$C$101,C174+1,IF(Inputs!$C$5="Male",1,2))/1000/12*Inputs!$C$16</f>
        <v>0</v>
      </c>
      <c r="N174" s="56" t="n">
        <f aca="false">IF($V$1=1,MAX(F174+G174+H174+J174-K174-M174,0)*Inputs!$C$22/12,0)</f>
        <v>0</v>
      </c>
      <c r="O174" s="56" t="n">
        <f aca="false">IF(AND(MOD(A174,12)=0,B174&gt;=Inputs!$C$18),MAX(F174+G174+H174+J174-K174-M174-N174,0)*Inputs!$C$17,0)</f>
        <v>0</v>
      </c>
      <c r="P174" s="56" t="n">
        <f aca="false">F174+G174+H174+J174-K174-M174-N174+O174</f>
        <v>229587.574262001</v>
      </c>
      <c r="Q174" s="56" t="n">
        <f aca="false">IF(OR(E174=1,P174&lt;=0),0,P174)</f>
        <v>229587.574262001</v>
      </c>
      <c r="R174" s="15" t="n">
        <f aca="false">IF(OR(E174=1,AND(P174&lt;=0,I174&gt;0)),1,0)</f>
        <v>0</v>
      </c>
      <c r="S174" s="15" t="n">
        <f aca="false">IF(L174&gt;0,1,0)</f>
        <v>0</v>
      </c>
    </row>
    <row r="175" customFormat="false" ht="15" hidden="false" customHeight="false" outlineLevel="0" collapsed="false">
      <c r="A175" s="15" t="n">
        <v>174</v>
      </c>
      <c r="B175" s="15" t="n">
        <f aca="false">INT((A175-1)/12)+1</f>
        <v>15</v>
      </c>
      <c r="C175" s="15" t="n">
        <f aca="false">MIN(Inputs!$C$4+B175-1,99)</f>
        <v>88</v>
      </c>
      <c r="D175" s="55" t="n">
        <f aca="false">Inputs!$C$30</f>
        <v>0.07</v>
      </c>
      <c r="E175" s="15" t="n">
        <f aca="false">R174</f>
        <v>0</v>
      </c>
      <c r="F175" s="56" t="n">
        <f aca="false">Q174</f>
        <v>229587.574262001</v>
      </c>
      <c r="G175" s="56" t="n">
        <f aca="false">IF(AND(MOD(A175-1,12)=0,B175&lt;=Inputs!$C$7,E175=0),Inputs!$C$6,0)</f>
        <v>0</v>
      </c>
      <c r="H175" s="56" t="n">
        <f aca="false">IF(B175=1,G175*Inputs!$C$9,0)</f>
        <v>0</v>
      </c>
      <c r="I175" s="56" t="n">
        <f aca="false">I174+G175</f>
        <v>120000</v>
      </c>
      <c r="J175" s="56" t="n">
        <f aca="false">(F175+G175+H175)*((1+D175)^(1/12)-1)</f>
        <v>1298.12152401906</v>
      </c>
      <c r="K175" s="56" t="n">
        <f aca="false">(F175+G175+H175+J175)*(Inputs!$C$14+IF(B175&lt;=10,Inputs!$C$12,Inputs!$C$13))/12</f>
        <v>115.44284789301</v>
      </c>
      <c r="L175" s="56" t="n">
        <f aca="false">IF(OR(E175=1,A175&lt;=Inputs!$C$15),0,MAX(Inputs!$C$8*I175-(F175+G175+H175+J175-K175),0))</f>
        <v>0</v>
      </c>
      <c r="M175" s="56" t="n">
        <f aca="false">L175*INDEX(Rates!$B$2:$C$101,C175+1,IF(Inputs!$C$5="Male",1,2))/1000/12*Inputs!$C$16</f>
        <v>0</v>
      </c>
      <c r="N175" s="56" t="n">
        <f aca="false">IF($V$1=1,MAX(F175+G175+H175+J175-K175-M175,0)*Inputs!$C$22/12,0)</f>
        <v>0</v>
      </c>
      <c r="O175" s="56" t="n">
        <f aca="false">IF(AND(MOD(A175,12)=0,B175&gt;=Inputs!$C$18),MAX(F175+G175+H175+J175-K175-M175-N175,0)*Inputs!$C$17,0)</f>
        <v>0</v>
      </c>
      <c r="P175" s="56" t="n">
        <f aca="false">F175+G175+H175+J175-K175-M175-N175+O175</f>
        <v>230770.252938127</v>
      </c>
      <c r="Q175" s="56" t="n">
        <f aca="false">IF(OR(E175=1,P175&lt;=0),0,P175)</f>
        <v>230770.252938127</v>
      </c>
      <c r="R175" s="15" t="n">
        <f aca="false">IF(OR(E175=1,AND(P175&lt;=0,I175&gt;0)),1,0)</f>
        <v>0</v>
      </c>
      <c r="S175" s="15" t="n">
        <f aca="false">IF(L175&gt;0,1,0)</f>
        <v>0</v>
      </c>
    </row>
    <row r="176" customFormat="false" ht="15" hidden="false" customHeight="false" outlineLevel="0" collapsed="false">
      <c r="A176" s="15" t="n">
        <v>175</v>
      </c>
      <c r="B176" s="15" t="n">
        <f aca="false">INT((A176-1)/12)+1</f>
        <v>15</v>
      </c>
      <c r="C176" s="15" t="n">
        <f aca="false">MIN(Inputs!$C$4+B176-1,99)</f>
        <v>88</v>
      </c>
      <c r="D176" s="55" t="n">
        <f aca="false">Inputs!$C$30</f>
        <v>0.07</v>
      </c>
      <c r="E176" s="15" t="n">
        <f aca="false">R175</f>
        <v>0</v>
      </c>
      <c r="F176" s="56" t="n">
        <f aca="false">Q175</f>
        <v>230770.252938127</v>
      </c>
      <c r="G176" s="56" t="n">
        <f aca="false">IF(AND(MOD(A176-1,12)=0,B176&lt;=Inputs!$C$7,E176=0),Inputs!$C$6,0)</f>
        <v>0</v>
      </c>
      <c r="H176" s="56" t="n">
        <f aca="false">IF(B176=1,G176*Inputs!$C$9,0)</f>
        <v>0</v>
      </c>
      <c r="I176" s="56" t="n">
        <f aca="false">I175+G176</f>
        <v>120000</v>
      </c>
      <c r="J176" s="56" t="n">
        <f aca="false">(F176+G176+H176)*((1+D176)^(1/12)-1)</f>
        <v>1304.80856120046</v>
      </c>
      <c r="K176" s="56" t="n">
        <f aca="false">(F176+G176+H176+J176)*(Inputs!$C$14+IF(B176&lt;=10,Inputs!$C$12,Inputs!$C$13))/12</f>
        <v>116.037530749664</v>
      </c>
      <c r="L176" s="56" t="n">
        <f aca="false">IF(OR(E176=1,A176&lt;=Inputs!$C$15),0,MAX(Inputs!$C$8*I176-(F176+G176+H176+J176-K176),0))</f>
        <v>0</v>
      </c>
      <c r="M176" s="56" t="n">
        <f aca="false">L176*INDEX(Rates!$B$2:$C$101,C176+1,IF(Inputs!$C$5="Male",1,2))/1000/12*Inputs!$C$16</f>
        <v>0</v>
      </c>
      <c r="N176" s="56" t="n">
        <f aca="false">IF($V$1=1,MAX(F176+G176+H176+J176-K176-M176,0)*Inputs!$C$22/12,0)</f>
        <v>0</v>
      </c>
      <c r="O176" s="56" t="n">
        <f aca="false">IF(AND(MOD(A176,12)=0,B176&gt;=Inputs!$C$18),MAX(F176+G176+H176+J176-K176-M176-N176,0)*Inputs!$C$17,0)</f>
        <v>0</v>
      </c>
      <c r="P176" s="56" t="n">
        <f aca="false">F176+G176+H176+J176-K176-M176-N176+O176</f>
        <v>231959.023968578</v>
      </c>
      <c r="Q176" s="56" t="n">
        <f aca="false">IF(OR(E176=1,P176&lt;=0),0,P176)</f>
        <v>231959.023968578</v>
      </c>
      <c r="R176" s="15" t="n">
        <f aca="false">IF(OR(E176=1,AND(P176&lt;=0,I176&gt;0)),1,0)</f>
        <v>0</v>
      </c>
      <c r="S176" s="15" t="n">
        <f aca="false">IF(L176&gt;0,1,0)</f>
        <v>0</v>
      </c>
    </row>
    <row r="177" customFormat="false" ht="15" hidden="false" customHeight="false" outlineLevel="0" collapsed="false">
      <c r="A177" s="15" t="n">
        <v>176</v>
      </c>
      <c r="B177" s="15" t="n">
        <f aca="false">INT((A177-1)/12)+1</f>
        <v>15</v>
      </c>
      <c r="C177" s="15" t="n">
        <f aca="false">MIN(Inputs!$C$4+B177-1,99)</f>
        <v>88</v>
      </c>
      <c r="D177" s="55" t="n">
        <f aca="false">Inputs!$C$30</f>
        <v>0.07</v>
      </c>
      <c r="E177" s="15" t="n">
        <f aca="false">R176</f>
        <v>0</v>
      </c>
      <c r="F177" s="56" t="n">
        <f aca="false">Q176</f>
        <v>231959.023968578</v>
      </c>
      <c r="G177" s="56" t="n">
        <f aca="false">IF(AND(MOD(A177-1,12)=0,B177&lt;=Inputs!$C$7,E177=0),Inputs!$C$6,0)</f>
        <v>0</v>
      </c>
      <c r="H177" s="56" t="n">
        <f aca="false">IF(B177=1,G177*Inputs!$C$9,0)</f>
        <v>0</v>
      </c>
      <c r="I177" s="56" t="n">
        <f aca="false">I176+G177</f>
        <v>120000</v>
      </c>
      <c r="J177" s="56" t="n">
        <f aca="false">(F177+G177+H177)*((1+D177)^(1/12)-1)</f>
        <v>1311.53004543897</v>
      </c>
      <c r="K177" s="56" t="n">
        <f aca="false">(F177+G177+H177+J177)*(Inputs!$C$14+IF(B177&lt;=10,Inputs!$C$12,Inputs!$C$13))/12</f>
        <v>116.635277007009</v>
      </c>
      <c r="L177" s="56" t="n">
        <f aca="false">IF(OR(E177=1,A177&lt;=Inputs!$C$15),0,MAX(Inputs!$C$8*I177-(F177+G177+H177+J177-K177),0))</f>
        <v>0</v>
      </c>
      <c r="M177" s="56" t="n">
        <f aca="false">L177*INDEX(Rates!$B$2:$C$101,C177+1,IF(Inputs!$C$5="Male",1,2))/1000/12*Inputs!$C$16</f>
        <v>0</v>
      </c>
      <c r="N177" s="56" t="n">
        <f aca="false">IF($V$1=1,MAX(F177+G177+H177+J177-K177-M177,0)*Inputs!$C$22/12,0)</f>
        <v>0</v>
      </c>
      <c r="O177" s="56" t="n">
        <f aca="false">IF(AND(MOD(A177,12)=0,B177&gt;=Inputs!$C$18),MAX(F177+G177+H177+J177-K177-M177-N177,0)*Inputs!$C$17,0)</f>
        <v>0</v>
      </c>
      <c r="P177" s="56" t="n">
        <f aca="false">F177+G177+H177+J177-K177-M177-N177+O177</f>
        <v>233153.91873701</v>
      </c>
      <c r="Q177" s="56" t="n">
        <f aca="false">IF(OR(E177=1,P177&lt;=0),0,P177)</f>
        <v>233153.91873701</v>
      </c>
      <c r="R177" s="15" t="n">
        <f aca="false">IF(OR(E177=1,AND(P177&lt;=0,I177&gt;0)),1,0)</f>
        <v>0</v>
      </c>
      <c r="S177" s="15" t="n">
        <f aca="false">IF(L177&gt;0,1,0)</f>
        <v>0</v>
      </c>
    </row>
    <row r="178" customFormat="false" ht="15" hidden="false" customHeight="false" outlineLevel="0" collapsed="false">
      <c r="A178" s="15" t="n">
        <v>177</v>
      </c>
      <c r="B178" s="15" t="n">
        <f aca="false">INT((A178-1)/12)+1</f>
        <v>15</v>
      </c>
      <c r="C178" s="15" t="n">
        <f aca="false">MIN(Inputs!$C$4+B178-1,99)</f>
        <v>88</v>
      </c>
      <c r="D178" s="55" t="n">
        <f aca="false">Inputs!$C$30</f>
        <v>0.07</v>
      </c>
      <c r="E178" s="15" t="n">
        <f aca="false">R177</f>
        <v>0</v>
      </c>
      <c r="F178" s="56" t="n">
        <f aca="false">Q177</f>
        <v>233153.91873701</v>
      </c>
      <c r="G178" s="56" t="n">
        <f aca="false">IF(AND(MOD(A178-1,12)=0,B178&lt;=Inputs!$C$7,E178=0),Inputs!$C$6,0)</f>
        <v>0</v>
      </c>
      <c r="H178" s="56" t="n">
        <f aca="false">IF(B178=1,G178*Inputs!$C$9,0)</f>
        <v>0</v>
      </c>
      <c r="I178" s="56" t="n">
        <f aca="false">I177+G178</f>
        <v>120000</v>
      </c>
      <c r="J178" s="56" t="n">
        <f aca="false">(F178+G178+H178)*((1+D178)^(1/12)-1)</f>
        <v>1318.28615418233</v>
      </c>
      <c r="K178" s="56" t="n">
        <f aca="false">(F178+G178+H178+J178)*(Inputs!$C$14+IF(B178&lt;=10,Inputs!$C$12,Inputs!$C$13))/12</f>
        <v>117.236102445596</v>
      </c>
      <c r="L178" s="56" t="n">
        <f aca="false">IF(OR(E178=1,A178&lt;=Inputs!$C$15),0,MAX(Inputs!$C$8*I178-(F178+G178+H178+J178-K178),0))</f>
        <v>0</v>
      </c>
      <c r="M178" s="56" t="n">
        <f aca="false">L178*INDEX(Rates!$B$2:$C$101,C178+1,IF(Inputs!$C$5="Male",1,2))/1000/12*Inputs!$C$16</f>
        <v>0</v>
      </c>
      <c r="N178" s="56" t="n">
        <f aca="false">IF($V$1=1,MAX(F178+G178+H178+J178-K178-M178,0)*Inputs!$C$22/12,0)</f>
        <v>0</v>
      </c>
      <c r="O178" s="56" t="n">
        <f aca="false">IF(AND(MOD(A178,12)=0,B178&gt;=Inputs!$C$18),MAX(F178+G178+H178+J178-K178-M178-N178,0)*Inputs!$C$17,0)</f>
        <v>0</v>
      </c>
      <c r="P178" s="56" t="n">
        <f aca="false">F178+G178+H178+J178-K178-M178-N178+O178</f>
        <v>234354.968788747</v>
      </c>
      <c r="Q178" s="56" t="n">
        <f aca="false">IF(OR(E178=1,P178&lt;=0),0,P178)</f>
        <v>234354.968788747</v>
      </c>
      <c r="R178" s="15" t="n">
        <f aca="false">IF(OR(E178=1,AND(P178&lt;=0,I178&gt;0)),1,0)</f>
        <v>0</v>
      </c>
      <c r="S178" s="15" t="n">
        <f aca="false">IF(L178&gt;0,1,0)</f>
        <v>0</v>
      </c>
    </row>
    <row r="179" customFormat="false" ht="15" hidden="false" customHeight="false" outlineLevel="0" collapsed="false">
      <c r="A179" s="15" t="n">
        <v>178</v>
      </c>
      <c r="B179" s="15" t="n">
        <f aca="false">INT((A179-1)/12)+1</f>
        <v>15</v>
      </c>
      <c r="C179" s="15" t="n">
        <f aca="false">MIN(Inputs!$C$4+B179-1,99)</f>
        <v>88</v>
      </c>
      <c r="D179" s="55" t="n">
        <f aca="false">Inputs!$C$30</f>
        <v>0.07</v>
      </c>
      <c r="E179" s="15" t="n">
        <f aca="false">R178</f>
        <v>0</v>
      </c>
      <c r="F179" s="56" t="n">
        <f aca="false">Q178</f>
        <v>234354.968788747</v>
      </c>
      <c r="G179" s="56" t="n">
        <f aca="false">IF(AND(MOD(A179-1,12)=0,B179&lt;=Inputs!$C$7,E179=0),Inputs!$C$6,0)</f>
        <v>0</v>
      </c>
      <c r="H179" s="56" t="n">
        <f aca="false">IF(B179=1,G179*Inputs!$C$9,0)</f>
        <v>0</v>
      </c>
      <c r="I179" s="56" t="n">
        <f aca="false">I178+G179</f>
        <v>120000</v>
      </c>
      <c r="J179" s="56" t="n">
        <f aca="false">(F179+G179+H179)*((1+D179)^(1/12)-1)</f>
        <v>1325.0770657924</v>
      </c>
      <c r="K179" s="56" t="n">
        <f aca="false">(F179+G179+H179+J179)*(Inputs!$C$14+IF(B179&lt;=10,Inputs!$C$12,Inputs!$C$13))/12</f>
        <v>117.84002292727</v>
      </c>
      <c r="L179" s="56" t="n">
        <f aca="false">IF(OR(E179=1,A179&lt;=Inputs!$C$15),0,MAX(Inputs!$C$8*I179-(F179+G179+H179+J179-K179),0))</f>
        <v>0</v>
      </c>
      <c r="M179" s="56" t="n">
        <f aca="false">L179*INDEX(Rates!$B$2:$C$101,C179+1,IF(Inputs!$C$5="Male",1,2))/1000/12*Inputs!$C$16</f>
        <v>0</v>
      </c>
      <c r="N179" s="56" t="n">
        <f aca="false">IF($V$1=1,MAX(F179+G179+H179+J179-K179-M179,0)*Inputs!$C$22/12,0)</f>
        <v>0</v>
      </c>
      <c r="O179" s="56" t="n">
        <f aca="false">IF(AND(MOD(A179,12)=0,B179&gt;=Inputs!$C$18),MAX(F179+G179+H179+J179-K179-M179-N179,0)*Inputs!$C$17,0)</f>
        <v>0</v>
      </c>
      <c r="P179" s="56" t="n">
        <f aca="false">F179+G179+H179+J179-K179-M179-N179+O179</f>
        <v>235562.205831612</v>
      </c>
      <c r="Q179" s="56" t="n">
        <f aca="false">IF(OR(E179=1,P179&lt;=0),0,P179)</f>
        <v>235562.205831612</v>
      </c>
      <c r="R179" s="15" t="n">
        <f aca="false">IF(OR(E179=1,AND(P179&lt;=0,I179&gt;0)),1,0)</f>
        <v>0</v>
      </c>
      <c r="S179" s="15" t="n">
        <f aca="false">IF(L179&gt;0,1,0)</f>
        <v>0</v>
      </c>
    </row>
    <row r="180" customFormat="false" ht="15" hidden="false" customHeight="false" outlineLevel="0" collapsed="false">
      <c r="A180" s="15" t="n">
        <v>179</v>
      </c>
      <c r="B180" s="15" t="n">
        <f aca="false">INT((A180-1)/12)+1</f>
        <v>15</v>
      </c>
      <c r="C180" s="15" t="n">
        <f aca="false">MIN(Inputs!$C$4+B180-1,99)</f>
        <v>88</v>
      </c>
      <c r="D180" s="55" t="n">
        <f aca="false">Inputs!$C$30</f>
        <v>0.07</v>
      </c>
      <c r="E180" s="15" t="n">
        <f aca="false">R179</f>
        <v>0</v>
      </c>
      <c r="F180" s="56" t="n">
        <f aca="false">Q179</f>
        <v>235562.205831612</v>
      </c>
      <c r="G180" s="56" t="n">
        <f aca="false">IF(AND(MOD(A180-1,12)=0,B180&lt;=Inputs!$C$7,E180=0),Inputs!$C$6,0)</f>
        <v>0</v>
      </c>
      <c r="H180" s="56" t="n">
        <f aca="false">IF(B180=1,G180*Inputs!$C$9,0)</f>
        <v>0</v>
      </c>
      <c r="I180" s="56" t="n">
        <f aca="false">I179+G180</f>
        <v>120000</v>
      </c>
      <c r="J180" s="56" t="n">
        <f aca="false">(F180+G180+H180)*((1+D180)^(1/12)-1)</f>
        <v>1331.90295954982</v>
      </c>
      <c r="K180" s="56" t="n">
        <f aca="false">(F180+G180+H180+J180)*(Inputs!$C$14+IF(B180&lt;=10,Inputs!$C$12,Inputs!$C$13))/12</f>
        <v>118.447054395581</v>
      </c>
      <c r="L180" s="56" t="n">
        <f aca="false">IF(OR(E180=1,A180&lt;=Inputs!$C$15),0,MAX(Inputs!$C$8*I180-(F180+G180+H180+J180-K180),0))</f>
        <v>0</v>
      </c>
      <c r="M180" s="56" t="n">
        <f aca="false">L180*INDEX(Rates!$B$2:$C$101,C180+1,IF(Inputs!$C$5="Male",1,2))/1000/12*Inputs!$C$16</f>
        <v>0</v>
      </c>
      <c r="N180" s="56" t="n">
        <f aca="false">IF($V$1=1,MAX(F180+G180+H180+J180-K180-M180,0)*Inputs!$C$22/12,0)</f>
        <v>0</v>
      </c>
      <c r="O180" s="56" t="n">
        <f aca="false">IF(AND(MOD(A180,12)=0,B180&gt;=Inputs!$C$18),MAX(F180+G180+H180+J180-K180-M180-N180,0)*Inputs!$C$17,0)</f>
        <v>0</v>
      </c>
      <c r="P180" s="56" t="n">
        <f aca="false">F180+G180+H180+J180-K180-M180-N180+O180</f>
        <v>236775.661736766</v>
      </c>
      <c r="Q180" s="56" t="n">
        <f aca="false">IF(OR(E180=1,P180&lt;=0),0,P180)</f>
        <v>236775.661736766</v>
      </c>
      <c r="R180" s="15" t="n">
        <f aca="false">IF(OR(E180=1,AND(P180&lt;=0,I180&gt;0)),1,0)</f>
        <v>0</v>
      </c>
      <c r="S180" s="15" t="n">
        <f aca="false">IF(L180&gt;0,1,0)</f>
        <v>0</v>
      </c>
    </row>
    <row r="181" customFormat="false" ht="15" hidden="false" customHeight="false" outlineLevel="0" collapsed="false">
      <c r="A181" s="15" t="n">
        <v>180</v>
      </c>
      <c r="B181" s="15" t="n">
        <f aca="false">INT((A181-1)/12)+1</f>
        <v>15</v>
      </c>
      <c r="C181" s="15" t="n">
        <f aca="false">MIN(Inputs!$C$4+B181-1,99)</f>
        <v>88</v>
      </c>
      <c r="D181" s="55" t="n">
        <f aca="false">Inputs!$C$30</f>
        <v>0.07</v>
      </c>
      <c r="E181" s="15" t="n">
        <f aca="false">R180</f>
        <v>0</v>
      </c>
      <c r="F181" s="56" t="n">
        <f aca="false">Q180</f>
        <v>236775.661736766</v>
      </c>
      <c r="G181" s="56" t="n">
        <f aca="false">IF(AND(MOD(A181-1,12)=0,B181&lt;=Inputs!$C$7,E181=0),Inputs!$C$6,0)</f>
        <v>0</v>
      </c>
      <c r="H181" s="56" t="n">
        <f aca="false">IF(B181=1,G181*Inputs!$C$9,0)</f>
        <v>0</v>
      </c>
      <c r="I181" s="56" t="n">
        <f aca="false">I180+G181</f>
        <v>120000</v>
      </c>
      <c r="J181" s="56" t="n">
        <f aca="false">(F181+G181+H181)*((1+D181)^(1/12)-1)</f>
        <v>1338.76401565877</v>
      </c>
      <c r="K181" s="56" t="n">
        <f aca="false">(F181+G181+H181+J181)*(Inputs!$C$14+IF(B181&lt;=10,Inputs!$C$12,Inputs!$C$13))/12</f>
        <v>119.057212876213</v>
      </c>
      <c r="L181" s="56" t="n">
        <f aca="false">IF(OR(E181=1,A181&lt;=Inputs!$C$15),0,MAX(Inputs!$C$8*I181-(F181+G181+H181+J181-K181),0))</f>
        <v>0</v>
      </c>
      <c r="M181" s="56" t="n">
        <f aca="false">L181*INDEX(Rates!$B$2:$C$101,C181+1,IF(Inputs!$C$5="Male",1,2))/1000/12*Inputs!$C$16</f>
        <v>0</v>
      </c>
      <c r="N181" s="56" t="n">
        <f aca="false">IF($V$1=1,MAX(F181+G181+H181+J181-K181-M181,0)*Inputs!$C$22/12,0)</f>
        <v>0</v>
      </c>
      <c r="O181" s="56" t="n">
        <f aca="false">IF(AND(MOD(A181,12)=0,B181&gt;=Inputs!$C$18),MAX(F181+G181+H181+J181-K181-M181-N181,0)*Inputs!$C$17,0)</f>
        <v>1189.97684269774</v>
      </c>
      <c r="P181" s="56" t="n">
        <f aca="false">F181+G181+H181+J181-K181-M181-N181+O181</f>
        <v>239185.345382247</v>
      </c>
      <c r="Q181" s="56" t="n">
        <f aca="false">IF(OR(E181=1,P181&lt;=0),0,P181)</f>
        <v>239185.345382247</v>
      </c>
      <c r="R181" s="15" t="n">
        <f aca="false">IF(OR(E181=1,AND(P181&lt;=0,I181&gt;0)),1,0)</f>
        <v>0</v>
      </c>
      <c r="S181" s="15" t="n">
        <f aca="false">IF(L181&gt;0,1,0)</f>
        <v>0</v>
      </c>
    </row>
    <row r="182" customFormat="false" ht="15" hidden="false" customHeight="false" outlineLevel="0" collapsed="false">
      <c r="A182" s="15" t="n">
        <v>181</v>
      </c>
      <c r="B182" s="15" t="n">
        <f aca="false">INT((A182-1)/12)+1</f>
        <v>16</v>
      </c>
      <c r="C182" s="15" t="n">
        <f aca="false">MIN(Inputs!$C$4+B182-1,99)</f>
        <v>89</v>
      </c>
      <c r="D182" s="55" t="n">
        <f aca="false">Inputs!$C$30</f>
        <v>0.07</v>
      </c>
      <c r="E182" s="15" t="n">
        <f aca="false">R181</f>
        <v>0</v>
      </c>
      <c r="F182" s="56" t="n">
        <f aca="false">Q181</f>
        <v>239185.345382247</v>
      </c>
      <c r="G182" s="56" t="n">
        <f aca="false">IF(AND(MOD(A182-1,12)=0,B182&lt;=Inputs!$C$7,E182=0),Inputs!$C$6,0)</f>
        <v>0</v>
      </c>
      <c r="H182" s="56" t="n">
        <f aca="false">IF(B182=1,G182*Inputs!$C$9,0)</f>
        <v>0</v>
      </c>
      <c r="I182" s="56" t="n">
        <f aca="false">I181+G182</f>
        <v>120000</v>
      </c>
      <c r="J182" s="56" t="n">
        <f aca="false">(F182+G182+H182)*((1+D182)^(1/12)-1)</f>
        <v>1352.38871732797</v>
      </c>
      <c r="K182" s="56" t="n">
        <f aca="false">(F182+G182+H182+J182)*(Inputs!$C$14+IF(B182&lt;=10,Inputs!$C$12,Inputs!$C$13))/12</f>
        <v>120.268867049787</v>
      </c>
      <c r="L182" s="56" t="n">
        <f aca="false">IF(OR(E182=1,A182&lt;=Inputs!$C$15),0,MAX(Inputs!$C$8*I182-(F182+G182+H182+J182-K182),0))</f>
        <v>0</v>
      </c>
      <c r="M182" s="56" t="n">
        <f aca="false">L182*INDEX(Rates!$B$2:$C$101,C182+1,IF(Inputs!$C$5="Male",1,2))/1000/12*Inputs!$C$16</f>
        <v>0</v>
      </c>
      <c r="N182" s="56" t="n">
        <f aca="false">IF($V$1=1,MAX(F182+G182+H182+J182-K182-M182,0)*Inputs!$C$22/12,0)</f>
        <v>0</v>
      </c>
      <c r="O182" s="56" t="n">
        <f aca="false">IF(AND(MOD(A182,12)=0,B182&gt;=Inputs!$C$18),MAX(F182+G182+H182+J182-K182-M182-N182,0)*Inputs!$C$17,0)</f>
        <v>0</v>
      </c>
      <c r="P182" s="56" t="n">
        <f aca="false">F182+G182+H182+J182-K182-M182-N182+O182</f>
        <v>240417.465232525</v>
      </c>
      <c r="Q182" s="56" t="n">
        <f aca="false">IF(OR(E182=1,P182&lt;=0),0,P182)</f>
        <v>240417.465232525</v>
      </c>
      <c r="R182" s="15" t="n">
        <f aca="false">IF(OR(E182=1,AND(P182&lt;=0,I182&gt;0)),1,0)</f>
        <v>0</v>
      </c>
      <c r="S182" s="15" t="n">
        <f aca="false">IF(L182&gt;0,1,0)</f>
        <v>0</v>
      </c>
    </row>
    <row r="183" customFormat="false" ht="15" hidden="false" customHeight="false" outlineLevel="0" collapsed="false">
      <c r="A183" s="15" t="n">
        <v>182</v>
      </c>
      <c r="B183" s="15" t="n">
        <f aca="false">INT((A183-1)/12)+1</f>
        <v>16</v>
      </c>
      <c r="C183" s="15" t="n">
        <f aca="false">MIN(Inputs!$C$4+B183-1,99)</f>
        <v>89</v>
      </c>
      <c r="D183" s="55" t="n">
        <f aca="false">Inputs!$C$30</f>
        <v>0.07</v>
      </c>
      <c r="E183" s="15" t="n">
        <f aca="false">R182</f>
        <v>0</v>
      </c>
      <c r="F183" s="56" t="n">
        <f aca="false">Q182</f>
        <v>240417.465232525</v>
      </c>
      <c r="G183" s="56" t="n">
        <f aca="false">IF(AND(MOD(A183-1,12)=0,B183&lt;=Inputs!$C$7,E183=0),Inputs!$C$6,0)</f>
        <v>0</v>
      </c>
      <c r="H183" s="56" t="n">
        <f aca="false">IF(B183=1,G183*Inputs!$C$9,0)</f>
        <v>0</v>
      </c>
      <c r="I183" s="56" t="n">
        <f aca="false">I182+G183</f>
        <v>120000</v>
      </c>
      <c r="J183" s="56" t="n">
        <f aca="false">(F183+G183+H183)*((1+D183)^(1/12)-1)</f>
        <v>1359.35530209615</v>
      </c>
      <c r="K183" s="56" t="n">
        <f aca="false">(F183+G183+H183+J183)*(Inputs!$C$14+IF(B183&lt;=10,Inputs!$C$12,Inputs!$C$13))/12</f>
        <v>120.88841026731</v>
      </c>
      <c r="L183" s="56" t="n">
        <f aca="false">IF(OR(E183=1,A183&lt;=Inputs!$C$15),0,MAX(Inputs!$C$8*I183-(F183+G183+H183+J183-K183),0))</f>
        <v>0</v>
      </c>
      <c r="M183" s="56" t="n">
        <f aca="false">L183*INDEX(Rates!$B$2:$C$101,C183+1,IF(Inputs!$C$5="Male",1,2))/1000/12*Inputs!$C$16</f>
        <v>0</v>
      </c>
      <c r="N183" s="56" t="n">
        <f aca="false">IF($V$1=1,MAX(F183+G183+H183+J183-K183-M183,0)*Inputs!$C$22/12,0)</f>
        <v>0</v>
      </c>
      <c r="O183" s="56" t="n">
        <f aca="false">IF(AND(MOD(A183,12)=0,B183&gt;=Inputs!$C$18),MAX(F183+G183+H183+J183-K183-M183-N183,0)*Inputs!$C$17,0)</f>
        <v>0</v>
      </c>
      <c r="P183" s="56" t="n">
        <f aca="false">F183+G183+H183+J183-K183-M183-N183+O183</f>
        <v>241655.932124354</v>
      </c>
      <c r="Q183" s="56" t="n">
        <f aca="false">IF(OR(E183=1,P183&lt;=0),0,P183)</f>
        <v>241655.932124354</v>
      </c>
      <c r="R183" s="15" t="n">
        <f aca="false">IF(OR(E183=1,AND(P183&lt;=0,I183&gt;0)),1,0)</f>
        <v>0</v>
      </c>
      <c r="S183" s="15" t="n">
        <f aca="false">IF(L183&gt;0,1,0)</f>
        <v>0</v>
      </c>
    </row>
    <row r="184" customFormat="false" ht="15" hidden="false" customHeight="false" outlineLevel="0" collapsed="false">
      <c r="A184" s="15" t="n">
        <v>183</v>
      </c>
      <c r="B184" s="15" t="n">
        <f aca="false">INT((A184-1)/12)+1</f>
        <v>16</v>
      </c>
      <c r="C184" s="15" t="n">
        <f aca="false">MIN(Inputs!$C$4+B184-1,99)</f>
        <v>89</v>
      </c>
      <c r="D184" s="55" t="n">
        <f aca="false">Inputs!$C$30</f>
        <v>0.07</v>
      </c>
      <c r="E184" s="15" t="n">
        <f aca="false">R183</f>
        <v>0</v>
      </c>
      <c r="F184" s="56" t="n">
        <f aca="false">Q183</f>
        <v>241655.932124354</v>
      </c>
      <c r="G184" s="56" t="n">
        <f aca="false">IF(AND(MOD(A184-1,12)=0,B184&lt;=Inputs!$C$7,E184=0),Inputs!$C$6,0)</f>
        <v>0</v>
      </c>
      <c r="H184" s="56" t="n">
        <f aca="false">IF(B184=1,G184*Inputs!$C$9,0)</f>
        <v>0</v>
      </c>
      <c r="I184" s="56" t="n">
        <f aca="false">I183+G184</f>
        <v>120000</v>
      </c>
      <c r="J184" s="56" t="n">
        <f aca="false">(F184+G184+H184)*((1+D184)^(1/12)-1)</f>
        <v>1366.35777396004</v>
      </c>
      <c r="K184" s="56" t="n">
        <f aca="false">(F184+G184+H184+J184)*(Inputs!$C$14+IF(B184&lt;=10,Inputs!$C$12,Inputs!$C$13))/12</f>
        <v>121.511144949157</v>
      </c>
      <c r="L184" s="56" t="n">
        <f aca="false">IF(OR(E184=1,A184&lt;=Inputs!$C$15),0,MAX(Inputs!$C$8*I184-(F184+G184+H184+J184-K184),0))</f>
        <v>0</v>
      </c>
      <c r="M184" s="56" t="n">
        <f aca="false">L184*INDEX(Rates!$B$2:$C$101,C184+1,IF(Inputs!$C$5="Male",1,2))/1000/12*Inputs!$C$16</f>
        <v>0</v>
      </c>
      <c r="N184" s="56" t="n">
        <f aca="false">IF($V$1=1,MAX(F184+G184+H184+J184-K184-M184,0)*Inputs!$C$22/12,0)</f>
        <v>0</v>
      </c>
      <c r="O184" s="56" t="n">
        <f aca="false">IF(AND(MOD(A184,12)=0,B184&gt;=Inputs!$C$18),MAX(F184+G184+H184+J184-K184-M184-N184,0)*Inputs!$C$17,0)</f>
        <v>0</v>
      </c>
      <c r="P184" s="56" t="n">
        <f aca="false">F184+G184+H184+J184-K184-M184-N184+O184</f>
        <v>242900.778753365</v>
      </c>
      <c r="Q184" s="56" t="n">
        <f aca="false">IF(OR(E184=1,P184&lt;=0),0,P184)</f>
        <v>242900.778753365</v>
      </c>
      <c r="R184" s="15" t="n">
        <f aca="false">IF(OR(E184=1,AND(P184&lt;=0,I184&gt;0)),1,0)</f>
        <v>0</v>
      </c>
      <c r="S184" s="15" t="n">
        <f aca="false">IF(L184&gt;0,1,0)</f>
        <v>0</v>
      </c>
    </row>
    <row r="185" customFormat="false" ht="15" hidden="false" customHeight="false" outlineLevel="0" collapsed="false">
      <c r="A185" s="15" t="n">
        <v>184</v>
      </c>
      <c r="B185" s="15" t="n">
        <f aca="false">INT((A185-1)/12)+1</f>
        <v>16</v>
      </c>
      <c r="C185" s="15" t="n">
        <f aca="false">MIN(Inputs!$C$4+B185-1,99)</f>
        <v>89</v>
      </c>
      <c r="D185" s="55" t="n">
        <f aca="false">Inputs!$C$30</f>
        <v>0.07</v>
      </c>
      <c r="E185" s="15" t="n">
        <f aca="false">R184</f>
        <v>0</v>
      </c>
      <c r="F185" s="56" t="n">
        <f aca="false">Q184</f>
        <v>242900.778753365</v>
      </c>
      <c r="G185" s="56" t="n">
        <f aca="false">IF(AND(MOD(A185-1,12)=0,B185&lt;=Inputs!$C$7,E185=0),Inputs!$C$6,0)</f>
        <v>0</v>
      </c>
      <c r="H185" s="56" t="n">
        <f aca="false">IF(B185=1,G185*Inputs!$C$9,0)</f>
        <v>0</v>
      </c>
      <c r="I185" s="56" t="n">
        <f aca="false">I184+G185</f>
        <v>120000</v>
      </c>
      <c r="J185" s="56" t="n">
        <f aca="false">(F185+G185+H185)*((1+D185)^(1/12)-1)</f>
        <v>1373.39631778548</v>
      </c>
      <c r="K185" s="56" t="n">
        <f aca="false">(F185+G185+H185+J185)*(Inputs!$C$14+IF(B185&lt;=10,Inputs!$C$12,Inputs!$C$13))/12</f>
        <v>122.137087535575</v>
      </c>
      <c r="L185" s="56" t="n">
        <f aca="false">IF(OR(E185=1,A185&lt;=Inputs!$C$15),0,MAX(Inputs!$C$8*I185-(F185+G185+H185+J185-K185),0))</f>
        <v>0</v>
      </c>
      <c r="M185" s="56" t="n">
        <f aca="false">L185*INDEX(Rates!$B$2:$C$101,C185+1,IF(Inputs!$C$5="Male",1,2))/1000/12*Inputs!$C$16</f>
        <v>0</v>
      </c>
      <c r="N185" s="56" t="n">
        <f aca="false">IF($V$1=1,MAX(F185+G185+H185+J185-K185-M185,0)*Inputs!$C$22/12,0)</f>
        <v>0</v>
      </c>
      <c r="O185" s="56" t="n">
        <f aca="false">IF(AND(MOD(A185,12)=0,B185&gt;=Inputs!$C$18),MAX(F185+G185+H185+J185-K185-M185-N185,0)*Inputs!$C$17,0)</f>
        <v>0</v>
      </c>
      <c r="P185" s="56" t="n">
        <f aca="false">F185+G185+H185+J185-K185-M185-N185+O185</f>
        <v>244152.037983614</v>
      </c>
      <c r="Q185" s="56" t="n">
        <f aca="false">IF(OR(E185=1,P185&lt;=0),0,P185)</f>
        <v>244152.037983614</v>
      </c>
      <c r="R185" s="15" t="n">
        <f aca="false">IF(OR(E185=1,AND(P185&lt;=0,I185&gt;0)),1,0)</f>
        <v>0</v>
      </c>
      <c r="S185" s="15" t="n">
        <f aca="false">IF(L185&gt;0,1,0)</f>
        <v>0</v>
      </c>
    </row>
    <row r="186" customFormat="false" ht="15" hidden="false" customHeight="false" outlineLevel="0" collapsed="false">
      <c r="A186" s="15" t="n">
        <v>185</v>
      </c>
      <c r="B186" s="15" t="n">
        <f aca="false">INT((A186-1)/12)+1</f>
        <v>16</v>
      </c>
      <c r="C186" s="15" t="n">
        <f aca="false">MIN(Inputs!$C$4+B186-1,99)</f>
        <v>89</v>
      </c>
      <c r="D186" s="55" t="n">
        <f aca="false">Inputs!$C$30</f>
        <v>0.07</v>
      </c>
      <c r="E186" s="15" t="n">
        <f aca="false">R185</f>
        <v>0</v>
      </c>
      <c r="F186" s="56" t="n">
        <f aca="false">Q185</f>
        <v>244152.037983614</v>
      </c>
      <c r="G186" s="56" t="n">
        <f aca="false">IF(AND(MOD(A186-1,12)=0,B186&lt;=Inputs!$C$7,E186=0),Inputs!$C$6,0)</f>
        <v>0</v>
      </c>
      <c r="H186" s="56" t="n">
        <f aca="false">IF(B186=1,G186*Inputs!$C$9,0)</f>
        <v>0</v>
      </c>
      <c r="I186" s="56" t="n">
        <f aca="false">I185+G186</f>
        <v>120000</v>
      </c>
      <c r="J186" s="56" t="n">
        <f aca="false">(F186+G186+H186)*((1+D186)^(1/12)-1)</f>
        <v>1380.47111939065</v>
      </c>
      <c r="K186" s="56" t="n">
        <f aca="false">(F186+G186+H186+J186)*(Inputs!$C$14+IF(B186&lt;=10,Inputs!$C$12,Inputs!$C$13))/12</f>
        <v>122.766254551503</v>
      </c>
      <c r="L186" s="56" t="n">
        <f aca="false">IF(OR(E186=1,A186&lt;=Inputs!$C$15),0,MAX(Inputs!$C$8*I186-(F186+G186+H186+J186-K186),0))</f>
        <v>0</v>
      </c>
      <c r="M186" s="56" t="n">
        <f aca="false">L186*INDEX(Rates!$B$2:$C$101,C186+1,IF(Inputs!$C$5="Male",1,2))/1000/12*Inputs!$C$16</f>
        <v>0</v>
      </c>
      <c r="N186" s="56" t="n">
        <f aca="false">IF($V$1=1,MAX(F186+G186+H186+J186-K186-M186,0)*Inputs!$C$22/12,0)</f>
        <v>0</v>
      </c>
      <c r="O186" s="56" t="n">
        <f aca="false">IF(AND(MOD(A186,12)=0,B186&gt;=Inputs!$C$18),MAX(F186+G186+H186+J186-K186-M186-N186,0)*Inputs!$C$17,0)</f>
        <v>0</v>
      </c>
      <c r="P186" s="56" t="n">
        <f aca="false">F186+G186+H186+J186-K186-M186-N186+O186</f>
        <v>245409.742848454</v>
      </c>
      <c r="Q186" s="56" t="n">
        <f aca="false">IF(OR(E186=1,P186&lt;=0),0,P186)</f>
        <v>245409.742848454</v>
      </c>
      <c r="R186" s="15" t="n">
        <f aca="false">IF(OR(E186=1,AND(P186&lt;=0,I186&gt;0)),1,0)</f>
        <v>0</v>
      </c>
      <c r="S186" s="15" t="n">
        <f aca="false">IF(L186&gt;0,1,0)</f>
        <v>0</v>
      </c>
    </row>
    <row r="187" customFormat="false" ht="15" hidden="false" customHeight="false" outlineLevel="0" collapsed="false">
      <c r="A187" s="15" t="n">
        <v>186</v>
      </c>
      <c r="B187" s="15" t="n">
        <f aca="false">INT((A187-1)/12)+1</f>
        <v>16</v>
      </c>
      <c r="C187" s="15" t="n">
        <f aca="false">MIN(Inputs!$C$4+B187-1,99)</f>
        <v>89</v>
      </c>
      <c r="D187" s="55" t="n">
        <f aca="false">Inputs!$C$30</f>
        <v>0.07</v>
      </c>
      <c r="E187" s="15" t="n">
        <f aca="false">R186</f>
        <v>0</v>
      </c>
      <c r="F187" s="56" t="n">
        <f aca="false">Q186</f>
        <v>245409.742848454</v>
      </c>
      <c r="G187" s="56" t="n">
        <f aca="false">IF(AND(MOD(A187-1,12)=0,B187&lt;=Inputs!$C$7,E187=0),Inputs!$C$6,0)</f>
        <v>0</v>
      </c>
      <c r="H187" s="56" t="n">
        <f aca="false">IF(B187=1,G187*Inputs!$C$9,0)</f>
        <v>0</v>
      </c>
      <c r="I187" s="56" t="n">
        <f aca="false">I186+G187</f>
        <v>120000</v>
      </c>
      <c r="J187" s="56" t="n">
        <f aca="false">(F187+G187+H187)*((1+D187)^(1/12)-1)</f>
        <v>1387.5823655509</v>
      </c>
      <c r="K187" s="56" t="n">
        <f aca="false">(F187+G187+H187+J187)*(Inputs!$C$14+IF(B187&lt;=10,Inputs!$C$12,Inputs!$C$13))/12</f>
        <v>123.398662607002</v>
      </c>
      <c r="L187" s="56" t="n">
        <f aca="false">IF(OR(E187=1,A187&lt;=Inputs!$C$15),0,MAX(Inputs!$C$8*I187-(F187+G187+H187+J187-K187),0))</f>
        <v>0</v>
      </c>
      <c r="M187" s="56" t="n">
        <f aca="false">L187*INDEX(Rates!$B$2:$C$101,C187+1,IF(Inputs!$C$5="Male",1,2))/1000/12*Inputs!$C$16</f>
        <v>0</v>
      </c>
      <c r="N187" s="56" t="n">
        <f aca="false">IF($V$1=1,MAX(F187+G187+H187+J187-K187-M187,0)*Inputs!$C$22/12,0)</f>
        <v>0</v>
      </c>
      <c r="O187" s="56" t="n">
        <f aca="false">IF(AND(MOD(A187,12)=0,B187&gt;=Inputs!$C$18),MAX(F187+G187+H187+J187-K187-M187-N187,0)*Inputs!$C$17,0)</f>
        <v>0</v>
      </c>
      <c r="P187" s="56" t="n">
        <f aca="false">F187+G187+H187+J187-K187-M187-N187+O187</f>
        <v>246673.926551397</v>
      </c>
      <c r="Q187" s="56" t="n">
        <f aca="false">IF(OR(E187=1,P187&lt;=0),0,P187)</f>
        <v>246673.926551397</v>
      </c>
      <c r="R187" s="15" t="n">
        <f aca="false">IF(OR(E187=1,AND(P187&lt;=0,I187&gt;0)),1,0)</f>
        <v>0</v>
      </c>
      <c r="S187" s="15" t="n">
        <f aca="false">IF(L187&gt;0,1,0)</f>
        <v>0</v>
      </c>
    </row>
    <row r="188" customFormat="false" ht="15" hidden="false" customHeight="false" outlineLevel="0" collapsed="false">
      <c r="A188" s="15" t="n">
        <v>187</v>
      </c>
      <c r="B188" s="15" t="n">
        <f aca="false">INT((A188-1)/12)+1</f>
        <v>16</v>
      </c>
      <c r="C188" s="15" t="n">
        <f aca="false">MIN(Inputs!$C$4+B188-1,99)</f>
        <v>89</v>
      </c>
      <c r="D188" s="55" t="n">
        <f aca="false">Inputs!$C$30</f>
        <v>0.07</v>
      </c>
      <c r="E188" s="15" t="n">
        <f aca="false">R187</f>
        <v>0</v>
      </c>
      <c r="F188" s="56" t="n">
        <f aca="false">Q187</f>
        <v>246673.926551397</v>
      </c>
      <c r="G188" s="56" t="n">
        <f aca="false">IF(AND(MOD(A188-1,12)=0,B188&lt;=Inputs!$C$7,E188=0),Inputs!$C$6,0)</f>
        <v>0</v>
      </c>
      <c r="H188" s="56" t="n">
        <f aca="false">IF(B188=1,G188*Inputs!$C$9,0)</f>
        <v>0</v>
      </c>
      <c r="I188" s="56" t="n">
        <f aca="false">I187+G188</f>
        <v>120000</v>
      </c>
      <c r="J188" s="56" t="n">
        <f aca="false">(F188+G188+H188)*((1+D188)^(1/12)-1)</f>
        <v>1394.73024400373</v>
      </c>
      <c r="K188" s="56" t="n">
        <f aca="false">(F188+G188+H188+J188)*(Inputs!$C$14+IF(B188&lt;=10,Inputs!$C$12,Inputs!$C$13))/12</f>
        <v>124.034328397701</v>
      </c>
      <c r="L188" s="56" t="n">
        <f aca="false">IF(OR(E188=1,A188&lt;=Inputs!$C$15),0,MAX(Inputs!$C$8*I188-(F188+G188+H188+J188-K188),0))</f>
        <v>0</v>
      </c>
      <c r="M188" s="56" t="n">
        <f aca="false">L188*INDEX(Rates!$B$2:$C$101,C188+1,IF(Inputs!$C$5="Male",1,2))/1000/12*Inputs!$C$16</f>
        <v>0</v>
      </c>
      <c r="N188" s="56" t="n">
        <f aca="false">IF($V$1=1,MAX(F188+G188+H188+J188-K188-M188,0)*Inputs!$C$22/12,0)</f>
        <v>0</v>
      </c>
      <c r="O188" s="56" t="n">
        <f aca="false">IF(AND(MOD(A188,12)=0,B188&gt;=Inputs!$C$18),MAX(F188+G188+H188+J188-K188-M188-N188,0)*Inputs!$C$17,0)</f>
        <v>0</v>
      </c>
      <c r="P188" s="56" t="n">
        <f aca="false">F188+G188+H188+J188-K188-M188-N188+O188</f>
        <v>247944.622467003</v>
      </c>
      <c r="Q188" s="56" t="n">
        <f aca="false">IF(OR(E188=1,P188&lt;=0),0,P188)</f>
        <v>247944.622467003</v>
      </c>
      <c r="R188" s="15" t="n">
        <f aca="false">IF(OR(E188=1,AND(P188&lt;=0,I188&gt;0)),1,0)</f>
        <v>0</v>
      </c>
      <c r="S188" s="15" t="n">
        <f aca="false">IF(L188&gt;0,1,0)</f>
        <v>0</v>
      </c>
    </row>
    <row r="189" customFormat="false" ht="15" hidden="false" customHeight="false" outlineLevel="0" collapsed="false">
      <c r="A189" s="15" t="n">
        <v>188</v>
      </c>
      <c r="B189" s="15" t="n">
        <f aca="false">INT((A189-1)/12)+1</f>
        <v>16</v>
      </c>
      <c r="C189" s="15" t="n">
        <f aca="false">MIN(Inputs!$C$4+B189-1,99)</f>
        <v>89</v>
      </c>
      <c r="D189" s="55" t="n">
        <f aca="false">Inputs!$C$30</f>
        <v>0.07</v>
      </c>
      <c r="E189" s="15" t="n">
        <f aca="false">R188</f>
        <v>0</v>
      </c>
      <c r="F189" s="56" t="n">
        <f aca="false">Q188</f>
        <v>247944.622467003</v>
      </c>
      <c r="G189" s="56" t="n">
        <f aca="false">IF(AND(MOD(A189-1,12)=0,B189&lt;=Inputs!$C$7,E189=0),Inputs!$C$6,0)</f>
        <v>0</v>
      </c>
      <c r="H189" s="56" t="n">
        <f aca="false">IF(B189=1,G189*Inputs!$C$9,0)</f>
        <v>0</v>
      </c>
      <c r="I189" s="56" t="n">
        <f aca="false">I188+G189</f>
        <v>120000</v>
      </c>
      <c r="J189" s="56" t="n">
        <f aca="false">(F189+G189+H189)*((1+D189)^(1/12)-1)</f>
        <v>1401.91494345375</v>
      </c>
      <c r="K189" s="56" t="n">
        <f aca="false">(F189+G189+H189+J189)*(Inputs!$C$14+IF(B189&lt;=10,Inputs!$C$12,Inputs!$C$13))/12</f>
        <v>124.673268705229</v>
      </c>
      <c r="L189" s="56" t="n">
        <f aca="false">IF(OR(E189=1,A189&lt;=Inputs!$C$15),0,MAX(Inputs!$C$8*I189-(F189+G189+H189+J189-K189),0))</f>
        <v>0</v>
      </c>
      <c r="M189" s="56" t="n">
        <f aca="false">L189*INDEX(Rates!$B$2:$C$101,C189+1,IF(Inputs!$C$5="Male",1,2))/1000/12*Inputs!$C$16</f>
        <v>0</v>
      </c>
      <c r="N189" s="56" t="n">
        <f aca="false">IF($V$1=1,MAX(F189+G189+H189+J189-K189-M189,0)*Inputs!$C$22/12,0)</f>
        <v>0</v>
      </c>
      <c r="O189" s="56" t="n">
        <f aca="false">IF(AND(MOD(A189,12)=0,B189&gt;=Inputs!$C$18),MAX(F189+G189+H189+J189-K189-M189-N189,0)*Inputs!$C$17,0)</f>
        <v>0</v>
      </c>
      <c r="P189" s="56" t="n">
        <f aca="false">F189+G189+H189+J189-K189-M189-N189+O189</f>
        <v>249221.864141752</v>
      </c>
      <c r="Q189" s="56" t="n">
        <f aca="false">IF(OR(E189=1,P189&lt;=0),0,P189)</f>
        <v>249221.864141752</v>
      </c>
      <c r="R189" s="15" t="n">
        <f aca="false">IF(OR(E189=1,AND(P189&lt;=0,I189&gt;0)),1,0)</f>
        <v>0</v>
      </c>
      <c r="S189" s="15" t="n">
        <f aca="false">IF(L189&gt;0,1,0)</f>
        <v>0</v>
      </c>
    </row>
    <row r="190" customFormat="false" ht="15" hidden="false" customHeight="false" outlineLevel="0" collapsed="false">
      <c r="A190" s="15" t="n">
        <v>189</v>
      </c>
      <c r="B190" s="15" t="n">
        <f aca="false">INT((A190-1)/12)+1</f>
        <v>16</v>
      </c>
      <c r="C190" s="15" t="n">
        <f aca="false">MIN(Inputs!$C$4+B190-1,99)</f>
        <v>89</v>
      </c>
      <c r="D190" s="55" t="n">
        <f aca="false">Inputs!$C$30</f>
        <v>0.07</v>
      </c>
      <c r="E190" s="15" t="n">
        <f aca="false">R189</f>
        <v>0</v>
      </c>
      <c r="F190" s="56" t="n">
        <f aca="false">Q189</f>
        <v>249221.864141752</v>
      </c>
      <c r="G190" s="56" t="n">
        <f aca="false">IF(AND(MOD(A190-1,12)=0,B190&lt;=Inputs!$C$7,E190=0),Inputs!$C$6,0)</f>
        <v>0</v>
      </c>
      <c r="H190" s="56" t="n">
        <f aca="false">IF(B190=1,G190*Inputs!$C$9,0)</f>
        <v>0</v>
      </c>
      <c r="I190" s="56" t="n">
        <f aca="false">I189+G190</f>
        <v>120000</v>
      </c>
      <c r="J190" s="56" t="n">
        <f aca="false">(F190+G190+H190)*((1+D190)^(1/12)-1)</f>
        <v>1409.13665357763</v>
      </c>
      <c r="K190" s="56" t="n">
        <f aca="false">(F190+G190+H190+J190)*(Inputs!$C$14+IF(B190&lt;=10,Inputs!$C$12,Inputs!$C$13))/12</f>
        <v>125.315500397665</v>
      </c>
      <c r="L190" s="56" t="n">
        <f aca="false">IF(OR(E190=1,A190&lt;=Inputs!$C$15),0,MAX(Inputs!$C$8*I190-(F190+G190+H190+J190-K190),0))</f>
        <v>0</v>
      </c>
      <c r="M190" s="56" t="n">
        <f aca="false">L190*INDEX(Rates!$B$2:$C$101,C190+1,IF(Inputs!$C$5="Male",1,2))/1000/12*Inputs!$C$16</f>
        <v>0</v>
      </c>
      <c r="N190" s="56" t="n">
        <f aca="false">IF($V$1=1,MAX(F190+G190+H190+J190-K190-M190,0)*Inputs!$C$22/12,0)</f>
        <v>0</v>
      </c>
      <c r="O190" s="56" t="n">
        <f aca="false">IF(AND(MOD(A190,12)=0,B190&gt;=Inputs!$C$18),MAX(F190+G190+H190+J190-K190-M190-N190,0)*Inputs!$C$17,0)</f>
        <v>0</v>
      </c>
      <c r="P190" s="56" t="n">
        <f aca="false">F190+G190+H190+J190-K190-M190-N190+O190</f>
        <v>250505.685294932</v>
      </c>
      <c r="Q190" s="56" t="n">
        <f aca="false">IF(OR(E190=1,P190&lt;=0),0,P190)</f>
        <v>250505.685294932</v>
      </c>
      <c r="R190" s="15" t="n">
        <f aca="false">IF(OR(E190=1,AND(P190&lt;=0,I190&gt;0)),1,0)</f>
        <v>0</v>
      </c>
      <c r="S190" s="15" t="n">
        <f aca="false">IF(L190&gt;0,1,0)</f>
        <v>0</v>
      </c>
    </row>
    <row r="191" customFormat="false" ht="15" hidden="false" customHeight="false" outlineLevel="0" collapsed="false">
      <c r="A191" s="15" t="n">
        <v>190</v>
      </c>
      <c r="B191" s="15" t="n">
        <f aca="false">INT((A191-1)/12)+1</f>
        <v>16</v>
      </c>
      <c r="C191" s="15" t="n">
        <f aca="false">MIN(Inputs!$C$4+B191-1,99)</f>
        <v>89</v>
      </c>
      <c r="D191" s="55" t="n">
        <f aca="false">Inputs!$C$30</f>
        <v>0.07</v>
      </c>
      <c r="E191" s="15" t="n">
        <f aca="false">R190</f>
        <v>0</v>
      </c>
      <c r="F191" s="56" t="n">
        <f aca="false">Q190</f>
        <v>250505.685294932</v>
      </c>
      <c r="G191" s="56" t="n">
        <f aca="false">IF(AND(MOD(A191-1,12)=0,B191&lt;=Inputs!$C$7,E191=0),Inputs!$C$6,0)</f>
        <v>0</v>
      </c>
      <c r="H191" s="56" t="n">
        <f aca="false">IF(B191=1,G191*Inputs!$C$9,0)</f>
        <v>0</v>
      </c>
      <c r="I191" s="56" t="n">
        <f aca="false">I190+G191</f>
        <v>120000</v>
      </c>
      <c r="J191" s="56" t="n">
        <f aca="false">(F191+G191+H191)*((1+D191)^(1/12)-1)</f>
        <v>1416.39556502914</v>
      </c>
      <c r="K191" s="56" t="n">
        <f aca="false">(F191+G191+H191+J191)*(Inputs!$C$14+IF(B191&lt;=10,Inputs!$C$12,Inputs!$C$13))/12</f>
        <v>125.961040429981</v>
      </c>
      <c r="L191" s="56" t="n">
        <f aca="false">IF(OR(E191=1,A191&lt;=Inputs!$C$15),0,MAX(Inputs!$C$8*I191-(F191+G191+H191+J191-K191),0))</f>
        <v>0</v>
      </c>
      <c r="M191" s="56" t="n">
        <f aca="false">L191*INDEX(Rates!$B$2:$C$101,C191+1,IF(Inputs!$C$5="Male",1,2))/1000/12*Inputs!$C$16</f>
        <v>0</v>
      </c>
      <c r="N191" s="56" t="n">
        <f aca="false">IF($V$1=1,MAX(F191+G191+H191+J191-K191-M191,0)*Inputs!$C$22/12,0)</f>
        <v>0</v>
      </c>
      <c r="O191" s="56" t="n">
        <f aca="false">IF(AND(MOD(A191,12)=0,B191&gt;=Inputs!$C$18),MAX(F191+G191+H191+J191-K191-M191-N191,0)*Inputs!$C$17,0)</f>
        <v>0</v>
      </c>
      <c r="P191" s="56" t="n">
        <f aca="false">F191+G191+H191+J191-K191-M191-N191+O191</f>
        <v>251796.119819531</v>
      </c>
      <c r="Q191" s="56" t="n">
        <f aca="false">IF(OR(E191=1,P191&lt;=0),0,P191)</f>
        <v>251796.119819531</v>
      </c>
      <c r="R191" s="15" t="n">
        <f aca="false">IF(OR(E191=1,AND(P191&lt;=0,I191&gt;0)),1,0)</f>
        <v>0</v>
      </c>
      <c r="S191" s="15" t="n">
        <f aca="false">IF(L191&gt;0,1,0)</f>
        <v>0</v>
      </c>
    </row>
    <row r="192" customFormat="false" ht="15" hidden="false" customHeight="false" outlineLevel="0" collapsed="false">
      <c r="A192" s="15" t="n">
        <v>191</v>
      </c>
      <c r="B192" s="15" t="n">
        <f aca="false">INT((A192-1)/12)+1</f>
        <v>16</v>
      </c>
      <c r="C192" s="15" t="n">
        <f aca="false">MIN(Inputs!$C$4+B192-1,99)</f>
        <v>89</v>
      </c>
      <c r="D192" s="55" t="n">
        <f aca="false">Inputs!$C$30</f>
        <v>0.07</v>
      </c>
      <c r="E192" s="15" t="n">
        <f aca="false">R191</f>
        <v>0</v>
      </c>
      <c r="F192" s="56" t="n">
        <f aca="false">Q191</f>
        <v>251796.119819531</v>
      </c>
      <c r="G192" s="56" t="n">
        <f aca="false">IF(AND(MOD(A192-1,12)=0,B192&lt;=Inputs!$C$7,E192=0),Inputs!$C$6,0)</f>
        <v>0</v>
      </c>
      <c r="H192" s="56" t="n">
        <f aca="false">IF(B192=1,G192*Inputs!$C$9,0)</f>
        <v>0</v>
      </c>
      <c r="I192" s="56" t="n">
        <f aca="false">I191+G192</f>
        <v>120000</v>
      </c>
      <c r="J192" s="56" t="n">
        <f aca="false">(F192+G192+H192)*((1+D192)^(1/12)-1)</f>
        <v>1423.69186944415</v>
      </c>
      <c r="K192" s="56" t="n">
        <f aca="false">(F192+G192+H192+J192)*(Inputs!$C$14+IF(B192&lt;=10,Inputs!$C$12,Inputs!$C$13))/12</f>
        <v>126.609905844488</v>
      </c>
      <c r="L192" s="56" t="n">
        <f aca="false">IF(OR(E192=1,A192&lt;=Inputs!$C$15),0,MAX(Inputs!$C$8*I192-(F192+G192+H192+J192-K192),0))</f>
        <v>0</v>
      </c>
      <c r="M192" s="56" t="n">
        <f aca="false">L192*INDEX(Rates!$B$2:$C$101,C192+1,IF(Inputs!$C$5="Male",1,2))/1000/12*Inputs!$C$16</f>
        <v>0</v>
      </c>
      <c r="N192" s="56" t="n">
        <f aca="false">IF($V$1=1,MAX(F192+G192+H192+J192-K192-M192,0)*Inputs!$C$22/12,0)</f>
        <v>0</v>
      </c>
      <c r="O192" s="56" t="n">
        <f aca="false">IF(AND(MOD(A192,12)=0,B192&gt;=Inputs!$C$18),MAX(F192+G192+H192+J192-K192-M192-N192,0)*Inputs!$C$17,0)</f>
        <v>0</v>
      </c>
      <c r="P192" s="56" t="n">
        <f aca="false">F192+G192+H192+J192-K192-M192-N192+O192</f>
        <v>253093.201783131</v>
      </c>
      <c r="Q192" s="56" t="n">
        <f aca="false">IF(OR(E192=1,P192&lt;=0),0,P192)</f>
        <v>253093.201783131</v>
      </c>
      <c r="R192" s="15" t="n">
        <f aca="false">IF(OR(E192=1,AND(P192&lt;=0,I192&gt;0)),1,0)</f>
        <v>0</v>
      </c>
      <c r="S192" s="15" t="n">
        <f aca="false">IF(L192&gt;0,1,0)</f>
        <v>0</v>
      </c>
    </row>
    <row r="193" customFormat="false" ht="15" hidden="false" customHeight="false" outlineLevel="0" collapsed="false">
      <c r="A193" s="15" t="n">
        <v>192</v>
      </c>
      <c r="B193" s="15" t="n">
        <f aca="false">INT((A193-1)/12)+1</f>
        <v>16</v>
      </c>
      <c r="C193" s="15" t="n">
        <f aca="false">MIN(Inputs!$C$4+B193-1,99)</f>
        <v>89</v>
      </c>
      <c r="D193" s="55" t="n">
        <f aca="false">Inputs!$C$30</f>
        <v>0.07</v>
      </c>
      <c r="E193" s="15" t="n">
        <f aca="false">R192</f>
        <v>0</v>
      </c>
      <c r="F193" s="56" t="n">
        <f aca="false">Q192</f>
        <v>253093.201783131</v>
      </c>
      <c r="G193" s="56" t="n">
        <f aca="false">IF(AND(MOD(A193-1,12)=0,B193&lt;=Inputs!$C$7,E193=0),Inputs!$C$6,0)</f>
        <v>0</v>
      </c>
      <c r="H193" s="56" t="n">
        <f aca="false">IF(B193=1,G193*Inputs!$C$9,0)</f>
        <v>0</v>
      </c>
      <c r="I193" s="56" t="n">
        <f aca="false">I192+G193</f>
        <v>120000</v>
      </c>
      <c r="J193" s="56" t="n">
        <f aca="false">(F193+G193+H193)*((1+D193)^(1/12)-1)</f>
        <v>1431.02575944572</v>
      </c>
      <c r="K193" s="56" t="n">
        <f aca="false">(F193+G193+H193+J193)*(Inputs!$C$14+IF(B193&lt;=10,Inputs!$C$12,Inputs!$C$13))/12</f>
        <v>127.262113771288</v>
      </c>
      <c r="L193" s="56" t="n">
        <f aca="false">IF(OR(E193=1,A193&lt;=Inputs!$C$15),0,MAX(Inputs!$C$8*I193-(F193+G193+H193+J193-K193),0))</f>
        <v>0</v>
      </c>
      <c r="M193" s="56" t="n">
        <f aca="false">L193*INDEX(Rates!$B$2:$C$101,C193+1,IF(Inputs!$C$5="Male",1,2))/1000/12*Inputs!$C$16</f>
        <v>0</v>
      </c>
      <c r="N193" s="56" t="n">
        <f aca="false">IF($V$1=1,MAX(F193+G193+H193+J193-K193-M193,0)*Inputs!$C$22/12,0)</f>
        <v>0</v>
      </c>
      <c r="O193" s="56" t="n">
        <f aca="false">IF(AND(MOD(A193,12)=0,B193&gt;=Inputs!$C$18),MAX(F193+G193+H193+J193-K193-M193-N193,0)*Inputs!$C$17,0)</f>
        <v>1271.98482714403</v>
      </c>
      <c r="P193" s="56" t="n">
        <f aca="false">F193+G193+H193+J193-K193-M193-N193+O193</f>
        <v>255668.950255949</v>
      </c>
      <c r="Q193" s="56" t="n">
        <f aca="false">IF(OR(E193=1,P193&lt;=0),0,P193)</f>
        <v>255668.950255949</v>
      </c>
      <c r="R193" s="15" t="n">
        <f aca="false">IF(OR(E193=1,AND(P193&lt;=0,I193&gt;0)),1,0)</f>
        <v>0</v>
      </c>
      <c r="S193" s="15" t="n">
        <f aca="false">IF(L193&gt;0,1,0)</f>
        <v>0</v>
      </c>
    </row>
    <row r="194" customFormat="false" ht="15" hidden="false" customHeight="false" outlineLevel="0" collapsed="false">
      <c r="A194" s="15" t="n">
        <v>193</v>
      </c>
      <c r="B194" s="15" t="n">
        <f aca="false">INT((A194-1)/12)+1</f>
        <v>17</v>
      </c>
      <c r="C194" s="15" t="n">
        <f aca="false">MIN(Inputs!$C$4+B194-1,99)</f>
        <v>90</v>
      </c>
      <c r="D194" s="55" t="n">
        <f aca="false">Inputs!$C$30</f>
        <v>0.07</v>
      </c>
      <c r="E194" s="15" t="n">
        <f aca="false">R193</f>
        <v>0</v>
      </c>
      <c r="F194" s="56" t="n">
        <f aca="false">Q193</f>
        <v>255668.950255949</v>
      </c>
      <c r="G194" s="56" t="n">
        <f aca="false">IF(AND(MOD(A194-1,12)=0,B194&lt;=Inputs!$C$7,E194=0),Inputs!$C$6,0)</f>
        <v>0</v>
      </c>
      <c r="H194" s="56" t="n">
        <f aca="false">IF(B194=1,G194*Inputs!$C$9,0)</f>
        <v>0</v>
      </c>
      <c r="I194" s="56" t="n">
        <f aca="false">I193+G194</f>
        <v>120000</v>
      </c>
      <c r="J194" s="56" t="n">
        <f aca="false">(F194+G194+H194)*((1+D194)^(1/12)-1)</f>
        <v>1445.58941579242</v>
      </c>
      <c r="K194" s="56" t="n">
        <f aca="false">(F194+G194+H194+J194)*(Inputs!$C$14+IF(B194&lt;=10,Inputs!$C$12,Inputs!$C$13))/12</f>
        <v>128.557269835871</v>
      </c>
      <c r="L194" s="56" t="n">
        <f aca="false">IF(OR(E194=1,A194&lt;=Inputs!$C$15),0,MAX(Inputs!$C$8*I194-(F194+G194+H194+J194-K194),0))</f>
        <v>0</v>
      </c>
      <c r="M194" s="56" t="n">
        <f aca="false">L194*INDEX(Rates!$B$2:$C$101,C194+1,IF(Inputs!$C$5="Male",1,2))/1000/12*Inputs!$C$16</f>
        <v>0</v>
      </c>
      <c r="N194" s="56" t="n">
        <f aca="false">IF($V$1=1,MAX(F194+G194+H194+J194-K194-M194,0)*Inputs!$C$22/12,0)</f>
        <v>0</v>
      </c>
      <c r="O194" s="56" t="n">
        <f aca="false">IF(AND(MOD(A194,12)=0,B194&gt;=Inputs!$C$18),MAX(F194+G194+H194+J194-K194-M194-N194,0)*Inputs!$C$17,0)</f>
        <v>0</v>
      </c>
      <c r="P194" s="56" t="n">
        <f aca="false">F194+G194+H194+J194-K194-M194-N194+O194</f>
        <v>256985.982401906</v>
      </c>
      <c r="Q194" s="56" t="n">
        <f aca="false">IF(OR(E194=1,P194&lt;=0),0,P194)</f>
        <v>256985.982401906</v>
      </c>
      <c r="R194" s="15" t="n">
        <f aca="false">IF(OR(E194=1,AND(P194&lt;=0,I194&gt;0)),1,0)</f>
        <v>0</v>
      </c>
      <c r="S194" s="15" t="n">
        <f aca="false">IF(L194&gt;0,1,0)</f>
        <v>0</v>
      </c>
    </row>
    <row r="195" customFormat="false" ht="15" hidden="false" customHeight="false" outlineLevel="0" collapsed="false">
      <c r="A195" s="15" t="n">
        <v>194</v>
      </c>
      <c r="B195" s="15" t="n">
        <f aca="false">INT((A195-1)/12)+1</f>
        <v>17</v>
      </c>
      <c r="C195" s="15" t="n">
        <f aca="false">MIN(Inputs!$C$4+B195-1,99)</f>
        <v>90</v>
      </c>
      <c r="D195" s="55" t="n">
        <f aca="false">Inputs!$C$30</f>
        <v>0.07</v>
      </c>
      <c r="E195" s="15" t="n">
        <f aca="false">R194</f>
        <v>0</v>
      </c>
      <c r="F195" s="56" t="n">
        <f aca="false">Q194</f>
        <v>256985.982401906</v>
      </c>
      <c r="G195" s="56" t="n">
        <f aca="false">IF(AND(MOD(A195-1,12)=0,B195&lt;=Inputs!$C$7,E195=0),Inputs!$C$6,0)</f>
        <v>0</v>
      </c>
      <c r="H195" s="56" t="n">
        <f aca="false">IF(B195=1,G195*Inputs!$C$9,0)</f>
        <v>0</v>
      </c>
      <c r="I195" s="56" t="n">
        <f aca="false">I194+G195</f>
        <v>120000</v>
      </c>
      <c r="J195" s="56" t="n">
        <f aca="false">(F195+G195+H195)*((1+D195)^(1/12)-1)</f>
        <v>1453.03610702555</v>
      </c>
      <c r="K195" s="56" t="n">
        <f aca="false">(F195+G195+H195+J195)*(Inputs!$C$14+IF(B195&lt;=10,Inputs!$C$12,Inputs!$C$13))/12</f>
        <v>129.219509254466</v>
      </c>
      <c r="L195" s="56" t="n">
        <f aca="false">IF(OR(E195=1,A195&lt;=Inputs!$C$15),0,MAX(Inputs!$C$8*I195-(F195+G195+H195+J195-K195),0))</f>
        <v>0</v>
      </c>
      <c r="M195" s="56" t="n">
        <f aca="false">L195*INDEX(Rates!$B$2:$C$101,C195+1,IF(Inputs!$C$5="Male",1,2))/1000/12*Inputs!$C$16</f>
        <v>0</v>
      </c>
      <c r="N195" s="56" t="n">
        <f aca="false">IF($V$1=1,MAX(F195+G195+H195+J195-K195-M195,0)*Inputs!$C$22/12,0)</f>
        <v>0</v>
      </c>
      <c r="O195" s="56" t="n">
        <f aca="false">IF(AND(MOD(A195,12)=0,B195&gt;=Inputs!$C$18),MAX(F195+G195+H195+J195-K195-M195-N195,0)*Inputs!$C$17,0)</f>
        <v>0</v>
      </c>
      <c r="P195" s="56" t="n">
        <f aca="false">F195+G195+H195+J195-K195-M195-N195+O195</f>
        <v>258309.798999677</v>
      </c>
      <c r="Q195" s="56" t="n">
        <f aca="false">IF(OR(E195=1,P195&lt;=0),0,P195)</f>
        <v>258309.798999677</v>
      </c>
      <c r="R195" s="15" t="n">
        <f aca="false">IF(OR(E195=1,AND(P195&lt;=0,I195&gt;0)),1,0)</f>
        <v>0</v>
      </c>
      <c r="S195" s="15" t="n">
        <f aca="false">IF(L195&gt;0,1,0)</f>
        <v>0</v>
      </c>
    </row>
    <row r="196" customFormat="false" ht="15" hidden="false" customHeight="false" outlineLevel="0" collapsed="false">
      <c r="A196" s="15" t="n">
        <v>195</v>
      </c>
      <c r="B196" s="15" t="n">
        <f aca="false">INT((A196-1)/12)+1</f>
        <v>17</v>
      </c>
      <c r="C196" s="15" t="n">
        <f aca="false">MIN(Inputs!$C$4+B196-1,99)</f>
        <v>90</v>
      </c>
      <c r="D196" s="55" t="n">
        <f aca="false">Inputs!$C$30</f>
        <v>0.07</v>
      </c>
      <c r="E196" s="15" t="n">
        <f aca="false">R195</f>
        <v>0</v>
      </c>
      <c r="F196" s="56" t="n">
        <f aca="false">Q195</f>
        <v>258309.798999677</v>
      </c>
      <c r="G196" s="56" t="n">
        <f aca="false">IF(AND(MOD(A196-1,12)=0,B196&lt;=Inputs!$C$7,E196=0),Inputs!$C$6,0)</f>
        <v>0</v>
      </c>
      <c r="H196" s="56" t="n">
        <f aca="false">IF(B196=1,G196*Inputs!$C$9,0)</f>
        <v>0</v>
      </c>
      <c r="I196" s="56" t="n">
        <f aca="false">I195+G196</f>
        <v>120000</v>
      </c>
      <c r="J196" s="56" t="n">
        <f aca="false">(F196+G196+H196)*((1+D196)^(1/12)-1)</f>
        <v>1460.52115853561</v>
      </c>
      <c r="K196" s="56" t="n">
        <f aca="false">(F196+G196+H196+J196)*(Inputs!$C$14+IF(B196&lt;=10,Inputs!$C$12,Inputs!$C$13))/12</f>
        <v>129.885160079106</v>
      </c>
      <c r="L196" s="56" t="n">
        <f aca="false">IF(OR(E196=1,A196&lt;=Inputs!$C$15),0,MAX(Inputs!$C$8*I196-(F196+G196+H196+J196-K196),0))</f>
        <v>0</v>
      </c>
      <c r="M196" s="56" t="n">
        <f aca="false">L196*INDEX(Rates!$B$2:$C$101,C196+1,IF(Inputs!$C$5="Male",1,2))/1000/12*Inputs!$C$16</f>
        <v>0</v>
      </c>
      <c r="N196" s="56" t="n">
        <f aca="false">IF($V$1=1,MAX(F196+G196+H196+J196-K196-M196,0)*Inputs!$C$22/12,0)</f>
        <v>0</v>
      </c>
      <c r="O196" s="56" t="n">
        <f aca="false">IF(AND(MOD(A196,12)=0,B196&gt;=Inputs!$C$18),MAX(F196+G196+H196+J196-K196-M196-N196,0)*Inputs!$C$17,0)</f>
        <v>0</v>
      </c>
      <c r="P196" s="56" t="n">
        <f aca="false">F196+G196+H196+J196-K196-M196-N196+O196</f>
        <v>259640.434998133</v>
      </c>
      <c r="Q196" s="56" t="n">
        <f aca="false">IF(OR(E196=1,P196&lt;=0),0,P196)</f>
        <v>259640.434998133</v>
      </c>
      <c r="R196" s="15" t="n">
        <f aca="false">IF(OR(E196=1,AND(P196&lt;=0,I196&gt;0)),1,0)</f>
        <v>0</v>
      </c>
      <c r="S196" s="15" t="n">
        <f aca="false">IF(L196&gt;0,1,0)</f>
        <v>0</v>
      </c>
    </row>
    <row r="197" customFormat="false" ht="15" hidden="false" customHeight="false" outlineLevel="0" collapsed="false">
      <c r="A197" s="15" t="n">
        <v>196</v>
      </c>
      <c r="B197" s="15" t="n">
        <f aca="false">INT((A197-1)/12)+1</f>
        <v>17</v>
      </c>
      <c r="C197" s="15" t="n">
        <f aca="false">MIN(Inputs!$C$4+B197-1,99)</f>
        <v>90</v>
      </c>
      <c r="D197" s="55" t="n">
        <f aca="false">Inputs!$C$30</f>
        <v>0.07</v>
      </c>
      <c r="E197" s="15" t="n">
        <f aca="false">R196</f>
        <v>0</v>
      </c>
      <c r="F197" s="56" t="n">
        <f aca="false">Q196</f>
        <v>259640.434998133</v>
      </c>
      <c r="G197" s="56" t="n">
        <f aca="false">IF(AND(MOD(A197-1,12)=0,B197&lt;=Inputs!$C$7,E197=0),Inputs!$C$6,0)</f>
        <v>0</v>
      </c>
      <c r="H197" s="56" t="n">
        <f aca="false">IF(B197=1,G197*Inputs!$C$9,0)</f>
        <v>0</v>
      </c>
      <c r="I197" s="56" t="n">
        <f aca="false">I196+G197</f>
        <v>120000</v>
      </c>
      <c r="J197" s="56" t="n">
        <f aca="false">(F197+G197+H197)*((1+D197)^(1/12)-1)</f>
        <v>1468.04476792859</v>
      </c>
      <c r="K197" s="56" t="n">
        <f aca="false">(F197+G197+H197+J197)*(Inputs!$C$14+IF(B197&lt;=10,Inputs!$C$12,Inputs!$C$13))/12</f>
        <v>130.554239883031</v>
      </c>
      <c r="L197" s="56" t="n">
        <f aca="false">IF(OR(E197=1,A197&lt;=Inputs!$C$15),0,MAX(Inputs!$C$8*I197-(F197+G197+H197+J197-K197),0))</f>
        <v>0</v>
      </c>
      <c r="M197" s="56" t="n">
        <f aca="false">L197*INDEX(Rates!$B$2:$C$101,C197+1,IF(Inputs!$C$5="Male",1,2))/1000/12*Inputs!$C$16</f>
        <v>0</v>
      </c>
      <c r="N197" s="56" t="n">
        <f aca="false">IF($V$1=1,MAX(F197+G197+H197+J197-K197-M197,0)*Inputs!$C$22/12,0)</f>
        <v>0</v>
      </c>
      <c r="O197" s="56" t="n">
        <f aca="false">IF(AND(MOD(A197,12)=0,B197&gt;=Inputs!$C$18),MAX(F197+G197+H197+J197-K197-M197-N197,0)*Inputs!$C$17,0)</f>
        <v>0</v>
      </c>
      <c r="P197" s="56" t="n">
        <f aca="false">F197+G197+H197+J197-K197-M197-N197+O197</f>
        <v>260977.925526179</v>
      </c>
      <c r="Q197" s="56" t="n">
        <f aca="false">IF(OR(E197=1,P197&lt;=0),0,P197)</f>
        <v>260977.925526179</v>
      </c>
      <c r="R197" s="15" t="n">
        <f aca="false">IF(OR(E197=1,AND(P197&lt;=0,I197&gt;0)),1,0)</f>
        <v>0</v>
      </c>
      <c r="S197" s="15" t="n">
        <f aca="false">IF(L197&gt;0,1,0)</f>
        <v>0</v>
      </c>
    </row>
    <row r="198" customFormat="false" ht="15" hidden="false" customHeight="false" outlineLevel="0" collapsed="false">
      <c r="A198" s="15" t="n">
        <v>197</v>
      </c>
      <c r="B198" s="15" t="n">
        <f aca="false">INT((A198-1)/12)+1</f>
        <v>17</v>
      </c>
      <c r="C198" s="15" t="n">
        <f aca="false">MIN(Inputs!$C$4+B198-1,99)</f>
        <v>90</v>
      </c>
      <c r="D198" s="55" t="n">
        <f aca="false">Inputs!$C$30</f>
        <v>0.07</v>
      </c>
      <c r="E198" s="15" t="n">
        <f aca="false">R197</f>
        <v>0</v>
      </c>
      <c r="F198" s="56" t="n">
        <f aca="false">Q197</f>
        <v>260977.925526179</v>
      </c>
      <c r="G198" s="56" t="n">
        <f aca="false">IF(AND(MOD(A198-1,12)=0,B198&lt;=Inputs!$C$7,E198=0),Inputs!$C$6,0)</f>
        <v>0</v>
      </c>
      <c r="H198" s="56" t="n">
        <f aca="false">IF(B198=1,G198*Inputs!$C$9,0)</f>
        <v>0</v>
      </c>
      <c r="I198" s="56" t="n">
        <f aca="false">I197+G198</f>
        <v>120000</v>
      </c>
      <c r="J198" s="56" t="n">
        <f aca="false">(F198+G198+H198)*((1+D198)^(1/12)-1)</f>
        <v>1475.60713382844</v>
      </c>
      <c r="K198" s="56" t="n">
        <f aca="false">(F198+G198+H198+J198)*(Inputs!$C$14+IF(B198&lt;=10,Inputs!$C$12,Inputs!$C$13))/12</f>
        <v>131.226766330004</v>
      </c>
      <c r="L198" s="56" t="n">
        <f aca="false">IF(OR(E198=1,A198&lt;=Inputs!$C$15),0,MAX(Inputs!$C$8*I198-(F198+G198+H198+J198-K198),0))</f>
        <v>0</v>
      </c>
      <c r="M198" s="56" t="n">
        <f aca="false">L198*INDEX(Rates!$B$2:$C$101,C198+1,IF(Inputs!$C$5="Male",1,2))/1000/12*Inputs!$C$16</f>
        <v>0</v>
      </c>
      <c r="N198" s="56" t="n">
        <f aca="false">IF($V$1=1,MAX(F198+G198+H198+J198-K198-M198,0)*Inputs!$C$22/12,0)</f>
        <v>0</v>
      </c>
      <c r="O198" s="56" t="n">
        <f aca="false">IF(AND(MOD(A198,12)=0,B198&gt;=Inputs!$C$18),MAX(F198+G198+H198+J198-K198-M198-N198,0)*Inputs!$C$17,0)</f>
        <v>0</v>
      </c>
      <c r="P198" s="56" t="n">
        <f aca="false">F198+G198+H198+J198-K198-M198-N198+O198</f>
        <v>262322.305893677</v>
      </c>
      <c r="Q198" s="56" t="n">
        <f aca="false">IF(OR(E198=1,P198&lt;=0),0,P198)</f>
        <v>262322.305893677</v>
      </c>
      <c r="R198" s="15" t="n">
        <f aca="false">IF(OR(E198=1,AND(P198&lt;=0,I198&gt;0)),1,0)</f>
        <v>0</v>
      </c>
      <c r="S198" s="15" t="n">
        <f aca="false">IF(L198&gt;0,1,0)</f>
        <v>0</v>
      </c>
    </row>
    <row r="199" customFormat="false" ht="15" hidden="false" customHeight="false" outlineLevel="0" collapsed="false">
      <c r="A199" s="15" t="n">
        <v>198</v>
      </c>
      <c r="B199" s="15" t="n">
        <f aca="false">INT((A199-1)/12)+1</f>
        <v>17</v>
      </c>
      <c r="C199" s="15" t="n">
        <f aca="false">MIN(Inputs!$C$4+B199-1,99)</f>
        <v>90</v>
      </c>
      <c r="D199" s="55" t="n">
        <f aca="false">Inputs!$C$30</f>
        <v>0.07</v>
      </c>
      <c r="E199" s="15" t="n">
        <f aca="false">R198</f>
        <v>0</v>
      </c>
      <c r="F199" s="56" t="n">
        <f aca="false">Q198</f>
        <v>262322.305893677</v>
      </c>
      <c r="G199" s="56" t="n">
        <f aca="false">IF(AND(MOD(A199-1,12)=0,B199&lt;=Inputs!$C$7,E199=0),Inputs!$C$6,0)</f>
        <v>0</v>
      </c>
      <c r="H199" s="56" t="n">
        <f aca="false">IF(B199=1,G199*Inputs!$C$9,0)</f>
        <v>0</v>
      </c>
      <c r="I199" s="56" t="n">
        <f aca="false">I198+G199</f>
        <v>120000</v>
      </c>
      <c r="J199" s="56" t="n">
        <f aca="false">(F199+G199+H199)*((1+D199)^(1/12)-1)</f>
        <v>1483.20845588225</v>
      </c>
      <c r="K199" s="56" t="n">
        <f aca="false">(F199+G199+H199+J199)*(Inputs!$C$14+IF(B199&lt;=10,Inputs!$C$12,Inputs!$C$13))/12</f>
        <v>131.90275717478</v>
      </c>
      <c r="L199" s="56" t="n">
        <f aca="false">IF(OR(E199=1,A199&lt;=Inputs!$C$15),0,MAX(Inputs!$C$8*I199-(F199+G199+H199+J199-K199),0))</f>
        <v>0</v>
      </c>
      <c r="M199" s="56" t="n">
        <f aca="false">L199*INDEX(Rates!$B$2:$C$101,C199+1,IF(Inputs!$C$5="Male",1,2))/1000/12*Inputs!$C$16</f>
        <v>0</v>
      </c>
      <c r="N199" s="56" t="n">
        <f aca="false">IF($V$1=1,MAX(F199+G199+H199+J199-K199-M199,0)*Inputs!$C$22/12,0)</f>
        <v>0</v>
      </c>
      <c r="O199" s="56" t="n">
        <f aca="false">IF(AND(MOD(A199,12)=0,B199&gt;=Inputs!$C$18),MAX(F199+G199+H199+J199-K199-M199-N199,0)*Inputs!$C$17,0)</f>
        <v>0</v>
      </c>
      <c r="P199" s="56" t="n">
        <f aca="false">F199+G199+H199+J199-K199-M199-N199+O199</f>
        <v>263673.611592385</v>
      </c>
      <c r="Q199" s="56" t="n">
        <f aca="false">IF(OR(E199=1,P199&lt;=0),0,P199)</f>
        <v>263673.611592385</v>
      </c>
      <c r="R199" s="15" t="n">
        <f aca="false">IF(OR(E199=1,AND(P199&lt;=0,I199&gt;0)),1,0)</f>
        <v>0</v>
      </c>
      <c r="S199" s="15" t="n">
        <f aca="false">IF(L199&gt;0,1,0)</f>
        <v>0</v>
      </c>
    </row>
    <row r="200" customFormat="false" ht="15" hidden="false" customHeight="false" outlineLevel="0" collapsed="false">
      <c r="A200" s="15" t="n">
        <v>199</v>
      </c>
      <c r="B200" s="15" t="n">
        <f aca="false">INT((A200-1)/12)+1</f>
        <v>17</v>
      </c>
      <c r="C200" s="15" t="n">
        <f aca="false">MIN(Inputs!$C$4+B200-1,99)</f>
        <v>90</v>
      </c>
      <c r="D200" s="55" t="n">
        <f aca="false">Inputs!$C$30</f>
        <v>0.07</v>
      </c>
      <c r="E200" s="15" t="n">
        <f aca="false">R199</f>
        <v>0</v>
      </c>
      <c r="F200" s="56" t="n">
        <f aca="false">Q199</f>
        <v>263673.611592385</v>
      </c>
      <c r="G200" s="56" t="n">
        <f aca="false">IF(AND(MOD(A200-1,12)=0,B200&lt;=Inputs!$C$7,E200=0),Inputs!$C$6,0)</f>
        <v>0</v>
      </c>
      <c r="H200" s="56" t="n">
        <f aca="false">IF(B200=1,G200*Inputs!$C$9,0)</f>
        <v>0</v>
      </c>
      <c r="I200" s="56" t="n">
        <f aca="false">I199+G200</f>
        <v>120000</v>
      </c>
      <c r="J200" s="56" t="n">
        <f aca="false">(F200+G200+H200)*((1+D200)^(1/12)-1)</f>
        <v>1490.84893476557</v>
      </c>
      <c r="K200" s="56" t="n">
        <f aca="false">(F200+G200+H200+J200)*(Inputs!$C$14+IF(B200&lt;=10,Inputs!$C$12,Inputs!$C$13))/12</f>
        <v>132.582230263575</v>
      </c>
      <c r="L200" s="56" t="n">
        <f aca="false">IF(OR(E200=1,A200&lt;=Inputs!$C$15),0,MAX(Inputs!$C$8*I200-(F200+G200+H200+J200-K200),0))</f>
        <v>0</v>
      </c>
      <c r="M200" s="56" t="n">
        <f aca="false">L200*INDEX(Rates!$B$2:$C$101,C200+1,IF(Inputs!$C$5="Male",1,2))/1000/12*Inputs!$C$16</f>
        <v>0</v>
      </c>
      <c r="N200" s="56" t="n">
        <f aca="false">IF($V$1=1,MAX(F200+G200+H200+J200-K200-M200,0)*Inputs!$C$22/12,0)</f>
        <v>0</v>
      </c>
      <c r="O200" s="56" t="n">
        <f aca="false">IF(AND(MOD(A200,12)=0,B200&gt;=Inputs!$C$18),MAX(F200+G200+H200+J200-K200-M200-N200,0)*Inputs!$C$17,0)</f>
        <v>0</v>
      </c>
      <c r="P200" s="56" t="n">
        <f aca="false">F200+G200+H200+J200-K200-M200-N200+O200</f>
        <v>265031.878296887</v>
      </c>
      <c r="Q200" s="56" t="n">
        <f aca="false">IF(OR(E200=1,P200&lt;=0),0,P200)</f>
        <v>265031.878296887</v>
      </c>
      <c r="R200" s="15" t="n">
        <f aca="false">IF(OR(E200=1,AND(P200&lt;=0,I200&gt;0)),1,0)</f>
        <v>0</v>
      </c>
      <c r="S200" s="15" t="n">
        <f aca="false">IF(L200&gt;0,1,0)</f>
        <v>0</v>
      </c>
    </row>
    <row r="201" customFormat="false" ht="15" hidden="false" customHeight="false" outlineLevel="0" collapsed="false">
      <c r="A201" s="15" t="n">
        <v>200</v>
      </c>
      <c r="B201" s="15" t="n">
        <f aca="false">INT((A201-1)/12)+1</f>
        <v>17</v>
      </c>
      <c r="C201" s="15" t="n">
        <f aca="false">MIN(Inputs!$C$4+B201-1,99)</f>
        <v>90</v>
      </c>
      <c r="D201" s="55" t="n">
        <f aca="false">Inputs!$C$30</f>
        <v>0.07</v>
      </c>
      <c r="E201" s="15" t="n">
        <f aca="false">R200</f>
        <v>0</v>
      </c>
      <c r="F201" s="56" t="n">
        <f aca="false">Q200</f>
        <v>265031.878296887</v>
      </c>
      <c r="G201" s="56" t="n">
        <f aca="false">IF(AND(MOD(A201-1,12)=0,B201&lt;=Inputs!$C$7,E201=0),Inputs!$C$6,0)</f>
        <v>0</v>
      </c>
      <c r="H201" s="56" t="n">
        <f aca="false">IF(B201=1,G201*Inputs!$C$9,0)</f>
        <v>0</v>
      </c>
      <c r="I201" s="56" t="n">
        <f aca="false">I200+G201</f>
        <v>120000</v>
      </c>
      <c r="J201" s="56" t="n">
        <f aca="false">(F201+G201+H201)*((1+D201)^(1/12)-1)</f>
        <v>1498.5287721877</v>
      </c>
      <c r="K201" s="56" t="n">
        <f aca="false">(F201+G201+H201+J201)*(Inputs!$C$14+IF(B201&lt;=10,Inputs!$C$12,Inputs!$C$13))/12</f>
        <v>133.265203534537</v>
      </c>
      <c r="L201" s="56" t="n">
        <f aca="false">IF(OR(E201=1,A201&lt;=Inputs!$C$15),0,MAX(Inputs!$C$8*I201-(F201+G201+H201+J201-K201),0))</f>
        <v>0</v>
      </c>
      <c r="M201" s="56" t="n">
        <f aca="false">L201*INDEX(Rates!$B$2:$C$101,C201+1,IF(Inputs!$C$5="Male",1,2))/1000/12*Inputs!$C$16</f>
        <v>0</v>
      </c>
      <c r="N201" s="56" t="n">
        <f aca="false">IF($V$1=1,MAX(F201+G201+H201+J201-K201-M201,0)*Inputs!$C$22/12,0)</f>
        <v>0</v>
      </c>
      <c r="O201" s="56" t="n">
        <f aca="false">IF(AND(MOD(A201,12)=0,B201&gt;=Inputs!$C$18),MAX(F201+G201+H201+J201-K201-M201-N201,0)*Inputs!$C$17,0)</f>
        <v>0</v>
      </c>
      <c r="P201" s="56" t="n">
        <f aca="false">F201+G201+H201+J201-K201-M201-N201+O201</f>
        <v>266397.14186554</v>
      </c>
      <c r="Q201" s="56" t="n">
        <f aca="false">IF(OR(E201=1,P201&lt;=0),0,P201)</f>
        <v>266397.14186554</v>
      </c>
      <c r="R201" s="15" t="n">
        <f aca="false">IF(OR(E201=1,AND(P201&lt;=0,I201&gt;0)),1,0)</f>
        <v>0</v>
      </c>
      <c r="S201" s="15" t="n">
        <f aca="false">IF(L201&gt;0,1,0)</f>
        <v>0</v>
      </c>
    </row>
    <row r="202" customFormat="false" ht="15" hidden="false" customHeight="false" outlineLevel="0" collapsed="false">
      <c r="A202" s="15" t="n">
        <v>201</v>
      </c>
      <c r="B202" s="15" t="n">
        <f aca="false">INT((A202-1)/12)+1</f>
        <v>17</v>
      </c>
      <c r="C202" s="15" t="n">
        <f aca="false">MIN(Inputs!$C$4+B202-1,99)</f>
        <v>90</v>
      </c>
      <c r="D202" s="55" t="n">
        <f aca="false">Inputs!$C$30</f>
        <v>0.07</v>
      </c>
      <c r="E202" s="15" t="n">
        <f aca="false">R201</f>
        <v>0</v>
      </c>
      <c r="F202" s="56" t="n">
        <f aca="false">Q201</f>
        <v>266397.14186554</v>
      </c>
      <c r="G202" s="56" t="n">
        <f aca="false">IF(AND(MOD(A202-1,12)=0,B202&lt;=Inputs!$C$7,E202=0),Inputs!$C$6,0)</f>
        <v>0</v>
      </c>
      <c r="H202" s="56" t="n">
        <f aca="false">IF(B202=1,G202*Inputs!$C$9,0)</f>
        <v>0</v>
      </c>
      <c r="I202" s="56" t="n">
        <f aca="false">I201+G202</f>
        <v>120000</v>
      </c>
      <c r="J202" s="56" t="n">
        <f aca="false">(F202+G202+H202)*((1+D202)^(1/12)-1)</f>
        <v>1506.24817089699</v>
      </c>
      <c r="K202" s="56" t="n">
        <f aca="false">(F202+G202+H202+J202)*(Inputs!$C$14+IF(B202&lt;=10,Inputs!$C$12,Inputs!$C$13))/12</f>
        <v>133.951695018219</v>
      </c>
      <c r="L202" s="56" t="n">
        <f aca="false">IF(OR(E202=1,A202&lt;=Inputs!$C$15),0,MAX(Inputs!$C$8*I202-(F202+G202+H202+J202-K202),0))</f>
        <v>0</v>
      </c>
      <c r="M202" s="56" t="n">
        <f aca="false">L202*INDEX(Rates!$B$2:$C$101,C202+1,IF(Inputs!$C$5="Male",1,2))/1000/12*Inputs!$C$16</f>
        <v>0</v>
      </c>
      <c r="N202" s="56" t="n">
        <f aca="false">IF($V$1=1,MAX(F202+G202+H202+J202-K202-M202,0)*Inputs!$C$22/12,0)</f>
        <v>0</v>
      </c>
      <c r="O202" s="56" t="n">
        <f aca="false">IF(AND(MOD(A202,12)=0,B202&gt;=Inputs!$C$18),MAX(F202+G202+H202+J202-K202-M202-N202,0)*Inputs!$C$17,0)</f>
        <v>0</v>
      </c>
      <c r="P202" s="56" t="n">
        <f aca="false">F202+G202+H202+J202-K202-M202-N202+O202</f>
        <v>267769.438341419</v>
      </c>
      <c r="Q202" s="56" t="n">
        <f aca="false">IF(OR(E202=1,P202&lt;=0),0,P202)</f>
        <v>267769.438341419</v>
      </c>
      <c r="R202" s="15" t="n">
        <f aca="false">IF(OR(E202=1,AND(P202&lt;=0,I202&gt;0)),1,0)</f>
        <v>0</v>
      </c>
      <c r="S202" s="15" t="n">
        <f aca="false">IF(L202&gt;0,1,0)</f>
        <v>0</v>
      </c>
    </row>
    <row r="203" customFormat="false" ht="15" hidden="false" customHeight="false" outlineLevel="0" collapsed="false">
      <c r="A203" s="15" t="n">
        <v>202</v>
      </c>
      <c r="B203" s="15" t="n">
        <f aca="false">INT((A203-1)/12)+1</f>
        <v>17</v>
      </c>
      <c r="C203" s="15" t="n">
        <f aca="false">MIN(Inputs!$C$4+B203-1,99)</f>
        <v>90</v>
      </c>
      <c r="D203" s="55" t="n">
        <f aca="false">Inputs!$C$30</f>
        <v>0.07</v>
      </c>
      <c r="E203" s="15" t="n">
        <f aca="false">R202</f>
        <v>0</v>
      </c>
      <c r="F203" s="56" t="n">
        <f aca="false">Q202</f>
        <v>267769.438341419</v>
      </c>
      <c r="G203" s="56" t="n">
        <f aca="false">IF(AND(MOD(A203-1,12)=0,B203&lt;=Inputs!$C$7,E203=0),Inputs!$C$6,0)</f>
        <v>0</v>
      </c>
      <c r="H203" s="56" t="n">
        <f aca="false">IF(B203=1,G203*Inputs!$C$9,0)</f>
        <v>0</v>
      </c>
      <c r="I203" s="56" t="n">
        <f aca="false">I202+G203</f>
        <v>120000</v>
      </c>
      <c r="J203" s="56" t="n">
        <f aca="false">(F203+G203+H203)*((1+D203)^(1/12)-1)</f>
        <v>1514.00733468623</v>
      </c>
      <c r="K203" s="56" t="n">
        <f aca="false">(F203+G203+H203+J203)*(Inputs!$C$14+IF(B203&lt;=10,Inputs!$C$12,Inputs!$C$13))/12</f>
        <v>134.641722838053</v>
      </c>
      <c r="L203" s="56" t="n">
        <f aca="false">IF(OR(E203=1,A203&lt;=Inputs!$C$15),0,MAX(Inputs!$C$8*I203-(F203+G203+H203+J203-K203),0))</f>
        <v>0</v>
      </c>
      <c r="M203" s="56" t="n">
        <f aca="false">L203*INDEX(Rates!$B$2:$C$101,C203+1,IF(Inputs!$C$5="Male",1,2))/1000/12*Inputs!$C$16</f>
        <v>0</v>
      </c>
      <c r="N203" s="56" t="n">
        <f aca="false">IF($V$1=1,MAX(F203+G203+H203+J203-K203-M203,0)*Inputs!$C$22/12,0)</f>
        <v>0</v>
      </c>
      <c r="O203" s="56" t="n">
        <f aca="false">IF(AND(MOD(A203,12)=0,B203&gt;=Inputs!$C$18),MAX(F203+G203+H203+J203-K203-M203-N203,0)*Inputs!$C$17,0)</f>
        <v>0</v>
      </c>
      <c r="P203" s="56" t="n">
        <f aca="false">F203+G203+H203+J203-K203-M203-N203+O203</f>
        <v>269148.803953267</v>
      </c>
      <c r="Q203" s="56" t="n">
        <f aca="false">IF(OR(E203=1,P203&lt;=0),0,P203)</f>
        <v>269148.803953267</v>
      </c>
      <c r="R203" s="15" t="n">
        <f aca="false">IF(OR(E203=1,AND(P203&lt;=0,I203&gt;0)),1,0)</f>
        <v>0</v>
      </c>
      <c r="S203" s="15" t="n">
        <f aca="false">IF(L203&gt;0,1,0)</f>
        <v>0</v>
      </c>
    </row>
    <row r="204" customFormat="false" ht="15" hidden="false" customHeight="false" outlineLevel="0" collapsed="false">
      <c r="A204" s="15" t="n">
        <v>203</v>
      </c>
      <c r="B204" s="15" t="n">
        <f aca="false">INT((A204-1)/12)+1</f>
        <v>17</v>
      </c>
      <c r="C204" s="15" t="n">
        <f aca="false">MIN(Inputs!$C$4+B204-1,99)</f>
        <v>90</v>
      </c>
      <c r="D204" s="55" t="n">
        <f aca="false">Inputs!$C$30</f>
        <v>0.07</v>
      </c>
      <c r="E204" s="15" t="n">
        <f aca="false">R203</f>
        <v>0</v>
      </c>
      <c r="F204" s="56" t="n">
        <f aca="false">Q203</f>
        <v>269148.803953267</v>
      </c>
      <c r="G204" s="56" t="n">
        <f aca="false">IF(AND(MOD(A204-1,12)=0,B204&lt;=Inputs!$C$7,E204=0),Inputs!$C$6,0)</f>
        <v>0</v>
      </c>
      <c r="H204" s="56" t="n">
        <f aca="false">IF(B204=1,G204*Inputs!$C$9,0)</f>
        <v>0</v>
      </c>
      <c r="I204" s="56" t="n">
        <f aca="false">I203+G204</f>
        <v>120000</v>
      </c>
      <c r="J204" s="56" t="n">
        <f aca="false">(F204+G204+H204)*((1+D204)^(1/12)-1)</f>
        <v>1521.80646839801</v>
      </c>
      <c r="K204" s="56" t="n">
        <f aca="false">(F204+G204+H204+J204)*(Inputs!$C$14+IF(B204&lt;=10,Inputs!$C$12,Inputs!$C$13))/12</f>
        <v>135.335305210833</v>
      </c>
      <c r="L204" s="56" t="n">
        <f aca="false">IF(OR(E204=1,A204&lt;=Inputs!$C$15),0,MAX(Inputs!$C$8*I204-(F204+G204+H204+J204-K204),0))</f>
        <v>0</v>
      </c>
      <c r="M204" s="56" t="n">
        <f aca="false">L204*INDEX(Rates!$B$2:$C$101,C204+1,IF(Inputs!$C$5="Male",1,2))/1000/12*Inputs!$C$16</f>
        <v>0</v>
      </c>
      <c r="N204" s="56" t="n">
        <f aca="false">IF($V$1=1,MAX(F204+G204+H204+J204-K204-M204,0)*Inputs!$C$22/12,0)</f>
        <v>0</v>
      </c>
      <c r="O204" s="56" t="n">
        <f aca="false">IF(AND(MOD(A204,12)=0,B204&gt;=Inputs!$C$18),MAX(F204+G204+H204+J204-K204-M204-N204,0)*Inputs!$C$17,0)</f>
        <v>0</v>
      </c>
      <c r="P204" s="56" t="n">
        <f aca="false">F204+G204+H204+J204-K204-M204-N204+O204</f>
        <v>270535.275116454</v>
      </c>
      <c r="Q204" s="56" t="n">
        <f aca="false">IF(OR(E204=1,P204&lt;=0),0,P204)</f>
        <v>270535.275116454</v>
      </c>
      <c r="R204" s="15" t="n">
        <f aca="false">IF(OR(E204=1,AND(P204&lt;=0,I204&gt;0)),1,0)</f>
        <v>0</v>
      </c>
      <c r="S204" s="15" t="n">
        <f aca="false">IF(L204&gt;0,1,0)</f>
        <v>0</v>
      </c>
    </row>
    <row r="205" customFormat="false" ht="15" hidden="false" customHeight="false" outlineLevel="0" collapsed="false">
      <c r="A205" s="15" t="n">
        <v>204</v>
      </c>
      <c r="B205" s="15" t="n">
        <f aca="false">INT((A205-1)/12)+1</f>
        <v>17</v>
      </c>
      <c r="C205" s="15" t="n">
        <f aca="false">MIN(Inputs!$C$4+B205-1,99)</f>
        <v>90</v>
      </c>
      <c r="D205" s="55" t="n">
        <f aca="false">Inputs!$C$30</f>
        <v>0.07</v>
      </c>
      <c r="E205" s="15" t="n">
        <f aca="false">R204</f>
        <v>0</v>
      </c>
      <c r="F205" s="56" t="n">
        <f aca="false">Q204</f>
        <v>270535.275116454</v>
      </c>
      <c r="G205" s="56" t="n">
        <f aca="false">IF(AND(MOD(A205-1,12)=0,B205&lt;=Inputs!$C$7,E205=0),Inputs!$C$6,0)</f>
        <v>0</v>
      </c>
      <c r="H205" s="56" t="n">
        <f aca="false">IF(B205=1,G205*Inputs!$C$9,0)</f>
        <v>0</v>
      </c>
      <c r="I205" s="56" t="n">
        <f aca="false">I204+G205</f>
        <v>120000</v>
      </c>
      <c r="J205" s="56" t="n">
        <f aca="false">(F205+G205+H205)*((1+D205)^(1/12)-1)</f>
        <v>1529.64577793012</v>
      </c>
      <c r="K205" s="56" t="n">
        <f aca="false">(F205+G205+H205+J205)*(Inputs!$C$14+IF(B205&lt;=10,Inputs!$C$12,Inputs!$C$13))/12</f>
        <v>136.032460447192</v>
      </c>
      <c r="L205" s="56" t="n">
        <f aca="false">IF(OR(E205=1,A205&lt;=Inputs!$C$15),0,MAX(Inputs!$C$8*I205-(F205+G205+H205+J205-K205),0))</f>
        <v>0</v>
      </c>
      <c r="M205" s="56" t="n">
        <f aca="false">L205*INDEX(Rates!$B$2:$C$101,C205+1,IF(Inputs!$C$5="Male",1,2))/1000/12*Inputs!$C$16</f>
        <v>0</v>
      </c>
      <c r="N205" s="56" t="n">
        <f aca="false">IF($V$1=1,MAX(F205+G205+H205+J205-K205-M205,0)*Inputs!$C$22/12,0)</f>
        <v>0</v>
      </c>
      <c r="O205" s="56" t="n">
        <f aca="false">IF(AND(MOD(A205,12)=0,B205&gt;=Inputs!$C$18),MAX(F205+G205+H205+J205-K205-M205-N205,0)*Inputs!$C$17,0)</f>
        <v>1359.64444216969</v>
      </c>
      <c r="P205" s="56" t="n">
        <f aca="false">F205+G205+H205+J205-K205-M205-N205+O205</f>
        <v>273288.532876107</v>
      </c>
      <c r="Q205" s="56" t="n">
        <f aca="false">IF(OR(E205=1,P205&lt;=0),0,P205)</f>
        <v>273288.532876107</v>
      </c>
      <c r="R205" s="15" t="n">
        <f aca="false">IF(OR(E205=1,AND(P205&lt;=0,I205&gt;0)),1,0)</f>
        <v>0</v>
      </c>
      <c r="S205" s="15" t="n">
        <f aca="false">IF(L205&gt;0,1,0)</f>
        <v>0</v>
      </c>
    </row>
    <row r="206" customFormat="false" ht="15" hidden="false" customHeight="false" outlineLevel="0" collapsed="false">
      <c r="A206" s="15" t="n">
        <v>205</v>
      </c>
      <c r="B206" s="15" t="n">
        <f aca="false">INT((A206-1)/12)+1</f>
        <v>18</v>
      </c>
      <c r="C206" s="15" t="n">
        <f aca="false">MIN(Inputs!$C$4+B206-1,99)</f>
        <v>91</v>
      </c>
      <c r="D206" s="55" t="n">
        <f aca="false">Inputs!$C$30</f>
        <v>0.07</v>
      </c>
      <c r="E206" s="15" t="n">
        <f aca="false">R205</f>
        <v>0</v>
      </c>
      <c r="F206" s="56" t="n">
        <f aca="false">Q205</f>
        <v>273288.532876107</v>
      </c>
      <c r="G206" s="56" t="n">
        <f aca="false">IF(AND(MOD(A206-1,12)=0,B206&lt;=Inputs!$C$7,E206=0),Inputs!$C$6,0)</f>
        <v>0</v>
      </c>
      <c r="H206" s="56" t="n">
        <f aca="false">IF(B206=1,G206*Inputs!$C$9,0)</f>
        <v>0</v>
      </c>
      <c r="I206" s="56" t="n">
        <f aca="false">I205+G206</f>
        <v>120000</v>
      </c>
      <c r="J206" s="56" t="n">
        <f aca="false">(F206+G206+H206)*((1+D206)^(1/12)-1)</f>
        <v>1545.21309759219</v>
      </c>
      <c r="K206" s="56" t="n">
        <f aca="false">(F206+G206+H206+J206)*(Inputs!$C$14+IF(B206&lt;=10,Inputs!$C$12,Inputs!$C$13))/12</f>
        <v>137.416872986849</v>
      </c>
      <c r="L206" s="56" t="n">
        <f aca="false">IF(OR(E206=1,A206&lt;=Inputs!$C$15),0,MAX(Inputs!$C$8*I206-(F206+G206+H206+J206-K206),0))</f>
        <v>0</v>
      </c>
      <c r="M206" s="56" t="n">
        <f aca="false">L206*INDEX(Rates!$B$2:$C$101,C206+1,IF(Inputs!$C$5="Male",1,2))/1000/12*Inputs!$C$16</f>
        <v>0</v>
      </c>
      <c r="N206" s="56" t="n">
        <f aca="false">IF($V$1=1,MAX(F206+G206+H206+J206-K206-M206,0)*Inputs!$C$22/12,0)</f>
        <v>0</v>
      </c>
      <c r="O206" s="56" t="n">
        <f aca="false">IF(AND(MOD(A206,12)=0,B206&gt;=Inputs!$C$18),MAX(F206+G206+H206+J206-K206-M206-N206,0)*Inputs!$C$17,0)</f>
        <v>0</v>
      </c>
      <c r="P206" s="56" t="n">
        <f aca="false">F206+G206+H206+J206-K206-M206-N206+O206</f>
        <v>274696.329100712</v>
      </c>
      <c r="Q206" s="56" t="n">
        <f aca="false">IF(OR(E206=1,P206&lt;=0),0,P206)</f>
        <v>274696.329100712</v>
      </c>
      <c r="R206" s="15" t="n">
        <f aca="false">IF(OR(E206=1,AND(P206&lt;=0,I206&gt;0)),1,0)</f>
        <v>0</v>
      </c>
      <c r="S206" s="15" t="n">
        <f aca="false">IF(L206&gt;0,1,0)</f>
        <v>0</v>
      </c>
    </row>
    <row r="207" customFormat="false" ht="15" hidden="false" customHeight="false" outlineLevel="0" collapsed="false">
      <c r="A207" s="15" t="n">
        <v>206</v>
      </c>
      <c r="B207" s="15" t="n">
        <f aca="false">INT((A207-1)/12)+1</f>
        <v>18</v>
      </c>
      <c r="C207" s="15" t="n">
        <f aca="false">MIN(Inputs!$C$4+B207-1,99)</f>
        <v>91</v>
      </c>
      <c r="D207" s="55" t="n">
        <f aca="false">Inputs!$C$30</f>
        <v>0.07</v>
      </c>
      <c r="E207" s="15" t="n">
        <f aca="false">R206</f>
        <v>0</v>
      </c>
      <c r="F207" s="56" t="n">
        <f aca="false">Q206</f>
        <v>274696.329100712</v>
      </c>
      <c r="G207" s="56" t="n">
        <f aca="false">IF(AND(MOD(A207-1,12)=0,B207&lt;=Inputs!$C$7,E207=0),Inputs!$C$6,0)</f>
        <v>0</v>
      </c>
      <c r="H207" s="56" t="n">
        <f aca="false">IF(B207=1,G207*Inputs!$C$9,0)</f>
        <v>0</v>
      </c>
      <c r="I207" s="56" t="n">
        <f aca="false">I206+G207</f>
        <v>120000</v>
      </c>
      <c r="J207" s="56" t="n">
        <f aca="false">(F207+G207+H207)*((1+D207)^(1/12)-1)</f>
        <v>1553.17298212195</v>
      </c>
      <c r="K207" s="56" t="n">
        <f aca="false">(F207+G207+H207+J207)*(Inputs!$C$14+IF(B207&lt;=10,Inputs!$C$12,Inputs!$C$13))/12</f>
        <v>138.124751041417</v>
      </c>
      <c r="L207" s="56" t="n">
        <f aca="false">IF(OR(E207=1,A207&lt;=Inputs!$C$15),0,MAX(Inputs!$C$8*I207-(F207+G207+H207+J207-K207),0))</f>
        <v>0</v>
      </c>
      <c r="M207" s="56" t="n">
        <f aca="false">L207*INDEX(Rates!$B$2:$C$101,C207+1,IF(Inputs!$C$5="Male",1,2))/1000/12*Inputs!$C$16</f>
        <v>0</v>
      </c>
      <c r="N207" s="56" t="n">
        <f aca="false">IF($V$1=1,MAX(F207+G207+H207+J207-K207-M207,0)*Inputs!$C$22/12,0)</f>
        <v>0</v>
      </c>
      <c r="O207" s="56" t="n">
        <f aca="false">IF(AND(MOD(A207,12)=0,B207&gt;=Inputs!$C$18),MAX(F207+G207+H207+J207-K207-M207-N207,0)*Inputs!$C$17,0)</f>
        <v>0</v>
      </c>
      <c r="P207" s="56" t="n">
        <f aca="false">F207+G207+H207+J207-K207-M207-N207+O207</f>
        <v>276111.377331793</v>
      </c>
      <c r="Q207" s="56" t="n">
        <f aca="false">IF(OR(E207=1,P207&lt;=0),0,P207)</f>
        <v>276111.377331793</v>
      </c>
      <c r="R207" s="15" t="n">
        <f aca="false">IF(OR(E207=1,AND(P207&lt;=0,I207&gt;0)),1,0)</f>
        <v>0</v>
      </c>
      <c r="S207" s="15" t="n">
        <f aca="false">IF(L207&gt;0,1,0)</f>
        <v>0</v>
      </c>
    </row>
    <row r="208" customFormat="false" ht="15" hidden="false" customHeight="false" outlineLevel="0" collapsed="false">
      <c r="A208" s="15" t="n">
        <v>207</v>
      </c>
      <c r="B208" s="15" t="n">
        <f aca="false">INT((A208-1)/12)+1</f>
        <v>18</v>
      </c>
      <c r="C208" s="15" t="n">
        <f aca="false">MIN(Inputs!$C$4+B208-1,99)</f>
        <v>91</v>
      </c>
      <c r="D208" s="55" t="n">
        <f aca="false">Inputs!$C$30</f>
        <v>0.07</v>
      </c>
      <c r="E208" s="15" t="n">
        <f aca="false">R207</f>
        <v>0</v>
      </c>
      <c r="F208" s="56" t="n">
        <f aca="false">Q207</f>
        <v>276111.377331793</v>
      </c>
      <c r="G208" s="56" t="n">
        <f aca="false">IF(AND(MOD(A208-1,12)=0,B208&lt;=Inputs!$C$7,E208=0),Inputs!$C$6,0)</f>
        <v>0</v>
      </c>
      <c r="H208" s="56" t="n">
        <f aca="false">IF(B208=1,G208*Inputs!$C$9,0)</f>
        <v>0</v>
      </c>
      <c r="I208" s="56" t="n">
        <f aca="false">I207+G208</f>
        <v>120000</v>
      </c>
      <c r="J208" s="56" t="n">
        <f aca="false">(F208+G208+H208)*((1+D208)^(1/12)-1)</f>
        <v>1561.17387055067</v>
      </c>
      <c r="K208" s="56" t="n">
        <f aca="false">(F208+G208+H208+J208)*(Inputs!$C$14+IF(B208&lt;=10,Inputs!$C$12,Inputs!$C$13))/12</f>
        <v>138.836275601172</v>
      </c>
      <c r="L208" s="56" t="n">
        <f aca="false">IF(OR(E208=1,A208&lt;=Inputs!$C$15),0,MAX(Inputs!$C$8*I208-(F208+G208+H208+J208-K208),0))</f>
        <v>0</v>
      </c>
      <c r="M208" s="56" t="n">
        <f aca="false">L208*INDEX(Rates!$B$2:$C$101,C208+1,IF(Inputs!$C$5="Male",1,2))/1000/12*Inputs!$C$16</f>
        <v>0</v>
      </c>
      <c r="N208" s="56" t="n">
        <f aca="false">IF($V$1=1,MAX(F208+G208+H208+J208-K208-M208,0)*Inputs!$C$22/12,0)</f>
        <v>0</v>
      </c>
      <c r="O208" s="56" t="n">
        <f aca="false">IF(AND(MOD(A208,12)=0,B208&gt;=Inputs!$C$18),MAX(F208+G208+H208+J208-K208-M208-N208,0)*Inputs!$C$17,0)</f>
        <v>0</v>
      </c>
      <c r="P208" s="56" t="n">
        <f aca="false">F208+G208+H208+J208-K208-M208-N208+O208</f>
        <v>277533.714926742</v>
      </c>
      <c r="Q208" s="56" t="n">
        <f aca="false">IF(OR(E208=1,P208&lt;=0),0,P208)</f>
        <v>277533.714926742</v>
      </c>
      <c r="R208" s="15" t="n">
        <f aca="false">IF(OR(E208=1,AND(P208&lt;=0,I208&gt;0)),1,0)</f>
        <v>0</v>
      </c>
      <c r="S208" s="15" t="n">
        <f aca="false">IF(L208&gt;0,1,0)</f>
        <v>0</v>
      </c>
    </row>
    <row r="209" customFormat="false" ht="15" hidden="false" customHeight="false" outlineLevel="0" collapsed="false">
      <c r="A209" s="15" t="n">
        <v>208</v>
      </c>
      <c r="B209" s="15" t="n">
        <f aca="false">INT((A209-1)/12)+1</f>
        <v>18</v>
      </c>
      <c r="C209" s="15" t="n">
        <f aca="false">MIN(Inputs!$C$4+B209-1,99)</f>
        <v>91</v>
      </c>
      <c r="D209" s="55" t="n">
        <f aca="false">Inputs!$C$30</f>
        <v>0.07</v>
      </c>
      <c r="E209" s="15" t="n">
        <f aca="false">R208</f>
        <v>0</v>
      </c>
      <c r="F209" s="56" t="n">
        <f aca="false">Q208</f>
        <v>277533.714926742</v>
      </c>
      <c r="G209" s="56" t="n">
        <f aca="false">IF(AND(MOD(A209-1,12)=0,B209&lt;=Inputs!$C$7,E209=0),Inputs!$C$6,0)</f>
        <v>0</v>
      </c>
      <c r="H209" s="56" t="n">
        <f aca="false">IF(B209=1,G209*Inputs!$C$9,0)</f>
        <v>0</v>
      </c>
      <c r="I209" s="56" t="n">
        <f aca="false">I208+G209</f>
        <v>120000</v>
      </c>
      <c r="J209" s="56" t="n">
        <f aca="false">(F209+G209+H209)*((1+D209)^(1/12)-1)</f>
        <v>1569.21597410249</v>
      </c>
      <c r="K209" s="56" t="n">
        <f aca="false">(F209+G209+H209+J209)*(Inputs!$C$14+IF(B209&lt;=10,Inputs!$C$12,Inputs!$C$13))/12</f>
        <v>139.551465450422</v>
      </c>
      <c r="L209" s="56" t="n">
        <f aca="false">IF(OR(E209=1,A209&lt;=Inputs!$C$15),0,MAX(Inputs!$C$8*I209-(F209+G209+H209+J209-K209),0))</f>
        <v>0</v>
      </c>
      <c r="M209" s="56" t="n">
        <f aca="false">L209*INDEX(Rates!$B$2:$C$101,C209+1,IF(Inputs!$C$5="Male",1,2))/1000/12*Inputs!$C$16</f>
        <v>0</v>
      </c>
      <c r="N209" s="56" t="n">
        <f aca="false">IF($V$1=1,MAX(F209+G209+H209+J209-K209-M209,0)*Inputs!$C$22/12,0)</f>
        <v>0</v>
      </c>
      <c r="O209" s="56" t="n">
        <f aca="false">IF(AND(MOD(A209,12)=0,B209&gt;=Inputs!$C$18),MAX(F209+G209+H209+J209-K209-M209-N209,0)*Inputs!$C$17,0)</f>
        <v>0</v>
      </c>
      <c r="P209" s="56" t="n">
        <f aca="false">F209+G209+H209+J209-K209-M209-N209+O209</f>
        <v>278963.379435394</v>
      </c>
      <c r="Q209" s="56" t="n">
        <f aca="false">IF(OR(E209=1,P209&lt;=0),0,P209)</f>
        <v>278963.379435394</v>
      </c>
      <c r="R209" s="15" t="n">
        <f aca="false">IF(OR(E209=1,AND(P209&lt;=0,I209&gt;0)),1,0)</f>
        <v>0</v>
      </c>
      <c r="S209" s="15" t="n">
        <f aca="false">IF(L209&gt;0,1,0)</f>
        <v>0</v>
      </c>
    </row>
    <row r="210" customFormat="false" ht="15" hidden="false" customHeight="false" outlineLevel="0" collapsed="false">
      <c r="A210" s="15" t="n">
        <v>209</v>
      </c>
      <c r="B210" s="15" t="n">
        <f aca="false">INT((A210-1)/12)+1</f>
        <v>18</v>
      </c>
      <c r="C210" s="15" t="n">
        <f aca="false">MIN(Inputs!$C$4+B210-1,99)</f>
        <v>91</v>
      </c>
      <c r="D210" s="55" t="n">
        <f aca="false">Inputs!$C$30</f>
        <v>0.07</v>
      </c>
      <c r="E210" s="15" t="n">
        <f aca="false">R209</f>
        <v>0</v>
      </c>
      <c r="F210" s="56" t="n">
        <f aca="false">Q209</f>
        <v>278963.379435394</v>
      </c>
      <c r="G210" s="56" t="n">
        <f aca="false">IF(AND(MOD(A210-1,12)=0,B210&lt;=Inputs!$C$7,E210=0),Inputs!$C$6,0)</f>
        <v>0</v>
      </c>
      <c r="H210" s="56" t="n">
        <f aca="false">IF(B210=1,G210*Inputs!$C$9,0)</f>
        <v>0</v>
      </c>
      <c r="I210" s="56" t="n">
        <f aca="false">I209+G210</f>
        <v>120000</v>
      </c>
      <c r="J210" s="56" t="n">
        <f aca="false">(F210+G210+H210)*((1+D210)^(1/12)-1)</f>
        <v>1577.29950508962</v>
      </c>
      <c r="K210" s="56" t="n">
        <f aca="false">(F210+G210+H210+J210)*(Inputs!$C$14+IF(B210&lt;=10,Inputs!$C$12,Inputs!$C$13))/12</f>
        <v>140.270339470242</v>
      </c>
      <c r="L210" s="56" t="n">
        <f aca="false">IF(OR(E210=1,A210&lt;=Inputs!$C$15),0,MAX(Inputs!$C$8*I210-(F210+G210+H210+J210-K210),0))</f>
        <v>0</v>
      </c>
      <c r="M210" s="56" t="n">
        <f aca="false">L210*INDEX(Rates!$B$2:$C$101,C210+1,IF(Inputs!$C$5="Male",1,2))/1000/12*Inputs!$C$16</f>
        <v>0</v>
      </c>
      <c r="N210" s="56" t="n">
        <f aca="false">IF($V$1=1,MAX(F210+G210+H210+J210-K210-M210,0)*Inputs!$C$22/12,0)</f>
        <v>0</v>
      </c>
      <c r="O210" s="56" t="n">
        <f aca="false">IF(AND(MOD(A210,12)=0,B210&gt;=Inputs!$C$18),MAX(F210+G210+H210+J210-K210-M210-N210,0)*Inputs!$C$17,0)</f>
        <v>0</v>
      </c>
      <c r="P210" s="56" t="n">
        <f aca="false">F210+G210+H210+J210-K210-M210-N210+O210</f>
        <v>280400.408601014</v>
      </c>
      <c r="Q210" s="56" t="n">
        <f aca="false">IF(OR(E210=1,P210&lt;=0),0,P210)</f>
        <v>280400.408601014</v>
      </c>
      <c r="R210" s="15" t="n">
        <f aca="false">IF(OR(E210=1,AND(P210&lt;=0,I210&gt;0)),1,0)</f>
        <v>0</v>
      </c>
      <c r="S210" s="15" t="n">
        <f aca="false">IF(L210&gt;0,1,0)</f>
        <v>0</v>
      </c>
    </row>
    <row r="211" customFormat="false" ht="15" hidden="false" customHeight="false" outlineLevel="0" collapsed="false">
      <c r="A211" s="15" t="n">
        <v>210</v>
      </c>
      <c r="B211" s="15" t="n">
        <f aca="false">INT((A211-1)/12)+1</f>
        <v>18</v>
      </c>
      <c r="C211" s="15" t="n">
        <f aca="false">MIN(Inputs!$C$4+B211-1,99)</f>
        <v>91</v>
      </c>
      <c r="D211" s="55" t="n">
        <f aca="false">Inputs!$C$30</f>
        <v>0.07</v>
      </c>
      <c r="E211" s="15" t="n">
        <f aca="false">R210</f>
        <v>0</v>
      </c>
      <c r="F211" s="56" t="n">
        <f aca="false">Q210</f>
        <v>280400.408601014</v>
      </c>
      <c r="G211" s="56" t="n">
        <f aca="false">IF(AND(MOD(A211-1,12)=0,B211&lt;=Inputs!$C$7,E211=0),Inputs!$C$6,0)</f>
        <v>0</v>
      </c>
      <c r="H211" s="56" t="n">
        <f aca="false">IF(B211=1,G211*Inputs!$C$9,0)</f>
        <v>0</v>
      </c>
      <c r="I211" s="56" t="n">
        <f aca="false">I210+G211</f>
        <v>120000</v>
      </c>
      <c r="J211" s="56" t="n">
        <f aca="false">(F211+G211+H211)*((1+D211)^(1/12)-1)</f>
        <v>1585.42467691798</v>
      </c>
      <c r="K211" s="56" t="n">
        <f aca="false">(F211+G211+H211+J211)*(Inputs!$C$14+IF(B211&lt;=10,Inputs!$C$12,Inputs!$C$13))/12</f>
        <v>140.992916638966</v>
      </c>
      <c r="L211" s="56" t="n">
        <f aca="false">IF(OR(E211=1,A211&lt;=Inputs!$C$15),0,MAX(Inputs!$C$8*I211-(F211+G211+H211+J211-K211),0))</f>
        <v>0</v>
      </c>
      <c r="M211" s="56" t="n">
        <f aca="false">L211*INDEX(Rates!$B$2:$C$101,C211+1,IF(Inputs!$C$5="Male",1,2))/1000/12*Inputs!$C$16</f>
        <v>0</v>
      </c>
      <c r="N211" s="56" t="n">
        <f aca="false">IF($V$1=1,MAX(F211+G211+H211+J211-K211-M211,0)*Inputs!$C$22/12,0)</f>
        <v>0</v>
      </c>
      <c r="O211" s="56" t="n">
        <f aca="false">IF(AND(MOD(A211,12)=0,B211&gt;=Inputs!$C$18),MAX(F211+G211+H211+J211-K211-M211-N211,0)*Inputs!$C$17,0)</f>
        <v>0</v>
      </c>
      <c r="P211" s="56" t="n">
        <f aca="false">F211+G211+H211+J211-K211-M211-N211+O211</f>
        <v>281844.840361293</v>
      </c>
      <c r="Q211" s="56" t="n">
        <f aca="false">IF(OR(E211=1,P211&lt;=0),0,P211)</f>
        <v>281844.840361293</v>
      </c>
      <c r="R211" s="15" t="n">
        <f aca="false">IF(OR(E211=1,AND(P211&lt;=0,I211&gt;0)),1,0)</f>
        <v>0</v>
      </c>
      <c r="S211" s="15" t="n">
        <f aca="false">IF(L211&gt;0,1,0)</f>
        <v>0</v>
      </c>
    </row>
    <row r="212" customFormat="false" ht="15" hidden="false" customHeight="false" outlineLevel="0" collapsed="false">
      <c r="A212" s="15" t="n">
        <v>211</v>
      </c>
      <c r="B212" s="15" t="n">
        <f aca="false">INT((A212-1)/12)+1</f>
        <v>18</v>
      </c>
      <c r="C212" s="15" t="n">
        <f aca="false">MIN(Inputs!$C$4+B212-1,99)</f>
        <v>91</v>
      </c>
      <c r="D212" s="55" t="n">
        <f aca="false">Inputs!$C$30</f>
        <v>0.07</v>
      </c>
      <c r="E212" s="15" t="n">
        <f aca="false">R211</f>
        <v>0</v>
      </c>
      <c r="F212" s="56" t="n">
        <f aca="false">Q211</f>
        <v>281844.840361293</v>
      </c>
      <c r="G212" s="56" t="n">
        <f aca="false">IF(AND(MOD(A212-1,12)=0,B212&lt;=Inputs!$C$7,E212=0),Inputs!$C$6,0)</f>
        <v>0</v>
      </c>
      <c r="H212" s="56" t="n">
        <f aca="false">IF(B212=1,G212*Inputs!$C$9,0)</f>
        <v>0</v>
      </c>
      <c r="I212" s="56" t="n">
        <f aca="false">I211+G212</f>
        <v>120000</v>
      </c>
      <c r="J212" s="56" t="n">
        <f aca="false">(F212+G212+H212)*((1+D212)^(1/12)-1)</f>
        <v>1593.59170409278</v>
      </c>
      <c r="K212" s="56" t="n">
        <f aca="false">(F212+G212+H212+J212)*(Inputs!$C$14+IF(B212&lt;=10,Inputs!$C$12,Inputs!$C$13))/12</f>
        <v>141.719216032693</v>
      </c>
      <c r="L212" s="56" t="n">
        <f aca="false">IF(OR(E212=1,A212&lt;=Inputs!$C$15),0,MAX(Inputs!$C$8*I212-(F212+G212+H212+J212-K212),0))</f>
        <v>0</v>
      </c>
      <c r="M212" s="56" t="n">
        <f aca="false">L212*INDEX(Rates!$B$2:$C$101,C212+1,IF(Inputs!$C$5="Male",1,2))/1000/12*Inputs!$C$16</f>
        <v>0</v>
      </c>
      <c r="N212" s="56" t="n">
        <f aca="false">IF($V$1=1,MAX(F212+G212+H212+J212-K212-M212,0)*Inputs!$C$22/12,0)</f>
        <v>0</v>
      </c>
      <c r="O212" s="56" t="n">
        <f aca="false">IF(AND(MOD(A212,12)=0,B212&gt;=Inputs!$C$18),MAX(F212+G212+H212+J212-K212-M212-N212,0)*Inputs!$C$17,0)</f>
        <v>0</v>
      </c>
      <c r="P212" s="56" t="n">
        <f aca="false">F212+G212+H212+J212-K212-M212-N212+O212</f>
        <v>283296.712849353</v>
      </c>
      <c r="Q212" s="56" t="n">
        <f aca="false">IF(OR(E212=1,P212&lt;=0),0,P212)</f>
        <v>283296.712849353</v>
      </c>
      <c r="R212" s="15" t="n">
        <f aca="false">IF(OR(E212=1,AND(P212&lt;=0,I212&gt;0)),1,0)</f>
        <v>0</v>
      </c>
      <c r="S212" s="15" t="n">
        <f aca="false">IF(L212&gt;0,1,0)</f>
        <v>0</v>
      </c>
    </row>
    <row r="213" customFormat="false" ht="15" hidden="false" customHeight="false" outlineLevel="0" collapsed="false">
      <c r="A213" s="15" t="n">
        <v>212</v>
      </c>
      <c r="B213" s="15" t="n">
        <f aca="false">INT((A213-1)/12)+1</f>
        <v>18</v>
      </c>
      <c r="C213" s="15" t="n">
        <f aca="false">MIN(Inputs!$C$4+B213-1,99)</f>
        <v>91</v>
      </c>
      <c r="D213" s="55" t="n">
        <f aca="false">Inputs!$C$30</f>
        <v>0.07</v>
      </c>
      <c r="E213" s="15" t="n">
        <f aca="false">R212</f>
        <v>0</v>
      </c>
      <c r="F213" s="56" t="n">
        <f aca="false">Q212</f>
        <v>283296.712849353</v>
      </c>
      <c r="G213" s="56" t="n">
        <f aca="false">IF(AND(MOD(A213-1,12)=0,B213&lt;=Inputs!$C$7,E213=0),Inputs!$C$6,0)</f>
        <v>0</v>
      </c>
      <c r="H213" s="56" t="n">
        <f aca="false">IF(B213=1,G213*Inputs!$C$9,0)</f>
        <v>0</v>
      </c>
      <c r="I213" s="56" t="n">
        <f aca="false">I212+G213</f>
        <v>120000</v>
      </c>
      <c r="J213" s="56" t="n">
        <f aca="false">(F213+G213+H213)*((1+D213)^(1/12)-1)</f>
        <v>1601.80080222424</v>
      </c>
      <c r="K213" s="56" t="n">
        <f aca="false">(F213+G213+H213+J213)*(Inputs!$C$14+IF(B213&lt;=10,Inputs!$C$12,Inputs!$C$13))/12</f>
        <v>142.449256825789</v>
      </c>
      <c r="L213" s="56" t="n">
        <f aca="false">IF(OR(E213=1,A213&lt;=Inputs!$C$15),0,MAX(Inputs!$C$8*I213-(F213+G213+H213+J213-K213),0))</f>
        <v>0</v>
      </c>
      <c r="M213" s="56" t="n">
        <f aca="false">L213*INDEX(Rates!$B$2:$C$101,C213+1,IF(Inputs!$C$5="Male",1,2))/1000/12*Inputs!$C$16</f>
        <v>0</v>
      </c>
      <c r="N213" s="56" t="n">
        <f aca="false">IF($V$1=1,MAX(F213+G213+H213+J213-K213-M213,0)*Inputs!$C$22/12,0)</f>
        <v>0</v>
      </c>
      <c r="O213" s="56" t="n">
        <f aca="false">IF(AND(MOD(A213,12)=0,B213&gt;=Inputs!$C$18),MAX(F213+G213+H213+J213-K213-M213-N213,0)*Inputs!$C$17,0)</f>
        <v>0</v>
      </c>
      <c r="P213" s="56" t="n">
        <f aca="false">F213+G213+H213+J213-K213-M213-N213+O213</f>
        <v>284756.064394751</v>
      </c>
      <c r="Q213" s="56" t="n">
        <f aca="false">IF(OR(E213=1,P213&lt;=0),0,P213)</f>
        <v>284756.064394751</v>
      </c>
      <c r="R213" s="15" t="n">
        <f aca="false">IF(OR(E213=1,AND(P213&lt;=0,I213&gt;0)),1,0)</f>
        <v>0</v>
      </c>
      <c r="S213" s="15" t="n">
        <f aca="false">IF(L213&gt;0,1,0)</f>
        <v>0</v>
      </c>
    </row>
    <row r="214" customFormat="false" ht="15" hidden="false" customHeight="false" outlineLevel="0" collapsed="false">
      <c r="A214" s="15" t="n">
        <v>213</v>
      </c>
      <c r="B214" s="15" t="n">
        <f aca="false">INT((A214-1)/12)+1</f>
        <v>18</v>
      </c>
      <c r="C214" s="15" t="n">
        <f aca="false">MIN(Inputs!$C$4+B214-1,99)</f>
        <v>91</v>
      </c>
      <c r="D214" s="55" t="n">
        <f aca="false">Inputs!$C$30</f>
        <v>0.07</v>
      </c>
      <c r="E214" s="15" t="n">
        <f aca="false">R213</f>
        <v>0</v>
      </c>
      <c r="F214" s="56" t="n">
        <f aca="false">Q213</f>
        <v>284756.064394751</v>
      </c>
      <c r="G214" s="56" t="n">
        <f aca="false">IF(AND(MOD(A214-1,12)=0,B214&lt;=Inputs!$C$7,E214=0),Inputs!$C$6,0)</f>
        <v>0</v>
      </c>
      <c r="H214" s="56" t="n">
        <f aca="false">IF(B214=1,G214*Inputs!$C$9,0)</f>
        <v>0</v>
      </c>
      <c r="I214" s="56" t="n">
        <f aca="false">I213+G214</f>
        <v>120000</v>
      </c>
      <c r="J214" s="56" t="n">
        <f aca="false">(F214+G214+H214)*((1+D214)^(1/12)-1)</f>
        <v>1610.05218803326</v>
      </c>
      <c r="K214" s="56" t="n">
        <f aca="false">(F214+G214+H214+J214)*(Inputs!$C$14+IF(B214&lt;=10,Inputs!$C$12,Inputs!$C$13))/12</f>
        <v>143.183058291392</v>
      </c>
      <c r="L214" s="56" t="n">
        <f aca="false">IF(OR(E214=1,A214&lt;=Inputs!$C$15),0,MAX(Inputs!$C$8*I214-(F214+G214+H214+J214-K214),0))</f>
        <v>0</v>
      </c>
      <c r="M214" s="56" t="n">
        <f aca="false">L214*INDEX(Rates!$B$2:$C$101,C214+1,IF(Inputs!$C$5="Male",1,2))/1000/12*Inputs!$C$16</f>
        <v>0</v>
      </c>
      <c r="N214" s="56" t="n">
        <f aca="false">IF($V$1=1,MAX(F214+G214+H214+J214-K214-M214,0)*Inputs!$C$22/12,0)</f>
        <v>0</v>
      </c>
      <c r="O214" s="56" t="n">
        <f aca="false">IF(AND(MOD(A214,12)=0,B214&gt;=Inputs!$C$18),MAX(F214+G214+H214+J214-K214-M214-N214,0)*Inputs!$C$17,0)</f>
        <v>0</v>
      </c>
      <c r="P214" s="56" t="n">
        <f aca="false">F214+G214+H214+J214-K214-M214-N214+O214</f>
        <v>286222.933524493</v>
      </c>
      <c r="Q214" s="56" t="n">
        <f aca="false">IF(OR(E214=1,P214&lt;=0),0,P214)</f>
        <v>286222.933524493</v>
      </c>
      <c r="R214" s="15" t="n">
        <f aca="false">IF(OR(E214=1,AND(P214&lt;=0,I214&gt;0)),1,0)</f>
        <v>0</v>
      </c>
      <c r="S214" s="15" t="n">
        <f aca="false">IF(L214&gt;0,1,0)</f>
        <v>0</v>
      </c>
    </row>
    <row r="215" customFormat="false" ht="15" hidden="false" customHeight="false" outlineLevel="0" collapsed="false">
      <c r="A215" s="15" t="n">
        <v>214</v>
      </c>
      <c r="B215" s="15" t="n">
        <f aca="false">INT((A215-1)/12)+1</f>
        <v>18</v>
      </c>
      <c r="C215" s="15" t="n">
        <f aca="false">MIN(Inputs!$C$4+B215-1,99)</f>
        <v>91</v>
      </c>
      <c r="D215" s="55" t="n">
        <f aca="false">Inputs!$C$30</f>
        <v>0.07</v>
      </c>
      <c r="E215" s="15" t="n">
        <f aca="false">R214</f>
        <v>0</v>
      </c>
      <c r="F215" s="56" t="n">
        <f aca="false">Q214</f>
        <v>286222.933524493</v>
      </c>
      <c r="G215" s="56" t="n">
        <f aca="false">IF(AND(MOD(A215-1,12)=0,B215&lt;=Inputs!$C$7,E215=0),Inputs!$C$6,0)</f>
        <v>0</v>
      </c>
      <c r="H215" s="56" t="n">
        <f aca="false">IF(B215=1,G215*Inputs!$C$9,0)</f>
        <v>0</v>
      </c>
      <c r="I215" s="56" t="n">
        <f aca="false">I214+G215</f>
        <v>120000</v>
      </c>
      <c r="J215" s="56" t="n">
        <f aca="false">(F215+G215+H215)*((1+D215)^(1/12)-1)</f>
        <v>1618.34607935712</v>
      </c>
      <c r="K215" s="56" t="n">
        <f aca="false">(F215+G215+H215+J215)*(Inputs!$C$14+IF(B215&lt;=10,Inputs!$C$12,Inputs!$C$13))/12</f>
        <v>143.920639801925</v>
      </c>
      <c r="L215" s="56" t="n">
        <f aca="false">IF(OR(E215=1,A215&lt;=Inputs!$C$15),0,MAX(Inputs!$C$8*I215-(F215+G215+H215+J215-K215),0))</f>
        <v>0</v>
      </c>
      <c r="M215" s="56" t="n">
        <f aca="false">L215*INDEX(Rates!$B$2:$C$101,C215+1,IF(Inputs!$C$5="Male",1,2))/1000/12*Inputs!$C$16</f>
        <v>0</v>
      </c>
      <c r="N215" s="56" t="n">
        <f aca="false">IF($V$1=1,MAX(F215+G215+H215+J215-K215-M215,0)*Inputs!$C$22/12,0)</f>
        <v>0</v>
      </c>
      <c r="O215" s="56" t="n">
        <f aca="false">IF(AND(MOD(A215,12)=0,B215&gt;=Inputs!$C$18),MAX(F215+G215+H215+J215-K215-M215-N215,0)*Inputs!$C$17,0)</f>
        <v>0</v>
      </c>
      <c r="P215" s="56" t="n">
        <f aca="false">F215+G215+H215+J215-K215-M215-N215+O215</f>
        <v>287697.358964048</v>
      </c>
      <c r="Q215" s="56" t="n">
        <f aca="false">IF(OR(E215=1,P215&lt;=0),0,P215)</f>
        <v>287697.358964048</v>
      </c>
      <c r="R215" s="15" t="n">
        <f aca="false">IF(OR(E215=1,AND(P215&lt;=0,I215&gt;0)),1,0)</f>
        <v>0</v>
      </c>
      <c r="S215" s="15" t="n">
        <f aca="false">IF(L215&gt;0,1,0)</f>
        <v>0</v>
      </c>
    </row>
    <row r="216" customFormat="false" ht="15" hidden="false" customHeight="false" outlineLevel="0" collapsed="false">
      <c r="A216" s="15" t="n">
        <v>215</v>
      </c>
      <c r="B216" s="15" t="n">
        <f aca="false">INT((A216-1)/12)+1</f>
        <v>18</v>
      </c>
      <c r="C216" s="15" t="n">
        <f aca="false">MIN(Inputs!$C$4+B216-1,99)</f>
        <v>91</v>
      </c>
      <c r="D216" s="55" t="n">
        <f aca="false">Inputs!$C$30</f>
        <v>0.07</v>
      </c>
      <c r="E216" s="15" t="n">
        <f aca="false">R215</f>
        <v>0</v>
      </c>
      <c r="F216" s="56" t="n">
        <f aca="false">Q215</f>
        <v>287697.358964048</v>
      </c>
      <c r="G216" s="56" t="n">
        <f aca="false">IF(AND(MOD(A216-1,12)=0,B216&lt;=Inputs!$C$7,E216=0),Inputs!$C$6,0)</f>
        <v>0</v>
      </c>
      <c r="H216" s="56" t="n">
        <f aca="false">IF(B216=1,G216*Inputs!$C$9,0)</f>
        <v>0</v>
      </c>
      <c r="I216" s="56" t="n">
        <f aca="false">I215+G216</f>
        <v>120000</v>
      </c>
      <c r="J216" s="56" t="n">
        <f aca="false">(F216+G216+H216)*((1+D216)^(1/12)-1)</f>
        <v>1626.68269515525</v>
      </c>
      <c r="K216" s="56" t="n">
        <f aca="false">(F216+G216+H216+J216)*(Inputs!$C$14+IF(B216&lt;=10,Inputs!$C$12,Inputs!$C$13))/12</f>
        <v>144.662020829602</v>
      </c>
      <c r="L216" s="56" t="n">
        <f aca="false">IF(OR(E216=1,A216&lt;=Inputs!$C$15),0,MAX(Inputs!$C$8*I216-(F216+G216+H216+J216-K216),0))</f>
        <v>0</v>
      </c>
      <c r="M216" s="56" t="n">
        <f aca="false">L216*INDEX(Rates!$B$2:$C$101,C216+1,IF(Inputs!$C$5="Male",1,2))/1000/12*Inputs!$C$16</f>
        <v>0</v>
      </c>
      <c r="N216" s="56" t="n">
        <f aca="false">IF($V$1=1,MAX(F216+G216+H216+J216-K216-M216,0)*Inputs!$C$22/12,0)</f>
        <v>0</v>
      </c>
      <c r="O216" s="56" t="n">
        <f aca="false">IF(AND(MOD(A216,12)=0,B216&gt;=Inputs!$C$18),MAX(F216+G216+H216+J216-K216-M216-N216,0)*Inputs!$C$17,0)</f>
        <v>0</v>
      </c>
      <c r="P216" s="56" t="n">
        <f aca="false">F216+G216+H216+J216-K216-M216-N216+O216</f>
        <v>289179.379638374</v>
      </c>
      <c r="Q216" s="56" t="n">
        <f aca="false">IF(OR(E216=1,P216&lt;=0),0,P216)</f>
        <v>289179.379638374</v>
      </c>
      <c r="R216" s="15" t="n">
        <f aca="false">IF(OR(E216=1,AND(P216&lt;=0,I216&gt;0)),1,0)</f>
        <v>0</v>
      </c>
      <c r="S216" s="15" t="n">
        <f aca="false">IF(L216&gt;0,1,0)</f>
        <v>0</v>
      </c>
    </row>
    <row r="217" customFormat="false" ht="15" hidden="false" customHeight="false" outlineLevel="0" collapsed="false">
      <c r="A217" s="15" t="n">
        <v>216</v>
      </c>
      <c r="B217" s="15" t="n">
        <f aca="false">INT((A217-1)/12)+1</f>
        <v>18</v>
      </c>
      <c r="C217" s="15" t="n">
        <f aca="false">MIN(Inputs!$C$4+B217-1,99)</f>
        <v>91</v>
      </c>
      <c r="D217" s="55" t="n">
        <f aca="false">Inputs!$C$30</f>
        <v>0.07</v>
      </c>
      <c r="E217" s="15" t="n">
        <f aca="false">R216</f>
        <v>0</v>
      </c>
      <c r="F217" s="56" t="n">
        <f aca="false">Q216</f>
        <v>289179.379638374</v>
      </c>
      <c r="G217" s="56" t="n">
        <f aca="false">IF(AND(MOD(A217-1,12)=0,B217&lt;=Inputs!$C$7,E217=0),Inputs!$C$6,0)</f>
        <v>0</v>
      </c>
      <c r="H217" s="56" t="n">
        <f aca="false">IF(B217=1,G217*Inputs!$C$9,0)</f>
        <v>0</v>
      </c>
      <c r="I217" s="56" t="n">
        <f aca="false">I216+G217</f>
        <v>120000</v>
      </c>
      <c r="J217" s="56" t="n">
        <f aca="false">(F217+G217+H217)*((1+D217)^(1/12)-1)</f>
        <v>1635.06225551503</v>
      </c>
      <c r="K217" s="56" t="n">
        <f aca="false">(F217+G217+H217+J217)*(Inputs!$C$14+IF(B217&lt;=10,Inputs!$C$12,Inputs!$C$13))/12</f>
        <v>145.407220946944</v>
      </c>
      <c r="L217" s="56" t="n">
        <f aca="false">IF(OR(E217=1,A217&lt;=Inputs!$C$15),0,MAX(Inputs!$C$8*I217-(F217+G217+H217+J217-K217),0))</f>
        <v>0</v>
      </c>
      <c r="M217" s="56" t="n">
        <f aca="false">L217*INDEX(Rates!$B$2:$C$101,C217+1,IF(Inputs!$C$5="Male",1,2))/1000/12*Inputs!$C$16</f>
        <v>0</v>
      </c>
      <c r="N217" s="56" t="n">
        <f aca="false">IF($V$1=1,MAX(F217+G217+H217+J217-K217-M217,0)*Inputs!$C$22/12,0)</f>
        <v>0</v>
      </c>
      <c r="O217" s="56" t="n">
        <f aca="false">IF(AND(MOD(A217,12)=0,B217&gt;=Inputs!$C$18),MAX(F217+G217+H217+J217-K217-M217-N217,0)*Inputs!$C$17,0)</f>
        <v>1453.34517336471</v>
      </c>
      <c r="P217" s="56" t="n">
        <f aca="false">F217+G217+H217+J217-K217-M217-N217+O217</f>
        <v>292122.379846307</v>
      </c>
      <c r="Q217" s="56" t="n">
        <f aca="false">IF(OR(E217=1,P217&lt;=0),0,P217)</f>
        <v>292122.379846307</v>
      </c>
      <c r="R217" s="15" t="n">
        <f aca="false">IF(OR(E217=1,AND(P217&lt;=0,I217&gt;0)),1,0)</f>
        <v>0</v>
      </c>
      <c r="S217" s="15" t="n">
        <f aca="false">IF(L217&gt;0,1,0)</f>
        <v>0</v>
      </c>
    </row>
    <row r="218" customFormat="false" ht="15" hidden="false" customHeight="false" outlineLevel="0" collapsed="false">
      <c r="A218" s="15" t="n">
        <v>217</v>
      </c>
      <c r="B218" s="15" t="n">
        <f aca="false">INT((A218-1)/12)+1</f>
        <v>19</v>
      </c>
      <c r="C218" s="15" t="n">
        <f aca="false">MIN(Inputs!$C$4+B218-1,99)</f>
        <v>92</v>
      </c>
      <c r="D218" s="55" t="n">
        <f aca="false">Inputs!$C$30</f>
        <v>0.07</v>
      </c>
      <c r="E218" s="15" t="n">
        <f aca="false">R217</f>
        <v>0</v>
      </c>
      <c r="F218" s="56" t="n">
        <f aca="false">Q217</f>
        <v>292122.379846307</v>
      </c>
      <c r="G218" s="56" t="n">
        <f aca="false">IF(AND(MOD(A218-1,12)=0,B218&lt;=Inputs!$C$7,E218=0),Inputs!$C$6,0)</f>
        <v>0</v>
      </c>
      <c r="H218" s="56" t="n">
        <f aca="false">IF(B218=1,G218*Inputs!$C$9,0)</f>
        <v>0</v>
      </c>
      <c r="I218" s="56" t="n">
        <f aca="false">I217+G218</f>
        <v>120000</v>
      </c>
      <c r="J218" s="56" t="n">
        <f aca="false">(F218+G218+H218)*((1+D218)^(1/12)-1)</f>
        <v>1651.70240656585</v>
      </c>
      <c r="K218" s="56" t="n">
        <f aca="false">(F218+G218+H218+J218)*(Inputs!$C$14+IF(B218&lt;=10,Inputs!$C$12,Inputs!$C$13))/12</f>
        <v>146.887041126436</v>
      </c>
      <c r="L218" s="56" t="n">
        <f aca="false">IF(OR(E218=1,A218&lt;=Inputs!$C$15),0,MAX(Inputs!$C$8*I218-(F218+G218+H218+J218-K218),0))</f>
        <v>0</v>
      </c>
      <c r="M218" s="56" t="n">
        <f aca="false">L218*INDEX(Rates!$B$2:$C$101,C218+1,IF(Inputs!$C$5="Male",1,2))/1000/12*Inputs!$C$16</f>
        <v>0</v>
      </c>
      <c r="N218" s="56" t="n">
        <f aca="false">IF($V$1=1,MAX(F218+G218+H218+J218-K218-M218,0)*Inputs!$C$22/12,0)</f>
        <v>0</v>
      </c>
      <c r="O218" s="56" t="n">
        <f aca="false">IF(AND(MOD(A218,12)=0,B218&gt;=Inputs!$C$18),MAX(F218+G218+H218+J218-K218-M218-N218,0)*Inputs!$C$17,0)</f>
        <v>0</v>
      </c>
      <c r="P218" s="56" t="n">
        <f aca="false">F218+G218+H218+J218-K218-M218-N218+O218</f>
        <v>293627.195211746</v>
      </c>
      <c r="Q218" s="56" t="n">
        <f aca="false">IF(OR(E218=1,P218&lt;=0),0,P218)</f>
        <v>293627.195211746</v>
      </c>
      <c r="R218" s="15" t="n">
        <f aca="false">IF(OR(E218=1,AND(P218&lt;=0,I218&gt;0)),1,0)</f>
        <v>0</v>
      </c>
      <c r="S218" s="15" t="n">
        <f aca="false">IF(L218&gt;0,1,0)</f>
        <v>0</v>
      </c>
    </row>
    <row r="219" customFormat="false" ht="15" hidden="false" customHeight="false" outlineLevel="0" collapsed="false">
      <c r="A219" s="15" t="n">
        <v>218</v>
      </c>
      <c r="B219" s="15" t="n">
        <f aca="false">INT((A219-1)/12)+1</f>
        <v>19</v>
      </c>
      <c r="C219" s="15" t="n">
        <f aca="false">MIN(Inputs!$C$4+B219-1,99)</f>
        <v>92</v>
      </c>
      <c r="D219" s="55" t="n">
        <f aca="false">Inputs!$C$30</f>
        <v>0.07</v>
      </c>
      <c r="E219" s="15" t="n">
        <f aca="false">R218</f>
        <v>0</v>
      </c>
      <c r="F219" s="56" t="n">
        <f aca="false">Q218</f>
        <v>293627.195211746</v>
      </c>
      <c r="G219" s="56" t="n">
        <f aca="false">IF(AND(MOD(A219-1,12)=0,B219&lt;=Inputs!$C$7,E219=0),Inputs!$C$6,0)</f>
        <v>0</v>
      </c>
      <c r="H219" s="56" t="n">
        <f aca="false">IF(B219=1,G219*Inputs!$C$9,0)</f>
        <v>0</v>
      </c>
      <c r="I219" s="56" t="n">
        <f aca="false">I218+G219</f>
        <v>120000</v>
      </c>
      <c r="J219" s="56" t="n">
        <f aca="false">(F219+G219+H219)*((1+D219)^(1/12)-1)</f>
        <v>1660.21085142324</v>
      </c>
      <c r="K219" s="56" t="n">
        <f aca="false">(F219+G219+H219+J219)*(Inputs!$C$14+IF(B219&lt;=10,Inputs!$C$12,Inputs!$C$13))/12</f>
        <v>147.643703031585</v>
      </c>
      <c r="L219" s="56" t="n">
        <f aca="false">IF(OR(E219=1,A219&lt;=Inputs!$C$15),0,MAX(Inputs!$C$8*I219-(F219+G219+H219+J219-K219),0))</f>
        <v>0</v>
      </c>
      <c r="M219" s="56" t="n">
        <f aca="false">L219*INDEX(Rates!$B$2:$C$101,C219+1,IF(Inputs!$C$5="Male",1,2))/1000/12*Inputs!$C$16</f>
        <v>0</v>
      </c>
      <c r="N219" s="56" t="n">
        <f aca="false">IF($V$1=1,MAX(F219+G219+H219+J219-K219-M219,0)*Inputs!$C$22/12,0)</f>
        <v>0</v>
      </c>
      <c r="O219" s="56" t="n">
        <f aca="false">IF(AND(MOD(A219,12)=0,B219&gt;=Inputs!$C$18),MAX(F219+G219+H219+J219-K219-M219-N219,0)*Inputs!$C$17,0)</f>
        <v>0</v>
      </c>
      <c r="P219" s="56" t="n">
        <f aca="false">F219+G219+H219+J219-K219-M219-N219+O219</f>
        <v>295139.762360138</v>
      </c>
      <c r="Q219" s="56" t="n">
        <f aca="false">IF(OR(E219=1,P219&lt;=0),0,P219)</f>
        <v>295139.762360138</v>
      </c>
      <c r="R219" s="15" t="n">
        <f aca="false">IF(OR(E219=1,AND(P219&lt;=0,I219&gt;0)),1,0)</f>
        <v>0</v>
      </c>
      <c r="S219" s="15" t="n">
        <f aca="false">IF(L219&gt;0,1,0)</f>
        <v>0</v>
      </c>
    </row>
    <row r="220" customFormat="false" ht="15" hidden="false" customHeight="false" outlineLevel="0" collapsed="false">
      <c r="A220" s="15" t="n">
        <v>219</v>
      </c>
      <c r="B220" s="15" t="n">
        <f aca="false">INT((A220-1)/12)+1</f>
        <v>19</v>
      </c>
      <c r="C220" s="15" t="n">
        <f aca="false">MIN(Inputs!$C$4+B220-1,99)</f>
        <v>92</v>
      </c>
      <c r="D220" s="55" t="n">
        <f aca="false">Inputs!$C$30</f>
        <v>0.07</v>
      </c>
      <c r="E220" s="15" t="n">
        <f aca="false">R219</f>
        <v>0</v>
      </c>
      <c r="F220" s="56" t="n">
        <f aca="false">Q219</f>
        <v>295139.762360138</v>
      </c>
      <c r="G220" s="56" t="n">
        <f aca="false">IF(AND(MOD(A220-1,12)=0,B220&lt;=Inputs!$C$7,E220=0),Inputs!$C$6,0)</f>
        <v>0</v>
      </c>
      <c r="H220" s="56" t="n">
        <f aca="false">IF(B220=1,G220*Inputs!$C$9,0)</f>
        <v>0</v>
      </c>
      <c r="I220" s="56" t="n">
        <f aca="false">I219+G220</f>
        <v>120000</v>
      </c>
      <c r="J220" s="56" t="n">
        <f aca="false">(F220+G220+H220)*((1+D220)^(1/12)-1)</f>
        <v>1668.76312598846</v>
      </c>
      <c r="K220" s="56" t="n">
        <f aca="false">(F220+G220+H220+J220)*(Inputs!$C$14+IF(B220&lt;=10,Inputs!$C$12,Inputs!$C$13))/12</f>
        <v>148.404262743063</v>
      </c>
      <c r="L220" s="56" t="n">
        <f aca="false">IF(OR(E220=1,A220&lt;=Inputs!$C$15),0,MAX(Inputs!$C$8*I220-(F220+G220+H220+J220-K220),0))</f>
        <v>0</v>
      </c>
      <c r="M220" s="56" t="n">
        <f aca="false">L220*INDEX(Rates!$B$2:$C$101,C220+1,IF(Inputs!$C$5="Male",1,2))/1000/12*Inputs!$C$16</f>
        <v>0</v>
      </c>
      <c r="N220" s="56" t="n">
        <f aca="false">IF($V$1=1,MAX(F220+G220+H220+J220-K220-M220,0)*Inputs!$C$22/12,0)</f>
        <v>0</v>
      </c>
      <c r="O220" s="56" t="n">
        <f aca="false">IF(AND(MOD(A220,12)=0,B220&gt;=Inputs!$C$18),MAX(F220+G220+H220+J220-K220-M220-N220,0)*Inputs!$C$17,0)</f>
        <v>0</v>
      </c>
      <c r="P220" s="56" t="n">
        <f aca="false">F220+G220+H220+J220-K220-M220-N220+O220</f>
        <v>296660.121223383</v>
      </c>
      <c r="Q220" s="56" t="n">
        <f aca="false">IF(OR(E220=1,P220&lt;=0),0,P220)</f>
        <v>296660.121223383</v>
      </c>
      <c r="R220" s="15" t="n">
        <f aca="false">IF(OR(E220=1,AND(P220&lt;=0,I220&gt;0)),1,0)</f>
        <v>0</v>
      </c>
      <c r="S220" s="15" t="n">
        <f aca="false">IF(L220&gt;0,1,0)</f>
        <v>0</v>
      </c>
    </row>
    <row r="221" customFormat="false" ht="15" hidden="false" customHeight="false" outlineLevel="0" collapsed="false">
      <c r="A221" s="15" t="n">
        <v>220</v>
      </c>
      <c r="B221" s="15" t="n">
        <f aca="false">INT((A221-1)/12)+1</f>
        <v>19</v>
      </c>
      <c r="C221" s="15" t="n">
        <f aca="false">MIN(Inputs!$C$4+B221-1,99)</f>
        <v>92</v>
      </c>
      <c r="D221" s="55" t="n">
        <f aca="false">Inputs!$C$30</f>
        <v>0.07</v>
      </c>
      <c r="E221" s="15" t="n">
        <f aca="false">R220</f>
        <v>0</v>
      </c>
      <c r="F221" s="56" t="n">
        <f aca="false">Q220</f>
        <v>296660.121223383</v>
      </c>
      <c r="G221" s="56" t="n">
        <f aca="false">IF(AND(MOD(A221-1,12)=0,B221&lt;=Inputs!$C$7,E221=0),Inputs!$C$6,0)</f>
        <v>0</v>
      </c>
      <c r="H221" s="56" t="n">
        <f aca="false">IF(B221=1,G221*Inputs!$C$9,0)</f>
        <v>0</v>
      </c>
      <c r="I221" s="56" t="n">
        <f aca="false">I220+G221</f>
        <v>120000</v>
      </c>
      <c r="J221" s="56" t="n">
        <f aca="false">(F221+G221+H221)*((1+D221)^(1/12)-1)</f>
        <v>1677.35945604228</v>
      </c>
      <c r="K221" s="56" t="n">
        <f aca="false">(F221+G221+H221+J221)*(Inputs!$C$14+IF(B221&lt;=10,Inputs!$C$12,Inputs!$C$13))/12</f>
        <v>149.168740339713</v>
      </c>
      <c r="L221" s="56" t="n">
        <f aca="false">IF(OR(E221=1,A221&lt;=Inputs!$C$15),0,MAX(Inputs!$C$8*I221-(F221+G221+H221+J221-K221),0))</f>
        <v>0</v>
      </c>
      <c r="M221" s="56" t="n">
        <f aca="false">L221*INDEX(Rates!$B$2:$C$101,C221+1,IF(Inputs!$C$5="Male",1,2))/1000/12*Inputs!$C$16</f>
        <v>0</v>
      </c>
      <c r="N221" s="56" t="n">
        <f aca="false">IF($V$1=1,MAX(F221+G221+H221+J221-K221-M221,0)*Inputs!$C$22/12,0)</f>
        <v>0</v>
      </c>
      <c r="O221" s="56" t="n">
        <f aca="false">IF(AND(MOD(A221,12)=0,B221&gt;=Inputs!$C$18),MAX(F221+G221+H221+J221-K221-M221-N221,0)*Inputs!$C$17,0)</f>
        <v>0</v>
      </c>
      <c r="P221" s="56" t="n">
        <f aca="false">F221+G221+H221+J221-K221-M221-N221+O221</f>
        <v>298188.311939086</v>
      </c>
      <c r="Q221" s="56" t="n">
        <f aca="false">IF(OR(E221=1,P221&lt;=0),0,P221)</f>
        <v>298188.311939086</v>
      </c>
      <c r="R221" s="15" t="n">
        <f aca="false">IF(OR(E221=1,AND(P221&lt;=0,I221&gt;0)),1,0)</f>
        <v>0</v>
      </c>
      <c r="S221" s="15" t="n">
        <f aca="false">IF(L221&gt;0,1,0)</f>
        <v>0</v>
      </c>
    </row>
    <row r="222" customFormat="false" ht="15" hidden="false" customHeight="false" outlineLevel="0" collapsed="false">
      <c r="A222" s="15" t="n">
        <v>221</v>
      </c>
      <c r="B222" s="15" t="n">
        <f aca="false">INT((A222-1)/12)+1</f>
        <v>19</v>
      </c>
      <c r="C222" s="15" t="n">
        <f aca="false">MIN(Inputs!$C$4+B222-1,99)</f>
        <v>92</v>
      </c>
      <c r="D222" s="55" t="n">
        <f aca="false">Inputs!$C$30</f>
        <v>0.07</v>
      </c>
      <c r="E222" s="15" t="n">
        <f aca="false">R221</f>
        <v>0</v>
      </c>
      <c r="F222" s="56" t="n">
        <f aca="false">Q221</f>
        <v>298188.311939086</v>
      </c>
      <c r="G222" s="56" t="n">
        <f aca="false">IF(AND(MOD(A222-1,12)=0,B222&lt;=Inputs!$C$7,E222=0),Inputs!$C$6,0)</f>
        <v>0</v>
      </c>
      <c r="H222" s="56" t="n">
        <f aca="false">IF(B222=1,G222*Inputs!$C$9,0)</f>
        <v>0</v>
      </c>
      <c r="I222" s="56" t="n">
        <f aca="false">I221+G222</f>
        <v>120000</v>
      </c>
      <c r="J222" s="56" t="n">
        <f aca="false">(F222+G222+H222)*((1+D222)^(1/12)-1)</f>
        <v>1686.00006852855</v>
      </c>
      <c r="K222" s="56" t="n">
        <f aca="false">(F222+G222+H222+J222)*(Inputs!$C$14+IF(B222&lt;=10,Inputs!$C$12,Inputs!$C$13))/12</f>
        <v>149.937156003807</v>
      </c>
      <c r="L222" s="56" t="n">
        <f aca="false">IF(OR(E222=1,A222&lt;=Inputs!$C$15),0,MAX(Inputs!$C$8*I222-(F222+G222+H222+J222-K222),0))</f>
        <v>0</v>
      </c>
      <c r="M222" s="56" t="n">
        <f aca="false">L222*INDEX(Rates!$B$2:$C$101,C222+1,IF(Inputs!$C$5="Male",1,2))/1000/12*Inputs!$C$16</f>
        <v>0</v>
      </c>
      <c r="N222" s="56" t="n">
        <f aca="false">IF($V$1=1,MAX(F222+G222+H222+J222-K222-M222,0)*Inputs!$C$22/12,0)</f>
        <v>0</v>
      </c>
      <c r="O222" s="56" t="n">
        <f aca="false">IF(AND(MOD(A222,12)=0,B222&gt;=Inputs!$C$18),MAX(F222+G222+H222+J222-K222-M222-N222,0)*Inputs!$C$17,0)</f>
        <v>0</v>
      </c>
      <c r="P222" s="56" t="n">
        <f aca="false">F222+G222+H222+J222-K222-M222-N222+O222</f>
        <v>299724.374851611</v>
      </c>
      <c r="Q222" s="56" t="n">
        <f aca="false">IF(OR(E222=1,P222&lt;=0),0,P222)</f>
        <v>299724.374851611</v>
      </c>
      <c r="R222" s="15" t="n">
        <f aca="false">IF(OR(E222=1,AND(P222&lt;=0,I222&gt;0)),1,0)</f>
        <v>0</v>
      </c>
      <c r="S222" s="15" t="n">
        <f aca="false">IF(L222&gt;0,1,0)</f>
        <v>0</v>
      </c>
    </row>
    <row r="223" customFormat="false" ht="15" hidden="false" customHeight="false" outlineLevel="0" collapsed="false">
      <c r="A223" s="15" t="n">
        <v>222</v>
      </c>
      <c r="B223" s="15" t="n">
        <f aca="false">INT((A223-1)/12)+1</f>
        <v>19</v>
      </c>
      <c r="C223" s="15" t="n">
        <f aca="false">MIN(Inputs!$C$4+B223-1,99)</f>
        <v>92</v>
      </c>
      <c r="D223" s="55" t="n">
        <f aca="false">Inputs!$C$30</f>
        <v>0.07</v>
      </c>
      <c r="E223" s="15" t="n">
        <f aca="false">R222</f>
        <v>0</v>
      </c>
      <c r="F223" s="56" t="n">
        <f aca="false">Q222</f>
        <v>299724.374851611</v>
      </c>
      <c r="G223" s="56" t="n">
        <f aca="false">IF(AND(MOD(A223-1,12)=0,B223&lt;=Inputs!$C$7,E223=0),Inputs!$C$6,0)</f>
        <v>0</v>
      </c>
      <c r="H223" s="56" t="n">
        <f aca="false">IF(B223=1,G223*Inputs!$C$9,0)</f>
        <v>0</v>
      </c>
      <c r="I223" s="56" t="n">
        <f aca="false">I222+G223</f>
        <v>120000</v>
      </c>
      <c r="J223" s="56" t="n">
        <f aca="false">(F223+G223+H223)*((1+D223)^(1/12)-1)</f>
        <v>1694.68519156016</v>
      </c>
      <c r="K223" s="56" t="n">
        <f aca="false">(F223+G223+H223+J223)*(Inputs!$C$14+IF(B223&lt;=10,Inputs!$C$12,Inputs!$C$13))/12</f>
        <v>150.709530021585</v>
      </c>
      <c r="L223" s="56" t="n">
        <f aca="false">IF(OR(E223=1,A223&lt;=Inputs!$C$15),0,MAX(Inputs!$C$8*I223-(F223+G223+H223+J223-K223),0))</f>
        <v>0</v>
      </c>
      <c r="M223" s="56" t="n">
        <f aca="false">L223*INDEX(Rates!$B$2:$C$101,C223+1,IF(Inputs!$C$5="Male",1,2))/1000/12*Inputs!$C$16</f>
        <v>0</v>
      </c>
      <c r="N223" s="56" t="n">
        <f aca="false">IF($V$1=1,MAX(F223+G223+H223+J223-K223-M223,0)*Inputs!$C$22/12,0)</f>
        <v>0</v>
      </c>
      <c r="O223" s="56" t="n">
        <f aca="false">IF(AND(MOD(A223,12)=0,B223&gt;=Inputs!$C$18),MAX(F223+G223+H223+J223-K223-M223-N223,0)*Inputs!$C$17,0)</f>
        <v>0</v>
      </c>
      <c r="P223" s="56" t="n">
        <f aca="false">F223+G223+H223+J223-K223-M223-N223+O223</f>
        <v>301268.350513149</v>
      </c>
      <c r="Q223" s="56" t="n">
        <f aca="false">IF(OR(E223=1,P223&lt;=0),0,P223)</f>
        <v>301268.350513149</v>
      </c>
      <c r="R223" s="15" t="n">
        <f aca="false">IF(OR(E223=1,AND(P223&lt;=0,I223&gt;0)),1,0)</f>
        <v>0</v>
      </c>
      <c r="S223" s="15" t="n">
        <f aca="false">IF(L223&gt;0,1,0)</f>
        <v>0</v>
      </c>
    </row>
    <row r="224" customFormat="false" ht="15" hidden="false" customHeight="false" outlineLevel="0" collapsed="false">
      <c r="A224" s="15" t="n">
        <v>223</v>
      </c>
      <c r="B224" s="15" t="n">
        <f aca="false">INT((A224-1)/12)+1</f>
        <v>19</v>
      </c>
      <c r="C224" s="15" t="n">
        <f aca="false">MIN(Inputs!$C$4+B224-1,99)</f>
        <v>92</v>
      </c>
      <c r="D224" s="55" t="n">
        <f aca="false">Inputs!$C$30</f>
        <v>0.07</v>
      </c>
      <c r="E224" s="15" t="n">
        <f aca="false">R223</f>
        <v>0</v>
      </c>
      <c r="F224" s="56" t="n">
        <f aca="false">Q223</f>
        <v>301268.350513149</v>
      </c>
      <c r="G224" s="56" t="n">
        <f aca="false">IF(AND(MOD(A224-1,12)=0,B224&lt;=Inputs!$C$7,E224=0),Inputs!$C$6,0)</f>
        <v>0</v>
      </c>
      <c r="H224" s="56" t="n">
        <f aca="false">IF(B224=1,G224*Inputs!$C$9,0)</f>
        <v>0</v>
      </c>
      <c r="I224" s="56" t="n">
        <f aca="false">I223+G224</f>
        <v>120000</v>
      </c>
      <c r="J224" s="56" t="n">
        <f aca="false">(F224+G224+H224)*((1+D224)^(1/12)-1)</f>
        <v>1703.41505442512</v>
      </c>
      <c r="K224" s="56" t="n">
        <f aca="false">(F224+G224+H224+J224)*(Inputs!$C$14+IF(B224&lt;=10,Inputs!$C$12,Inputs!$C$13))/12</f>
        <v>151.485882783787</v>
      </c>
      <c r="L224" s="56" t="n">
        <f aca="false">IF(OR(E224=1,A224&lt;=Inputs!$C$15),0,MAX(Inputs!$C$8*I224-(F224+G224+H224+J224-K224),0))</f>
        <v>0</v>
      </c>
      <c r="M224" s="56" t="n">
        <f aca="false">L224*INDEX(Rates!$B$2:$C$101,C224+1,IF(Inputs!$C$5="Male",1,2))/1000/12*Inputs!$C$16</f>
        <v>0</v>
      </c>
      <c r="N224" s="56" t="n">
        <f aca="false">IF($V$1=1,MAX(F224+G224+H224+J224-K224-M224,0)*Inputs!$C$22/12,0)</f>
        <v>0</v>
      </c>
      <c r="O224" s="56" t="n">
        <f aca="false">IF(AND(MOD(A224,12)=0,B224&gt;=Inputs!$C$18),MAX(F224+G224+H224+J224-K224-M224-N224,0)*Inputs!$C$17,0)</f>
        <v>0</v>
      </c>
      <c r="P224" s="56" t="n">
        <f aca="false">F224+G224+H224+J224-K224-M224-N224+O224</f>
        <v>302820.279684791</v>
      </c>
      <c r="Q224" s="56" t="n">
        <f aca="false">IF(OR(E224=1,P224&lt;=0),0,P224)</f>
        <v>302820.279684791</v>
      </c>
      <c r="R224" s="15" t="n">
        <f aca="false">IF(OR(E224=1,AND(P224&lt;=0,I224&gt;0)),1,0)</f>
        <v>0</v>
      </c>
      <c r="S224" s="15" t="n">
        <f aca="false">IF(L224&gt;0,1,0)</f>
        <v>0</v>
      </c>
    </row>
    <row r="225" customFormat="false" ht="15" hidden="false" customHeight="false" outlineLevel="0" collapsed="false">
      <c r="A225" s="15" t="n">
        <v>224</v>
      </c>
      <c r="B225" s="15" t="n">
        <f aca="false">INT((A225-1)/12)+1</f>
        <v>19</v>
      </c>
      <c r="C225" s="15" t="n">
        <f aca="false">MIN(Inputs!$C$4+B225-1,99)</f>
        <v>92</v>
      </c>
      <c r="D225" s="55" t="n">
        <f aca="false">Inputs!$C$30</f>
        <v>0.07</v>
      </c>
      <c r="E225" s="15" t="n">
        <f aca="false">R224</f>
        <v>0</v>
      </c>
      <c r="F225" s="56" t="n">
        <f aca="false">Q224</f>
        <v>302820.279684791</v>
      </c>
      <c r="G225" s="56" t="n">
        <f aca="false">IF(AND(MOD(A225-1,12)=0,B225&lt;=Inputs!$C$7,E225=0),Inputs!$C$6,0)</f>
        <v>0</v>
      </c>
      <c r="H225" s="56" t="n">
        <f aca="false">IF(B225=1,G225*Inputs!$C$9,0)</f>
        <v>0</v>
      </c>
      <c r="I225" s="56" t="n">
        <f aca="false">I224+G225</f>
        <v>120000</v>
      </c>
      <c r="J225" s="56" t="n">
        <f aca="false">(F225+G225+H225)*((1+D225)^(1/12)-1)</f>
        <v>1712.18988759253</v>
      </c>
      <c r="K225" s="56" t="n">
        <f aca="false">(F225+G225+H225+J225)*(Inputs!$C$14+IF(B225&lt;=10,Inputs!$C$12,Inputs!$C$13))/12</f>
        <v>152.266234786192</v>
      </c>
      <c r="L225" s="56" t="n">
        <f aca="false">IF(OR(E225=1,A225&lt;=Inputs!$C$15),0,MAX(Inputs!$C$8*I225-(F225+G225+H225+J225-K225),0))</f>
        <v>0</v>
      </c>
      <c r="M225" s="56" t="n">
        <f aca="false">L225*INDEX(Rates!$B$2:$C$101,C225+1,IF(Inputs!$C$5="Male",1,2))/1000/12*Inputs!$C$16</f>
        <v>0</v>
      </c>
      <c r="N225" s="56" t="n">
        <f aca="false">IF($V$1=1,MAX(F225+G225+H225+J225-K225-M225,0)*Inputs!$C$22/12,0)</f>
        <v>0</v>
      </c>
      <c r="O225" s="56" t="n">
        <f aca="false">IF(AND(MOD(A225,12)=0,B225&gt;=Inputs!$C$18),MAX(F225+G225+H225+J225-K225-M225-N225,0)*Inputs!$C$17,0)</f>
        <v>0</v>
      </c>
      <c r="P225" s="56" t="n">
        <f aca="false">F225+G225+H225+J225-K225-M225-N225+O225</f>
        <v>304380.203337597</v>
      </c>
      <c r="Q225" s="56" t="n">
        <f aca="false">IF(OR(E225=1,P225&lt;=0),0,P225)</f>
        <v>304380.203337597</v>
      </c>
      <c r="R225" s="15" t="n">
        <f aca="false">IF(OR(E225=1,AND(P225&lt;=0,I225&gt;0)),1,0)</f>
        <v>0</v>
      </c>
      <c r="S225" s="15" t="n">
        <f aca="false">IF(L225&gt;0,1,0)</f>
        <v>0</v>
      </c>
    </row>
    <row r="226" customFormat="false" ht="15" hidden="false" customHeight="false" outlineLevel="0" collapsed="false">
      <c r="A226" s="15" t="n">
        <v>225</v>
      </c>
      <c r="B226" s="15" t="n">
        <f aca="false">INT((A226-1)/12)+1</f>
        <v>19</v>
      </c>
      <c r="C226" s="15" t="n">
        <f aca="false">MIN(Inputs!$C$4+B226-1,99)</f>
        <v>92</v>
      </c>
      <c r="D226" s="55" t="n">
        <f aca="false">Inputs!$C$30</f>
        <v>0.07</v>
      </c>
      <c r="E226" s="15" t="n">
        <f aca="false">R225</f>
        <v>0</v>
      </c>
      <c r="F226" s="56" t="n">
        <f aca="false">Q225</f>
        <v>304380.203337597</v>
      </c>
      <c r="G226" s="56" t="n">
        <f aca="false">IF(AND(MOD(A226-1,12)=0,B226&lt;=Inputs!$C$7,E226=0),Inputs!$C$6,0)</f>
        <v>0</v>
      </c>
      <c r="H226" s="56" t="n">
        <f aca="false">IF(B226=1,G226*Inputs!$C$9,0)</f>
        <v>0</v>
      </c>
      <c r="I226" s="56" t="n">
        <f aca="false">I225+G226</f>
        <v>120000</v>
      </c>
      <c r="J226" s="56" t="n">
        <f aca="false">(F226+G226+H226)*((1+D226)^(1/12)-1)</f>
        <v>1721.00992271875</v>
      </c>
      <c r="K226" s="56" t="n">
        <f aca="false">(F226+G226+H226+J226)*(Inputs!$C$14+IF(B226&lt;=10,Inputs!$C$12,Inputs!$C$13))/12</f>
        <v>153.050606630158</v>
      </c>
      <c r="L226" s="56" t="n">
        <f aca="false">IF(OR(E226=1,A226&lt;=Inputs!$C$15),0,MAX(Inputs!$C$8*I226-(F226+G226+H226+J226-K226),0))</f>
        <v>0</v>
      </c>
      <c r="M226" s="56" t="n">
        <f aca="false">L226*INDEX(Rates!$B$2:$C$101,C226+1,IF(Inputs!$C$5="Male",1,2))/1000/12*Inputs!$C$16</f>
        <v>0</v>
      </c>
      <c r="N226" s="56" t="n">
        <f aca="false">IF($V$1=1,MAX(F226+G226+H226+J226-K226-M226,0)*Inputs!$C$22/12,0)</f>
        <v>0</v>
      </c>
      <c r="O226" s="56" t="n">
        <f aca="false">IF(AND(MOD(A226,12)=0,B226&gt;=Inputs!$C$18),MAX(F226+G226+H226+J226-K226-M226-N226,0)*Inputs!$C$17,0)</f>
        <v>0</v>
      </c>
      <c r="P226" s="56" t="n">
        <f aca="false">F226+G226+H226+J226-K226-M226-N226+O226</f>
        <v>305948.162653685</v>
      </c>
      <c r="Q226" s="56" t="n">
        <f aca="false">IF(OR(E226=1,P226&lt;=0),0,P226)</f>
        <v>305948.162653685</v>
      </c>
      <c r="R226" s="15" t="n">
        <f aca="false">IF(OR(E226=1,AND(P226&lt;=0,I226&gt;0)),1,0)</f>
        <v>0</v>
      </c>
      <c r="S226" s="15" t="n">
        <f aca="false">IF(L226&gt;0,1,0)</f>
        <v>0</v>
      </c>
    </row>
    <row r="227" customFormat="false" ht="15" hidden="false" customHeight="false" outlineLevel="0" collapsed="false">
      <c r="A227" s="15" t="n">
        <v>226</v>
      </c>
      <c r="B227" s="15" t="n">
        <f aca="false">INT((A227-1)/12)+1</f>
        <v>19</v>
      </c>
      <c r="C227" s="15" t="n">
        <f aca="false">MIN(Inputs!$C$4+B227-1,99)</f>
        <v>92</v>
      </c>
      <c r="D227" s="55" t="n">
        <f aca="false">Inputs!$C$30</f>
        <v>0.07</v>
      </c>
      <c r="E227" s="15" t="n">
        <f aca="false">R226</f>
        <v>0</v>
      </c>
      <c r="F227" s="56" t="n">
        <f aca="false">Q226</f>
        <v>305948.162653685</v>
      </c>
      <c r="G227" s="56" t="n">
        <f aca="false">IF(AND(MOD(A227-1,12)=0,B227&lt;=Inputs!$C$7,E227=0),Inputs!$C$6,0)</f>
        <v>0</v>
      </c>
      <c r="H227" s="56" t="n">
        <f aca="false">IF(B227=1,G227*Inputs!$C$9,0)</f>
        <v>0</v>
      </c>
      <c r="I227" s="56" t="n">
        <f aca="false">I226+G227</f>
        <v>120000</v>
      </c>
      <c r="J227" s="56" t="n">
        <f aca="false">(F227+G227+H227)*((1+D227)^(1/12)-1)</f>
        <v>1729.87539265345</v>
      </c>
      <c r="K227" s="56" t="n">
        <f aca="false">(F227+G227+H227+J227)*(Inputs!$C$14+IF(B227&lt;=10,Inputs!$C$12,Inputs!$C$13))/12</f>
        <v>153.839019023169</v>
      </c>
      <c r="L227" s="56" t="n">
        <f aca="false">IF(OR(E227=1,A227&lt;=Inputs!$C$15),0,MAX(Inputs!$C$8*I227-(F227+G227+H227+J227-K227),0))</f>
        <v>0</v>
      </c>
      <c r="M227" s="56" t="n">
        <f aca="false">L227*INDEX(Rates!$B$2:$C$101,C227+1,IF(Inputs!$C$5="Male",1,2))/1000/12*Inputs!$C$16</f>
        <v>0</v>
      </c>
      <c r="N227" s="56" t="n">
        <f aca="false">IF($V$1=1,MAX(F227+G227+H227+J227-K227-M227,0)*Inputs!$C$22/12,0)</f>
        <v>0</v>
      </c>
      <c r="O227" s="56" t="n">
        <f aca="false">IF(AND(MOD(A227,12)=0,B227&gt;=Inputs!$C$18),MAX(F227+G227+H227+J227-K227-M227-N227,0)*Inputs!$C$17,0)</f>
        <v>0</v>
      </c>
      <c r="P227" s="56" t="n">
        <f aca="false">F227+G227+H227+J227-K227-M227-N227+O227</f>
        <v>307524.199027316</v>
      </c>
      <c r="Q227" s="56" t="n">
        <f aca="false">IF(OR(E227=1,P227&lt;=0),0,P227)</f>
        <v>307524.199027316</v>
      </c>
      <c r="R227" s="15" t="n">
        <f aca="false">IF(OR(E227=1,AND(P227&lt;=0,I227&gt;0)),1,0)</f>
        <v>0</v>
      </c>
      <c r="S227" s="15" t="n">
        <f aca="false">IF(L227&gt;0,1,0)</f>
        <v>0</v>
      </c>
    </row>
    <row r="228" customFormat="false" ht="15" hidden="false" customHeight="false" outlineLevel="0" collapsed="false">
      <c r="A228" s="15" t="n">
        <v>227</v>
      </c>
      <c r="B228" s="15" t="n">
        <f aca="false">INT((A228-1)/12)+1</f>
        <v>19</v>
      </c>
      <c r="C228" s="15" t="n">
        <f aca="false">MIN(Inputs!$C$4+B228-1,99)</f>
        <v>92</v>
      </c>
      <c r="D228" s="55" t="n">
        <f aca="false">Inputs!$C$30</f>
        <v>0.07</v>
      </c>
      <c r="E228" s="15" t="n">
        <f aca="false">R227</f>
        <v>0</v>
      </c>
      <c r="F228" s="56" t="n">
        <f aca="false">Q227</f>
        <v>307524.199027316</v>
      </c>
      <c r="G228" s="56" t="n">
        <f aca="false">IF(AND(MOD(A228-1,12)=0,B228&lt;=Inputs!$C$7,E228=0),Inputs!$C$6,0)</f>
        <v>0</v>
      </c>
      <c r="H228" s="56" t="n">
        <f aca="false">IF(B228=1,G228*Inputs!$C$9,0)</f>
        <v>0</v>
      </c>
      <c r="I228" s="56" t="n">
        <f aca="false">I227+G228</f>
        <v>120000</v>
      </c>
      <c r="J228" s="56" t="n">
        <f aca="false">(F228+G228+H228)*((1+D228)^(1/12)-1)</f>
        <v>1738.7865314458</v>
      </c>
      <c r="K228" s="56" t="n">
        <f aca="false">(F228+G228+H228+J228)*(Inputs!$C$14+IF(B228&lt;=10,Inputs!$C$12,Inputs!$C$13))/12</f>
        <v>154.631492779381</v>
      </c>
      <c r="L228" s="56" t="n">
        <f aca="false">IF(OR(E228=1,A228&lt;=Inputs!$C$15),0,MAX(Inputs!$C$8*I228-(F228+G228+H228+J228-K228),0))</f>
        <v>0</v>
      </c>
      <c r="M228" s="56" t="n">
        <f aca="false">L228*INDEX(Rates!$B$2:$C$101,C228+1,IF(Inputs!$C$5="Male",1,2))/1000/12*Inputs!$C$16</f>
        <v>0</v>
      </c>
      <c r="N228" s="56" t="n">
        <f aca="false">IF($V$1=1,MAX(F228+G228+H228+J228-K228-M228,0)*Inputs!$C$22/12,0)</f>
        <v>0</v>
      </c>
      <c r="O228" s="56" t="n">
        <f aca="false">IF(AND(MOD(A228,12)=0,B228&gt;=Inputs!$C$18),MAX(F228+G228+H228+J228-K228-M228-N228,0)*Inputs!$C$17,0)</f>
        <v>0</v>
      </c>
      <c r="P228" s="56" t="n">
        <f aca="false">F228+G228+H228+J228-K228-M228-N228+O228</f>
        <v>309108.354065982</v>
      </c>
      <c r="Q228" s="56" t="n">
        <f aca="false">IF(OR(E228=1,P228&lt;=0),0,P228)</f>
        <v>309108.354065982</v>
      </c>
      <c r="R228" s="15" t="n">
        <f aca="false">IF(OR(E228=1,AND(P228&lt;=0,I228&gt;0)),1,0)</f>
        <v>0</v>
      </c>
      <c r="S228" s="15" t="n">
        <f aca="false">IF(L228&gt;0,1,0)</f>
        <v>0</v>
      </c>
    </row>
    <row r="229" customFormat="false" ht="15" hidden="false" customHeight="false" outlineLevel="0" collapsed="false">
      <c r="A229" s="15" t="n">
        <v>228</v>
      </c>
      <c r="B229" s="15" t="n">
        <f aca="false">INT((A229-1)/12)+1</f>
        <v>19</v>
      </c>
      <c r="C229" s="15" t="n">
        <f aca="false">MIN(Inputs!$C$4+B229-1,99)</f>
        <v>92</v>
      </c>
      <c r="D229" s="55" t="n">
        <f aca="false">Inputs!$C$30</f>
        <v>0.07</v>
      </c>
      <c r="E229" s="15" t="n">
        <f aca="false">R228</f>
        <v>0</v>
      </c>
      <c r="F229" s="56" t="n">
        <f aca="false">Q228</f>
        <v>309108.354065982</v>
      </c>
      <c r="G229" s="56" t="n">
        <f aca="false">IF(AND(MOD(A229-1,12)=0,B229&lt;=Inputs!$C$7,E229=0),Inputs!$C$6,0)</f>
        <v>0</v>
      </c>
      <c r="H229" s="56" t="n">
        <f aca="false">IF(B229=1,G229*Inputs!$C$9,0)</f>
        <v>0</v>
      </c>
      <c r="I229" s="56" t="n">
        <f aca="false">I228+G229</f>
        <v>120000</v>
      </c>
      <c r="J229" s="56" t="n">
        <f aca="false">(F229+G229+H229)*((1+D229)^(1/12)-1)</f>
        <v>1747.74357435061</v>
      </c>
      <c r="K229" s="56" t="n">
        <f aca="false">(F229+G229+H229+J229)*(Inputs!$C$14+IF(B229&lt;=10,Inputs!$C$12,Inputs!$C$13))/12</f>
        <v>155.428048820166</v>
      </c>
      <c r="L229" s="56" t="n">
        <f aca="false">IF(OR(E229=1,A229&lt;=Inputs!$C$15),0,MAX(Inputs!$C$8*I229-(F229+G229+H229+J229-K229),0))</f>
        <v>0</v>
      </c>
      <c r="M229" s="56" t="n">
        <f aca="false">L229*INDEX(Rates!$B$2:$C$101,C229+1,IF(Inputs!$C$5="Male",1,2))/1000/12*Inputs!$C$16</f>
        <v>0</v>
      </c>
      <c r="N229" s="56" t="n">
        <f aca="false">IF($V$1=1,MAX(F229+G229+H229+J229-K229-M229,0)*Inputs!$C$22/12,0)</f>
        <v>0</v>
      </c>
      <c r="O229" s="56" t="n">
        <f aca="false">IF(AND(MOD(A229,12)=0,B229&gt;=Inputs!$C$18),MAX(F229+G229+H229+J229-K229-M229-N229,0)*Inputs!$C$17,0)</f>
        <v>1553.50334795756</v>
      </c>
      <c r="P229" s="56" t="n">
        <f aca="false">F229+G229+H229+J229-K229-M229-N229+O229</f>
        <v>312254.17293947</v>
      </c>
      <c r="Q229" s="56" t="n">
        <f aca="false">IF(OR(E229=1,P229&lt;=0),0,P229)</f>
        <v>312254.17293947</v>
      </c>
      <c r="R229" s="15" t="n">
        <f aca="false">IF(OR(E229=1,AND(P229&lt;=0,I229&gt;0)),1,0)</f>
        <v>0</v>
      </c>
      <c r="S229" s="15" t="n">
        <f aca="false">IF(L229&gt;0,1,0)</f>
        <v>0</v>
      </c>
    </row>
    <row r="230" customFormat="false" ht="15" hidden="false" customHeight="false" outlineLevel="0" collapsed="false">
      <c r="A230" s="15" t="n">
        <v>229</v>
      </c>
      <c r="B230" s="15" t="n">
        <f aca="false">INT((A230-1)/12)+1</f>
        <v>20</v>
      </c>
      <c r="C230" s="15" t="n">
        <f aca="false">MIN(Inputs!$C$4+B230-1,99)</f>
        <v>93</v>
      </c>
      <c r="D230" s="55" t="n">
        <f aca="false">Inputs!$C$30</f>
        <v>0.07</v>
      </c>
      <c r="E230" s="15" t="n">
        <f aca="false">R229</f>
        <v>0</v>
      </c>
      <c r="F230" s="56" t="n">
        <f aca="false">Q229</f>
        <v>312254.17293947</v>
      </c>
      <c r="G230" s="56" t="n">
        <f aca="false">IF(AND(MOD(A230-1,12)=0,B230&lt;=Inputs!$C$7,E230=0),Inputs!$C$6,0)</f>
        <v>0</v>
      </c>
      <c r="H230" s="56" t="n">
        <f aca="false">IF(B230=1,G230*Inputs!$C$9,0)</f>
        <v>0</v>
      </c>
      <c r="I230" s="56" t="n">
        <f aca="false">I229+G230</f>
        <v>120000</v>
      </c>
      <c r="J230" s="56" t="n">
        <f aca="false">(F230+G230+H230)*((1+D230)^(1/12)-1)</f>
        <v>1765.53049162375</v>
      </c>
      <c r="K230" s="56" t="n">
        <f aca="false">(F230+G230+H230+J230)*(Inputs!$C$14+IF(B230&lt;=10,Inputs!$C$12,Inputs!$C$13))/12</f>
        <v>157.009851715547</v>
      </c>
      <c r="L230" s="56" t="n">
        <f aca="false">IF(OR(E230=1,A230&lt;=Inputs!$C$15),0,MAX(Inputs!$C$8*I230-(F230+G230+H230+J230-K230),0))</f>
        <v>0</v>
      </c>
      <c r="M230" s="56" t="n">
        <f aca="false">L230*INDEX(Rates!$B$2:$C$101,C230+1,IF(Inputs!$C$5="Male",1,2))/1000/12*Inputs!$C$16</f>
        <v>0</v>
      </c>
      <c r="N230" s="56" t="n">
        <f aca="false">IF($V$1=1,MAX(F230+G230+H230+J230-K230-M230,0)*Inputs!$C$22/12,0)</f>
        <v>0</v>
      </c>
      <c r="O230" s="56" t="n">
        <f aca="false">IF(AND(MOD(A230,12)=0,B230&gt;=Inputs!$C$18),MAX(F230+G230+H230+J230-K230-M230-N230,0)*Inputs!$C$17,0)</f>
        <v>0</v>
      </c>
      <c r="P230" s="56" t="n">
        <f aca="false">F230+G230+H230+J230-K230-M230-N230+O230</f>
        <v>313862.693579378</v>
      </c>
      <c r="Q230" s="56" t="n">
        <f aca="false">IF(OR(E230=1,P230&lt;=0),0,P230)</f>
        <v>313862.693579378</v>
      </c>
      <c r="R230" s="15" t="n">
        <f aca="false">IF(OR(E230=1,AND(P230&lt;=0,I230&gt;0)),1,0)</f>
        <v>0</v>
      </c>
      <c r="S230" s="15" t="n">
        <f aca="false">IF(L230&gt;0,1,0)</f>
        <v>0</v>
      </c>
    </row>
    <row r="231" customFormat="false" ht="15" hidden="false" customHeight="false" outlineLevel="0" collapsed="false">
      <c r="A231" s="15" t="n">
        <v>230</v>
      </c>
      <c r="B231" s="15" t="n">
        <f aca="false">INT((A231-1)/12)+1</f>
        <v>20</v>
      </c>
      <c r="C231" s="15" t="n">
        <f aca="false">MIN(Inputs!$C$4+B231-1,99)</f>
        <v>93</v>
      </c>
      <c r="D231" s="55" t="n">
        <f aca="false">Inputs!$C$30</f>
        <v>0.07</v>
      </c>
      <c r="E231" s="15" t="n">
        <f aca="false">R230</f>
        <v>0</v>
      </c>
      <c r="F231" s="56" t="n">
        <f aca="false">Q230</f>
        <v>313862.693579378</v>
      </c>
      <c r="G231" s="56" t="n">
        <f aca="false">IF(AND(MOD(A231-1,12)=0,B231&lt;=Inputs!$C$7,E231=0),Inputs!$C$6,0)</f>
        <v>0</v>
      </c>
      <c r="H231" s="56" t="n">
        <f aca="false">IF(B231=1,G231*Inputs!$C$9,0)</f>
        <v>0</v>
      </c>
      <c r="I231" s="56" t="n">
        <f aca="false">I230+G231</f>
        <v>120000</v>
      </c>
      <c r="J231" s="56" t="n">
        <f aca="false">(F231+G231+H231)*((1+D231)^(1/12)-1)</f>
        <v>1774.62530118044</v>
      </c>
      <c r="K231" s="56" t="n">
        <f aca="false">(F231+G231+H231+J231)*(Inputs!$C$14+IF(B231&lt;=10,Inputs!$C$12,Inputs!$C$13))/12</f>
        <v>157.818659440279</v>
      </c>
      <c r="L231" s="56" t="n">
        <f aca="false">IF(OR(E231=1,A231&lt;=Inputs!$C$15),0,MAX(Inputs!$C$8*I231-(F231+G231+H231+J231-K231),0))</f>
        <v>0</v>
      </c>
      <c r="M231" s="56" t="n">
        <f aca="false">L231*INDEX(Rates!$B$2:$C$101,C231+1,IF(Inputs!$C$5="Male",1,2))/1000/12*Inputs!$C$16</f>
        <v>0</v>
      </c>
      <c r="N231" s="56" t="n">
        <f aca="false">IF($V$1=1,MAX(F231+G231+H231+J231-K231-M231,0)*Inputs!$C$22/12,0)</f>
        <v>0</v>
      </c>
      <c r="O231" s="56" t="n">
        <f aca="false">IF(AND(MOD(A231,12)=0,B231&gt;=Inputs!$C$18),MAX(F231+G231+H231+J231-K231-M231-N231,0)*Inputs!$C$17,0)</f>
        <v>0</v>
      </c>
      <c r="P231" s="56" t="n">
        <f aca="false">F231+G231+H231+J231-K231-M231-N231+O231</f>
        <v>315479.500221119</v>
      </c>
      <c r="Q231" s="56" t="n">
        <f aca="false">IF(OR(E231=1,P231&lt;=0),0,P231)</f>
        <v>315479.500221119</v>
      </c>
      <c r="R231" s="15" t="n">
        <f aca="false">IF(OR(E231=1,AND(P231&lt;=0,I231&gt;0)),1,0)</f>
        <v>0</v>
      </c>
      <c r="S231" s="15" t="n">
        <f aca="false">IF(L231&gt;0,1,0)</f>
        <v>0</v>
      </c>
    </row>
    <row r="232" customFormat="false" ht="15" hidden="false" customHeight="false" outlineLevel="0" collapsed="false">
      <c r="A232" s="15" t="n">
        <v>231</v>
      </c>
      <c r="B232" s="15" t="n">
        <f aca="false">INT((A232-1)/12)+1</f>
        <v>20</v>
      </c>
      <c r="C232" s="15" t="n">
        <f aca="false">MIN(Inputs!$C$4+B232-1,99)</f>
        <v>93</v>
      </c>
      <c r="D232" s="55" t="n">
        <f aca="false">Inputs!$C$30</f>
        <v>0.07</v>
      </c>
      <c r="E232" s="15" t="n">
        <f aca="false">R231</f>
        <v>0</v>
      </c>
      <c r="F232" s="56" t="n">
        <f aca="false">Q231</f>
        <v>315479.500221119</v>
      </c>
      <c r="G232" s="56" t="n">
        <f aca="false">IF(AND(MOD(A232-1,12)=0,B232&lt;=Inputs!$C$7,E232=0),Inputs!$C$6,0)</f>
        <v>0</v>
      </c>
      <c r="H232" s="56" t="n">
        <f aca="false">IF(B232=1,G232*Inputs!$C$9,0)</f>
        <v>0</v>
      </c>
      <c r="I232" s="56" t="n">
        <f aca="false">I231+G232</f>
        <v>120000</v>
      </c>
      <c r="J232" s="56" t="n">
        <f aca="false">(F232+G232+H232)*((1+D232)^(1/12)-1)</f>
        <v>1783.76696099616</v>
      </c>
      <c r="K232" s="56" t="n">
        <f aca="false">(F232+G232+H232+J232)*(Inputs!$C$14+IF(B232&lt;=10,Inputs!$C$12,Inputs!$C$13))/12</f>
        <v>158.631633591057</v>
      </c>
      <c r="L232" s="56" t="n">
        <f aca="false">IF(OR(E232=1,A232&lt;=Inputs!$C$15),0,MAX(Inputs!$C$8*I232-(F232+G232+H232+J232-K232),0))</f>
        <v>0</v>
      </c>
      <c r="M232" s="56" t="n">
        <f aca="false">L232*INDEX(Rates!$B$2:$C$101,C232+1,IF(Inputs!$C$5="Male",1,2))/1000/12*Inputs!$C$16</f>
        <v>0</v>
      </c>
      <c r="N232" s="56" t="n">
        <f aca="false">IF($V$1=1,MAX(F232+G232+H232+J232-K232-M232,0)*Inputs!$C$22/12,0)</f>
        <v>0</v>
      </c>
      <c r="O232" s="56" t="n">
        <f aca="false">IF(AND(MOD(A232,12)=0,B232&gt;=Inputs!$C$18),MAX(F232+G232+H232+J232-K232-M232-N232,0)*Inputs!$C$17,0)</f>
        <v>0</v>
      </c>
      <c r="P232" s="56" t="n">
        <f aca="false">F232+G232+H232+J232-K232-M232-N232+O232</f>
        <v>317104.635548524</v>
      </c>
      <c r="Q232" s="56" t="n">
        <f aca="false">IF(OR(E232=1,P232&lt;=0),0,P232)</f>
        <v>317104.635548524</v>
      </c>
      <c r="R232" s="15" t="n">
        <f aca="false">IF(OR(E232=1,AND(P232&lt;=0,I232&gt;0)),1,0)</f>
        <v>0</v>
      </c>
      <c r="S232" s="15" t="n">
        <f aca="false">IF(L232&gt;0,1,0)</f>
        <v>0</v>
      </c>
    </row>
    <row r="233" customFormat="false" ht="15" hidden="false" customHeight="false" outlineLevel="0" collapsed="false">
      <c r="A233" s="15" t="n">
        <v>232</v>
      </c>
      <c r="B233" s="15" t="n">
        <f aca="false">INT((A233-1)/12)+1</f>
        <v>20</v>
      </c>
      <c r="C233" s="15" t="n">
        <f aca="false">MIN(Inputs!$C$4+B233-1,99)</f>
        <v>93</v>
      </c>
      <c r="D233" s="55" t="n">
        <f aca="false">Inputs!$C$30</f>
        <v>0.07</v>
      </c>
      <c r="E233" s="15" t="n">
        <f aca="false">R232</f>
        <v>0</v>
      </c>
      <c r="F233" s="56" t="n">
        <f aca="false">Q232</f>
        <v>317104.635548524</v>
      </c>
      <c r="G233" s="56" t="n">
        <f aca="false">IF(AND(MOD(A233-1,12)=0,B233&lt;=Inputs!$C$7,E233=0),Inputs!$C$6,0)</f>
        <v>0</v>
      </c>
      <c r="H233" s="56" t="n">
        <f aca="false">IF(B233=1,G233*Inputs!$C$9,0)</f>
        <v>0</v>
      </c>
      <c r="I233" s="56" t="n">
        <f aca="false">I232+G233</f>
        <v>120000</v>
      </c>
      <c r="J233" s="56" t="n">
        <f aca="false">(F233+G233+H233)*((1+D233)^(1/12)-1)</f>
        <v>1792.95571241152</v>
      </c>
      <c r="K233" s="56" t="n">
        <f aca="false">(F233+G233+H233+J233)*(Inputs!$C$14+IF(B233&lt;=10,Inputs!$C$12,Inputs!$C$13))/12</f>
        <v>159.448795630468</v>
      </c>
      <c r="L233" s="56" t="n">
        <f aca="false">IF(OR(E233=1,A233&lt;=Inputs!$C$15),0,MAX(Inputs!$C$8*I233-(F233+G233+H233+J233-K233),0))</f>
        <v>0</v>
      </c>
      <c r="M233" s="56" t="n">
        <f aca="false">L233*INDEX(Rates!$B$2:$C$101,C233+1,IF(Inputs!$C$5="Male",1,2))/1000/12*Inputs!$C$16</f>
        <v>0</v>
      </c>
      <c r="N233" s="56" t="n">
        <f aca="false">IF($V$1=1,MAX(F233+G233+H233+J233-K233-M233,0)*Inputs!$C$22/12,0)</f>
        <v>0</v>
      </c>
      <c r="O233" s="56" t="n">
        <f aca="false">IF(AND(MOD(A233,12)=0,B233&gt;=Inputs!$C$18),MAX(F233+G233+H233+J233-K233-M233-N233,0)*Inputs!$C$17,0)</f>
        <v>0</v>
      </c>
      <c r="P233" s="56" t="n">
        <f aca="false">F233+G233+H233+J233-K233-M233-N233+O233</f>
        <v>318738.142465305</v>
      </c>
      <c r="Q233" s="56" t="n">
        <f aca="false">IF(OR(E233=1,P233&lt;=0),0,P233)</f>
        <v>318738.142465305</v>
      </c>
      <c r="R233" s="15" t="n">
        <f aca="false">IF(OR(E233=1,AND(P233&lt;=0,I233&gt;0)),1,0)</f>
        <v>0</v>
      </c>
      <c r="S233" s="15" t="n">
        <f aca="false">IF(L233&gt;0,1,0)</f>
        <v>0</v>
      </c>
    </row>
    <row r="234" customFormat="false" ht="15" hidden="false" customHeight="false" outlineLevel="0" collapsed="false">
      <c r="A234" s="15" t="n">
        <v>233</v>
      </c>
      <c r="B234" s="15" t="n">
        <f aca="false">INT((A234-1)/12)+1</f>
        <v>20</v>
      </c>
      <c r="C234" s="15" t="n">
        <f aca="false">MIN(Inputs!$C$4+B234-1,99)</f>
        <v>93</v>
      </c>
      <c r="D234" s="55" t="n">
        <f aca="false">Inputs!$C$30</f>
        <v>0.07</v>
      </c>
      <c r="E234" s="15" t="n">
        <f aca="false">R233</f>
        <v>0</v>
      </c>
      <c r="F234" s="56" t="n">
        <f aca="false">Q233</f>
        <v>318738.142465305</v>
      </c>
      <c r="G234" s="56" t="n">
        <f aca="false">IF(AND(MOD(A234-1,12)=0,B234&lt;=Inputs!$C$7,E234=0),Inputs!$C$6,0)</f>
        <v>0</v>
      </c>
      <c r="H234" s="56" t="n">
        <f aca="false">IF(B234=1,G234*Inputs!$C$9,0)</f>
        <v>0</v>
      </c>
      <c r="I234" s="56" t="n">
        <f aca="false">I233+G234</f>
        <v>120000</v>
      </c>
      <c r="J234" s="56" t="n">
        <f aca="false">(F234+G234+H234)*((1+D234)^(1/12)-1)</f>
        <v>1802.19179801033</v>
      </c>
      <c r="K234" s="56" t="n">
        <f aca="false">(F234+G234+H234+J234)*(Inputs!$C$14+IF(B234&lt;=10,Inputs!$C$12,Inputs!$C$13))/12</f>
        <v>160.270167131657</v>
      </c>
      <c r="L234" s="56" t="n">
        <f aca="false">IF(OR(E234=1,A234&lt;=Inputs!$C$15),0,MAX(Inputs!$C$8*I234-(F234+G234+H234+J234-K234),0))</f>
        <v>0</v>
      </c>
      <c r="M234" s="56" t="n">
        <f aca="false">L234*INDEX(Rates!$B$2:$C$101,C234+1,IF(Inputs!$C$5="Male",1,2))/1000/12*Inputs!$C$16</f>
        <v>0</v>
      </c>
      <c r="N234" s="56" t="n">
        <f aca="false">IF($V$1=1,MAX(F234+G234+H234+J234-K234-M234,0)*Inputs!$C$22/12,0)</f>
        <v>0</v>
      </c>
      <c r="O234" s="56" t="n">
        <f aca="false">IF(AND(MOD(A234,12)=0,B234&gt;=Inputs!$C$18),MAX(F234+G234+H234+J234-K234-M234-N234,0)*Inputs!$C$17,0)</f>
        <v>0</v>
      </c>
      <c r="P234" s="56" t="n">
        <f aca="false">F234+G234+H234+J234-K234-M234-N234+O234</f>
        <v>320380.064096183</v>
      </c>
      <c r="Q234" s="56" t="n">
        <f aca="false">IF(OR(E234=1,P234&lt;=0),0,P234)</f>
        <v>320380.064096183</v>
      </c>
      <c r="R234" s="15" t="n">
        <f aca="false">IF(OR(E234=1,AND(P234&lt;=0,I234&gt;0)),1,0)</f>
        <v>0</v>
      </c>
      <c r="S234" s="15" t="n">
        <f aca="false">IF(L234&gt;0,1,0)</f>
        <v>0</v>
      </c>
    </row>
    <row r="235" customFormat="false" ht="15" hidden="false" customHeight="false" outlineLevel="0" collapsed="false">
      <c r="A235" s="15" t="n">
        <v>234</v>
      </c>
      <c r="B235" s="15" t="n">
        <f aca="false">INT((A235-1)/12)+1</f>
        <v>20</v>
      </c>
      <c r="C235" s="15" t="n">
        <f aca="false">MIN(Inputs!$C$4+B235-1,99)</f>
        <v>93</v>
      </c>
      <c r="D235" s="55" t="n">
        <f aca="false">Inputs!$C$30</f>
        <v>0.07</v>
      </c>
      <c r="E235" s="15" t="n">
        <f aca="false">R234</f>
        <v>0</v>
      </c>
      <c r="F235" s="56" t="n">
        <f aca="false">Q234</f>
        <v>320380.064096183</v>
      </c>
      <c r="G235" s="56" t="n">
        <f aca="false">IF(AND(MOD(A235-1,12)=0,B235&lt;=Inputs!$C$7,E235=0),Inputs!$C$6,0)</f>
        <v>0</v>
      </c>
      <c r="H235" s="56" t="n">
        <f aca="false">IF(B235=1,G235*Inputs!$C$9,0)</f>
        <v>0</v>
      </c>
      <c r="I235" s="56" t="n">
        <f aca="false">I234+G235</f>
        <v>120000</v>
      </c>
      <c r="J235" s="56" t="n">
        <f aca="false">(F235+G235+H235)*((1+D235)^(1/12)-1)</f>
        <v>1811.47546162604</v>
      </c>
      <c r="K235" s="56" t="n">
        <f aca="false">(F235+G235+H235+J235)*(Inputs!$C$14+IF(B235&lt;=10,Inputs!$C$12,Inputs!$C$13))/12</f>
        <v>161.095769778905</v>
      </c>
      <c r="L235" s="56" t="n">
        <f aca="false">IF(OR(E235=1,A235&lt;=Inputs!$C$15),0,MAX(Inputs!$C$8*I235-(F235+G235+H235+J235-K235),0))</f>
        <v>0</v>
      </c>
      <c r="M235" s="56" t="n">
        <f aca="false">L235*INDEX(Rates!$B$2:$C$101,C235+1,IF(Inputs!$C$5="Male",1,2))/1000/12*Inputs!$C$16</f>
        <v>0</v>
      </c>
      <c r="N235" s="56" t="n">
        <f aca="false">IF($V$1=1,MAX(F235+G235+H235+J235-K235-M235,0)*Inputs!$C$22/12,0)</f>
        <v>0</v>
      </c>
      <c r="O235" s="56" t="n">
        <f aca="false">IF(AND(MOD(A235,12)=0,B235&gt;=Inputs!$C$18),MAX(F235+G235+H235+J235-K235-M235-N235,0)*Inputs!$C$17,0)</f>
        <v>0</v>
      </c>
      <c r="P235" s="56" t="n">
        <f aca="false">F235+G235+H235+J235-K235-M235-N235+O235</f>
        <v>322030.44378803</v>
      </c>
      <c r="Q235" s="56" t="n">
        <f aca="false">IF(OR(E235=1,P235&lt;=0),0,P235)</f>
        <v>322030.44378803</v>
      </c>
      <c r="R235" s="15" t="n">
        <f aca="false">IF(OR(E235=1,AND(P235&lt;=0,I235&gt;0)),1,0)</f>
        <v>0</v>
      </c>
      <c r="S235" s="15" t="n">
        <f aca="false">IF(L235&gt;0,1,0)</f>
        <v>0</v>
      </c>
    </row>
    <row r="236" customFormat="false" ht="15" hidden="false" customHeight="false" outlineLevel="0" collapsed="false">
      <c r="A236" s="15" t="n">
        <v>235</v>
      </c>
      <c r="B236" s="15" t="n">
        <f aca="false">INT((A236-1)/12)+1</f>
        <v>20</v>
      </c>
      <c r="C236" s="15" t="n">
        <f aca="false">MIN(Inputs!$C$4+B236-1,99)</f>
        <v>93</v>
      </c>
      <c r="D236" s="55" t="n">
        <f aca="false">Inputs!$C$30</f>
        <v>0.07</v>
      </c>
      <c r="E236" s="15" t="n">
        <f aca="false">R235</f>
        <v>0</v>
      </c>
      <c r="F236" s="56" t="n">
        <f aca="false">Q235</f>
        <v>322030.44378803</v>
      </c>
      <c r="G236" s="56" t="n">
        <f aca="false">IF(AND(MOD(A236-1,12)=0,B236&lt;=Inputs!$C$7,E236=0),Inputs!$C$6,0)</f>
        <v>0</v>
      </c>
      <c r="H236" s="56" t="n">
        <f aca="false">IF(B236=1,G236*Inputs!$C$9,0)</f>
        <v>0</v>
      </c>
      <c r="I236" s="56" t="n">
        <f aca="false">I235+G236</f>
        <v>120000</v>
      </c>
      <c r="J236" s="56" t="n">
        <f aca="false">(F236+G236+H236)*((1+D236)^(1/12)-1)</f>
        <v>1820.80694834817</v>
      </c>
      <c r="K236" s="56" t="n">
        <f aca="false">(F236+G236+H236+J236)*(Inputs!$C$14+IF(B236&lt;=10,Inputs!$C$12,Inputs!$C$13))/12</f>
        <v>161.925625368189</v>
      </c>
      <c r="L236" s="56" t="n">
        <f aca="false">IF(OR(E236=1,A236&lt;=Inputs!$C$15),0,MAX(Inputs!$C$8*I236-(F236+G236+H236+J236-K236),0))</f>
        <v>0</v>
      </c>
      <c r="M236" s="56" t="n">
        <f aca="false">L236*INDEX(Rates!$B$2:$C$101,C236+1,IF(Inputs!$C$5="Male",1,2))/1000/12*Inputs!$C$16</f>
        <v>0</v>
      </c>
      <c r="N236" s="56" t="n">
        <f aca="false">IF($V$1=1,MAX(F236+G236+H236+J236-K236-M236,0)*Inputs!$C$22/12,0)</f>
        <v>0</v>
      </c>
      <c r="O236" s="56" t="n">
        <f aca="false">IF(AND(MOD(A236,12)=0,B236&gt;=Inputs!$C$18),MAX(F236+G236+H236+J236-K236-M236-N236,0)*Inputs!$C$17,0)</f>
        <v>0</v>
      </c>
      <c r="P236" s="56" t="n">
        <f aca="false">F236+G236+H236+J236-K236-M236-N236+O236</f>
        <v>323689.32511101</v>
      </c>
      <c r="Q236" s="56" t="n">
        <f aca="false">IF(OR(E236=1,P236&lt;=0),0,P236)</f>
        <v>323689.32511101</v>
      </c>
      <c r="R236" s="15" t="n">
        <f aca="false">IF(OR(E236=1,AND(P236&lt;=0,I236&gt;0)),1,0)</f>
        <v>0</v>
      </c>
      <c r="S236" s="15" t="n">
        <f aca="false">IF(L236&gt;0,1,0)</f>
        <v>0</v>
      </c>
    </row>
    <row r="237" customFormat="false" ht="15" hidden="false" customHeight="false" outlineLevel="0" collapsed="false">
      <c r="A237" s="15" t="n">
        <v>236</v>
      </c>
      <c r="B237" s="15" t="n">
        <f aca="false">INT((A237-1)/12)+1</f>
        <v>20</v>
      </c>
      <c r="C237" s="15" t="n">
        <f aca="false">MIN(Inputs!$C$4+B237-1,99)</f>
        <v>93</v>
      </c>
      <c r="D237" s="55" t="n">
        <f aca="false">Inputs!$C$30</f>
        <v>0.07</v>
      </c>
      <c r="E237" s="15" t="n">
        <f aca="false">R236</f>
        <v>0</v>
      </c>
      <c r="F237" s="56" t="n">
        <f aca="false">Q236</f>
        <v>323689.32511101</v>
      </c>
      <c r="G237" s="56" t="n">
        <f aca="false">IF(AND(MOD(A237-1,12)=0,B237&lt;=Inputs!$C$7,E237=0),Inputs!$C$6,0)</f>
        <v>0</v>
      </c>
      <c r="H237" s="56" t="n">
        <f aca="false">IF(B237=1,G237*Inputs!$C$9,0)</f>
        <v>0</v>
      </c>
      <c r="I237" s="56" t="n">
        <f aca="false">I236+G237</f>
        <v>120000</v>
      </c>
      <c r="J237" s="56" t="n">
        <f aca="false">(F237+G237+H237)*((1+D237)^(1/12)-1)</f>
        <v>1830.18650452875</v>
      </c>
      <c r="K237" s="56" t="n">
        <f aca="false">(F237+G237+H237+J237)*(Inputs!$C$14+IF(B237&lt;=10,Inputs!$C$12,Inputs!$C$13))/12</f>
        <v>162.75975580777</v>
      </c>
      <c r="L237" s="56" t="n">
        <f aca="false">IF(OR(E237=1,A237&lt;=Inputs!$C$15),0,MAX(Inputs!$C$8*I237-(F237+G237+H237+J237-K237),0))</f>
        <v>0</v>
      </c>
      <c r="M237" s="56" t="n">
        <f aca="false">L237*INDEX(Rates!$B$2:$C$101,C237+1,IF(Inputs!$C$5="Male",1,2))/1000/12*Inputs!$C$16</f>
        <v>0</v>
      </c>
      <c r="N237" s="56" t="n">
        <f aca="false">IF($V$1=1,MAX(F237+G237+H237+J237-K237-M237,0)*Inputs!$C$22/12,0)</f>
        <v>0</v>
      </c>
      <c r="O237" s="56" t="n">
        <f aca="false">IF(AND(MOD(A237,12)=0,B237&gt;=Inputs!$C$18),MAX(F237+G237+H237+J237-K237-M237-N237,0)*Inputs!$C$17,0)</f>
        <v>0</v>
      </c>
      <c r="P237" s="56" t="n">
        <f aca="false">F237+G237+H237+J237-K237-M237-N237+O237</f>
        <v>325356.751859731</v>
      </c>
      <c r="Q237" s="56" t="n">
        <f aca="false">IF(OR(E237=1,P237&lt;=0),0,P237)</f>
        <v>325356.751859731</v>
      </c>
      <c r="R237" s="15" t="n">
        <f aca="false">IF(OR(E237=1,AND(P237&lt;=0,I237&gt;0)),1,0)</f>
        <v>0</v>
      </c>
      <c r="S237" s="15" t="n">
        <f aca="false">IF(L237&gt;0,1,0)</f>
        <v>0</v>
      </c>
    </row>
    <row r="238" customFormat="false" ht="15" hidden="false" customHeight="false" outlineLevel="0" collapsed="false">
      <c r="A238" s="15" t="n">
        <v>237</v>
      </c>
      <c r="B238" s="15" t="n">
        <f aca="false">INT((A238-1)/12)+1</f>
        <v>20</v>
      </c>
      <c r="C238" s="15" t="n">
        <f aca="false">MIN(Inputs!$C$4+B238-1,99)</f>
        <v>93</v>
      </c>
      <c r="D238" s="55" t="n">
        <f aca="false">Inputs!$C$30</f>
        <v>0.07</v>
      </c>
      <c r="E238" s="15" t="n">
        <f aca="false">R237</f>
        <v>0</v>
      </c>
      <c r="F238" s="56" t="n">
        <f aca="false">Q237</f>
        <v>325356.751859731</v>
      </c>
      <c r="G238" s="56" t="n">
        <f aca="false">IF(AND(MOD(A238-1,12)=0,B238&lt;=Inputs!$C$7,E238=0),Inputs!$C$6,0)</f>
        <v>0</v>
      </c>
      <c r="H238" s="56" t="n">
        <f aca="false">IF(B238=1,G238*Inputs!$C$9,0)</f>
        <v>0</v>
      </c>
      <c r="I238" s="56" t="n">
        <f aca="false">I237+G238</f>
        <v>120000</v>
      </c>
      <c r="J238" s="56" t="n">
        <f aca="false">(F238+G238+H238)*((1+D238)^(1/12)-1)</f>
        <v>1839.61437778886</v>
      </c>
      <c r="K238" s="56" t="n">
        <f aca="false">(F238+G238+H238+J238)*(Inputs!$C$14+IF(B238&lt;=10,Inputs!$C$12,Inputs!$C$13))/12</f>
        <v>163.59818311876</v>
      </c>
      <c r="L238" s="56" t="n">
        <f aca="false">IF(OR(E238=1,A238&lt;=Inputs!$C$15),0,MAX(Inputs!$C$8*I238-(F238+G238+H238+J238-K238),0))</f>
        <v>0</v>
      </c>
      <c r="M238" s="56" t="n">
        <f aca="false">L238*INDEX(Rates!$B$2:$C$101,C238+1,IF(Inputs!$C$5="Male",1,2))/1000/12*Inputs!$C$16</f>
        <v>0</v>
      </c>
      <c r="N238" s="56" t="n">
        <f aca="false">IF($V$1=1,MAX(F238+G238+H238+J238-K238-M238,0)*Inputs!$C$22/12,0)</f>
        <v>0</v>
      </c>
      <c r="O238" s="56" t="n">
        <f aca="false">IF(AND(MOD(A238,12)=0,B238&gt;=Inputs!$C$18),MAX(F238+G238+H238+J238-K238-M238-N238,0)*Inputs!$C$17,0)</f>
        <v>0</v>
      </c>
      <c r="P238" s="56" t="n">
        <f aca="false">F238+G238+H238+J238-K238-M238-N238+O238</f>
        <v>327032.768054402</v>
      </c>
      <c r="Q238" s="56" t="n">
        <f aca="false">IF(OR(E238=1,P238&lt;=0),0,P238)</f>
        <v>327032.768054402</v>
      </c>
      <c r="R238" s="15" t="n">
        <f aca="false">IF(OR(E238=1,AND(P238&lt;=0,I238&gt;0)),1,0)</f>
        <v>0</v>
      </c>
      <c r="S238" s="15" t="n">
        <f aca="false">IF(L238&gt;0,1,0)</f>
        <v>0</v>
      </c>
    </row>
    <row r="239" customFormat="false" ht="15" hidden="false" customHeight="false" outlineLevel="0" collapsed="false">
      <c r="A239" s="15" t="n">
        <v>238</v>
      </c>
      <c r="B239" s="15" t="n">
        <f aca="false">INT((A239-1)/12)+1</f>
        <v>20</v>
      </c>
      <c r="C239" s="15" t="n">
        <f aca="false">MIN(Inputs!$C$4+B239-1,99)</f>
        <v>93</v>
      </c>
      <c r="D239" s="55" t="n">
        <f aca="false">Inputs!$C$30</f>
        <v>0.07</v>
      </c>
      <c r="E239" s="15" t="n">
        <f aca="false">R238</f>
        <v>0</v>
      </c>
      <c r="F239" s="56" t="n">
        <f aca="false">Q238</f>
        <v>327032.768054402</v>
      </c>
      <c r="G239" s="56" t="n">
        <f aca="false">IF(AND(MOD(A239-1,12)=0,B239&lt;=Inputs!$C$7,E239=0),Inputs!$C$6,0)</f>
        <v>0</v>
      </c>
      <c r="H239" s="56" t="n">
        <f aca="false">IF(B239=1,G239*Inputs!$C$9,0)</f>
        <v>0</v>
      </c>
      <c r="I239" s="56" t="n">
        <f aca="false">I238+G239</f>
        <v>120000</v>
      </c>
      <c r="J239" s="56" t="n">
        <f aca="false">(F239+G239+H239)*((1+D239)^(1/12)-1)</f>
        <v>1849.09081702517</v>
      </c>
      <c r="K239" s="56" t="n">
        <f aca="false">(F239+G239+H239+J239)*(Inputs!$C$14+IF(B239&lt;=10,Inputs!$C$12,Inputs!$C$13))/12</f>
        <v>164.440929435713</v>
      </c>
      <c r="L239" s="56" t="n">
        <f aca="false">IF(OR(E239=1,A239&lt;=Inputs!$C$15),0,MAX(Inputs!$C$8*I239-(F239+G239+H239+J239-K239),0))</f>
        <v>0</v>
      </c>
      <c r="M239" s="56" t="n">
        <f aca="false">L239*INDEX(Rates!$B$2:$C$101,C239+1,IF(Inputs!$C$5="Male",1,2))/1000/12*Inputs!$C$16</f>
        <v>0</v>
      </c>
      <c r="N239" s="56" t="n">
        <f aca="false">IF($V$1=1,MAX(F239+G239+H239+J239-K239-M239,0)*Inputs!$C$22/12,0)</f>
        <v>0</v>
      </c>
      <c r="O239" s="56" t="n">
        <f aca="false">IF(AND(MOD(A239,12)=0,B239&gt;=Inputs!$C$18),MAX(F239+G239+H239+J239-K239-M239-N239,0)*Inputs!$C$17,0)</f>
        <v>0</v>
      </c>
      <c r="P239" s="56" t="n">
        <f aca="false">F239+G239+H239+J239-K239-M239-N239+O239</f>
        <v>328717.417941991</v>
      </c>
      <c r="Q239" s="56" t="n">
        <f aca="false">IF(OR(E239=1,P239&lt;=0),0,P239)</f>
        <v>328717.417941991</v>
      </c>
      <c r="R239" s="15" t="n">
        <f aca="false">IF(OR(E239=1,AND(P239&lt;=0,I239&gt;0)),1,0)</f>
        <v>0</v>
      </c>
      <c r="S239" s="15" t="n">
        <f aca="false">IF(L239&gt;0,1,0)</f>
        <v>0</v>
      </c>
    </row>
    <row r="240" customFormat="false" ht="15" hidden="false" customHeight="false" outlineLevel="0" collapsed="false">
      <c r="A240" s="15" t="n">
        <v>239</v>
      </c>
      <c r="B240" s="15" t="n">
        <f aca="false">INT((A240-1)/12)+1</f>
        <v>20</v>
      </c>
      <c r="C240" s="15" t="n">
        <f aca="false">MIN(Inputs!$C$4+B240-1,99)</f>
        <v>93</v>
      </c>
      <c r="D240" s="55" t="n">
        <f aca="false">Inputs!$C$30</f>
        <v>0.07</v>
      </c>
      <c r="E240" s="15" t="n">
        <f aca="false">R239</f>
        <v>0</v>
      </c>
      <c r="F240" s="56" t="n">
        <f aca="false">Q239</f>
        <v>328717.417941991</v>
      </c>
      <c r="G240" s="56" t="n">
        <f aca="false">IF(AND(MOD(A240-1,12)=0,B240&lt;=Inputs!$C$7,E240=0),Inputs!$C$6,0)</f>
        <v>0</v>
      </c>
      <c r="H240" s="56" t="n">
        <f aca="false">IF(B240=1,G240*Inputs!$C$9,0)</f>
        <v>0</v>
      </c>
      <c r="I240" s="56" t="n">
        <f aca="false">I239+G240</f>
        <v>120000</v>
      </c>
      <c r="J240" s="56" t="n">
        <f aca="false">(F240+G240+H240)*((1+D240)^(1/12)-1)</f>
        <v>1858.61607241648</v>
      </c>
      <c r="K240" s="56" t="n">
        <f aca="false">(F240+G240+H240+J240)*(Inputs!$C$14+IF(B240&lt;=10,Inputs!$C$12,Inputs!$C$13))/12</f>
        <v>165.288017007204</v>
      </c>
      <c r="L240" s="56" t="n">
        <f aca="false">IF(OR(E240=1,A240&lt;=Inputs!$C$15),0,MAX(Inputs!$C$8*I240-(F240+G240+H240+J240-K240),0))</f>
        <v>0</v>
      </c>
      <c r="M240" s="56" t="n">
        <f aca="false">L240*INDEX(Rates!$B$2:$C$101,C240+1,IF(Inputs!$C$5="Male",1,2))/1000/12*Inputs!$C$16</f>
        <v>0</v>
      </c>
      <c r="N240" s="56" t="n">
        <f aca="false">IF($V$1=1,MAX(F240+G240+H240+J240-K240-M240,0)*Inputs!$C$22/12,0)</f>
        <v>0</v>
      </c>
      <c r="O240" s="56" t="n">
        <f aca="false">IF(AND(MOD(A240,12)=0,B240&gt;=Inputs!$C$18),MAX(F240+G240+H240+J240-K240-M240-N240,0)*Inputs!$C$17,0)</f>
        <v>0</v>
      </c>
      <c r="P240" s="56" t="n">
        <f aca="false">F240+G240+H240+J240-K240-M240-N240+O240</f>
        <v>330410.7459974</v>
      </c>
      <c r="Q240" s="56" t="n">
        <f aca="false">IF(OR(E240=1,P240&lt;=0),0,P240)</f>
        <v>330410.7459974</v>
      </c>
      <c r="R240" s="15" t="n">
        <f aca="false">IF(OR(E240=1,AND(P240&lt;=0,I240&gt;0)),1,0)</f>
        <v>0</v>
      </c>
      <c r="S240" s="15" t="n">
        <f aca="false">IF(L240&gt;0,1,0)</f>
        <v>0</v>
      </c>
    </row>
    <row r="241" customFormat="false" ht="15" hidden="false" customHeight="false" outlineLevel="0" collapsed="false">
      <c r="A241" s="15" t="n">
        <v>240</v>
      </c>
      <c r="B241" s="15" t="n">
        <f aca="false">INT((A241-1)/12)+1</f>
        <v>20</v>
      </c>
      <c r="C241" s="15" t="n">
        <f aca="false">MIN(Inputs!$C$4+B241-1,99)</f>
        <v>93</v>
      </c>
      <c r="D241" s="55" t="n">
        <f aca="false">Inputs!$C$30</f>
        <v>0.07</v>
      </c>
      <c r="E241" s="15" t="n">
        <f aca="false">R240</f>
        <v>0</v>
      </c>
      <c r="F241" s="56" t="n">
        <f aca="false">Q240</f>
        <v>330410.7459974</v>
      </c>
      <c r="G241" s="56" t="n">
        <f aca="false">IF(AND(MOD(A241-1,12)=0,B241&lt;=Inputs!$C$7,E241=0),Inputs!$C$6,0)</f>
        <v>0</v>
      </c>
      <c r="H241" s="56" t="n">
        <f aca="false">IF(B241=1,G241*Inputs!$C$9,0)</f>
        <v>0</v>
      </c>
      <c r="I241" s="56" t="n">
        <f aca="false">I240+G241</f>
        <v>120000</v>
      </c>
      <c r="J241" s="56" t="n">
        <f aca="false">(F241+G241+H241)*((1+D241)^(1/12)-1)</f>
        <v>1868.19039543034</v>
      </c>
      <c r="K241" s="56" t="n">
        <f aca="false">(F241+G241+H241+J241)*(Inputs!$C$14+IF(B241&lt;=10,Inputs!$C$12,Inputs!$C$13))/12</f>
        <v>166.139468196415</v>
      </c>
      <c r="L241" s="56" t="n">
        <f aca="false">IF(OR(E241=1,A241&lt;=Inputs!$C$15),0,MAX(Inputs!$C$8*I241-(F241+G241+H241+J241-K241),0))</f>
        <v>0</v>
      </c>
      <c r="M241" s="56" t="n">
        <f aca="false">L241*INDEX(Rates!$B$2:$C$101,C241+1,IF(Inputs!$C$5="Male",1,2))/1000/12*Inputs!$C$16</f>
        <v>0</v>
      </c>
      <c r="N241" s="56" t="n">
        <f aca="false">IF($V$1=1,MAX(F241+G241+H241+J241-K241-M241,0)*Inputs!$C$22/12,0)</f>
        <v>0</v>
      </c>
      <c r="O241" s="56" t="n">
        <f aca="false">IF(AND(MOD(A241,12)=0,B241&gt;=Inputs!$C$18),MAX(F241+G241+H241+J241-K241-M241-N241,0)*Inputs!$C$17,0)</f>
        <v>1660.56398462317</v>
      </c>
      <c r="P241" s="56" t="n">
        <f aca="false">F241+G241+H241+J241-K241-M241-N241+O241</f>
        <v>333773.360909257</v>
      </c>
      <c r="Q241" s="56" t="n">
        <f aca="false">IF(OR(E241=1,P241&lt;=0),0,P241)</f>
        <v>333773.360909257</v>
      </c>
      <c r="R241" s="15" t="n">
        <f aca="false">IF(OR(E241=1,AND(P241&lt;=0,I241&gt;0)),1,0)</f>
        <v>0</v>
      </c>
      <c r="S241" s="15" t="n">
        <f aca="false">IF(L241&gt;0,1,0)</f>
        <v>0</v>
      </c>
    </row>
    <row r="242" customFormat="false" ht="15" hidden="false" customHeight="false" outlineLevel="0" collapsed="false">
      <c r="A242" s="15" t="n">
        <v>241</v>
      </c>
      <c r="B242" s="15" t="n">
        <f aca="false">INT((A242-1)/12)+1</f>
        <v>21</v>
      </c>
      <c r="C242" s="15" t="n">
        <f aca="false">MIN(Inputs!$C$4+B242-1,99)</f>
        <v>94</v>
      </c>
      <c r="D242" s="55" t="n">
        <f aca="false">Inputs!$C$30</f>
        <v>0.07</v>
      </c>
      <c r="E242" s="15" t="n">
        <f aca="false">R241</f>
        <v>0</v>
      </c>
      <c r="F242" s="56" t="n">
        <f aca="false">Q241</f>
        <v>333773.360909257</v>
      </c>
      <c r="G242" s="56" t="n">
        <f aca="false">IF(AND(MOD(A242-1,12)=0,B242&lt;=Inputs!$C$7,E242=0),Inputs!$C$6,0)</f>
        <v>0</v>
      </c>
      <c r="H242" s="56" t="n">
        <f aca="false">IF(B242=1,G242*Inputs!$C$9,0)</f>
        <v>0</v>
      </c>
      <c r="I242" s="56" t="n">
        <f aca="false">I241+G242</f>
        <v>120000</v>
      </c>
      <c r="J242" s="56" t="n">
        <f aca="false">(F242+G242+H242)*((1+D242)^(1/12)-1)</f>
        <v>1887.20310902383</v>
      </c>
      <c r="K242" s="56" t="n">
        <f aca="false">(F242+G242+H242+J242)*(Inputs!$C$14+IF(B242&lt;=10,Inputs!$C$12,Inputs!$C$13))/12</f>
        <v>167.830282009141</v>
      </c>
      <c r="L242" s="56" t="n">
        <f aca="false">IF(OR(E242=1,A242&lt;=Inputs!$C$15),0,MAX(Inputs!$C$8*I242-(F242+G242+H242+J242-K242),0))</f>
        <v>0</v>
      </c>
      <c r="M242" s="56" t="n">
        <f aca="false">L242*INDEX(Rates!$B$2:$C$101,C242+1,IF(Inputs!$C$5="Male",1,2))/1000/12*Inputs!$C$16</f>
        <v>0</v>
      </c>
      <c r="N242" s="56" t="n">
        <f aca="false">IF($V$1=1,MAX(F242+G242+H242+J242-K242-M242,0)*Inputs!$C$22/12,0)</f>
        <v>0</v>
      </c>
      <c r="O242" s="56" t="n">
        <f aca="false">IF(AND(MOD(A242,12)=0,B242&gt;=Inputs!$C$18),MAX(F242+G242+H242+J242-K242-M242-N242,0)*Inputs!$C$17,0)</f>
        <v>0</v>
      </c>
      <c r="P242" s="56" t="n">
        <f aca="false">F242+G242+H242+J242-K242-M242-N242+O242</f>
        <v>335492.733736272</v>
      </c>
      <c r="Q242" s="56" t="n">
        <f aca="false">IF(OR(E242=1,P242&lt;=0),0,P242)</f>
        <v>335492.733736272</v>
      </c>
      <c r="R242" s="15" t="n">
        <f aca="false">IF(OR(E242=1,AND(P242&lt;=0,I242&gt;0)),1,0)</f>
        <v>0</v>
      </c>
      <c r="S242" s="15" t="n">
        <f aca="false">IF(L242&gt;0,1,0)</f>
        <v>0</v>
      </c>
    </row>
    <row r="243" customFormat="false" ht="15" hidden="false" customHeight="false" outlineLevel="0" collapsed="false">
      <c r="A243" s="15" t="n">
        <v>242</v>
      </c>
      <c r="B243" s="15" t="n">
        <f aca="false">INT((A243-1)/12)+1</f>
        <v>21</v>
      </c>
      <c r="C243" s="15" t="n">
        <f aca="false">MIN(Inputs!$C$4+B243-1,99)</f>
        <v>94</v>
      </c>
      <c r="D243" s="55" t="n">
        <f aca="false">Inputs!$C$30</f>
        <v>0.07</v>
      </c>
      <c r="E243" s="15" t="n">
        <f aca="false">R242</f>
        <v>0</v>
      </c>
      <c r="F243" s="56" t="n">
        <f aca="false">Q242</f>
        <v>335492.733736272</v>
      </c>
      <c r="G243" s="56" t="n">
        <f aca="false">IF(AND(MOD(A243-1,12)=0,B243&lt;=Inputs!$C$7,E243=0),Inputs!$C$6,0)</f>
        <v>0</v>
      </c>
      <c r="H243" s="56" t="n">
        <f aca="false">IF(B243=1,G243*Inputs!$C$9,0)</f>
        <v>0</v>
      </c>
      <c r="I243" s="56" t="n">
        <f aca="false">I242+G243</f>
        <v>120000</v>
      </c>
      <c r="J243" s="56" t="n">
        <f aca="false">(F243+G243+H243)*((1+D243)^(1/12)-1)</f>
        <v>1896.92469296293</v>
      </c>
      <c r="K243" s="56" t="n">
        <f aca="false">(F243+G243+H243+J243)*(Inputs!$C$14+IF(B243&lt;=10,Inputs!$C$12,Inputs!$C$13))/12</f>
        <v>168.694829214617</v>
      </c>
      <c r="L243" s="56" t="n">
        <f aca="false">IF(OR(E243=1,A243&lt;=Inputs!$C$15),0,MAX(Inputs!$C$8*I243-(F243+G243+H243+J243-K243),0))</f>
        <v>0</v>
      </c>
      <c r="M243" s="56" t="n">
        <f aca="false">L243*INDEX(Rates!$B$2:$C$101,C243+1,IF(Inputs!$C$5="Male",1,2))/1000/12*Inputs!$C$16</f>
        <v>0</v>
      </c>
      <c r="N243" s="56" t="n">
        <f aca="false">IF($V$1=1,MAX(F243+G243+H243+J243-K243-M243,0)*Inputs!$C$22/12,0)</f>
        <v>0</v>
      </c>
      <c r="O243" s="56" t="n">
        <f aca="false">IF(AND(MOD(A243,12)=0,B243&gt;=Inputs!$C$18),MAX(F243+G243+H243+J243-K243-M243-N243,0)*Inputs!$C$17,0)</f>
        <v>0</v>
      </c>
      <c r="P243" s="56" t="n">
        <f aca="false">F243+G243+H243+J243-K243-M243-N243+O243</f>
        <v>337220.96360002</v>
      </c>
      <c r="Q243" s="56" t="n">
        <f aca="false">IF(OR(E243=1,P243&lt;=0),0,P243)</f>
        <v>337220.96360002</v>
      </c>
      <c r="R243" s="15" t="n">
        <f aca="false">IF(OR(E243=1,AND(P243&lt;=0,I243&gt;0)),1,0)</f>
        <v>0</v>
      </c>
      <c r="S243" s="15" t="n">
        <f aca="false">IF(L243&gt;0,1,0)</f>
        <v>0</v>
      </c>
    </row>
    <row r="244" customFormat="false" ht="15" hidden="false" customHeight="false" outlineLevel="0" collapsed="false">
      <c r="A244" s="15" t="n">
        <v>243</v>
      </c>
      <c r="B244" s="15" t="n">
        <f aca="false">INT((A244-1)/12)+1</f>
        <v>21</v>
      </c>
      <c r="C244" s="15" t="n">
        <f aca="false">MIN(Inputs!$C$4+B244-1,99)</f>
        <v>94</v>
      </c>
      <c r="D244" s="55" t="n">
        <f aca="false">Inputs!$C$30</f>
        <v>0.07</v>
      </c>
      <c r="E244" s="15" t="n">
        <f aca="false">R243</f>
        <v>0</v>
      </c>
      <c r="F244" s="56" t="n">
        <f aca="false">Q243</f>
        <v>337220.96360002</v>
      </c>
      <c r="G244" s="56" t="n">
        <f aca="false">IF(AND(MOD(A244-1,12)=0,B244&lt;=Inputs!$C$7,E244=0),Inputs!$C$6,0)</f>
        <v>0</v>
      </c>
      <c r="H244" s="56" t="n">
        <f aca="false">IF(B244=1,G244*Inputs!$C$9,0)</f>
        <v>0</v>
      </c>
      <c r="I244" s="56" t="n">
        <f aca="false">I243+G244</f>
        <v>120000</v>
      </c>
      <c r="J244" s="56" t="n">
        <f aca="false">(F244+G244+H244)*((1+D244)^(1/12)-1)</f>
        <v>1906.69635587542</v>
      </c>
      <c r="K244" s="56" t="n">
        <f aca="false">(F244+G244+H244+J244)*(Inputs!$C$14+IF(B244&lt;=10,Inputs!$C$12,Inputs!$C$13))/12</f>
        <v>169.563829977948</v>
      </c>
      <c r="L244" s="56" t="n">
        <f aca="false">IF(OR(E244=1,A244&lt;=Inputs!$C$15),0,MAX(Inputs!$C$8*I244-(F244+G244+H244+J244-K244),0))</f>
        <v>0</v>
      </c>
      <c r="M244" s="56" t="n">
        <f aca="false">L244*INDEX(Rates!$B$2:$C$101,C244+1,IF(Inputs!$C$5="Male",1,2))/1000/12*Inputs!$C$16</f>
        <v>0</v>
      </c>
      <c r="N244" s="56" t="n">
        <f aca="false">IF($V$1=1,MAX(F244+G244+H244+J244-K244-M244,0)*Inputs!$C$22/12,0)</f>
        <v>0</v>
      </c>
      <c r="O244" s="56" t="n">
        <f aca="false">IF(AND(MOD(A244,12)=0,B244&gt;=Inputs!$C$18),MAX(F244+G244+H244+J244-K244-M244-N244,0)*Inputs!$C$17,0)</f>
        <v>0</v>
      </c>
      <c r="P244" s="56" t="n">
        <f aca="false">F244+G244+H244+J244-K244-M244-N244+O244</f>
        <v>338958.096125918</v>
      </c>
      <c r="Q244" s="56" t="n">
        <f aca="false">IF(OR(E244=1,P244&lt;=0),0,P244)</f>
        <v>338958.096125918</v>
      </c>
      <c r="R244" s="15" t="n">
        <f aca="false">IF(OR(E244=1,AND(P244&lt;=0,I244&gt;0)),1,0)</f>
        <v>0</v>
      </c>
      <c r="S244" s="15" t="n">
        <f aca="false">IF(L244&gt;0,1,0)</f>
        <v>0</v>
      </c>
    </row>
    <row r="245" customFormat="false" ht="15" hidden="false" customHeight="false" outlineLevel="0" collapsed="false">
      <c r="A245" s="15" t="n">
        <v>244</v>
      </c>
      <c r="B245" s="15" t="n">
        <f aca="false">INT((A245-1)/12)+1</f>
        <v>21</v>
      </c>
      <c r="C245" s="15" t="n">
        <f aca="false">MIN(Inputs!$C$4+B245-1,99)</f>
        <v>94</v>
      </c>
      <c r="D245" s="55" t="n">
        <f aca="false">Inputs!$C$30</f>
        <v>0.07</v>
      </c>
      <c r="E245" s="15" t="n">
        <f aca="false">R244</f>
        <v>0</v>
      </c>
      <c r="F245" s="56" t="n">
        <f aca="false">Q244</f>
        <v>338958.096125918</v>
      </c>
      <c r="G245" s="56" t="n">
        <f aca="false">IF(AND(MOD(A245-1,12)=0,B245&lt;=Inputs!$C$7,E245=0),Inputs!$C$6,0)</f>
        <v>0</v>
      </c>
      <c r="H245" s="56" t="n">
        <f aca="false">IF(B245=1,G245*Inputs!$C$9,0)</f>
        <v>0</v>
      </c>
      <c r="I245" s="56" t="n">
        <f aca="false">I244+G245</f>
        <v>120000</v>
      </c>
      <c r="J245" s="56" t="n">
        <f aca="false">(F245+G245+H245)*((1+D245)^(1/12)-1)</f>
        <v>1916.51835573403</v>
      </c>
      <c r="K245" s="56" t="n">
        <f aca="false">(F245+G245+H245+J245)*(Inputs!$C$14+IF(B245&lt;=10,Inputs!$C$12,Inputs!$C$13))/12</f>
        <v>170.437307240826</v>
      </c>
      <c r="L245" s="56" t="n">
        <f aca="false">IF(OR(E245=1,A245&lt;=Inputs!$C$15),0,MAX(Inputs!$C$8*I245-(F245+G245+H245+J245-K245),0))</f>
        <v>0</v>
      </c>
      <c r="M245" s="56" t="n">
        <f aca="false">L245*INDEX(Rates!$B$2:$C$101,C245+1,IF(Inputs!$C$5="Male",1,2))/1000/12*Inputs!$C$16</f>
        <v>0</v>
      </c>
      <c r="N245" s="56" t="n">
        <f aca="false">IF($V$1=1,MAX(F245+G245+H245+J245-K245-M245,0)*Inputs!$C$22/12,0)</f>
        <v>0</v>
      </c>
      <c r="O245" s="56" t="n">
        <f aca="false">IF(AND(MOD(A245,12)=0,B245&gt;=Inputs!$C$18),MAX(F245+G245+H245+J245-K245-M245-N245,0)*Inputs!$C$17,0)</f>
        <v>0</v>
      </c>
      <c r="P245" s="56" t="n">
        <f aca="false">F245+G245+H245+J245-K245-M245-N245+O245</f>
        <v>340704.177174411</v>
      </c>
      <c r="Q245" s="56" t="n">
        <f aca="false">IF(OR(E245=1,P245&lt;=0),0,P245)</f>
        <v>340704.177174411</v>
      </c>
      <c r="R245" s="15" t="n">
        <f aca="false">IF(OR(E245=1,AND(P245&lt;=0,I245&gt;0)),1,0)</f>
        <v>0</v>
      </c>
      <c r="S245" s="15" t="n">
        <f aca="false">IF(L245&gt;0,1,0)</f>
        <v>0</v>
      </c>
    </row>
    <row r="246" customFormat="false" ht="15" hidden="false" customHeight="false" outlineLevel="0" collapsed="false">
      <c r="A246" s="15" t="n">
        <v>245</v>
      </c>
      <c r="B246" s="15" t="n">
        <f aca="false">INT((A246-1)/12)+1</f>
        <v>21</v>
      </c>
      <c r="C246" s="15" t="n">
        <f aca="false">MIN(Inputs!$C$4+B246-1,99)</f>
        <v>94</v>
      </c>
      <c r="D246" s="55" t="n">
        <f aca="false">Inputs!$C$30</f>
        <v>0.07</v>
      </c>
      <c r="E246" s="15" t="n">
        <f aca="false">R245</f>
        <v>0</v>
      </c>
      <c r="F246" s="56" t="n">
        <f aca="false">Q245</f>
        <v>340704.177174411</v>
      </c>
      <c r="G246" s="56" t="n">
        <f aca="false">IF(AND(MOD(A246-1,12)=0,B246&lt;=Inputs!$C$7,E246=0),Inputs!$C$6,0)</f>
        <v>0</v>
      </c>
      <c r="H246" s="56" t="n">
        <f aca="false">IF(B246=1,G246*Inputs!$C$9,0)</f>
        <v>0</v>
      </c>
      <c r="I246" s="56" t="n">
        <f aca="false">I245+G246</f>
        <v>120000</v>
      </c>
      <c r="J246" s="56" t="n">
        <f aca="false">(F246+G246+H246)*((1+D246)^(1/12)-1)</f>
        <v>1926.3909518404</v>
      </c>
      <c r="K246" s="56" t="n">
        <f aca="false">(F246+G246+H246+J246)*(Inputs!$C$14+IF(B246&lt;=10,Inputs!$C$12,Inputs!$C$13))/12</f>
        <v>171.315284063126</v>
      </c>
      <c r="L246" s="56" t="n">
        <f aca="false">IF(OR(E246=1,A246&lt;=Inputs!$C$15),0,MAX(Inputs!$C$8*I246-(F246+G246+H246+J246-K246),0))</f>
        <v>0</v>
      </c>
      <c r="M246" s="56" t="n">
        <f aca="false">L246*INDEX(Rates!$B$2:$C$101,C246+1,IF(Inputs!$C$5="Male",1,2))/1000/12*Inputs!$C$16</f>
        <v>0</v>
      </c>
      <c r="N246" s="56" t="n">
        <f aca="false">IF($V$1=1,MAX(F246+G246+H246+J246-K246-M246,0)*Inputs!$C$22/12,0)</f>
        <v>0</v>
      </c>
      <c r="O246" s="56" t="n">
        <f aca="false">IF(AND(MOD(A246,12)=0,B246&gt;=Inputs!$C$18),MAX(F246+G246+H246+J246-K246-M246-N246,0)*Inputs!$C$17,0)</f>
        <v>0</v>
      </c>
      <c r="P246" s="56" t="n">
        <f aca="false">F246+G246+H246+J246-K246-M246-N246+O246</f>
        <v>342459.252842188</v>
      </c>
      <c r="Q246" s="56" t="n">
        <f aca="false">IF(OR(E246=1,P246&lt;=0),0,P246)</f>
        <v>342459.252842188</v>
      </c>
      <c r="R246" s="15" t="n">
        <f aca="false">IF(OR(E246=1,AND(P246&lt;=0,I246&gt;0)),1,0)</f>
        <v>0</v>
      </c>
      <c r="S246" s="15" t="n">
        <f aca="false">IF(L246&gt;0,1,0)</f>
        <v>0</v>
      </c>
    </row>
    <row r="247" customFormat="false" ht="15" hidden="false" customHeight="false" outlineLevel="0" collapsed="false">
      <c r="A247" s="15" t="n">
        <v>246</v>
      </c>
      <c r="B247" s="15" t="n">
        <f aca="false">INT((A247-1)/12)+1</f>
        <v>21</v>
      </c>
      <c r="C247" s="15" t="n">
        <f aca="false">MIN(Inputs!$C$4+B247-1,99)</f>
        <v>94</v>
      </c>
      <c r="D247" s="55" t="n">
        <f aca="false">Inputs!$C$30</f>
        <v>0.07</v>
      </c>
      <c r="E247" s="15" t="n">
        <f aca="false">R246</f>
        <v>0</v>
      </c>
      <c r="F247" s="56" t="n">
        <f aca="false">Q246</f>
        <v>342459.252842188</v>
      </c>
      <c r="G247" s="56" t="n">
        <f aca="false">IF(AND(MOD(A247-1,12)=0,B247&lt;=Inputs!$C$7,E247=0),Inputs!$C$6,0)</f>
        <v>0</v>
      </c>
      <c r="H247" s="56" t="n">
        <f aca="false">IF(B247=1,G247*Inputs!$C$9,0)</f>
        <v>0</v>
      </c>
      <c r="I247" s="56" t="n">
        <f aca="false">I246+G247</f>
        <v>120000</v>
      </c>
      <c r="J247" s="56" t="n">
        <f aca="false">(F247+G247+H247)*((1+D247)^(1/12)-1)</f>
        <v>1936.31440483191</v>
      </c>
      <c r="K247" s="56" t="n">
        <f aca="false">(F247+G247+H247+J247)*(Inputs!$C$14+IF(B247&lt;=10,Inputs!$C$12,Inputs!$C$13))/12</f>
        <v>172.19778362351</v>
      </c>
      <c r="L247" s="56" t="n">
        <f aca="false">IF(OR(E247=1,A247&lt;=Inputs!$C$15),0,MAX(Inputs!$C$8*I247-(F247+G247+H247+J247-K247),0))</f>
        <v>0</v>
      </c>
      <c r="M247" s="56" t="n">
        <f aca="false">L247*INDEX(Rates!$B$2:$C$101,C247+1,IF(Inputs!$C$5="Male",1,2))/1000/12*Inputs!$C$16</f>
        <v>0</v>
      </c>
      <c r="N247" s="56" t="n">
        <f aca="false">IF($V$1=1,MAX(F247+G247+H247+J247-K247-M247,0)*Inputs!$C$22/12,0)</f>
        <v>0</v>
      </c>
      <c r="O247" s="56" t="n">
        <f aca="false">IF(AND(MOD(A247,12)=0,B247&gt;=Inputs!$C$18),MAX(F247+G247+H247+J247-K247-M247-N247,0)*Inputs!$C$17,0)</f>
        <v>0</v>
      </c>
      <c r="P247" s="56" t="n">
        <f aca="false">F247+G247+H247+J247-K247-M247-N247+O247</f>
        <v>344223.369463397</v>
      </c>
      <c r="Q247" s="56" t="n">
        <f aca="false">IF(OR(E247=1,P247&lt;=0),0,P247)</f>
        <v>344223.369463397</v>
      </c>
      <c r="R247" s="15" t="n">
        <f aca="false">IF(OR(E247=1,AND(P247&lt;=0,I247&gt;0)),1,0)</f>
        <v>0</v>
      </c>
      <c r="S247" s="15" t="n">
        <f aca="false">IF(L247&gt;0,1,0)</f>
        <v>0</v>
      </c>
    </row>
    <row r="248" customFormat="false" ht="15" hidden="false" customHeight="false" outlineLevel="0" collapsed="false">
      <c r="A248" s="15" t="n">
        <v>247</v>
      </c>
      <c r="B248" s="15" t="n">
        <f aca="false">INT((A248-1)/12)+1</f>
        <v>21</v>
      </c>
      <c r="C248" s="15" t="n">
        <f aca="false">MIN(Inputs!$C$4+B248-1,99)</f>
        <v>94</v>
      </c>
      <c r="D248" s="55" t="n">
        <f aca="false">Inputs!$C$30</f>
        <v>0.07</v>
      </c>
      <c r="E248" s="15" t="n">
        <f aca="false">R247</f>
        <v>0</v>
      </c>
      <c r="F248" s="56" t="n">
        <f aca="false">Q247</f>
        <v>344223.369463397</v>
      </c>
      <c r="G248" s="56" t="n">
        <f aca="false">IF(AND(MOD(A248-1,12)=0,B248&lt;=Inputs!$C$7,E248=0),Inputs!$C$6,0)</f>
        <v>0</v>
      </c>
      <c r="H248" s="56" t="n">
        <f aca="false">IF(B248=1,G248*Inputs!$C$9,0)</f>
        <v>0</v>
      </c>
      <c r="I248" s="56" t="n">
        <f aca="false">I247+G248</f>
        <v>120000</v>
      </c>
      <c r="J248" s="56" t="n">
        <f aca="false">(F248+G248+H248)*((1+D248)^(1/12)-1)</f>
        <v>1946.28897668857</v>
      </c>
      <c r="K248" s="56" t="n">
        <f aca="false">(F248+G248+H248+J248)*(Inputs!$C$14+IF(B248&lt;=10,Inputs!$C$12,Inputs!$C$13))/12</f>
        <v>173.084829220043</v>
      </c>
      <c r="L248" s="56" t="n">
        <f aca="false">IF(OR(E248=1,A248&lt;=Inputs!$C$15),0,MAX(Inputs!$C$8*I248-(F248+G248+H248+J248-K248),0))</f>
        <v>0</v>
      </c>
      <c r="M248" s="56" t="n">
        <f aca="false">L248*INDEX(Rates!$B$2:$C$101,C248+1,IF(Inputs!$C$5="Male",1,2))/1000/12*Inputs!$C$16</f>
        <v>0</v>
      </c>
      <c r="N248" s="56" t="n">
        <f aca="false">IF($V$1=1,MAX(F248+G248+H248+J248-K248-M248,0)*Inputs!$C$22/12,0)</f>
        <v>0</v>
      </c>
      <c r="O248" s="56" t="n">
        <f aca="false">IF(AND(MOD(A248,12)=0,B248&gt;=Inputs!$C$18),MAX(F248+G248+H248+J248-K248-M248-N248,0)*Inputs!$C$17,0)</f>
        <v>0</v>
      </c>
      <c r="P248" s="56" t="n">
        <f aca="false">F248+G248+H248+J248-K248-M248-N248+O248</f>
        <v>345996.573610865</v>
      </c>
      <c r="Q248" s="56" t="n">
        <f aca="false">IF(OR(E248=1,P248&lt;=0),0,P248)</f>
        <v>345996.573610865</v>
      </c>
      <c r="R248" s="15" t="n">
        <f aca="false">IF(OR(E248=1,AND(P248&lt;=0,I248&gt;0)),1,0)</f>
        <v>0</v>
      </c>
      <c r="S248" s="15" t="n">
        <f aca="false">IF(L248&gt;0,1,0)</f>
        <v>0</v>
      </c>
    </row>
    <row r="249" customFormat="false" ht="15" hidden="false" customHeight="false" outlineLevel="0" collapsed="false">
      <c r="A249" s="15" t="n">
        <v>248</v>
      </c>
      <c r="B249" s="15" t="n">
        <f aca="false">INT((A249-1)/12)+1</f>
        <v>21</v>
      </c>
      <c r="C249" s="15" t="n">
        <f aca="false">MIN(Inputs!$C$4+B249-1,99)</f>
        <v>94</v>
      </c>
      <c r="D249" s="55" t="n">
        <f aca="false">Inputs!$C$30</f>
        <v>0.07</v>
      </c>
      <c r="E249" s="15" t="n">
        <f aca="false">R248</f>
        <v>0</v>
      </c>
      <c r="F249" s="56" t="n">
        <f aca="false">Q248</f>
        <v>345996.573610865</v>
      </c>
      <c r="G249" s="56" t="n">
        <f aca="false">IF(AND(MOD(A249-1,12)=0,B249&lt;=Inputs!$C$7,E249=0),Inputs!$C$6,0)</f>
        <v>0</v>
      </c>
      <c r="H249" s="56" t="n">
        <f aca="false">IF(B249=1,G249*Inputs!$C$9,0)</f>
        <v>0</v>
      </c>
      <c r="I249" s="56" t="n">
        <f aca="false">I248+G249</f>
        <v>120000</v>
      </c>
      <c r="J249" s="56" t="n">
        <f aca="false">(F249+G249+H249)*((1+D249)^(1/12)-1)</f>
        <v>1956.3149307399</v>
      </c>
      <c r="K249" s="56" t="n">
        <f aca="false">(F249+G249+H249+J249)*(Inputs!$C$14+IF(B249&lt;=10,Inputs!$C$12,Inputs!$C$13))/12</f>
        <v>173.976444270803</v>
      </c>
      <c r="L249" s="56" t="n">
        <f aca="false">IF(OR(E249=1,A249&lt;=Inputs!$C$15),0,MAX(Inputs!$C$8*I249-(F249+G249+H249+J249-K249),0))</f>
        <v>0</v>
      </c>
      <c r="M249" s="56" t="n">
        <f aca="false">L249*INDEX(Rates!$B$2:$C$101,C249+1,IF(Inputs!$C$5="Male",1,2))/1000/12*Inputs!$C$16</f>
        <v>0</v>
      </c>
      <c r="N249" s="56" t="n">
        <f aca="false">IF($V$1=1,MAX(F249+G249+H249+J249-K249-M249,0)*Inputs!$C$22/12,0)</f>
        <v>0</v>
      </c>
      <c r="O249" s="56" t="n">
        <f aca="false">IF(AND(MOD(A249,12)=0,B249&gt;=Inputs!$C$18),MAX(F249+G249+H249+J249-K249-M249-N249,0)*Inputs!$C$17,0)</f>
        <v>0</v>
      </c>
      <c r="P249" s="56" t="n">
        <f aca="false">F249+G249+H249+J249-K249-M249-N249+O249</f>
        <v>347778.912097334</v>
      </c>
      <c r="Q249" s="56" t="n">
        <f aca="false">IF(OR(E249=1,P249&lt;=0),0,P249)</f>
        <v>347778.912097334</v>
      </c>
      <c r="R249" s="15" t="n">
        <f aca="false">IF(OR(E249=1,AND(P249&lt;=0,I249&gt;0)),1,0)</f>
        <v>0</v>
      </c>
      <c r="S249" s="15" t="n">
        <f aca="false">IF(L249&gt;0,1,0)</f>
        <v>0</v>
      </c>
    </row>
    <row r="250" customFormat="false" ht="15" hidden="false" customHeight="false" outlineLevel="0" collapsed="false">
      <c r="A250" s="15" t="n">
        <v>249</v>
      </c>
      <c r="B250" s="15" t="n">
        <f aca="false">INT((A250-1)/12)+1</f>
        <v>21</v>
      </c>
      <c r="C250" s="15" t="n">
        <f aca="false">MIN(Inputs!$C$4+B250-1,99)</f>
        <v>94</v>
      </c>
      <c r="D250" s="55" t="n">
        <f aca="false">Inputs!$C$30</f>
        <v>0.07</v>
      </c>
      <c r="E250" s="15" t="n">
        <f aca="false">R249</f>
        <v>0</v>
      </c>
      <c r="F250" s="56" t="n">
        <f aca="false">Q249</f>
        <v>347778.912097334</v>
      </c>
      <c r="G250" s="56" t="n">
        <f aca="false">IF(AND(MOD(A250-1,12)=0,B250&lt;=Inputs!$C$7,E250=0),Inputs!$C$6,0)</f>
        <v>0</v>
      </c>
      <c r="H250" s="56" t="n">
        <f aca="false">IF(B250=1,G250*Inputs!$C$9,0)</f>
        <v>0</v>
      </c>
      <c r="I250" s="56" t="n">
        <f aca="false">I249+G250</f>
        <v>120000</v>
      </c>
      <c r="J250" s="56" t="n">
        <f aca="false">(F250+G250+H250)*((1+D250)^(1/12)-1)</f>
        <v>1966.39253167197</v>
      </c>
      <c r="K250" s="56" t="n">
        <f aca="false">(F250+G250+H250+J250)*(Inputs!$C$14+IF(B250&lt;=10,Inputs!$C$12,Inputs!$C$13))/12</f>
        <v>174.872652314503</v>
      </c>
      <c r="L250" s="56" t="n">
        <f aca="false">IF(OR(E250=1,A250&lt;=Inputs!$C$15),0,MAX(Inputs!$C$8*I250-(F250+G250+H250+J250-K250),0))</f>
        <v>0</v>
      </c>
      <c r="M250" s="56" t="n">
        <f aca="false">L250*INDEX(Rates!$B$2:$C$101,C250+1,IF(Inputs!$C$5="Male",1,2))/1000/12*Inputs!$C$16</f>
        <v>0</v>
      </c>
      <c r="N250" s="56" t="n">
        <f aca="false">IF($V$1=1,MAX(F250+G250+H250+J250-K250-M250,0)*Inputs!$C$22/12,0)</f>
        <v>0</v>
      </c>
      <c r="O250" s="56" t="n">
        <f aca="false">IF(AND(MOD(A250,12)=0,B250&gt;=Inputs!$C$18),MAX(F250+G250+H250+J250-K250-M250-N250,0)*Inputs!$C$17,0)</f>
        <v>0</v>
      </c>
      <c r="P250" s="56" t="n">
        <f aca="false">F250+G250+H250+J250-K250-M250-N250+O250</f>
        <v>349570.431976692</v>
      </c>
      <c r="Q250" s="56" t="n">
        <f aca="false">IF(OR(E250=1,P250&lt;=0),0,P250)</f>
        <v>349570.431976692</v>
      </c>
      <c r="R250" s="15" t="n">
        <f aca="false">IF(OR(E250=1,AND(P250&lt;=0,I250&gt;0)),1,0)</f>
        <v>0</v>
      </c>
      <c r="S250" s="15" t="n">
        <f aca="false">IF(L250&gt;0,1,0)</f>
        <v>0</v>
      </c>
    </row>
    <row r="251" customFormat="false" ht="15" hidden="false" customHeight="false" outlineLevel="0" collapsed="false">
      <c r="A251" s="15" t="n">
        <v>250</v>
      </c>
      <c r="B251" s="15" t="n">
        <f aca="false">INT((A251-1)/12)+1</f>
        <v>21</v>
      </c>
      <c r="C251" s="15" t="n">
        <f aca="false">MIN(Inputs!$C$4+B251-1,99)</f>
        <v>94</v>
      </c>
      <c r="D251" s="55" t="n">
        <f aca="false">Inputs!$C$30</f>
        <v>0.07</v>
      </c>
      <c r="E251" s="15" t="n">
        <f aca="false">R250</f>
        <v>0</v>
      </c>
      <c r="F251" s="56" t="n">
        <f aca="false">Q250</f>
        <v>349570.431976692</v>
      </c>
      <c r="G251" s="56" t="n">
        <f aca="false">IF(AND(MOD(A251-1,12)=0,B251&lt;=Inputs!$C$7,E251=0),Inputs!$C$6,0)</f>
        <v>0</v>
      </c>
      <c r="H251" s="56" t="n">
        <f aca="false">IF(B251=1,G251*Inputs!$C$9,0)</f>
        <v>0</v>
      </c>
      <c r="I251" s="56" t="n">
        <f aca="false">I250+G251</f>
        <v>120000</v>
      </c>
      <c r="J251" s="56" t="n">
        <f aca="false">(F251+G251+H251)*((1+D251)^(1/12)-1)</f>
        <v>1976.52204553428</v>
      </c>
      <c r="K251" s="56" t="n">
        <f aca="false">(F251+G251+H251+J251)*(Inputs!$C$14+IF(B251&lt;=10,Inputs!$C$12,Inputs!$C$13))/12</f>
        <v>175.773477011113</v>
      </c>
      <c r="L251" s="56" t="n">
        <f aca="false">IF(OR(E251=1,A251&lt;=Inputs!$C$15),0,MAX(Inputs!$C$8*I251-(F251+G251+H251+J251-K251),0))</f>
        <v>0</v>
      </c>
      <c r="M251" s="56" t="n">
        <f aca="false">L251*INDEX(Rates!$B$2:$C$101,C251+1,IF(Inputs!$C$5="Male",1,2))/1000/12*Inputs!$C$16</f>
        <v>0</v>
      </c>
      <c r="N251" s="56" t="n">
        <f aca="false">IF($V$1=1,MAX(F251+G251+H251+J251-K251-M251,0)*Inputs!$C$22/12,0)</f>
        <v>0</v>
      </c>
      <c r="O251" s="56" t="n">
        <f aca="false">IF(AND(MOD(A251,12)=0,B251&gt;=Inputs!$C$18),MAX(F251+G251+H251+J251-K251-M251-N251,0)*Inputs!$C$17,0)</f>
        <v>0</v>
      </c>
      <c r="P251" s="56" t="n">
        <f aca="false">F251+G251+H251+J251-K251-M251-N251+O251</f>
        <v>351371.180545215</v>
      </c>
      <c r="Q251" s="56" t="n">
        <f aca="false">IF(OR(E251=1,P251&lt;=0),0,P251)</f>
        <v>351371.180545215</v>
      </c>
      <c r="R251" s="15" t="n">
        <f aca="false">IF(OR(E251=1,AND(P251&lt;=0,I251&gt;0)),1,0)</f>
        <v>0</v>
      </c>
      <c r="S251" s="15" t="n">
        <f aca="false">IF(L251&gt;0,1,0)</f>
        <v>0</v>
      </c>
    </row>
    <row r="252" customFormat="false" ht="15" hidden="false" customHeight="false" outlineLevel="0" collapsed="false">
      <c r="A252" s="15" t="n">
        <v>251</v>
      </c>
      <c r="B252" s="15" t="n">
        <f aca="false">INT((A252-1)/12)+1</f>
        <v>21</v>
      </c>
      <c r="C252" s="15" t="n">
        <f aca="false">MIN(Inputs!$C$4+B252-1,99)</f>
        <v>94</v>
      </c>
      <c r="D252" s="55" t="n">
        <f aca="false">Inputs!$C$30</f>
        <v>0.07</v>
      </c>
      <c r="E252" s="15" t="n">
        <f aca="false">R251</f>
        <v>0</v>
      </c>
      <c r="F252" s="56" t="n">
        <f aca="false">Q251</f>
        <v>351371.180545215</v>
      </c>
      <c r="G252" s="56" t="n">
        <f aca="false">IF(AND(MOD(A252-1,12)=0,B252&lt;=Inputs!$C$7,E252=0),Inputs!$C$6,0)</f>
        <v>0</v>
      </c>
      <c r="H252" s="56" t="n">
        <f aca="false">IF(B252=1,G252*Inputs!$C$9,0)</f>
        <v>0</v>
      </c>
      <c r="I252" s="56" t="n">
        <f aca="false">I251+G252</f>
        <v>120000</v>
      </c>
      <c r="J252" s="56" t="n">
        <f aca="false">(F252+G252+H252)*((1+D252)^(1/12)-1)</f>
        <v>1986.70373974687</v>
      </c>
      <c r="K252" s="56" t="n">
        <f aca="false">(F252+G252+H252+J252)*(Inputs!$C$14+IF(B252&lt;=10,Inputs!$C$12,Inputs!$C$13))/12</f>
        <v>176.678942142481</v>
      </c>
      <c r="L252" s="56" t="n">
        <f aca="false">IF(OR(E252=1,A252&lt;=Inputs!$C$15),0,MAX(Inputs!$C$8*I252-(F252+G252+H252+J252-K252),0))</f>
        <v>0</v>
      </c>
      <c r="M252" s="56" t="n">
        <f aca="false">L252*INDEX(Rates!$B$2:$C$101,C252+1,IF(Inputs!$C$5="Male",1,2))/1000/12*Inputs!$C$16</f>
        <v>0</v>
      </c>
      <c r="N252" s="56" t="n">
        <f aca="false">IF($V$1=1,MAX(F252+G252+H252+J252-K252-M252,0)*Inputs!$C$22/12,0)</f>
        <v>0</v>
      </c>
      <c r="O252" s="56" t="n">
        <f aca="false">IF(AND(MOD(A252,12)=0,B252&gt;=Inputs!$C$18),MAX(F252+G252+H252+J252-K252-M252-N252,0)*Inputs!$C$17,0)</f>
        <v>0</v>
      </c>
      <c r="P252" s="56" t="n">
        <f aca="false">F252+G252+H252+J252-K252-M252-N252+O252</f>
        <v>353181.205342819</v>
      </c>
      <c r="Q252" s="56" t="n">
        <f aca="false">IF(OR(E252=1,P252&lt;=0),0,P252)</f>
        <v>353181.205342819</v>
      </c>
      <c r="R252" s="15" t="n">
        <f aca="false">IF(OR(E252=1,AND(P252&lt;=0,I252&gt;0)),1,0)</f>
        <v>0</v>
      </c>
      <c r="S252" s="15" t="n">
        <f aca="false">IF(L252&gt;0,1,0)</f>
        <v>0</v>
      </c>
    </row>
    <row r="253" customFormat="false" ht="15" hidden="false" customHeight="false" outlineLevel="0" collapsed="false">
      <c r="A253" s="15" t="n">
        <v>252</v>
      </c>
      <c r="B253" s="15" t="n">
        <f aca="false">INT((A253-1)/12)+1</f>
        <v>21</v>
      </c>
      <c r="C253" s="15" t="n">
        <f aca="false">MIN(Inputs!$C$4+B253-1,99)</f>
        <v>94</v>
      </c>
      <c r="D253" s="55" t="n">
        <f aca="false">Inputs!$C$30</f>
        <v>0.07</v>
      </c>
      <c r="E253" s="15" t="n">
        <f aca="false">R252</f>
        <v>0</v>
      </c>
      <c r="F253" s="56" t="n">
        <f aca="false">Q252</f>
        <v>353181.205342819</v>
      </c>
      <c r="G253" s="56" t="n">
        <f aca="false">IF(AND(MOD(A253-1,12)=0,B253&lt;=Inputs!$C$7,E253=0),Inputs!$C$6,0)</f>
        <v>0</v>
      </c>
      <c r="H253" s="56" t="n">
        <f aca="false">IF(B253=1,G253*Inputs!$C$9,0)</f>
        <v>0</v>
      </c>
      <c r="I253" s="56" t="n">
        <f aca="false">I252+G253</f>
        <v>120000</v>
      </c>
      <c r="J253" s="56" t="n">
        <f aca="false">(F253+G253+H253)*((1+D253)^(1/12)-1)</f>
        <v>1996.93788310734</v>
      </c>
      <c r="K253" s="56" t="n">
        <f aca="false">(F253+G253+H253+J253)*(Inputs!$C$14+IF(B253&lt;=10,Inputs!$C$12,Inputs!$C$13))/12</f>
        <v>177.589071612963</v>
      </c>
      <c r="L253" s="56" t="n">
        <f aca="false">IF(OR(E253=1,A253&lt;=Inputs!$C$15),0,MAX(Inputs!$C$8*I253-(F253+G253+H253+J253-K253),0))</f>
        <v>0</v>
      </c>
      <c r="M253" s="56" t="n">
        <f aca="false">L253*INDEX(Rates!$B$2:$C$101,C253+1,IF(Inputs!$C$5="Male",1,2))/1000/12*Inputs!$C$16</f>
        <v>0</v>
      </c>
      <c r="N253" s="56" t="n">
        <f aca="false">IF($V$1=1,MAX(F253+G253+H253+J253-K253-M253,0)*Inputs!$C$22/12,0)</f>
        <v>0</v>
      </c>
      <c r="O253" s="56" t="n">
        <f aca="false">IF(AND(MOD(A253,12)=0,B253&gt;=Inputs!$C$18),MAX(F253+G253+H253+J253-K253-M253-N253,0)*Inputs!$C$17,0)</f>
        <v>1775.00277077157</v>
      </c>
      <c r="P253" s="56" t="n">
        <f aca="false">F253+G253+H253+J253-K253-M253-N253+O253</f>
        <v>356775.556925085</v>
      </c>
      <c r="Q253" s="56" t="n">
        <f aca="false">IF(OR(E253=1,P253&lt;=0),0,P253)</f>
        <v>356775.556925085</v>
      </c>
      <c r="R253" s="15" t="n">
        <f aca="false">IF(OR(E253=1,AND(P253&lt;=0,I253&gt;0)),1,0)</f>
        <v>0</v>
      </c>
      <c r="S253" s="15" t="n">
        <f aca="false">IF(L253&gt;0,1,0)</f>
        <v>0</v>
      </c>
    </row>
    <row r="254" customFormat="false" ht="15" hidden="false" customHeight="false" outlineLevel="0" collapsed="false">
      <c r="A254" s="15" t="n">
        <v>253</v>
      </c>
      <c r="B254" s="15" t="n">
        <f aca="false">INT((A254-1)/12)+1</f>
        <v>22</v>
      </c>
      <c r="C254" s="15" t="n">
        <f aca="false">MIN(Inputs!$C$4+B254-1,99)</f>
        <v>95</v>
      </c>
      <c r="D254" s="55" t="n">
        <f aca="false">Inputs!$C$30</f>
        <v>0.07</v>
      </c>
      <c r="E254" s="15" t="n">
        <f aca="false">R253</f>
        <v>0</v>
      </c>
      <c r="F254" s="56" t="n">
        <f aca="false">Q253</f>
        <v>356775.556925085</v>
      </c>
      <c r="G254" s="56" t="n">
        <f aca="false">IF(AND(MOD(A254-1,12)=0,B254&lt;=Inputs!$C$7,E254=0),Inputs!$C$6,0)</f>
        <v>0</v>
      </c>
      <c r="H254" s="56" t="n">
        <f aca="false">IF(B254=1,G254*Inputs!$C$9,0)</f>
        <v>0</v>
      </c>
      <c r="I254" s="56" t="n">
        <f aca="false">I253+G254</f>
        <v>120000</v>
      </c>
      <c r="J254" s="56" t="n">
        <f aca="false">(F254+G254+H254)*((1+D254)^(1/12)-1)</f>
        <v>2017.26086952692</v>
      </c>
      <c r="K254" s="56" t="n">
        <f aca="false">(F254+G254+H254+J254)*(Inputs!$C$14+IF(B254&lt;=10,Inputs!$C$12,Inputs!$C$13))/12</f>
        <v>179.396408897306</v>
      </c>
      <c r="L254" s="56" t="n">
        <f aca="false">IF(OR(E254=1,A254&lt;=Inputs!$C$15),0,MAX(Inputs!$C$8*I254-(F254+G254+H254+J254-K254),0))</f>
        <v>0</v>
      </c>
      <c r="M254" s="56" t="n">
        <f aca="false">L254*INDEX(Rates!$B$2:$C$101,C254+1,IF(Inputs!$C$5="Male",1,2))/1000/12*Inputs!$C$16</f>
        <v>0</v>
      </c>
      <c r="N254" s="56" t="n">
        <f aca="false">IF($V$1=1,MAX(F254+G254+H254+J254-K254-M254,0)*Inputs!$C$22/12,0)</f>
        <v>0</v>
      </c>
      <c r="O254" s="56" t="n">
        <f aca="false">IF(AND(MOD(A254,12)=0,B254&gt;=Inputs!$C$18),MAX(F254+G254+H254+J254-K254-M254-N254,0)*Inputs!$C$17,0)</f>
        <v>0</v>
      </c>
      <c r="P254" s="56" t="n">
        <f aca="false">F254+G254+H254+J254-K254-M254-N254+O254</f>
        <v>358613.421385715</v>
      </c>
      <c r="Q254" s="56" t="n">
        <f aca="false">IF(OR(E254=1,P254&lt;=0),0,P254)</f>
        <v>358613.421385715</v>
      </c>
      <c r="R254" s="15" t="n">
        <f aca="false">IF(OR(E254=1,AND(P254&lt;=0,I254&gt;0)),1,0)</f>
        <v>0</v>
      </c>
      <c r="S254" s="15" t="n">
        <f aca="false">IF(L254&gt;0,1,0)</f>
        <v>0</v>
      </c>
    </row>
    <row r="255" customFormat="false" ht="15" hidden="false" customHeight="false" outlineLevel="0" collapsed="false">
      <c r="A255" s="15" t="n">
        <v>254</v>
      </c>
      <c r="B255" s="15" t="n">
        <f aca="false">INT((A255-1)/12)+1</f>
        <v>22</v>
      </c>
      <c r="C255" s="15" t="n">
        <f aca="false">MIN(Inputs!$C$4+B255-1,99)</f>
        <v>95</v>
      </c>
      <c r="D255" s="55" t="n">
        <f aca="false">Inputs!$C$30</f>
        <v>0.07</v>
      </c>
      <c r="E255" s="15" t="n">
        <f aca="false">R254</f>
        <v>0</v>
      </c>
      <c r="F255" s="56" t="n">
        <f aca="false">Q254</f>
        <v>358613.421385715</v>
      </c>
      <c r="G255" s="56" t="n">
        <f aca="false">IF(AND(MOD(A255-1,12)=0,B255&lt;=Inputs!$C$7,E255=0),Inputs!$C$6,0)</f>
        <v>0</v>
      </c>
      <c r="H255" s="56" t="n">
        <f aca="false">IF(B255=1,G255*Inputs!$C$9,0)</f>
        <v>0</v>
      </c>
      <c r="I255" s="56" t="n">
        <f aca="false">I254+G255</f>
        <v>120000</v>
      </c>
      <c r="J255" s="56" t="n">
        <f aca="false">(F255+G255+H255)*((1+D255)^(1/12)-1)</f>
        <v>2027.65242238966</v>
      </c>
      <c r="K255" s="56" t="n">
        <f aca="false">(F255+G255+H255+J255)*(Inputs!$C$14+IF(B255&lt;=10,Inputs!$C$12,Inputs!$C$13))/12</f>
        <v>180.320536904052</v>
      </c>
      <c r="L255" s="56" t="n">
        <f aca="false">IF(OR(E255=1,A255&lt;=Inputs!$C$15),0,MAX(Inputs!$C$8*I255-(F255+G255+H255+J255-K255),0))</f>
        <v>0</v>
      </c>
      <c r="M255" s="56" t="n">
        <f aca="false">L255*INDEX(Rates!$B$2:$C$101,C255+1,IF(Inputs!$C$5="Male",1,2))/1000/12*Inputs!$C$16</f>
        <v>0</v>
      </c>
      <c r="N255" s="56" t="n">
        <f aca="false">IF($V$1=1,MAX(F255+G255+H255+J255-K255-M255,0)*Inputs!$C$22/12,0)</f>
        <v>0</v>
      </c>
      <c r="O255" s="56" t="n">
        <f aca="false">IF(AND(MOD(A255,12)=0,B255&gt;=Inputs!$C$18),MAX(F255+G255+H255+J255-K255-M255-N255,0)*Inputs!$C$17,0)</f>
        <v>0</v>
      </c>
      <c r="P255" s="56" t="n">
        <f aca="false">F255+G255+H255+J255-K255-M255-N255+O255</f>
        <v>360460.7532712</v>
      </c>
      <c r="Q255" s="56" t="n">
        <f aca="false">IF(OR(E255=1,P255&lt;=0),0,P255)</f>
        <v>360460.7532712</v>
      </c>
      <c r="R255" s="15" t="n">
        <f aca="false">IF(OR(E255=1,AND(P255&lt;=0,I255&gt;0)),1,0)</f>
        <v>0</v>
      </c>
      <c r="S255" s="15" t="n">
        <f aca="false">IF(L255&gt;0,1,0)</f>
        <v>0</v>
      </c>
    </row>
    <row r="256" customFormat="false" ht="15" hidden="false" customHeight="false" outlineLevel="0" collapsed="false">
      <c r="A256" s="15" t="n">
        <v>255</v>
      </c>
      <c r="B256" s="15" t="n">
        <f aca="false">INT((A256-1)/12)+1</f>
        <v>22</v>
      </c>
      <c r="C256" s="15" t="n">
        <f aca="false">MIN(Inputs!$C$4+B256-1,99)</f>
        <v>95</v>
      </c>
      <c r="D256" s="55" t="n">
        <f aca="false">Inputs!$C$30</f>
        <v>0.07</v>
      </c>
      <c r="E256" s="15" t="n">
        <f aca="false">R255</f>
        <v>0</v>
      </c>
      <c r="F256" s="56" t="n">
        <f aca="false">Q255</f>
        <v>360460.7532712</v>
      </c>
      <c r="G256" s="56" t="n">
        <f aca="false">IF(AND(MOD(A256-1,12)=0,B256&lt;=Inputs!$C$7,E256=0),Inputs!$C$6,0)</f>
        <v>0</v>
      </c>
      <c r="H256" s="56" t="n">
        <f aca="false">IF(B256=1,G256*Inputs!$C$9,0)</f>
        <v>0</v>
      </c>
      <c r="I256" s="56" t="n">
        <f aca="false">I255+G256</f>
        <v>120000</v>
      </c>
      <c r="J256" s="56" t="n">
        <f aca="false">(F256+G256+H256)*((1+D256)^(1/12)-1)</f>
        <v>2038.09750544899</v>
      </c>
      <c r="K256" s="56" t="n">
        <f aca="false">(F256+G256+H256+J256)*(Inputs!$C$14+IF(B256&lt;=10,Inputs!$C$12,Inputs!$C$13))/12</f>
        <v>181.249425388325</v>
      </c>
      <c r="L256" s="56" t="n">
        <f aca="false">IF(OR(E256=1,A256&lt;=Inputs!$C$15),0,MAX(Inputs!$C$8*I256-(F256+G256+H256+J256-K256),0))</f>
        <v>0</v>
      </c>
      <c r="M256" s="56" t="n">
        <f aca="false">L256*INDEX(Rates!$B$2:$C$101,C256+1,IF(Inputs!$C$5="Male",1,2))/1000/12*Inputs!$C$16</f>
        <v>0</v>
      </c>
      <c r="N256" s="56" t="n">
        <f aca="false">IF($V$1=1,MAX(F256+G256+H256+J256-K256-M256,0)*Inputs!$C$22/12,0)</f>
        <v>0</v>
      </c>
      <c r="O256" s="56" t="n">
        <f aca="false">IF(AND(MOD(A256,12)=0,B256&gt;=Inputs!$C$18),MAX(F256+G256+H256+J256-K256-M256-N256,0)*Inputs!$C$17,0)</f>
        <v>0</v>
      </c>
      <c r="P256" s="56" t="n">
        <f aca="false">F256+G256+H256+J256-K256-M256-N256+O256</f>
        <v>362317.601351261</v>
      </c>
      <c r="Q256" s="56" t="n">
        <f aca="false">IF(OR(E256=1,P256&lt;=0),0,P256)</f>
        <v>362317.601351261</v>
      </c>
      <c r="R256" s="15" t="n">
        <f aca="false">IF(OR(E256=1,AND(P256&lt;=0,I256&gt;0)),1,0)</f>
        <v>0</v>
      </c>
      <c r="S256" s="15" t="n">
        <f aca="false">IF(L256&gt;0,1,0)</f>
        <v>0</v>
      </c>
    </row>
    <row r="257" customFormat="false" ht="15" hidden="false" customHeight="false" outlineLevel="0" collapsed="false">
      <c r="A257" s="15" t="n">
        <v>256</v>
      </c>
      <c r="B257" s="15" t="n">
        <f aca="false">INT((A257-1)/12)+1</f>
        <v>22</v>
      </c>
      <c r="C257" s="15" t="n">
        <f aca="false">MIN(Inputs!$C$4+B257-1,99)</f>
        <v>95</v>
      </c>
      <c r="D257" s="55" t="n">
        <f aca="false">Inputs!$C$30</f>
        <v>0.07</v>
      </c>
      <c r="E257" s="15" t="n">
        <f aca="false">R256</f>
        <v>0</v>
      </c>
      <c r="F257" s="56" t="n">
        <f aca="false">Q256</f>
        <v>362317.601351261</v>
      </c>
      <c r="G257" s="56" t="n">
        <f aca="false">IF(AND(MOD(A257-1,12)=0,B257&lt;=Inputs!$C$7,E257=0),Inputs!$C$6,0)</f>
        <v>0</v>
      </c>
      <c r="H257" s="56" t="n">
        <f aca="false">IF(B257=1,G257*Inputs!$C$9,0)</f>
        <v>0</v>
      </c>
      <c r="I257" s="56" t="n">
        <f aca="false">I256+G257</f>
        <v>120000</v>
      </c>
      <c r="J257" s="56" t="n">
        <f aca="false">(F257+G257+H257)*((1+D257)^(1/12)-1)</f>
        <v>2048.59639445598</v>
      </c>
      <c r="K257" s="56" t="n">
        <f aca="false">(F257+G257+H257+J257)*(Inputs!$C$14+IF(B257&lt;=10,Inputs!$C$12,Inputs!$C$13))/12</f>
        <v>182.183098872859</v>
      </c>
      <c r="L257" s="56" t="n">
        <f aca="false">IF(OR(E257=1,A257&lt;=Inputs!$C$15),0,MAX(Inputs!$C$8*I257-(F257+G257+H257+J257-K257),0))</f>
        <v>0</v>
      </c>
      <c r="M257" s="56" t="n">
        <f aca="false">L257*INDEX(Rates!$B$2:$C$101,C257+1,IF(Inputs!$C$5="Male",1,2))/1000/12*Inputs!$C$16</f>
        <v>0</v>
      </c>
      <c r="N257" s="56" t="n">
        <f aca="false">IF($V$1=1,MAX(F257+G257+H257+J257-K257-M257,0)*Inputs!$C$22/12,0)</f>
        <v>0</v>
      </c>
      <c r="O257" s="56" t="n">
        <f aca="false">IF(AND(MOD(A257,12)=0,B257&gt;=Inputs!$C$18),MAX(F257+G257+H257+J257-K257-M257-N257,0)*Inputs!$C$17,0)</f>
        <v>0</v>
      </c>
      <c r="P257" s="56" t="n">
        <f aca="false">F257+G257+H257+J257-K257-M257-N257+O257</f>
        <v>364184.014646844</v>
      </c>
      <c r="Q257" s="56" t="n">
        <f aca="false">IF(OR(E257=1,P257&lt;=0),0,P257)</f>
        <v>364184.014646844</v>
      </c>
      <c r="R257" s="15" t="n">
        <f aca="false">IF(OR(E257=1,AND(P257&lt;=0,I257&gt;0)),1,0)</f>
        <v>0</v>
      </c>
      <c r="S257" s="15" t="n">
        <f aca="false">IF(L257&gt;0,1,0)</f>
        <v>0</v>
      </c>
    </row>
    <row r="258" customFormat="false" ht="15" hidden="false" customHeight="false" outlineLevel="0" collapsed="false">
      <c r="A258" s="15" t="n">
        <v>257</v>
      </c>
      <c r="B258" s="15" t="n">
        <f aca="false">INT((A258-1)/12)+1</f>
        <v>22</v>
      </c>
      <c r="C258" s="15" t="n">
        <f aca="false">MIN(Inputs!$C$4+B258-1,99)</f>
        <v>95</v>
      </c>
      <c r="D258" s="55" t="n">
        <f aca="false">Inputs!$C$30</f>
        <v>0.07</v>
      </c>
      <c r="E258" s="15" t="n">
        <f aca="false">R257</f>
        <v>0</v>
      </c>
      <c r="F258" s="56" t="n">
        <f aca="false">Q257</f>
        <v>364184.014646844</v>
      </c>
      <c r="G258" s="56" t="n">
        <f aca="false">IF(AND(MOD(A258-1,12)=0,B258&lt;=Inputs!$C$7,E258=0),Inputs!$C$6,0)</f>
        <v>0</v>
      </c>
      <c r="H258" s="56" t="n">
        <f aca="false">IF(B258=1,G258*Inputs!$C$9,0)</f>
        <v>0</v>
      </c>
      <c r="I258" s="56" t="n">
        <f aca="false">I257+G258</f>
        <v>120000</v>
      </c>
      <c r="J258" s="56" t="n">
        <f aca="false">(F258+G258+H258)*((1+D258)^(1/12)-1)</f>
        <v>2059.14936658219</v>
      </c>
      <c r="K258" s="56" t="n">
        <f aca="false">(F258+G258+H258+J258)*(Inputs!$C$14+IF(B258&lt;=10,Inputs!$C$12,Inputs!$C$13))/12</f>
        <v>183.121582006713</v>
      </c>
      <c r="L258" s="56" t="n">
        <f aca="false">IF(OR(E258=1,A258&lt;=Inputs!$C$15),0,MAX(Inputs!$C$8*I258-(F258+G258+H258+J258-K258),0))</f>
        <v>0</v>
      </c>
      <c r="M258" s="56" t="n">
        <f aca="false">L258*INDEX(Rates!$B$2:$C$101,C258+1,IF(Inputs!$C$5="Male",1,2))/1000/12*Inputs!$C$16</f>
        <v>0</v>
      </c>
      <c r="N258" s="56" t="n">
        <f aca="false">IF($V$1=1,MAX(F258+G258+H258+J258-K258-M258,0)*Inputs!$C$22/12,0)</f>
        <v>0</v>
      </c>
      <c r="O258" s="56" t="n">
        <f aca="false">IF(AND(MOD(A258,12)=0,B258&gt;=Inputs!$C$18),MAX(F258+G258+H258+J258-K258-M258-N258,0)*Inputs!$C$17,0)</f>
        <v>0</v>
      </c>
      <c r="P258" s="56" t="n">
        <f aca="false">F258+G258+H258+J258-K258-M258-N258+O258</f>
        <v>366060.04243142</v>
      </c>
      <c r="Q258" s="56" t="n">
        <f aca="false">IF(OR(E258=1,P258&lt;=0),0,P258)</f>
        <v>366060.04243142</v>
      </c>
      <c r="R258" s="15" t="n">
        <f aca="false">IF(OR(E258=1,AND(P258&lt;=0,I258&gt;0)),1,0)</f>
        <v>0</v>
      </c>
      <c r="S258" s="15" t="n">
        <f aca="false">IF(L258&gt;0,1,0)</f>
        <v>0</v>
      </c>
    </row>
    <row r="259" customFormat="false" ht="15" hidden="false" customHeight="false" outlineLevel="0" collapsed="false">
      <c r="A259" s="15" t="n">
        <v>258</v>
      </c>
      <c r="B259" s="15" t="n">
        <f aca="false">INT((A259-1)/12)+1</f>
        <v>22</v>
      </c>
      <c r="C259" s="15" t="n">
        <f aca="false">MIN(Inputs!$C$4+B259-1,99)</f>
        <v>95</v>
      </c>
      <c r="D259" s="55" t="n">
        <f aca="false">Inputs!$C$30</f>
        <v>0.07</v>
      </c>
      <c r="E259" s="15" t="n">
        <f aca="false">R258</f>
        <v>0</v>
      </c>
      <c r="F259" s="56" t="n">
        <f aca="false">Q258</f>
        <v>366060.04243142</v>
      </c>
      <c r="G259" s="56" t="n">
        <f aca="false">IF(AND(MOD(A259-1,12)=0,B259&lt;=Inputs!$C$7,E259=0),Inputs!$C$6,0)</f>
        <v>0</v>
      </c>
      <c r="H259" s="56" t="n">
        <f aca="false">IF(B259=1,G259*Inputs!$C$9,0)</f>
        <v>0</v>
      </c>
      <c r="I259" s="56" t="n">
        <f aca="false">I258+G259</f>
        <v>120000</v>
      </c>
      <c r="J259" s="56" t="n">
        <f aca="false">(F259+G259+H259)*((1+D259)^(1/12)-1)</f>
        <v>2069.75670042699</v>
      </c>
      <c r="K259" s="56" t="n">
        <f aca="false">(F259+G259+H259+J259)*(Inputs!$C$14+IF(B259&lt;=10,Inputs!$C$12,Inputs!$C$13))/12</f>
        <v>184.064899565923</v>
      </c>
      <c r="L259" s="56" t="n">
        <f aca="false">IF(OR(E259=1,A259&lt;=Inputs!$C$15),0,MAX(Inputs!$C$8*I259-(F259+G259+H259+J259-K259),0))</f>
        <v>0</v>
      </c>
      <c r="M259" s="56" t="n">
        <f aca="false">L259*INDEX(Rates!$B$2:$C$101,C259+1,IF(Inputs!$C$5="Male",1,2))/1000/12*Inputs!$C$16</f>
        <v>0</v>
      </c>
      <c r="N259" s="56" t="n">
        <f aca="false">IF($V$1=1,MAX(F259+G259+H259+J259-K259-M259,0)*Inputs!$C$22/12,0)</f>
        <v>0</v>
      </c>
      <c r="O259" s="56" t="n">
        <f aca="false">IF(AND(MOD(A259,12)=0,B259&gt;=Inputs!$C$18),MAX(F259+G259+H259+J259-K259-M259-N259,0)*Inputs!$C$17,0)</f>
        <v>0</v>
      </c>
      <c r="P259" s="56" t="n">
        <f aca="false">F259+G259+H259+J259-K259-M259-N259+O259</f>
        <v>367945.734232281</v>
      </c>
      <c r="Q259" s="56" t="n">
        <f aca="false">IF(OR(E259=1,P259&lt;=0),0,P259)</f>
        <v>367945.734232281</v>
      </c>
      <c r="R259" s="15" t="n">
        <f aca="false">IF(OR(E259=1,AND(P259&lt;=0,I259&gt;0)),1,0)</f>
        <v>0</v>
      </c>
      <c r="S259" s="15" t="n">
        <f aca="false">IF(L259&gt;0,1,0)</f>
        <v>0</v>
      </c>
    </row>
    <row r="260" customFormat="false" ht="15" hidden="false" customHeight="false" outlineLevel="0" collapsed="false">
      <c r="A260" s="15" t="n">
        <v>259</v>
      </c>
      <c r="B260" s="15" t="n">
        <f aca="false">INT((A260-1)/12)+1</f>
        <v>22</v>
      </c>
      <c r="C260" s="15" t="n">
        <f aca="false">MIN(Inputs!$C$4+B260-1,99)</f>
        <v>95</v>
      </c>
      <c r="D260" s="55" t="n">
        <f aca="false">Inputs!$C$30</f>
        <v>0.07</v>
      </c>
      <c r="E260" s="15" t="n">
        <f aca="false">R259</f>
        <v>0</v>
      </c>
      <c r="F260" s="56" t="n">
        <f aca="false">Q259</f>
        <v>367945.734232281</v>
      </c>
      <c r="G260" s="56" t="n">
        <f aca="false">IF(AND(MOD(A260-1,12)=0,B260&lt;=Inputs!$C$7,E260=0),Inputs!$C$6,0)</f>
        <v>0</v>
      </c>
      <c r="H260" s="56" t="n">
        <f aca="false">IF(B260=1,G260*Inputs!$C$9,0)</f>
        <v>0</v>
      </c>
      <c r="I260" s="56" t="n">
        <f aca="false">I259+G260</f>
        <v>120000</v>
      </c>
      <c r="J260" s="56" t="n">
        <f aca="false">(F260+G260+H260)*((1+D260)^(1/12)-1)</f>
        <v>2080.4186760249</v>
      </c>
      <c r="K260" s="56" t="n">
        <f aca="false">(F260+G260+H260+J260)*(Inputs!$C$14+IF(B260&lt;=10,Inputs!$C$12,Inputs!$C$13))/12</f>
        <v>185.013076454153</v>
      </c>
      <c r="L260" s="56" t="n">
        <f aca="false">IF(OR(E260=1,A260&lt;=Inputs!$C$15),0,MAX(Inputs!$C$8*I260-(F260+G260+H260+J260-K260),0))</f>
        <v>0</v>
      </c>
      <c r="M260" s="56" t="n">
        <f aca="false">L260*INDEX(Rates!$B$2:$C$101,C260+1,IF(Inputs!$C$5="Male",1,2))/1000/12*Inputs!$C$16</f>
        <v>0</v>
      </c>
      <c r="N260" s="56" t="n">
        <f aca="false">IF($V$1=1,MAX(F260+G260+H260+J260-K260-M260,0)*Inputs!$C$22/12,0)</f>
        <v>0</v>
      </c>
      <c r="O260" s="56" t="n">
        <f aca="false">IF(AND(MOD(A260,12)=0,B260&gt;=Inputs!$C$18),MAX(F260+G260+H260+J260-K260-M260-N260,0)*Inputs!$C$17,0)</f>
        <v>0</v>
      </c>
      <c r="P260" s="56" t="n">
        <f aca="false">F260+G260+H260+J260-K260-M260-N260+O260</f>
        <v>369841.139831851</v>
      </c>
      <c r="Q260" s="56" t="n">
        <f aca="false">IF(OR(E260=1,P260&lt;=0),0,P260)</f>
        <v>369841.139831851</v>
      </c>
      <c r="R260" s="15" t="n">
        <f aca="false">IF(OR(E260=1,AND(P260&lt;=0,I260&gt;0)),1,0)</f>
        <v>0</v>
      </c>
      <c r="S260" s="15" t="n">
        <f aca="false">IF(L260&gt;0,1,0)</f>
        <v>0</v>
      </c>
    </row>
    <row r="261" customFormat="false" ht="15" hidden="false" customHeight="false" outlineLevel="0" collapsed="false">
      <c r="A261" s="15" t="n">
        <v>260</v>
      </c>
      <c r="B261" s="15" t="n">
        <f aca="false">INT((A261-1)/12)+1</f>
        <v>22</v>
      </c>
      <c r="C261" s="15" t="n">
        <f aca="false">MIN(Inputs!$C$4+B261-1,99)</f>
        <v>95</v>
      </c>
      <c r="D261" s="55" t="n">
        <f aca="false">Inputs!$C$30</f>
        <v>0.07</v>
      </c>
      <c r="E261" s="15" t="n">
        <f aca="false">R260</f>
        <v>0</v>
      </c>
      <c r="F261" s="56" t="n">
        <f aca="false">Q260</f>
        <v>369841.139831851</v>
      </c>
      <c r="G261" s="56" t="n">
        <f aca="false">IF(AND(MOD(A261-1,12)=0,B261&lt;=Inputs!$C$7,E261=0),Inputs!$C$6,0)</f>
        <v>0</v>
      </c>
      <c r="H261" s="56" t="n">
        <f aca="false">IF(B261=1,G261*Inputs!$C$9,0)</f>
        <v>0</v>
      </c>
      <c r="I261" s="56" t="n">
        <f aca="false">I260+G261</f>
        <v>120000</v>
      </c>
      <c r="J261" s="56" t="n">
        <f aca="false">(F261+G261+H261)*((1+D261)^(1/12)-1)</f>
        <v>2091.13557485297</v>
      </c>
      <c r="K261" s="56" t="n">
        <f aca="false">(F261+G261+H261+J261)*(Inputs!$C$14+IF(B261&lt;=10,Inputs!$C$12,Inputs!$C$13))/12</f>
        <v>185.966137703352</v>
      </c>
      <c r="L261" s="56" t="n">
        <f aca="false">IF(OR(E261=1,A261&lt;=Inputs!$C$15),0,MAX(Inputs!$C$8*I261-(F261+G261+H261+J261-K261),0))</f>
        <v>0</v>
      </c>
      <c r="M261" s="56" t="n">
        <f aca="false">L261*INDEX(Rates!$B$2:$C$101,C261+1,IF(Inputs!$C$5="Male",1,2))/1000/12*Inputs!$C$16</f>
        <v>0</v>
      </c>
      <c r="N261" s="56" t="n">
        <f aca="false">IF($V$1=1,MAX(F261+G261+H261+J261-K261-M261,0)*Inputs!$C$22/12,0)</f>
        <v>0</v>
      </c>
      <c r="O261" s="56" t="n">
        <f aca="false">IF(AND(MOD(A261,12)=0,B261&gt;=Inputs!$C$18),MAX(F261+G261+H261+J261-K261-M261-N261,0)*Inputs!$C$17,0)</f>
        <v>0</v>
      </c>
      <c r="P261" s="56" t="n">
        <f aca="false">F261+G261+H261+J261-K261-M261-N261+O261</f>
        <v>371746.309269001</v>
      </c>
      <c r="Q261" s="56" t="n">
        <f aca="false">IF(OR(E261=1,P261&lt;=0),0,P261)</f>
        <v>371746.309269001</v>
      </c>
      <c r="R261" s="15" t="n">
        <f aca="false">IF(OR(E261=1,AND(P261&lt;=0,I261&gt;0)),1,0)</f>
        <v>0</v>
      </c>
      <c r="S261" s="15" t="n">
        <f aca="false">IF(L261&gt;0,1,0)</f>
        <v>0</v>
      </c>
    </row>
    <row r="262" customFormat="false" ht="15" hidden="false" customHeight="false" outlineLevel="0" collapsed="false">
      <c r="A262" s="15" t="n">
        <v>261</v>
      </c>
      <c r="B262" s="15" t="n">
        <f aca="false">INT((A262-1)/12)+1</f>
        <v>22</v>
      </c>
      <c r="C262" s="15" t="n">
        <f aca="false">MIN(Inputs!$C$4+B262-1,99)</f>
        <v>95</v>
      </c>
      <c r="D262" s="55" t="n">
        <f aca="false">Inputs!$C$30</f>
        <v>0.07</v>
      </c>
      <c r="E262" s="15" t="n">
        <f aca="false">R261</f>
        <v>0</v>
      </c>
      <c r="F262" s="56" t="n">
        <f aca="false">Q261</f>
        <v>371746.309269001</v>
      </c>
      <c r="G262" s="56" t="n">
        <f aca="false">IF(AND(MOD(A262-1,12)=0,B262&lt;=Inputs!$C$7,E262=0),Inputs!$C$6,0)</f>
        <v>0</v>
      </c>
      <c r="H262" s="56" t="n">
        <f aca="false">IF(B262=1,G262*Inputs!$C$9,0)</f>
        <v>0</v>
      </c>
      <c r="I262" s="56" t="n">
        <f aca="false">I261+G262</f>
        <v>120000</v>
      </c>
      <c r="J262" s="56" t="n">
        <f aca="false">(F262+G262+H262)*((1+D262)^(1/12)-1)</f>
        <v>2101.90767983826</v>
      </c>
      <c r="K262" s="56" t="n">
        <f aca="false">(F262+G262+H262+J262)*(Inputs!$C$14+IF(B262&lt;=10,Inputs!$C$12,Inputs!$C$13))/12</f>
        <v>186.92410847442</v>
      </c>
      <c r="L262" s="56" t="n">
        <f aca="false">IF(OR(E262=1,A262&lt;=Inputs!$C$15),0,MAX(Inputs!$C$8*I262-(F262+G262+H262+J262-K262),0))</f>
        <v>0</v>
      </c>
      <c r="M262" s="56" t="n">
        <f aca="false">L262*INDEX(Rates!$B$2:$C$101,C262+1,IF(Inputs!$C$5="Male",1,2))/1000/12*Inputs!$C$16</f>
        <v>0</v>
      </c>
      <c r="N262" s="56" t="n">
        <f aca="false">IF($V$1=1,MAX(F262+G262+H262+J262-K262-M262,0)*Inputs!$C$22/12,0)</f>
        <v>0</v>
      </c>
      <c r="O262" s="56" t="n">
        <f aca="false">IF(AND(MOD(A262,12)=0,B262&gt;=Inputs!$C$18),MAX(F262+G262+H262+J262-K262-M262-N262,0)*Inputs!$C$17,0)</f>
        <v>0</v>
      </c>
      <c r="P262" s="56" t="n">
        <f aca="false">F262+G262+H262+J262-K262-M262-N262+O262</f>
        <v>373661.292840365</v>
      </c>
      <c r="Q262" s="56" t="n">
        <f aca="false">IF(OR(E262=1,P262&lt;=0),0,P262)</f>
        <v>373661.292840365</v>
      </c>
      <c r="R262" s="15" t="n">
        <f aca="false">IF(OR(E262=1,AND(P262&lt;=0,I262&gt;0)),1,0)</f>
        <v>0</v>
      </c>
      <c r="S262" s="15" t="n">
        <f aca="false">IF(L262&gt;0,1,0)</f>
        <v>0</v>
      </c>
    </row>
    <row r="263" customFormat="false" ht="15" hidden="false" customHeight="false" outlineLevel="0" collapsed="false">
      <c r="A263" s="15" t="n">
        <v>262</v>
      </c>
      <c r="B263" s="15" t="n">
        <f aca="false">INT((A263-1)/12)+1</f>
        <v>22</v>
      </c>
      <c r="C263" s="15" t="n">
        <f aca="false">MIN(Inputs!$C$4+B263-1,99)</f>
        <v>95</v>
      </c>
      <c r="D263" s="55" t="n">
        <f aca="false">Inputs!$C$30</f>
        <v>0.07</v>
      </c>
      <c r="E263" s="15" t="n">
        <f aca="false">R262</f>
        <v>0</v>
      </c>
      <c r="F263" s="56" t="n">
        <f aca="false">Q262</f>
        <v>373661.292840365</v>
      </c>
      <c r="G263" s="56" t="n">
        <f aca="false">IF(AND(MOD(A263-1,12)=0,B263&lt;=Inputs!$C$7,E263=0),Inputs!$C$6,0)</f>
        <v>0</v>
      </c>
      <c r="H263" s="56" t="n">
        <f aca="false">IF(B263=1,G263*Inputs!$C$9,0)</f>
        <v>0</v>
      </c>
      <c r="I263" s="56" t="n">
        <f aca="false">I262+G263</f>
        <v>120000</v>
      </c>
      <c r="J263" s="56" t="n">
        <f aca="false">(F263+G263+H263)*((1+D263)^(1/12)-1)</f>
        <v>2112.73527536524</v>
      </c>
      <c r="K263" s="56" t="n">
        <f aca="false">(F263+G263+H263+J263)*(Inputs!$C$14+IF(B263&lt;=10,Inputs!$C$12,Inputs!$C$13))/12</f>
        <v>187.887014057865</v>
      </c>
      <c r="L263" s="56" t="n">
        <f aca="false">IF(OR(E263=1,A263&lt;=Inputs!$C$15),0,MAX(Inputs!$C$8*I263-(F263+G263+H263+J263-K263),0))</f>
        <v>0</v>
      </c>
      <c r="M263" s="56" t="n">
        <f aca="false">L263*INDEX(Rates!$B$2:$C$101,C263+1,IF(Inputs!$C$5="Male",1,2))/1000/12*Inputs!$C$16</f>
        <v>0</v>
      </c>
      <c r="N263" s="56" t="n">
        <f aca="false">IF($V$1=1,MAX(F263+G263+H263+J263-K263-M263,0)*Inputs!$C$22/12,0)</f>
        <v>0</v>
      </c>
      <c r="O263" s="56" t="n">
        <f aca="false">IF(AND(MOD(A263,12)=0,B263&gt;=Inputs!$C$18),MAX(F263+G263+H263+J263-K263-M263-N263,0)*Inputs!$C$17,0)</f>
        <v>0</v>
      </c>
      <c r="P263" s="56" t="n">
        <f aca="false">F263+G263+H263+J263-K263-M263-N263+O263</f>
        <v>375586.141101672</v>
      </c>
      <c r="Q263" s="56" t="n">
        <f aca="false">IF(OR(E263=1,P263&lt;=0),0,P263)</f>
        <v>375586.141101672</v>
      </c>
      <c r="R263" s="15" t="n">
        <f aca="false">IF(OR(E263=1,AND(P263&lt;=0,I263&gt;0)),1,0)</f>
        <v>0</v>
      </c>
      <c r="S263" s="15" t="n">
        <f aca="false">IF(L263&gt;0,1,0)</f>
        <v>0</v>
      </c>
    </row>
    <row r="264" customFormat="false" ht="15" hidden="false" customHeight="false" outlineLevel="0" collapsed="false">
      <c r="A264" s="15" t="n">
        <v>263</v>
      </c>
      <c r="B264" s="15" t="n">
        <f aca="false">INT((A264-1)/12)+1</f>
        <v>22</v>
      </c>
      <c r="C264" s="15" t="n">
        <f aca="false">MIN(Inputs!$C$4+B264-1,99)</f>
        <v>95</v>
      </c>
      <c r="D264" s="55" t="n">
        <f aca="false">Inputs!$C$30</f>
        <v>0.07</v>
      </c>
      <c r="E264" s="15" t="n">
        <f aca="false">R263</f>
        <v>0</v>
      </c>
      <c r="F264" s="56" t="n">
        <f aca="false">Q263</f>
        <v>375586.141101672</v>
      </c>
      <c r="G264" s="56" t="n">
        <f aca="false">IF(AND(MOD(A264-1,12)=0,B264&lt;=Inputs!$C$7,E264=0),Inputs!$C$6,0)</f>
        <v>0</v>
      </c>
      <c r="H264" s="56" t="n">
        <f aca="false">IF(B264=1,G264*Inputs!$C$9,0)</f>
        <v>0</v>
      </c>
      <c r="I264" s="56" t="n">
        <f aca="false">I263+G264</f>
        <v>120000</v>
      </c>
      <c r="J264" s="56" t="n">
        <f aca="false">(F264+G264+H264)*((1+D264)^(1/12)-1)</f>
        <v>2123.61864728337</v>
      </c>
      <c r="K264" s="56" t="n">
        <f aca="false">(F264+G264+H264+J264)*(Inputs!$C$14+IF(B264&lt;=10,Inputs!$C$12,Inputs!$C$13))/12</f>
        <v>188.854879874478</v>
      </c>
      <c r="L264" s="56" t="n">
        <f aca="false">IF(OR(E264=1,A264&lt;=Inputs!$C$15),0,MAX(Inputs!$C$8*I264-(F264+G264+H264+J264-K264),0))</f>
        <v>0</v>
      </c>
      <c r="M264" s="56" t="n">
        <f aca="false">L264*INDEX(Rates!$B$2:$C$101,C264+1,IF(Inputs!$C$5="Male",1,2))/1000/12*Inputs!$C$16</f>
        <v>0</v>
      </c>
      <c r="N264" s="56" t="n">
        <f aca="false">IF($V$1=1,MAX(F264+G264+H264+J264-K264-M264,0)*Inputs!$C$22/12,0)</f>
        <v>0</v>
      </c>
      <c r="O264" s="56" t="n">
        <f aca="false">IF(AND(MOD(A264,12)=0,B264&gt;=Inputs!$C$18),MAX(F264+G264+H264+J264-K264-M264-N264,0)*Inputs!$C$17,0)</f>
        <v>0</v>
      </c>
      <c r="P264" s="56" t="n">
        <f aca="false">F264+G264+H264+J264-K264-M264-N264+O264</f>
        <v>377520.904869081</v>
      </c>
      <c r="Q264" s="56" t="n">
        <f aca="false">IF(OR(E264=1,P264&lt;=0),0,P264)</f>
        <v>377520.904869081</v>
      </c>
      <c r="R264" s="15" t="n">
        <f aca="false">IF(OR(E264=1,AND(P264&lt;=0,I264&gt;0)),1,0)</f>
        <v>0</v>
      </c>
      <c r="S264" s="15" t="n">
        <f aca="false">IF(L264&gt;0,1,0)</f>
        <v>0</v>
      </c>
    </row>
    <row r="265" customFormat="false" ht="15" hidden="false" customHeight="false" outlineLevel="0" collapsed="false">
      <c r="A265" s="15" t="n">
        <v>264</v>
      </c>
      <c r="B265" s="15" t="n">
        <f aca="false">INT((A265-1)/12)+1</f>
        <v>22</v>
      </c>
      <c r="C265" s="15" t="n">
        <f aca="false">MIN(Inputs!$C$4+B265-1,99)</f>
        <v>95</v>
      </c>
      <c r="D265" s="55" t="n">
        <f aca="false">Inputs!$C$30</f>
        <v>0.07</v>
      </c>
      <c r="E265" s="15" t="n">
        <f aca="false">R264</f>
        <v>0</v>
      </c>
      <c r="F265" s="56" t="n">
        <f aca="false">Q264</f>
        <v>377520.904869081</v>
      </c>
      <c r="G265" s="56" t="n">
        <f aca="false">IF(AND(MOD(A265-1,12)=0,B265&lt;=Inputs!$C$7,E265=0),Inputs!$C$6,0)</f>
        <v>0</v>
      </c>
      <c r="H265" s="56" t="n">
        <f aca="false">IF(B265=1,G265*Inputs!$C$9,0)</f>
        <v>0</v>
      </c>
      <c r="I265" s="56" t="n">
        <f aca="false">I264+G265</f>
        <v>120000</v>
      </c>
      <c r="J265" s="56" t="n">
        <f aca="false">(F265+G265+H265)*((1+D265)^(1/12)-1)</f>
        <v>2134.55808291458</v>
      </c>
      <c r="K265" s="56" t="n">
        <f aca="false">(F265+G265+H265+J265)*(Inputs!$C$14+IF(B265&lt;=10,Inputs!$C$12,Inputs!$C$13))/12</f>
        <v>189.827731475998</v>
      </c>
      <c r="L265" s="56" t="n">
        <f aca="false">IF(OR(E265=1,A265&lt;=Inputs!$C$15),0,MAX(Inputs!$C$8*I265-(F265+G265+H265+J265-K265),0))</f>
        <v>0</v>
      </c>
      <c r="M265" s="56" t="n">
        <f aca="false">L265*INDEX(Rates!$B$2:$C$101,C265+1,IF(Inputs!$C$5="Male",1,2))/1000/12*Inputs!$C$16</f>
        <v>0</v>
      </c>
      <c r="N265" s="56" t="n">
        <f aca="false">IF($V$1=1,MAX(F265+G265+H265+J265-K265-M265,0)*Inputs!$C$22/12,0)</f>
        <v>0</v>
      </c>
      <c r="O265" s="56" t="n">
        <f aca="false">IF(AND(MOD(A265,12)=0,B265&gt;=Inputs!$C$18),MAX(F265+G265+H265+J265-K265-M265-N265,0)*Inputs!$C$17,0)</f>
        <v>1897.3281761026</v>
      </c>
      <c r="P265" s="56" t="n">
        <f aca="false">F265+G265+H265+J265-K265-M265-N265+O265</f>
        <v>381362.963396622</v>
      </c>
      <c r="Q265" s="56" t="n">
        <f aca="false">IF(OR(E265=1,P265&lt;=0),0,P265)</f>
        <v>381362.963396622</v>
      </c>
      <c r="R265" s="15" t="n">
        <f aca="false">IF(OR(E265=1,AND(P265&lt;=0,I265&gt;0)),1,0)</f>
        <v>0</v>
      </c>
      <c r="S265" s="15" t="n">
        <f aca="false">IF(L265&gt;0,1,0)</f>
        <v>0</v>
      </c>
    </row>
    <row r="266" customFormat="false" ht="15" hidden="false" customHeight="false" outlineLevel="0" collapsed="false">
      <c r="A266" s="15" t="n">
        <v>265</v>
      </c>
      <c r="B266" s="15" t="n">
        <f aca="false">INT((A266-1)/12)+1</f>
        <v>23</v>
      </c>
      <c r="C266" s="15" t="n">
        <f aca="false">MIN(Inputs!$C$4+B266-1,99)</f>
        <v>96</v>
      </c>
      <c r="D266" s="55" t="n">
        <f aca="false">Inputs!$C$30</f>
        <v>0.07</v>
      </c>
      <c r="E266" s="15" t="n">
        <f aca="false">R265</f>
        <v>0</v>
      </c>
      <c r="F266" s="56" t="n">
        <f aca="false">Q265</f>
        <v>381362.963396622</v>
      </c>
      <c r="G266" s="56" t="n">
        <f aca="false">IF(AND(MOD(A266-1,12)=0,B266&lt;=Inputs!$C$7,E266=0),Inputs!$C$6,0)</f>
        <v>0</v>
      </c>
      <c r="H266" s="56" t="n">
        <f aca="false">IF(B266=1,G266*Inputs!$C$9,0)</f>
        <v>0</v>
      </c>
      <c r="I266" s="56" t="n">
        <f aca="false">I265+G266</f>
        <v>120000</v>
      </c>
      <c r="J266" s="56" t="n">
        <f aca="false">(F266+G266+H266)*((1+D266)^(1/12)-1)</f>
        <v>2156.28164041622</v>
      </c>
      <c r="K266" s="56" t="n">
        <f aca="false">(F266+G266+H266+J266)*(Inputs!$C$14+IF(B266&lt;=10,Inputs!$C$12,Inputs!$C$13))/12</f>
        <v>191.759622518519</v>
      </c>
      <c r="L266" s="56" t="n">
        <f aca="false">IF(OR(E266=1,A266&lt;=Inputs!$C$15),0,MAX(Inputs!$C$8*I266-(F266+G266+H266+J266-K266),0))</f>
        <v>0</v>
      </c>
      <c r="M266" s="56" t="n">
        <f aca="false">L266*INDEX(Rates!$B$2:$C$101,C266+1,IF(Inputs!$C$5="Male",1,2))/1000/12*Inputs!$C$16</f>
        <v>0</v>
      </c>
      <c r="N266" s="56" t="n">
        <f aca="false">IF($V$1=1,MAX(F266+G266+H266+J266-K266-M266,0)*Inputs!$C$22/12,0)</f>
        <v>0</v>
      </c>
      <c r="O266" s="56" t="n">
        <f aca="false">IF(AND(MOD(A266,12)=0,B266&gt;=Inputs!$C$18),MAX(F266+G266+H266+J266-K266-M266-N266,0)*Inputs!$C$17,0)</f>
        <v>0</v>
      </c>
      <c r="P266" s="56" t="n">
        <f aca="false">F266+G266+H266+J266-K266-M266-N266+O266</f>
        <v>383327.48541452</v>
      </c>
      <c r="Q266" s="56" t="n">
        <f aca="false">IF(OR(E266=1,P266&lt;=0),0,P266)</f>
        <v>383327.48541452</v>
      </c>
      <c r="R266" s="15" t="n">
        <f aca="false">IF(OR(E266=1,AND(P266&lt;=0,I266&gt;0)),1,0)</f>
        <v>0</v>
      </c>
      <c r="S266" s="15" t="n">
        <f aca="false">IF(L266&gt;0,1,0)</f>
        <v>0</v>
      </c>
    </row>
    <row r="267" customFormat="false" ht="15" hidden="false" customHeight="false" outlineLevel="0" collapsed="false">
      <c r="A267" s="15" t="n">
        <v>266</v>
      </c>
      <c r="B267" s="15" t="n">
        <f aca="false">INT((A267-1)/12)+1</f>
        <v>23</v>
      </c>
      <c r="C267" s="15" t="n">
        <f aca="false">MIN(Inputs!$C$4+B267-1,99)</f>
        <v>96</v>
      </c>
      <c r="D267" s="55" t="n">
        <f aca="false">Inputs!$C$30</f>
        <v>0.07</v>
      </c>
      <c r="E267" s="15" t="n">
        <f aca="false">R266</f>
        <v>0</v>
      </c>
      <c r="F267" s="56" t="n">
        <f aca="false">Q266</f>
        <v>383327.48541452</v>
      </c>
      <c r="G267" s="56" t="n">
        <f aca="false">IF(AND(MOD(A267-1,12)=0,B267&lt;=Inputs!$C$7,E267=0),Inputs!$C$6,0)</f>
        <v>0</v>
      </c>
      <c r="H267" s="56" t="n">
        <f aca="false">IF(B267=1,G267*Inputs!$C$9,0)</f>
        <v>0</v>
      </c>
      <c r="I267" s="56" t="n">
        <f aca="false">I266+G267</f>
        <v>120000</v>
      </c>
      <c r="J267" s="56" t="n">
        <f aca="false">(F267+G267+H267)*((1+D267)^(1/12)-1)</f>
        <v>2167.38933352217</v>
      </c>
      <c r="K267" s="56" t="n">
        <f aca="false">(F267+G267+H267+J267)*(Inputs!$C$14+IF(B267&lt;=10,Inputs!$C$12,Inputs!$C$13))/12</f>
        <v>192.747437374021</v>
      </c>
      <c r="L267" s="56" t="n">
        <f aca="false">IF(OR(E267=1,A267&lt;=Inputs!$C$15),0,MAX(Inputs!$C$8*I267-(F267+G267+H267+J267-K267),0))</f>
        <v>0</v>
      </c>
      <c r="M267" s="56" t="n">
        <f aca="false">L267*INDEX(Rates!$B$2:$C$101,C267+1,IF(Inputs!$C$5="Male",1,2))/1000/12*Inputs!$C$16</f>
        <v>0</v>
      </c>
      <c r="N267" s="56" t="n">
        <f aca="false">IF($V$1=1,MAX(F267+G267+H267+J267-K267-M267,0)*Inputs!$C$22/12,0)</f>
        <v>0</v>
      </c>
      <c r="O267" s="56" t="n">
        <f aca="false">IF(AND(MOD(A267,12)=0,B267&gt;=Inputs!$C$18),MAX(F267+G267+H267+J267-K267-M267-N267,0)*Inputs!$C$17,0)</f>
        <v>0</v>
      </c>
      <c r="P267" s="56" t="n">
        <f aca="false">F267+G267+H267+J267-K267-M267-N267+O267</f>
        <v>385302.127310668</v>
      </c>
      <c r="Q267" s="56" t="n">
        <f aca="false">IF(OR(E267=1,P267&lt;=0),0,P267)</f>
        <v>385302.127310668</v>
      </c>
      <c r="R267" s="15" t="n">
        <f aca="false">IF(OR(E267=1,AND(P267&lt;=0,I267&gt;0)),1,0)</f>
        <v>0</v>
      </c>
      <c r="S267" s="15" t="n">
        <f aca="false">IF(L267&gt;0,1,0)</f>
        <v>0</v>
      </c>
    </row>
    <row r="268" customFormat="false" ht="15" hidden="false" customHeight="false" outlineLevel="0" collapsed="false">
      <c r="A268" s="15" t="n">
        <v>267</v>
      </c>
      <c r="B268" s="15" t="n">
        <f aca="false">INT((A268-1)/12)+1</f>
        <v>23</v>
      </c>
      <c r="C268" s="15" t="n">
        <f aca="false">MIN(Inputs!$C$4+B268-1,99)</f>
        <v>96</v>
      </c>
      <c r="D268" s="55" t="n">
        <f aca="false">Inputs!$C$30</f>
        <v>0.07</v>
      </c>
      <c r="E268" s="15" t="n">
        <f aca="false">R267</f>
        <v>0</v>
      </c>
      <c r="F268" s="56" t="n">
        <f aca="false">Q267</f>
        <v>385302.127310668</v>
      </c>
      <c r="G268" s="56" t="n">
        <f aca="false">IF(AND(MOD(A268-1,12)=0,B268&lt;=Inputs!$C$7,E268=0),Inputs!$C$6,0)</f>
        <v>0</v>
      </c>
      <c r="H268" s="56" t="n">
        <f aca="false">IF(B268=1,G268*Inputs!$C$9,0)</f>
        <v>0</v>
      </c>
      <c r="I268" s="56" t="n">
        <f aca="false">I267+G268</f>
        <v>120000</v>
      </c>
      <c r="J268" s="56" t="n">
        <f aca="false">(F268+G268+H268)*((1+D268)^(1/12)-1)</f>
        <v>2178.55424589105</v>
      </c>
      <c r="K268" s="56" t="n">
        <f aca="false">(F268+G268+H268+J268)*(Inputs!$C$14+IF(B268&lt;=10,Inputs!$C$12,Inputs!$C$13))/12</f>
        <v>193.74034077828</v>
      </c>
      <c r="L268" s="56" t="n">
        <f aca="false">IF(OR(E268=1,A268&lt;=Inputs!$C$15),0,MAX(Inputs!$C$8*I268-(F268+G268+H268+J268-K268),0))</f>
        <v>0</v>
      </c>
      <c r="M268" s="56" t="n">
        <f aca="false">L268*INDEX(Rates!$B$2:$C$101,C268+1,IF(Inputs!$C$5="Male",1,2))/1000/12*Inputs!$C$16</f>
        <v>0</v>
      </c>
      <c r="N268" s="56" t="n">
        <f aca="false">IF($V$1=1,MAX(F268+G268+H268+J268-K268-M268,0)*Inputs!$C$22/12,0)</f>
        <v>0</v>
      </c>
      <c r="O268" s="56" t="n">
        <f aca="false">IF(AND(MOD(A268,12)=0,B268&gt;=Inputs!$C$18),MAX(F268+G268+H268+J268-K268-M268-N268,0)*Inputs!$C$17,0)</f>
        <v>0</v>
      </c>
      <c r="P268" s="56" t="n">
        <f aca="false">F268+G268+H268+J268-K268-M268-N268+O268</f>
        <v>387286.941215781</v>
      </c>
      <c r="Q268" s="56" t="n">
        <f aca="false">IF(OR(E268=1,P268&lt;=0),0,P268)</f>
        <v>387286.941215781</v>
      </c>
      <c r="R268" s="15" t="n">
        <f aca="false">IF(OR(E268=1,AND(P268&lt;=0,I268&gt;0)),1,0)</f>
        <v>0</v>
      </c>
      <c r="S268" s="15" t="n">
        <f aca="false">IF(L268&gt;0,1,0)</f>
        <v>0</v>
      </c>
    </row>
    <row r="269" customFormat="false" ht="15" hidden="false" customHeight="false" outlineLevel="0" collapsed="false">
      <c r="A269" s="15" t="n">
        <v>268</v>
      </c>
      <c r="B269" s="15" t="n">
        <f aca="false">INT((A269-1)/12)+1</f>
        <v>23</v>
      </c>
      <c r="C269" s="15" t="n">
        <f aca="false">MIN(Inputs!$C$4+B269-1,99)</f>
        <v>96</v>
      </c>
      <c r="D269" s="55" t="n">
        <f aca="false">Inputs!$C$30</f>
        <v>0.07</v>
      </c>
      <c r="E269" s="15" t="n">
        <f aca="false">R268</f>
        <v>0</v>
      </c>
      <c r="F269" s="56" t="n">
        <f aca="false">Q268</f>
        <v>387286.941215781</v>
      </c>
      <c r="G269" s="56" t="n">
        <f aca="false">IF(AND(MOD(A269-1,12)=0,B269&lt;=Inputs!$C$7,E269=0),Inputs!$C$6,0)</f>
        <v>0</v>
      </c>
      <c r="H269" s="56" t="n">
        <f aca="false">IF(B269=1,G269*Inputs!$C$9,0)</f>
        <v>0</v>
      </c>
      <c r="I269" s="56" t="n">
        <f aca="false">I268+G269</f>
        <v>120000</v>
      </c>
      <c r="J269" s="56" t="n">
        <f aca="false">(F269+G269+H269)*((1+D269)^(1/12)-1)</f>
        <v>2189.77667227751</v>
      </c>
      <c r="K269" s="56" t="n">
        <f aca="false">(F269+G269+H269+J269)*(Inputs!$C$14+IF(B269&lt;=10,Inputs!$C$12,Inputs!$C$13))/12</f>
        <v>194.738358944029</v>
      </c>
      <c r="L269" s="56" t="n">
        <f aca="false">IF(OR(E269=1,A269&lt;=Inputs!$C$15),0,MAX(Inputs!$C$8*I269-(F269+G269+H269+J269-K269),0))</f>
        <v>0</v>
      </c>
      <c r="M269" s="56" t="n">
        <f aca="false">L269*INDEX(Rates!$B$2:$C$101,C269+1,IF(Inputs!$C$5="Male",1,2))/1000/12*Inputs!$C$16</f>
        <v>0</v>
      </c>
      <c r="N269" s="56" t="n">
        <f aca="false">IF($V$1=1,MAX(F269+G269+H269+J269-K269-M269,0)*Inputs!$C$22/12,0)</f>
        <v>0</v>
      </c>
      <c r="O269" s="56" t="n">
        <f aca="false">IF(AND(MOD(A269,12)=0,B269&gt;=Inputs!$C$18),MAX(F269+G269+H269+J269-K269-M269-N269,0)*Inputs!$C$17,0)</f>
        <v>0</v>
      </c>
      <c r="P269" s="56" t="n">
        <f aca="false">F269+G269+H269+J269-K269-M269-N269+O269</f>
        <v>389281.979529115</v>
      </c>
      <c r="Q269" s="56" t="n">
        <f aca="false">IF(OR(E269=1,P269&lt;=0),0,P269)</f>
        <v>389281.979529115</v>
      </c>
      <c r="R269" s="15" t="n">
        <f aca="false">IF(OR(E269=1,AND(P269&lt;=0,I269&gt;0)),1,0)</f>
        <v>0</v>
      </c>
      <c r="S269" s="15" t="n">
        <f aca="false">IF(L269&gt;0,1,0)</f>
        <v>0</v>
      </c>
    </row>
    <row r="270" customFormat="false" ht="15" hidden="false" customHeight="false" outlineLevel="0" collapsed="false">
      <c r="A270" s="15" t="n">
        <v>269</v>
      </c>
      <c r="B270" s="15" t="n">
        <f aca="false">INT((A270-1)/12)+1</f>
        <v>23</v>
      </c>
      <c r="C270" s="15" t="n">
        <f aca="false">MIN(Inputs!$C$4+B270-1,99)</f>
        <v>96</v>
      </c>
      <c r="D270" s="55" t="n">
        <f aca="false">Inputs!$C$30</f>
        <v>0.07</v>
      </c>
      <c r="E270" s="15" t="n">
        <f aca="false">R269</f>
        <v>0</v>
      </c>
      <c r="F270" s="56" t="n">
        <f aca="false">Q269</f>
        <v>389281.979529115</v>
      </c>
      <c r="G270" s="56" t="n">
        <f aca="false">IF(AND(MOD(A270-1,12)=0,B270&lt;=Inputs!$C$7,E270=0),Inputs!$C$6,0)</f>
        <v>0</v>
      </c>
      <c r="H270" s="56" t="n">
        <f aca="false">IF(B270=1,G270*Inputs!$C$9,0)</f>
        <v>0</v>
      </c>
      <c r="I270" s="56" t="n">
        <f aca="false">I269+G270</f>
        <v>120000</v>
      </c>
      <c r="J270" s="56" t="n">
        <f aca="false">(F270+G270+H270)*((1+D270)^(1/12)-1)</f>
        <v>2201.05690895454</v>
      </c>
      <c r="K270" s="56" t="n">
        <f aca="false">(F270+G270+H270+J270)*(Inputs!$C$14+IF(B270&lt;=10,Inputs!$C$12,Inputs!$C$13))/12</f>
        <v>195.741518219035</v>
      </c>
      <c r="L270" s="56" t="n">
        <f aca="false">IF(OR(E270=1,A270&lt;=Inputs!$C$15),0,MAX(Inputs!$C$8*I270-(F270+G270+H270+J270-K270),0))</f>
        <v>0</v>
      </c>
      <c r="M270" s="56" t="n">
        <f aca="false">L270*INDEX(Rates!$B$2:$C$101,C270+1,IF(Inputs!$C$5="Male",1,2))/1000/12*Inputs!$C$16</f>
        <v>0</v>
      </c>
      <c r="N270" s="56" t="n">
        <f aca="false">IF($V$1=1,MAX(F270+G270+H270+J270-K270-M270,0)*Inputs!$C$22/12,0)</f>
        <v>0</v>
      </c>
      <c r="O270" s="56" t="n">
        <f aca="false">IF(AND(MOD(A270,12)=0,B270&gt;=Inputs!$C$18),MAX(F270+G270+H270+J270-K270-M270-N270,0)*Inputs!$C$17,0)</f>
        <v>0</v>
      </c>
      <c r="P270" s="56" t="n">
        <f aca="false">F270+G270+H270+J270-K270-M270-N270+O270</f>
        <v>391287.29491985</v>
      </c>
      <c r="Q270" s="56" t="n">
        <f aca="false">IF(OR(E270=1,P270&lt;=0),0,P270)</f>
        <v>391287.29491985</v>
      </c>
      <c r="R270" s="15" t="n">
        <f aca="false">IF(OR(E270=1,AND(P270&lt;=0,I270&gt;0)),1,0)</f>
        <v>0</v>
      </c>
      <c r="S270" s="15" t="n">
        <f aca="false">IF(L270&gt;0,1,0)</f>
        <v>0</v>
      </c>
    </row>
    <row r="271" customFormat="false" ht="15" hidden="false" customHeight="false" outlineLevel="0" collapsed="false">
      <c r="A271" s="15" t="n">
        <v>270</v>
      </c>
      <c r="B271" s="15" t="n">
        <f aca="false">INT((A271-1)/12)+1</f>
        <v>23</v>
      </c>
      <c r="C271" s="15" t="n">
        <f aca="false">MIN(Inputs!$C$4+B271-1,99)</f>
        <v>96</v>
      </c>
      <c r="D271" s="55" t="n">
        <f aca="false">Inputs!$C$30</f>
        <v>0.07</v>
      </c>
      <c r="E271" s="15" t="n">
        <f aca="false">R270</f>
        <v>0</v>
      </c>
      <c r="F271" s="56" t="n">
        <f aca="false">Q270</f>
        <v>391287.29491985</v>
      </c>
      <c r="G271" s="56" t="n">
        <f aca="false">IF(AND(MOD(A271-1,12)=0,B271&lt;=Inputs!$C$7,E271=0),Inputs!$C$6,0)</f>
        <v>0</v>
      </c>
      <c r="H271" s="56" t="n">
        <f aca="false">IF(B271=1,G271*Inputs!$C$9,0)</f>
        <v>0</v>
      </c>
      <c r="I271" s="56" t="n">
        <f aca="false">I270+G271</f>
        <v>120000</v>
      </c>
      <c r="J271" s="56" t="n">
        <f aca="false">(F271+G271+H271)*((1+D271)^(1/12)-1)</f>
        <v>2212.39525372136</v>
      </c>
      <c r="K271" s="56" t="n">
        <f aca="false">(F271+G271+H271+J271)*(Inputs!$C$14+IF(B271&lt;=10,Inputs!$C$12,Inputs!$C$13))/12</f>
        <v>196.749845086786</v>
      </c>
      <c r="L271" s="56" t="n">
        <f aca="false">IF(OR(E271=1,A271&lt;=Inputs!$C$15),0,MAX(Inputs!$C$8*I271-(F271+G271+H271+J271-K271),0))</f>
        <v>0</v>
      </c>
      <c r="M271" s="56" t="n">
        <f aca="false">L271*INDEX(Rates!$B$2:$C$101,C271+1,IF(Inputs!$C$5="Male",1,2))/1000/12*Inputs!$C$16</f>
        <v>0</v>
      </c>
      <c r="N271" s="56" t="n">
        <f aca="false">IF($V$1=1,MAX(F271+G271+H271+J271-K271-M271,0)*Inputs!$C$22/12,0)</f>
        <v>0</v>
      </c>
      <c r="O271" s="56" t="n">
        <f aca="false">IF(AND(MOD(A271,12)=0,B271&gt;=Inputs!$C$18),MAX(F271+G271+H271+J271-K271-M271-N271,0)*Inputs!$C$17,0)</f>
        <v>0</v>
      </c>
      <c r="P271" s="56" t="n">
        <f aca="false">F271+G271+H271+J271-K271-M271-N271+O271</f>
        <v>393302.940328485</v>
      </c>
      <c r="Q271" s="56" t="n">
        <f aca="false">IF(OR(E271=1,P271&lt;=0),0,P271)</f>
        <v>393302.940328485</v>
      </c>
      <c r="R271" s="15" t="n">
        <f aca="false">IF(OR(E271=1,AND(P271&lt;=0,I271&gt;0)),1,0)</f>
        <v>0</v>
      </c>
      <c r="S271" s="15" t="n">
        <f aca="false">IF(L271&gt;0,1,0)</f>
        <v>0</v>
      </c>
    </row>
    <row r="272" customFormat="false" ht="15" hidden="false" customHeight="false" outlineLevel="0" collapsed="false">
      <c r="A272" s="15" t="n">
        <v>271</v>
      </c>
      <c r="B272" s="15" t="n">
        <f aca="false">INT((A272-1)/12)+1</f>
        <v>23</v>
      </c>
      <c r="C272" s="15" t="n">
        <f aca="false">MIN(Inputs!$C$4+B272-1,99)</f>
        <v>96</v>
      </c>
      <c r="D272" s="55" t="n">
        <f aca="false">Inputs!$C$30</f>
        <v>0.07</v>
      </c>
      <c r="E272" s="15" t="n">
        <f aca="false">R271</f>
        <v>0</v>
      </c>
      <c r="F272" s="56" t="n">
        <f aca="false">Q271</f>
        <v>393302.940328485</v>
      </c>
      <c r="G272" s="56" t="n">
        <f aca="false">IF(AND(MOD(A272-1,12)=0,B272&lt;=Inputs!$C$7,E272=0),Inputs!$C$6,0)</f>
        <v>0</v>
      </c>
      <c r="H272" s="56" t="n">
        <f aca="false">IF(B272=1,G272*Inputs!$C$9,0)</f>
        <v>0</v>
      </c>
      <c r="I272" s="56" t="n">
        <f aca="false">I271+G272</f>
        <v>120000</v>
      </c>
      <c r="J272" s="56" t="n">
        <f aca="false">(F272+G272+H272)*((1+D272)^(1/12)-1)</f>
        <v>2223.79200591123</v>
      </c>
      <c r="K272" s="56" t="n">
        <f aca="false">(F272+G272+H272+J272)*(Inputs!$C$14+IF(B272&lt;=10,Inputs!$C$12,Inputs!$C$13))/12</f>
        <v>197.763366167198</v>
      </c>
      <c r="L272" s="56" t="n">
        <f aca="false">IF(OR(E272=1,A272&lt;=Inputs!$C$15),0,MAX(Inputs!$C$8*I272-(F272+G272+H272+J272-K272),0))</f>
        <v>0</v>
      </c>
      <c r="M272" s="56" t="n">
        <f aca="false">L272*INDEX(Rates!$B$2:$C$101,C272+1,IF(Inputs!$C$5="Male",1,2))/1000/12*Inputs!$C$16</f>
        <v>0</v>
      </c>
      <c r="N272" s="56" t="n">
        <f aca="false">IF($V$1=1,MAX(F272+G272+H272+J272-K272-M272,0)*Inputs!$C$22/12,0)</f>
        <v>0</v>
      </c>
      <c r="O272" s="56" t="n">
        <f aca="false">IF(AND(MOD(A272,12)=0,B272&gt;=Inputs!$C$18),MAX(F272+G272+H272+J272-K272-M272-N272,0)*Inputs!$C$17,0)</f>
        <v>0</v>
      </c>
      <c r="P272" s="56" t="n">
        <f aca="false">F272+G272+H272+J272-K272-M272-N272+O272</f>
        <v>395328.968968229</v>
      </c>
      <c r="Q272" s="56" t="n">
        <f aca="false">IF(OR(E272=1,P272&lt;=0),0,P272)</f>
        <v>395328.968968229</v>
      </c>
      <c r="R272" s="15" t="n">
        <f aca="false">IF(OR(E272=1,AND(P272&lt;=0,I272&gt;0)),1,0)</f>
        <v>0</v>
      </c>
      <c r="S272" s="15" t="n">
        <f aca="false">IF(L272&gt;0,1,0)</f>
        <v>0</v>
      </c>
    </row>
    <row r="273" customFormat="false" ht="15" hidden="false" customHeight="false" outlineLevel="0" collapsed="false">
      <c r="A273" s="15" t="n">
        <v>272</v>
      </c>
      <c r="B273" s="15" t="n">
        <f aca="false">INT((A273-1)/12)+1</f>
        <v>23</v>
      </c>
      <c r="C273" s="15" t="n">
        <f aca="false">MIN(Inputs!$C$4+B273-1,99)</f>
        <v>96</v>
      </c>
      <c r="D273" s="55" t="n">
        <f aca="false">Inputs!$C$30</f>
        <v>0.07</v>
      </c>
      <c r="E273" s="15" t="n">
        <f aca="false">R272</f>
        <v>0</v>
      </c>
      <c r="F273" s="56" t="n">
        <f aca="false">Q272</f>
        <v>395328.968968229</v>
      </c>
      <c r="G273" s="56" t="n">
        <f aca="false">IF(AND(MOD(A273-1,12)=0,B273&lt;=Inputs!$C$7,E273=0),Inputs!$C$6,0)</f>
        <v>0</v>
      </c>
      <c r="H273" s="56" t="n">
        <f aca="false">IF(B273=1,G273*Inputs!$C$9,0)</f>
        <v>0</v>
      </c>
      <c r="I273" s="56" t="n">
        <f aca="false">I272+G273</f>
        <v>120000</v>
      </c>
      <c r="J273" s="56" t="n">
        <f aca="false">(F273+G273+H273)*((1+D273)^(1/12)-1)</f>
        <v>2235.24746639939</v>
      </c>
      <c r="K273" s="56" t="n">
        <f aca="false">(F273+G273+H273+J273)*(Inputs!$C$14+IF(B273&lt;=10,Inputs!$C$12,Inputs!$C$13))/12</f>
        <v>198.782108217314</v>
      </c>
      <c r="L273" s="56" t="n">
        <f aca="false">IF(OR(E273=1,A273&lt;=Inputs!$C$15),0,MAX(Inputs!$C$8*I273-(F273+G273+H273+J273-K273),0))</f>
        <v>0</v>
      </c>
      <c r="M273" s="56" t="n">
        <f aca="false">L273*INDEX(Rates!$B$2:$C$101,C273+1,IF(Inputs!$C$5="Male",1,2))/1000/12*Inputs!$C$16</f>
        <v>0</v>
      </c>
      <c r="N273" s="56" t="n">
        <f aca="false">IF($V$1=1,MAX(F273+G273+H273+J273-K273-M273,0)*Inputs!$C$22/12,0)</f>
        <v>0</v>
      </c>
      <c r="O273" s="56" t="n">
        <f aca="false">IF(AND(MOD(A273,12)=0,B273&gt;=Inputs!$C$18),MAX(F273+G273+H273+J273-K273-M273-N273,0)*Inputs!$C$17,0)</f>
        <v>0</v>
      </c>
      <c r="P273" s="56" t="n">
        <f aca="false">F273+G273+H273+J273-K273-M273-N273+O273</f>
        <v>397365.434326411</v>
      </c>
      <c r="Q273" s="56" t="n">
        <f aca="false">IF(OR(E273=1,P273&lt;=0),0,P273)</f>
        <v>397365.434326411</v>
      </c>
      <c r="R273" s="15" t="n">
        <f aca="false">IF(OR(E273=1,AND(P273&lt;=0,I273&gt;0)),1,0)</f>
        <v>0</v>
      </c>
      <c r="S273" s="15" t="n">
        <f aca="false">IF(L273&gt;0,1,0)</f>
        <v>0</v>
      </c>
    </row>
    <row r="274" customFormat="false" ht="15" hidden="false" customHeight="false" outlineLevel="0" collapsed="false">
      <c r="A274" s="15" t="n">
        <v>273</v>
      </c>
      <c r="B274" s="15" t="n">
        <f aca="false">INT((A274-1)/12)+1</f>
        <v>23</v>
      </c>
      <c r="C274" s="15" t="n">
        <f aca="false">MIN(Inputs!$C$4+B274-1,99)</f>
        <v>96</v>
      </c>
      <c r="D274" s="55" t="n">
        <f aca="false">Inputs!$C$30</f>
        <v>0.07</v>
      </c>
      <c r="E274" s="15" t="n">
        <f aca="false">R273</f>
        <v>0</v>
      </c>
      <c r="F274" s="56" t="n">
        <f aca="false">Q273</f>
        <v>397365.434326411</v>
      </c>
      <c r="G274" s="56" t="n">
        <f aca="false">IF(AND(MOD(A274-1,12)=0,B274&lt;=Inputs!$C$7,E274=0),Inputs!$C$6,0)</f>
        <v>0</v>
      </c>
      <c r="H274" s="56" t="n">
        <f aca="false">IF(B274=1,G274*Inputs!$C$9,0)</f>
        <v>0</v>
      </c>
      <c r="I274" s="56" t="n">
        <f aca="false">I273+G274</f>
        <v>120000</v>
      </c>
      <c r="J274" s="56" t="n">
        <f aca="false">(F274+G274+H274)*((1+D274)^(1/12)-1)</f>
        <v>2246.76193761097</v>
      </c>
      <c r="K274" s="56" t="n">
        <f aca="false">(F274+G274+H274+J274)*(Inputs!$C$14+IF(B274&lt;=10,Inputs!$C$12,Inputs!$C$13))/12</f>
        <v>199.806098132011</v>
      </c>
      <c r="L274" s="56" t="n">
        <f aca="false">IF(OR(E274=1,A274&lt;=Inputs!$C$15),0,MAX(Inputs!$C$8*I274-(F274+G274+H274+J274-K274),0))</f>
        <v>0</v>
      </c>
      <c r="M274" s="56" t="n">
        <f aca="false">L274*INDEX(Rates!$B$2:$C$101,C274+1,IF(Inputs!$C$5="Male",1,2))/1000/12*Inputs!$C$16</f>
        <v>0</v>
      </c>
      <c r="N274" s="56" t="n">
        <f aca="false">IF($V$1=1,MAX(F274+G274+H274+J274-K274-M274,0)*Inputs!$C$22/12,0)</f>
        <v>0</v>
      </c>
      <c r="O274" s="56" t="n">
        <f aca="false">IF(AND(MOD(A274,12)=0,B274&gt;=Inputs!$C$18),MAX(F274+G274+H274+J274-K274-M274-N274,0)*Inputs!$C$17,0)</f>
        <v>0</v>
      </c>
      <c r="P274" s="56" t="n">
        <f aca="false">F274+G274+H274+J274-K274-M274-N274+O274</f>
        <v>399412.39016589</v>
      </c>
      <c r="Q274" s="56" t="n">
        <f aca="false">IF(OR(E274=1,P274&lt;=0),0,P274)</f>
        <v>399412.39016589</v>
      </c>
      <c r="R274" s="15" t="n">
        <f aca="false">IF(OR(E274=1,AND(P274&lt;=0,I274&gt;0)),1,0)</f>
        <v>0</v>
      </c>
      <c r="S274" s="15" t="n">
        <f aca="false">IF(L274&gt;0,1,0)</f>
        <v>0</v>
      </c>
    </row>
    <row r="275" customFormat="false" ht="15" hidden="false" customHeight="false" outlineLevel="0" collapsed="false">
      <c r="A275" s="15" t="n">
        <v>274</v>
      </c>
      <c r="B275" s="15" t="n">
        <f aca="false">INT((A275-1)/12)+1</f>
        <v>23</v>
      </c>
      <c r="C275" s="15" t="n">
        <f aca="false">MIN(Inputs!$C$4+B275-1,99)</f>
        <v>96</v>
      </c>
      <c r="D275" s="55" t="n">
        <f aca="false">Inputs!$C$30</f>
        <v>0.07</v>
      </c>
      <c r="E275" s="15" t="n">
        <f aca="false">R274</f>
        <v>0</v>
      </c>
      <c r="F275" s="56" t="n">
        <f aca="false">Q274</f>
        <v>399412.39016589</v>
      </c>
      <c r="G275" s="56" t="n">
        <f aca="false">IF(AND(MOD(A275-1,12)=0,B275&lt;=Inputs!$C$7,E275=0),Inputs!$C$6,0)</f>
        <v>0</v>
      </c>
      <c r="H275" s="56" t="n">
        <f aca="false">IF(B275=1,G275*Inputs!$C$9,0)</f>
        <v>0</v>
      </c>
      <c r="I275" s="56" t="n">
        <f aca="false">I274+G275</f>
        <v>120000</v>
      </c>
      <c r="J275" s="56" t="n">
        <f aca="false">(F275+G275+H275)*((1+D275)^(1/12)-1)</f>
        <v>2258.33572352898</v>
      </c>
      <c r="K275" s="56" t="n">
        <f aca="false">(F275+G275+H275+J275)*(Inputs!$C$14+IF(B275&lt;=10,Inputs!$C$12,Inputs!$C$13))/12</f>
        <v>200.835362944709</v>
      </c>
      <c r="L275" s="56" t="n">
        <f aca="false">IF(OR(E275=1,A275&lt;=Inputs!$C$15),0,MAX(Inputs!$C$8*I275-(F275+G275+H275+J275-K275),0))</f>
        <v>0</v>
      </c>
      <c r="M275" s="56" t="n">
        <f aca="false">L275*INDEX(Rates!$B$2:$C$101,C275+1,IF(Inputs!$C$5="Male",1,2))/1000/12*Inputs!$C$16</f>
        <v>0</v>
      </c>
      <c r="N275" s="56" t="n">
        <f aca="false">IF($V$1=1,MAX(F275+G275+H275+J275-K275-M275,0)*Inputs!$C$22/12,0)</f>
        <v>0</v>
      </c>
      <c r="O275" s="56" t="n">
        <f aca="false">IF(AND(MOD(A275,12)=0,B275&gt;=Inputs!$C$18),MAX(F275+G275+H275+J275-K275-M275-N275,0)*Inputs!$C$17,0)</f>
        <v>0</v>
      </c>
      <c r="P275" s="56" t="n">
        <f aca="false">F275+G275+H275+J275-K275-M275-N275+O275</f>
        <v>401469.890526474</v>
      </c>
      <c r="Q275" s="56" t="n">
        <f aca="false">IF(OR(E275=1,P275&lt;=0),0,P275)</f>
        <v>401469.890526474</v>
      </c>
      <c r="R275" s="15" t="n">
        <f aca="false">IF(OR(E275=1,AND(P275&lt;=0,I275&gt;0)),1,0)</f>
        <v>0</v>
      </c>
      <c r="S275" s="15" t="n">
        <f aca="false">IF(L275&gt;0,1,0)</f>
        <v>0</v>
      </c>
    </row>
    <row r="276" customFormat="false" ht="15" hidden="false" customHeight="false" outlineLevel="0" collapsed="false">
      <c r="A276" s="15" t="n">
        <v>275</v>
      </c>
      <c r="B276" s="15" t="n">
        <f aca="false">INT((A276-1)/12)+1</f>
        <v>23</v>
      </c>
      <c r="C276" s="15" t="n">
        <f aca="false">MIN(Inputs!$C$4+B276-1,99)</f>
        <v>96</v>
      </c>
      <c r="D276" s="55" t="n">
        <f aca="false">Inputs!$C$30</f>
        <v>0.07</v>
      </c>
      <c r="E276" s="15" t="n">
        <f aca="false">R275</f>
        <v>0</v>
      </c>
      <c r="F276" s="56" t="n">
        <f aca="false">Q275</f>
        <v>401469.890526474</v>
      </c>
      <c r="G276" s="56" t="n">
        <f aca="false">IF(AND(MOD(A276-1,12)=0,B276&lt;=Inputs!$C$7,E276=0),Inputs!$C$6,0)</f>
        <v>0</v>
      </c>
      <c r="H276" s="56" t="n">
        <f aca="false">IF(B276=1,G276*Inputs!$C$9,0)</f>
        <v>0</v>
      </c>
      <c r="I276" s="56" t="n">
        <f aca="false">I275+G276</f>
        <v>120000</v>
      </c>
      <c r="J276" s="56" t="n">
        <f aca="false">(F276+G276+H276)*((1+D276)^(1/12)-1)</f>
        <v>2269.96912970236</v>
      </c>
      <c r="K276" s="56" t="n">
        <f aca="false">(F276+G276+H276+J276)*(Inputs!$C$14+IF(B276&lt;=10,Inputs!$C$12,Inputs!$C$13))/12</f>
        <v>201.869929828088</v>
      </c>
      <c r="L276" s="56" t="n">
        <f aca="false">IF(OR(E276=1,A276&lt;=Inputs!$C$15),0,MAX(Inputs!$C$8*I276-(F276+G276+H276+J276-K276),0))</f>
        <v>0</v>
      </c>
      <c r="M276" s="56" t="n">
        <f aca="false">L276*INDEX(Rates!$B$2:$C$101,C276+1,IF(Inputs!$C$5="Male",1,2))/1000/12*Inputs!$C$16</f>
        <v>0</v>
      </c>
      <c r="N276" s="56" t="n">
        <f aca="false">IF($V$1=1,MAX(F276+G276+H276+J276-K276-M276,0)*Inputs!$C$22/12,0)</f>
        <v>0</v>
      </c>
      <c r="O276" s="56" t="n">
        <f aca="false">IF(AND(MOD(A276,12)=0,B276&gt;=Inputs!$C$18),MAX(F276+G276+H276+J276-K276-M276-N276,0)*Inputs!$C$17,0)</f>
        <v>0</v>
      </c>
      <c r="P276" s="56" t="n">
        <f aca="false">F276+G276+H276+J276-K276-M276-N276+O276</f>
        <v>403537.989726348</v>
      </c>
      <c r="Q276" s="56" t="n">
        <f aca="false">IF(OR(E276=1,P276&lt;=0),0,P276)</f>
        <v>403537.989726348</v>
      </c>
      <c r="R276" s="15" t="n">
        <f aca="false">IF(OR(E276=1,AND(P276&lt;=0,I276&gt;0)),1,0)</f>
        <v>0</v>
      </c>
      <c r="S276" s="15" t="n">
        <f aca="false">IF(L276&gt;0,1,0)</f>
        <v>0</v>
      </c>
    </row>
    <row r="277" customFormat="false" ht="15" hidden="false" customHeight="false" outlineLevel="0" collapsed="false">
      <c r="A277" s="15" t="n">
        <v>276</v>
      </c>
      <c r="B277" s="15" t="n">
        <f aca="false">INT((A277-1)/12)+1</f>
        <v>23</v>
      </c>
      <c r="C277" s="15" t="n">
        <f aca="false">MIN(Inputs!$C$4+B277-1,99)</f>
        <v>96</v>
      </c>
      <c r="D277" s="55" t="n">
        <f aca="false">Inputs!$C$30</f>
        <v>0.07</v>
      </c>
      <c r="E277" s="15" t="n">
        <f aca="false">R276</f>
        <v>0</v>
      </c>
      <c r="F277" s="56" t="n">
        <f aca="false">Q276</f>
        <v>403537.989726348</v>
      </c>
      <c r="G277" s="56" t="n">
        <f aca="false">IF(AND(MOD(A277-1,12)=0,B277&lt;=Inputs!$C$7,E277=0),Inputs!$C$6,0)</f>
        <v>0</v>
      </c>
      <c r="H277" s="56" t="n">
        <f aca="false">IF(B277=1,G277*Inputs!$C$9,0)</f>
        <v>0</v>
      </c>
      <c r="I277" s="56" t="n">
        <f aca="false">I276+G277</f>
        <v>120000</v>
      </c>
      <c r="J277" s="56" t="n">
        <f aca="false">(F277+G277+H277)*((1+D277)^(1/12)-1)</f>
        <v>2281.66246325403</v>
      </c>
      <c r="K277" s="56" t="n">
        <f aca="false">(F277+G277+H277+J277)*(Inputs!$C$14+IF(B277&lt;=10,Inputs!$C$12,Inputs!$C$13))/12</f>
        <v>202.909826094801</v>
      </c>
      <c r="L277" s="56" t="n">
        <f aca="false">IF(OR(E277=1,A277&lt;=Inputs!$C$15),0,MAX(Inputs!$C$8*I277-(F277+G277+H277+J277-K277),0))</f>
        <v>0</v>
      </c>
      <c r="M277" s="56" t="n">
        <f aca="false">L277*INDEX(Rates!$B$2:$C$101,C277+1,IF(Inputs!$C$5="Male",1,2))/1000/12*Inputs!$C$16</f>
        <v>0</v>
      </c>
      <c r="N277" s="56" t="n">
        <f aca="false">IF($V$1=1,MAX(F277+G277+H277+J277-K277-M277,0)*Inputs!$C$22/12,0)</f>
        <v>0</v>
      </c>
      <c r="O277" s="56" t="n">
        <f aca="false">IF(AND(MOD(A277,12)=0,B277&gt;=Inputs!$C$18),MAX(F277+G277+H277+J277-K277-M277-N277,0)*Inputs!$C$17,0)</f>
        <v>2028.08371181754</v>
      </c>
      <c r="P277" s="56" t="n">
        <f aca="false">F277+G277+H277+J277-K277-M277-N277+O277</f>
        <v>407644.826075325</v>
      </c>
      <c r="Q277" s="56" t="n">
        <f aca="false">IF(OR(E277=1,P277&lt;=0),0,P277)</f>
        <v>407644.826075325</v>
      </c>
      <c r="R277" s="15" t="n">
        <f aca="false">IF(OR(E277=1,AND(P277&lt;=0,I277&gt;0)),1,0)</f>
        <v>0</v>
      </c>
      <c r="S277" s="15" t="n">
        <f aca="false">IF(L277&gt;0,1,0)</f>
        <v>0</v>
      </c>
    </row>
    <row r="278" customFormat="false" ht="15" hidden="false" customHeight="false" outlineLevel="0" collapsed="false">
      <c r="A278" s="15" t="n">
        <v>277</v>
      </c>
      <c r="B278" s="15" t="n">
        <f aca="false">INT((A278-1)/12)+1</f>
        <v>24</v>
      </c>
      <c r="C278" s="15" t="n">
        <f aca="false">MIN(Inputs!$C$4+B278-1,99)</f>
        <v>97</v>
      </c>
      <c r="D278" s="55" t="n">
        <f aca="false">Inputs!$C$30</f>
        <v>0.07</v>
      </c>
      <c r="E278" s="15" t="n">
        <f aca="false">R277</f>
        <v>0</v>
      </c>
      <c r="F278" s="56" t="n">
        <f aca="false">Q277</f>
        <v>407644.826075325</v>
      </c>
      <c r="G278" s="56" t="n">
        <f aca="false">IF(AND(MOD(A278-1,12)=0,B278&lt;=Inputs!$C$7,E278=0),Inputs!$C$6,0)</f>
        <v>0</v>
      </c>
      <c r="H278" s="56" t="n">
        <f aca="false">IF(B278=1,G278*Inputs!$C$9,0)</f>
        <v>0</v>
      </c>
      <c r="I278" s="56" t="n">
        <f aca="false">I277+G278</f>
        <v>120000</v>
      </c>
      <c r="J278" s="56" t="n">
        <f aca="false">(F278+G278+H278)*((1+D278)^(1/12)-1)</f>
        <v>2304.88311305342</v>
      </c>
      <c r="K278" s="56" t="n">
        <f aca="false">(F278+G278+H278+J278)*(Inputs!$C$14+IF(B278&lt;=10,Inputs!$C$12,Inputs!$C$13))/12</f>
        <v>204.974854594189</v>
      </c>
      <c r="L278" s="56" t="n">
        <f aca="false">IF(OR(E278=1,A278&lt;=Inputs!$C$15),0,MAX(Inputs!$C$8*I278-(F278+G278+H278+J278-K278),0))</f>
        <v>0</v>
      </c>
      <c r="M278" s="56" t="n">
        <f aca="false">L278*INDEX(Rates!$B$2:$C$101,C278+1,IF(Inputs!$C$5="Male",1,2))/1000/12*Inputs!$C$16</f>
        <v>0</v>
      </c>
      <c r="N278" s="56" t="n">
        <f aca="false">IF($V$1=1,MAX(F278+G278+H278+J278-K278-M278,0)*Inputs!$C$22/12,0)</f>
        <v>0</v>
      </c>
      <c r="O278" s="56" t="n">
        <f aca="false">IF(AND(MOD(A278,12)=0,B278&gt;=Inputs!$C$18),MAX(F278+G278+H278+J278-K278-M278-N278,0)*Inputs!$C$17,0)</f>
        <v>0</v>
      </c>
      <c r="P278" s="56" t="n">
        <f aca="false">F278+G278+H278+J278-K278-M278-N278+O278</f>
        <v>409744.734333784</v>
      </c>
      <c r="Q278" s="56" t="n">
        <f aca="false">IF(OR(E278=1,P278&lt;=0),0,P278)</f>
        <v>409744.734333784</v>
      </c>
      <c r="R278" s="15" t="n">
        <f aca="false">IF(OR(E278=1,AND(P278&lt;=0,I278&gt;0)),1,0)</f>
        <v>0</v>
      </c>
      <c r="S278" s="15" t="n">
        <f aca="false">IF(L278&gt;0,1,0)</f>
        <v>0</v>
      </c>
    </row>
    <row r="279" customFormat="false" ht="15" hidden="false" customHeight="false" outlineLevel="0" collapsed="false">
      <c r="A279" s="15" t="n">
        <v>278</v>
      </c>
      <c r="B279" s="15" t="n">
        <f aca="false">INT((A279-1)/12)+1</f>
        <v>24</v>
      </c>
      <c r="C279" s="15" t="n">
        <f aca="false">MIN(Inputs!$C$4+B279-1,99)</f>
        <v>97</v>
      </c>
      <c r="D279" s="55" t="n">
        <f aca="false">Inputs!$C$30</f>
        <v>0.07</v>
      </c>
      <c r="E279" s="15" t="n">
        <f aca="false">R278</f>
        <v>0</v>
      </c>
      <c r="F279" s="56" t="n">
        <f aca="false">Q278</f>
        <v>409744.734333784</v>
      </c>
      <c r="G279" s="56" t="n">
        <f aca="false">IF(AND(MOD(A279-1,12)=0,B279&lt;=Inputs!$C$7,E279=0),Inputs!$C$6,0)</f>
        <v>0</v>
      </c>
      <c r="H279" s="56" t="n">
        <f aca="false">IF(B279=1,G279*Inputs!$C$9,0)</f>
        <v>0</v>
      </c>
      <c r="I279" s="56" t="n">
        <f aca="false">I278+G279</f>
        <v>120000</v>
      </c>
      <c r="J279" s="56" t="n">
        <f aca="false">(F279+G279+H279)*((1+D279)^(1/12)-1)</f>
        <v>2316.75629964697</v>
      </c>
      <c r="K279" s="56" t="n">
        <f aca="false">(F279+G279+H279+J279)*(Inputs!$C$14+IF(B279&lt;=10,Inputs!$C$12,Inputs!$C$13))/12</f>
        <v>206.030745316716</v>
      </c>
      <c r="L279" s="56" t="n">
        <f aca="false">IF(OR(E279=1,A279&lt;=Inputs!$C$15),0,MAX(Inputs!$C$8*I279-(F279+G279+H279+J279-K279),0))</f>
        <v>0</v>
      </c>
      <c r="M279" s="56" t="n">
        <f aca="false">L279*INDEX(Rates!$B$2:$C$101,C279+1,IF(Inputs!$C$5="Male",1,2))/1000/12*Inputs!$C$16</f>
        <v>0</v>
      </c>
      <c r="N279" s="56" t="n">
        <f aca="false">IF($V$1=1,MAX(F279+G279+H279+J279-K279-M279,0)*Inputs!$C$22/12,0)</f>
        <v>0</v>
      </c>
      <c r="O279" s="56" t="n">
        <f aca="false">IF(AND(MOD(A279,12)=0,B279&gt;=Inputs!$C$18),MAX(F279+G279+H279+J279-K279-M279-N279,0)*Inputs!$C$17,0)</f>
        <v>0</v>
      </c>
      <c r="P279" s="56" t="n">
        <f aca="false">F279+G279+H279+J279-K279-M279-N279+O279</f>
        <v>411855.459888115</v>
      </c>
      <c r="Q279" s="56" t="n">
        <f aca="false">IF(OR(E279=1,P279&lt;=0),0,P279)</f>
        <v>411855.459888115</v>
      </c>
      <c r="R279" s="15" t="n">
        <f aca="false">IF(OR(E279=1,AND(P279&lt;=0,I279&gt;0)),1,0)</f>
        <v>0</v>
      </c>
      <c r="S279" s="15" t="n">
        <f aca="false">IF(L279&gt;0,1,0)</f>
        <v>0</v>
      </c>
    </row>
    <row r="280" customFormat="false" ht="15" hidden="false" customHeight="false" outlineLevel="0" collapsed="false">
      <c r="A280" s="15" t="n">
        <v>279</v>
      </c>
      <c r="B280" s="15" t="n">
        <f aca="false">INT((A280-1)/12)+1</f>
        <v>24</v>
      </c>
      <c r="C280" s="15" t="n">
        <f aca="false">MIN(Inputs!$C$4+B280-1,99)</f>
        <v>97</v>
      </c>
      <c r="D280" s="55" t="n">
        <f aca="false">Inputs!$C$30</f>
        <v>0.07</v>
      </c>
      <c r="E280" s="15" t="n">
        <f aca="false">R279</f>
        <v>0</v>
      </c>
      <c r="F280" s="56" t="n">
        <f aca="false">Q279</f>
        <v>411855.459888115</v>
      </c>
      <c r="G280" s="56" t="n">
        <f aca="false">IF(AND(MOD(A280-1,12)=0,B280&lt;=Inputs!$C$7,E280=0),Inputs!$C$6,0)</f>
        <v>0</v>
      </c>
      <c r="H280" s="56" t="n">
        <f aca="false">IF(B280=1,G280*Inputs!$C$9,0)</f>
        <v>0</v>
      </c>
      <c r="I280" s="56" t="n">
        <f aca="false">I279+G280</f>
        <v>120000</v>
      </c>
      <c r="J280" s="56" t="n">
        <f aca="false">(F280+G280+H280)*((1+D280)^(1/12)-1)</f>
        <v>2328.69064880406</v>
      </c>
      <c r="K280" s="56" t="n">
        <f aca="false">(F280+G280+H280+J280)*(Inputs!$C$14+IF(B280&lt;=10,Inputs!$C$12,Inputs!$C$13))/12</f>
        <v>207.092075268459</v>
      </c>
      <c r="L280" s="56" t="n">
        <f aca="false">IF(OR(E280=1,A280&lt;=Inputs!$C$15),0,MAX(Inputs!$C$8*I280-(F280+G280+H280+J280-K280),0))</f>
        <v>0</v>
      </c>
      <c r="M280" s="56" t="n">
        <f aca="false">L280*INDEX(Rates!$B$2:$C$101,C280+1,IF(Inputs!$C$5="Male",1,2))/1000/12*Inputs!$C$16</f>
        <v>0</v>
      </c>
      <c r="N280" s="56" t="n">
        <f aca="false">IF($V$1=1,MAX(F280+G280+H280+J280-K280-M280,0)*Inputs!$C$22/12,0)</f>
        <v>0</v>
      </c>
      <c r="O280" s="56" t="n">
        <f aca="false">IF(AND(MOD(A280,12)=0,B280&gt;=Inputs!$C$18),MAX(F280+G280+H280+J280-K280-M280-N280,0)*Inputs!$C$17,0)</f>
        <v>0</v>
      </c>
      <c r="P280" s="56" t="n">
        <f aca="false">F280+G280+H280+J280-K280-M280-N280+O280</f>
        <v>413977.05846165</v>
      </c>
      <c r="Q280" s="56" t="n">
        <f aca="false">IF(OR(E280=1,P280&lt;=0),0,P280)</f>
        <v>413977.05846165</v>
      </c>
      <c r="R280" s="15" t="n">
        <f aca="false">IF(OR(E280=1,AND(P280&lt;=0,I280&gt;0)),1,0)</f>
        <v>0</v>
      </c>
      <c r="S280" s="15" t="n">
        <f aca="false">IF(L280&gt;0,1,0)</f>
        <v>0</v>
      </c>
    </row>
    <row r="281" customFormat="false" ht="15" hidden="false" customHeight="false" outlineLevel="0" collapsed="false">
      <c r="A281" s="15" t="n">
        <v>280</v>
      </c>
      <c r="B281" s="15" t="n">
        <f aca="false">INT((A281-1)/12)+1</f>
        <v>24</v>
      </c>
      <c r="C281" s="15" t="n">
        <f aca="false">MIN(Inputs!$C$4+B281-1,99)</f>
        <v>97</v>
      </c>
      <c r="D281" s="55" t="n">
        <f aca="false">Inputs!$C$30</f>
        <v>0.07</v>
      </c>
      <c r="E281" s="15" t="n">
        <f aca="false">R280</f>
        <v>0</v>
      </c>
      <c r="F281" s="56" t="n">
        <f aca="false">Q280</f>
        <v>413977.05846165</v>
      </c>
      <c r="G281" s="56" t="n">
        <f aca="false">IF(AND(MOD(A281-1,12)=0,B281&lt;=Inputs!$C$7,E281=0),Inputs!$C$6,0)</f>
        <v>0</v>
      </c>
      <c r="H281" s="56" t="n">
        <f aca="false">IF(B281=1,G281*Inputs!$C$9,0)</f>
        <v>0</v>
      </c>
      <c r="I281" s="56" t="n">
        <f aca="false">I280+G281</f>
        <v>120000</v>
      </c>
      <c r="J281" s="56" t="n">
        <f aca="false">(F281+G281+H281)*((1+D281)^(1/12)-1)</f>
        <v>2340.68647559254</v>
      </c>
      <c r="K281" s="56" t="n">
        <f aca="false">(F281+G281+H281+J281)*(Inputs!$C$14+IF(B281&lt;=10,Inputs!$C$12,Inputs!$C$13))/12</f>
        <v>208.158872468621</v>
      </c>
      <c r="L281" s="56" t="n">
        <f aca="false">IF(OR(E281=1,A281&lt;=Inputs!$C$15),0,MAX(Inputs!$C$8*I281-(F281+G281+H281+J281-K281),0))</f>
        <v>0</v>
      </c>
      <c r="M281" s="56" t="n">
        <f aca="false">L281*INDEX(Rates!$B$2:$C$101,C281+1,IF(Inputs!$C$5="Male",1,2))/1000/12*Inputs!$C$16</f>
        <v>0</v>
      </c>
      <c r="N281" s="56" t="n">
        <f aca="false">IF($V$1=1,MAX(F281+G281+H281+J281-K281-M281,0)*Inputs!$C$22/12,0)</f>
        <v>0</v>
      </c>
      <c r="O281" s="56" t="n">
        <f aca="false">IF(AND(MOD(A281,12)=0,B281&gt;=Inputs!$C$18),MAX(F281+G281+H281+J281-K281-M281-N281,0)*Inputs!$C$17,0)</f>
        <v>0</v>
      </c>
      <c r="P281" s="56" t="n">
        <f aca="false">F281+G281+H281+J281-K281-M281-N281+O281</f>
        <v>416109.586064774</v>
      </c>
      <c r="Q281" s="56" t="n">
        <f aca="false">IF(OR(E281=1,P281&lt;=0),0,P281)</f>
        <v>416109.586064774</v>
      </c>
      <c r="R281" s="15" t="n">
        <f aca="false">IF(OR(E281=1,AND(P281&lt;=0,I281&gt;0)),1,0)</f>
        <v>0</v>
      </c>
      <c r="S281" s="15" t="n">
        <f aca="false">IF(L281&gt;0,1,0)</f>
        <v>0</v>
      </c>
    </row>
    <row r="282" customFormat="false" ht="15" hidden="false" customHeight="false" outlineLevel="0" collapsed="false">
      <c r="A282" s="15" t="n">
        <v>281</v>
      </c>
      <c r="B282" s="15" t="n">
        <f aca="false">INT((A282-1)/12)+1</f>
        <v>24</v>
      </c>
      <c r="C282" s="15" t="n">
        <f aca="false">MIN(Inputs!$C$4+B282-1,99)</f>
        <v>97</v>
      </c>
      <c r="D282" s="55" t="n">
        <f aca="false">Inputs!$C$30</f>
        <v>0.07</v>
      </c>
      <c r="E282" s="15" t="n">
        <f aca="false">R281</f>
        <v>0</v>
      </c>
      <c r="F282" s="56" t="n">
        <f aca="false">Q281</f>
        <v>416109.586064774</v>
      </c>
      <c r="G282" s="56" t="n">
        <f aca="false">IF(AND(MOD(A282-1,12)=0,B282&lt;=Inputs!$C$7,E282=0),Inputs!$C$6,0)</f>
        <v>0</v>
      </c>
      <c r="H282" s="56" t="n">
        <f aca="false">IF(B282=1,G282*Inputs!$C$9,0)</f>
        <v>0</v>
      </c>
      <c r="I282" s="56" t="n">
        <f aca="false">I281+G282</f>
        <v>120000</v>
      </c>
      <c r="J282" s="56" t="n">
        <f aca="false">(F282+G282+H282)*((1+D282)^(1/12)-1)</f>
        <v>2352.74409670326</v>
      </c>
      <c r="K282" s="56" t="n">
        <f aca="false">(F282+G282+H282+J282)*(Inputs!$C$14+IF(B282&lt;=10,Inputs!$C$12,Inputs!$C$13))/12</f>
        <v>209.231165080739</v>
      </c>
      <c r="L282" s="56" t="n">
        <f aca="false">IF(OR(E282=1,A282&lt;=Inputs!$C$15),0,MAX(Inputs!$C$8*I282-(F282+G282+H282+J282-K282),0))</f>
        <v>0</v>
      </c>
      <c r="M282" s="56" t="n">
        <f aca="false">L282*INDEX(Rates!$B$2:$C$101,C282+1,IF(Inputs!$C$5="Male",1,2))/1000/12*Inputs!$C$16</f>
        <v>0</v>
      </c>
      <c r="N282" s="56" t="n">
        <f aca="false">IF($V$1=1,MAX(F282+G282+H282+J282-K282-M282,0)*Inputs!$C$22/12,0)</f>
        <v>0</v>
      </c>
      <c r="O282" s="56" t="n">
        <f aca="false">IF(AND(MOD(A282,12)=0,B282&gt;=Inputs!$C$18),MAX(F282+G282+H282+J282-K282-M282-N282,0)*Inputs!$C$17,0)</f>
        <v>0</v>
      </c>
      <c r="P282" s="56" t="n">
        <f aca="false">F282+G282+H282+J282-K282-M282-N282+O282</f>
        <v>418253.098996397</v>
      </c>
      <c r="Q282" s="56" t="n">
        <f aca="false">IF(OR(E282=1,P282&lt;=0),0,P282)</f>
        <v>418253.098996397</v>
      </c>
      <c r="R282" s="15" t="n">
        <f aca="false">IF(OR(E282=1,AND(P282&lt;=0,I282&gt;0)),1,0)</f>
        <v>0</v>
      </c>
      <c r="S282" s="15" t="n">
        <f aca="false">IF(L282&gt;0,1,0)</f>
        <v>0</v>
      </c>
    </row>
    <row r="283" customFormat="false" ht="15" hidden="false" customHeight="false" outlineLevel="0" collapsed="false">
      <c r="A283" s="15" t="n">
        <v>282</v>
      </c>
      <c r="B283" s="15" t="n">
        <f aca="false">INT((A283-1)/12)+1</f>
        <v>24</v>
      </c>
      <c r="C283" s="15" t="n">
        <f aca="false">MIN(Inputs!$C$4+B283-1,99)</f>
        <v>97</v>
      </c>
      <c r="D283" s="55" t="n">
        <f aca="false">Inputs!$C$30</f>
        <v>0.07</v>
      </c>
      <c r="E283" s="15" t="n">
        <f aca="false">R282</f>
        <v>0</v>
      </c>
      <c r="F283" s="56" t="n">
        <f aca="false">Q282</f>
        <v>418253.098996397</v>
      </c>
      <c r="G283" s="56" t="n">
        <f aca="false">IF(AND(MOD(A283-1,12)=0,B283&lt;=Inputs!$C$7,E283=0),Inputs!$C$6,0)</f>
        <v>0</v>
      </c>
      <c r="H283" s="56" t="n">
        <f aca="false">IF(B283=1,G283*Inputs!$C$9,0)</f>
        <v>0</v>
      </c>
      <c r="I283" s="56" t="n">
        <f aca="false">I282+G283</f>
        <v>120000</v>
      </c>
      <c r="J283" s="56" t="n">
        <f aca="false">(F283+G283+H283)*((1+D283)^(1/12)-1)</f>
        <v>2364.86383045844</v>
      </c>
      <c r="K283" s="56" t="n">
        <f aca="false">(F283+G283+H283+J283)*(Inputs!$C$14+IF(B283&lt;=10,Inputs!$C$12,Inputs!$C$13))/12</f>
        <v>210.308981413427</v>
      </c>
      <c r="L283" s="56" t="n">
        <f aca="false">IF(OR(E283=1,A283&lt;=Inputs!$C$15),0,MAX(Inputs!$C$8*I283-(F283+G283+H283+J283-K283),0))</f>
        <v>0</v>
      </c>
      <c r="M283" s="56" t="n">
        <f aca="false">L283*INDEX(Rates!$B$2:$C$101,C283+1,IF(Inputs!$C$5="Male",1,2))/1000/12*Inputs!$C$16</f>
        <v>0</v>
      </c>
      <c r="N283" s="56" t="n">
        <f aca="false">IF($V$1=1,MAX(F283+G283+H283+J283-K283-M283,0)*Inputs!$C$22/12,0)</f>
        <v>0</v>
      </c>
      <c r="O283" s="56" t="n">
        <f aca="false">IF(AND(MOD(A283,12)=0,B283&gt;=Inputs!$C$18),MAX(F283+G283+H283+J283-K283-M283-N283,0)*Inputs!$C$17,0)</f>
        <v>0</v>
      </c>
      <c r="P283" s="56" t="n">
        <f aca="false">F283+G283+H283+J283-K283-M283-N283+O283</f>
        <v>420407.653845442</v>
      </c>
      <c r="Q283" s="56" t="n">
        <f aca="false">IF(OR(E283=1,P283&lt;=0),0,P283)</f>
        <v>420407.653845442</v>
      </c>
      <c r="R283" s="15" t="n">
        <f aca="false">IF(OR(E283=1,AND(P283&lt;=0,I283&gt;0)),1,0)</f>
        <v>0</v>
      </c>
      <c r="S283" s="15" t="n">
        <f aca="false">IF(L283&gt;0,1,0)</f>
        <v>0</v>
      </c>
    </row>
    <row r="284" customFormat="false" ht="15" hidden="false" customHeight="false" outlineLevel="0" collapsed="false">
      <c r="A284" s="15" t="n">
        <v>283</v>
      </c>
      <c r="B284" s="15" t="n">
        <f aca="false">INT((A284-1)/12)+1</f>
        <v>24</v>
      </c>
      <c r="C284" s="15" t="n">
        <f aca="false">MIN(Inputs!$C$4+B284-1,99)</f>
        <v>97</v>
      </c>
      <c r="D284" s="55" t="n">
        <f aca="false">Inputs!$C$30</f>
        <v>0.07</v>
      </c>
      <c r="E284" s="15" t="n">
        <f aca="false">R283</f>
        <v>0</v>
      </c>
      <c r="F284" s="56" t="n">
        <f aca="false">Q283</f>
        <v>420407.653845442</v>
      </c>
      <c r="G284" s="56" t="n">
        <f aca="false">IF(AND(MOD(A284-1,12)=0,B284&lt;=Inputs!$C$7,E284=0),Inputs!$C$6,0)</f>
        <v>0</v>
      </c>
      <c r="H284" s="56" t="n">
        <f aca="false">IF(B284=1,G284*Inputs!$C$9,0)</f>
        <v>0</v>
      </c>
      <c r="I284" s="56" t="n">
        <f aca="false">I283+G284</f>
        <v>120000</v>
      </c>
      <c r="J284" s="56" t="n">
        <f aca="false">(F284+G284+H284)*((1+D284)^(1/12)-1)</f>
        <v>2377.04599682008</v>
      </c>
      <c r="K284" s="56" t="n">
        <f aca="false">(F284+G284+H284+J284)*(Inputs!$C$14+IF(B284&lt;=10,Inputs!$C$12,Inputs!$C$13))/12</f>
        <v>211.392349921131</v>
      </c>
      <c r="L284" s="56" t="n">
        <f aca="false">IF(OR(E284=1,A284&lt;=Inputs!$C$15),0,MAX(Inputs!$C$8*I284-(F284+G284+H284+J284-K284),0))</f>
        <v>0</v>
      </c>
      <c r="M284" s="56" t="n">
        <f aca="false">L284*INDEX(Rates!$B$2:$C$101,C284+1,IF(Inputs!$C$5="Male",1,2))/1000/12*Inputs!$C$16</f>
        <v>0</v>
      </c>
      <c r="N284" s="56" t="n">
        <f aca="false">IF($V$1=1,MAX(F284+G284+H284+J284-K284-M284,0)*Inputs!$C$22/12,0)</f>
        <v>0</v>
      </c>
      <c r="O284" s="56" t="n">
        <f aca="false">IF(AND(MOD(A284,12)=0,B284&gt;=Inputs!$C$18),MAX(F284+G284+H284+J284-K284-M284-N284,0)*Inputs!$C$17,0)</f>
        <v>0</v>
      </c>
      <c r="P284" s="56" t="n">
        <f aca="false">F284+G284+H284+J284-K284-M284-N284+O284</f>
        <v>422573.307492341</v>
      </c>
      <c r="Q284" s="56" t="n">
        <f aca="false">IF(OR(E284=1,P284&lt;=0),0,P284)</f>
        <v>422573.307492341</v>
      </c>
      <c r="R284" s="15" t="n">
        <f aca="false">IF(OR(E284=1,AND(P284&lt;=0,I284&gt;0)),1,0)</f>
        <v>0</v>
      </c>
      <c r="S284" s="15" t="n">
        <f aca="false">IF(L284&gt;0,1,0)</f>
        <v>0</v>
      </c>
    </row>
    <row r="285" customFormat="false" ht="15" hidden="false" customHeight="false" outlineLevel="0" collapsed="false">
      <c r="A285" s="15" t="n">
        <v>284</v>
      </c>
      <c r="B285" s="15" t="n">
        <f aca="false">INT((A285-1)/12)+1</f>
        <v>24</v>
      </c>
      <c r="C285" s="15" t="n">
        <f aca="false">MIN(Inputs!$C$4+B285-1,99)</f>
        <v>97</v>
      </c>
      <c r="D285" s="55" t="n">
        <f aca="false">Inputs!$C$30</f>
        <v>0.07</v>
      </c>
      <c r="E285" s="15" t="n">
        <f aca="false">R284</f>
        <v>0</v>
      </c>
      <c r="F285" s="56" t="n">
        <f aca="false">Q284</f>
        <v>422573.307492341</v>
      </c>
      <c r="G285" s="56" t="n">
        <f aca="false">IF(AND(MOD(A285-1,12)=0,B285&lt;=Inputs!$C$7,E285=0),Inputs!$C$6,0)</f>
        <v>0</v>
      </c>
      <c r="H285" s="56" t="n">
        <f aca="false">IF(B285=1,G285*Inputs!$C$9,0)</f>
        <v>0</v>
      </c>
      <c r="I285" s="56" t="n">
        <f aca="false">I284+G285</f>
        <v>120000</v>
      </c>
      <c r="J285" s="56" t="n">
        <f aca="false">(F285+G285+H285)*((1+D285)^(1/12)-1)</f>
        <v>2389.29091739841</v>
      </c>
      <c r="K285" s="56" t="n">
        <f aca="false">(F285+G285+H285+J285)*(Inputs!$C$14+IF(B285&lt;=10,Inputs!$C$12,Inputs!$C$13))/12</f>
        <v>212.48129920487</v>
      </c>
      <c r="L285" s="56" t="n">
        <f aca="false">IF(OR(E285=1,A285&lt;=Inputs!$C$15),0,MAX(Inputs!$C$8*I285-(F285+G285+H285+J285-K285),0))</f>
        <v>0</v>
      </c>
      <c r="M285" s="56" t="n">
        <f aca="false">L285*INDEX(Rates!$B$2:$C$101,C285+1,IF(Inputs!$C$5="Male",1,2))/1000/12*Inputs!$C$16</f>
        <v>0</v>
      </c>
      <c r="N285" s="56" t="n">
        <f aca="false">IF($V$1=1,MAX(F285+G285+H285+J285-K285-M285,0)*Inputs!$C$22/12,0)</f>
        <v>0</v>
      </c>
      <c r="O285" s="56" t="n">
        <f aca="false">IF(AND(MOD(A285,12)=0,B285&gt;=Inputs!$C$18),MAX(F285+G285+H285+J285-K285-M285-N285,0)*Inputs!$C$17,0)</f>
        <v>0</v>
      </c>
      <c r="P285" s="56" t="n">
        <f aca="false">F285+G285+H285+J285-K285-M285-N285+O285</f>
        <v>424750.117110534</v>
      </c>
      <c r="Q285" s="56" t="n">
        <f aca="false">IF(OR(E285=1,P285&lt;=0),0,P285)</f>
        <v>424750.117110534</v>
      </c>
      <c r="R285" s="15" t="n">
        <f aca="false">IF(OR(E285=1,AND(P285&lt;=0,I285&gt;0)),1,0)</f>
        <v>0</v>
      </c>
      <c r="S285" s="15" t="n">
        <f aca="false">IF(L285&gt;0,1,0)</f>
        <v>0</v>
      </c>
    </row>
    <row r="286" customFormat="false" ht="15" hidden="false" customHeight="false" outlineLevel="0" collapsed="false">
      <c r="A286" s="15" t="n">
        <v>285</v>
      </c>
      <c r="B286" s="15" t="n">
        <f aca="false">INT((A286-1)/12)+1</f>
        <v>24</v>
      </c>
      <c r="C286" s="15" t="n">
        <f aca="false">MIN(Inputs!$C$4+B286-1,99)</f>
        <v>97</v>
      </c>
      <c r="D286" s="55" t="n">
        <f aca="false">Inputs!$C$30</f>
        <v>0.07</v>
      </c>
      <c r="E286" s="15" t="n">
        <f aca="false">R285</f>
        <v>0</v>
      </c>
      <c r="F286" s="56" t="n">
        <f aca="false">Q285</f>
        <v>424750.117110534</v>
      </c>
      <c r="G286" s="56" t="n">
        <f aca="false">IF(AND(MOD(A286-1,12)=0,B286&lt;=Inputs!$C$7,E286=0),Inputs!$C$6,0)</f>
        <v>0</v>
      </c>
      <c r="H286" s="56" t="n">
        <f aca="false">IF(B286=1,G286*Inputs!$C$9,0)</f>
        <v>0</v>
      </c>
      <c r="I286" s="56" t="n">
        <f aca="false">I285+G286</f>
        <v>120000</v>
      </c>
      <c r="J286" s="56" t="n">
        <f aca="false">(F286+G286+H286)*((1+D286)^(1/12)-1)</f>
        <v>2401.59891546038</v>
      </c>
      <c r="K286" s="56" t="n">
        <f aca="false">(F286+G286+H286+J286)*(Inputs!$C$14+IF(B286&lt;=10,Inputs!$C$12,Inputs!$C$13))/12</f>
        <v>213.575858012997</v>
      </c>
      <c r="L286" s="56" t="n">
        <f aca="false">IF(OR(E286=1,A286&lt;=Inputs!$C$15),0,MAX(Inputs!$C$8*I286-(F286+G286+H286+J286-K286),0))</f>
        <v>0</v>
      </c>
      <c r="M286" s="56" t="n">
        <f aca="false">L286*INDEX(Rates!$B$2:$C$101,C286+1,IF(Inputs!$C$5="Male",1,2))/1000/12*Inputs!$C$16</f>
        <v>0</v>
      </c>
      <c r="N286" s="56" t="n">
        <f aca="false">IF($V$1=1,MAX(F286+G286+H286+J286-K286-M286,0)*Inputs!$C$22/12,0)</f>
        <v>0</v>
      </c>
      <c r="O286" s="56" t="n">
        <f aca="false">IF(AND(MOD(A286,12)=0,B286&gt;=Inputs!$C$18),MAX(F286+G286+H286+J286-K286-M286-N286,0)*Inputs!$C$17,0)</f>
        <v>0</v>
      </c>
      <c r="P286" s="56" t="n">
        <f aca="false">F286+G286+H286+J286-K286-M286-N286+O286</f>
        <v>426938.140167981</v>
      </c>
      <c r="Q286" s="56" t="n">
        <f aca="false">IF(OR(E286=1,P286&lt;=0),0,P286)</f>
        <v>426938.140167981</v>
      </c>
      <c r="R286" s="15" t="n">
        <f aca="false">IF(OR(E286=1,AND(P286&lt;=0,I286&gt;0)),1,0)</f>
        <v>0</v>
      </c>
      <c r="S286" s="15" t="n">
        <f aca="false">IF(L286&gt;0,1,0)</f>
        <v>0</v>
      </c>
    </row>
    <row r="287" customFormat="false" ht="15" hidden="false" customHeight="false" outlineLevel="0" collapsed="false">
      <c r="A287" s="15" t="n">
        <v>286</v>
      </c>
      <c r="B287" s="15" t="n">
        <f aca="false">INT((A287-1)/12)+1</f>
        <v>24</v>
      </c>
      <c r="C287" s="15" t="n">
        <f aca="false">MIN(Inputs!$C$4+B287-1,99)</f>
        <v>97</v>
      </c>
      <c r="D287" s="55" t="n">
        <f aca="false">Inputs!$C$30</f>
        <v>0.07</v>
      </c>
      <c r="E287" s="15" t="n">
        <f aca="false">R286</f>
        <v>0</v>
      </c>
      <c r="F287" s="56" t="n">
        <f aca="false">Q286</f>
        <v>426938.140167981</v>
      </c>
      <c r="G287" s="56" t="n">
        <f aca="false">IF(AND(MOD(A287-1,12)=0,B287&lt;=Inputs!$C$7,E287=0),Inputs!$C$6,0)</f>
        <v>0</v>
      </c>
      <c r="H287" s="56" t="n">
        <f aca="false">IF(B287=1,G287*Inputs!$C$9,0)</f>
        <v>0</v>
      </c>
      <c r="I287" s="56" t="n">
        <f aca="false">I286+G287</f>
        <v>120000</v>
      </c>
      <c r="J287" s="56" t="n">
        <f aca="false">(F287+G287+H287)*((1+D287)^(1/12)-1)</f>
        <v>2413.97031593818</v>
      </c>
      <c r="K287" s="56" t="n">
        <f aca="false">(F287+G287+H287+J287)*(Inputs!$C$14+IF(B287&lt;=10,Inputs!$C$12,Inputs!$C$13))/12</f>
        <v>214.67605524196</v>
      </c>
      <c r="L287" s="56" t="n">
        <f aca="false">IF(OR(E287=1,A287&lt;=Inputs!$C$15),0,MAX(Inputs!$C$8*I287-(F287+G287+H287+J287-K287),0))</f>
        <v>0</v>
      </c>
      <c r="M287" s="56" t="n">
        <f aca="false">L287*INDEX(Rates!$B$2:$C$101,C287+1,IF(Inputs!$C$5="Male",1,2))/1000/12*Inputs!$C$16</f>
        <v>0</v>
      </c>
      <c r="N287" s="56" t="n">
        <f aca="false">IF($V$1=1,MAX(F287+G287+H287+J287-K287-M287,0)*Inputs!$C$22/12,0)</f>
        <v>0</v>
      </c>
      <c r="O287" s="56" t="n">
        <f aca="false">IF(AND(MOD(A287,12)=0,B287&gt;=Inputs!$C$18),MAX(F287+G287+H287+J287-K287-M287-N287,0)*Inputs!$C$17,0)</f>
        <v>0</v>
      </c>
      <c r="P287" s="56" t="n">
        <f aca="false">F287+G287+H287+J287-K287-M287-N287+O287</f>
        <v>429137.434428678</v>
      </c>
      <c r="Q287" s="56" t="n">
        <f aca="false">IF(OR(E287=1,P287&lt;=0),0,P287)</f>
        <v>429137.434428678</v>
      </c>
      <c r="R287" s="15" t="n">
        <f aca="false">IF(OR(E287=1,AND(P287&lt;=0,I287&gt;0)),1,0)</f>
        <v>0</v>
      </c>
      <c r="S287" s="15" t="n">
        <f aca="false">IF(L287&gt;0,1,0)</f>
        <v>0</v>
      </c>
    </row>
    <row r="288" customFormat="false" ht="15" hidden="false" customHeight="false" outlineLevel="0" collapsed="false">
      <c r="A288" s="15" t="n">
        <v>287</v>
      </c>
      <c r="B288" s="15" t="n">
        <f aca="false">INT((A288-1)/12)+1</f>
        <v>24</v>
      </c>
      <c r="C288" s="15" t="n">
        <f aca="false">MIN(Inputs!$C$4+B288-1,99)</f>
        <v>97</v>
      </c>
      <c r="D288" s="55" t="n">
        <f aca="false">Inputs!$C$30</f>
        <v>0.07</v>
      </c>
      <c r="E288" s="15" t="n">
        <f aca="false">R287</f>
        <v>0</v>
      </c>
      <c r="F288" s="56" t="n">
        <f aca="false">Q287</f>
        <v>429137.434428678</v>
      </c>
      <c r="G288" s="56" t="n">
        <f aca="false">IF(AND(MOD(A288-1,12)=0,B288&lt;=Inputs!$C$7,E288=0),Inputs!$C$6,0)</f>
        <v>0</v>
      </c>
      <c r="H288" s="56" t="n">
        <f aca="false">IF(B288=1,G288*Inputs!$C$9,0)</f>
        <v>0</v>
      </c>
      <c r="I288" s="56" t="n">
        <f aca="false">I287+G288</f>
        <v>120000</v>
      </c>
      <c r="J288" s="56" t="n">
        <f aca="false">(F288+G288+H288)*((1+D288)^(1/12)-1)</f>
        <v>2426.40544543784</v>
      </c>
      <c r="K288" s="56" t="n">
        <f aca="false">(F288+G288+H288+J288)*(Inputs!$C$14+IF(B288&lt;=10,Inputs!$C$12,Inputs!$C$13))/12</f>
        <v>215.781919937058</v>
      </c>
      <c r="L288" s="56" t="n">
        <f aca="false">IF(OR(E288=1,A288&lt;=Inputs!$C$15),0,MAX(Inputs!$C$8*I288-(F288+G288+H288+J288-K288),0))</f>
        <v>0</v>
      </c>
      <c r="M288" s="56" t="n">
        <f aca="false">L288*INDEX(Rates!$B$2:$C$101,C288+1,IF(Inputs!$C$5="Male",1,2))/1000/12*Inputs!$C$16</f>
        <v>0</v>
      </c>
      <c r="N288" s="56" t="n">
        <f aca="false">IF($V$1=1,MAX(F288+G288+H288+J288-K288-M288,0)*Inputs!$C$22/12,0)</f>
        <v>0</v>
      </c>
      <c r="O288" s="56" t="n">
        <f aca="false">IF(AND(MOD(A288,12)=0,B288&gt;=Inputs!$C$18),MAX(F288+G288+H288+J288-K288-M288-N288,0)*Inputs!$C$17,0)</f>
        <v>0</v>
      </c>
      <c r="P288" s="56" t="n">
        <f aca="false">F288+G288+H288+J288-K288-M288-N288+O288</f>
        <v>431348.057954178</v>
      </c>
      <c r="Q288" s="56" t="n">
        <f aca="false">IF(OR(E288=1,P288&lt;=0),0,P288)</f>
        <v>431348.057954178</v>
      </c>
      <c r="R288" s="15" t="n">
        <f aca="false">IF(OR(E288=1,AND(P288&lt;=0,I288&gt;0)),1,0)</f>
        <v>0</v>
      </c>
      <c r="S288" s="15" t="n">
        <f aca="false">IF(L288&gt;0,1,0)</f>
        <v>0</v>
      </c>
    </row>
    <row r="289" customFormat="false" ht="15" hidden="false" customHeight="false" outlineLevel="0" collapsed="false">
      <c r="A289" s="15" t="n">
        <v>288</v>
      </c>
      <c r="B289" s="15" t="n">
        <f aca="false">INT((A289-1)/12)+1</f>
        <v>24</v>
      </c>
      <c r="C289" s="15" t="n">
        <f aca="false">MIN(Inputs!$C$4+B289-1,99)</f>
        <v>97</v>
      </c>
      <c r="D289" s="55" t="n">
        <f aca="false">Inputs!$C$30</f>
        <v>0.07</v>
      </c>
      <c r="E289" s="15" t="n">
        <f aca="false">R288</f>
        <v>0</v>
      </c>
      <c r="F289" s="56" t="n">
        <f aca="false">Q288</f>
        <v>431348.057954178</v>
      </c>
      <c r="G289" s="56" t="n">
        <f aca="false">IF(AND(MOD(A289-1,12)=0,B289&lt;=Inputs!$C$7,E289=0),Inputs!$C$6,0)</f>
        <v>0</v>
      </c>
      <c r="H289" s="56" t="n">
        <f aca="false">IF(B289=1,G289*Inputs!$C$9,0)</f>
        <v>0</v>
      </c>
      <c r="I289" s="56" t="n">
        <f aca="false">I288+G289</f>
        <v>120000</v>
      </c>
      <c r="J289" s="56" t="n">
        <f aca="false">(F289+G289+H289)*((1+D289)^(1/12)-1)</f>
        <v>2438.90463224784</v>
      </c>
      <c r="K289" s="56" t="n">
        <f aca="false">(F289+G289+H289+J289)*(Inputs!$C$14+IF(B289&lt;=10,Inputs!$C$12,Inputs!$C$13))/12</f>
        <v>216.893481293213</v>
      </c>
      <c r="L289" s="56" t="n">
        <f aca="false">IF(OR(E289=1,A289&lt;=Inputs!$C$15),0,MAX(Inputs!$C$8*I289-(F289+G289+H289+J289-K289),0))</f>
        <v>0</v>
      </c>
      <c r="M289" s="56" t="n">
        <f aca="false">L289*INDEX(Rates!$B$2:$C$101,C289+1,IF(Inputs!$C$5="Male",1,2))/1000/12*Inputs!$C$16</f>
        <v>0</v>
      </c>
      <c r="N289" s="56" t="n">
        <f aca="false">IF($V$1=1,MAX(F289+G289+H289+J289-K289-M289,0)*Inputs!$C$22/12,0)</f>
        <v>0</v>
      </c>
      <c r="O289" s="56" t="n">
        <f aca="false">IF(AND(MOD(A289,12)=0,B289&gt;=Inputs!$C$18),MAX(F289+G289+H289+J289-K289-M289-N289,0)*Inputs!$C$17,0)</f>
        <v>2167.85034552567</v>
      </c>
      <c r="P289" s="56" t="n">
        <f aca="false">F289+G289+H289+J289-K289-M289-N289+O289</f>
        <v>435737.919450659</v>
      </c>
      <c r="Q289" s="56" t="n">
        <f aca="false">IF(OR(E289=1,P289&lt;=0),0,P289)</f>
        <v>435737.919450659</v>
      </c>
      <c r="R289" s="15" t="n">
        <f aca="false">IF(OR(E289=1,AND(P289&lt;=0,I289&gt;0)),1,0)</f>
        <v>0</v>
      </c>
      <c r="S289" s="15" t="n">
        <f aca="false">IF(L289&gt;0,1,0)</f>
        <v>0</v>
      </c>
    </row>
    <row r="290" customFormat="false" ht="15" hidden="false" customHeight="false" outlineLevel="0" collapsed="false">
      <c r="A290" s="15" t="n">
        <v>289</v>
      </c>
      <c r="B290" s="15" t="n">
        <f aca="false">INT((A290-1)/12)+1</f>
        <v>25</v>
      </c>
      <c r="C290" s="15" t="n">
        <f aca="false">MIN(Inputs!$C$4+B290-1,99)</f>
        <v>98</v>
      </c>
      <c r="D290" s="55" t="n">
        <f aca="false">Inputs!$C$30</f>
        <v>0.07</v>
      </c>
      <c r="E290" s="15" t="n">
        <f aca="false">R289</f>
        <v>0</v>
      </c>
      <c r="F290" s="56" t="n">
        <f aca="false">Q289</f>
        <v>435737.919450659</v>
      </c>
      <c r="G290" s="56" t="n">
        <f aca="false">IF(AND(MOD(A290-1,12)=0,B290&lt;=Inputs!$C$7,E290=0),Inputs!$C$6,0)</f>
        <v>0</v>
      </c>
      <c r="H290" s="56" t="n">
        <f aca="false">IF(B290=1,G290*Inputs!$C$9,0)</f>
        <v>0</v>
      </c>
      <c r="I290" s="56" t="n">
        <f aca="false">I289+G290</f>
        <v>120000</v>
      </c>
      <c r="J290" s="56" t="n">
        <f aca="false">(F290+G290+H290)*((1+D290)^(1/12)-1)</f>
        <v>2463.72554737951</v>
      </c>
      <c r="K290" s="56" t="n">
        <f aca="false">(F290+G290+H290+J290)*(Inputs!$C$14+IF(B290&lt;=10,Inputs!$C$12,Inputs!$C$13))/12</f>
        <v>219.100822499019</v>
      </c>
      <c r="L290" s="56" t="n">
        <f aca="false">IF(OR(E290=1,A290&lt;=Inputs!$C$15),0,MAX(Inputs!$C$8*I290-(F290+G290+H290+J290-K290),0))</f>
        <v>0</v>
      </c>
      <c r="M290" s="56" t="n">
        <f aca="false">L290*INDEX(Rates!$B$2:$C$101,C290+1,IF(Inputs!$C$5="Male",1,2))/1000/12*Inputs!$C$16</f>
        <v>0</v>
      </c>
      <c r="N290" s="56" t="n">
        <f aca="false">IF($V$1=1,MAX(F290+G290+H290+J290-K290-M290,0)*Inputs!$C$22/12,0)</f>
        <v>0</v>
      </c>
      <c r="O290" s="56" t="n">
        <f aca="false">IF(AND(MOD(A290,12)=0,B290&gt;=Inputs!$C$18),MAX(F290+G290+H290+J290-K290-M290-N290,0)*Inputs!$C$17,0)</f>
        <v>0</v>
      </c>
      <c r="P290" s="56" t="n">
        <f aca="false">F290+G290+H290+J290-K290-M290-N290+O290</f>
        <v>437982.544175539</v>
      </c>
      <c r="Q290" s="56" t="n">
        <f aca="false">IF(OR(E290=1,P290&lt;=0),0,P290)</f>
        <v>437982.544175539</v>
      </c>
      <c r="R290" s="15" t="n">
        <f aca="false">IF(OR(E290=1,AND(P290&lt;=0,I290&gt;0)),1,0)</f>
        <v>0</v>
      </c>
      <c r="S290" s="15" t="n">
        <f aca="false">IF(L290&gt;0,1,0)</f>
        <v>0</v>
      </c>
    </row>
    <row r="291" customFormat="false" ht="15" hidden="false" customHeight="false" outlineLevel="0" collapsed="false">
      <c r="A291" s="15" t="n">
        <v>290</v>
      </c>
      <c r="B291" s="15" t="n">
        <f aca="false">INT((A291-1)/12)+1</f>
        <v>25</v>
      </c>
      <c r="C291" s="15" t="n">
        <f aca="false">MIN(Inputs!$C$4+B291-1,99)</f>
        <v>98</v>
      </c>
      <c r="D291" s="55" t="n">
        <f aca="false">Inputs!$C$30</f>
        <v>0.07</v>
      </c>
      <c r="E291" s="15" t="n">
        <f aca="false">R290</f>
        <v>0</v>
      </c>
      <c r="F291" s="56" t="n">
        <f aca="false">Q290</f>
        <v>437982.544175539</v>
      </c>
      <c r="G291" s="56" t="n">
        <f aca="false">IF(AND(MOD(A291-1,12)=0,B291&lt;=Inputs!$C$7,E291=0),Inputs!$C$6,0)</f>
        <v>0</v>
      </c>
      <c r="H291" s="56" t="n">
        <f aca="false">IF(B291=1,G291*Inputs!$C$9,0)</f>
        <v>0</v>
      </c>
      <c r="I291" s="56" t="n">
        <f aca="false">I290+G291</f>
        <v>120000</v>
      </c>
      <c r="J291" s="56" t="n">
        <f aca="false">(F291+G291+H291)*((1+D291)^(1/12)-1)</f>
        <v>2476.41698191415</v>
      </c>
      <c r="K291" s="56" t="n">
        <f aca="false">(F291+G291+H291+J291)*(Inputs!$C$14+IF(B291&lt;=10,Inputs!$C$12,Inputs!$C$13))/12</f>
        <v>220.229480578727</v>
      </c>
      <c r="L291" s="56" t="n">
        <f aca="false">IF(OR(E291=1,A291&lt;=Inputs!$C$15),0,MAX(Inputs!$C$8*I291-(F291+G291+H291+J291-K291),0))</f>
        <v>0</v>
      </c>
      <c r="M291" s="56" t="n">
        <f aca="false">L291*INDEX(Rates!$B$2:$C$101,C291+1,IF(Inputs!$C$5="Male",1,2))/1000/12*Inputs!$C$16</f>
        <v>0</v>
      </c>
      <c r="N291" s="56" t="n">
        <f aca="false">IF($V$1=1,MAX(F291+G291+H291+J291-K291-M291,0)*Inputs!$C$22/12,0)</f>
        <v>0</v>
      </c>
      <c r="O291" s="56" t="n">
        <f aca="false">IF(AND(MOD(A291,12)=0,B291&gt;=Inputs!$C$18),MAX(F291+G291+H291+J291-K291-M291-N291,0)*Inputs!$C$17,0)</f>
        <v>0</v>
      </c>
      <c r="P291" s="56" t="n">
        <f aca="false">F291+G291+H291+J291-K291-M291-N291+O291</f>
        <v>440238.731676875</v>
      </c>
      <c r="Q291" s="56" t="n">
        <f aca="false">IF(OR(E291=1,P291&lt;=0),0,P291)</f>
        <v>440238.731676875</v>
      </c>
      <c r="R291" s="15" t="n">
        <f aca="false">IF(OR(E291=1,AND(P291&lt;=0,I291&gt;0)),1,0)</f>
        <v>0</v>
      </c>
      <c r="S291" s="15" t="n">
        <f aca="false">IF(L291&gt;0,1,0)</f>
        <v>0</v>
      </c>
    </row>
    <row r="292" customFormat="false" ht="15" hidden="false" customHeight="false" outlineLevel="0" collapsed="false">
      <c r="A292" s="15" t="n">
        <v>291</v>
      </c>
      <c r="B292" s="15" t="n">
        <f aca="false">INT((A292-1)/12)+1</f>
        <v>25</v>
      </c>
      <c r="C292" s="15" t="n">
        <f aca="false">MIN(Inputs!$C$4+B292-1,99)</f>
        <v>98</v>
      </c>
      <c r="D292" s="55" t="n">
        <f aca="false">Inputs!$C$30</f>
        <v>0.07</v>
      </c>
      <c r="E292" s="15" t="n">
        <f aca="false">R291</f>
        <v>0</v>
      </c>
      <c r="F292" s="56" t="n">
        <f aca="false">Q291</f>
        <v>440238.731676875</v>
      </c>
      <c r="G292" s="56" t="n">
        <f aca="false">IF(AND(MOD(A292-1,12)=0,B292&lt;=Inputs!$C$7,E292=0),Inputs!$C$6,0)</f>
        <v>0</v>
      </c>
      <c r="H292" s="56" t="n">
        <f aca="false">IF(B292=1,G292*Inputs!$C$9,0)</f>
        <v>0</v>
      </c>
      <c r="I292" s="56" t="n">
        <f aca="false">I291+G292</f>
        <v>120000</v>
      </c>
      <c r="J292" s="56" t="n">
        <f aca="false">(F292+G292+H292)*((1+D292)^(1/12)-1)</f>
        <v>2489.17379406795</v>
      </c>
      <c r="K292" s="56" t="n">
        <f aca="false">(F292+G292+H292+J292)*(Inputs!$C$14+IF(B292&lt;=10,Inputs!$C$12,Inputs!$C$13))/12</f>
        <v>221.363952735471</v>
      </c>
      <c r="L292" s="56" t="n">
        <f aca="false">IF(OR(E292=1,A292&lt;=Inputs!$C$15),0,MAX(Inputs!$C$8*I292-(F292+G292+H292+J292-K292),0))</f>
        <v>0</v>
      </c>
      <c r="M292" s="56" t="n">
        <f aca="false">L292*INDEX(Rates!$B$2:$C$101,C292+1,IF(Inputs!$C$5="Male",1,2))/1000/12*Inputs!$C$16</f>
        <v>0</v>
      </c>
      <c r="N292" s="56" t="n">
        <f aca="false">IF($V$1=1,MAX(F292+G292+H292+J292-K292-M292,0)*Inputs!$C$22/12,0)</f>
        <v>0</v>
      </c>
      <c r="O292" s="56" t="n">
        <f aca="false">IF(AND(MOD(A292,12)=0,B292&gt;=Inputs!$C$18),MAX(F292+G292+H292+J292-K292-M292-N292,0)*Inputs!$C$17,0)</f>
        <v>0</v>
      </c>
      <c r="P292" s="56" t="n">
        <f aca="false">F292+G292+H292+J292-K292-M292-N292+O292</f>
        <v>442506.541518207</v>
      </c>
      <c r="Q292" s="56" t="n">
        <f aca="false">IF(OR(E292=1,P292&lt;=0),0,P292)</f>
        <v>442506.541518207</v>
      </c>
      <c r="R292" s="15" t="n">
        <f aca="false">IF(OR(E292=1,AND(P292&lt;=0,I292&gt;0)),1,0)</f>
        <v>0</v>
      </c>
      <c r="S292" s="15" t="n">
        <f aca="false">IF(L292&gt;0,1,0)</f>
        <v>0</v>
      </c>
    </row>
    <row r="293" customFormat="false" ht="15" hidden="false" customHeight="false" outlineLevel="0" collapsed="false">
      <c r="A293" s="15" t="n">
        <v>292</v>
      </c>
      <c r="B293" s="15" t="n">
        <f aca="false">INT((A293-1)/12)+1</f>
        <v>25</v>
      </c>
      <c r="C293" s="15" t="n">
        <f aca="false">MIN(Inputs!$C$4+B293-1,99)</f>
        <v>98</v>
      </c>
      <c r="D293" s="55" t="n">
        <f aca="false">Inputs!$C$30</f>
        <v>0.07</v>
      </c>
      <c r="E293" s="15" t="n">
        <f aca="false">R292</f>
        <v>0</v>
      </c>
      <c r="F293" s="56" t="n">
        <f aca="false">Q292</f>
        <v>442506.541518207</v>
      </c>
      <c r="G293" s="56" t="n">
        <f aca="false">IF(AND(MOD(A293-1,12)=0,B293&lt;=Inputs!$C$7,E293=0),Inputs!$C$6,0)</f>
        <v>0</v>
      </c>
      <c r="H293" s="56" t="n">
        <f aca="false">IF(B293=1,G293*Inputs!$C$9,0)</f>
        <v>0</v>
      </c>
      <c r="I293" s="56" t="n">
        <f aca="false">I292+G293</f>
        <v>120000</v>
      </c>
      <c r="J293" s="56" t="n">
        <f aca="false">(F293+G293+H293)*((1+D293)^(1/12)-1)</f>
        <v>2501.99632062183</v>
      </c>
      <c r="K293" s="56" t="n">
        <f aca="false">(F293+G293+H293+J293)*(Inputs!$C$14+IF(B293&lt;=10,Inputs!$C$12,Inputs!$C$13))/12</f>
        <v>222.504268919414</v>
      </c>
      <c r="L293" s="56" t="n">
        <f aca="false">IF(OR(E293=1,A293&lt;=Inputs!$C$15),0,MAX(Inputs!$C$8*I293-(F293+G293+H293+J293-K293),0))</f>
        <v>0</v>
      </c>
      <c r="M293" s="56" t="n">
        <f aca="false">L293*INDEX(Rates!$B$2:$C$101,C293+1,IF(Inputs!$C$5="Male",1,2))/1000/12*Inputs!$C$16</f>
        <v>0</v>
      </c>
      <c r="N293" s="56" t="n">
        <f aca="false">IF($V$1=1,MAX(F293+G293+H293+J293-K293-M293,0)*Inputs!$C$22/12,0)</f>
        <v>0</v>
      </c>
      <c r="O293" s="56" t="n">
        <f aca="false">IF(AND(MOD(A293,12)=0,B293&gt;=Inputs!$C$18),MAX(F293+G293+H293+J293-K293-M293-N293,0)*Inputs!$C$17,0)</f>
        <v>0</v>
      </c>
      <c r="P293" s="56" t="n">
        <f aca="false">F293+G293+H293+J293-K293-M293-N293+O293</f>
        <v>444786.033569909</v>
      </c>
      <c r="Q293" s="56" t="n">
        <f aca="false">IF(OR(E293=1,P293&lt;=0),0,P293)</f>
        <v>444786.033569909</v>
      </c>
      <c r="R293" s="15" t="n">
        <f aca="false">IF(OR(E293=1,AND(P293&lt;=0,I293&gt;0)),1,0)</f>
        <v>0</v>
      </c>
      <c r="S293" s="15" t="n">
        <f aca="false">IF(L293&gt;0,1,0)</f>
        <v>0</v>
      </c>
    </row>
    <row r="294" customFormat="false" ht="15" hidden="false" customHeight="false" outlineLevel="0" collapsed="false">
      <c r="A294" s="15" t="n">
        <v>293</v>
      </c>
      <c r="B294" s="15" t="n">
        <f aca="false">INT((A294-1)/12)+1</f>
        <v>25</v>
      </c>
      <c r="C294" s="15" t="n">
        <f aca="false">MIN(Inputs!$C$4+B294-1,99)</f>
        <v>98</v>
      </c>
      <c r="D294" s="55" t="n">
        <f aca="false">Inputs!$C$30</f>
        <v>0.07</v>
      </c>
      <c r="E294" s="15" t="n">
        <f aca="false">R293</f>
        <v>0</v>
      </c>
      <c r="F294" s="56" t="n">
        <f aca="false">Q293</f>
        <v>444786.033569909</v>
      </c>
      <c r="G294" s="56" t="n">
        <f aca="false">IF(AND(MOD(A294-1,12)=0,B294&lt;=Inputs!$C$7,E294=0),Inputs!$C$6,0)</f>
        <v>0</v>
      </c>
      <c r="H294" s="56" t="n">
        <f aca="false">IF(B294=1,G294*Inputs!$C$9,0)</f>
        <v>0</v>
      </c>
      <c r="I294" s="56" t="n">
        <f aca="false">I293+G294</f>
        <v>120000</v>
      </c>
      <c r="J294" s="56" t="n">
        <f aca="false">(F294+G294+H294)*((1+D294)^(1/12)-1)</f>
        <v>2514.88490009159</v>
      </c>
      <c r="K294" s="56" t="n">
        <f aca="false">(F294+G294+H294+J294)*(Inputs!$C$14+IF(B294&lt;=10,Inputs!$C$12,Inputs!$C$13))/12</f>
        <v>223.650459235001</v>
      </c>
      <c r="L294" s="56" t="n">
        <f aca="false">IF(OR(E294=1,A294&lt;=Inputs!$C$15),0,MAX(Inputs!$C$8*I294-(F294+G294+H294+J294-K294),0))</f>
        <v>0</v>
      </c>
      <c r="M294" s="56" t="n">
        <f aca="false">L294*INDEX(Rates!$B$2:$C$101,C294+1,IF(Inputs!$C$5="Male",1,2))/1000/12*Inputs!$C$16</f>
        <v>0</v>
      </c>
      <c r="N294" s="56" t="n">
        <f aca="false">IF($V$1=1,MAX(F294+G294+H294+J294-K294-M294,0)*Inputs!$C$22/12,0)</f>
        <v>0</v>
      </c>
      <c r="O294" s="56" t="n">
        <f aca="false">IF(AND(MOD(A294,12)=0,B294&gt;=Inputs!$C$18),MAX(F294+G294+H294+J294-K294-M294-N294,0)*Inputs!$C$17,0)</f>
        <v>0</v>
      </c>
      <c r="P294" s="56" t="n">
        <f aca="false">F294+G294+H294+J294-K294-M294-N294+O294</f>
        <v>447077.268010766</v>
      </c>
      <c r="Q294" s="56" t="n">
        <f aca="false">IF(OR(E294=1,P294&lt;=0),0,P294)</f>
        <v>447077.268010766</v>
      </c>
      <c r="R294" s="15" t="n">
        <f aca="false">IF(OR(E294=1,AND(P294&lt;=0,I294&gt;0)),1,0)</f>
        <v>0</v>
      </c>
      <c r="S294" s="15" t="n">
        <f aca="false">IF(L294&gt;0,1,0)</f>
        <v>0</v>
      </c>
    </row>
    <row r="295" customFormat="false" ht="15" hidden="false" customHeight="false" outlineLevel="0" collapsed="false">
      <c r="A295" s="15" t="n">
        <v>294</v>
      </c>
      <c r="B295" s="15" t="n">
        <f aca="false">INT((A295-1)/12)+1</f>
        <v>25</v>
      </c>
      <c r="C295" s="15" t="n">
        <f aca="false">MIN(Inputs!$C$4+B295-1,99)</f>
        <v>98</v>
      </c>
      <c r="D295" s="55" t="n">
        <f aca="false">Inputs!$C$30</f>
        <v>0.07</v>
      </c>
      <c r="E295" s="15" t="n">
        <f aca="false">R294</f>
        <v>0</v>
      </c>
      <c r="F295" s="56" t="n">
        <f aca="false">Q294</f>
        <v>447077.268010766</v>
      </c>
      <c r="G295" s="56" t="n">
        <f aca="false">IF(AND(MOD(A295-1,12)=0,B295&lt;=Inputs!$C$7,E295=0),Inputs!$C$6,0)</f>
        <v>0</v>
      </c>
      <c r="H295" s="56" t="n">
        <f aca="false">IF(B295=1,G295*Inputs!$C$9,0)</f>
        <v>0</v>
      </c>
      <c r="I295" s="56" t="n">
        <f aca="false">I294+G295</f>
        <v>120000</v>
      </c>
      <c r="J295" s="56" t="n">
        <f aca="false">(F295+G295+H295)*((1+D295)^(1/12)-1)</f>
        <v>2527.83987273682</v>
      </c>
      <c r="K295" s="56" t="n">
        <f aca="false">(F295+G295+H295+J295)*(Inputs!$C$14+IF(B295&lt;=10,Inputs!$C$12,Inputs!$C$13))/12</f>
        <v>224.802553941751</v>
      </c>
      <c r="L295" s="56" t="n">
        <f aca="false">IF(OR(E295=1,A295&lt;=Inputs!$C$15),0,MAX(Inputs!$C$8*I295-(F295+G295+H295+J295-K295),0))</f>
        <v>0</v>
      </c>
      <c r="M295" s="56" t="n">
        <f aca="false">L295*INDEX(Rates!$B$2:$C$101,C295+1,IF(Inputs!$C$5="Male",1,2))/1000/12*Inputs!$C$16</f>
        <v>0</v>
      </c>
      <c r="N295" s="56" t="n">
        <f aca="false">IF($V$1=1,MAX(F295+G295+H295+J295-K295-M295,0)*Inputs!$C$22/12,0)</f>
        <v>0</v>
      </c>
      <c r="O295" s="56" t="n">
        <f aca="false">IF(AND(MOD(A295,12)=0,B295&gt;=Inputs!$C$18),MAX(F295+G295+H295+J295-K295-M295-N295,0)*Inputs!$C$17,0)</f>
        <v>0</v>
      </c>
      <c r="P295" s="56" t="n">
        <f aca="false">F295+G295+H295+J295-K295-M295-N295+O295</f>
        <v>449380.305329561</v>
      </c>
      <c r="Q295" s="56" t="n">
        <f aca="false">IF(OR(E295=1,P295&lt;=0),0,P295)</f>
        <v>449380.305329561</v>
      </c>
      <c r="R295" s="15" t="n">
        <f aca="false">IF(OR(E295=1,AND(P295&lt;=0,I295&gt;0)),1,0)</f>
        <v>0</v>
      </c>
      <c r="S295" s="15" t="n">
        <f aca="false">IF(L295&gt;0,1,0)</f>
        <v>0</v>
      </c>
    </row>
    <row r="296" customFormat="false" ht="15" hidden="false" customHeight="false" outlineLevel="0" collapsed="false">
      <c r="A296" s="15" t="n">
        <v>295</v>
      </c>
      <c r="B296" s="15" t="n">
        <f aca="false">INT((A296-1)/12)+1</f>
        <v>25</v>
      </c>
      <c r="C296" s="15" t="n">
        <f aca="false">MIN(Inputs!$C$4+B296-1,99)</f>
        <v>98</v>
      </c>
      <c r="D296" s="55" t="n">
        <f aca="false">Inputs!$C$30</f>
        <v>0.07</v>
      </c>
      <c r="E296" s="15" t="n">
        <f aca="false">R295</f>
        <v>0</v>
      </c>
      <c r="F296" s="56" t="n">
        <f aca="false">Q295</f>
        <v>449380.305329561</v>
      </c>
      <c r="G296" s="56" t="n">
        <f aca="false">IF(AND(MOD(A296-1,12)=0,B296&lt;=Inputs!$C$7,E296=0),Inputs!$C$6,0)</f>
        <v>0</v>
      </c>
      <c r="H296" s="56" t="n">
        <f aca="false">IF(B296=1,G296*Inputs!$C$9,0)</f>
        <v>0</v>
      </c>
      <c r="I296" s="56" t="n">
        <f aca="false">I295+G296</f>
        <v>120000</v>
      </c>
      <c r="J296" s="56" t="n">
        <f aca="false">(F296+G296+H296)*((1+D296)^(1/12)-1)</f>
        <v>2540.86158056991</v>
      </c>
      <c r="K296" s="56" t="n">
        <f aca="false">(F296+G296+H296+J296)*(Inputs!$C$14+IF(B296&lt;=10,Inputs!$C$12,Inputs!$C$13))/12</f>
        <v>225.960583455066</v>
      </c>
      <c r="L296" s="56" t="n">
        <f aca="false">IF(OR(E296=1,A296&lt;=Inputs!$C$15),0,MAX(Inputs!$C$8*I296-(F296+G296+H296+J296-K296),0))</f>
        <v>0</v>
      </c>
      <c r="M296" s="56" t="n">
        <f aca="false">L296*INDEX(Rates!$B$2:$C$101,C296+1,IF(Inputs!$C$5="Male",1,2))/1000/12*Inputs!$C$16</f>
        <v>0</v>
      </c>
      <c r="N296" s="56" t="n">
        <f aca="false">IF($V$1=1,MAX(F296+G296+H296+J296-K296-M296,0)*Inputs!$C$22/12,0)</f>
        <v>0</v>
      </c>
      <c r="O296" s="56" t="n">
        <f aca="false">IF(AND(MOD(A296,12)=0,B296&gt;=Inputs!$C$18),MAX(F296+G296+H296+J296-K296-M296-N296,0)*Inputs!$C$17,0)</f>
        <v>0</v>
      </c>
      <c r="P296" s="56" t="n">
        <f aca="false">F296+G296+H296+J296-K296-M296-N296+O296</f>
        <v>451695.206326676</v>
      </c>
      <c r="Q296" s="56" t="n">
        <f aca="false">IF(OR(E296=1,P296&lt;=0),0,P296)</f>
        <v>451695.206326676</v>
      </c>
      <c r="R296" s="15" t="n">
        <f aca="false">IF(OR(E296=1,AND(P296&lt;=0,I296&gt;0)),1,0)</f>
        <v>0</v>
      </c>
      <c r="S296" s="15" t="n">
        <f aca="false">IF(L296&gt;0,1,0)</f>
        <v>0</v>
      </c>
    </row>
    <row r="297" customFormat="false" ht="15" hidden="false" customHeight="false" outlineLevel="0" collapsed="false">
      <c r="A297" s="15" t="n">
        <v>296</v>
      </c>
      <c r="B297" s="15" t="n">
        <f aca="false">INT((A297-1)/12)+1</f>
        <v>25</v>
      </c>
      <c r="C297" s="15" t="n">
        <f aca="false">MIN(Inputs!$C$4+B297-1,99)</f>
        <v>98</v>
      </c>
      <c r="D297" s="55" t="n">
        <f aca="false">Inputs!$C$30</f>
        <v>0.07</v>
      </c>
      <c r="E297" s="15" t="n">
        <f aca="false">R296</f>
        <v>0</v>
      </c>
      <c r="F297" s="56" t="n">
        <f aca="false">Q296</f>
        <v>451695.206326676</v>
      </c>
      <c r="G297" s="56" t="n">
        <f aca="false">IF(AND(MOD(A297-1,12)=0,B297&lt;=Inputs!$C$7,E297=0),Inputs!$C$6,0)</f>
        <v>0</v>
      </c>
      <c r="H297" s="56" t="n">
        <f aca="false">IF(B297=1,G297*Inputs!$C$9,0)</f>
        <v>0</v>
      </c>
      <c r="I297" s="56" t="n">
        <f aca="false">I296+G297</f>
        <v>120000</v>
      </c>
      <c r="J297" s="56" t="n">
        <f aca="false">(F297+G297+H297)*((1+D297)^(1/12)-1)</f>
        <v>2553.95036736505</v>
      </c>
      <c r="K297" s="56" t="n">
        <f aca="false">(F297+G297+H297+J297)*(Inputs!$C$14+IF(B297&lt;=10,Inputs!$C$12,Inputs!$C$13))/12</f>
        <v>227.124578347021</v>
      </c>
      <c r="L297" s="56" t="n">
        <f aca="false">IF(OR(E297=1,A297&lt;=Inputs!$C$15),0,MAX(Inputs!$C$8*I297-(F297+G297+H297+J297-K297),0))</f>
        <v>0</v>
      </c>
      <c r="M297" s="56" t="n">
        <f aca="false">L297*INDEX(Rates!$B$2:$C$101,C297+1,IF(Inputs!$C$5="Male",1,2))/1000/12*Inputs!$C$16</f>
        <v>0</v>
      </c>
      <c r="N297" s="56" t="n">
        <f aca="false">IF($V$1=1,MAX(F297+G297+H297+J297-K297-M297,0)*Inputs!$C$22/12,0)</f>
        <v>0</v>
      </c>
      <c r="O297" s="56" t="n">
        <f aca="false">IF(AND(MOD(A297,12)=0,B297&gt;=Inputs!$C$18),MAX(F297+G297+H297+J297-K297-M297-N297,0)*Inputs!$C$17,0)</f>
        <v>0</v>
      </c>
      <c r="P297" s="56" t="n">
        <f aca="false">F297+G297+H297+J297-K297-M297-N297+O297</f>
        <v>454022.032115694</v>
      </c>
      <c r="Q297" s="56" t="n">
        <f aca="false">IF(OR(E297=1,P297&lt;=0),0,P297)</f>
        <v>454022.032115694</v>
      </c>
      <c r="R297" s="15" t="n">
        <f aca="false">IF(OR(E297=1,AND(P297&lt;=0,I297&gt;0)),1,0)</f>
        <v>0</v>
      </c>
      <c r="S297" s="15" t="n">
        <f aca="false">IF(L297&gt;0,1,0)</f>
        <v>0</v>
      </c>
    </row>
    <row r="298" customFormat="false" ht="15" hidden="false" customHeight="false" outlineLevel="0" collapsed="false">
      <c r="A298" s="15" t="n">
        <v>297</v>
      </c>
      <c r="B298" s="15" t="n">
        <f aca="false">INT((A298-1)/12)+1</f>
        <v>25</v>
      </c>
      <c r="C298" s="15" t="n">
        <f aca="false">MIN(Inputs!$C$4+B298-1,99)</f>
        <v>98</v>
      </c>
      <c r="D298" s="55" t="n">
        <f aca="false">Inputs!$C$30</f>
        <v>0.07</v>
      </c>
      <c r="E298" s="15" t="n">
        <f aca="false">R297</f>
        <v>0</v>
      </c>
      <c r="F298" s="56" t="n">
        <f aca="false">Q297</f>
        <v>454022.032115694</v>
      </c>
      <c r="G298" s="56" t="n">
        <f aca="false">IF(AND(MOD(A298-1,12)=0,B298&lt;=Inputs!$C$7,E298=0),Inputs!$C$6,0)</f>
        <v>0</v>
      </c>
      <c r="H298" s="56" t="n">
        <f aca="false">IF(B298=1,G298*Inputs!$C$9,0)</f>
        <v>0</v>
      </c>
      <c r="I298" s="56" t="n">
        <f aca="false">I297+G298</f>
        <v>120000</v>
      </c>
      <c r="J298" s="56" t="n">
        <f aca="false">(F298+G298+H298)*((1+D298)^(1/12)-1)</f>
        <v>2567.10657866732</v>
      </c>
      <c r="K298" s="56" t="n">
        <f aca="false">(F298+G298+H298+J298)*(Inputs!$C$14+IF(B298&lt;=10,Inputs!$C$12,Inputs!$C$13))/12</f>
        <v>228.294569347181</v>
      </c>
      <c r="L298" s="56" t="n">
        <f aca="false">IF(OR(E298=1,A298&lt;=Inputs!$C$15),0,MAX(Inputs!$C$8*I298-(F298+G298+H298+J298-K298),0))</f>
        <v>0</v>
      </c>
      <c r="M298" s="56" t="n">
        <f aca="false">L298*INDEX(Rates!$B$2:$C$101,C298+1,IF(Inputs!$C$5="Male",1,2))/1000/12*Inputs!$C$16</f>
        <v>0</v>
      </c>
      <c r="N298" s="56" t="n">
        <f aca="false">IF($V$1=1,MAX(F298+G298+H298+J298-K298-M298,0)*Inputs!$C$22/12,0)</f>
        <v>0</v>
      </c>
      <c r="O298" s="56" t="n">
        <f aca="false">IF(AND(MOD(A298,12)=0,B298&gt;=Inputs!$C$18),MAX(F298+G298+H298+J298-K298-M298-N298,0)*Inputs!$C$17,0)</f>
        <v>0</v>
      </c>
      <c r="P298" s="56" t="n">
        <f aca="false">F298+G298+H298+J298-K298-M298-N298+O298</f>
        <v>456360.844125014</v>
      </c>
      <c r="Q298" s="56" t="n">
        <f aca="false">IF(OR(E298=1,P298&lt;=0),0,P298)</f>
        <v>456360.844125014</v>
      </c>
      <c r="R298" s="15" t="n">
        <f aca="false">IF(OR(E298=1,AND(P298&lt;=0,I298&gt;0)),1,0)</f>
        <v>0</v>
      </c>
      <c r="S298" s="15" t="n">
        <f aca="false">IF(L298&gt;0,1,0)</f>
        <v>0</v>
      </c>
    </row>
    <row r="299" customFormat="false" ht="15" hidden="false" customHeight="false" outlineLevel="0" collapsed="false">
      <c r="A299" s="15" t="n">
        <v>298</v>
      </c>
      <c r="B299" s="15" t="n">
        <f aca="false">INT((A299-1)/12)+1</f>
        <v>25</v>
      </c>
      <c r="C299" s="15" t="n">
        <f aca="false">MIN(Inputs!$C$4+B299-1,99)</f>
        <v>98</v>
      </c>
      <c r="D299" s="55" t="n">
        <f aca="false">Inputs!$C$30</f>
        <v>0.07</v>
      </c>
      <c r="E299" s="15" t="n">
        <f aca="false">R298</f>
        <v>0</v>
      </c>
      <c r="F299" s="56" t="n">
        <f aca="false">Q298</f>
        <v>456360.844125014</v>
      </c>
      <c r="G299" s="56" t="n">
        <f aca="false">IF(AND(MOD(A299-1,12)=0,B299&lt;=Inputs!$C$7,E299=0),Inputs!$C$6,0)</f>
        <v>0</v>
      </c>
      <c r="H299" s="56" t="n">
        <f aca="false">IF(B299=1,G299*Inputs!$C$9,0)</f>
        <v>0</v>
      </c>
      <c r="I299" s="56" t="n">
        <f aca="false">I298+G299</f>
        <v>120000</v>
      </c>
      <c r="J299" s="56" t="n">
        <f aca="false">(F299+G299+H299)*((1+D299)^(1/12)-1)</f>
        <v>2580.33056180183</v>
      </c>
      <c r="K299" s="56" t="n">
        <f aca="false">(F299+G299+H299+J299)*(Inputs!$C$14+IF(B299&lt;=10,Inputs!$C$12,Inputs!$C$13))/12</f>
        <v>229.470587343408</v>
      </c>
      <c r="L299" s="56" t="n">
        <f aca="false">IF(OR(E299=1,A299&lt;=Inputs!$C$15),0,MAX(Inputs!$C$8*I299-(F299+G299+H299+J299-K299),0))</f>
        <v>0</v>
      </c>
      <c r="M299" s="56" t="n">
        <f aca="false">L299*INDEX(Rates!$B$2:$C$101,C299+1,IF(Inputs!$C$5="Male",1,2))/1000/12*Inputs!$C$16</f>
        <v>0</v>
      </c>
      <c r="N299" s="56" t="n">
        <f aca="false">IF($V$1=1,MAX(F299+G299+H299+J299-K299-M299,0)*Inputs!$C$22/12,0)</f>
        <v>0</v>
      </c>
      <c r="O299" s="56" t="n">
        <f aca="false">IF(AND(MOD(A299,12)=0,B299&gt;=Inputs!$C$18),MAX(F299+G299+H299+J299-K299-M299-N299,0)*Inputs!$C$17,0)</f>
        <v>0</v>
      </c>
      <c r="P299" s="56" t="n">
        <f aca="false">F299+G299+H299+J299-K299-M299-N299+O299</f>
        <v>458711.704099473</v>
      </c>
      <c r="Q299" s="56" t="n">
        <f aca="false">IF(OR(E299=1,P299&lt;=0),0,P299)</f>
        <v>458711.704099473</v>
      </c>
      <c r="R299" s="15" t="n">
        <f aca="false">IF(OR(E299=1,AND(P299&lt;=0,I299&gt;0)),1,0)</f>
        <v>0</v>
      </c>
      <c r="S299" s="15" t="n">
        <f aca="false">IF(L299&gt;0,1,0)</f>
        <v>0</v>
      </c>
    </row>
    <row r="300" customFormat="false" ht="15" hidden="false" customHeight="false" outlineLevel="0" collapsed="false">
      <c r="A300" s="15" t="n">
        <v>299</v>
      </c>
      <c r="B300" s="15" t="n">
        <f aca="false">INT((A300-1)/12)+1</f>
        <v>25</v>
      </c>
      <c r="C300" s="15" t="n">
        <f aca="false">MIN(Inputs!$C$4+B300-1,99)</f>
        <v>98</v>
      </c>
      <c r="D300" s="55" t="n">
        <f aca="false">Inputs!$C$30</f>
        <v>0.07</v>
      </c>
      <c r="E300" s="15" t="n">
        <f aca="false">R299</f>
        <v>0</v>
      </c>
      <c r="F300" s="56" t="n">
        <f aca="false">Q299</f>
        <v>458711.704099473</v>
      </c>
      <c r="G300" s="56" t="n">
        <f aca="false">IF(AND(MOD(A300-1,12)=0,B300&lt;=Inputs!$C$7,E300=0),Inputs!$C$6,0)</f>
        <v>0</v>
      </c>
      <c r="H300" s="56" t="n">
        <f aca="false">IF(B300=1,G300*Inputs!$C$9,0)</f>
        <v>0</v>
      </c>
      <c r="I300" s="56" t="n">
        <f aca="false">I299+G300</f>
        <v>120000</v>
      </c>
      <c r="J300" s="56" t="n">
        <f aca="false">(F300+G300+H300)*((1+D300)^(1/12)-1)</f>
        <v>2593.62266588285</v>
      </c>
      <c r="K300" s="56" t="n">
        <f aca="false">(F300+G300+H300+J300)*(Inputs!$C$14+IF(B300&lt;=10,Inputs!$C$12,Inputs!$C$13))/12</f>
        <v>230.652663382678</v>
      </c>
      <c r="L300" s="56" t="n">
        <f aca="false">IF(OR(E300=1,A300&lt;=Inputs!$C$15),0,MAX(Inputs!$C$8*I300-(F300+G300+H300+J300-K300),0))</f>
        <v>0</v>
      </c>
      <c r="M300" s="56" t="n">
        <f aca="false">L300*INDEX(Rates!$B$2:$C$101,C300+1,IF(Inputs!$C$5="Male",1,2))/1000/12*Inputs!$C$16</f>
        <v>0</v>
      </c>
      <c r="N300" s="56" t="n">
        <f aca="false">IF($V$1=1,MAX(F300+G300+H300+J300-K300-M300,0)*Inputs!$C$22/12,0)</f>
        <v>0</v>
      </c>
      <c r="O300" s="56" t="n">
        <f aca="false">IF(AND(MOD(A300,12)=0,B300&gt;=Inputs!$C$18),MAX(F300+G300+H300+J300-K300-M300-N300,0)*Inputs!$C$17,0)</f>
        <v>0</v>
      </c>
      <c r="P300" s="56" t="n">
        <f aca="false">F300+G300+H300+J300-K300-M300-N300+O300</f>
        <v>461074.674101973</v>
      </c>
      <c r="Q300" s="56" t="n">
        <f aca="false">IF(OR(E300=1,P300&lt;=0),0,P300)</f>
        <v>461074.674101973</v>
      </c>
      <c r="R300" s="15" t="n">
        <f aca="false">IF(OR(E300=1,AND(P300&lt;=0,I300&gt;0)),1,0)</f>
        <v>0</v>
      </c>
      <c r="S300" s="15" t="n">
        <f aca="false">IF(L300&gt;0,1,0)</f>
        <v>0</v>
      </c>
    </row>
    <row r="301" customFormat="false" ht="15" hidden="false" customHeight="false" outlineLevel="0" collapsed="false">
      <c r="A301" s="15" t="n">
        <v>300</v>
      </c>
      <c r="B301" s="15" t="n">
        <f aca="false">INT((A301-1)/12)+1</f>
        <v>25</v>
      </c>
      <c r="C301" s="15" t="n">
        <f aca="false">MIN(Inputs!$C$4+B301-1,99)</f>
        <v>98</v>
      </c>
      <c r="D301" s="55" t="n">
        <f aca="false">Inputs!$C$30</f>
        <v>0.07</v>
      </c>
      <c r="E301" s="15" t="n">
        <f aca="false">R300</f>
        <v>0</v>
      </c>
      <c r="F301" s="56" t="n">
        <f aca="false">Q300</f>
        <v>461074.674101973</v>
      </c>
      <c r="G301" s="56" t="n">
        <f aca="false">IF(AND(MOD(A301-1,12)=0,B301&lt;=Inputs!$C$7,E301=0),Inputs!$C$6,0)</f>
        <v>0</v>
      </c>
      <c r="H301" s="56" t="n">
        <f aca="false">IF(B301=1,G301*Inputs!$C$9,0)</f>
        <v>0</v>
      </c>
      <c r="I301" s="56" t="n">
        <f aca="false">I300+G301</f>
        <v>120000</v>
      </c>
      <c r="J301" s="56" t="n">
        <f aca="false">(F301+G301+H301)*((1+D301)^(1/12)-1)</f>
        <v>2606.98324182306</v>
      </c>
      <c r="K301" s="56" t="n">
        <f aca="false">(F301+G301+H301+J301)*(Inputs!$C$14+IF(B301&lt;=10,Inputs!$C$12,Inputs!$C$13))/12</f>
        <v>231.840828671898</v>
      </c>
      <c r="L301" s="56" t="n">
        <f aca="false">IF(OR(E301=1,A301&lt;=Inputs!$C$15),0,MAX(Inputs!$C$8*I301-(F301+G301+H301+J301-K301),0))</f>
        <v>0</v>
      </c>
      <c r="M301" s="56" t="n">
        <f aca="false">L301*INDEX(Rates!$B$2:$C$101,C301+1,IF(Inputs!$C$5="Male",1,2))/1000/12*Inputs!$C$16</f>
        <v>0</v>
      </c>
      <c r="N301" s="56" t="n">
        <f aca="false">IF($V$1=1,MAX(F301+G301+H301+J301-K301-M301,0)*Inputs!$C$22/12,0)</f>
        <v>0</v>
      </c>
      <c r="O301" s="56" t="n">
        <f aca="false">IF(AND(MOD(A301,12)=0,B301&gt;=Inputs!$C$18),MAX(F301+G301+H301+J301-K301-M301-N301,0)*Inputs!$C$17,0)</f>
        <v>2317.24908257562</v>
      </c>
      <c r="P301" s="56" t="n">
        <f aca="false">F301+G301+H301+J301-K301-M301-N301+O301</f>
        <v>465767.0655977</v>
      </c>
      <c r="Q301" s="56" t="n">
        <f aca="false">IF(OR(E301=1,P301&lt;=0),0,P301)</f>
        <v>465767.0655977</v>
      </c>
      <c r="R301" s="15" t="n">
        <f aca="false">IF(OR(E301=1,AND(P301&lt;=0,I301&gt;0)),1,0)</f>
        <v>0</v>
      </c>
      <c r="S301" s="15" t="n">
        <f aca="false">IF(L301&gt;0,1,0)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9" min="1" style="0" width="14"/>
  </cols>
  <sheetData>
    <row r="1" customFormat="false" ht="23.85" hidden="false" customHeight="false" outlineLevel="0" collapsed="false">
      <c r="A1" s="52" t="s">
        <v>152</v>
      </c>
      <c r="B1" s="52" t="s">
        <v>77</v>
      </c>
      <c r="C1" s="52" t="s">
        <v>122</v>
      </c>
      <c r="D1" s="52" t="s">
        <v>153</v>
      </c>
      <c r="E1" s="52" t="s">
        <v>154</v>
      </c>
      <c r="F1" s="52" t="s">
        <v>155</v>
      </c>
      <c r="G1" s="52" t="s">
        <v>156</v>
      </c>
      <c r="H1" s="52" t="s">
        <v>157</v>
      </c>
      <c r="I1" s="52" t="s">
        <v>158</v>
      </c>
      <c r="J1" s="52" t="s">
        <v>159</v>
      </c>
      <c r="K1" s="52" t="s">
        <v>160</v>
      </c>
      <c r="L1" s="52" t="s">
        <v>161</v>
      </c>
      <c r="M1" s="52" t="s">
        <v>162</v>
      </c>
      <c r="N1" s="52" t="s">
        <v>163</v>
      </c>
      <c r="O1" s="52" t="s">
        <v>164</v>
      </c>
      <c r="P1" s="52" t="s">
        <v>165</v>
      </c>
      <c r="Q1" s="52" t="s">
        <v>166</v>
      </c>
      <c r="R1" s="52" t="s">
        <v>167</v>
      </c>
      <c r="S1" s="52" t="s">
        <v>168</v>
      </c>
      <c r="U1" s="53" t="s">
        <v>169</v>
      </c>
      <c r="V1" s="54" t="n">
        <v>1</v>
      </c>
    </row>
    <row r="2" customFormat="false" ht="15" hidden="false" customHeight="false" outlineLevel="0" collapsed="false">
      <c r="A2" s="15" t="n">
        <v>1</v>
      </c>
      <c r="B2" s="15" t="n">
        <f aca="false">INT((A2-1)/12)+1</f>
        <v>1</v>
      </c>
      <c r="C2" s="15" t="n">
        <f aca="false">MIN(Inputs!$C$4+B2-1,99)</f>
        <v>74</v>
      </c>
      <c r="D2" s="55" t="n">
        <f aca="false">Inputs!$C$30</f>
        <v>0.07</v>
      </c>
      <c r="E2" s="15" t="n">
        <v>0</v>
      </c>
      <c r="F2" s="56" t="n">
        <v>0</v>
      </c>
      <c r="G2" s="56" t="n">
        <f aca="false">IF(AND(MOD(A2-1,12)=0,B2&lt;=Inputs!$C$7,E2=0),Inputs!$C$6,0)</f>
        <v>24000</v>
      </c>
      <c r="H2" s="56" t="n">
        <f aca="false">IF(B2=1,G2*Inputs!$C$9,0)</f>
        <v>960</v>
      </c>
      <c r="I2" s="56" t="n">
        <f aca="false">G2</f>
        <v>24000</v>
      </c>
      <c r="J2" s="56" t="n">
        <f aca="false">(F2+G2+H2)*((1+D2)^(1/12)-1)</f>
        <v>141.127468869636</v>
      </c>
      <c r="K2" s="56" t="n">
        <f aca="false">(F2+G2+H2+J2)*(Inputs!$C$14+IF(B2&lt;=10,Inputs!$C$12,Inputs!$C$13))/12</f>
        <v>52.2940155601451</v>
      </c>
      <c r="L2" s="56" t="n">
        <f aca="false">IF(OR(E2=1,A2&lt;=Inputs!$C$15),0,MAX(Inputs!$C$8*I2-(F2+G2+H2+J2-K2),0))</f>
        <v>0</v>
      </c>
      <c r="M2" s="56" t="n">
        <f aca="false">L2*INDEX(Rates!$B$2:$C$101,C2+1,IF(Inputs!$C$5="Male",1,2))/1000/12*Inputs!$C$16</f>
        <v>0</v>
      </c>
      <c r="N2" s="56" t="n">
        <f aca="false">IF($V$1=1,MAX(F2+G2+H2+J2-K2-M2,0)*Inputs!$C$22/12,0)</f>
        <v>166.992223022063</v>
      </c>
      <c r="O2" s="56" t="n">
        <f aca="false">IF(AND(MOD(A2,12)=0,B2&gt;=Inputs!$C$18),MAX(F2+G2+H2+J2-K2-M2-N2,0)*Inputs!$C$17,0)</f>
        <v>0</v>
      </c>
      <c r="P2" s="56" t="n">
        <f aca="false">F2+G2+H2+J2-K2-M2-N2+O2</f>
        <v>24881.8412302874</v>
      </c>
      <c r="Q2" s="56" t="n">
        <f aca="false">IF(OR(E2=1,P2&lt;=0),0,P2)</f>
        <v>24881.8412302874</v>
      </c>
      <c r="R2" s="15" t="n">
        <f aca="false">IF(OR(E2=1,AND(P2&lt;=0,I2&gt;0)),1,0)</f>
        <v>0</v>
      </c>
      <c r="S2" s="15" t="n">
        <f aca="false">IF(L2&gt;0,1,0)</f>
        <v>0</v>
      </c>
      <c r="U2" s="36" t="s">
        <v>185</v>
      </c>
    </row>
    <row r="3" customFormat="false" ht="15" hidden="false" customHeight="false" outlineLevel="0" collapsed="false">
      <c r="A3" s="15" t="n">
        <v>2</v>
      </c>
      <c r="B3" s="15" t="n">
        <f aca="false">INT((A3-1)/12)+1</f>
        <v>1</v>
      </c>
      <c r="C3" s="15" t="n">
        <f aca="false">MIN(Inputs!$C$4+B3-1,99)</f>
        <v>74</v>
      </c>
      <c r="D3" s="55" t="n">
        <f aca="false">Inputs!$C$30</f>
        <v>0.07</v>
      </c>
      <c r="E3" s="15" t="n">
        <f aca="false">R2</f>
        <v>0</v>
      </c>
      <c r="F3" s="56" t="n">
        <f aca="false">Q2</f>
        <v>24881.8412302874</v>
      </c>
      <c r="G3" s="56" t="n">
        <f aca="false">IF(AND(MOD(A3-1,12)=0,B3&lt;=Inputs!$C$7,E3=0),Inputs!$C$6,0)</f>
        <v>0</v>
      </c>
      <c r="H3" s="56" t="n">
        <f aca="false">IF(B3=1,G3*Inputs!$C$9,0)</f>
        <v>0</v>
      </c>
      <c r="I3" s="56" t="n">
        <f aca="false">I2+G3</f>
        <v>24000</v>
      </c>
      <c r="J3" s="56" t="n">
        <f aca="false">(F3+G3+H3)*((1+D3)^(1/12)-1)</f>
        <v>140.68554782238</v>
      </c>
      <c r="K3" s="56" t="n">
        <f aca="false">(F3+G3+H3+J3)*(Inputs!$C$14+IF(B3&lt;=10,Inputs!$C$12,Inputs!$C$13))/12</f>
        <v>52.1302641210621</v>
      </c>
      <c r="L3" s="56" t="n">
        <f aca="false">IF(OR(E3=1,A3&lt;=Inputs!$C$15),0,MAX(Inputs!$C$8*I3-(F3+G3+H3+J3-K3),0))</f>
        <v>0</v>
      </c>
      <c r="M3" s="56" t="n">
        <f aca="false">L3*INDEX(Rates!$B$2:$C$101,C3+1,IF(Inputs!$C$5="Male",1,2))/1000/12*Inputs!$C$16</f>
        <v>0</v>
      </c>
      <c r="N3" s="56" t="n">
        <f aca="false">IF($V$1=1,MAX(F3+G3+H3+J3-K3-M3,0)*Inputs!$C$22/12,0)</f>
        <v>166.469310093258</v>
      </c>
      <c r="O3" s="56" t="n">
        <f aca="false">IF(AND(MOD(A3,12)=0,B3&gt;=Inputs!$C$18),MAX(F3+G3+H3+J3-K3-M3-N3,0)*Inputs!$C$17,0)</f>
        <v>0</v>
      </c>
      <c r="P3" s="56" t="n">
        <f aca="false">F3+G3+H3+J3-K3-M3-N3+O3</f>
        <v>24803.9272038955</v>
      </c>
      <c r="Q3" s="56" t="n">
        <f aca="false">IF(OR(E3=1,P3&lt;=0),0,P3)</f>
        <v>24803.9272038955</v>
      </c>
      <c r="R3" s="15" t="n">
        <f aca="false">IF(OR(E3=1,AND(P3&lt;=0,I3&gt;0)),1,0)</f>
        <v>0</v>
      </c>
      <c r="S3" s="15" t="n">
        <f aca="false">IF(L3&gt;0,1,0)</f>
        <v>0</v>
      </c>
    </row>
    <row r="4" customFormat="false" ht="15" hidden="false" customHeight="false" outlineLevel="0" collapsed="false">
      <c r="A4" s="15" t="n">
        <v>3</v>
      </c>
      <c r="B4" s="15" t="n">
        <f aca="false">INT((A4-1)/12)+1</f>
        <v>1</v>
      </c>
      <c r="C4" s="15" t="n">
        <f aca="false">MIN(Inputs!$C$4+B4-1,99)</f>
        <v>74</v>
      </c>
      <c r="D4" s="55" t="n">
        <f aca="false">Inputs!$C$30</f>
        <v>0.07</v>
      </c>
      <c r="E4" s="15" t="n">
        <f aca="false">R3</f>
        <v>0</v>
      </c>
      <c r="F4" s="56" t="n">
        <f aca="false">Q3</f>
        <v>24803.9272038955</v>
      </c>
      <c r="G4" s="56" t="n">
        <f aca="false">IF(AND(MOD(A4-1,12)=0,B4&lt;=Inputs!$C$7,E4=0),Inputs!$C$6,0)</f>
        <v>0</v>
      </c>
      <c r="H4" s="56" t="n">
        <f aca="false">IF(B4=1,G4*Inputs!$C$9,0)</f>
        <v>0</v>
      </c>
      <c r="I4" s="56" t="n">
        <f aca="false">I3+G4</f>
        <v>24000</v>
      </c>
      <c r="J4" s="56" t="n">
        <f aca="false">(F4+G4+H4)*((1+D4)^(1/12)-1)</f>
        <v>140.245010589442</v>
      </c>
      <c r="K4" s="56" t="n">
        <f aca="false">(F4+G4+H4+J4)*(Inputs!$C$14+IF(B4&lt;=10,Inputs!$C$12,Inputs!$C$13))/12</f>
        <v>51.9670254468436</v>
      </c>
      <c r="L4" s="56" t="n">
        <f aca="false">IF(OR(E4=1,A4&lt;=Inputs!$C$15),0,MAX(Inputs!$C$8*I4-(F4+G4+H4+J4-K4),0))</f>
        <v>0</v>
      </c>
      <c r="M4" s="56" t="n">
        <f aca="false">L4*INDEX(Rates!$B$2:$C$101,C4+1,IF(Inputs!$C$5="Male",1,2))/1000/12*Inputs!$C$16</f>
        <v>0</v>
      </c>
      <c r="N4" s="56" t="n">
        <f aca="false">IF($V$1=1,MAX(F4+G4+H4+J4-K4-M4,0)*Inputs!$C$22/12,0)</f>
        <v>165.948034593587</v>
      </c>
      <c r="O4" s="56" t="n">
        <f aca="false">IF(AND(MOD(A4,12)=0,B4&gt;=Inputs!$C$18),MAX(F4+G4+H4+J4-K4-M4-N4,0)*Inputs!$C$17,0)</f>
        <v>0</v>
      </c>
      <c r="P4" s="56" t="n">
        <f aca="false">F4+G4+H4+J4-K4-M4-N4+O4</f>
        <v>24726.2571544445</v>
      </c>
      <c r="Q4" s="56" t="n">
        <f aca="false">IF(OR(E4=1,P4&lt;=0),0,P4)</f>
        <v>24726.2571544445</v>
      </c>
      <c r="R4" s="15" t="n">
        <f aca="false">IF(OR(E4=1,AND(P4&lt;=0,I4&gt;0)),1,0)</f>
        <v>0</v>
      </c>
      <c r="S4" s="15" t="n">
        <f aca="false">IF(L4&gt;0,1,0)</f>
        <v>0</v>
      </c>
    </row>
    <row r="5" customFormat="false" ht="15" hidden="false" customHeight="false" outlineLevel="0" collapsed="false">
      <c r="A5" s="15" t="n">
        <v>4</v>
      </c>
      <c r="B5" s="15" t="n">
        <f aca="false">INT((A5-1)/12)+1</f>
        <v>1</v>
      </c>
      <c r="C5" s="15" t="n">
        <f aca="false">MIN(Inputs!$C$4+B5-1,99)</f>
        <v>74</v>
      </c>
      <c r="D5" s="55" t="n">
        <f aca="false">Inputs!$C$30</f>
        <v>0.07</v>
      </c>
      <c r="E5" s="15" t="n">
        <f aca="false">R4</f>
        <v>0</v>
      </c>
      <c r="F5" s="56" t="n">
        <f aca="false">Q4</f>
        <v>24726.2571544445</v>
      </c>
      <c r="G5" s="56" t="n">
        <f aca="false">IF(AND(MOD(A5-1,12)=0,B5&lt;=Inputs!$C$7,E5=0),Inputs!$C$6,0)</f>
        <v>0</v>
      </c>
      <c r="H5" s="56" t="n">
        <f aca="false">IF(B5=1,G5*Inputs!$C$9,0)</f>
        <v>0</v>
      </c>
      <c r="I5" s="56" t="n">
        <f aca="false">I4+G5</f>
        <v>24000</v>
      </c>
      <c r="J5" s="56" t="n">
        <f aca="false">(F5+G5+H5)*((1+D5)^(1/12)-1)</f>
        <v>139.805852837599</v>
      </c>
      <c r="K5" s="56" t="n">
        <f aca="false">(F5+G5+H5+J5)*(Inputs!$C$14+IF(B5&lt;=10,Inputs!$C$12,Inputs!$C$13))/12</f>
        <v>51.8042979318377</v>
      </c>
      <c r="L5" s="56" t="n">
        <f aca="false">IF(OR(E5=1,A5&lt;=Inputs!$C$15),0,MAX(Inputs!$C$8*I5-(F5+G5+H5+J5-K5),0))</f>
        <v>0</v>
      </c>
      <c r="M5" s="56" t="n">
        <f aca="false">L5*INDEX(Rates!$B$2:$C$101,C5+1,IF(Inputs!$C$5="Male",1,2))/1000/12*Inputs!$C$16</f>
        <v>0</v>
      </c>
      <c r="N5" s="56" t="n">
        <f aca="false">IF($V$1=1,MAX(F5+G5+H5+J5-K5-M5,0)*Inputs!$C$22/12,0)</f>
        <v>165.428391395668</v>
      </c>
      <c r="O5" s="56" t="n">
        <f aca="false">IF(AND(MOD(A5,12)=0,B5&gt;=Inputs!$C$18),MAX(F5+G5+H5+J5-K5-M5-N5,0)*Inputs!$C$17,0)</f>
        <v>0</v>
      </c>
      <c r="P5" s="56" t="n">
        <f aca="false">F5+G5+H5+J5-K5-M5-N5+O5</f>
        <v>24648.8303179546</v>
      </c>
      <c r="Q5" s="56" t="n">
        <f aca="false">IF(OR(E5=1,P5&lt;=0),0,P5)</f>
        <v>24648.8303179546</v>
      </c>
      <c r="R5" s="15" t="n">
        <f aca="false">IF(OR(E5=1,AND(P5&lt;=0,I5&gt;0)),1,0)</f>
        <v>0</v>
      </c>
      <c r="S5" s="15" t="n">
        <f aca="false">IF(L5&gt;0,1,0)</f>
        <v>0</v>
      </c>
    </row>
    <row r="6" customFormat="false" ht="15" hidden="false" customHeight="false" outlineLevel="0" collapsed="false">
      <c r="A6" s="15" t="n">
        <v>5</v>
      </c>
      <c r="B6" s="15" t="n">
        <f aca="false">INT((A6-1)/12)+1</f>
        <v>1</v>
      </c>
      <c r="C6" s="15" t="n">
        <f aca="false">MIN(Inputs!$C$4+B6-1,99)</f>
        <v>74</v>
      </c>
      <c r="D6" s="55" t="n">
        <f aca="false">Inputs!$C$30</f>
        <v>0.07</v>
      </c>
      <c r="E6" s="15" t="n">
        <f aca="false">R5</f>
        <v>0</v>
      </c>
      <c r="F6" s="56" t="n">
        <f aca="false">Q5</f>
        <v>24648.8303179546</v>
      </c>
      <c r="G6" s="56" t="n">
        <f aca="false">IF(AND(MOD(A6-1,12)=0,B6&lt;=Inputs!$C$7,E6=0),Inputs!$C$6,0)</f>
        <v>0</v>
      </c>
      <c r="H6" s="56" t="n">
        <f aca="false">IF(B6=1,G6*Inputs!$C$9,0)</f>
        <v>0</v>
      </c>
      <c r="I6" s="56" t="n">
        <f aca="false">I5+G6</f>
        <v>24000</v>
      </c>
      <c r="J6" s="56" t="n">
        <f aca="false">(F6+G6+H6)*((1+D6)^(1/12)-1)</f>
        <v>139.368070247198</v>
      </c>
      <c r="K6" s="56" t="n">
        <f aca="false">(F6+G6+H6+J6)*(Inputs!$C$14+IF(B6&lt;=10,Inputs!$C$12,Inputs!$C$13))/12</f>
        <v>51.6420799754204</v>
      </c>
      <c r="L6" s="56" t="n">
        <f aca="false">IF(OR(E6=1,A6&lt;=Inputs!$C$15),0,MAX(Inputs!$C$8*I6-(F6+G6+H6+J6-K6),0))</f>
        <v>0</v>
      </c>
      <c r="M6" s="56" t="n">
        <f aca="false">L6*INDEX(Rates!$B$2:$C$101,C6+1,IF(Inputs!$C$5="Male",1,2))/1000/12*Inputs!$C$16</f>
        <v>0</v>
      </c>
      <c r="N6" s="56" t="n">
        <f aca="false">IF($V$1=1,MAX(F6+G6+H6+J6-K6-M6,0)*Inputs!$C$22/12,0)</f>
        <v>164.910375388176</v>
      </c>
      <c r="O6" s="56" t="n">
        <f aca="false">IF(AND(MOD(A6,12)=0,B6&gt;=Inputs!$C$18),MAX(F6+G6+H6+J6-K6-M6-N6,0)*Inputs!$C$17,0)</f>
        <v>0</v>
      </c>
      <c r="P6" s="56" t="n">
        <f aca="false">F6+G6+H6+J6-K6-M6-N6+O6</f>
        <v>24571.6459328382</v>
      </c>
      <c r="Q6" s="56" t="n">
        <f aca="false">IF(OR(E6=1,P6&lt;=0),0,P6)</f>
        <v>24571.6459328382</v>
      </c>
      <c r="R6" s="15" t="n">
        <f aca="false">IF(OR(E6=1,AND(P6&lt;=0,I6&gt;0)),1,0)</f>
        <v>0</v>
      </c>
      <c r="S6" s="15" t="n">
        <f aca="false">IF(L6&gt;0,1,0)</f>
        <v>0</v>
      </c>
    </row>
    <row r="7" customFormat="false" ht="15" hidden="false" customHeight="false" outlineLevel="0" collapsed="false">
      <c r="A7" s="15" t="n">
        <v>6</v>
      </c>
      <c r="B7" s="15" t="n">
        <f aca="false">INT((A7-1)/12)+1</f>
        <v>1</v>
      </c>
      <c r="C7" s="15" t="n">
        <f aca="false">MIN(Inputs!$C$4+B7-1,99)</f>
        <v>74</v>
      </c>
      <c r="D7" s="55" t="n">
        <f aca="false">Inputs!$C$30</f>
        <v>0.07</v>
      </c>
      <c r="E7" s="15" t="n">
        <f aca="false">R6</f>
        <v>0</v>
      </c>
      <c r="F7" s="56" t="n">
        <f aca="false">Q6</f>
        <v>24571.6459328382</v>
      </c>
      <c r="G7" s="56" t="n">
        <f aca="false">IF(AND(MOD(A7-1,12)=0,B7&lt;=Inputs!$C$7,E7=0),Inputs!$C$6,0)</f>
        <v>0</v>
      </c>
      <c r="H7" s="56" t="n">
        <f aca="false">IF(B7=1,G7*Inputs!$C$9,0)</f>
        <v>0</v>
      </c>
      <c r="I7" s="56" t="n">
        <f aca="false">I6+G7</f>
        <v>24000</v>
      </c>
      <c r="J7" s="56" t="n">
        <f aca="false">(F7+G7+H7)*((1+D7)^(1/12)-1)</f>
        <v>138.931658512113</v>
      </c>
      <c r="K7" s="56" t="n">
        <f aca="false">(F7+G7+H7+J7)*(Inputs!$C$14+IF(B7&lt;=10,Inputs!$C$12,Inputs!$C$13))/12</f>
        <v>51.4803699819798</v>
      </c>
      <c r="L7" s="56" t="n">
        <f aca="false">IF(OR(E7=1,A7&lt;=Inputs!$C$15),0,MAX(Inputs!$C$8*I7-(F7+G7+H7+J7-K7),0))</f>
        <v>0</v>
      </c>
      <c r="M7" s="56" t="n">
        <f aca="false">L7*INDEX(Rates!$B$2:$C$101,C7+1,IF(Inputs!$C$5="Male",1,2))/1000/12*Inputs!$C$16</f>
        <v>0</v>
      </c>
      <c r="N7" s="56" t="n">
        <f aca="false">IF($V$1=1,MAX(F7+G7+H7+J7-K7-M7,0)*Inputs!$C$22/12,0)</f>
        <v>164.393981475789</v>
      </c>
      <c r="O7" s="56" t="n">
        <f aca="false">IF(AND(MOD(A7,12)=0,B7&gt;=Inputs!$C$18),MAX(F7+G7+H7+J7-K7-M7-N7,0)*Inputs!$C$17,0)</f>
        <v>0</v>
      </c>
      <c r="P7" s="56" t="n">
        <f aca="false">F7+G7+H7+J7-K7-M7-N7+O7</f>
        <v>24494.7032398925</v>
      </c>
      <c r="Q7" s="56" t="n">
        <f aca="false">IF(OR(E7=1,P7&lt;=0),0,P7)</f>
        <v>24494.7032398925</v>
      </c>
      <c r="R7" s="15" t="n">
        <f aca="false">IF(OR(E7=1,AND(P7&lt;=0,I7&gt;0)),1,0)</f>
        <v>0</v>
      </c>
      <c r="S7" s="15" t="n">
        <f aca="false">IF(L7&gt;0,1,0)</f>
        <v>0</v>
      </c>
    </row>
    <row r="8" customFormat="false" ht="15" hidden="false" customHeight="false" outlineLevel="0" collapsed="false">
      <c r="A8" s="15" t="n">
        <v>7</v>
      </c>
      <c r="B8" s="15" t="n">
        <f aca="false">INT((A8-1)/12)+1</f>
        <v>1</v>
      </c>
      <c r="C8" s="15" t="n">
        <f aca="false">MIN(Inputs!$C$4+B8-1,99)</f>
        <v>74</v>
      </c>
      <c r="D8" s="55" t="n">
        <f aca="false">Inputs!$C$30</f>
        <v>0.07</v>
      </c>
      <c r="E8" s="15" t="n">
        <f aca="false">R7</f>
        <v>0</v>
      </c>
      <c r="F8" s="56" t="n">
        <f aca="false">Q7</f>
        <v>24494.7032398925</v>
      </c>
      <c r="G8" s="56" t="n">
        <f aca="false">IF(AND(MOD(A8-1,12)=0,B8&lt;=Inputs!$C$7,E8=0),Inputs!$C$6,0)</f>
        <v>0</v>
      </c>
      <c r="H8" s="56" t="n">
        <f aca="false">IF(B8=1,G8*Inputs!$C$9,0)</f>
        <v>0</v>
      </c>
      <c r="I8" s="56" t="n">
        <f aca="false">I7+G8</f>
        <v>24000</v>
      </c>
      <c r="J8" s="56" t="n">
        <f aca="false">(F8+G8+H8)*((1+D8)^(1/12)-1)</f>
        <v>138.496613339699</v>
      </c>
      <c r="K8" s="56" t="n">
        <f aca="false">(F8+G8+H8+J8)*(Inputs!$C$14+IF(B8&lt;=10,Inputs!$C$12,Inputs!$C$13))/12</f>
        <v>51.3191663609005</v>
      </c>
      <c r="L8" s="56" t="n">
        <f aca="false">IF(OR(E8=1,A8&lt;=Inputs!$C$15),0,MAX(Inputs!$C$8*I8-(F8+G8+H8+J8-K8),0))</f>
        <v>0</v>
      </c>
      <c r="M8" s="56" t="n">
        <f aca="false">L8*INDEX(Rates!$B$2:$C$101,C8+1,IF(Inputs!$C$5="Male",1,2))/1000/12*Inputs!$C$16</f>
        <v>0</v>
      </c>
      <c r="N8" s="56" t="n">
        <f aca="false">IF($V$1=1,MAX(F8+G8+H8+J8-K8-M8,0)*Inputs!$C$22/12,0)</f>
        <v>163.879204579142</v>
      </c>
      <c r="O8" s="56" t="n">
        <f aca="false">IF(AND(MOD(A8,12)=0,B8&gt;=Inputs!$C$18),MAX(F8+G8+H8+J8-K8-M8-N8,0)*Inputs!$C$17,0)</f>
        <v>0</v>
      </c>
      <c r="P8" s="56" t="n">
        <f aca="false">F8+G8+H8+J8-K8-M8-N8+O8</f>
        <v>24418.0014822922</v>
      </c>
      <c r="Q8" s="56" t="n">
        <f aca="false">IF(OR(E8=1,P8&lt;=0),0,P8)</f>
        <v>24418.0014822922</v>
      </c>
      <c r="R8" s="15" t="n">
        <f aca="false">IF(OR(E8=1,AND(P8&lt;=0,I8&gt;0)),1,0)</f>
        <v>0</v>
      </c>
      <c r="S8" s="15" t="n">
        <f aca="false">IF(L8&gt;0,1,0)</f>
        <v>0</v>
      </c>
    </row>
    <row r="9" customFormat="false" ht="15" hidden="false" customHeight="false" outlineLevel="0" collapsed="false">
      <c r="A9" s="15" t="n">
        <v>8</v>
      </c>
      <c r="B9" s="15" t="n">
        <f aca="false">INT((A9-1)/12)+1</f>
        <v>1</v>
      </c>
      <c r="C9" s="15" t="n">
        <f aca="false">MIN(Inputs!$C$4+B9-1,99)</f>
        <v>74</v>
      </c>
      <c r="D9" s="55" t="n">
        <f aca="false">Inputs!$C$30</f>
        <v>0.07</v>
      </c>
      <c r="E9" s="15" t="n">
        <f aca="false">R8</f>
        <v>0</v>
      </c>
      <c r="F9" s="56" t="n">
        <f aca="false">Q8</f>
        <v>24418.0014822922</v>
      </c>
      <c r="G9" s="56" t="n">
        <f aca="false">IF(AND(MOD(A9-1,12)=0,B9&lt;=Inputs!$C$7,E9=0),Inputs!$C$6,0)</f>
        <v>0</v>
      </c>
      <c r="H9" s="56" t="n">
        <f aca="false">IF(B9=1,G9*Inputs!$C$9,0)</f>
        <v>0</v>
      </c>
      <c r="I9" s="56" t="n">
        <f aca="false">I8+G9</f>
        <v>24000</v>
      </c>
      <c r="J9" s="56" t="n">
        <f aca="false">(F9+G9+H9)*((1+D9)^(1/12)-1)</f>
        <v>138.062930450758</v>
      </c>
      <c r="K9" s="56" t="n">
        <f aca="false">(F9+G9+H9+J9)*(Inputs!$C$14+IF(B9&lt;=10,Inputs!$C$12,Inputs!$C$13))/12</f>
        <v>51.1584675265478</v>
      </c>
      <c r="L9" s="56" t="n">
        <f aca="false">IF(OR(E9=1,A9&lt;=Inputs!$C$15),0,MAX(Inputs!$C$8*I9-(F9+G9+H9+J9-K9),0))</f>
        <v>0</v>
      </c>
      <c r="M9" s="56" t="n">
        <f aca="false">L9*INDEX(Rates!$B$2:$C$101,C9+1,IF(Inputs!$C$5="Male",1,2))/1000/12*Inputs!$C$16</f>
        <v>0</v>
      </c>
      <c r="N9" s="56" t="n">
        <f aca="false">IF($V$1=1,MAX(F9+G9+H9+J9-K9-M9,0)*Inputs!$C$22/12,0)</f>
        <v>163.366039634776</v>
      </c>
      <c r="O9" s="56" t="n">
        <f aca="false">IF(AND(MOD(A9,12)=0,B9&gt;=Inputs!$C$18),MAX(F9+G9+H9+J9-K9-M9-N9,0)*Inputs!$C$17,0)</f>
        <v>0</v>
      </c>
      <c r="P9" s="56" t="n">
        <f aca="false">F9+G9+H9+J9-K9-M9-N9+O9</f>
        <v>24341.5399055816</v>
      </c>
      <c r="Q9" s="56" t="n">
        <f aca="false">IF(OR(E9=1,P9&lt;=0),0,P9)</f>
        <v>24341.5399055816</v>
      </c>
      <c r="R9" s="15" t="n">
        <f aca="false">IF(OR(E9=1,AND(P9&lt;=0,I9&gt;0)),1,0)</f>
        <v>0</v>
      </c>
      <c r="S9" s="15" t="n">
        <f aca="false">IF(L9&gt;0,1,0)</f>
        <v>0</v>
      </c>
    </row>
    <row r="10" customFormat="false" ht="15" hidden="false" customHeight="false" outlineLevel="0" collapsed="false">
      <c r="A10" s="15" t="n">
        <v>9</v>
      </c>
      <c r="B10" s="15" t="n">
        <f aca="false">INT((A10-1)/12)+1</f>
        <v>1</v>
      </c>
      <c r="C10" s="15" t="n">
        <f aca="false">MIN(Inputs!$C$4+B10-1,99)</f>
        <v>74</v>
      </c>
      <c r="D10" s="55" t="n">
        <f aca="false">Inputs!$C$30</f>
        <v>0.07</v>
      </c>
      <c r="E10" s="15" t="n">
        <f aca="false">R9</f>
        <v>0</v>
      </c>
      <c r="F10" s="56" t="n">
        <f aca="false">Q9</f>
        <v>24341.5399055816</v>
      </c>
      <c r="G10" s="56" t="n">
        <f aca="false">IF(AND(MOD(A10-1,12)=0,B10&lt;=Inputs!$C$7,E10=0),Inputs!$C$6,0)</f>
        <v>0</v>
      </c>
      <c r="H10" s="56" t="n">
        <f aca="false">IF(B10=1,G10*Inputs!$C$9,0)</f>
        <v>0</v>
      </c>
      <c r="I10" s="56" t="n">
        <f aca="false">I9+G10</f>
        <v>24000</v>
      </c>
      <c r="J10" s="56" t="n">
        <f aca="false">(F10+G10+H10)*((1+D10)^(1/12)-1)</f>
        <v>137.630605579486</v>
      </c>
      <c r="K10" s="56" t="n">
        <f aca="false">(F10+G10+H10+J10)*(Inputs!$C$14+IF(B10&lt;=10,Inputs!$C$12,Inputs!$C$13))/12</f>
        <v>50.9982718982523</v>
      </c>
      <c r="L10" s="56" t="n">
        <f aca="false">IF(OR(E10=1,A10&lt;=Inputs!$C$15),0,MAX(Inputs!$C$8*I10-(F10+G10+H10+J10-K10),0))</f>
        <v>0</v>
      </c>
      <c r="M10" s="56" t="n">
        <f aca="false">L10*INDEX(Rates!$B$2:$C$101,C10+1,IF(Inputs!$C$5="Male",1,2))/1000/12*Inputs!$C$16</f>
        <v>0</v>
      </c>
      <c r="N10" s="56" t="n">
        <f aca="false">IF($V$1=1,MAX(F10+G10+H10+J10-K10-M10,0)*Inputs!$C$22/12,0)</f>
        <v>162.854481595086</v>
      </c>
      <c r="O10" s="56" t="n">
        <f aca="false">IF(AND(MOD(A10,12)=0,B10&gt;=Inputs!$C$18),MAX(F10+G10+H10+J10-K10-M10-N10,0)*Inputs!$C$17,0)</f>
        <v>0</v>
      </c>
      <c r="P10" s="56" t="n">
        <f aca="false">F10+G10+H10+J10-K10-M10-N10+O10</f>
        <v>24265.3177576678</v>
      </c>
      <c r="Q10" s="56" t="n">
        <f aca="false">IF(OR(E10=1,P10&lt;=0),0,P10)</f>
        <v>24265.3177576678</v>
      </c>
      <c r="R10" s="15" t="n">
        <f aca="false">IF(OR(E10=1,AND(P10&lt;=0,I10&gt;0)),1,0)</f>
        <v>0</v>
      </c>
      <c r="S10" s="15" t="n">
        <f aca="false">IF(L10&gt;0,1,0)</f>
        <v>0</v>
      </c>
    </row>
    <row r="11" customFormat="false" ht="15" hidden="false" customHeight="false" outlineLevel="0" collapsed="false">
      <c r="A11" s="15" t="n">
        <v>10</v>
      </c>
      <c r="B11" s="15" t="n">
        <f aca="false">INT((A11-1)/12)+1</f>
        <v>1</v>
      </c>
      <c r="C11" s="15" t="n">
        <f aca="false">MIN(Inputs!$C$4+B11-1,99)</f>
        <v>74</v>
      </c>
      <c r="D11" s="55" t="n">
        <f aca="false">Inputs!$C$30</f>
        <v>0.07</v>
      </c>
      <c r="E11" s="15" t="n">
        <f aca="false">R10</f>
        <v>0</v>
      </c>
      <c r="F11" s="56" t="n">
        <f aca="false">Q10</f>
        <v>24265.3177576678</v>
      </c>
      <c r="G11" s="56" t="n">
        <f aca="false">IF(AND(MOD(A11-1,12)=0,B11&lt;=Inputs!$C$7,E11=0),Inputs!$C$6,0)</f>
        <v>0</v>
      </c>
      <c r="H11" s="56" t="n">
        <f aca="false">IF(B11=1,G11*Inputs!$C$9,0)</f>
        <v>0</v>
      </c>
      <c r="I11" s="56" t="n">
        <f aca="false">I10+G11</f>
        <v>24000</v>
      </c>
      <c r="J11" s="56" t="n">
        <f aca="false">(F11+G11+H11)*((1+D11)^(1/12)-1)</f>
        <v>137.199634473441</v>
      </c>
      <c r="K11" s="56" t="n">
        <f aca="false">(F11+G11+H11+J11)*(Inputs!$C$14+IF(B11&lt;=10,Inputs!$C$12,Inputs!$C$13))/12</f>
        <v>50.8385779002942</v>
      </c>
      <c r="L11" s="56" t="n">
        <f aca="false">IF(OR(E11=1,A11&lt;=Inputs!$C$15),0,MAX(Inputs!$C$8*I11-(F11+G11+H11+J11-K11),0))</f>
        <v>0</v>
      </c>
      <c r="M11" s="56" t="n">
        <f aca="false">L11*INDEX(Rates!$B$2:$C$101,C11+1,IF(Inputs!$C$5="Male",1,2))/1000/12*Inputs!$C$16</f>
        <v>0</v>
      </c>
      <c r="N11" s="56" t="n">
        <f aca="false">IF($V$1=1,MAX(F11+G11+H11+J11-K11-M11,0)*Inputs!$C$22/12,0)</f>
        <v>162.344525428273</v>
      </c>
      <c r="O11" s="56" t="n">
        <f aca="false">IF(AND(MOD(A11,12)=0,B11&gt;=Inputs!$C$18),MAX(F11+G11+H11+J11-K11-M11-N11,0)*Inputs!$C$17,0)</f>
        <v>0</v>
      </c>
      <c r="P11" s="56" t="n">
        <f aca="false">F11+G11+H11+J11-K11-M11-N11+O11</f>
        <v>24189.3342888126</v>
      </c>
      <c r="Q11" s="56" t="n">
        <f aca="false">IF(OR(E11=1,P11&lt;=0),0,P11)</f>
        <v>24189.3342888126</v>
      </c>
      <c r="R11" s="15" t="n">
        <f aca="false">IF(OR(E11=1,AND(P11&lt;=0,I11&gt;0)),1,0)</f>
        <v>0</v>
      </c>
      <c r="S11" s="15" t="n">
        <f aca="false">IF(L11&gt;0,1,0)</f>
        <v>0</v>
      </c>
    </row>
    <row r="12" customFormat="false" ht="15" hidden="false" customHeight="false" outlineLevel="0" collapsed="false">
      <c r="A12" s="15" t="n">
        <v>11</v>
      </c>
      <c r="B12" s="15" t="n">
        <f aca="false">INT((A12-1)/12)+1</f>
        <v>1</v>
      </c>
      <c r="C12" s="15" t="n">
        <f aca="false">MIN(Inputs!$C$4+B12-1,99)</f>
        <v>74</v>
      </c>
      <c r="D12" s="55" t="n">
        <f aca="false">Inputs!$C$30</f>
        <v>0.07</v>
      </c>
      <c r="E12" s="15" t="n">
        <f aca="false">R11</f>
        <v>0</v>
      </c>
      <c r="F12" s="56" t="n">
        <f aca="false">Q11</f>
        <v>24189.3342888126</v>
      </c>
      <c r="G12" s="56" t="n">
        <f aca="false">IF(AND(MOD(A12-1,12)=0,B12&lt;=Inputs!$C$7,E12=0),Inputs!$C$6,0)</f>
        <v>0</v>
      </c>
      <c r="H12" s="56" t="n">
        <f aca="false">IF(B12=1,G12*Inputs!$C$9,0)</f>
        <v>0</v>
      </c>
      <c r="I12" s="56" t="n">
        <f aca="false">I11+G12</f>
        <v>24000</v>
      </c>
      <c r="J12" s="56" t="n">
        <f aca="false">(F12+G12+H12)*((1+D12)^(1/12)-1)</f>
        <v>136.770012893494</v>
      </c>
      <c r="K12" s="56" t="n">
        <f aca="false">(F12+G12+H12+J12)*(Inputs!$C$14+IF(B12&lt;=10,Inputs!$C$12,Inputs!$C$13))/12</f>
        <v>50.6793839618878</v>
      </c>
      <c r="L12" s="56" t="n">
        <f aca="false">IF(OR(E12=1,A12&lt;=Inputs!$C$15),0,MAX(Inputs!$C$8*I12-(F12+G12+H12+J12-K12),0))</f>
        <v>0</v>
      </c>
      <c r="M12" s="56" t="n">
        <f aca="false">L12*INDEX(Rates!$B$2:$C$101,C12+1,IF(Inputs!$C$5="Male",1,2))/1000/12*Inputs!$C$16</f>
        <v>0</v>
      </c>
      <c r="N12" s="56" t="n">
        <f aca="false">IF($V$1=1,MAX(F12+G12+H12+J12-K12-M12,0)*Inputs!$C$22/12,0)</f>
        <v>161.836166118295</v>
      </c>
      <c r="O12" s="56" t="n">
        <f aca="false">IF(AND(MOD(A12,12)=0,B12&gt;=Inputs!$C$18),MAX(F12+G12+H12+J12-K12-M12-N12,0)*Inputs!$C$17,0)</f>
        <v>0</v>
      </c>
      <c r="P12" s="56" t="n">
        <f aca="false">F12+G12+H12+J12-K12-M12-N12+O12</f>
        <v>24113.588751626</v>
      </c>
      <c r="Q12" s="56" t="n">
        <f aca="false">IF(OR(E12=1,P12&lt;=0),0,P12)</f>
        <v>24113.588751626</v>
      </c>
      <c r="R12" s="15" t="n">
        <f aca="false">IF(OR(E12=1,AND(P12&lt;=0,I12&gt;0)),1,0)</f>
        <v>0</v>
      </c>
      <c r="S12" s="15" t="n">
        <f aca="false">IF(L12&gt;0,1,0)</f>
        <v>0</v>
      </c>
    </row>
    <row r="13" customFormat="false" ht="15" hidden="false" customHeight="false" outlineLevel="0" collapsed="false">
      <c r="A13" s="15" t="n">
        <v>12</v>
      </c>
      <c r="B13" s="15" t="n">
        <f aca="false">INT((A13-1)/12)+1</f>
        <v>1</v>
      </c>
      <c r="C13" s="15" t="n">
        <f aca="false">MIN(Inputs!$C$4+B13-1,99)</f>
        <v>74</v>
      </c>
      <c r="D13" s="55" t="n">
        <f aca="false">Inputs!$C$30</f>
        <v>0.07</v>
      </c>
      <c r="E13" s="15" t="n">
        <f aca="false">R12</f>
        <v>0</v>
      </c>
      <c r="F13" s="56" t="n">
        <f aca="false">Q12</f>
        <v>24113.588751626</v>
      </c>
      <c r="G13" s="56" t="n">
        <f aca="false">IF(AND(MOD(A13-1,12)=0,B13&lt;=Inputs!$C$7,E13=0),Inputs!$C$6,0)</f>
        <v>0</v>
      </c>
      <c r="H13" s="56" t="n">
        <f aca="false">IF(B13=1,G13*Inputs!$C$9,0)</f>
        <v>0</v>
      </c>
      <c r="I13" s="56" t="n">
        <f aca="false">I12+G13</f>
        <v>24000</v>
      </c>
      <c r="J13" s="56" t="n">
        <f aca="false">(F13+G13+H13)*((1+D13)^(1/12)-1)</f>
        <v>136.341736613794</v>
      </c>
      <c r="K13" s="56" t="n">
        <f aca="false">(F13+G13+H13+J13)*(Inputs!$C$14+IF(B13&lt;=10,Inputs!$C$12,Inputs!$C$13))/12</f>
        <v>50.5206885171662</v>
      </c>
      <c r="L13" s="56" t="n">
        <f aca="false">IF(OR(E13=1,A13&lt;=Inputs!$C$15),0,MAX(Inputs!$C$8*I13-(F13+G13+H13+J13-K13),0))</f>
        <v>0</v>
      </c>
      <c r="M13" s="56" t="n">
        <f aca="false">L13*INDEX(Rates!$B$2:$C$101,C13+1,IF(Inputs!$C$5="Male",1,2))/1000/12*Inputs!$C$16</f>
        <v>0</v>
      </c>
      <c r="N13" s="56" t="n">
        <f aca="false">IF($V$1=1,MAX(F13+G13+H13+J13-K13-M13,0)*Inputs!$C$22/12,0)</f>
        <v>161.329398664817</v>
      </c>
      <c r="O13" s="56" t="n">
        <f aca="false">IF(AND(MOD(A13,12)=0,B13&gt;=Inputs!$C$18),MAX(F13+G13+H13+J13-K13-M13-N13,0)*Inputs!$C$17,0)</f>
        <v>0</v>
      </c>
      <c r="P13" s="56" t="n">
        <f aca="false">F13+G13+H13+J13-K13-M13-N13+O13</f>
        <v>24038.0804010578</v>
      </c>
      <c r="Q13" s="56" t="n">
        <f aca="false">IF(OR(E13=1,P13&lt;=0),0,P13)</f>
        <v>24038.0804010578</v>
      </c>
      <c r="R13" s="15" t="n">
        <f aca="false">IF(OR(E13=1,AND(P13&lt;=0,I13&gt;0)),1,0)</f>
        <v>0</v>
      </c>
      <c r="S13" s="15" t="n">
        <f aca="false">IF(L13&gt;0,1,0)</f>
        <v>0</v>
      </c>
    </row>
    <row r="14" customFormat="false" ht="15" hidden="false" customHeight="false" outlineLevel="0" collapsed="false">
      <c r="A14" s="15" t="n">
        <v>13</v>
      </c>
      <c r="B14" s="15" t="n">
        <f aca="false">INT((A14-1)/12)+1</f>
        <v>2</v>
      </c>
      <c r="C14" s="15" t="n">
        <f aca="false">MIN(Inputs!$C$4+B14-1,99)</f>
        <v>75</v>
      </c>
      <c r="D14" s="55" t="n">
        <f aca="false">Inputs!$C$30</f>
        <v>0.07</v>
      </c>
      <c r="E14" s="15" t="n">
        <f aca="false">R13</f>
        <v>0</v>
      </c>
      <c r="F14" s="56" t="n">
        <f aca="false">Q13</f>
        <v>24038.0804010578</v>
      </c>
      <c r="G14" s="56" t="n">
        <f aca="false">IF(AND(MOD(A14-1,12)=0,B14&lt;=Inputs!$C$7,E14=0),Inputs!$C$6,0)</f>
        <v>24000</v>
      </c>
      <c r="H14" s="56" t="n">
        <f aca="false">IF(B14=1,G14*Inputs!$C$9,0)</f>
        <v>0</v>
      </c>
      <c r="I14" s="56" t="n">
        <f aca="false">I13+G14</f>
        <v>48000</v>
      </c>
      <c r="J14" s="56" t="n">
        <f aca="false">(F14+G14+H14)*((1+D14)^(1/12)-1)</f>
        <v>271.614290719444</v>
      </c>
      <c r="K14" s="56" t="n">
        <f aca="false">(F14+G14+H14+J14)*(Inputs!$C$14+IF(B14&lt;=10,Inputs!$C$12,Inputs!$C$13))/12</f>
        <v>100.645197274536</v>
      </c>
      <c r="L14" s="56" t="n">
        <f aca="false">IF(OR(E14=1,A14&lt;=Inputs!$C$15),0,MAX(Inputs!$C$8*I14-(F14+G14+H14+J14-K14),0))</f>
        <v>0</v>
      </c>
      <c r="M14" s="56" t="n">
        <f aca="false">L14*INDEX(Rates!$B$2:$C$101,C14+1,IF(Inputs!$C$5="Male",1,2))/1000/12*Inputs!$C$16</f>
        <v>0</v>
      </c>
      <c r="N14" s="56" t="n">
        <f aca="false">IF($V$1=1,MAX(F14+G14+H14+J14-K14-M14,0)*Inputs!$C$22/12,0)</f>
        <v>321.393663296685</v>
      </c>
      <c r="O14" s="56" t="n">
        <f aca="false">IF(AND(MOD(A14,12)=0,B14&gt;=Inputs!$C$18),MAX(F14+G14+H14+J14-K14-M14-N14,0)*Inputs!$C$17,0)</f>
        <v>0</v>
      </c>
      <c r="P14" s="56" t="n">
        <f aca="false">F14+G14+H14+J14-K14-M14-N14+O14</f>
        <v>47887.655831206</v>
      </c>
      <c r="Q14" s="56" t="n">
        <f aca="false">IF(OR(E14=1,P14&lt;=0),0,P14)</f>
        <v>47887.655831206</v>
      </c>
      <c r="R14" s="15" t="n">
        <f aca="false">IF(OR(E14=1,AND(P14&lt;=0,I14&gt;0)),1,0)</f>
        <v>0</v>
      </c>
      <c r="S14" s="15" t="n">
        <f aca="false">IF(L14&gt;0,1,0)</f>
        <v>0</v>
      </c>
    </row>
    <row r="15" customFormat="false" ht="15" hidden="false" customHeight="false" outlineLevel="0" collapsed="false">
      <c r="A15" s="15" t="n">
        <v>14</v>
      </c>
      <c r="B15" s="15" t="n">
        <f aca="false">INT((A15-1)/12)+1</f>
        <v>2</v>
      </c>
      <c r="C15" s="15" t="n">
        <f aca="false">MIN(Inputs!$C$4+B15-1,99)</f>
        <v>75</v>
      </c>
      <c r="D15" s="55" t="n">
        <f aca="false">Inputs!$C$30</f>
        <v>0.07</v>
      </c>
      <c r="E15" s="15" t="n">
        <f aca="false">R14</f>
        <v>0</v>
      </c>
      <c r="F15" s="56" t="n">
        <f aca="false">Q14</f>
        <v>47887.655831206</v>
      </c>
      <c r="G15" s="56" t="n">
        <f aca="false">IF(AND(MOD(A15-1,12)=0,B15&lt;=Inputs!$C$7,E15=0),Inputs!$C$6,0)</f>
        <v>0</v>
      </c>
      <c r="H15" s="56" t="n">
        <f aca="false">IF(B15=1,G15*Inputs!$C$9,0)</f>
        <v>0</v>
      </c>
      <c r="I15" s="56" t="n">
        <f aca="false">I14+G15</f>
        <v>48000</v>
      </c>
      <c r="J15" s="56" t="n">
        <f aca="false">(F15+G15+H15)*((1+D15)^(1/12)-1)</f>
        <v>270.763768331665</v>
      </c>
      <c r="K15" s="56" t="n">
        <f aca="false">(F15+G15+H15+J15)*(Inputs!$C$14+IF(B15&lt;=10,Inputs!$C$12,Inputs!$C$13))/12</f>
        <v>100.33004083237</v>
      </c>
      <c r="L15" s="56" t="n">
        <f aca="false">IF(OR(E15=1,A15&lt;=Inputs!$C$15),0,MAX(Inputs!$C$8*I15-(F15+G15+H15+J15-K15),0))</f>
        <v>0</v>
      </c>
      <c r="M15" s="56" t="n">
        <f aca="false">L15*INDEX(Rates!$B$2:$C$101,C15+1,IF(Inputs!$C$5="Male",1,2))/1000/12*Inputs!$C$16</f>
        <v>0</v>
      </c>
      <c r="N15" s="56" t="n">
        <f aca="false">IF($V$1=1,MAX(F15+G15+H15+J15-K15-M15,0)*Inputs!$C$22/12,0)</f>
        <v>320.387263724702</v>
      </c>
      <c r="O15" s="56" t="n">
        <f aca="false">IF(AND(MOD(A15,12)=0,B15&gt;=Inputs!$C$18),MAX(F15+G15+H15+J15-K15-M15-N15,0)*Inputs!$C$17,0)</f>
        <v>0</v>
      </c>
      <c r="P15" s="56" t="n">
        <f aca="false">F15+G15+H15+J15-K15-M15-N15+O15</f>
        <v>47737.7022949806</v>
      </c>
      <c r="Q15" s="56" t="n">
        <f aca="false">IF(OR(E15=1,P15&lt;=0),0,P15)</f>
        <v>47737.7022949806</v>
      </c>
      <c r="R15" s="15" t="n">
        <f aca="false">IF(OR(E15=1,AND(P15&lt;=0,I15&gt;0)),1,0)</f>
        <v>0</v>
      </c>
      <c r="S15" s="15" t="n">
        <f aca="false">IF(L15&gt;0,1,0)</f>
        <v>0</v>
      </c>
    </row>
    <row r="16" customFormat="false" ht="15" hidden="false" customHeight="false" outlineLevel="0" collapsed="false">
      <c r="A16" s="15" t="n">
        <v>15</v>
      </c>
      <c r="B16" s="15" t="n">
        <f aca="false">INT((A16-1)/12)+1</f>
        <v>2</v>
      </c>
      <c r="C16" s="15" t="n">
        <f aca="false">MIN(Inputs!$C$4+B16-1,99)</f>
        <v>75</v>
      </c>
      <c r="D16" s="55" t="n">
        <f aca="false">Inputs!$C$30</f>
        <v>0.07</v>
      </c>
      <c r="E16" s="15" t="n">
        <f aca="false">R15</f>
        <v>0</v>
      </c>
      <c r="F16" s="56" t="n">
        <f aca="false">Q15</f>
        <v>47737.7022949806</v>
      </c>
      <c r="G16" s="56" t="n">
        <f aca="false">IF(AND(MOD(A16-1,12)=0,B16&lt;=Inputs!$C$7,E16=0),Inputs!$C$6,0)</f>
        <v>0</v>
      </c>
      <c r="H16" s="56" t="n">
        <f aca="false">IF(B16=1,G16*Inputs!$C$9,0)</f>
        <v>0</v>
      </c>
      <c r="I16" s="56" t="n">
        <f aca="false">I15+G16</f>
        <v>48000</v>
      </c>
      <c r="J16" s="56" t="n">
        <f aca="false">(F16+G16+H16)*((1+D16)^(1/12)-1)</f>
        <v>269.915909236491</v>
      </c>
      <c r="K16" s="56" t="n">
        <f aca="false">(F16+G16+H16+J16)*(Inputs!$C$14+IF(B16&lt;=10,Inputs!$C$12,Inputs!$C$13))/12</f>
        <v>100.015871258786</v>
      </c>
      <c r="L16" s="56" t="n">
        <f aca="false">IF(OR(E16=1,A16&lt;=Inputs!$C$15),0,MAX(Inputs!$C$8*I16-(F16+G16+H16+J16-K16),0))</f>
        <v>0</v>
      </c>
      <c r="M16" s="56" t="n">
        <f aca="false">L16*INDEX(Rates!$B$2:$C$101,C16+1,IF(Inputs!$C$5="Male",1,2))/1000/12*Inputs!$C$16</f>
        <v>0</v>
      </c>
      <c r="N16" s="56" t="n">
        <f aca="false">IF($V$1=1,MAX(F16+G16+H16+J16-K16-M16,0)*Inputs!$C$22/12,0)</f>
        <v>319.384015553055</v>
      </c>
      <c r="O16" s="56" t="n">
        <f aca="false">IF(AND(MOD(A16,12)=0,B16&gt;=Inputs!$C$18),MAX(F16+G16+H16+J16-K16-M16-N16,0)*Inputs!$C$17,0)</f>
        <v>0</v>
      </c>
      <c r="P16" s="56" t="n">
        <f aca="false">F16+G16+H16+J16-K16-M16-N16+O16</f>
        <v>47588.2183174052</v>
      </c>
      <c r="Q16" s="56" t="n">
        <f aca="false">IF(OR(E16=1,P16&lt;=0),0,P16)</f>
        <v>47588.2183174052</v>
      </c>
      <c r="R16" s="15" t="n">
        <f aca="false">IF(OR(E16=1,AND(P16&lt;=0,I16&gt;0)),1,0)</f>
        <v>0</v>
      </c>
      <c r="S16" s="15" t="n">
        <f aca="false">IF(L16&gt;0,1,0)</f>
        <v>0</v>
      </c>
    </row>
    <row r="17" customFormat="false" ht="15" hidden="false" customHeight="false" outlineLevel="0" collapsed="false">
      <c r="A17" s="15" t="n">
        <v>16</v>
      </c>
      <c r="B17" s="15" t="n">
        <f aca="false">INT((A17-1)/12)+1</f>
        <v>2</v>
      </c>
      <c r="C17" s="15" t="n">
        <f aca="false">MIN(Inputs!$C$4+B17-1,99)</f>
        <v>75</v>
      </c>
      <c r="D17" s="55" t="n">
        <f aca="false">Inputs!$C$30</f>
        <v>0.07</v>
      </c>
      <c r="E17" s="15" t="n">
        <f aca="false">R16</f>
        <v>0</v>
      </c>
      <c r="F17" s="56" t="n">
        <f aca="false">Q16</f>
        <v>47588.2183174052</v>
      </c>
      <c r="G17" s="56" t="n">
        <f aca="false">IF(AND(MOD(A17-1,12)=0,B17&lt;=Inputs!$C$7,E17=0),Inputs!$C$6,0)</f>
        <v>0</v>
      </c>
      <c r="H17" s="56" t="n">
        <f aca="false">IF(B17=1,G17*Inputs!$C$9,0)</f>
        <v>0</v>
      </c>
      <c r="I17" s="56" t="n">
        <f aca="false">I16+G17</f>
        <v>48000</v>
      </c>
      <c r="J17" s="56" t="n">
        <f aca="false">(F17+G17+H17)*((1+D17)^(1/12)-1)</f>
        <v>269.070705094192</v>
      </c>
      <c r="K17" s="56" t="n">
        <f aca="false">(F17+G17+H17+J17)*(Inputs!$C$14+IF(B17&lt;=10,Inputs!$C$12,Inputs!$C$13))/12</f>
        <v>99.7026854635405</v>
      </c>
      <c r="L17" s="56" t="n">
        <f aca="false">IF(OR(E17=1,A17&lt;=Inputs!$C$15),0,MAX(Inputs!$C$8*I17-(F17+G17+H17+J17-K17),0))</f>
        <v>0</v>
      </c>
      <c r="M17" s="56" t="n">
        <f aca="false">L17*INDEX(Rates!$B$2:$C$101,C17+1,IF(Inputs!$C$5="Male",1,2))/1000/12*Inputs!$C$16</f>
        <v>0</v>
      </c>
      <c r="N17" s="56" t="n">
        <f aca="false">IF($V$1=1,MAX(F17+G17+H17+J17-K17-M17,0)*Inputs!$C$22/12,0)</f>
        <v>318.383908913573</v>
      </c>
      <c r="O17" s="56" t="n">
        <f aca="false">IF(AND(MOD(A17,12)=0,B17&gt;=Inputs!$C$18),MAX(F17+G17+H17+J17-K17-M17-N17,0)*Inputs!$C$17,0)</f>
        <v>0</v>
      </c>
      <c r="P17" s="56" t="n">
        <f aca="false">F17+G17+H17+J17-K17-M17-N17+O17</f>
        <v>47439.2024281223</v>
      </c>
      <c r="Q17" s="56" t="n">
        <f aca="false">IF(OR(E17=1,P17&lt;=0),0,P17)</f>
        <v>47439.2024281223</v>
      </c>
      <c r="R17" s="15" t="n">
        <f aca="false">IF(OR(E17=1,AND(P17&lt;=0,I17&gt;0)),1,0)</f>
        <v>0</v>
      </c>
      <c r="S17" s="15" t="n">
        <f aca="false">IF(L17&gt;0,1,0)</f>
        <v>0</v>
      </c>
    </row>
    <row r="18" customFormat="false" ht="15" hidden="false" customHeight="false" outlineLevel="0" collapsed="false">
      <c r="A18" s="15" t="n">
        <v>17</v>
      </c>
      <c r="B18" s="15" t="n">
        <f aca="false">INT((A18-1)/12)+1</f>
        <v>2</v>
      </c>
      <c r="C18" s="15" t="n">
        <f aca="false">MIN(Inputs!$C$4+B18-1,99)</f>
        <v>75</v>
      </c>
      <c r="D18" s="55" t="n">
        <f aca="false">Inputs!$C$30</f>
        <v>0.07</v>
      </c>
      <c r="E18" s="15" t="n">
        <f aca="false">R17</f>
        <v>0</v>
      </c>
      <c r="F18" s="56" t="n">
        <f aca="false">Q17</f>
        <v>47439.2024281223</v>
      </c>
      <c r="G18" s="56" t="n">
        <f aca="false">IF(AND(MOD(A18-1,12)=0,B18&lt;=Inputs!$C$7,E18=0),Inputs!$C$6,0)</f>
        <v>0</v>
      </c>
      <c r="H18" s="56" t="n">
        <f aca="false">IF(B18=1,G18*Inputs!$C$9,0)</f>
        <v>0</v>
      </c>
      <c r="I18" s="56" t="n">
        <f aca="false">I17+G18</f>
        <v>48000</v>
      </c>
      <c r="J18" s="56" t="n">
        <f aca="false">(F18+G18+H18)*((1+D18)^(1/12)-1)</f>
        <v>268.228147591153</v>
      </c>
      <c r="K18" s="56" t="n">
        <f aca="false">(F18+G18+H18+J18)*(Inputs!$C$14+IF(B18&lt;=10,Inputs!$C$12,Inputs!$C$13))/12</f>
        <v>99.3904803660697</v>
      </c>
      <c r="L18" s="56" t="n">
        <f aca="false">IF(OR(E18=1,A18&lt;=Inputs!$C$15),0,MAX(Inputs!$C$8*I18-(F18+G18+H18+J18-K18),0))</f>
        <v>0</v>
      </c>
      <c r="M18" s="56" t="n">
        <f aca="false">L18*INDEX(Rates!$B$2:$C$101,C18+1,IF(Inputs!$C$5="Male",1,2))/1000/12*Inputs!$C$16</f>
        <v>0</v>
      </c>
      <c r="N18" s="56" t="n">
        <f aca="false">IF($V$1=1,MAX(F18+G18+H18+J18-K18-M18,0)*Inputs!$C$22/12,0)</f>
        <v>317.386933968983</v>
      </c>
      <c r="O18" s="56" t="n">
        <f aca="false">IF(AND(MOD(A18,12)=0,B18&gt;=Inputs!$C$18),MAX(F18+G18+H18+J18-K18-M18-N18,0)*Inputs!$C$17,0)</f>
        <v>0</v>
      </c>
      <c r="P18" s="56" t="n">
        <f aca="false">F18+G18+H18+J18-K18-M18-N18+O18</f>
        <v>47290.6531613784</v>
      </c>
      <c r="Q18" s="56" t="n">
        <f aca="false">IF(OR(E18=1,P18&lt;=0),0,P18)</f>
        <v>47290.6531613784</v>
      </c>
      <c r="R18" s="15" t="n">
        <f aca="false">IF(OR(E18=1,AND(P18&lt;=0,I18&gt;0)),1,0)</f>
        <v>0</v>
      </c>
      <c r="S18" s="15" t="n">
        <f aca="false">IF(L18&gt;0,1,0)</f>
        <v>0</v>
      </c>
    </row>
    <row r="19" customFormat="false" ht="15" hidden="false" customHeight="false" outlineLevel="0" collapsed="false">
      <c r="A19" s="15" t="n">
        <v>18</v>
      </c>
      <c r="B19" s="15" t="n">
        <f aca="false">INT((A19-1)/12)+1</f>
        <v>2</v>
      </c>
      <c r="C19" s="15" t="n">
        <f aca="false">MIN(Inputs!$C$4+B19-1,99)</f>
        <v>75</v>
      </c>
      <c r="D19" s="55" t="n">
        <f aca="false">Inputs!$C$30</f>
        <v>0.07</v>
      </c>
      <c r="E19" s="15" t="n">
        <f aca="false">R18</f>
        <v>0</v>
      </c>
      <c r="F19" s="56" t="n">
        <f aca="false">Q18</f>
        <v>47290.6531613784</v>
      </c>
      <c r="G19" s="56" t="n">
        <f aca="false">IF(AND(MOD(A19-1,12)=0,B19&lt;=Inputs!$C$7,E19=0),Inputs!$C$6,0)</f>
        <v>0</v>
      </c>
      <c r="H19" s="56" t="n">
        <f aca="false">IF(B19=1,G19*Inputs!$C$9,0)</f>
        <v>0</v>
      </c>
      <c r="I19" s="56" t="n">
        <f aca="false">I18+G19</f>
        <v>48000</v>
      </c>
      <c r="J19" s="56" t="n">
        <f aca="false">(F19+G19+H19)*((1+D19)^(1/12)-1)</f>
        <v>267.38822843979</v>
      </c>
      <c r="K19" s="56" t="n">
        <f aca="false">(F19+G19+H19+J19)*(Inputs!$C$14+IF(B19&lt;=10,Inputs!$C$12,Inputs!$C$13))/12</f>
        <v>99.0792528954546</v>
      </c>
      <c r="L19" s="56" t="n">
        <f aca="false">IF(OR(E19=1,A19&lt;=Inputs!$C$15),0,MAX(Inputs!$C$8*I19-(F19+G19+H19+J19-K19),0))</f>
        <v>0</v>
      </c>
      <c r="M19" s="56" t="n">
        <f aca="false">L19*INDEX(Rates!$B$2:$C$101,C19+1,IF(Inputs!$C$5="Male",1,2))/1000/12*Inputs!$C$16</f>
        <v>0</v>
      </c>
      <c r="N19" s="56" t="n">
        <f aca="false">IF($V$1=1,MAX(F19+G19+H19+J19-K19-M19,0)*Inputs!$C$22/12,0)</f>
        <v>316.393080912818</v>
      </c>
      <c r="O19" s="56" t="n">
        <f aca="false">IF(AND(MOD(A19,12)=0,B19&gt;=Inputs!$C$18),MAX(F19+G19+H19+J19-K19-M19-N19,0)*Inputs!$C$17,0)</f>
        <v>0</v>
      </c>
      <c r="P19" s="56" t="n">
        <f aca="false">F19+G19+H19+J19-K19-M19-N19+O19</f>
        <v>47142.5690560099</v>
      </c>
      <c r="Q19" s="56" t="n">
        <f aca="false">IF(OR(E19=1,P19&lt;=0),0,P19)</f>
        <v>47142.5690560099</v>
      </c>
      <c r="R19" s="15" t="n">
        <f aca="false">IF(OR(E19=1,AND(P19&lt;=0,I19&gt;0)),1,0)</f>
        <v>0</v>
      </c>
      <c r="S19" s="15" t="n">
        <f aca="false">IF(L19&gt;0,1,0)</f>
        <v>0</v>
      </c>
    </row>
    <row r="20" customFormat="false" ht="15" hidden="false" customHeight="false" outlineLevel="0" collapsed="false">
      <c r="A20" s="15" t="n">
        <v>19</v>
      </c>
      <c r="B20" s="15" t="n">
        <f aca="false">INT((A20-1)/12)+1</f>
        <v>2</v>
      </c>
      <c r="C20" s="15" t="n">
        <f aca="false">MIN(Inputs!$C$4+B20-1,99)</f>
        <v>75</v>
      </c>
      <c r="D20" s="55" t="n">
        <f aca="false">Inputs!$C$30</f>
        <v>0.07</v>
      </c>
      <c r="E20" s="15" t="n">
        <f aca="false">R19</f>
        <v>0</v>
      </c>
      <c r="F20" s="56" t="n">
        <f aca="false">Q19</f>
        <v>47142.5690560099</v>
      </c>
      <c r="G20" s="56" t="n">
        <f aca="false">IF(AND(MOD(A20-1,12)=0,B20&lt;=Inputs!$C$7,E20=0),Inputs!$C$6,0)</f>
        <v>0</v>
      </c>
      <c r="H20" s="56" t="n">
        <f aca="false">IF(B20=1,G20*Inputs!$C$9,0)</f>
        <v>0</v>
      </c>
      <c r="I20" s="56" t="n">
        <f aca="false">I19+G20</f>
        <v>48000</v>
      </c>
      <c r="J20" s="56" t="n">
        <f aca="false">(F20+G20+H20)*((1+D20)^(1/12)-1)</f>
        <v>266.550939378473</v>
      </c>
      <c r="K20" s="56" t="n">
        <f aca="false">(F20+G20+H20+J20)*(Inputs!$C$14+IF(B20&lt;=10,Inputs!$C$12,Inputs!$C$13))/12</f>
        <v>98.7689999903925</v>
      </c>
      <c r="L20" s="56" t="n">
        <f aca="false">IF(OR(E20=1,A20&lt;=Inputs!$C$15),0,MAX(Inputs!$C$8*I20-(F20+G20+H20+J20-K20),0))</f>
        <v>0</v>
      </c>
      <c r="M20" s="56" t="n">
        <f aca="false">L20*INDEX(Rates!$B$2:$C$101,C20+1,IF(Inputs!$C$5="Male",1,2))/1000/12*Inputs!$C$16</f>
        <v>0</v>
      </c>
      <c r="N20" s="56" t="n">
        <f aca="false">IF($V$1=1,MAX(F20+G20+H20+J20-K20-M20,0)*Inputs!$C$22/12,0)</f>
        <v>315.40233996932</v>
      </c>
      <c r="O20" s="56" t="n">
        <f aca="false">IF(AND(MOD(A20,12)=0,B20&gt;=Inputs!$C$18),MAX(F20+G20+H20+J20-K20-M20-N20,0)*Inputs!$C$17,0)</f>
        <v>0</v>
      </c>
      <c r="P20" s="56" t="n">
        <f aca="false">F20+G20+H20+J20-K20-M20-N20+O20</f>
        <v>46994.9486554287</v>
      </c>
      <c r="Q20" s="56" t="n">
        <f aca="false">IF(OR(E20=1,P20&lt;=0),0,P20)</f>
        <v>46994.9486554287</v>
      </c>
      <c r="R20" s="15" t="n">
        <f aca="false">IF(OR(E20=1,AND(P20&lt;=0,I20&gt;0)),1,0)</f>
        <v>0</v>
      </c>
      <c r="S20" s="15" t="n">
        <f aca="false">IF(L20&gt;0,1,0)</f>
        <v>0</v>
      </c>
    </row>
    <row r="21" customFormat="false" ht="15" hidden="false" customHeight="false" outlineLevel="0" collapsed="false">
      <c r="A21" s="15" t="n">
        <v>20</v>
      </c>
      <c r="B21" s="15" t="n">
        <f aca="false">INT((A21-1)/12)+1</f>
        <v>2</v>
      </c>
      <c r="C21" s="15" t="n">
        <f aca="false">MIN(Inputs!$C$4+B21-1,99)</f>
        <v>75</v>
      </c>
      <c r="D21" s="55" t="n">
        <f aca="false">Inputs!$C$30</f>
        <v>0.07</v>
      </c>
      <c r="E21" s="15" t="n">
        <f aca="false">R20</f>
        <v>0</v>
      </c>
      <c r="F21" s="56" t="n">
        <f aca="false">Q20</f>
        <v>46994.9486554287</v>
      </c>
      <c r="G21" s="56" t="n">
        <f aca="false">IF(AND(MOD(A21-1,12)=0,B21&lt;=Inputs!$C$7,E21=0),Inputs!$C$6,0)</f>
        <v>0</v>
      </c>
      <c r="H21" s="56" t="n">
        <f aca="false">IF(B21=1,G21*Inputs!$C$9,0)</f>
        <v>0</v>
      </c>
      <c r="I21" s="56" t="n">
        <f aca="false">I20+G21</f>
        <v>48000</v>
      </c>
      <c r="J21" s="56" t="n">
        <f aca="false">(F21+G21+H21)*((1+D21)^(1/12)-1)</f>
        <v>265.71627217144</v>
      </c>
      <c r="K21" s="56" t="n">
        <f aca="false">(F21+G21+H21+J21)*(Inputs!$C$14+IF(B21&lt;=10,Inputs!$C$12,Inputs!$C$13))/12</f>
        <v>98.4597185991669</v>
      </c>
      <c r="L21" s="56" t="n">
        <f aca="false">IF(OR(E21=1,A21&lt;=Inputs!$C$15),0,MAX(Inputs!$C$8*I21-(F21+G21+H21+J21-K21),0))</f>
        <v>0</v>
      </c>
      <c r="M21" s="56" t="n">
        <f aca="false">L21*INDEX(Rates!$B$2:$C$101,C21+1,IF(Inputs!$C$5="Male",1,2))/1000/12*Inputs!$C$16</f>
        <v>0</v>
      </c>
      <c r="N21" s="56" t="n">
        <f aca="false">IF($V$1=1,MAX(F21+G21+H21+J21-K21-M21,0)*Inputs!$C$22/12,0)</f>
        <v>314.41470139334</v>
      </c>
      <c r="O21" s="56" t="n">
        <f aca="false">IF(AND(MOD(A21,12)=0,B21&gt;=Inputs!$C$18),MAX(F21+G21+H21+J21-K21-M21-N21,0)*Inputs!$C$17,0)</f>
        <v>0</v>
      </c>
      <c r="P21" s="56" t="n">
        <f aca="false">F21+G21+H21+J21-K21-M21-N21+O21</f>
        <v>46847.7905076076</v>
      </c>
      <c r="Q21" s="56" t="n">
        <f aca="false">IF(OR(E21=1,P21&lt;=0),0,P21)</f>
        <v>46847.7905076076</v>
      </c>
      <c r="R21" s="15" t="n">
        <f aca="false">IF(OR(E21=1,AND(P21&lt;=0,I21&gt;0)),1,0)</f>
        <v>0</v>
      </c>
      <c r="S21" s="15" t="n">
        <f aca="false">IF(L21&gt;0,1,0)</f>
        <v>0</v>
      </c>
    </row>
    <row r="22" customFormat="false" ht="15" hidden="false" customHeight="false" outlineLevel="0" collapsed="false">
      <c r="A22" s="15" t="n">
        <v>21</v>
      </c>
      <c r="B22" s="15" t="n">
        <f aca="false">INT((A22-1)/12)+1</f>
        <v>2</v>
      </c>
      <c r="C22" s="15" t="n">
        <f aca="false">MIN(Inputs!$C$4+B22-1,99)</f>
        <v>75</v>
      </c>
      <c r="D22" s="55" t="n">
        <f aca="false">Inputs!$C$30</f>
        <v>0.07</v>
      </c>
      <c r="E22" s="15" t="n">
        <f aca="false">R21</f>
        <v>0</v>
      </c>
      <c r="F22" s="56" t="n">
        <f aca="false">Q21</f>
        <v>46847.7905076076</v>
      </c>
      <c r="G22" s="56" t="n">
        <f aca="false">IF(AND(MOD(A22-1,12)=0,B22&lt;=Inputs!$C$7,E22=0),Inputs!$C$6,0)</f>
        <v>0</v>
      </c>
      <c r="H22" s="56" t="n">
        <f aca="false">IF(B22=1,G22*Inputs!$C$9,0)</f>
        <v>0</v>
      </c>
      <c r="I22" s="56" t="n">
        <f aca="false">I21+G22</f>
        <v>48000</v>
      </c>
      <c r="J22" s="56" t="n">
        <f aca="false">(F22+G22+H22)*((1+D22)^(1/12)-1)</f>
        <v>264.884218608718</v>
      </c>
      <c r="K22" s="56" t="n">
        <f aca="false">(F22+G22+H22+J22)*(Inputs!$C$14+IF(B22&lt;=10,Inputs!$C$12,Inputs!$C$13))/12</f>
        <v>98.1514056796174</v>
      </c>
      <c r="L22" s="56" t="n">
        <f aca="false">IF(OR(E22=1,A22&lt;=Inputs!$C$15),0,MAX(Inputs!$C$8*I22-(F22+G22+H22+J22-K22),0))</f>
        <v>0</v>
      </c>
      <c r="M22" s="56" t="n">
        <f aca="false">L22*INDEX(Rates!$B$2:$C$101,C22+1,IF(Inputs!$C$5="Male",1,2))/1000/12*Inputs!$C$16</f>
        <v>0</v>
      </c>
      <c r="N22" s="56" t="n">
        <f aca="false">IF($V$1=1,MAX(F22+G22+H22+J22-K22-M22,0)*Inputs!$C$22/12,0)</f>
        <v>313.430155470245</v>
      </c>
      <c r="O22" s="56" t="n">
        <f aca="false">IF(AND(MOD(A22,12)=0,B22&gt;=Inputs!$C$18),MAX(F22+G22+H22+J22-K22-M22-N22,0)*Inputs!$C$17,0)</f>
        <v>0</v>
      </c>
      <c r="P22" s="56" t="n">
        <f aca="false">F22+G22+H22+J22-K22-M22-N22+O22</f>
        <v>46701.0931650665</v>
      </c>
      <c r="Q22" s="56" t="n">
        <f aca="false">IF(OR(E22=1,P22&lt;=0),0,P22)</f>
        <v>46701.0931650665</v>
      </c>
      <c r="R22" s="15" t="n">
        <f aca="false">IF(OR(E22=1,AND(P22&lt;=0,I22&gt;0)),1,0)</f>
        <v>0</v>
      </c>
      <c r="S22" s="15" t="n">
        <f aca="false">IF(L22&gt;0,1,0)</f>
        <v>0</v>
      </c>
    </row>
    <row r="23" customFormat="false" ht="15" hidden="false" customHeight="false" outlineLevel="0" collapsed="false">
      <c r="A23" s="15" t="n">
        <v>22</v>
      </c>
      <c r="B23" s="15" t="n">
        <f aca="false">INT((A23-1)/12)+1</f>
        <v>2</v>
      </c>
      <c r="C23" s="15" t="n">
        <f aca="false">MIN(Inputs!$C$4+B23-1,99)</f>
        <v>75</v>
      </c>
      <c r="D23" s="55" t="n">
        <f aca="false">Inputs!$C$30</f>
        <v>0.07</v>
      </c>
      <c r="E23" s="15" t="n">
        <f aca="false">R22</f>
        <v>0</v>
      </c>
      <c r="F23" s="56" t="n">
        <f aca="false">Q22</f>
        <v>46701.0931650665</v>
      </c>
      <c r="G23" s="56" t="n">
        <f aca="false">IF(AND(MOD(A23-1,12)=0,B23&lt;=Inputs!$C$7,E23=0),Inputs!$C$6,0)</f>
        <v>0</v>
      </c>
      <c r="H23" s="56" t="n">
        <f aca="false">IF(B23=1,G23*Inputs!$C$9,0)</f>
        <v>0</v>
      </c>
      <c r="I23" s="56" t="n">
        <f aca="false">I22+G23</f>
        <v>48000</v>
      </c>
      <c r="J23" s="56" t="n">
        <f aca="false">(F23+G23+H23)*((1+D23)^(1/12)-1)</f>
        <v>264.054770506045</v>
      </c>
      <c r="K23" s="56" t="n">
        <f aca="false">(F23+G23+H23+J23)*(Inputs!$C$14+IF(B23&lt;=10,Inputs!$C$12,Inputs!$C$13))/12</f>
        <v>97.8440581991094</v>
      </c>
      <c r="L23" s="56" t="n">
        <f aca="false">IF(OR(E23=1,A23&lt;=Inputs!$C$15),0,MAX(Inputs!$C$8*I23-(F23+G23+H23+J23-K23),0))</f>
        <v>0</v>
      </c>
      <c r="M23" s="56" t="n">
        <f aca="false">L23*INDEX(Rates!$B$2:$C$101,C23+1,IF(Inputs!$C$5="Male",1,2))/1000/12*Inputs!$C$16</f>
        <v>0</v>
      </c>
      <c r="N23" s="56" t="n">
        <f aca="false">IF($V$1=1,MAX(F23+G23+H23+J23-K23-M23,0)*Inputs!$C$22/12,0)</f>
        <v>312.448692515823</v>
      </c>
      <c r="O23" s="56" t="n">
        <f aca="false">IF(AND(MOD(A23,12)=0,B23&gt;=Inputs!$C$18),MAX(F23+G23+H23+J23-K23-M23-N23,0)*Inputs!$C$17,0)</f>
        <v>0</v>
      </c>
      <c r="P23" s="56" t="n">
        <f aca="false">F23+G23+H23+J23-K23-M23-N23+O23</f>
        <v>46554.8551848576</v>
      </c>
      <c r="Q23" s="56" t="n">
        <f aca="false">IF(OR(E23=1,P23&lt;=0),0,P23)</f>
        <v>46554.8551848576</v>
      </c>
      <c r="R23" s="15" t="n">
        <f aca="false">IF(OR(E23=1,AND(P23&lt;=0,I23&gt;0)),1,0)</f>
        <v>0</v>
      </c>
      <c r="S23" s="15" t="n">
        <f aca="false">IF(L23&gt;0,1,0)</f>
        <v>0</v>
      </c>
    </row>
    <row r="24" customFormat="false" ht="15" hidden="false" customHeight="false" outlineLevel="0" collapsed="false">
      <c r="A24" s="15" t="n">
        <v>23</v>
      </c>
      <c r="B24" s="15" t="n">
        <f aca="false">INT((A24-1)/12)+1</f>
        <v>2</v>
      </c>
      <c r="C24" s="15" t="n">
        <f aca="false">MIN(Inputs!$C$4+B24-1,99)</f>
        <v>75</v>
      </c>
      <c r="D24" s="55" t="n">
        <f aca="false">Inputs!$C$30</f>
        <v>0.07</v>
      </c>
      <c r="E24" s="15" t="n">
        <f aca="false">R23</f>
        <v>0</v>
      </c>
      <c r="F24" s="56" t="n">
        <f aca="false">Q23</f>
        <v>46554.8551848576</v>
      </c>
      <c r="G24" s="56" t="n">
        <f aca="false">IF(AND(MOD(A24-1,12)=0,B24&lt;=Inputs!$C$7,E24=0),Inputs!$C$6,0)</f>
        <v>0</v>
      </c>
      <c r="H24" s="56" t="n">
        <f aca="false">IF(B24=1,G24*Inputs!$C$9,0)</f>
        <v>0</v>
      </c>
      <c r="I24" s="56" t="n">
        <f aca="false">I23+G24</f>
        <v>48000</v>
      </c>
      <c r="J24" s="56" t="n">
        <f aca="false">(F24+G24+H24)*((1+D24)^(1/12)-1)</f>
        <v>263.227919704783</v>
      </c>
      <c r="K24" s="56" t="n">
        <f aca="false">(F24+G24+H24+J24)*(Inputs!$C$14+IF(B24&lt;=10,Inputs!$C$12,Inputs!$C$13))/12</f>
        <v>97.537673134505</v>
      </c>
      <c r="L24" s="56" t="n">
        <f aca="false">IF(OR(E24=1,A24&lt;=Inputs!$C$15),0,MAX(Inputs!$C$8*I24-(F24+G24+H24+J24-K24),0))</f>
        <v>0</v>
      </c>
      <c r="M24" s="56" t="n">
        <f aca="false">L24*INDEX(Rates!$B$2:$C$101,C24+1,IF(Inputs!$C$5="Male",1,2))/1000/12*Inputs!$C$16</f>
        <v>0</v>
      </c>
      <c r="N24" s="56" t="n">
        <f aca="false">IF($V$1=1,MAX(F24+G24+H24+J24-K24-M24,0)*Inputs!$C$22/12,0)</f>
        <v>311.470302876186</v>
      </c>
      <c r="O24" s="56" t="n">
        <f aca="false">IF(AND(MOD(A24,12)=0,B24&gt;=Inputs!$C$18),MAX(F24+G24+H24+J24-K24-M24-N24,0)*Inputs!$C$17,0)</f>
        <v>0</v>
      </c>
      <c r="P24" s="56" t="n">
        <f aca="false">F24+G24+H24+J24-K24-M24-N24+O24</f>
        <v>46409.0751285517</v>
      </c>
      <c r="Q24" s="56" t="n">
        <f aca="false">IF(OR(E24=1,P24&lt;=0),0,P24)</f>
        <v>46409.0751285517</v>
      </c>
      <c r="R24" s="15" t="n">
        <f aca="false">IF(OR(E24=1,AND(P24&lt;=0,I24&gt;0)),1,0)</f>
        <v>0</v>
      </c>
      <c r="S24" s="15" t="n">
        <f aca="false">IF(L24&gt;0,1,0)</f>
        <v>0</v>
      </c>
    </row>
    <row r="25" customFormat="false" ht="15" hidden="false" customHeight="false" outlineLevel="0" collapsed="false">
      <c r="A25" s="15" t="n">
        <v>24</v>
      </c>
      <c r="B25" s="15" t="n">
        <f aca="false">INT((A25-1)/12)+1</f>
        <v>2</v>
      </c>
      <c r="C25" s="15" t="n">
        <f aca="false">MIN(Inputs!$C$4+B25-1,99)</f>
        <v>75</v>
      </c>
      <c r="D25" s="55" t="n">
        <f aca="false">Inputs!$C$30</f>
        <v>0.07</v>
      </c>
      <c r="E25" s="15" t="n">
        <f aca="false">R24</f>
        <v>0</v>
      </c>
      <c r="F25" s="56" t="n">
        <f aca="false">Q24</f>
        <v>46409.0751285517</v>
      </c>
      <c r="G25" s="56" t="n">
        <f aca="false">IF(AND(MOD(A25-1,12)=0,B25&lt;=Inputs!$C$7,E25=0),Inputs!$C$6,0)</f>
        <v>0</v>
      </c>
      <c r="H25" s="56" t="n">
        <f aca="false">IF(B25=1,G25*Inputs!$C$9,0)</f>
        <v>0</v>
      </c>
      <c r="I25" s="56" t="n">
        <f aca="false">I24+G25</f>
        <v>48000</v>
      </c>
      <c r="J25" s="56" t="n">
        <f aca="false">(F25+G25+H25)*((1+D25)^(1/12)-1)</f>
        <v>262.403658071845</v>
      </c>
      <c r="K25" s="56" t="n">
        <f aca="false">(F25+G25+H25+J25)*(Inputs!$C$14+IF(B25&lt;=10,Inputs!$C$12,Inputs!$C$13))/12</f>
        <v>97.2322474721324</v>
      </c>
      <c r="L25" s="56" t="n">
        <f aca="false">IF(OR(E25=1,A25&lt;=Inputs!$C$15),0,MAX(Inputs!$C$8*I25-(F25+G25+H25+J25-K25),0))</f>
        <v>0</v>
      </c>
      <c r="M25" s="56" t="n">
        <f aca="false">L25*INDEX(Rates!$B$2:$C$101,C25+1,IF(Inputs!$C$5="Male",1,2))/1000/12*Inputs!$C$16</f>
        <v>0</v>
      </c>
      <c r="N25" s="56" t="n">
        <f aca="false">IF($V$1=1,MAX(F25+G25+H25+J25-K25-M25,0)*Inputs!$C$22/12,0)</f>
        <v>310.494976927676</v>
      </c>
      <c r="O25" s="56" t="n">
        <f aca="false">IF(AND(MOD(A25,12)=0,B25&gt;=Inputs!$C$18),MAX(F25+G25+H25+J25-K25-M25-N25,0)*Inputs!$C$17,0)</f>
        <v>0</v>
      </c>
      <c r="P25" s="56" t="n">
        <f aca="false">F25+G25+H25+J25-K25-M25-N25+O25</f>
        <v>46263.7515622237</v>
      </c>
      <c r="Q25" s="56" t="n">
        <f aca="false">IF(OR(E25=1,P25&lt;=0),0,P25)</f>
        <v>46263.7515622237</v>
      </c>
      <c r="R25" s="15" t="n">
        <f aca="false">IF(OR(E25=1,AND(P25&lt;=0,I25&gt;0)),1,0)</f>
        <v>0</v>
      </c>
      <c r="S25" s="15" t="n">
        <f aca="false">IF(L25&gt;0,1,0)</f>
        <v>0</v>
      </c>
    </row>
    <row r="26" customFormat="false" ht="15" hidden="false" customHeight="false" outlineLevel="0" collapsed="false">
      <c r="A26" s="15" t="n">
        <v>25</v>
      </c>
      <c r="B26" s="15" t="n">
        <f aca="false">INT((A26-1)/12)+1</f>
        <v>3</v>
      </c>
      <c r="C26" s="15" t="n">
        <f aca="false">MIN(Inputs!$C$4+B26-1,99)</f>
        <v>76</v>
      </c>
      <c r="D26" s="55" t="n">
        <f aca="false">Inputs!$C$30</f>
        <v>0.07</v>
      </c>
      <c r="E26" s="15" t="n">
        <f aca="false">R25</f>
        <v>0</v>
      </c>
      <c r="F26" s="56" t="n">
        <f aca="false">Q25</f>
        <v>46263.7515622237</v>
      </c>
      <c r="G26" s="56" t="n">
        <f aca="false">IF(AND(MOD(A26-1,12)=0,B26&lt;=Inputs!$C$7,E26=0),Inputs!$C$6,0)</f>
        <v>24000</v>
      </c>
      <c r="H26" s="56" t="n">
        <f aca="false">IF(B26=1,G26*Inputs!$C$9,0)</f>
        <v>0</v>
      </c>
      <c r="I26" s="56" t="n">
        <f aca="false">I25+G26</f>
        <v>72000</v>
      </c>
      <c r="J26" s="56" t="n">
        <f aca="false">(F26+G26+H26)*((1+D26)^(1/12)-1)</f>
        <v>397.281466797337</v>
      </c>
      <c r="K26" s="56" t="n">
        <f aca="false">(F26+G26+H26+J26)*(Inputs!$C$14+IF(B26&lt;=10,Inputs!$C$12,Inputs!$C$13))/12</f>
        <v>147.210485477127</v>
      </c>
      <c r="L26" s="56" t="n">
        <f aca="false">IF(OR(E26=1,A26&lt;=Inputs!$C$15),0,MAX(Inputs!$C$8*I26-(F26+G26+H26+J26-K26),0))</f>
        <v>0</v>
      </c>
      <c r="M26" s="56" t="n">
        <f aca="false">L26*INDEX(Rates!$B$2:$C$101,C26+1,IF(Inputs!$C$5="Male",1,2))/1000/12*Inputs!$C$16</f>
        <v>0</v>
      </c>
      <c r="N26" s="56" t="n">
        <f aca="false">IF($V$1=1,MAX(F26+G26+H26+J26-K26-M26,0)*Inputs!$C$22/12,0)</f>
        <v>470.092150290293</v>
      </c>
      <c r="O26" s="56" t="n">
        <f aca="false">IF(AND(MOD(A26,12)=0,B26&gt;=Inputs!$C$18),MAX(F26+G26+H26+J26-K26-M26-N26,0)*Inputs!$C$17,0)</f>
        <v>0</v>
      </c>
      <c r="P26" s="56" t="n">
        <f aca="false">F26+G26+H26+J26-K26-M26-N26+O26</f>
        <v>70043.7303932537</v>
      </c>
      <c r="Q26" s="56" t="n">
        <f aca="false">IF(OR(E26=1,P26&lt;=0),0,P26)</f>
        <v>70043.7303932537</v>
      </c>
      <c r="R26" s="15" t="n">
        <f aca="false">IF(OR(E26=1,AND(P26&lt;=0,I26&gt;0)),1,0)</f>
        <v>0</v>
      </c>
      <c r="S26" s="15" t="n">
        <f aca="false">IF(L26&gt;0,1,0)</f>
        <v>0</v>
      </c>
    </row>
    <row r="27" customFormat="false" ht="15" hidden="false" customHeight="false" outlineLevel="0" collapsed="false">
      <c r="A27" s="15" t="n">
        <v>26</v>
      </c>
      <c r="B27" s="15" t="n">
        <f aca="false">INT((A27-1)/12)+1</f>
        <v>3</v>
      </c>
      <c r="C27" s="15" t="n">
        <f aca="false">MIN(Inputs!$C$4+B27-1,99)</f>
        <v>76</v>
      </c>
      <c r="D27" s="55" t="n">
        <f aca="false">Inputs!$C$30</f>
        <v>0.07</v>
      </c>
      <c r="E27" s="15" t="n">
        <f aca="false">R26</f>
        <v>0</v>
      </c>
      <c r="F27" s="56" t="n">
        <f aca="false">Q26</f>
        <v>70043.7303932537</v>
      </c>
      <c r="G27" s="56" t="n">
        <f aca="false">IF(AND(MOD(A27-1,12)=0,B27&lt;=Inputs!$C$7,E27=0),Inputs!$C$6,0)</f>
        <v>0</v>
      </c>
      <c r="H27" s="56" t="n">
        <f aca="false">IF(B27=1,G27*Inputs!$C$9,0)</f>
        <v>0</v>
      </c>
      <c r="I27" s="56" t="n">
        <f aca="false">I26+G27</f>
        <v>72000</v>
      </c>
      <c r="J27" s="56" t="n">
        <f aca="false">(F27+G27+H27)*((1+D27)^(1/12)-1)</f>
        <v>396.037435119674</v>
      </c>
      <c r="K27" s="56" t="n">
        <f aca="false">(F27+G27+H27+J27)*(Inputs!$C$14+IF(B27&lt;=10,Inputs!$C$12,Inputs!$C$13))/12</f>
        <v>146.749516309111</v>
      </c>
      <c r="L27" s="56" t="n">
        <f aca="false">IF(OR(E27=1,A27&lt;=Inputs!$C$15),0,MAX(Inputs!$C$8*I27-(F27+G27+H27+J27-K27),0))</f>
        <v>0</v>
      </c>
      <c r="M27" s="56" t="n">
        <f aca="false">L27*INDEX(Rates!$B$2:$C$101,C27+1,IF(Inputs!$C$5="Male",1,2))/1000/12*Inputs!$C$16</f>
        <v>0</v>
      </c>
      <c r="N27" s="56" t="n">
        <f aca="false">IF($V$1=1,MAX(F27+G27+H27+J27-K27-M27,0)*Inputs!$C$22/12,0)</f>
        <v>468.620122080428</v>
      </c>
      <c r="O27" s="56" t="n">
        <f aca="false">IF(AND(MOD(A27,12)=0,B27&gt;=Inputs!$C$18),MAX(F27+G27+H27+J27-K27-M27-N27,0)*Inputs!$C$17,0)</f>
        <v>0</v>
      </c>
      <c r="P27" s="56" t="n">
        <f aca="false">F27+G27+H27+J27-K27-M27-N27+O27</f>
        <v>69824.3981899838</v>
      </c>
      <c r="Q27" s="56" t="n">
        <f aca="false">IF(OR(E27=1,P27&lt;=0),0,P27)</f>
        <v>69824.3981899838</v>
      </c>
      <c r="R27" s="15" t="n">
        <f aca="false">IF(OR(E27=1,AND(P27&lt;=0,I27&gt;0)),1,0)</f>
        <v>0</v>
      </c>
      <c r="S27" s="15" t="n">
        <f aca="false">IF(L27&gt;0,1,0)</f>
        <v>0</v>
      </c>
    </row>
    <row r="28" customFormat="false" ht="15" hidden="false" customHeight="false" outlineLevel="0" collapsed="false">
      <c r="A28" s="15" t="n">
        <v>27</v>
      </c>
      <c r="B28" s="15" t="n">
        <f aca="false">INT((A28-1)/12)+1</f>
        <v>3</v>
      </c>
      <c r="C28" s="15" t="n">
        <f aca="false">MIN(Inputs!$C$4+B28-1,99)</f>
        <v>76</v>
      </c>
      <c r="D28" s="55" t="n">
        <f aca="false">Inputs!$C$30</f>
        <v>0.07</v>
      </c>
      <c r="E28" s="15" t="n">
        <f aca="false">R27</f>
        <v>0</v>
      </c>
      <c r="F28" s="56" t="n">
        <f aca="false">Q27</f>
        <v>69824.3981899838</v>
      </c>
      <c r="G28" s="56" t="n">
        <f aca="false">IF(AND(MOD(A28-1,12)=0,B28&lt;=Inputs!$C$7,E28=0),Inputs!$C$6,0)</f>
        <v>0</v>
      </c>
      <c r="H28" s="56" t="n">
        <f aca="false">IF(B28=1,G28*Inputs!$C$9,0)</f>
        <v>0</v>
      </c>
      <c r="I28" s="56" t="n">
        <f aca="false">I27+G28</f>
        <v>72000</v>
      </c>
      <c r="J28" s="56" t="n">
        <f aca="false">(F28+G28+H28)*((1+D28)^(1/12)-1)</f>
        <v>394.797298954246</v>
      </c>
      <c r="K28" s="56" t="n">
        <f aca="false">(F28+G28+H28+J28)*(Inputs!$C$14+IF(B28&lt;=10,Inputs!$C$12,Inputs!$C$13))/12</f>
        <v>146.289990601954</v>
      </c>
      <c r="L28" s="56" t="n">
        <f aca="false">IF(OR(E28=1,A28&lt;=Inputs!$C$15),0,MAX(Inputs!$C$8*I28-(F28+G28+H28+J28-K28),0))</f>
        <v>0</v>
      </c>
      <c r="M28" s="56" t="n">
        <f aca="false">L28*INDEX(Rates!$B$2:$C$101,C28+1,IF(Inputs!$C$5="Male",1,2))/1000/12*Inputs!$C$16</f>
        <v>0</v>
      </c>
      <c r="N28" s="56" t="n">
        <f aca="false">IF($V$1=1,MAX(F28+G28+H28+J28-K28-M28,0)*Inputs!$C$22/12,0)</f>
        <v>467.152703322241</v>
      </c>
      <c r="O28" s="56" t="n">
        <f aca="false">IF(AND(MOD(A28,12)=0,B28&gt;=Inputs!$C$18),MAX(F28+G28+H28+J28-K28-M28-N28,0)*Inputs!$C$17,0)</f>
        <v>0</v>
      </c>
      <c r="P28" s="56" t="n">
        <f aca="false">F28+G28+H28+J28-K28-M28-N28+O28</f>
        <v>69605.7527950139</v>
      </c>
      <c r="Q28" s="56" t="n">
        <f aca="false">IF(OR(E28=1,P28&lt;=0),0,P28)</f>
        <v>69605.7527950139</v>
      </c>
      <c r="R28" s="15" t="n">
        <f aca="false">IF(OR(E28=1,AND(P28&lt;=0,I28&gt;0)),1,0)</f>
        <v>0</v>
      </c>
      <c r="S28" s="15" t="n">
        <f aca="false">IF(L28&gt;0,1,0)</f>
        <v>0</v>
      </c>
    </row>
    <row r="29" customFormat="false" ht="15" hidden="false" customHeight="false" outlineLevel="0" collapsed="false">
      <c r="A29" s="15" t="n">
        <v>28</v>
      </c>
      <c r="B29" s="15" t="n">
        <f aca="false">INT((A29-1)/12)+1</f>
        <v>3</v>
      </c>
      <c r="C29" s="15" t="n">
        <f aca="false">MIN(Inputs!$C$4+B29-1,99)</f>
        <v>76</v>
      </c>
      <c r="D29" s="55" t="n">
        <f aca="false">Inputs!$C$30</f>
        <v>0.07</v>
      </c>
      <c r="E29" s="15" t="n">
        <f aca="false">R28</f>
        <v>0</v>
      </c>
      <c r="F29" s="56" t="n">
        <f aca="false">Q28</f>
        <v>69605.7527950139</v>
      </c>
      <c r="G29" s="56" t="n">
        <f aca="false">IF(AND(MOD(A29-1,12)=0,B29&lt;=Inputs!$C$7,E29=0),Inputs!$C$6,0)</f>
        <v>0</v>
      </c>
      <c r="H29" s="56" t="n">
        <f aca="false">IF(B29=1,G29*Inputs!$C$9,0)</f>
        <v>0</v>
      </c>
      <c r="I29" s="56" t="n">
        <f aca="false">I28+G29</f>
        <v>72000</v>
      </c>
      <c r="J29" s="56" t="n">
        <f aca="false">(F29+G29+H29)*((1+D29)^(1/12)-1)</f>
        <v>393.561046102799</v>
      </c>
      <c r="K29" s="56" t="n">
        <f aca="false">(F29+G29+H29+J29)*(Inputs!$C$14+IF(B29&lt;=10,Inputs!$C$12,Inputs!$C$13))/12</f>
        <v>145.83190383566</v>
      </c>
      <c r="L29" s="56" t="n">
        <f aca="false">IF(OR(E29=1,A29&lt;=Inputs!$C$15),0,MAX(Inputs!$C$8*I29-(F29+G29+H29+J29-K29),0))</f>
        <v>0</v>
      </c>
      <c r="M29" s="56" t="n">
        <f aca="false">L29*INDEX(Rates!$B$2:$C$101,C29+1,IF(Inputs!$C$5="Male",1,2))/1000/12*Inputs!$C$16</f>
        <v>0</v>
      </c>
      <c r="N29" s="56" t="n">
        <f aca="false">IF($V$1=1,MAX(F29+G29+H29+J29-K29-M29,0)*Inputs!$C$22/12,0)</f>
        <v>465.689879581873</v>
      </c>
      <c r="O29" s="56" t="n">
        <f aca="false">IF(AND(MOD(A29,12)=0,B29&gt;=Inputs!$C$18),MAX(F29+G29+H29+J29-K29-M29-N29,0)*Inputs!$C$17,0)</f>
        <v>0</v>
      </c>
      <c r="P29" s="56" t="n">
        <f aca="false">F29+G29+H29+J29-K29-M29-N29+O29</f>
        <v>69387.7920576991</v>
      </c>
      <c r="Q29" s="56" t="n">
        <f aca="false">IF(OR(E29=1,P29&lt;=0),0,P29)</f>
        <v>69387.7920576991</v>
      </c>
      <c r="R29" s="15" t="n">
        <f aca="false">IF(OR(E29=1,AND(P29&lt;=0,I29&gt;0)),1,0)</f>
        <v>0</v>
      </c>
      <c r="S29" s="15" t="n">
        <f aca="false">IF(L29&gt;0,1,0)</f>
        <v>0</v>
      </c>
    </row>
    <row r="30" customFormat="false" ht="15" hidden="false" customHeight="false" outlineLevel="0" collapsed="false">
      <c r="A30" s="15" t="n">
        <v>29</v>
      </c>
      <c r="B30" s="15" t="n">
        <f aca="false">INT((A30-1)/12)+1</f>
        <v>3</v>
      </c>
      <c r="C30" s="15" t="n">
        <f aca="false">MIN(Inputs!$C$4+B30-1,99)</f>
        <v>76</v>
      </c>
      <c r="D30" s="55" t="n">
        <f aca="false">Inputs!$C$30</f>
        <v>0.07</v>
      </c>
      <c r="E30" s="15" t="n">
        <f aca="false">R29</f>
        <v>0</v>
      </c>
      <c r="F30" s="56" t="n">
        <f aca="false">Q29</f>
        <v>69387.7920576991</v>
      </c>
      <c r="G30" s="56" t="n">
        <f aca="false">IF(AND(MOD(A30-1,12)=0,B30&lt;=Inputs!$C$7,E30=0),Inputs!$C$6,0)</f>
        <v>0</v>
      </c>
      <c r="H30" s="56" t="n">
        <f aca="false">IF(B30=1,G30*Inputs!$C$9,0)</f>
        <v>0</v>
      </c>
      <c r="I30" s="56" t="n">
        <f aca="false">I29+G30</f>
        <v>72000</v>
      </c>
      <c r="J30" s="56" t="n">
        <f aca="false">(F30+G30+H30)*((1+D30)^(1/12)-1)</f>
        <v>392.328664405276</v>
      </c>
      <c r="K30" s="56" t="n">
        <f aca="false">(F30+G30+H30+J30)*(Inputs!$C$14+IF(B30&lt;=10,Inputs!$C$12,Inputs!$C$13))/12</f>
        <v>145.375251504384</v>
      </c>
      <c r="L30" s="56" t="n">
        <f aca="false">IF(OR(E30=1,A30&lt;=Inputs!$C$15),0,MAX(Inputs!$C$8*I30-(F30+G30+H30+J30-K30),0))</f>
        <v>0</v>
      </c>
      <c r="M30" s="56" t="n">
        <f aca="false">L30*INDEX(Rates!$B$2:$C$101,C30+1,IF(Inputs!$C$5="Male",1,2))/1000/12*Inputs!$C$16</f>
        <v>0</v>
      </c>
      <c r="N30" s="56" t="n">
        <f aca="false">IF($V$1=1,MAX(F30+G30+H30+J30-K30-M30,0)*Inputs!$C$22/12,0)</f>
        <v>464.231636470667</v>
      </c>
      <c r="O30" s="56" t="n">
        <f aca="false">IF(AND(MOD(A30,12)=0,B30&gt;=Inputs!$C$18),MAX(F30+G30+H30+J30-K30-M30-N30,0)*Inputs!$C$17,0)</f>
        <v>0</v>
      </c>
      <c r="P30" s="56" t="n">
        <f aca="false">F30+G30+H30+J30-K30-M30-N30+O30</f>
        <v>69170.5138341293</v>
      </c>
      <c r="Q30" s="56" t="n">
        <f aca="false">IF(OR(E30=1,P30&lt;=0),0,P30)</f>
        <v>69170.5138341293</v>
      </c>
      <c r="R30" s="15" t="n">
        <f aca="false">IF(OR(E30=1,AND(P30&lt;=0,I30&gt;0)),1,0)</f>
        <v>0</v>
      </c>
      <c r="S30" s="15" t="n">
        <f aca="false">IF(L30&gt;0,1,0)</f>
        <v>0</v>
      </c>
    </row>
    <row r="31" customFormat="false" ht="15" hidden="false" customHeight="false" outlineLevel="0" collapsed="false">
      <c r="A31" s="15" t="n">
        <v>30</v>
      </c>
      <c r="B31" s="15" t="n">
        <f aca="false">INT((A31-1)/12)+1</f>
        <v>3</v>
      </c>
      <c r="C31" s="15" t="n">
        <f aca="false">MIN(Inputs!$C$4+B31-1,99)</f>
        <v>76</v>
      </c>
      <c r="D31" s="55" t="n">
        <f aca="false">Inputs!$C$30</f>
        <v>0.07</v>
      </c>
      <c r="E31" s="15" t="n">
        <f aca="false">R30</f>
        <v>0</v>
      </c>
      <c r="F31" s="56" t="n">
        <f aca="false">Q30</f>
        <v>69170.5138341293</v>
      </c>
      <c r="G31" s="56" t="n">
        <f aca="false">IF(AND(MOD(A31-1,12)=0,B31&lt;=Inputs!$C$7,E31=0),Inputs!$C$6,0)</f>
        <v>0</v>
      </c>
      <c r="H31" s="56" t="n">
        <f aca="false">IF(B31=1,G31*Inputs!$C$9,0)</f>
        <v>0</v>
      </c>
      <c r="I31" s="56" t="n">
        <f aca="false">I30+G31</f>
        <v>72000</v>
      </c>
      <c r="J31" s="56" t="n">
        <f aca="false">(F31+G31+H31)*((1+D31)^(1/12)-1)</f>
        <v>391.100141739695</v>
      </c>
      <c r="K31" s="56" t="n">
        <f aca="false">(F31+G31+H31+J31)*(Inputs!$C$14+IF(B31&lt;=10,Inputs!$C$12,Inputs!$C$13))/12</f>
        <v>144.920029116394</v>
      </c>
      <c r="L31" s="56" t="n">
        <f aca="false">IF(OR(E31=1,A31&lt;=Inputs!$C$15),0,MAX(Inputs!$C$8*I31-(F31+G31+H31+J31-K31),0))</f>
        <v>0</v>
      </c>
      <c r="M31" s="56" t="n">
        <f aca="false">L31*INDEX(Rates!$B$2:$C$101,C31+1,IF(Inputs!$C$5="Male",1,2))/1000/12*Inputs!$C$16</f>
        <v>0</v>
      </c>
      <c r="N31" s="56" t="n">
        <f aca="false">IF($V$1=1,MAX(F31+G31+H31+J31-K31-M31,0)*Inputs!$C$22/12,0)</f>
        <v>462.777959645018</v>
      </c>
      <c r="O31" s="56" t="n">
        <f aca="false">IF(AND(MOD(A31,12)=0,B31&gt;=Inputs!$C$18),MAX(F31+G31+H31+J31-K31-M31-N31,0)*Inputs!$C$17,0)</f>
        <v>0</v>
      </c>
      <c r="P31" s="56" t="n">
        <f aca="false">F31+G31+H31+J31-K31-M31-N31+O31</f>
        <v>68953.9159871076</v>
      </c>
      <c r="Q31" s="56" t="n">
        <f aca="false">IF(OR(E31=1,P31&lt;=0),0,P31)</f>
        <v>68953.9159871076</v>
      </c>
      <c r="R31" s="15" t="n">
        <f aca="false">IF(OR(E31=1,AND(P31&lt;=0,I31&gt;0)),1,0)</f>
        <v>0</v>
      </c>
      <c r="S31" s="15" t="n">
        <f aca="false">IF(L31&gt;0,1,0)</f>
        <v>0</v>
      </c>
    </row>
    <row r="32" customFormat="false" ht="15" hidden="false" customHeight="false" outlineLevel="0" collapsed="false">
      <c r="A32" s="15" t="n">
        <v>31</v>
      </c>
      <c r="B32" s="15" t="n">
        <f aca="false">INT((A32-1)/12)+1</f>
        <v>3</v>
      </c>
      <c r="C32" s="15" t="n">
        <f aca="false">MIN(Inputs!$C$4+B32-1,99)</f>
        <v>76</v>
      </c>
      <c r="D32" s="55" t="n">
        <f aca="false">Inputs!$C$30</f>
        <v>0.07</v>
      </c>
      <c r="E32" s="15" t="n">
        <f aca="false">R31</f>
        <v>0</v>
      </c>
      <c r="F32" s="56" t="n">
        <f aca="false">Q31</f>
        <v>68953.9159871076</v>
      </c>
      <c r="G32" s="56" t="n">
        <f aca="false">IF(AND(MOD(A32-1,12)=0,B32&lt;=Inputs!$C$7,E32=0),Inputs!$C$6,0)</f>
        <v>0</v>
      </c>
      <c r="H32" s="56" t="n">
        <f aca="false">IF(B32=1,G32*Inputs!$C$9,0)</f>
        <v>0</v>
      </c>
      <c r="I32" s="56" t="n">
        <f aca="false">I31+G32</f>
        <v>72000</v>
      </c>
      <c r="J32" s="56" t="n">
        <f aca="false">(F32+G32+H32)*((1+D32)^(1/12)-1)</f>
        <v>389.875466022035</v>
      </c>
      <c r="K32" s="56" t="n">
        <f aca="false">(F32+G32+H32+J32)*(Inputs!$C$14+IF(B32&lt;=10,Inputs!$C$12,Inputs!$C$13))/12</f>
        <v>144.46623219402</v>
      </c>
      <c r="L32" s="56" t="n">
        <f aca="false">IF(OR(E32=1,A32&lt;=Inputs!$C$15),0,MAX(Inputs!$C$8*I32-(F32+G32+H32+J32-K32),0))</f>
        <v>0</v>
      </c>
      <c r="M32" s="56" t="n">
        <f aca="false">L32*INDEX(Rates!$B$2:$C$101,C32+1,IF(Inputs!$C$5="Male",1,2))/1000/12*Inputs!$C$16</f>
        <v>0</v>
      </c>
      <c r="N32" s="56" t="n">
        <f aca="false">IF($V$1=1,MAX(F32+G32+H32+J32-K32-M32,0)*Inputs!$C$22/12,0)</f>
        <v>461.328834806238</v>
      </c>
      <c r="O32" s="56" t="n">
        <f aca="false">IF(AND(MOD(A32,12)=0,B32&gt;=Inputs!$C$18),MAX(F32+G32+H32+J32-K32-M32-N32,0)*Inputs!$C$17,0)</f>
        <v>0</v>
      </c>
      <c r="P32" s="56" t="n">
        <f aca="false">F32+G32+H32+J32-K32-M32-N32+O32</f>
        <v>68737.9963861294</v>
      </c>
      <c r="Q32" s="56" t="n">
        <f aca="false">IF(OR(E32=1,P32&lt;=0),0,P32)</f>
        <v>68737.9963861294</v>
      </c>
      <c r="R32" s="15" t="n">
        <f aca="false">IF(OR(E32=1,AND(P32&lt;=0,I32&gt;0)),1,0)</f>
        <v>0</v>
      </c>
      <c r="S32" s="15" t="n">
        <f aca="false">IF(L32&gt;0,1,0)</f>
        <v>0</v>
      </c>
    </row>
    <row r="33" customFormat="false" ht="15" hidden="false" customHeight="false" outlineLevel="0" collapsed="false">
      <c r="A33" s="15" t="n">
        <v>32</v>
      </c>
      <c r="B33" s="15" t="n">
        <f aca="false">INT((A33-1)/12)+1</f>
        <v>3</v>
      </c>
      <c r="C33" s="15" t="n">
        <f aca="false">MIN(Inputs!$C$4+B33-1,99)</f>
        <v>76</v>
      </c>
      <c r="D33" s="55" t="n">
        <f aca="false">Inputs!$C$30</f>
        <v>0.07</v>
      </c>
      <c r="E33" s="15" t="n">
        <f aca="false">R32</f>
        <v>0</v>
      </c>
      <c r="F33" s="56" t="n">
        <f aca="false">Q32</f>
        <v>68737.9963861294</v>
      </c>
      <c r="G33" s="56" t="n">
        <f aca="false">IF(AND(MOD(A33-1,12)=0,B33&lt;=Inputs!$C$7,E33=0),Inputs!$C$6,0)</f>
        <v>0</v>
      </c>
      <c r="H33" s="56" t="n">
        <f aca="false">IF(B33=1,G33*Inputs!$C$9,0)</f>
        <v>0</v>
      </c>
      <c r="I33" s="56" t="n">
        <f aca="false">I32+G33</f>
        <v>72000</v>
      </c>
      <c r="J33" s="56" t="n">
        <f aca="false">(F33+G33+H33)*((1+D33)^(1/12)-1)</f>
        <v>388.654625206114</v>
      </c>
      <c r="K33" s="56" t="n">
        <f aca="false">(F33+G33+H33+J33)*(Inputs!$C$14+IF(B33&lt;=10,Inputs!$C$12,Inputs!$C$13))/12</f>
        <v>144.013856273616</v>
      </c>
      <c r="L33" s="56" t="n">
        <f aca="false">IF(OR(E33=1,A33&lt;=Inputs!$C$15),0,MAX(Inputs!$C$8*I33-(F33+G33+H33+J33-K33),0))</f>
        <v>0</v>
      </c>
      <c r="M33" s="56" t="n">
        <f aca="false">L33*INDEX(Rates!$B$2:$C$101,C33+1,IF(Inputs!$C$5="Male",1,2))/1000/12*Inputs!$C$16</f>
        <v>0</v>
      </c>
      <c r="N33" s="56" t="n">
        <f aca="false">IF($V$1=1,MAX(F33+G33+H33+J33-K33-M33,0)*Inputs!$C$22/12,0)</f>
        <v>459.884247700413</v>
      </c>
      <c r="O33" s="56" t="n">
        <f aca="false">IF(AND(MOD(A33,12)=0,B33&gt;=Inputs!$C$18),MAX(F33+G33+H33+J33-K33-M33-N33,0)*Inputs!$C$17,0)</f>
        <v>0</v>
      </c>
      <c r="P33" s="56" t="n">
        <f aca="false">F33+G33+H33+J33-K33-M33-N33+O33</f>
        <v>68522.7529073615</v>
      </c>
      <c r="Q33" s="56" t="n">
        <f aca="false">IF(OR(E33=1,P33&lt;=0),0,P33)</f>
        <v>68522.7529073615</v>
      </c>
      <c r="R33" s="15" t="n">
        <f aca="false">IF(OR(E33=1,AND(P33&lt;=0,I33&gt;0)),1,0)</f>
        <v>0</v>
      </c>
      <c r="S33" s="15" t="n">
        <f aca="false">IF(L33&gt;0,1,0)</f>
        <v>0</v>
      </c>
    </row>
    <row r="34" customFormat="false" ht="15" hidden="false" customHeight="false" outlineLevel="0" collapsed="false">
      <c r="A34" s="15" t="n">
        <v>33</v>
      </c>
      <c r="B34" s="15" t="n">
        <f aca="false">INT((A34-1)/12)+1</f>
        <v>3</v>
      </c>
      <c r="C34" s="15" t="n">
        <f aca="false">MIN(Inputs!$C$4+B34-1,99)</f>
        <v>76</v>
      </c>
      <c r="D34" s="55" t="n">
        <f aca="false">Inputs!$C$30</f>
        <v>0.07</v>
      </c>
      <c r="E34" s="15" t="n">
        <f aca="false">R33</f>
        <v>0</v>
      </c>
      <c r="F34" s="56" t="n">
        <f aca="false">Q33</f>
        <v>68522.7529073615</v>
      </c>
      <c r="G34" s="56" t="n">
        <f aca="false">IF(AND(MOD(A34-1,12)=0,B34&lt;=Inputs!$C$7,E34=0),Inputs!$C$6,0)</f>
        <v>0</v>
      </c>
      <c r="H34" s="56" t="n">
        <f aca="false">IF(B34=1,G34*Inputs!$C$9,0)</f>
        <v>0</v>
      </c>
      <c r="I34" s="56" t="n">
        <f aca="false">I33+G34</f>
        <v>72000</v>
      </c>
      <c r="J34" s="56" t="n">
        <f aca="false">(F34+G34+H34)*((1+D34)^(1/12)-1)</f>
        <v>387.437607283469</v>
      </c>
      <c r="K34" s="56" t="n">
        <f aca="false">(F34+G34+H34+J34)*(Inputs!$C$14+IF(B34&lt;=10,Inputs!$C$12,Inputs!$C$13))/12</f>
        <v>143.56289690551</v>
      </c>
      <c r="L34" s="56" t="n">
        <f aca="false">IF(OR(E34=1,A34&lt;=Inputs!$C$15),0,MAX(Inputs!$C$8*I34-(F34+G34+H34+J34-K34),0))</f>
        <v>0</v>
      </c>
      <c r="M34" s="56" t="n">
        <f aca="false">L34*INDEX(Rates!$B$2:$C$101,C34+1,IF(Inputs!$C$5="Male",1,2))/1000/12*Inputs!$C$16</f>
        <v>0</v>
      </c>
      <c r="N34" s="56" t="n">
        <f aca="false">IF($V$1=1,MAX(F34+G34+H34+J34-K34-M34,0)*Inputs!$C$22/12,0)</f>
        <v>458.444184118263</v>
      </c>
      <c r="O34" s="56" t="n">
        <f aca="false">IF(AND(MOD(A34,12)=0,B34&gt;=Inputs!$C$18),MAX(F34+G34+H34+J34-K34-M34-N34,0)*Inputs!$C$17,0)</f>
        <v>0</v>
      </c>
      <c r="P34" s="56" t="n">
        <f aca="false">F34+G34+H34+J34-K34-M34-N34+O34</f>
        <v>68308.1834336212</v>
      </c>
      <c r="Q34" s="56" t="n">
        <f aca="false">IF(OR(E34=1,P34&lt;=0),0,P34)</f>
        <v>68308.1834336212</v>
      </c>
      <c r="R34" s="15" t="n">
        <f aca="false">IF(OR(E34=1,AND(P34&lt;=0,I34&gt;0)),1,0)</f>
        <v>0</v>
      </c>
      <c r="S34" s="15" t="n">
        <f aca="false">IF(L34&gt;0,1,0)</f>
        <v>0</v>
      </c>
    </row>
    <row r="35" customFormat="false" ht="15" hidden="false" customHeight="false" outlineLevel="0" collapsed="false">
      <c r="A35" s="15" t="n">
        <v>34</v>
      </c>
      <c r="B35" s="15" t="n">
        <f aca="false">INT((A35-1)/12)+1</f>
        <v>3</v>
      </c>
      <c r="C35" s="15" t="n">
        <f aca="false">MIN(Inputs!$C$4+B35-1,99)</f>
        <v>76</v>
      </c>
      <c r="D35" s="55" t="n">
        <f aca="false">Inputs!$C$30</f>
        <v>0.07</v>
      </c>
      <c r="E35" s="15" t="n">
        <f aca="false">R34</f>
        <v>0</v>
      </c>
      <c r="F35" s="56" t="n">
        <f aca="false">Q34</f>
        <v>68308.1834336212</v>
      </c>
      <c r="G35" s="56" t="n">
        <f aca="false">IF(AND(MOD(A35-1,12)=0,B35&lt;=Inputs!$C$7,E35=0),Inputs!$C$6,0)</f>
        <v>0</v>
      </c>
      <c r="H35" s="56" t="n">
        <f aca="false">IF(B35=1,G35*Inputs!$C$9,0)</f>
        <v>0</v>
      </c>
      <c r="I35" s="56" t="n">
        <f aca="false">I34+G35</f>
        <v>72000</v>
      </c>
      <c r="J35" s="56" t="n">
        <f aca="false">(F35+G35+H35)*((1+D35)^(1/12)-1)</f>
        <v>386.224400283243</v>
      </c>
      <c r="K35" s="56" t="n">
        <f aca="false">(F35+G35+H35+J35)*(Inputs!$C$14+IF(B35&lt;=10,Inputs!$C$12,Inputs!$C$13))/12</f>
        <v>143.113349653968</v>
      </c>
      <c r="L35" s="56" t="n">
        <f aca="false">IF(OR(E35=1,A35&lt;=Inputs!$C$15),0,MAX(Inputs!$C$8*I35-(F35+G35+H35+J35-K35),0))</f>
        <v>0</v>
      </c>
      <c r="M35" s="56" t="n">
        <f aca="false">L35*INDEX(Rates!$B$2:$C$101,C35+1,IF(Inputs!$C$5="Male",1,2))/1000/12*Inputs!$C$16</f>
        <v>0</v>
      </c>
      <c r="N35" s="56" t="n">
        <f aca="false">IF($V$1=1,MAX(F35+G35+H35+J35-K35-M35,0)*Inputs!$C$22/12,0)</f>
        <v>457.008629895003</v>
      </c>
      <c r="O35" s="56" t="n">
        <f aca="false">IF(AND(MOD(A35,12)=0,B35&gt;=Inputs!$C$18),MAX(F35+G35+H35+J35-K35-M35-N35,0)*Inputs!$C$17,0)</f>
        <v>0</v>
      </c>
      <c r="P35" s="56" t="n">
        <f aca="false">F35+G35+H35+J35-K35-M35-N35+O35</f>
        <v>68094.2858543555</v>
      </c>
      <c r="Q35" s="56" t="n">
        <f aca="false">IF(OR(E35=1,P35&lt;=0),0,P35)</f>
        <v>68094.2858543555</v>
      </c>
      <c r="R35" s="15" t="n">
        <f aca="false">IF(OR(E35=1,AND(P35&lt;=0,I35&gt;0)),1,0)</f>
        <v>0</v>
      </c>
      <c r="S35" s="15" t="n">
        <f aca="false">IF(L35&gt;0,1,0)</f>
        <v>0</v>
      </c>
    </row>
    <row r="36" customFormat="false" ht="15" hidden="false" customHeight="false" outlineLevel="0" collapsed="false">
      <c r="A36" s="15" t="n">
        <v>35</v>
      </c>
      <c r="B36" s="15" t="n">
        <f aca="false">INT((A36-1)/12)+1</f>
        <v>3</v>
      </c>
      <c r="C36" s="15" t="n">
        <f aca="false">MIN(Inputs!$C$4+B36-1,99)</f>
        <v>76</v>
      </c>
      <c r="D36" s="55" t="n">
        <f aca="false">Inputs!$C$30</f>
        <v>0.07</v>
      </c>
      <c r="E36" s="15" t="n">
        <f aca="false">R35</f>
        <v>0</v>
      </c>
      <c r="F36" s="56" t="n">
        <f aca="false">Q35</f>
        <v>68094.2858543555</v>
      </c>
      <c r="G36" s="56" t="n">
        <f aca="false">IF(AND(MOD(A36-1,12)=0,B36&lt;=Inputs!$C$7,E36=0),Inputs!$C$6,0)</f>
        <v>0</v>
      </c>
      <c r="H36" s="56" t="n">
        <f aca="false">IF(B36=1,G36*Inputs!$C$9,0)</f>
        <v>0</v>
      </c>
      <c r="I36" s="56" t="n">
        <f aca="false">I35+G36</f>
        <v>72000</v>
      </c>
      <c r="J36" s="56" t="n">
        <f aca="false">(F36+G36+H36)*((1+D36)^(1/12)-1)</f>
        <v>385.01499227206</v>
      </c>
      <c r="K36" s="56" t="n">
        <f aca="false">(F36+G36+H36+J36)*(Inputs!$C$14+IF(B36&lt;=10,Inputs!$C$12,Inputs!$C$13))/12</f>
        <v>142.665210097141</v>
      </c>
      <c r="L36" s="56" t="n">
        <f aca="false">IF(OR(E36=1,A36&lt;=Inputs!$C$15),0,MAX(Inputs!$C$8*I36-(F36+G36+H36+J36-K36),0))</f>
        <v>0</v>
      </c>
      <c r="M36" s="56" t="n">
        <f aca="false">L36*INDEX(Rates!$B$2:$C$101,C36+1,IF(Inputs!$C$5="Male",1,2))/1000/12*Inputs!$C$16</f>
        <v>0</v>
      </c>
      <c r="N36" s="56" t="n">
        <f aca="false">IF($V$1=1,MAX(F36+G36+H36+J36-K36-M36,0)*Inputs!$C$22/12,0)</f>
        <v>455.577570910203</v>
      </c>
      <c r="O36" s="56" t="n">
        <f aca="false">IF(AND(MOD(A36,12)=0,B36&gt;=Inputs!$C$18),MAX(F36+G36+H36+J36-K36-M36-N36,0)*Inputs!$C$17,0)</f>
        <v>0</v>
      </c>
      <c r="P36" s="56" t="n">
        <f aca="false">F36+G36+H36+J36-K36-M36-N36+O36</f>
        <v>67881.0580656202</v>
      </c>
      <c r="Q36" s="56" t="n">
        <f aca="false">IF(OR(E36=1,P36&lt;=0),0,P36)</f>
        <v>67881.0580656202</v>
      </c>
      <c r="R36" s="15" t="n">
        <f aca="false">IF(OR(E36=1,AND(P36&lt;=0,I36&gt;0)),1,0)</f>
        <v>0</v>
      </c>
      <c r="S36" s="15" t="n">
        <f aca="false">IF(L36&gt;0,1,0)</f>
        <v>0</v>
      </c>
    </row>
    <row r="37" customFormat="false" ht="15" hidden="false" customHeight="false" outlineLevel="0" collapsed="false">
      <c r="A37" s="15" t="n">
        <v>36</v>
      </c>
      <c r="B37" s="15" t="n">
        <f aca="false">INT((A37-1)/12)+1</f>
        <v>3</v>
      </c>
      <c r="C37" s="15" t="n">
        <f aca="false">MIN(Inputs!$C$4+B37-1,99)</f>
        <v>76</v>
      </c>
      <c r="D37" s="55" t="n">
        <f aca="false">Inputs!$C$30</f>
        <v>0.07</v>
      </c>
      <c r="E37" s="15" t="n">
        <f aca="false">R36</f>
        <v>0</v>
      </c>
      <c r="F37" s="56" t="n">
        <f aca="false">Q36</f>
        <v>67881.0580656202</v>
      </c>
      <c r="G37" s="56" t="n">
        <f aca="false">IF(AND(MOD(A37-1,12)=0,B37&lt;=Inputs!$C$7,E37=0),Inputs!$C$6,0)</f>
        <v>0</v>
      </c>
      <c r="H37" s="56" t="n">
        <f aca="false">IF(B37=1,G37*Inputs!$C$9,0)</f>
        <v>0</v>
      </c>
      <c r="I37" s="56" t="n">
        <f aca="false">I36+G37</f>
        <v>72000</v>
      </c>
      <c r="J37" s="56" t="n">
        <f aca="false">(F37+G37+H37)*((1+D37)^(1/12)-1)</f>
        <v>383.809371353916</v>
      </c>
      <c r="K37" s="56" t="n">
        <f aca="false">(F37+G37+H37+J37)*(Inputs!$C$14+IF(B37&lt;=10,Inputs!$C$12,Inputs!$C$13))/12</f>
        <v>142.218473827029</v>
      </c>
      <c r="L37" s="56" t="n">
        <f aca="false">IF(OR(E37=1,A37&lt;=Inputs!$C$15),0,MAX(Inputs!$C$8*I37-(F37+G37+H37+J37-K37),0))</f>
        <v>0</v>
      </c>
      <c r="M37" s="56" t="n">
        <f aca="false">L37*INDEX(Rates!$B$2:$C$101,C37+1,IF(Inputs!$C$5="Male",1,2))/1000/12*Inputs!$C$16</f>
        <v>0</v>
      </c>
      <c r="N37" s="56" t="n">
        <f aca="false">IF($V$1=1,MAX(F37+G37+H37+J37-K37-M37,0)*Inputs!$C$22/12,0)</f>
        <v>454.150993087647</v>
      </c>
      <c r="O37" s="56" t="n">
        <f aca="false">IF(AND(MOD(A37,12)=0,B37&gt;=Inputs!$C$18),MAX(F37+G37+H37+J37-K37-M37-N37,0)*Inputs!$C$17,0)</f>
        <v>0</v>
      </c>
      <c r="P37" s="56" t="n">
        <f aca="false">F37+G37+H37+J37-K37-M37-N37+O37</f>
        <v>67668.4979700594</v>
      </c>
      <c r="Q37" s="56" t="n">
        <f aca="false">IF(OR(E37=1,P37&lt;=0),0,P37)</f>
        <v>67668.4979700594</v>
      </c>
      <c r="R37" s="15" t="n">
        <f aca="false">IF(OR(E37=1,AND(P37&lt;=0,I37&gt;0)),1,0)</f>
        <v>0</v>
      </c>
      <c r="S37" s="15" t="n">
        <f aca="false">IF(L37&gt;0,1,0)</f>
        <v>0</v>
      </c>
    </row>
    <row r="38" customFormat="false" ht="15" hidden="false" customHeight="false" outlineLevel="0" collapsed="false">
      <c r="A38" s="15" t="n">
        <v>37</v>
      </c>
      <c r="B38" s="15" t="n">
        <f aca="false">INT((A38-1)/12)+1</f>
        <v>4</v>
      </c>
      <c r="C38" s="15" t="n">
        <f aca="false">MIN(Inputs!$C$4+B38-1,99)</f>
        <v>77</v>
      </c>
      <c r="D38" s="55" t="n">
        <f aca="false">Inputs!$C$30</f>
        <v>0.07</v>
      </c>
      <c r="E38" s="15" t="n">
        <f aca="false">R37</f>
        <v>0</v>
      </c>
      <c r="F38" s="56" t="n">
        <f aca="false">Q37</f>
        <v>67668.4979700594</v>
      </c>
      <c r="G38" s="56" t="n">
        <f aca="false">IF(AND(MOD(A38-1,12)=0,B38&lt;=Inputs!$C$7,E38=0),Inputs!$C$6,0)</f>
        <v>24000</v>
      </c>
      <c r="H38" s="56" t="n">
        <f aca="false">IF(B38=1,G38*Inputs!$C$9,0)</f>
        <v>0</v>
      </c>
      <c r="I38" s="56" t="n">
        <f aca="false">I37+G38</f>
        <v>96000</v>
      </c>
      <c r="J38" s="56" t="n">
        <f aca="false">(F38+G38+H38)*((1+D38)^(1/12)-1)</f>
        <v>518.307014967781</v>
      </c>
      <c r="K38" s="56" t="n">
        <f aca="false">(F38+G38+H38+J38)*(Inputs!$C$14+IF(B38&lt;=10,Inputs!$C$12,Inputs!$C$13))/12</f>
        <v>192.055843718807</v>
      </c>
      <c r="L38" s="56" t="n">
        <f aca="false">IF(OR(E38=1,A38&lt;=Inputs!$C$15),0,MAX(Inputs!$C$8*I38-(F38+G38+H38+J38-K38),0))</f>
        <v>4965.25085869161</v>
      </c>
      <c r="M38" s="56" t="n">
        <f aca="false">L38*INDEX(Rates!$B$2:$C$101,C38+1,IF(Inputs!$C$5="Male",1,2))/1000/12*Inputs!$C$16</f>
        <v>15.4336547524331</v>
      </c>
      <c r="N38" s="56" t="n">
        <f aca="false">IF($V$1=1,MAX(F38+G38+H38+J38-K38-M38,0)*Inputs!$C$22/12,0)</f>
        <v>613.19543657704</v>
      </c>
      <c r="O38" s="56" t="n">
        <f aca="false">IF(AND(MOD(A38,12)=0,B38&gt;=Inputs!$C$18),MAX(F38+G38+H38+J38-K38-M38-N38,0)*Inputs!$C$17,0)</f>
        <v>0</v>
      </c>
      <c r="P38" s="56" t="n">
        <f aca="false">F38+G38+H38+J38-K38-M38-N38+O38</f>
        <v>91366.1200499789</v>
      </c>
      <c r="Q38" s="56" t="n">
        <f aca="false">IF(OR(E38=1,P38&lt;=0),0,P38)</f>
        <v>91366.1200499789</v>
      </c>
      <c r="R38" s="15" t="n">
        <f aca="false">IF(OR(E38=1,AND(P38&lt;=0,I38&gt;0)),1,0)</f>
        <v>0</v>
      </c>
      <c r="S38" s="15" t="n">
        <f aca="false">IF(L38&gt;0,1,0)</f>
        <v>1</v>
      </c>
    </row>
    <row r="39" customFormat="false" ht="15" hidden="false" customHeight="false" outlineLevel="0" collapsed="false">
      <c r="A39" s="15" t="n">
        <v>38</v>
      </c>
      <c r="B39" s="15" t="n">
        <f aca="false">INT((A39-1)/12)+1</f>
        <v>4</v>
      </c>
      <c r="C39" s="15" t="n">
        <f aca="false">MIN(Inputs!$C$4+B39-1,99)</f>
        <v>77</v>
      </c>
      <c r="D39" s="55" t="n">
        <f aca="false">Inputs!$C$30</f>
        <v>0.07</v>
      </c>
      <c r="E39" s="15" t="n">
        <f aca="false">R38</f>
        <v>0</v>
      </c>
      <c r="F39" s="56" t="n">
        <f aca="false">Q38</f>
        <v>91366.1200499789</v>
      </c>
      <c r="G39" s="56" t="n">
        <f aca="false">IF(AND(MOD(A39-1,12)=0,B39&lt;=Inputs!$C$7,E39=0),Inputs!$C$6,0)</f>
        <v>0</v>
      </c>
      <c r="H39" s="56" t="n">
        <f aca="false">IF(B39=1,G39*Inputs!$C$9,0)</f>
        <v>0</v>
      </c>
      <c r="I39" s="56" t="n">
        <f aca="false">I38+G39</f>
        <v>96000</v>
      </c>
      <c r="J39" s="56" t="n">
        <f aca="false">(F39+G39+H39)*((1+D39)^(1/12)-1)</f>
        <v>516.597326245705</v>
      </c>
      <c r="K39" s="56" t="n">
        <f aca="false">(F39+G39+H39+J39)*(Inputs!$C$14+IF(B39&lt;=10,Inputs!$C$12,Inputs!$C$13))/12</f>
        <v>191.422327867135</v>
      </c>
      <c r="L39" s="56" t="n">
        <f aca="false">IF(OR(E39=1,A39&lt;=Inputs!$C$15),0,MAX(Inputs!$C$8*I39-(F39+G39+H39+J39-K39),0))</f>
        <v>5268.7049516425</v>
      </c>
      <c r="M39" s="56" t="n">
        <f aca="false">L39*INDEX(Rates!$B$2:$C$101,C39+1,IF(Inputs!$C$5="Male",1,2))/1000/12*Inputs!$C$16</f>
        <v>16.3768912246888</v>
      </c>
      <c r="N39" s="56" t="n">
        <f aca="false">IF($V$1=1,MAX(F39+G39+H39+J39-K39-M39,0)*Inputs!$C$22/12,0)</f>
        <v>611.166121047552</v>
      </c>
      <c r="O39" s="56" t="n">
        <f aca="false">IF(AND(MOD(A39,12)=0,B39&gt;=Inputs!$C$18),MAX(F39+G39+H39+J39-K39-M39-N39,0)*Inputs!$C$17,0)</f>
        <v>0</v>
      </c>
      <c r="P39" s="56" t="n">
        <f aca="false">F39+G39+H39+J39-K39-M39-N39+O39</f>
        <v>91063.7520360853</v>
      </c>
      <c r="Q39" s="56" t="n">
        <f aca="false">IF(OR(E39=1,P39&lt;=0),0,P39)</f>
        <v>91063.7520360853</v>
      </c>
      <c r="R39" s="15" t="n">
        <f aca="false">IF(OR(E39=1,AND(P39&lt;=0,I39&gt;0)),1,0)</f>
        <v>0</v>
      </c>
      <c r="S39" s="15" t="n">
        <f aca="false">IF(L39&gt;0,1,0)</f>
        <v>1</v>
      </c>
    </row>
    <row r="40" customFormat="false" ht="15" hidden="false" customHeight="false" outlineLevel="0" collapsed="false">
      <c r="A40" s="15" t="n">
        <v>39</v>
      </c>
      <c r="B40" s="15" t="n">
        <f aca="false">INT((A40-1)/12)+1</f>
        <v>4</v>
      </c>
      <c r="C40" s="15" t="n">
        <f aca="false">MIN(Inputs!$C$4+B40-1,99)</f>
        <v>77</v>
      </c>
      <c r="D40" s="55" t="n">
        <f aca="false">Inputs!$C$30</f>
        <v>0.07</v>
      </c>
      <c r="E40" s="15" t="n">
        <f aca="false">R39</f>
        <v>0</v>
      </c>
      <c r="F40" s="56" t="n">
        <f aca="false">Q39</f>
        <v>91063.7520360853</v>
      </c>
      <c r="G40" s="56" t="n">
        <f aca="false">IF(AND(MOD(A40-1,12)=0,B40&lt;=Inputs!$C$7,E40=0),Inputs!$C$6,0)</f>
        <v>0</v>
      </c>
      <c r="H40" s="56" t="n">
        <f aca="false">IF(B40=1,G40*Inputs!$C$9,0)</f>
        <v>0</v>
      </c>
      <c r="I40" s="56" t="n">
        <f aca="false">I39+G40</f>
        <v>96000</v>
      </c>
      <c r="J40" s="56" t="n">
        <f aca="false">(F40+G40+H40)*((1+D40)^(1/12)-1)</f>
        <v>514.887693534649</v>
      </c>
      <c r="K40" s="56" t="n">
        <f aca="false">(F40+G40+H40+J40)*(Inputs!$C$14+IF(B40&lt;=10,Inputs!$C$12,Inputs!$C$13))/12</f>
        <v>190.788832770041</v>
      </c>
      <c r="L40" s="56" t="n">
        <f aca="false">IF(OR(E40=1,A40&lt;=Inputs!$C$15),0,MAX(Inputs!$C$8*I40-(F40+G40+H40+J40-K40),0))</f>
        <v>5572.14910315014</v>
      </c>
      <c r="M40" s="56" t="n">
        <f aca="false">L40*INDEX(Rates!$B$2:$C$101,C40+1,IF(Inputs!$C$5="Male",1,2))/1000/12*Inputs!$C$16</f>
        <v>17.320096795625</v>
      </c>
      <c r="N40" s="56" t="n">
        <f aca="false">IF($V$1=1,MAX(F40+G40+H40+J40-K40-M40,0)*Inputs!$C$22/12,0)</f>
        <v>609.136872000362</v>
      </c>
      <c r="O40" s="56" t="n">
        <f aca="false">IF(AND(MOD(A40,12)=0,B40&gt;=Inputs!$C$18),MAX(F40+G40+H40+J40-K40-M40-N40,0)*Inputs!$C$17,0)</f>
        <v>0</v>
      </c>
      <c r="P40" s="56" t="n">
        <f aca="false">F40+G40+H40+J40-K40-M40-N40+O40</f>
        <v>90761.3939280539</v>
      </c>
      <c r="Q40" s="56" t="n">
        <f aca="false">IF(OR(E40=1,P40&lt;=0),0,P40)</f>
        <v>90761.3939280539</v>
      </c>
      <c r="R40" s="15" t="n">
        <f aca="false">IF(OR(E40=1,AND(P40&lt;=0,I40&gt;0)),1,0)</f>
        <v>0</v>
      </c>
      <c r="S40" s="15" t="n">
        <f aca="false">IF(L40&gt;0,1,0)</f>
        <v>1</v>
      </c>
    </row>
    <row r="41" customFormat="false" ht="15" hidden="false" customHeight="false" outlineLevel="0" collapsed="false">
      <c r="A41" s="15" t="n">
        <v>40</v>
      </c>
      <c r="B41" s="15" t="n">
        <f aca="false">INT((A41-1)/12)+1</f>
        <v>4</v>
      </c>
      <c r="C41" s="15" t="n">
        <f aca="false">MIN(Inputs!$C$4+B41-1,99)</f>
        <v>77</v>
      </c>
      <c r="D41" s="55" t="n">
        <f aca="false">Inputs!$C$30</f>
        <v>0.07</v>
      </c>
      <c r="E41" s="15" t="n">
        <f aca="false">R40</f>
        <v>0</v>
      </c>
      <c r="F41" s="56" t="n">
        <f aca="false">Q40</f>
        <v>90761.3939280539</v>
      </c>
      <c r="G41" s="56" t="n">
        <f aca="false">IF(AND(MOD(A41-1,12)=0,B41&lt;=Inputs!$C$7,E41=0),Inputs!$C$6,0)</f>
        <v>0</v>
      </c>
      <c r="H41" s="56" t="n">
        <f aca="false">IF(B41=1,G41*Inputs!$C$9,0)</f>
        <v>0</v>
      </c>
      <c r="I41" s="56" t="n">
        <f aca="false">I40+G41</f>
        <v>96000</v>
      </c>
      <c r="J41" s="56" t="n">
        <f aca="false">(F41+G41+H41)*((1+D41)^(1/12)-1)</f>
        <v>513.178116832779</v>
      </c>
      <c r="K41" s="56" t="n">
        <f aca="false">(F41+G41+H41+J41)*(Inputs!$C$14+IF(B41&lt;=10,Inputs!$C$12,Inputs!$C$13))/12</f>
        <v>190.155358426847</v>
      </c>
      <c r="L41" s="56" t="n">
        <f aca="false">IF(OR(E41=1,A41&lt;=Inputs!$C$15),0,MAX(Inputs!$C$8*I41-(F41+G41+H41+J41-K41),0))</f>
        <v>5875.58331354019</v>
      </c>
      <c r="M41" s="56" t="n">
        <f aca="false">L41*INDEX(Rates!$B$2:$C$101,C41+1,IF(Inputs!$C$5="Male",1,2))/1000/12*Inputs!$C$16</f>
        <v>18.2632714662541</v>
      </c>
      <c r="N41" s="56" t="n">
        <f aca="false">IF($V$1=1,MAX(F41+G41+H41+J41-K41-M41,0)*Inputs!$C$22/12,0)</f>
        <v>607.10768943329</v>
      </c>
      <c r="O41" s="56" t="n">
        <f aca="false">IF(AND(MOD(A41,12)=0,B41&gt;=Inputs!$C$18),MAX(F41+G41+H41+J41-K41-M41-N41,0)*Inputs!$C$17,0)</f>
        <v>0</v>
      </c>
      <c r="P41" s="56" t="n">
        <f aca="false">F41+G41+H41+J41-K41-M41-N41+O41</f>
        <v>90459.0457255603</v>
      </c>
      <c r="Q41" s="56" t="n">
        <f aca="false">IF(OR(E41=1,P41&lt;=0),0,P41)</f>
        <v>90459.0457255603</v>
      </c>
      <c r="R41" s="15" t="n">
        <f aca="false">IF(OR(E41=1,AND(P41&lt;=0,I41&gt;0)),1,0)</f>
        <v>0</v>
      </c>
      <c r="S41" s="15" t="n">
        <f aca="false">IF(L41&gt;0,1,0)</f>
        <v>1</v>
      </c>
    </row>
    <row r="42" customFormat="false" ht="15" hidden="false" customHeight="false" outlineLevel="0" collapsed="false">
      <c r="A42" s="15" t="n">
        <v>41</v>
      </c>
      <c r="B42" s="15" t="n">
        <f aca="false">INT((A42-1)/12)+1</f>
        <v>4</v>
      </c>
      <c r="C42" s="15" t="n">
        <f aca="false">MIN(Inputs!$C$4+B42-1,99)</f>
        <v>77</v>
      </c>
      <c r="D42" s="55" t="n">
        <f aca="false">Inputs!$C$30</f>
        <v>0.07</v>
      </c>
      <c r="E42" s="15" t="n">
        <f aca="false">R41</f>
        <v>0</v>
      </c>
      <c r="F42" s="56" t="n">
        <f aca="false">Q41</f>
        <v>90459.0457255603</v>
      </c>
      <c r="G42" s="56" t="n">
        <f aca="false">IF(AND(MOD(A42-1,12)=0,B42&lt;=Inputs!$C$7,E42=0),Inputs!$C$6,0)</f>
        <v>0</v>
      </c>
      <c r="H42" s="56" t="n">
        <f aca="false">IF(B42=1,G42*Inputs!$C$9,0)</f>
        <v>0</v>
      </c>
      <c r="I42" s="56" t="n">
        <f aca="false">I41+G42</f>
        <v>96000</v>
      </c>
      <c r="J42" s="56" t="n">
        <f aca="false">(F42+G42+H42)*((1+D42)^(1/12)-1)</f>
        <v>511.468596138259</v>
      </c>
      <c r="K42" s="56" t="n">
        <f aca="false">(F42+G42+H42+J42)*(Inputs!$C$14+IF(B42&lt;=10,Inputs!$C$12,Inputs!$C$13))/12</f>
        <v>189.521904836872</v>
      </c>
      <c r="L42" s="56" t="n">
        <f aca="false">IF(OR(E42=1,A42&lt;=Inputs!$C$15),0,MAX(Inputs!$C$8*I42-(F42+G42+H42+J42-K42),0))</f>
        <v>6179.00758313836</v>
      </c>
      <c r="M42" s="56" t="n">
        <f aca="false">L42*INDEX(Rates!$B$2:$C$101,C42+1,IF(Inputs!$C$5="Male",1,2))/1000/12*Inputs!$C$16</f>
        <v>19.2064152375884</v>
      </c>
      <c r="N42" s="56" t="n">
        <f aca="false">IF($V$1=1,MAX(F42+G42+H42+J42-K42-M42,0)*Inputs!$C$22/12,0)</f>
        <v>605.07857334416</v>
      </c>
      <c r="O42" s="56" t="n">
        <f aca="false">IF(AND(MOD(A42,12)=0,B42&gt;=Inputs!$C$18),MAX(F42+G42+H42+J42-K42-M42-N42,0)*Inputs!$C$17,0)</f>
        <v>0</v>
      </c>
      <c r="P42" s="56" t="n">
        <f aca="false">F42+G42+H42+J42-K42-M42-N42+O42</f>
        <v>90156.7074282799</v>
      </c>
      <c r="Q42" s="56" t="n">
        <f aca="false">IF(OR(E42=1,P42&lt;=0),0,P42)</f>
        <v>90156.7074282799</v>
      </c>
      <c r="R42" s="15" t="n">
        <f aca="false">IF(OR(E42=1,AND(P42&lt;=0,I42&gt;0)),1,0)</f>
        <v>0</v>
      </c>
      <c r="S42" s="15" t="n">
        <f aca="false">IF(L42&gt;0,1,0)</f>
        <v>1</v>
      </c>
    </row>
    <row r="43" customFormat="false" ht="15" hidden="false" customHeight="false" outlineLevel="0" collapsed="false">
      <c r="A43" s="15" t="n">
        <v>42</v>
      </c>
      <c r="B43" s="15" t="n">
        <f aca="false">INT((A43-1)/12)+1</f>
        <v>4</v>
      </c>
      <c r="C43" s="15" t="n">
        <f aca="false">MIN(Inputs!$C$4+B43-1,99)</f>
        <v>77</v>
      </c>
      <c r="D43" s="55" t="n">
        <f aca="false">Inputs!$C$30</f>
        <v>0.07</v>
      </c>
      <c r="E43" s="15" t="n">
        <f aca="false">R42</f>
        <v>0</v>
      </c>
      <c r="F43" s="56" t="n">
        <f aca="false">Q42</f>
        <v>90156.7074282799</v>
      </c>
      <c r="G43" s="56" t="n">
        <f aca="false">IF(AND(MOD(A43-1,12)=0,B43&lt;=Inputs!$C$7,E43=0),Inputs!$C$6,0)</f>
        <v>0</v>
      </c>
      <c r="H43" s="56" t="n">
        <f aca="false">IF(B43=1,G43*Inputs!$C$9,0)</f>
        <v>0</v>
      </c>
      <c r="I43" s="56" t="n">
        <f aca="false">I42+G43</f>
        <v>96000</v>
      </c>
      <c r="J43" s="56" t="n">
        <f aca="false">(F43+G43+H43)*((1+D43)^(1/12)-1)</f>
        <v>509.759131449256</v>
      </c>
      <c r="K43" s="56" t="n">
        <f aca="false">(F43+G43+H43+J43)*(Inputs!$C$14+IF(B43&lt;=10,Inputs!$C$12,Inputs!$C$13))/12</f>
        <v>188.888471999436</v>
      </c>
      <c r="L43" s="56" t="n">
        <f aca="false">IF(OR(E43=1,A43&lt;=Inputs!$C$15),0,MAX(Inputs!$C$8*I43-(F43+G43+H43+J43-K43),0))</f>
        <v>6482.42191227028</v>
      </c>
      <c r="M43" s="56" t="n">
        <f aca="false">L43*INDEX(Rates!$B$2:$C$101,C43+1,IF(Inputs!$C$5="Male",1,2))/1000/12*Inputs!$C$16</f>
        <v>20.1495281106401</v>
      </c>
      <c r="N43" s="56" t="n">
        <f aca="false">IF($V$1=1,MAX(F43+G43+H43+J43-K43-M43,0)*Inputs!$C$22/12,0)</f>
        <v>603.049523730794</v>
      </c>
      <c r="O43" s="56" t="n">
        <f aca="false">IF(AND(MOD(A43,12)=0,B43&gt;=Inputs!$C$18),MAX(F43+G43+H43+J43-K43-M43-N43,0)*Inputs!$C$17,0)</f>
        <v>0</v>
      </c>
      <c r="P43" s="56" t="n">
        <f aca="false">F43+G43+H43+J43-K43-M43-N43+O43</f>
        <v>89854.3790358883</v>
      </c>
      <c r="Q43" s="56" t="n">
        <f aca="false">IF(OR(E43=1,P43&lt;=0),0,P43)</f>
        <v>89854.3790358883</v>
      </c>
      <c r="R43" s="15" t="n">
        <f aca="false">IF(OR(E43=1,AND(P43&lt;=0,I43&gt;0)),1,0)</f>
        <v>0</v>
      </c>
      <c r="S43" s="15" t="n">
        <f aca="false">IF(L43&gt;0,1,0)</f>
        <v>1</v>
      </c>
    </row>
    <row r="44" customFormat="false" ht="15" hidden="false" customHeight="false" outlineLevel="0" collapsed="false">
      <c r="A44" s="15" t="n">
        <v>43</v>
      </c>
      <c r="B44" s="15" t="n">
        <f aca="false">INT((A44-1)/12)+1</f>
        <v>4</v>
      </c>
      <c r="C44" s="15" t="n">
        <f aca="false">MIN(Inputs!$C$4+B44-1,99)</f>
        <v>77</v>
      </c>
      <c r="D44" s="55" t="n">
        <f aca="false">Inputs!$C$30</f>
        <v>0.07</v>
      </c>
      <c r="E44" s="15" t="n">
        <f aca="false">R43</f>
        <v>0</v>
      </c>
      <c r="F44" s="56" t="n">
        <f aca="false">Q43</f>
        <v>89854.3790358883</v>
      </c>
      <c r="G44" s="56" t="n">
        <f aca="false">IF(AND(MOD(A44-1,12)=0,B44&lt;=Inputs!$C$7,E44=0),Inputs!$C$6,0)</f>
        <v>0</v>
      </c>
      <c r="H44" s="56" t="n">
        <f aca="false">IF(B44=1,G44*Inputs!$C$9,0)</f>
        <v>0</v>
      </c>
      <c r="I44" s="56" t="n">
        <f aca="false">I43+G44</f>
        <v>96000</v>
      </c>
      <c r="J44" s="56" t="n">
        <f aca="false">(F44+G44+H44)*((1+D44)^(1/12)-1)</f>
        <v>508.049722763933</v>
      </c>
      <c r="K44" s="56" t="n">
        <f aca="false">(F44+G44+H44+J44)*(Inputs!$C$14+IF(B44&lt;=10,Inputs!$C$12,Inputs!$C$13))/12</f>
        <v>188.255059913859</v>
      </c>
      <c r="L44" s="56" t="n">
        <f aca="false">IF(OR(E44=1,A44&lt;=Inputs!$C$15),0,MAX(Inputs!$C$8*I44-(F44+G44+H44+J44-K44),0))</f>
        <v>6785.82630126165</v>
      </c>
      <c r="M44" s="56" t="n">
        <f aca="false">L44*INDEX(Rates!$B$2:$C$101,C44+1,IF(Inputs!$C$5="Male",1,2))/1000/12*Inputs!$C$16</f>
        <v>21.0926100864216</v>
      </c>
      <c r="N44" s="56" t="n">
        <f aca="false">IF($V$1=1,MAX(F44+G44+H44+J44-K44-M44,0)*Inputs!$C$22/12,0)</f>
        <v>601.020540591013</v>
      </c>
      <c r="O44" s="56" t="n">
        <f aca="false">IF(AND(MOD(A44,12)=0,B44&gt;=Inputs!$C$18),MAX(F44+G44+H44+J44-K44-M44-N44,0)*Inputs!$C$17,0)</f>
        <v>0</v>
      </c>
      <c r="P44" s="56" t="n">
        <f aca="false">F44+G44+H44+J44-K44-M44-N44+O44</f>
        <v>89552.0605480609</v>
      </c>
      <c r="Q44" s="56" t="n">
        <f aca="false">IF(OR(E44=1,P44&lt;=0),0,P44)</f>
        <v>89552.0605480609</v>
      </c>
      <c r="R44" s="15" t="n">
        <f aca="false">IF(OR(E44=1,AND(P44&lt;=0,I44&gt;0)),1,0)</f>
        <v>0</v>
      </c>
      <c r="S44" s="15" t="n">
        <f aca="false">IF(L44&gt;0,1,0)</f>
        <v>1</v>
      </c>
    </row>
    <row r="45" customFormat="false" ht="15" hidden="false" customHeight="false" outlineLevel="0" collapsed="false">
      <c r="A45" s="15" t="n">
        <v>44</v>
      </c>
      <c r="B45" s="15" t="n">
        <f aca="false">INT((A45-1)/12)+1</f>
        <v>4</v>
      </c>
      <c r="C45" s="15" t="n">
        <f aca="false">MIN(Inputs!$C$4+B45-1,99)</f>
        <v>77</v>
      </c>
      <c r="D45" s="55" t="n">
        <f aca="false">Inputs!$C$30</f>
        <v>0.07</v>
      </c>
      <c r="E45" s="15" t="n">
        <f aca="false">R44</f>
        <v>0</v>
      </c>
      <c r="F45" s="56" t="n">
        <f aca="false">Q44</f>
        <v>89552.0605480609</v>
      </c>
      <c r="G45" s="56" t="n">
        <f aca="false">IF(AND(MOD(A45-1,12)=0,B45&lt;=Inputs!$C$7,E45=0),Inputs!$C$6,0)</f>
        <v>0</v>
      </c>
      <c r="H45" s="56" t="n">
        <f aca="false">IF(B45=1,G45*Inputs!$C$9,0)</f>
        <v>0</v>
      </c>
      <c r="I45" s="56" t="n">
        <f aca="false">I44+G45</f>
        <v>96000</v>
      </c>
      <c r="J45" s="56" t="n">
        <f aca="false">(F45+G45+H45)*((1+D45)^(1/12)-1)</f>
        <v>506.340370080456</v>
      </c>
      <c r="K45" s="56" t="n">
        <f aca="false">(F45+G45+H45+J45)*(Inputs!$C$14+IF(B45&lt;=10,Inputs!$C$12,Inputs!$C$13))/12</f>
        <v>187.621668579461</v>
      </c>
      <c r="L45" s="56" t="n">
        <f aca="false">IF(OR(E45=1,A45&lt;=Inputs!$C$15),0,MAX(Inputs!$C$8*I45-(F45+G45+H45+J45-K45),0))</f>
        <v>7089.22075043808</v>
      </c>
      <c r="M45" s="56" t="n">
        <f aca="false">L45*INDEX(Rates!$B$2:$C$101,C45+1,IF(Inputs!$C$5="Male",1,2))/1000/12*Inputs!$C$16</f>
        <v>22.035661165945</v>
      </c>
      <c r="N45" s="56" t="n">
        <f aca="false">IF($V$1=1,MAX(F45+G45+H45+J45-K45-M45,0)*Inputs!$C$22/12,0)</f>
        <v>598.99162392264</v>
      </c>
      <c r="O45" s="56" t="n">
        <f aca="false">IF(AND(MOD(A45,12)=0,B45&gt;=Inputs!$C$18),MAX(F45+G45+H45+J45-K45-M45-N45,0)*Inputs!$C$17,0)</f>
        <v>0</v>
      </c>
      <c r="P45" s="56" t="n">
        <f aca="false">F45+G45+H45+J45-K45-M45-N45+O45</f>
        <v>89249.7519644733</v>
      </c>
      <c r="Q45" s="56" t="n">
        <f aca="false">IF(OR(E45=1,P45&lt;=0),0,P45)</f>
        <v>89249.7519644733</v>
      </c>
      <c r="R45" s="15" t="n">
        <f aca="false">IF(OR(E45=1,AND(P45&lt;=0,I45&gt;0)),1,0)</f>
        <v>0</v>
      </c>
      <c r="S45" s="15" t="n">
        <f aca="false">IF(L45&gt;0,1,0)</f>
        <v>1</v>
      </c>
    </row>
    <row r="46" customFormat="false" ht="15" hidden="false" customHeight="false" outlineLevel="0" collapsed="false">
      <c r="A46" s="15" t="n">
        <v>45</v>
      </c>
      <c r="B46" s="15" t="n">
        <f aca="false">INT((A46-1)/12)+1</f>
        <v>4</v>
      </c>
      <c r="C46" s="15" t="n">
        <f aca="false">MIN(Inputs!$C$4+B46-1,99)</f>
        <v>77</v>
      </c>
      <c r="D46" s="55" t="n">
        <f aca="false">Inputs!$C$30</f>
        <v>0.07</v>
      </c>
      <c r="E46" s="15" t="n">
        <f aca="false">R45</f>
        <v>0</v>
      </c>
      <c r="F46" s="56" t="n">
        <f aca="false">Q45</f>
        <v>89249.7519644733</v>
      </c>
      <c r="G46" s="56" t="n">
        <f aca="false">IF(AND(MOD(A46-1,12)=0,B46&lt;=Inputs!$C$7,E46=0),Inputs!$C$6,0)</f>
        <v>0</v>
      </c>
      <c r="H46" s="56" t="n">
        <f aca="false">IF(B46=1,G46*Inputs!$C$9,0)</f>
        <v>0</v>
      </c>
      <c r="I46" s="56" t="n">
        <f aca="false">I45+G46</f>
        <v>96000</v>
      </c>
      <c r="J46" s="56" t="n">
        <f aca="false">(F46+G46+H46)*((1+D46)^(1/12)-1)</f>
        <v>504.631073396992</v>
      </c>
      <c r="K46" s="56" t="n">
        <f aca="false">(F46+G46+H46+J46)*(Inputs!$C$14+IF(B46&lt;=10,Inputs!$C$12,Inputs!$C$13))/12</f>
        <v>186.988297995563</v>
      </c>
      <c r="L46" s="56" t="n">
        <f aca="false">IF(OR(E46=1,A46&lt;=Inputs!$C$15),0,MAX(Inputs!$C$8*I46-(F46+G46+H46+J46-K46),0))</f>
        <v>7392.60526012525</v>
      </c>
      <c r="M46" s="56" t="n">
        <f aca="false">L46*INDEX(Rates!$B$2:$C$101,C46+1,IF(Inputs!$C$5="Male",1,2))/1000/12*Inputs!$C$16</f>
        <v>22.9786813502226</v>
      </c>
      <c r="N46" s="56" t="n">
        <f aca="false">IF($V$1=1,MAX(F46+G46+H46+J46-K46-M46,0)*Inputs!$C$22/12,0)</f>
        <v>596.962773723497</v>
      </c>
      <c r="O46" s="56" t="n">
        <f aca="false">IF(AND(MOD(A46,12)=0,B46&gt;=Inputs!$C$18),MAX(F46+G46+H46+J46-K46-M46-N46,0)*Inputs!$C$17,0)</f>
        <v>0</v>
      </c>
      <c r="P46" s="56" t="n">
        <f aca="false">F46+G46+H46+J46-K46-M46-N46+O46</f>
        <v>88947.453284801</v>
      </c>
      <c r="Q46" s="56" t="n">
        <f aca="false">IF(OR(E46=1,P46&lt;=0),0,P46)</f>
        <v>88947.453284801</v>
      </c>
      <c r="R46" s="15" t="n">
        <f aca="false">IF(OR(E46=1,AND(P46&lt;=0,I46&gt;0)),1,0)</f>
        <v>0</v>
      </c>
      <c r="S46" s="15" t="n">
        <f aca="false">IF(L46&gt;0,1,0)</f>
        <v>1</v>
      </c>
    </row>
    <row r="47" customFormat="false" ht="15" hidden="false" customHeight="false" outlineLevel="0" collapsed="false">
      <c r="A47" s="15" t="n">
        <v>46</v>
      </c>
      <c r="B47" s="15" t="n">
        <f aca="false">INT((A47-1)/12)+1</f>
        <v>4</v>
      </c>
      <c r="C47" s="15" t="n">
        <f aca="false">MIN(Inputs!$C$4+B47-1,99)</f>
        <v>77</v>
      </c>
      <c r="D47" s="55" t="n">
        <f aca="false">Inputs!$C$30</f>
        <v>0.07</v>
      </c>
      <c r="E47" s="15" t="n">
        <f aca="false">R46</f>
        <v>0</v>
      </c>
      <c r="F47" s="56" t="n">
        <f aca="false">Q46</f>
        <v>88947.453284801</v>
      </c>
      <c r="G47" s="56" t="n">
        <f aca="false">IF(AND(MOD(A47-1,12)=0,B47&lt;=Inputs!$C$7,E47=0),Inputs!$C$6,0)</f>
        <v>0</v>
      </c>
      <c r="H47" s="56" t="n">
        <f aca="false">IF(B47=1,G47*Inputs!$C$9,0)</f>
        <v>0</v>
      </c>
      <c r="I47" s="56" t="n">
        <f aca="false">I46+G47</f>
        <v>96000</v>
      </c>
      <c r="J47" s="56" t="n">
        <f aca="false">(F47+G47+H47)*((1+D47)^(1/12)-1)</f>
        <v>502.921832711704</v>
      </c>
      <c r="K47" s="56" t="n">
        <f aca="false">(F47+G47+H47+J47)*(Inputs!$C$14+IF(B47&lt;=10,Inputs!$C$12,Inputs!$C$13))/12</f>
        <v>186.354948161485</v>
      </c>
      <c r="L47" s="56" t="n">
        <f aca="false">IF(OR(E47=1,A47&lt;=Inputs!$C$15),0,MAX(Inputs!$C$8*I47-(F47+G47+H47+J47-K47),0))</f>
        <v>7695.97983064877</v>
      </c>
      <c r="M47" s="56" t="n">
        <f aca="false">L47*INDEX(Rates!$B$2:$C$101,C47+1,IF(Inputs!$C$5="Male",1,2))/1000/12*Inputs!$C$16</f>
        <v>23.9216706402666</v>
      </c>
      <c r="N47" s="56" t="n">
        <f aca="false">IF($V$1=1,MAX(F47+G47+H47+J47-K47-M47,0)*Inputs!$C$22/12,0)</f>
        <v>594.933989991407</v>
      </c>
      <c r="O47" s="56" t="n">
        <f aca="false">IF(AND(MOD(A47,12)=0,B47&gt;=Inputs!$C$18),MAX(F47+G47+H47+J47-K47-M47-N47,0)*Inputs!$C$17,0)</f>
        <v>0</v>
      </c>
      <c r="P47" s="56" t="n">
        <f aca="false">F47+G47+H47+J47-K47-M47-N47+O47</f>
        <v>88645.1645087196</v>
      </c>
      <c r="Q47" s="56" t="n">
        <f aca="false">IF(OR(E47=1,P47&lt;=0),0,P47)</f>
        <v>88645.1645087196</v>
      </c>
      <c r="R47" s="15" t="n">
        <f aca="false">IF(OR(E47=1,AND(P47&lt;=0,I47&gt;0)),1,0)</f>
        <v>0</v>
      </c>
      <c r="S47" s="15" t="n">
        <f aca="false">IF(L47&gt;0,1,0)</f>
        <v>1</v>
      </c>
    </row>
    <row r="48" customFormat="false" ht="15" hidden="false" customHeight="false" outlineLevel="0" collapsed="false">
      <c r="A48" s="15" t="n">
        <v>47</v>
      </c>
      <c r="B48" s="15" t="n">
        <f aca="false">INT((A48-1)/12)+1</f>
        <v>4</v>
      </c>
      <c r="C48" s="15" t="n">
        <f aca="false">MIN(Inputs!$C$4+B48-1,99)</f>
        <v>77</v>
      </c>
      <c r="D48" s="55" t="n">
        <f aca="false">Inputs!$C$30</f>
        <v>0.07</v>
      </c>
      <c r="E48" s="15" t="n">
        <f aca="false">R47</f>
        <v>0</v>
      </c>
      <c r="F48" s="56" t="n">
        <f aca="false">Q47</f>
        <v>88645.1645087196</v>
      </c>
      <c r="G48" s="56" t="n">
        <f aca="false">IF(AND(MOD(A48-1,12)=0,B48&lt;=Inputs!$C$7,E48=0),Inputs!$C$6,0)</f>
        <v>0</v>
      </c>
      <c r="H48" s="56" t="n">
        <f aca="false">IF(B48=1,G48*Inputs!$C$9,0)</f>
        <v>0</v>
      </c>
      <c r="I48" s="56" t="n">
        <f aca="false">I47+G48</f>
        <v>96000</v>
      </c>
      <c r="J48" s="56" t="n">
        <f aca="false">(F48+G48+H48)*((1+D48)^(1/12)-1)</f>
        <v>501.212648022758</v>
      </c>
      <c r="K48" s="56" t="n">
        <f aca="false">(F48+G48+H48+J48)*(Inputs!$C$14+IF(B48&lt;=10,Inputs!$C$12,Inputs!$C$13))/12</f>
        <v>185.721619076547</v>
      </c>
      <c r="L48" s="56" t="n">
        <f aca="false">IF(OR(E48=1,A48&lt;=Inputs!$C$15),0,MAX(Inputs!$C$8*I48-(F48+G48+H48+J48-K48),0))</f>
        <v>7999.34446233422</v>
      </c>
      <c r="M48" s="56" t="n">
        <f aca="false">L48*INDEX(Rates!$B$2:$C$101,C48+1,IF(Inputs!$C$5="Male",1,2))/1000/12*Inputs!$C$16</f>
        <v>24.8646290370889</v>
      </c>
      <c r="N48" s="56" t="n">
        <f aca="false">IF($V$1=1,MAX(F48+G48+H48+J48-K48-M48,0)*Inputs!$C$22/12,0)</f>
        <v>592.905272724191</v>
      </c>
      <c r="O48" s="56" t="n">
        <f aca="false">IF(AND(MOD(A48,12)=0,B48&gt;=Inputs!$C$18),MAX(F48+G48+H48+J48-K48-M48-N48,0)*Inputs!$C$17,0)</f>
        <v>0</v>
      </c>
      <c r="P48" s="56" t="n">
        <f aca="false">F48+G48+H48+J48-K48-M48-N48+O48</f>
        <v>88342.8856359045</v>
      </c>
      <c r="Q48" s="56" t="n">
        <f aca="false">IF(OR(E48=1,P48&lt;=0),0,P48)</f>
        <v>88342.8856359045</v>
      </c>
      <c r="R48" s="15" t="n">
        <f aca="false">IF(OR(E48=1,AND(P48&lt;=0,I48&gt;0)),1,0)</f>
        <v>0</v>
      </c>
      <c r="S48" s="15" t="n">
        <f aca="false">IF(L48&gt;0,1,0)</f>
        <v>1</v>
      </c>
    </row>
    <row r="49" customFormat="false" ht="15" hidden="false" customHeight="false" outlineLevel="0" collapsed="false">
      <c r="A49" s="15" t="n">
        <v>48</v>
      </c>
      <c r="B49" s="15" t="n">
        <f aca="false">INT((A49-1)/12)+1</f>
        <v>4</v>
      </c>
      <c r="C49" s="15" t="n">
        <f aca="false">MIN(Inputs!$C$4+B49-1,99)</f>
        <v>77</v>
      </c>
      <c r="D49" s="55" t="n">
        <f aca="false">Inputs!$C$30</f>
        <v>0.07</v>
      </c>
      <c r="E49" s="15" t="n">
        <f aca="false">R48</f>
        <v>0</v>
      </c>
      <c r="F49" s="56" t="n">
        <f aca="false">Q48</f>
        <v>88342.8856359045</v>
      </c>
      <c r="G49" s="56" t="n">
        <f aca="false">IF(AND(MOD(A49-1,12)=0,B49&lt;=Inputs!$C$7,E49=0),Inputs!$C$6,0)</f>
        <v>0</v>
      </c>
      <c r="H49" s="56" t="n">
        <f aca="false">IF(B49=1,G49*Inputs!$C$9,0)</f>
        <v>0</v>
      </c>
      <c r="I49" s="56" t="n">
        <f aca="false">I48+G49</f>
        <v>96000</v>
      </c>
      <c r="J49" s="56" t="n">
        <f aca="false">(F49+G49+H49)*((1+D49)^(1/12)-1)</f>
        <v>499.503519328321</v>
      </c>
      <c r="K49" s="56" t="n">
        <f aca="false">(F49+G49+H49+J49)*(Inputs!$C$14+IF(B49&lt;=10,Inputs!$C$12,Inputs!$C$13))/12</f>
        <v>185.088310740068</v>
      </c>
      <c r="L49" s="56" t="n">
        <f aca="false">IF(OR(E49=1,A49&lt;=Inputs!$C$15),0,MAX(Inputs!$C$8*I49-(F49+G49+H49+J49-K49),0))</f>
        <v>8302.69915550725</v>
      </c>
      <c r="M49" s="56" t="n">
        <f aca="false">L49*INDEX(Rates!$B$2:$C$101,C49+1,IF(Inputs!$C$5="Male",1,2))/1000/12*Inputs!$C$16</f>
        <v>25.8075565417017</v>
      </c>
      <c r="N49" s="56" t="n">
        <f aca="false">IF($V$1=1,MAX(F49+G49+H49+J49-K49-M49,0)*Inputs!$C$22/12,0)</f>
        <v>590.876621919674</v>
      </c>
      <c r="O49" s="56" t="n">
        <f aca="false">IF(AND(MOD(A49,12)=0,B49&gt;=Inputs!$C$18),MAX(F49+G49+H49+J49-K49-M49-N49,0)*Inputs!$C$17,0)</f>
        <v>0</v>
      </c>
      <c r="P49" s="56" t="n">
        <f aca="false">F49+G49+H49+J49-K49-M49-N49+O49</f>
        <v>88040.6166660314</v>
      </c>
      <c r="Q49" s="56" t="n">
        <f aca="false">IF(OR(E49=1,P49&lt;=0),0,P49)</f>
        <v>88040.6166660314</v>
      </c>
      <c r="R49" s="15" t="n">
        <f aca="false">IF(OR(E49=1,AND(P49&lt;=0,I49&gt;0)),1,0)</f>
        <v>0</v>
      </c>
      <c r="S49" s="15" t="n">
        <f aca="false">IF(L49&gt;0,1,0)</f>
        <v>1</v>
      </c>
    </row>
    <row r="50" customFormat="false" ht="15" hidden="false" customHeight="false" outlineLevel="0" collapsed="false">
      <c r="A50" s="15" t="n">
        <v>49</v>
      </c>
      <c r="B50" s="15" t="n">
        <f aca="false">INT((A50-1)/12)+1</f>
        <v>5</v>
      </c>
      <c r="C50" s="15" t="n">
        <f aca="false">MIN(Inputs!$C$4+B50-1,99)</f>
        <v>78</v>
      </c>
      <c r="D50" s="55" t="n">
        <f aca="false">Inputs!$C$30</f>
        <v>0.07</v>
      </c>
      <c r="E50" s="15" t="n">
        <f aca="false">R49</f>
        <v>0</v>
      </c>
      <c r="F50" s="56" t="n">
        <f aca="false">Q49</f>
        <v>88040.6166660314</v>
      </c>
      <c r="G50" s="56" t="n">
        <f aca="false">IF(AND(MOD(A50-1,12)=0,B50&lt;=Inputs!$C$7,E50=0),Inputs!$C$6,0)</f>
        <v>24000</v>
      </c>
      <c r="H50" s="56" t="n">
        <f aca="false">IF(B50=1,G50*Inputs!$C$9,0)</f>
        <v>0</v>
      </c>
      <c r="I50" s="56" t="n">
        <f aca="false">I49+G50</f>
        <v>120000</v>
      </c>
      <c r="J50" s="56" t="n">
        <f aca="false">(F50+G50+H50)*((1+D50)^(1/12)-1)</f>
        <v>633.493935924284</v>
      </c>
      <c r="K50" s="56" t="n">
        <f aca="false">(F50+G50+H50+J50)*(Inputs!$C$14+IF(B50&lt;=10,Inputs!$C$12,Inputs!$C$13))/12</f>
        <v>234.737730420741</v>
      </c>
      <c r="L50" s="56" t="n">
        <f aca="false">IF(OR(E50=1,A50&lt;=Inputs!$C$15),0,MAX(Inputs!$C$8*I50-(F50+G50+H50+J50-K50),0))</f>
        <v>8760.62712846507</v>
      </c>
      <c r="M50" s="56" t="n">
        <f aca="false">L50*INDEX(Rates!$B$2:$C$101,C50+1,IF(Inputs!$C$5="Male",1,2))/1000/12*Inputs!$C$16</f>
        <v>30.5088839748796</v>
      </c>
      <c r="N50" s="56" t="n">
        <f aca="false">IF($V$1=1,MAX(F50+G50+H50+J50-K50-M50,0)*Inputs!$C$22/12,0)</f>
        <v>749.392426583734</v>
      </c>
      <c r="O50" s="56" t="n">
        <f aca="false">IF(AND(MOD(A50,12)=0,B50&gt;=Inputs!$C$18),MAX(F50+G50+H50+J50-K50-M50-N50,0)*Inputs!$C$17,0)</f>
        <v>0</v>
      </c>
      <c r="P50" s="56" t="n">
        <f aca="false">F50+G50+H50+J50-K50-M50-N50+O50</f>
        <v>111659.471560976</v>
      </c>
      <c r="Q50" s="56" t="n">
        <f aca="false">IF(OR(E50=1,P50&lt;=0),0,P50)</f>
        <v>111659.471560976</v>
      </c>
      <c r="R50" s="15" t="n">
        <f aca="false">IF(OR(E50=1,AND(P50&lt;=0,I50&gt;0)),1,0)</f>
        <v>0</v>
      </c>
      <c r="S50" s="15" t="n">
        <f aca="false">IF(L50&gt;0,1,0)</f>
        <v>1</v>
      </c>
    </row>
    <row r="51" customFormat="false" ht="15" hidden="false" customHeight="false" outlineLevel="0" collapsed="false">
      <c r="A51" s="15" t="n">
        <v>50</v>
      </c>
      <c r="B51" s="15" t="n">
        <f aca="false">INT((A51-1)/12)+1</f>
        <v>5</v>
      </c>
      <c r="C51" s="15" t="n">
        <f aca="false">MIN(Inputs!$C$4+B51-1,99)</f>
        <v>78</v>
      </c>
      <c r="D51" s="55" t="n">
        <f aca="false">Inputs!$C$30</f>
        <v>0.07</v>
      </c>
      <c r="E51" s="15" t="n">
        <f aca="false">R50</f>
        <v>0</v>
      </c>
      <c r="F51" s="56" t="n">
        <f aca="false">Q50</f>
        <v>111659.471560976</v>
      </c>
      <c r="G51" s="56" t="n">
        <f aca="false">IF(AND(MOD(A51-1,12)=0,B51&lt;=Inputs!$C$7,E51=0),Inputs!$C$6,0)</f>
        <v>0</v>
      </c>
      <c r="H51" s="56" t="n">
        <f aca="false">IF(B51=1,G51*Inputs!$C$9,0)</f>
        <v>0</v>
      </c>
      <c r="I51" s="56" t="n">
        <f aca="false">I50+G51</f>
        <v>120000</v>
      </c>
      <c r="J51" s="56" t="n">
        <f aca="false">(F51+G51+H51)*((1+D51)^(1/12)-1)</f>
        <v>631.338886086605</v>
      </c>
      <c r="K51" s="56" t="n">
        <f aca="false">(F51+G51+H51+J51)*(Inputs!$C$14+IF(B51&lt;=10,Inputs!$C$12,Inputs!$C$13))/12</f>
        <v>233.939188431381</v>
      </c>
      <c r="L51" s="56" t="n">
        <f aca="false">IF(OR(E51=1,A51&lt;=Inputs!$C$15),0,MAX(Inputs!$C$8*I51-(F51+G51+H51+J51-K51),0))</f>
        <v>9143.12874136845</v>
      </c>
      <c r="M51" s="56" t="n">
        <f aca="false">L51*INDEX(Rates!$B$2:$C$101,C51+1,IF(Inputs!$C$5="Male",1,2))/1000/12*Inputs!$C$16</f>
        <v>31.8409458418156</v>
      </c>
      <c r="N51" s="56" t="n">
        <f aca="false">IF($V$1=1,MAX(F51+G51+H51+J51-K51-M51,0)*Inputs!$C$22/12,0)</f>
        <v>746.833535418598</v>
      </c>
      <c r="O51" s="56" t="n">
        <f aca="false">IF(AND(MOD(A51,12)=0,B51&gt;=Inputs!$C$18),MAX(F51+G51+H51+J51-K51-M51-N51,0)*Inputs!$C$17,0)</f>
        <v>0</v>
      </c>
      <c r="P51" s="56" t="n">
        <f aca="false">F51+G51+H51+J51-K51-M51-N51+O51</f>
        <v>111278.196777371</v>
      </c>
      <c r="Q51" s="56" t="n">
        <f aca="false">IF(OR(E51=1,P51&lt;=0),0,P51)</f>
        <v>111278.196777371</v>
      </c>
      <c r="R51" s="15" t="n">
        <f aca="false">IF(OR(E51=1,AND(P51&lt;=0,I51&gt;0)),1,0)</f>
        <v>0</v>
      </c>
      <c r="S51" s="15" t="n">
        <f aca="false">IF(L51&gt;0,1,0)</f>
        <v>1</v>
      </c>
    </row>
    <row r="52" customFormat="false" ht="15" hidden="false" customHeight="false" outlineLevel="0" collapsed="false">
      <c r="A52" s="15" t="n">
        <v>51</v>
      </c>
      <c r="B52" s="15" t="n">
        <f aca="false">INT((A52-1)/12)+1</f>
        <v>5</v>
      </c>
      <c r="C52" s="15" t="n">
        <f aca="false">MIN(Inputs!$C$4+B52-1,99)</f>
        <v>78</v>
      </c>
      <c r="D52" s="55" t="n">
        <f aca="false">Inputs!$C$30</f>
        <v>0.07</v>
      </c>
      <c r="E52" s="15" t="n">
        <f aca="false">R51</f>
        <v>0</v>
      </c>
      <c r="F52" s="56" t="n">
        <f aca="false">Q51</f>
        <v>111278.196777371</v>
      </c>
      <c r="G52" s="56" t="n">
        <f aca="false">IF(AND(MOD(A52-1,12)=0,B52&lt;=Inputs!$C$7,E52=0),Inputs!$C$6,0)</f>
        <v>0</v>
      </c>
      <c r="H52" s="56" t="n">
        <f aca="false">IF(B52=1,G52*Inputs!$C$9,0)</f>
        <v>0</v>
      </c>
      <c r="I52" s="56" t="n">
        <f aca="false">I51+G52</f>
        <v>120000</v>
      </c>
      <c r="J52" s="56" t="n">
        <f aca="false">(F52+G52+H52)*((1+D52)^(1/12)-1)</f>
        <v>629.18310302755</v>
      </c>
      <c r="K52" s="56" t="n">
        <f aca="false">(F52+G52+H52+J52)*(Inputs!$C$14+IF(B52&lt;=10,Inputs!$C$12,Inputs!$C$13))/12</f>
        <v>233.140374750831</v>
      </c>
      <c r="L52" s="56" t="n">
        <f aca="false">IF(OR(E52=1,A52&lt;=Inputs!$C$15),0,MAX(Inputs!$C$8*I52-(F52+G52+H52+J52-K52),0))</f>
        <v>9525.76049435214</v>
      </c>
      <c r="M52" s="56" t="n">
        <f aca="false">L52*INDEX(Rates!$B$2:$C$101,C52+1,IF(Inputs!$C$5="Male",1,2))/1000/12*Inputs!$C$16</f>
        <v>33.1734609215813</v>
      </c>
      <c r="N52" s="56" t="n">
        <f aca="false">IF($V$1=1,MAX(F52+G52+H52+J52-K52-M52,0)*Inputs!$C$22/12,0)</f>
        <v>744.273773631509</v>
      </c>
      <c r="O52" s="56" t="n">
        <f aca="false">IF(AND(MOD(A52,12)=0,B52&gt;=Inputs!$C$18),MAX(F52+G52+H52+J52-K52-M52-N52,0)*Inputs!$C$17,0)</f>
        <v>0</v>
      </c>
      <c r="P52" s="56" t="n">
        <f aca="false">F52+G52+H52+J52-K52-M52-N52+O52</f>
        <v>110896.792271095</v>
      </c>
      <c r="Q52" s="56" t="n">
        <f aca="false">IF(OR(E52=1,P52&lt;=0),0,P52)</f>
        <v>110896.792271095</v>
      </c>
      <c r="R52" s="15" t="n">
        <f aca="false">IF(OR(E52=1,AND(P52&lt;=0,I52&gt;0)),1,0)</f>
        <v>0</v>
      </c>
      <c r="S52" s="15" t="n">
        <f aca="false">IF(L52&gt;0,1,0)</f>
        <v>1</v>
      </c>
    </row>
    <row r="53" customFormat="false" ht="15" hidden="false" customHeight="false" outlineLevel="0" collapsed="false">
      <c r="A53" s="15" t="n">
        <v>52</v>
      </c>
      <c r="B53" s="15" t="n">
        <f aca="false">INT((A53-1)/12)+1</f>
        <v>5</v>
      </c>
      <c r="C53" s="15" t="n">
        <f aca="false">MIN(Inputs!$C$4+B53-1,99)</f>
        <v>78</v>
      </c>
      <c r="D53" s="55" t="n">
        <f aca="false">Inputs!$C$30</f>
        <v>0.07</v>
      </c>
      <c r="E53" s="15" t="n">
        <f aca="false">R52</f>
        <v>0</v>
      </c>
      <c r="F53" s="56" t="n">
        <f aca="false">Q52</f>
        <v>110896.792271095</v>
      </c>
      <c r="G53" s="56" t="n">
        <f aca="false">IF(AND(MOD(A53-1,12)=0,B53&lt;=Inputs!$C$7,E53=0),Inputs!$C$6,0)</f>
        <v>0</v>
      </c>
      <c r="H53" s="56" t="n">
        <f aca="false">IF(B53=1,G53*Inputs!$C$9,0)</f>
        <v>0</v>
      </c>
      <c r="I53" s="56" t="n">
        <f aca="false">I52+G53</f>
        <v>120000</v>
      </c>
      <c r="J53" s="56" t="n">
        <f aca="false">(F53+G53+H53)*((1+D53)^(1/12)-1)</f>
        <v>627.026586497651</v>
      </c>
      <c r="K53" s="56" t="n">
        <f aca="false">(F53+G53+H53+J53)*(Inputs!$C$14+IF(B53&lt;=10,Inputs!$C$12,Inputs!$C$13))/12</f>
        <v>232.341289286651</v>
      </c>
      <c r="L53" s="56" t="n">
        <f aca="false">IF(OR(E53=1,A53&lt;=Inputs!$C$15),0,MAX(Inputs!$C$8*I53-(F53+G53+H53+J53-K53),0))</f>
        <v>9908.52243169422</v>
      </c>
      <c r="M53" s="56" t="n">
        <f aca="false">L53*INDEX(Rates!$B$2:$C$101,C53+1,IF(Inputs!$C$5="Male",1,2))/1000/12*Inputs!$C$16</f>
        <v>34.5064293683751</v>
      </c>
      <c r="N53" s="56" t="n">
        <f aca="false">IF($V$1=1,MAX(F53+G53+H53+J53-K53-M53,0)*Inputs!$C$22/12,0)</f>
        <v>741.713140926249</v>
      </c>
      <c r="O53" s="56" t="n">
        <f aca="false">IF(AND(MOD(A53,12)=0,B53&gt;=Inputs!$C$18),MAX(F53+G53+H53+J53-K53-M53-N53,0)*Inputs!$C$17,0)</f>
        <v>0</v>
      </c>
      <c r="P53" s="56" t="n">
        <f aca="false">F53+G53+H53+J53-K53-M53-N53+O53</f>
        <v>110515.257998011</v>
      </c>
      <c r="Q53" s="56" t="n">
        <f aca="false">IF(OR(E53=1,P53&lt;=0),0,P53)</f>
        <v>110515.257998011</v>
      </c>
      <c r="R53" s="15" t="n">
        <f aca="false">IF(OR(E53=1,AND(P53&lt;=0,I53&gt;0)),1,0)</f>
        <v>0</v>
      </c>
      <c r="S53" s="15" t="n">
        <f aca="false">IF(L53&gt;0,1,0)</f>
        <v>1</v>
      </c>
    </row>
    <row r="54" customFormat="false" ht="15" hidden="false" customHeight="false" outlineLevel="0" collapsed="false">
      <c r="A54" s="15" t="n">
        <v>53</v>
      </c>
      <c r="B54" s="15" t="n">
        <f aca="false">INT((A54-1)/12)+1</f>
        <v>5</v>
      </c>
      <c r="C54" s="15" t="n">
        <f aca="false">MIN(Inputs!$C$4+B54-1,99)</f>
        <v>78</v>
      </c>
      <c r="D54" s="55" t="n">
        <f aca="false">Inputs!$C$30</f>
        <v>0.07</v>
      </c>
      <c r="E54" s="15" t="n">
        <f aca="false">R53</f>
        <v>0</v>
      </c>
      <c r="F54" s="56" t="n">
        <f aca="false">Q53</f>
        <v>110515.257998011</v>
      </c>
      <c r="G54" s="56" t="n">
        <f aca="false">IF(AND(MOD(A54-1,12)=0,B54&lt;=Inputs!$C$7,E54=0),Inputs!$C$6,0)</f>
        <v>0</v>
      </c>
      <c r="H54" s="56" t="n">
        <f aca="false">IF(B54=1,G54*Inputs!$C$9,0)</f>
        <v>0</v>
      </c>
      <c r="I54" s="56" t="n">
        <f aca="false">I53+G54</f>
        <v>120000</v>
      </c>
      <c r="J54" s="56" t="n">
        <f aca="false">(F54+G54+H54)*((1+D54)^(1/12)-1)</f>
        <v>624.869336247359</v>
      </c>
      <c r="K54" s="56" t="n">
        <f aca="false">(F54+G54+H54+J54)*(Inputs!$C$14+IF(B54&lt;=10,Inputs!$C$12,Inputs!$C$13))/12</f>
        <v>231.541931946372</v>
      </c>
      <c r="L54" s="56" t="n">
        <f aca="false">IF(OR(E54=1,A54&lt;=Inputs!$C$15),0,MAX(Inputs!$C$8*I54-(F54+G54+H54+J54-K54),0))</f>
        <v>10291.4145976879</v>
      </c>
      <c r="M54" s="56" t="n">
        <f aca="false">L54*INDEX(Rates!$B$2:$C$101,C54+1,IF(Inputs!$C$5="Male",1,2))/1000/12*Inputs!$C$16</f>
        <v>35.8398513364479</v>
      </c>
      <c r="N54" s="56" t="n">
        <f aca="false">IF($V$1=1,MAX(F54+G54+H54+J54-K54-M54,0)*Inputs!$C$22/12,0)</f>
        <v>739.151637006505</v>
      </c>
      <c r="O54" s="56" t="n">
        <f aca="false">IF(AND(MOD(A54,12)=0,B54&gt;=Inputs!$C$18),MAX(F54+G54+H54+J54-K54-M54-N54,0)*Inputs!$C$17,0)</f>
        <v>0</v>
      </c>
      <c r="P54" s="56" t="n">
        <f aca="false">F54+G54+H54+J54-K54-M54-N54+O54</f>
        <v>110133.593913969</v>
      </c>
      <c r="Q54" s="56" t="n">
        <f aca="false">IF(OR(E54=1,P54&lt;=0),0,P54)</f>
        <v>110133.593913969</v>
      </c>
      <c r="R54" s="15" t="n">
        <f aca="false">IF(OR(E54=1,AND(P54&lt;=0,I54&gt;0)),1,0)</f>
        <v>0</v>
      </c>
      <c r="S54" s="15" t="n">
        <f aca="false">IF(L54&gt;0,1,0)</f>
        <v>1</v>
      </c>
    </row>
    <row r="55" customFormat="false" ht="15" hidden="false" customHeight="false" outlineLevel="0" collapsed="false">
      <c r="A55" s="15" t="n">
        <v>54</v>
      </c>
      <c r="B55" s="15" t="n">
        <f aca="false">INT((A55-1)/12)+1</f>
        <v>5</v>
      </c>
      <c r="C55" s="15" t="n">
        <f aca="false">MIN(Inputs!$C$4+B55-1,99)</f>
        <v>78</v>
      </c>
      <c r="D55" s="55" t="n">
        <f aca="false">Inputs!$C$30</f>
        <v>0.07</v>
      </c>
      <c r="E55" s="15" t="n">
        <f aca="false">R54</f>
        <v>0</v>
      </c>
      <c r="F55" s="56" t="n">
        <f aca="false">Q54</f>
        <v>110133.593913969</v>
      </c>
      <c r="G55" s="56" t="n">
        <f aca="false">IF(AND(MOD(A55-1,12)=0,B55&lt;=Inputs!$C$7,E55=0),Inputs!$C$6,0)</f>
        <v>0</v>
      </c>
      <c r="H55" s="56" t="n">
        <f aca="false">IF(B55=1,G55*Inputs!$C$9,0)</f>
        <v>0</v>
      </c>
      <c r="I55" s="56" t="n">
        <f aca="false">I54+G55</f>
        <v>120000</v>
      </c>
      <c r="J55" s="56" t="n">
        <f aca="false">(F55+G55+H55)*((1+D55)^(1/12)-1)</f>
        <v>622.711352027034</v>
      </c>
      <c r="K55" s="56" t="n">
        <f aca="false">(F55+G55+H55+J55)*(Inputs!$C$14+IF(B55&lt;=10,Inputs!$C$12,Inputs!$C$13))/12</f>
        <v>230.742302637492</v>
      </c>
      <c r="L55" s="56" t="n">
        <f aca="false">IF(OR(E55=1,A55&lt;=Inputs!$C$15),0,MAX(Inputs!$C$8*I55-(F55+G55+H55+J55-K55),0))</f>
        <v>10674.4370366413</v>
      </c>
      <c r="M55" s="56" t="n">
        <f aca="false">L55*INDEX(Rates!$B$2:$C$101,C55+1,IF(Inputs!$C$5="Male",1,2))/1000/12*Inputs!$C$16</f>
        <v>37.1737269801032</v>
      </c>
      <c r="N55" s="56" t="n">
        <f aca="false">IF($V$1=1,MAX(F55+G55+H55+J55-K55-M55,0)*Inputs!$C$22/12,0)</f>
        <v>736.589261575858</v>
      </c>
      <c r="O55" s="56" t="n">
        <f aca="false">IF(AND(MOD(A55,12)=0,B55&gt;=Inputs!$C$18),MAX(F55+G55+H55+J55-K55-M55-N55,0)*Inputs!$C$17,0)</f>
        <v>0</v>
      </c>
      <c r="P55" s="56" t="n">
        <f aca="false">F55+G55+H55+J55-K55-M55-N55+O55</f>
        <v>109751.799974803</v>
      </c>
      <c r="Q55" s="56" t="n">
        <f aca="false">IF(OR(E55=1,P55&lt;=0),0,P55)</f>
        <v>109751.799974803</v>
      </c>
      <c r="R55" s="15" t="n">
        <f aca="false">IF(OR(E55=1,AND(P55&lt;=0,I55&gt;0)),1,0)</f>
        <v>0</v>
      </c>
      <c r="S55" s="15" t="n">
        <f aca="false">IF(L55&gt;0,1,0)</f>
        <v>1</v>
      </c>
    </row>
    <row r="56" customFormat="false" ht="15" hidden="false" customHeight="false" outlineLevel="0" collapsed="false">
      <c r="A56" s="15" t="n">
        <v>55</v>
      </c>
      <c r="B56" s="15" t="n">
        <f aca="false">INT((A56-1)/12)+1</f>
        <v>5</v>
      </c>
      <c r="C56" s="15" t="n">
        <f aca="false">MIN(Inputs!$C$4+B56-1,99)</f>
        <v>78</v>
      </c>
      <c r="D56" s="55" t="n">
        <f aca="false">Inputs!$C$30</f>
        <v>0.07</v>
      </c>
      <c r="E56" s="15" t="n">
        <f aca="false">R55</f>
        <v>0</v>
      </c>
      <c r="F56" s="56" t="n">
        <f aca="false">Q55</f>
        <v>109751.799974803</v>
      </c>
      <c r="G56" s="56" t="n">
        <f aca="false">IF(AND(MOD(A56-1,12)=0,B56&lt;=Inputs!$C$7,E56=0),Inputs!$C$6,0)</f>
        <v>0</v>
      </c>
      <c r="H56" s="56" t="n">
        <f aca="false">IF(B56=1,G56*Inputs!$C$9,0)</f>
        <v>0</v>
      </c>
      <c r="I56" s="56" t="n">
        <f aca="false">I55+G56</f>
        <v>120000</v>
      </c>
      <c r="J56" s="56" t="n">
        <f aca="false">(F56+G56+H56)*((1+D56)^(1/12)-1)</f>
        <v>620.552633586957</v>
      </c>
      <c r="K56" s="56" t="n">
        <f aca="false">(F56+G56+H56+J56)*(Inputs!$C$14+IF(B56&lt;=10,Inputs!$C$12,Inputs!$C$13))/12</f>
        <v>229.942401267479</v>
      </c>
      <c r="L56" s="56" t="n">
        <f aca="false">IF(OR(E56=1,A56&lt;=Inputs!$C$15),0,MAX(Inputs!$C$8*I56-(F56+G56+H56+J56-K56),0))</f>
        <v>11057.5897928778</v>
      </c>
      <c r="M56" s="56" t="n">
        <f aca="false">L56*INDEX(Rates!$B$2:$C$101,C56+1,IF(Inputs!$C$5="Male",1,2))/1000/12*Inputs!$C$16</f>
        <v>38.5080564536968</v>
      </c>
      <c r="N56" s="56" t="n">
        <f aca="false">IF($V$1=1,MAX(F56+G56+H56+J56-K56-M56,0)*Inputs!$C$22/12,0)</f>
        <v>734.02601433779</v>
      </c>
      <c r="O56" s="56" t="n">
        <f aca="false">IF(AND(MOD(A56,12)=0,B56&gt;=Inputs!$C$18),MAX(F56+G56+H56+J56-K56-M56-N56,0)*Inputs!$C$17,0)</f>
        <v>0</v>
      </c>
      <c r="P56" s="56" t="n">
        <f aca="false">F56+G56+H56+J56-K56-M56-N56+O56</f>
        <v>109369.876136331</v>
      </c>
      <c r="Q56" s="56" t="n">
        <f aca="false">IF(OR(E56=1,P56&lt;=0),0,P56)</f>
        <v>109369.876136331</v>
      </c>
      <c r="R56" s="15" t="n">
        <f aca="false">IF(OR(E56=1,AND(P56&lt;=0,I56&gt;0)),1,0)</f>
        <v>0</v>
      </c>
      <c r="S56" s="15" t="n">
        <f aca="false">IF(L56&gt;0,1,0)</f>
        <v>1</v>
      </c>
    </row>
    <row r="57" customFormat="false" ht="15" hidden="false" customHeight="false" outlineLevel="0" collapsed="false">
      <c r="A57" s="15" t="n">
        <v>56</v>
      </c>
      <c r="B57" s="15" t="n">
        <f aca="false">INT((A57-1)/12)+1</f>
        <v>5</v>
      </c>
      <c r="C57" s="15" t="n">
        <f aca="false">MIN(Inputs!$C$4+B57-1,99)</f>
        <v>78</v>
      </c>
      <c r="D57" s="55" t="n">
        <f aca="false">Inputs!$C$30</f>
        <v>0.07</v>
      </c>
      <c r="E57" s="15" t="n">
        <f aca="false">R56</f>
        <v>0</v>
      </c>
      <c r="F57" s="56" t="n">
        <f aca="false">Q56</f>
        <v>109369.876136331</v>
      </c>
      <c r="G57" s="56" t="n">
        <f aca="false">IF(AND(MOD(A57-1,12)=0,B57&lt;=Inputs!$C$7,E57=0),Inputs!$C$6,0)</f>
        <v>0</v>
      </c>
      <c r="H57" s="56" t="n">
        <f aca="false">IF(B57=1,G57*Inputs!$C$9,0)</f>
        <v>0</v>
      </c>
      <c r="I57" s="56" t="n">
        <f aca="false">I56+G57</f>
        <v>120000</v>
      </c>
      <c r="J57" s="56" t="n">
        <f aca="false">(F57+G57+H57)*((1+D57)^(1/12)-1)</f>
        <v>618.393180677321</v>
      </c>
      <c r="K57" s="56" t="n">
        <f aca="false">(F57+G57+H57+J57)*(Inputs!$C$14+IF(B57&lt;=10,Inputs!$C$12,Inputs!$C$13))/12</f>
        <v>229.142227743767</v>
      </c>
      <c r="L57" s="56" t="n">
        <f aca="false">IF(OR(E57=1,A57&lt;=Inputs!$C$15),0,MAX(Inputs!$C$8*I57-(F57+G57+H57+J57-K57),0))</f>
        <v>11440.8729107357</v>
      </c>
      <c r="M57" s="56" t="n">
        <f aca="false">L57*INDEX(Rates!$B$2:$C$101,C57+1,IF(Inputs!$C$5="Male",1,2))/1000/12*Inputs!$C$16</f>
        <v>39.8428399116371</v>
      </c>
      <c r="N57" s="56" t="n">
        <f aca="false">IF($V$1=1,MAX(F57+G57+H57+J57-K57-M57,0)*Inputs!$C$22/12,0)</f>
        <v>731.461894995685</v>
      </c>
      <c r="O57" s="56" t="n">
        <f aca="false">IF(AND(MOD(A57,12)=0,B57&gt;=Inputs!$C$18),MAX(F57+G57+H57+J57-K57-M57-N57,0)*Inputs!$C$17,0)</f>
        <v>0</v>
      </c>
      <c r="P57" s="56" t="n">
        <f aca="false">F57+G57+H57+J57-K57-M57-N57+O57</f>
        <v>108987.822354357</v>
      </c>
      <c r="Q57" s="56" t="n">
        <f aca="false">IF(OR(E57=1,P57&lt;=0),0,P57)</f>
        <v>108987.822354357</v>
      </c>
      <c r="R57" s="15" t="n">
        <f aca="false">IF(OR(E57=1,AND(P57&lt;=0,I57&gt;0)),1,0)</f>
        <v>0</v>
      </c>
      <c r="S57" s="15" t="n">
        <f aca="false">IF(L57&gt;0,1,0)</f>
        <v>1</v>
      </c>
    </row>
    <row r="58" customFormat="false" ht="15" hidden="false" customHeight="false" outlineLevel="0" collapsed="false">
      <c r="A58" s="15" t="n">
        <v>57</v>
      </c>
      <c r="B58" s="15" t="n">
        <f aca="false">INT((A58-1)/12)+1</f>
        <v>5</v>
      </c>
      <c r="C58" s="15" t="n">
        <f aca="false">MIN(Inputs!$C$4+B58-1,99)</f>
        <v>78</v>
      </c>
      <c r="D58" s="55" t="n">
        <f aca="false">Inputs!$C$30</f>
        <v>0.07</v>
      </c>
      <c r="E58" s="15" t="n">
        <f aca="false">R57</f>
        <v>0</v>
      </c>
      <c r="F58" s="56" t="n">
        <f aca="false">Q57</f>
        <v>108987.822354357</v>
      </c>
      <c r="G58" s="56" t="n">
        <f aca="false">IF(AND(MOD(A58-1,12)=0,B58&lt;=Inputs!$C$7,E58=0),Inputs!$C$6,0)</f>
        <v>0</v>
      </c>
      <c r="H58" s="56" t="n">
        <f aca="false">IF(B58=1,G58*Inputs!$C$9,0)</f>
        <v>0</v>
      </c>
      <c r="I58" s="56" t="n">
        <f aca="false">I57+G58</f>
        <v>120000</v>
      </c>
      <c r="J58" s="56" t="n">
        <f aca="false">(F58+G58+H58)*((1+D58)^(1/12)-1)</f>
        <v>616.232993048233</v>
      </c>
      <c r="K58" s="56" t="n">
        <f aca="false">(F58+G58+H58+J58)*(Inputs!$C$14+IF(B58&lt;=10,Inputs!$C$12,Inputs!$C$13))/12</f>
        <v>228.341781973761</v>
      </c>
      <c r="L58" s="56" t="n">
        <f aca="false">IF(OR(E58=1,A58&lt;=Inputs!$C$15),0,MAX(Inputs!$C$8*I58-(F58+G58+H58+J58-K58),0))</f>
        <v>11824.2864345685</v>
      </c>
      <c r="M58" s="56" t="n">
        <f aca="false">L58*INDEX(Rates!$B$2:$C$101,C58+1,IF(Inputs!$C$5="Male",1,2))/1000/12*Inputs!$C$16</f>
        <v>41.1780775083849</v>
      </c>
      <c r="N58" s="56" t="n">
        <f aca="false">IF($V$1=1,MAX(F58+G58+H58+J58-K58-M58,0)*Inputs!$C$22/12,0)</f>
        <v>728.896903252821</v>
      </c>
      <c r="O58" s="56" t="n">
        <f aca="false">IF(AND(MOD(A58,12)=0,B58&gt;=Inputs!$C$18),MAX(F58+G58+H58+J58-K58-M58-N58,0)*Inputs!$C$17,0)</f>
        <v>0</v>
      </c>
      <c r="P58" s="56" t="n">
        <f aca="false">F58+G58+H58+J58-K58-M58-N58+O58</f>
        <v>108605.63858467</v>
      </c>
      <c r="Q58" s="56" t="n">
        <f aca="false">IF(OR(E58=1,P58&lt;=0),0,P58)</f>
        <v>108605.63858467</v>
      </c>
      <c r="R58" s="15" t="n">
        <f aca="false">IF(OR(E58=1,AND(P58&lt;=0,I58&gt;0)),1,0)</f>
        <v>0</v>
      </c>
      <c r="S58" s="15" t="n">
        <f aca="false">IF(L58&gt;0,1,0)</f>
        <v>1</v>
      </c>
    </row>
    <row r="59" customFormat="false" ht="15" hidden="false" customHeight="false" outlineLevel="0" collapsed="false">
      <c r="A59" s="15" t="n">
        <v>58</v>
      </c>
      <c r="B59" s="15" t="n">
        <f aca="false">INT((A59-1)/12)+1</f>
        <v>5</v>
      </c>
      <c r="C59" s="15" t="n">
        <f aca="false">MIN(Inputs!$C$4+B59-1,99)</f>
        <v>78</v>
      </c>
      <c r="D59" s="55" t="n">
        <f aca="false">Inputs!$C$30</f>
        <v>0.07</v>
      </c>
      <c r="E59" s="15" t="n">
        <f aca="false">R58</f>
        <v>0</v>
      </c>
      <c r="F59" s="56" t="n">
        <f aca="false">Q58</f>
        <v>108605.63858467</v>
      </c>
      <c r="G59" s="56" t="n">
        <f aca="false">IF(AND(MOD(A59-1,12)=0,B59&lt;=Inputs!$C$7,E59=0),Inputs!$C$6,0)</f>
        <v>0</v>
      </c>
      <c r="H59" s="56" t="n">
        <f aca="false">IF(B59=1,G59*Inputs!$C$9,0)</f>
        <v>0</v>
      </c>
      <c r="I59" s="56" t="n">
        <f aca="false">I58+G59</f>
        <v>120000</v>
      </c>
      <c r="J59" s="56" t="n">
        <f aca="false">(F59+G59+H59)*((1+D59)^(1/12)-1)</f>
        <v>614.072070449718</v>
      </c>
      <c r="K59" s="56" t="n">
        <f aca="false">(F59+G59+H59+J59)*(Inputs!$C$14+IF(B59&lt;=10,Inputs!$C$12,Inputs!$C$13))/12</f>
        <v>227.541063864833</v>
      </c>
      <c r="L59" s="56" t="n">
        <f aca="false">IF(OR(E59=1,A59&lt;=Inputs!$C$15),0,MAX(Inputs!$C$8*I59-(F59+G59+H59+J59-K59),0))</f>
        <v>12207.8304087449</v>
      </c>
      <c r="M59" s="56" t="n">
        <f aca="false">L59*INDEX(Rates!$B$2:$C$101,C59+1,IF(Inputs!$C$5="Male",1,2))/1000/12*Inputs!$C$16</f>
        <v>42.513769398454</v>
      </c>
      <c r="N59" s="56" t="n">
        <f aca="false">IF($V$1=1,MAX(F59+G59+H59+J59-K59-M59,0)*Inputs!$C$22/12,0)</f>
        <v>726.331038812378</v>
      </c>
      <c r="O59" s="56" t="n">
        <f aca="false">IF(AND(MOD(A59,12)=0,B59&gt;=Inputs!$C$18),MAX(F59+G59+H59+J59-K59-M59-N59,0)*Inputs!$C$17,0)</f>
        <v>0</v>
      </c>
      <c r="P59" s="56" t="n">
        <f aca="false">F59+G59+H59+J59-K59-M59-N59+O59</f>
        <v>108223.324783044</v>
      </c>
      <c r="Q59" s="56" t="n">
        <f aca="false">IF(OR(E59=1,P59&lt;=0),0,P59)</f>
        <v>108223.324783044</v>
      </c>
      <c r="R59" s="15" t="n">
        <f aca="false">IF(OR(E59=1,AND(P59&lt;=0,I59&gt;0)),1,0)</f>
        <v>0</v>
      </c>
      <c r="S59" s="15" t="n">
        <f aca="false">IF(L59&gt;0,1,0)</f>
        <v>1</v>
      </c>
    </row>
    <row r="60" customFormat="false" ht="15" hidden="false" customHeight="false" outlineLevel="0" collapsed="false">
      <c r="A60" s="15" t="n">
        <v>59</v>
      </c>
      <c r="B60" s="15" t="n">
        <f aca="false">INT((A60-1)/12)+1</f>
        <v>5</v>
      </c>
      <c r="C60" s="15" t="n">
        <f aca="false">MIN(Inputs!$C$4+B60-1,99)</f>
        <v>78</v>
      </c>
      <c r="D60" s="55" t="n">
        <f aca="false">Inputs!$C$30</f>
        <v>0.07</v>
      </c>
      <c r="E60" s="15" t="n">
        <f aca="false">R59</f>
        <v>0</v>
      </c>
      <c r="F60" s="56" t="n">
        <f aca="false">Q59</f>
        <v>108223.324783044</v>
      </c>
      <c r="G60" s="56" t="n">
        <f aca="false">IF(AND(MOD(A60-1,12)=0,B60&lt;=Inputs!$C$7,E60=0),Inputs!$C$6,0)</f>
        <v>0</v>
      </c>
      <c r="H60" s="56" t="n">
        <f aca="false">IF(B60=1,G60*Inputs!$C$9,0)</f>
        <v>0</v>
      </c>
      <c r="I60" s="56" t="n">
        <f aca="false">I59+G60</f>
        <v>120000</v>
      </c>
      <c r="J60" s="56" t="n">
        <f aca="false">(F60+G60+H60)*((1+D60)^(1/12)-1)</f>
        <v>611.910412631713</v>
      </c>
      <c r="K60" s="56" t="n">
        <f aca="false">(F60+G60+H60+J60)*(Inputs!$C$14+IF(B60&lt;=10,Inputs!$C$12,Inputs!$C$13))/12</f>
        <v>226.740073324325</v>
      </c>
      <c r="L60" s="56" t="n">
        <f aca="false">IF(OR(E60=1,A60&lt;=Inputs!$C$15),0,MAX(Inputs!$C$8*I60-(F60+G60+H60+J60-K60),0))</f>
        <v>12591.5048776483</v>
      </c>
      <c r="M60" s="56" t="n">
        <f aca="false">L60*INDEX(Rates!$B$2:$C$101,C60+1,IF(Inputs!$C$5="Male",1,2))/1000/12*Inputs!$C$16</f>
        <v>43.8499157364103</v>
      </c>
      <c r="N60" s="56" t="n">
        <f aca="false">IF($V$1=1,MAX(F60+G60+H60+J60-K60-M60,0)*Inputs!$C$22/12,0)</f>
        <v>723.764301377435</v>
      </c>
      <c r="O60" s="56" t="n">
        <f aca="false">IF(AND(MOD(A60,12)=0,B60&gt;=Inputs!$C$18),MAX(F60+G60+H60+J60-K60-M60-N60,0)*Inputs!$C$17,0)</f>
        <v>0</v>
      </c>
      <c r="P60" s="56" t="n">
        <f aca="false">F60+G60+H60+J60-K60-M60-N60+O60</f>
        <v>107840.880905238</v>
      </c>
      <c r="Q60" s="56" t="n">
        <f aca="false">IF(OR(E60=1,P60&lt;=0),0,P60)</f>
        <v>107840.880905238</v>
      </c>
      <c r="R60" s="15" t="n">
        <f aca="false">IF(OR(E60=1,AND(P60&lt;=0,I60&gt;0)),1,0)</f>
        <v>0</v>
      </c>
      <c r="S60" s="15" t="n">
        <f aca="false">IF(L60&gt;0,1,0)</f>
        <v>1</v>
      </c>
    </row>
    <row r="61" customFormat="false" ht="15" hidden="false" customHeight="false" outlineLevel="0" collapsed="false">
      <c r="A61" s="15" t="n">
        <v>60</v>
      </c>
      <c r="B61" s="15" t="n">
        <f aca="false">INT((A61-1)/12)+1</f>
        <v>5</v>
      </c>
      <c r="C61" s="15" t="n">
        <f aca="false">MIN(Inputs!$C$4+B61-1,99)</f>
        <v>78</v>
      </c>
      <c r="D61" s="55" t="n">
        <f aca="false">Inputs!$C$30</f>
        <v>0.07</v>
      </c>
      <c r="E61" s="15" t="n">
        <f aca="false">R60</f>
        <v>0</v>
      </c>
      <c r="F61" s="56" t="n">
        <f aca="false">Q60</f>
        <v>107840.880905238</v>
      </c>
      <c r="G61" s="56" t="n">
        <f aca="false">IF(AND(MOD(A61-1,12)=0,B61&lt;=Inputs!$C$7,E61=0),Inputs!$C$6,0)</f>
        <v>0</v>
      </c>
      <c r="H61" s="56" t="n">
        <f aca="false">IF(B61=1,G61*Inputs!$C$9,0)</f>
        <v>0</v>
      </c>
      <c r="I61" s="56" t="n">
        <f aca="false">I60+G61</f>
        <v>120000</v>
      </c>
      <c r="J61" s="56" t="n">
        <f aca="false">(F61+G61+H61)*((1+D61)^(1/12)-1)</f>
        <v>609.748019344072</v>
      </c>
      <c r="K61" s="56" t="n">
        <f aca="false">(F61+G61+H61+J61)*(Inputs!$C$14+IF(B61&lt;=10,Inputs!$C$12,Inputs!$C$13))/12</f>
        <v>225.938810259546</v>
      </c>
      <c r="L61" s="56" t="n">
        <f aca="false">IF(OR(E61=1,A61&lt;=Inputs!$C$15),0,MAX(Inputs!$C$8*I61-(F61+G61+H61+J61-K61),0))</f>
        <v>12975.3098856776</v>
      </c>
      <c r="M61" s="56" t="n">
        <f aca="false">L61*INDEX(Rates!$B$2:$C$101,C61+1,IF(Inputs!$C$5="Male",1,2))/1000/12*Inputs!$C$16</f>
        <v>45.1865166768724</v>
      </c>
      <c r="N61" s="56" t="n">
        <f aca="false">IF($V$1=1,MAX(F61+G61+H61+J61-K61-M61,0)*Inputs!$C$22/12,0)</f>
        <v>721.19669065097</v>
      </c>
      <c r="O61" s="56" t="n">
        <f aca="false">IF(AND(MOD(A61,12)=0,B61&gt;=Inputs!$C$18),MAX(F61+G61+H61+J61-K61-M61-N61,0)*Inputs!$C$17,0)</f>
        <v>0</v>
      </c>
      <c r="P61" s="56" t="n">
        <f aca="false">F61+G61+H61+J61-K61-M61-N61+O61</f>
        <v>107458.306906995</v>
      </c>
      <c r="Q61" s="56" t="n">
        <f aca="false">IF(OR(E61=1,P61&lt;=0),0,P61)</f>
        <v>107458.306906995</v>
      </c>
      <c r="R61" s="15" t="n">
        <f aca="false">IF(OR(E61=1,AND(P61&lt;=0,I61&gt;0)),1,0)</f>
        <v>0</v>
      </c>
      <c r="S61" s="15" t="n">
        <f aca="false">IF(L61&gt;0,1,0)</f>
        <v>1</v>
      </c>
    </row>
    <row r="62" customFormat="false" ht="15" hidden="false" customHeight="false" outlineLevel="0" collapsed="false">
      <c r="A62" s="15" t="n">
        <v>61</v>
      </c>
      <c r="B62" s="15" t="n">
        <f aca="false">INT((A62-1)/12)+1</f>
        <v>6</v>
      </c>
      <c r="C62" s="15" t="n">
        <f aca="false">MIN(Inputs!$C$4+B62-1,99)</f>
        <v>79</v>
      </c>
      <c r="D62" s="55" t="n">
        <f aca="false">Inputs!$C$30</f>
        <v>0.07</v>
      </c>
      <c r="E62" s="15" t="n">
        <f aca="false">R61</f>
        <v>0</v>
      </c>
      <c r="F62" s="56" t="n">
        <f aca="false">Q61</f>
        <v>107458.306906995</v>
      </c>
      <c r="G62" s="56" t="n">
        <f aca="false">IF(AND(MOD(A62-1,12)=0,B62&lt;=Inputs!$C$7,E62=0),Inputs!$C$6,0)</f>
        <v>0</v>
      </c>
      <c r="H62" s="56" t="n">
        <f aca="false">IF(B62=1,G62*Inputs!$C$9,0)</f>
        <v>0</v>
      </c>
      <c r="I62" s="56" t="n">
        <f aca="false">I61+G62</f>
        <v>120000</v>
      </c>
      <c r="J62" s="56" t="n">
        <f aca="false">(F62+G62+H62)*((1+D62)^(1/12)-1)</f>
        <v>607.584890336563</v>
      </c>
      <c r="K62" s="56" t="n">
        <f aca="false">(F62+G62+H62+J62)*(Inputs!$C$14+IF(B62&lt;=10,Inputs!$C$12,Inputs!$C$13))/12</f>
        <v>225.137274577773</v>
      </c>
      <c r="L62" s="56" t="n">
        <f aca="false">IF(OR(E62=1,A62&lt;=Inputs!$C$15),0,MAX(Inputs!$C$8*I62-(F62+G62+H62+J62-K62),0))</f>
        <v>13359.2454772467</v>
      </c>
      <c r="M62" s="56" t="n">
        <f aca="false">L62*INDEX(Rates!$B$2:$C$101,C62+1,IF(Inputs!$C$5="Male",1,2))/1000/12*Inputs!$C$16</f>
        <v>51.5221567239147</v>
      </c>
      <c r="N62" s="56" t="n">
        <f aca="false">IF($V$1=1,MAX(F62+G62+H62+J62-K62-M62,0)*Inputs!$C$22/12,0)</f>
        <v>718.594882440196</v>
      </c>
      <c r="O62" s="56" t="n">
        <f aca="false">IF(AND(MOD(A62,12)=0,B62&gt;=Inputs!$C$18),MAX(F62+G62+H62+J62-K62-M62-N62,0)*Inputs!$C$17,0)</f>
        <v>0</v>
      </c>
      <c r="P62" s="56" t="n">
        <f aca="false">F62+G62+H62+J62-K62-M62-N62+O62</f>
        <v>107070.637483589</v>
      </c>
      <c r="Q62" s="56" t="n">
        <f aca="false">IF(OR(E62=1,P62&lt;=0),0,P62)</f>
        <v>107070.637483589</v>
      </c>
      <c r="R62" s="15" t="n">
        <f aca="false">IF(OR(E62=1,AND(P62&lt;=0,I62&gt;0)),1,0)</f>
        <v>0</v>
      </c>
      <c r="S62" s="15" t="n">
        <f aca="false">IF(L62&gt;0,1,0)</f>
        <v>1</v>
      </c>
    </row>
    <row r="63" customFormat="false" ht="15" hidden="false" customHeight="false" outlineLevel="0" collapsed="false">
      <c r="A63" s="15" t="n">
        <v>62</v>
      </c>
      <c r="B63" s="15" t="n">
        <f aca="false">INT((A63-1)/12)+1</f>
        <v>6</v>
      </c>
      <c r="C63" s="15" t="n">
        <f aca="false">MIN(Inputs!$C$4+B63-1,99)</f>
        <v>79</v>
      </c>
      <c r="D63" s="55" t="n">
        <f aca="false">Inputs!$C$30</f>
        <v>0.07</v>
      </c>
      <c r="E63" s="15" t="n">
        <f aca="false">R62</f>
        <v>0</v>
      </c>
      <c r="F63" s="56" t="n">
        <f aca="false">Q62</f>
        <v>107070.637483589</v>
      </c>
      <c r="G63" s="56" t="n">
        <f aca="false">IF(AND(MOD(A63-1,12)=0,B63&lt;=Inputs!$C$7,E63=0),Inputs!$C$6,0)</f>
        <v>0</v>
      </c>
      <c r="H63" s="56" t="n">
        <f aca="false">IF(B63=1,G63*Inputs!$C$9,0)</f>
        <v>0</v>
      </c>
      <c r="I63" s="56" t="n">
        <f aca="false">I62+G63</f>
        <v>120000</v>
      </c>
      <c r="J63" s="56" t="n">
        <f aca="false">(F63+G63+H63)*((1+D63)^(1/12)-1)</f>
        <v>605.392951054378</v>
      </c>
      <c r="K63" s="56" t="n">
        <f aca="false">(F63+G63+H63+J63)*(Inputs!$C$14+IF(B63&lt;=10,Inputs!$C$12,Inputs!$C$13))/12</f>
        <v>224.325063405507</v>
      </c>
      <c r="L63" s="56" t="n">
        <f aca="false">IF(OR(E63=1,A63&lt;=Inputs!$C$15),0,MAX(Inputs!$C$8*I63-(F63+G63+H63+J63-K63),0))</f>
        <v>13748.2946287619</v>
      </c>
      <c r="M63" s="56" t="n">
        <f aca="false">L63*INDEX(Rates!$B$2:$C$101,C63+1,IF(Inputs!$C$5="Male",1,2))/1000/12*Inputs!$C$16</f>
        <v>53.0225896182585</v>
      </c>
      <c r="N63" s="56" t="n">
        <f aca="false">IF($V$1=1,MAX(F63+G63+H63+J63-K63-M63,0)*Inputs!$C$22/12,0)</f>
        <v>715.991218544132</v>
      </c>
      <c r="O63" s="56" t="n">
        <f aca="false">IF(AND(MOD(A63,12)=0,B63&gt;=Inputs!$C$18),MAX(F63+G63+H63+J63-K63-M63-N63,0)*Inputs!$C$17,0)</f>
        <v>0</v>
      </c>
      <c r="P63" s="56" t="n">
        <f aca="false">F63+G63+H63+J63-K63-M63-N63+O63</f>
        <v>106682.691563076</v>
      </c>
      <c r="Q63" s="56" t="n">
        <f aca="false">IF(OR(E63=1,P63&lt;=0),0,P63)</f>
        <v>106682.691563076</v>
      </c>
      <c r="R63" s="15" t="n">
        <f aca="false">IF(OR(E63=1,AND(P63&lt;=0,I63&gt;0)),1,0)</f>
        <v>0</v>
      </c>
      <c r="S63" s="15" t="n">
        <f aca="false">IF(L63&gt;0,1,0)</f>
        <v>1</v>
      </c>
    </row>
    <row r="64" customFormat="false" ht="15" hidden="false" customHeight="false" outlineLevel="0" collapsed="false">
      <c r="A64" s="15" t="n">
        <v>63</v>
      </c>
      <c r="B64" s="15" t="n">
        <f aca="false">INT((A64-1)/12)+1</f>
        <v>6</v>
      </c>
      <c r="C64" s="15" t="n">
        <f aca="false">MIN(Inputs!$C$4+B64-1,99)</f>
        <v>79</v>
      </c>
      <c r="D64" s="55" t="n">
        <f aca="false">Inputs!$C$30</f>
        <v>0.07</v>
      </c>
      <c r="E64" s="15" t="n">
        <f aca="false">R63</f>
        <v>0</v>
      </c>
      <c r="F64" s="56" t="n">
        <f aca="false">Q63</f>
        <v>106682.691563076</v>
      </c>
      <c r="G64" s="56" t="n">
        <f aca="false">IF(AND(MOD(A64-1,12)=0,B64&lt;=Inputs!$C$7,E64=0),Inputs!$C$6,0)</f>
        <v>0</v>
      </c>
      <c r="H64" s="56" t="n">
        <f aca="false">IF(B64=1,G64*Inputs!$C$9,0)</f>
        <v>0</v>
      </c>
      <c r="I64" s="56" t="n">
        <f aca="false">I63+G64</f>
        <v>120000</v>
      </c>
      <c r="J64" s="56" t="n">
        <f aca="false">(F64+G64+H64)*((1+D64)^(1/12)-1)</f>
        <v>603.199448417344</v>
      </c>
      <c r="K64" s="56" t="n">
        <f aca="false">(F64+G64+H64+J64)*(Inputs!$C$14+IF(B64&lt;=10,Inputs!$C$12,Inputs!$C$13))/12</f>
        <v>223.512272940611</v>
      </c>
      <c r="L64" s="56" t="n">
        <f aca="false">IF(OR(E64=1,A64&lt;=Inputs!$C$15),0,MAX(Inputs!$C$8*I64-(F64+G64+H64+J64-K64),0))</f>
        <v>14137.6212614476</v>
      </c>
      <c r="M64" s="56" t="n">
        <f aca="false">L64*INDEX(Rates!$B$2:$C$101,C64+1,IF(Inputs!$C$5="Male",1,2))/1000/12*Inputs!$C$16</f>
        <v>54.5240926649828</v>
      </c>
      <c r="N64" s="56" t="n">
        <f aca="false">IF($V$1=1,MAX(F64+G64+H64+J64-K64-M64,0)*Inputs!$C$22/12,0)</f>
        <v>713.38569763925</v>
      </c>
      <c r="O64" s="56" t="n">
        <f aca="false">IF(AND(MOD(A64,12)=0,B64&gt;=Inputs!$C$18),MAX(F64+G64+H64+J64-K64-M64-N64,0)*Inputs!$C$17,0)</f>
        <v>0</v>
      </c>
      <c r="P64" s="56" t="n">
        <f aca="false">F64+G64+H64+J64-K64-M64-N64+O64</f>
        <v>106294.468948248</v>
      </c>
      <c r="Q64" s="56" t="n">
        <f aca="false">IF(OR(E64=1,P64&lt;=0),0,P64)</f>
        <v>106294.468948248</v>
      </c>
      <c r="R64" s="15" t="n">
        <f aca="false">IF(OR(E64=1,AND(P64&lt;=0,I64&gt;0)),1,0)</f>
        <v>0</v>
      </c>
      <c r="S64" s="15" t="n">
        <f aca="false">IF(L64&gt;0,1,0)</f>
        <v>1</v>
      </c>
    </row>
    <row r="65" customFormat="false" ht="15" hidden="false" customHeight="false" outlineLevel="0" collapsed="false">
      <c r="A65" s="15" t="n">
        <v>64</v>
      </c>
      <c r="B65" s="15" t="n">
        <f aca="false">INT((A65-1)/12)+1</f>
        <v>6</v>
      </c>
      <c r="C65" s="15" t="n">
        <f aca="false">MIN(Inputs!$C$4+B65-1,99)</f>
        <v>79</v>
      </c>
      <c r="D65" s="55" t="n">
        <f aca="false">Inputs!$C$30</f>
        <v>0.07</v>
      </c>
      <c r="E65" s="15" t="n">
        <f aca="false">R64</f>
        <v>0</v>
      </c>
      <c r="F65" s="56" t="n">
        <f aca="false">Q64</f>
        <v>106294.468948248</v>
      </c>
      <c r="G65" s="56" t="n">
        <f aca="false">IF(AND(MOD(A65-1,12)=0,B65&lt;=Inputs!$C$7,E65=0),Inputs!$C$6,0)</f>
        <v>0</v>
      </c>
      <c r="H65" s="56" t="n">
        <f aca="false">IF(B65=1,G65*Inputs!$C$9,0)</f>
        <v>0</v>
      </c>
      <c r="I65" s="56" t="n">
        <f aca="false">I64+G65</f>
        <v>120000</v>
      </c>
      <c r="J65" s="56" t="n">
        <f aca="false">(F65+G65+H65)*((1+D65)^(1/12)-1)</f>
        <v>601.004381310431</v>
      </c>
      <c r="K65" s="56" t="n">
        <f aca="false">(F65+G65+H65+J65)*(Inputs!$C$14+IF(B65&lt;=10,Inputs!$C$12,Inputs!$C$13))/12</f>
        <v>222.698902769914</v>
      </c>
      <c r="L65" s="56" t="n">
        <f aca="false">IF(OR(E65=1,A65&lt;=Inputs!$C$15),0,MAX(Inputs!$C$8*I65-(F65+G65+H65+J65-K65),0))</f>
        <v>14527.2255732113</v>
      </c>
      <c r="M65" s="56" t="n">
        <f aca="false">L65*INDEX(Rates!$B$2:$C$101,C65+1,IF(Inputs!$C$5="Male",1,2))/1000/12*Inputs!$C$16</f>
        <v>56.0266666273516</v>
      </c>
      <c r="N65" s="56" t="n">
        <f aca="false">IF($V$1=1,MAX(F65+G65+H65+J65-K65-M65,0)*Inputs!$C$22/12,0)</f>
        <v>710.778318401076</v>
      </c>
      <c r="O65" s="56" t="n">
        <f aca="false">IF(AND(MOD(A65,12)=0,B65&gt;=Inputs!$C$18),MAX(F65+G65+H65+J65-K65-M65-N65,0)*Inputs!$C$17,0)</f>
        <v>0</v>
      </c>
      <c r="P65" s="56" t="n">
        <f aca="false">F65+G65+H65+J65-K65-M65-N65+O65</f>
        <v>105905.96944176</v>
      </c>
      <c r="Q65" s="56" t="n">
        <f aca="false">IF(OR(E65=1,P65&lt;=0),0,P65)</f>
        <v>105905.96944176</v>
      </c>
      <c r="R65" s="15" t="n">
        <f aca="false">IF(OR(E65=1,AND(P65&lt;=0,I65&gt;0)),1,0)</f>
        <v>0</v>
      </c>
      <c r="S65" s="15" t="n">
        <f aca="false">IF(L65&gt;0,1,0)</f>
        <v>1</v>
      </c>
    </row>
    <row r="66" customFormat="false" ht="15" hidden="false" customHeight="false" outlineLevel="0" collapsed="false">
      <c r="A66" s="15" t="n">
        <v>65</v>
      </c>
      <c r="B66" s="15" t="n">
        <f aca="false">INT((A66-1)/12)+1</f>
        <v>6</v>
      </c>
      <c r="C66" s="15" t="n">
        <f aca="false">MIN(Inputs!$C$4+B66-1,99)</f>
        <v>79</v>
      </c>
      <c r="D66" s="55" t="n">
        <f aca="false">Inputs!$C$30</f>
        <v>0.07</v>
      </c>
      <c r="E66" s="15" t="n">
        <f aca="false">R65</f>
        <v>0</v>
      </c>
      <c r="F66" s="56" t="n">
        <f aca="false">Q65</f>
        <v>105905.96944176</v>
      </c>
      <c r="G66" s="56" t="n">
        <f aca="false">IF(AND(MOD(A66-1,12)=0,B66&lt;=Inputs!$C$7,E66=0),Inputs!$C$6,0)</f>
        <v>0</v>
      </c>
      <c r="H66" s="56" t="n">
        <f aca="false">IF(B66=1,G66*Inputs!$C$9,0)</f>
        <v>0</v>
      </c>
      <c r="I66" s="56" t="n">
        <f aca="false">I65+G66</f>
        <v>120000</v>
      </c>
      <c r="J66" s="56" t="n">
        <f aca="false">(F66+G66+H66)*((1+D66)^(1/12)-1)</f>
        <v>598.807748617813</v>
      </c>
      <c r="K66" s="56" t="n">
        <f aca="false">(F66+G66+H66+J66)*(Inputs!$C$14+IF(B66&lt;=10,Inputs!$C$12,Inputs!$C$13))/12</f>
        <v>221.884952479954</v>
      </c>
      <c r="L66" s="56" t="n">
        <f aca="false">IF(OR(E66=1,A66&lt;=Inputs!$C$15),0,MAX(Inputs!$C$8*I66-(F66+G66+H66+J66-K66),0))</f>
        <v>14917.1077621019</v>
      </c>
      <c r="M66" s="56" t="n">
        <f aca="false">L66*INDEX(Rates!$B$2:$C$101,C66+1,IF(Inputs!$C$5="Male",1,2))/1000/12*Inputs!$C$16</f>
        <v>57.530312269173</v>
      </c>
      <c r="N66" s="56" t="n">
        <f aca="false">IF($V$1=1,MAX(F66+G66+H66+J66-K66-M66,0)*Inputs!$C$22/12,0)</f>
        <v>708.169079504193</v>
      </c>
      <c r="O66" s="56" t="n">
        <f aca="false">IF(AND(MOD(A66,12)=0,B66&gt;=Inputs!$C$18),MAX(F66+G66+H66+J66-K66-M66-N66,0)*Inputs!$C$17,0)</f>
        <v>0</v>
      </c>
      <c r="P66" s="56" t="n">
        <f aca="false">F66+G66+H66+J66-K66-M66-N66+O66</f>
        <v>105517.192846125</v>
      </c>
      <c r="Q66" s="56" t="n">
        <f aca="false">IF(OR(E66=1,P66&lt;=0),0,P66)</f>
        <v>105517.192846125</v>
      </c>
      <c r="R66" s="15" t="n">
        <f aca="false">IF(OR(E66=1,AND(P66&lt;=0,I66&gt;0)),1,0)</f>
        <v>0</v>
      </c>
      <c r="S66" s="15" t="n">
        <f aca="false">IF(L66&gt;0,1,0)</f>
        <v>1</v>
      </c>
    </row>
    <row r="67" customFormat="false" ht="15" hidden="false" customHeight="false" outlineLevel="0" collapsed="false">
      <c r="A67" s="15" t="n">
        <v>66</v>
      </c>
      <c r="B67" s="15" t="n">
        <f aca="false">INT((A67-1)/12)+1</f>
        <v>6</v>
      </c>
      <c r="C67" s="15" t="n">
        <f aca="false">MIN(Inputs!$C$4+B67-1,99)</f>
        <v>79</v>
      </c>
      <c r="D67" s="55" t="n">
        <f aca="false">Inputs!$C$30</f>
        <v>0.07</v>
      </c>
      <c r="E67" s="15" t="n">
        <f aca="false">R66</f>
        <v>0</v>
      </c>
      <c r="F67" s="56" t="n">
        <f aca="false">Q66</f>
        <v>105517.192846125</v>
      </c>
      <c r="G67" s="56" t="n">
        <f aca="false">IF(AND(MOD(A67-1,12)=0,B67&lt;=Inputs!$C$7,E67=0),Inputs!$C$6,0)</f>
        <v>0</v>
      </c>
      <c r="H67" s="56" t="n">
        <f aca="false">IF(B67=1,G67*Inputs!$C$9,0)</f>
        <v>0</v>
      </c>
      <c r="I67" s="56" t="n">
        <f aca="false">I66+G67</f>
        <v>120000</v>
      </c>
      <c r="J67" s="56" t="n">
        <f aca="false">(F67+G67+H67)*((1+D67)^(1/12)-1)</f>
        <v>596.609549222869</v>
      </c>
      <c r="K67" s="56" t="n">
        <f aca="false">(F67+G67+H67+J67)*(Inputs!$C$14+IF(B67&lt;=10,Inputs!$C$12,Inputs!$C$13))/12</f>
        <v>221.070421656974</v>
      </c>
      <c r="L67" s="56" t="n">
        <f aca="false">IF(OR(E67=1,A67&lt;=Inputs!$C$15),0,MAX(Inputs!$C$8*I67-(F67+G67+H67+J67-K67),0))</f>
        <v>15307.2680263094</v>
      </c>
      <c r="M67" s="56" t="n">
        <f aca="false">L67*INDEX(Rates!$B$2:$C$101,C67+1,IF(Inputs!$C$5="Male",1,2))/1000/12*Inputs!$C$16</f>
        <v>59.0350303547998</v>
      </c>
      <c r="N67" s="56" t="n">
        <f aca="false">IF($V$1=1,MAX(F67+G67+H67+J67-K67-M67,0)*Inputs!$C$22/12,0)</f>
        <v>705.557979622239</v>
      </c>
      <c r="O67" s="56" t="n">
        <f aca="false">IF(AND(MOD(A67,12)=0,B67&gt;=Inputs!$C$18),MAX(F67+G67+H67+J67-K67-M67-N67,0)*Inputs!$C$17,0)</f>
        <v>0</v>
      </c>
      <c r="P67" s="56" t="n">
        <f aca="false">F67+G67+H67+J67-K67-M67-N67+O67</f>
        <v>105128.138963714</v>
      </c>
      <c r="Q67" s="56" t="n">
        <f aca="false">IF(OR(E67=1,P67&lt;=0),0,P67)</f>
        <v>105128.138963714</v>
      </c>
      <c r="R67" s="15" t="n">
        <f aca="false">IF(OR(E67=1,AND(P67&lt;=0,I67&gt;0)),1,0)</f>
        <v>0</v>
      </c>
      <c r="S67" s="15" t="n">
        <f aca="false">IF(L67&gt;0,1,0)</f>
        <v>1</v>
      </c>
    </row>
    <row r="68" customFormat="false" ht="15" hidden="false" customHeight="false" outlineLevel="0" collapsed="false">
      <c r="A68" s="15" t="n">
        <v>67</v>
      </c>
      <c r="B68" s="15" t="n">
        <f aca="false">INT((A68-1)/12)+1</f>
        <v>6</v>
      </c>
      <c r="C68" s="15" t="n">
        <f aca="false">MIN(Inputs!$C$4+B68-1,99)</f>
        <v>79</v>
      </c>
      <c r="D68" s="55" t="n">
        <f aca="false">Inputs!$C$30</f>
        <v>0.07</v>
      </c>
      <c r="E68" s="15" t="n">
        <f aca="false">R67</f>
        <v>0</v>
      </c>
      <c r="F68" s="56" t="n">
        <f aca="false">Q67</f>
        <v>105128.138963714</v>
      </c>
      <c r="G68" s="56" t="n">
        <f aca="false">IF(AND(MOD(A68-1,12)=0,B68&lt;=Inputs!$C$7,E68=0),Inputs!$C$6,0)</f>
        <v>0</v>
      </c>
      <c r="H68" s="56" t="n">
        <f aca="false">IF(B68=1,G68*Inputs!$C$9,0)</f>
        <v>0</v>
      </c>
      <c r="I68" s="56" t="n">
        <f aca="false">I67+G68</f>
        <v>120000</v>
      </c>
      <c r="J68" s="56" t="n">
        <f aca="false">(F68+G68+H68)*((1+D68)^(1/12)-1)</f>
        <v>594.409782008182</v>
      </c>
      <c r="K68" s="56" t="n">
        <f aca="false">(F68+G68+H68+J68)*(Inputs!$C$14+IF(B68&lt;=10,Inputs!$C$12,Inputs!$C$13))/12</f>
        <v>220.25530988692</v>
      </c>
      <c r="L68" s="56" t="n">
        <f aca="false">IF(OR(E68=1,A68&lt;=Inputs!$C$15),0,MAX(Inputs!$C$8*I68-(F68+G68+H68+J68-K68),0))</f>
        <v>15697.7065641652</v>
      </c>
      <c r="M68" s="56" t="n">
        <f aca="false">L68*INDEX(Rates!$B$2:$C$101,C68+1,IF(Inputs!$C$5="Male",1,2))/1000/12*Inputs!$C$16</f>
        <v>60.5408216491303</v>
      </c>
      <c r="N68" s="56" t="n">
        <f aca="false">IF($V$1=1,MAX(F68+G68+H68+J68-K68-M68,0)*Inputs!$C$22/12,0)</f>
        <v>702.945017427905</v>
      </c>
      <c r="O68" s="56" t="n">
        <f aca="false">IF(AND(MOD(A68,12)=0,B68&gt;=Inputs!$C$18),MAX(F68+G68+H68+J68-K68-M68-N68,0)*Inputs!$C$17,0)</f>
        <v>0</v>
      </c>
      <c r="P68" s="56" t="n">
        <f aca="false">F68+G68+H68+J68-K68-M68-N68+O68</f>
        <v>104738.807596758</v>
      </c>
      <c r="Q68" s="56" t="n">
        <f aca="false">IF(OR(E68=1,P68&lt;=0),0,P68)</f>
        <v>104738.807596758</v>
      </c>
      <c r="R68" s="15" t="n">
        <f aca="false">IF(OR(E68=1,AND(P68&lt;=0,I68&gt;0)),1,0)</f>
        <v>0</v>
      </c>
      <c r="S68" s="15" t="n">
        <f aca="false">IF(L68&gt;0,1,0)</f>
        <v>1</v>
      </c>
    </row>
    <row r="69" customFormat="false" ht="15" hidden="false" customHeight="false" outlineLevel="0" collapsed="false">
      <c r="A69" s="15" t="n">
        <v>68</v>
      </c>
      <c r="B69" s="15" t="n">
        <f aca="false">INT((A69-1)/12)+1</f>
        <v>6</v>
      </c>
      <c r="C69" s="15" t="n">
        <f aca="false">MIN(Inputs!$C$4+B69-1,99)</f>
        <v>79</v>
      </c>
      <c r="D69" s="55" t="n">
        <f aca="false">Inputs!$C$30</f>
        <v>0.07</v>
      </c>
      <c r="E69" s="15" t="n">
        <f aca="false">R68</f>
        <v>0</v>
      </c>
      <c r="F69" s="56" t="n">
        <f aca="false">Q68</f>
        <v>104738.807596758</v>
      </c>
      <c r="G69" s="56" t="n">
        <f aca="false">IF(AND(MOD(A69-1,12)=0,B69&lt;=Inputs!$C$7,E69=0),Inputs!$C$6,0)</f>
        <v>0</v>
      </c>
      <c r="H69" s="56" t="n">
        <f aca="false">IF(B69=1,G69*Inputs!$C$9,0)</f>
        <v>0</v>
      </c>
      <c r="I69" s="56" t="n">
        <f aca="false">I68+G69</f>
        <v>120000</v>
      </c>
      <c r="J69" s="56" t="n">
        <f aca="false">(F69+G69+H69)*((1+D69)^(1/12)-1)</f>
        <v>592.208445855537</v>
      </c>
      <c r="K69" s="56" t="n">
        <f aca="false">(F69+G69+H69+J69)*(Inputs!$C$14+IF(B69&lt;=10,Inputs!$C$12,Inputs!$C$13))/12</f>
        <v>219.439616755444</v>
      </c>
      <c r="L69" s="56" t="n">
        <f aca="false">IF(OR(E69=1,A69&lt;=Inputs!$C$15),0,MAX(Inputs!$C$8*I69-(F69+G69+H69+J69-K69),0))</f>
        <v>16088.4235741421</v>
      </c>
      <c r="M69" s="56" t="n">
        <f aca="false">L69*INDEX(Rates!$B$2:$C$101,C69+1,IF(Inputs!$C$5="Male",1,2))/1000/12*Inputs!$C$16</f>
        <v>62.0476869176081</v>
      </c>
      <c r="N69" s="56" t="n">
        <f aca="false">IF($V$1=1,MAX(F69+G69+H69+J69-K69-M69,0)*Inputs!$C$22/12,0)</f>
        <v>700.330191592935</v>
      </c>
      <c r="O69" s="56" t="n">
        <f aca="false">IF(AND(MOD(A69,12)=0,B69&gt;=Inputs!$C$18),MAX(F69+G69+H69+J69-K69-M69-N69,0)*Inputs!$C$17,0)</f>
        <v>0</v>
      </c>
      <c r="P69" s="56" t="n">
        <f aca="false">F69+G69+H69+J69-K69-M69-N69+O69</f>
        <v>104349.198547347</v>
      </c>
      <c r="Q69" s="56" t="n">
        <f aca="false">IF(OR(E69=1,P69&lt;=0),0,P69)</f>
        <v>104349.198547347</v>
      </c>
      <c r="R69" s="15" t="n">
        <f aca="false">IF(OR(E69=1,AND(P69&lt;=0,I69&gt;0)),1,0)</f>
        <v>0</v>
      </c>
      <c r="S69" s="15" t="n">
        <f aca="false">IF(L69&gt;0,1,0)</f>
        <v>1</v>
      </c>
    </row>
    <row r="70" customFormat="false" ht="15" hidden="false" customHeight="false" outlineLevel="0" collapsed="false">
      <c r="A70" s="15" t="n">
        <v>69</v>
      </c>
      <c r="B70" s="15" t="n">
        <f aca="false">INT((A70-1)/12)+1</f>
        <v>6</v>
      </c>
      <c r="C70" s="15" t="n">
        <f aca="false">MIN(Inputs!$C$4+B70-1,99)</f>
        <v>79</v>
      </c>
      <c r="D70" s="55" t="n">
        <f aca="false">Inputs!$C$30</f>
        <v>0.07</v>
      </c>
      <c r="E70" s="15" t="n">
        <f aca="false">R69</f>
        <v>0</v>
      </c>
      <c r="F70" s="56" t="n">
        <f aca="false">Q69</f>
        <v>104349.198547347</v>
      </c>
      <c r="G70" s="56" t="n">
        <f aca="false">IF(AND(MOD(A70-1,12)=0,B70&lt;=Inputs!$C$7,E70=0),Inputs!$C$6,0)</f>
        <v>0</v>
      </c>
      <c r="H70" s="56" t="n">
        <f aca="false">IF(B70=1,G70*Inputs!$C$9,0)</f>
        <v>0</v>
      </c>
      <c r="I70" s="56" t="n">
        <f aca="false">I69+G70</f>
        <v>120000</v>
      </c>
      <c r="J70" s="56" t="n">
        <f aca="false">(F70+G70+H70)*((1+D70)^(1/12)-1)</f>
        <v>590.005539645921</v>
      </c>
      <c r="K70" s="56" t="n">
        <f aca="false">(F70+G70+H70+J70)*(Inputs!$C$14+IF(B70&lt;=10,Inputs!$C$12,Inputs!$C$13))/12</f>
        <v>218.623341847903</v>
      </c>
      <c r="L70" s="56" t="n">
        <f aca="false">IF(OR(E70=1,A70&lt;=Inputs!$C$15),0,MAX(Inputs!$C$8*I70-(F70+G70+H70+J70-K70),0))</f>
        <v>16479.4192548546</v>
      </c>
      <c r="M70" s="56" t="n">
        <f aca="false">L70*INDEX(Rates!$B$2:$C$101,C70+1,IF(Inputs!$C$5="Male",1,2))/1000/12*Inputs!$C$16</f>
        <v>63.5556269262227</v>
      </c>
      <c r="N70" s="56" t="n">
        <f aca="false">IF($V$1=1,MAX(F70+G70+H70+J70-K70-M70,0)*Inputs!$C$22/12,0)</f>
        <v>697.713500788128</v>
      </c>
      <c r="O70" s="56" t="n">
        <f aca="false">IF(AND(MOD(A70,12)=0,B70&gt;=Inputs!$C$18),MAX(F70+G70+H70+J70-K70-M70-N70,0)*Inputs!$C$17,0)</f>
        <v>0</v>
      </c>
      <c r="P70" s="56" t="n">
        <f aca="false">F70+G70+H70+J70-K70-M70-N70+O70</f>
        <v>103959.311617431</v>
      </c>
      <c r="Q70" s="56" t="n">
        <f aca="false">IF(OR(E70=1,P70&lt;=0),0,P70)</f>
        <v>103959.311617431</v>
      </c>
      <c r="R70" s="15" t="n">
        <f aca="false">IF(OR(E70=1,AND(P70&lt;=0,I70&gt;0)),1,0)</f>
        <v>0</v>
      </c>
      <c r="S70" s="15" t="n">
        <f aca="false">IF(L70&gt;0,1,0)</f>
        <v>1</v>
      </c>
    </row>
    <row r="71" customFormat="false" ht="15" hidden="false" customHeight="false" outlineLevel="0" collapsed="false">
      <c r="A71" s="15" t="n">
        <v>70</v>
      </c>
      <c r="B71" s="15" t="n">
        <f aca="false">INT((A71-1)/12)+1</f>
        <v>6</v>
      </c>
      <c r="C71" s="15" t="n">
        <f aca="false">MIN(Inputs!$C$4+B71-1,99)</f>
        <v>79</v>
      </c>
      <c r="D71" s="55" t="n">
        <f aca="false">Inputs!$C$30</f>
        <v>0.07</v>
      </c>
      <c r="E71" s="15" t="n">
        <f aca="false">R70</f>
        <v>0</v>
      </c>
      <c r="F71" s="56" t="n">
        <f aca="false">Q70</f>
        <v>103959.311617431</v>
      </c>
      <c r="G71" s="56" t="n">
        <f aca="false">IF(AND(MOD(A71-1,12)=0,B71&lt;=Inputs!$C$7,E71=0),Inputs!$C$6,0)</f>
        <v>0</v>
      </c>
      <c r="H71" s="56" t="n">
        <f aca="false">IF(B71=1,G71*Inputs!$C$9,0)</f>
        <v>0</v>
      </c>
      <c r="I71" s="56" t="n">
        <f aca="false">I70+G71</f>
        <v>120000</v>
      </c>
      <c r="J71" s="56" t="n">
        <f aca="false">(F71+G71+H71)*((1+D71)^(1/12)-1)</f>
        <v>587.801062259525</v>
      </c>
      <c r="K71" s="56" t="n">
        <f aca="false">(F71+G71+H71+J71)*(Inputs!$C$14+IF(B71&lt;=10,Inputs!$C$12,Inputs!$C$13))/12</f>
        <v>217.806484749355</v>
      </c>
      <c r="L71" s="56" t="n">
        <f aca="false">IF(OR(E71=1,A71&lt;=Inputs!$C$15),0,MAX(Inputs!$C$8*I71-(F71+G71+H71+J71-K71),0))</f>
        <v>16870.6938050588</v>
      </c>
      <c r="M71" s="56" t="n">
        <f aca="false">L71*INDEX(Rates!$B$2:$C$101,C71+1,IF(Inputs!$C$5="Male",1,2))/1000/12*Inputs!$C$16</f>
        <v>65.0646424415101</v>
      </c>
      <c r="N71" s="56" t="n">
        <f aca="false">IF($V$1=1,MAX(F71+G71+H71+J71-K71-M71,0)*Inputs!$C$22/12,0)</f>
        <v>695.094943683331</v>
      </c>
      <c r="O71" s="56" t="n">
        <f aca="false">IF(AND(MOD(A71,12)=0,B71&gt;=Inputs!$C$18),MAX(F71+G71+H71+J71-K71-M71-N71,0)*Inputs!$C$17,0)</f>
        <v>0</v>
      </c>
      <c r="P71" s="56" t="n">
        <f aca="false">F71+G71+H71+J71-K71-M71-N71+O71</f>
        <v>103569.146608816</v>
      </c>
      <c r="Q71" s="56" t="n">
        <f aca="false">IF(OR(E71=1,P71&lt;=0),0,P71)</f>
        <v>103569.146608816</v>
      </c>
      <c r="R71" s="15" t="n">
        <f aca="false">IF(OR(E71=1,AND(P71&lt;=0,I71&gt;0)),1,0)</f>
        <v>0</v>
      </c>
      <c r="S71" s="15" t="n">
        <f aca="false">IF(L71&gt;0,1,0)</f>
        <v>1</v>
      </c>
    </row>
    <row r="72" customFormat="false" ht="15" hidden="false" customHeight="false" outlineLevel="0" collapsed="false">
      <c r="A72" s="15" t="n">
        <v>71</v>
      </c>
      <c r="B72" s="15" t="n">
        <f aca="false">INT((A72-1)/12)+1</f>
        <v>6</v>
      </c>
      <c r="C72" s="15" t="n">
        <f aca="false">MIN(Inputs!$C$4+B72-1,99)</f>
        <v>79</v>
      </c>
      <c r="D72" s="55" t="n">
        <f aca="false">Inputs!$C$30</f>
        <v>0.07</v>
      </c>
      <c r="E72" s="15" t="n">
        <f aca="false">R71</f>
        <v>0</v>
      </c>
      <c r="F72" s="56" t="n">
        <f aca="false">Q71</f>
        <v>103569.146608816</v>
      </c>
      <c r="G72" s="56" t="n">
        <f aca="false">IF(AND(MOD(A72-1,12)=0,B72&lt;=Inputs!$C$7,E72=0),Inputs!$C$6,0)</f>
        <v>0</v>
      </c>
      <c r="H72" s="56" t="n">
        <f aca="false">IF(B72=1,G72*Inputs!$C$9,0)</f>
        <v>0</v>
      </c>
      <c r="I72" s="56" t="n">
        <f aca="false">I71+G72</f>
        <v>120000</v>
      </c>
      <c r="J72" s="56" t="n">
        <f aca="false">(F72+G72+H72)*((1+D72)^(1/12)-1)</f>
        <v>585.59501257574</v>
      </c>
      <c r="K72" s="56" t="n">
        <f aca="false">(F72+G72+H72+J72)*(Inputs!$C$14+IF(B72&lt;=10,Inputs!$C$12,Inputs!$C$13))/12</f>
        <v>216.989045044567</v>
      </c>
      <c r="L72" s="56" t="n">
        <f aca="false">IF(OR(E72=1,A72&lt;=Inputs!$C$15),0,MAX(Inputs!$C$8*I72-(F72+G72+H72+J72-K72),0))</f>
        <v>17262.2474236525</v>
      </c>
      <c r="M72" s="56" t="n">
        <f aca="false">L72*INDEX(Rates!$B$2:$C$101,C72+1,IF(Inputs!$C$5="Male",1,2))/1000/12*Inputs!$C$16</f>
        <v>66.5747342305531</v>
      </c>
      <c r="N72" s="56" t="n">
        <f aca="false">IF($V$1=1,MAX(F72+G72+H72+J72-K72-M72,0)*Inputs!$C$22/12,0)</f>
        <v>692.474518947446</v>
      </c>
      <c r="O72" s="56" t="n">
        <f aca="false">IF(AND(MOD(A72,12)=0,B72&gt;=Inputs!$C$18),MAX(F72+G72+H72+J72-K72-M72-N72,0)*Inputs!$C$17,0)</f>
        <v>0</v>
      </c>
      <c r="P72" s="56" t="n">
        <f aca="false">F72+G72+H72+J72-K72-M72-N72+O72</f>
        <v>103178.70332317</v>
      </c>
      <c r="Q72" s="56" t="n">
        <f aca="false">IF(OR(E72=1,P72&lt;=0),0,P72)</f>
        <v>103178.70332317</v>
      </c>
      <c r="R72" s="15" t="n">
        <f aca="false">IF(OR(E72=1,AND(P72&lt;=0,I72&gt;0)),1,0)</f>
        <v>0</v>
      </c>
      <c r="S72" s="15" t="n">
        <f aca="false">IF(L72&gt;0,1,0)</f>
        <v>1</v>
      </c>
    </row>
    <row r="73" customFormat="false" ht="15" hidden="false" customHeight="false" outlineLevel="0" collapsed="false">
      <c r="A73" s="15" t="n">
        <v>72</v>
      </c>
      <c r="B73" s="15" t="n">
        <f aca="false">INT((A73-1)/12)+1</f>
        <v>6</v>
      </c>
      <c r="C73" s="15" t="n">
        <f aca="false">MIN(Inputs!$C$4+B73-1,99)</f>
        <v>79</v>
      </c>
      <c r="D73" s="55" t="n">
        <f aca="false">Inputs!$C$30</f>
        <v>0.07</v>
      </c>
      <c r="E73" s="15" t="n">
        <f aca="false">R72</f>
        <v>0</v>
      </c>
      <c r="F73" s="56" t="n">
        <f aca="false">Q72</f>
        <v>103178.70332317</v>
      </c>
      <c r="G73" s="56" t="n">
        <f aca="false">IF(AND(MOD(A73-1,12)=0,B73&lt;=Inputs!$C$7,E73=0),Inputs!$C$6,0)</f>
        <v>0</v>
      </c>
      <c r="H73" s="56" t="n">
        <f aca="false">IF(B73=1,G73*Inputs!$C$9,0)</f>
        <v>0</v>
      </c>
      <c r="I73" s="56" t="n">
        <f aca="false">I72+G73</f>
        <v>120000</v>
      </c>
      <c r="J73" s="56" t="n">
        <f aca="false">(F73+G73+H73)*((1+D73)^(1/12)-1)</f>
        <v>583.387389473156</v>
      </c>
      <c r="K73" s="56" t="n">
        <f aca="false">(F73+G73+H73+J73)*(Inputs!$C$14+IF(B73&lt;=10,Inputs!$C$12,Inputs!$C$13))/12</f>
        <v>216.171022318006</v>
      </c>
      <c r="L73" s="56" t="n">
        <f aca="false">IF(OR(E73=1,A73&lt;=Inputs!$C$15),0,MAX(Inputs!$C$8*I73-(F73+G73+H73+J73-K73),0))</f>
        <v>17654.0803096754</v>
      </c>
      <c r="M73" s="56" t="n">
        <f aca="false">L73*INDEX(Rates!$B$2:$C$101,C73+1,IF(Inputs!$C$5="Male",1,2))/1000/12*Inputs!$C$16</f>
        <v>68.0859030609813</v>
      </c>
      <c r="N73" s="56" t="n">
        <f aca="false">IF($V$1=1,MAX(F73+G73+H73+J73-K73-M73,0)*Inputs!$C$22/12,0)</f>
        <v>689.852225248425</v>
      </c>
      <c r="O73" s="56" t="n">
        <f aca="false">IF(AND(MOD(A73,12)=0,B73&gt;=Inputs!$C$18),MAX(F73+G73+H73+J73-K73-M73-N73,0)*Inputs!$C$17,0)</f>
        <v>0</v>
      </c>
      <c r="P73" s="56" t="n">
        <f aca="false">F73+G73+H73+J73-K73-M73-N73+O73</f>
        <v>102787.981562015</v>
      </c>
      <c r="Q73" s="56" t="n">
        <f aca="false">IF(OR(E73=1,P73&lt;=0),0,P73)</f>
        <v>102787.981562015</v>
      </c>
      <c r="R73" s="15" t="n">
        <f aca="false">IF(OR(E73=1,AND(P73&lt;=0,I73&gt;0)),1,0)</f>
        <v>0</v>
      </c>
      <c r="S73" s="15" t="n">
        <f aca="false">IF(L73&gt;0,1,0)</f>
        <v>1</v>
      </c>
    </row>
    <row r="74" customFormat="false" ht="15" hidden="false" customHeight="false" outlineLevel="0" collapsed="false">
      <c r="A74" s="15" t="n">
        <v>73</v>
      </c>
      <c r="B74" s="15" t="n">
        <f aca="false">INT((A74-1)/12)+1</f>
        <v>7</v>
      </c>
      <c r="C74" s="15" t="n">
        <f aca="false">MIN(Inputs!$C$4+B74-1,99)</f>
        <v>80</v>
      </c>
      <c r="D74" s="55" t="n">
        <f aca="false">Inputs!$C$30</f>
        <v>0.07</v>
      </c>
      <c r="E74" s="15" t="n">
        <f aca="false">R73</f>
        <v>0</v>
      </c>
      <c r="F74" s="56" t="n">
        <f aca="false">Q73</f>
        <v>102787.981562015</v>
      </c>
      <c r="G74" s="56" t="n">
        <f aca="false">IF(AND(MOD(A74-1,12)=0,B74&lt;=Inputs!$C$7,E74=0),Inputs!$C$6,0)</f>
        <v>0</v>
      </c>
      <c r="H74" s="56" t="n">
        <f aca="false">IF(B74=1,G74*Inputs!$C$9,0)</f>
        <v>0</v>
      </c>
      <c r="I74" s="56" t="n">
        <f aca="false">I73+G74</f>
        <v>120000</v>
      </c>
      <c r="J74" s="56" t="n">
        <f aca="false">(F74+G74+H74)*((1+D74)^(1/12)-1)</f>
        <v>581.178191829567</v>
      </c>
      <c r="K74" s="56" t="n">
        <f aca="false">(F74+G74+H74+J74)*(Inputs!$C$14+IF(B74&lt;=10,Inputs!$C$12,Inputs!$C$13))/12</f>
        <v>215.352416153843</v>
      </c>
      <c r="L74" s="56" t="n">
        <f aca="false">IF(OR(E74=1,A74&lt;=Inputs!$C$15),0,MAX(Inputs!$C$8*I74-(F74+G74+H74+J74-K74),0))</f>
        <v>18046.192662309</v>
      </c>
      <c r="M74" s="56" t="n">
        <f aca="false">L74*INDEX(Rates!$B$2:$C$101,C74+1,IF(Inputs!$C$5="Male",1,2))/1000/12*Inputs!$C$16</f>
        <v>76.320356467682</v>
      </c>
      <c r="N74" s="56" t="n">
        <f aca="false">IF($V$1=1,MAX(F74+G74+H74+J74-K74-M74,0)*Inputs!$C$22/12,0)</f>
        <v>687.183246541489</v>
      </c>
      <c r="O74" s="56" t="n">
        <f aca="false">IF(AND(MOD(A74,12)=0,B74&gt;=Inputs!$C$18),MAX(F74+G74+H74+J74-K74-M74-N74,0)*Inputs!$C$17,0)</f>
        <v>0</v>
      </c>
      <c r="P74" s="56" t="n">
        <f aca="false">F74+G74+H74+J74-K74-M74-N74+O74</f>
        <v>102390.303734682</v>
      </c>
      <c r="Q74" s="56" t="n">
        <f aca="false">IF(OR(E74=1,P74&lt;=0),0,P74)</f>
        <v>102390.303734682</v>
      </c>
      <c r="R74" s="15" t="n">
        <f aca="false">IF(OR(E74=1,AND(P74&lt;=0,I74&gt;0)),1,0)</f>
        <v>0</v>
      </c>
      <c r="S74" s="15" t="n">
        <f aca="false">IF(L74&gt;0,1,0)</f>
        <v>1</v>
      </c>
    </row>
    <row r="75" customFormat="false" ht="15" hidden="false" customHeight="false" outlineLevel="0" collapsed="false">
      <c r="A75" s="15" t="n">
        <v>74</v>
      </c>
      <c r="B75" s="15" t="n">
        <f aca="false">INT((A75-1)/12)+1</f>
        <v>7</v>
      </c>
      <c r="C75" s="15" t="n">
        <f aca="false">MIN(Inputs!$C$4+B75-1,99)</f>
        <v>80</v>
      </c>
      <c r="D75" s="55" t="n">
        <f aca="false">Inputs!$C$30</f>
        <v>0.07</v>
      </c>
      <c r="E75" s="15" t="n">
        <f aca="false">R74</f>
        <v>0</v>
      </c>
      <c r="F75" s="56" t="n">
        <f aca="false">Q74</f>
        <v>102390.303734682</v>
      </c>
      <c r="G75" s="56" t="n">
        <f aca="false">IF(AND(MOD(A75-1,12)=0,B75&lt;=Inputs!$C$7,E75=0),Inputs!$C$6,0)</f>
        <v>0</v>
      </c>
      <c r="H75" s="56" t="n">
        <f aca="false">IF(B75=1,G75*Inputs!$C$9,0)</f>
        <v>0</v>
      </c>
      <c r="I75" s="56" t="n">
        <f aca="false">I74+G75</f>
        <v>120000</v>
      </c>
      <c r="J75" s="56" t="n">
        <f aca="false">(F75+G75+H75)*((1+D75)^(1/12)-1)</f>
        <v>578.929663576476</v>
      </c>
      <c r="K75" s="56" t="n">
        <f aca="false">(F75+G75+H75+J75)*(Inputs!$C$14+IF(B75&lt;=10,Inputs!$C$12,Inputs!$C$13))/12</f>
        <v>214.519236246371</v>
      </c>
      <c r="L75" s="56" t="n">
        <f aca="false">IF(OR(E75=1,A75&lt;=Inputs!$C$15),0,MAX(Inputs!$C$8*I75-(F75+G75+H75+J75-K75),0))</f>
        <v>18445.2858379881</v>
      </c>
      <c r="M75" s="56" t="n">
        <f aca="false">L75*INDEX(Rates!$B$2:$C$101,C75+1,IF(Inputs!$C$5="Male",1,2))/1000/12*Inputs!$C$16</f>
        <v>78.008188023158</v>
      </c>
      <c r="N75" s="56" t="n">
        <f aca="false">IF($V$1=1,MAX(F75+G75+H75+J75-K75-M75,0)*Inputs!$C$22/12,0)</f>
        <v>684.511373159925</v>
      </c>
      <c r="O75" s="56" t="n">
        <f aca="false">IF(AND(MOD(A75,12)=0,B75&gt;=Inputs!$C$18),MAX(F75+G75+H75+J75-K75-M75-N75,0)*Inputs!$C$17,0)</f>
        <v>0</v>
      </c>
      <c r="P75" s="56" t="n">
        <f aca="false">F75+G75+H75+J75-K75-M75-N75+O75</f>
        <v>101992.194600829</v>
      </c>
      <c r="Q75" s="56" t="n">
        <f aca="false">IF(OR(E75=1,P75&lt;=0),0,P75)</f>
        <v>101992.194600829</v>
      </c>
      <c r="R75" s="15" t="n">
        <f aca="false">IF(OR(E75=1,AND(P75&lt;=0,I75&gt;0)),1,0)</f>
        <v>0</v>
      </c>
      <c r="S75" s="15" t="n">
        <f aca="false">IF(L75&gt;0,1,0)</f>
        <v>1</v>
      </c>
    </row>
    <row r="76" customFormat="false" ht="15" hidden="false" customHeight="false" outlineLevel="0" collapsed="false">
      <c r="A76" s="15" t="n">
        <v>75</v>
      </c>
      <c r="B76" s="15" t="n">
        <f aca="false">INT((A76-1)/12)+1</f>
        <v>7</v>
      </c>
      <c r="C76" s="15" t="n">
        <f aca="false">MIN(Inputs!$C$4+B76-1,99)</f>
        <v>80</v>
      </c>
      <c r="D76" s="55" t="n">
        <f aca="false">Inputs!$C$30</f>
        <v>0.07</v>
      </c>
      <c r="E76" s="15" t="n">
        <f aca="false">R75</f>
        <v>0</v>
      </c>
      <c r="F76" s="56" t="n">
        <f aca="false">Q75</f>
        <v>101992.194600829</v>
      </c>
      <c r="G76" s="56" t="n">
        <f aca="false">IF(AND(MOD(A76-1,12)=0,B76&lt;=Inputs!$C$7,E76=0),Inputs!$C$6,0)</f>
        <v>0</v>
      </c>
      <c r="H76" s="56" t="n">
        <f aca="false">IF(B76=1,G76*Inputs!$C$9,0)</f>
        <v>0</v>
      </c>
      <c r="I76" s="56" t="n">
        <f aca="false">I75+G76</f>
        <v>120000</v>
      </c>
      <c r="J76" s="56" t="n">
        <f aca="false">(F76+G76+H76)*((1+D76)^(1/12)-1)</f>
        <v>576.678696653617</v>
      </c>
      <c r="K76" s="56" t="n">
        <f aca="false">(F76+G76+H76+J76)*(Inputs!$C$14+IF(B76&lt;=10,Inputs!$C$12,Inputs!$C$13))/12</f>
        <v>213.685152703088</v>
      </c>
      <c r="L76" s="56" t="n">
        <f aca="false">IF(OR(E76=1,A76&lt;=Inputs!$C$15),0,MAX(Inputs!$C$8*I76-(F76+G76+H76+J76-K76),0))</f>
        <v>18844.8118552207</v>
      </c>
      <c r="M76" s="56" t="n">
        <f aca="false">L76*INDEX(Rates!$B$2:$C$101,C76+1,IF(Inputs!$C$5="Male",1,2))/1000/12*Inputs!$C$16</f>
        <v>79.697850137704</v>
      </c>
      <c r="N76" s="56" t="n">
        <f aca="false">IF($V$1=1,MAX(F76+G76+H76+J76-K76-M76,0)*Inputs!$C$22/12,0)</f>
        <v>681.836601964278</v>
      </c>
      <c r="O76" s="56" t="n">
        <f aca="false">IF(AND(MOD(A76,12)=0,B76&gt;=Inputs!$C$18),MAX(F76+G76+H76+J76-K76-M76-N76,0)*Inputs!$C$17,0)</f>
        <v>0</v>
      </c>
      <c r="P76" s="56" t="n">
        <f aca="false">F76+G76+H76+J76-K76-M76-N76+O76</f>
        <v>101593.653692677</v>
      </c>
      <c r="Q76" s="56" t="n">
        <f aca="false">IF(OR(E76=1,P76&lt;=0),0,P76)</f>
        <v>101593.653692677</v>
      </c>
      <c r="R76" s="15" t="n">
        <f aca="false">IF(OR(E76=1,AND(P76&lt;=0,I76&gt;0)),1,0)</f>
        <v>0</v>
      </c>
      <c r="S76" s="15" t="n">
        <f aca="false">IF(L76&gt;0,1,0)</f>
        <v>1</v>
      </c>
    </row>
    <row r="77" customFormat="false" ht="15" hidden="false" customHeight="false" outlineLevel="0" collapsed="false">
      <c r="A77" s="15" t="n">
        <v>76</v>
      </c>
      <c r="B77" s="15" t="n">
        <f aca="false">INT((A77-1)/12)+1</f>
        <v>7</v>
      </c>
      <c r="C77" s="15" t="n">
        <f aca="false">MIN(Inputs!$C$4+B77-1,99)</f>
        <v>80</v>
      </c>
      <c r="D77" s="55" t="n">
        <f aca="false">Inputs!$C$30</f>
        <v>0.07</v>
      </c>
      <c r="E77" s="15" t="n">
        <f aca="false">R76</f>
        <v>0</v>
      </c>
      <c r="F77" s="56" t="n">
        <f aca="false">Q76</f>
        <v>101593.653692677</v>
      </c>
      <c r="G77" s="56" t="n">
        <f aca="false">IF(AND(MOD(A77-1,12)=0,B77&lt;=Inputs!$C$7,E77=0),Inputs!$C$6,0)</f>
        <v>0</v>
      </c>
      <c r="H77" s="56" t="n">
        <f aca="false">IF(B77=1,G77*Inputs!$C$9,0)</f>
        <v>0</v>
      </c>
      <c r="I77" s="56" t="n">
        <f aca="false">I76+G77</f>
        <v>120000</v>
      </c>
      <c r="J77" s="56" t="n">
        <f aca="false">(F77+G77+H77)*((1+D77)^(1/12)-1)</f>
        <v>574.425288416101</v>
      </c>
      <c r="K77" s="56" t="n">
        <f aca="false">(F77+G77+H77+J77)*(Inputs!$C$14+IF(B77&lt;=10,Inputs!$C$12,Inputs!$C$13))/12</f>
        <v>212.850164543945</v>
      </c>
      <c r="L77" s="56" t="n">
        <f aca="false">IF(OR(E77=1,A77&lt;=Inputs!$C$15),0,MAX(Inputs!$C$8*I77-(F77+G77+H77+J77-K77),0))</f>
        <v>19244.7711834505</v>
      </c>
      <c r="M77" s="56" t="n">
        <f aca="false">L77*INDEX(Rates!$B$2:$C$101,C77+1,IF(Inputs!$C$5="Male",1,2))/1000/12*Inputs!$C$16</f>
        <v>81.389344796676</v>
      </c>
      <c r="N77" s="56" t="n">
        <f aca="false">IF($V$1=1,MAX(F77+G77+H77+J77-K77-M77,0)*Inputs!$C$22/12,0)</f>
        <v>679.158929811686</v>
      </c>
      <c r="O77" s="56" t="n">
        <f aca="false">IF(AND(MOD(A77,12)=0,B77&gt;=Inputs!$C$18),MAX(F77+G77+H77+J77-K77-M77-N77,0)*Inputs!$C$17,0)</f>
        <v>0</v>
      </c>
      <c r="P77" s="56" t="n">
        <f aca="false">F77+G77+H77+J77-K77-M77-N77+O77</f>
        <v>101194.680541941</v>
      </c>
      <c r="Q77" s="56" t="n">
        <f aca="false">IF(OR(E77=1,P77&lt;=0),0,P77)</f>
        <v>101194.680541941</v>
      </c>
      <c r="R77" s="15" t="n">
        <f aca="false">IF(OR(E77=1,AND(P77&lt;=0,I77&gt;0)),1,0)</f>
        <v>0</v>
      </c>
      <c r="S77" s="15" t="n">
        <f aca="false">IF(L77&gt;0,1,0)</f>
        <v>1</v>
      </c>
    </row>
    <row r="78" customFormat="false" ht="15" hidden="false" customHeight="false" outlineLevel="0" collapsed="false">
      <c r="A78" s="15" t="n">
        <v>77</v>
      </c>
      <c r="B78" s="15" t="n">
        <f aca="false">INT((A78-1)/12)+1</f>
        <v>7</v>
      </c>
      <c r="C78" s="15" t="n">
        <f aca="false">MIN(Inputs!$C$4+B78-1,99)</f>
        <v>80</v>
      </c>
      <c r="D78" s="55" t="n">
        <f aca="false">Inputs!$C$30</f>
        <v>0.07</v>
      </c>
      <c r="E78" s="15" t="n">
        <f aca="false">R77</f>
        <v>0</v>
      </c>
      <c r="F78" s="56" t="n">
        <f aca="false">Q77</f>
        <v>101194.680541941</v>
      </c>
      <c r="G78" s="56" t="n">
        <f aca="false">IF(AND(MOD(A78-1,12)=0,B78&lt;=Inputs!$C$7,E78=0),Inputs!$C$6,0)</f>
        <v>0</v>
      </c>
      <c r="H78" s="56" t="n">
        <f aca="false">IF(B78=1,G78*Inputs!$C$9,0)</f>
        <v>0</v>
      </c>
      <c r="I78" s="56" t="n">
        <f aca="false">I77+G78</f>
        <v>120000</v>
      </c>
      <c r="J78" s="56" t="n">
        <f aca="false">(F78+G78+H78)*((1+D78)^(1/12)-1)</f>
        <v>572.169436216167</v>
      </c>
      <c r="K78" s="56" t="n">
        <f aca="false">(F78+G78+H78+J78)*(Inputs!$C$14+IF(B78&lt;=10,Inputs!$C$12,Inputs!$C$13))/12</f>
        <v>212.014270787828</v>
      </c>
      <c r="L78" s="56" t="n">
        <f aca="false">IF(OR(E78=1,A78&lt;=Inputs!$C$15),0,MAX(Inputs!$C$8*I78-(F78+G78+H78+J78-K78),0))</f>
        <v>19645.1642926305</v>
      </c>
      <c r="M78" s="56" t="n">
        <f aca="false">L78*INDEX(Rates!$B$2:$C$101,C78+1,IF(Inputs!$C$5="Male",1,2))/1000/12*Inputs!$C$16</f>
        <v>83.0826739875831</v>
      </c>
      <c r="N78" s="56" t="n">
        <f aca="false">IF($V$1=1,MAX(F78+G78+H78+J78-K78-M78,0)*Inputs!$C$22/12,0)</f>
        <v>676.47835355588</v>
      </c>
      <c r="O78" s="56" t="n">
        <f aca="false">IF(AND(MOD(A78,12)=0,B78&gt;=Inputs!$C$18),MAX(F78+G78+H78+J78-K78-M78-N78,0)*Inputs!$C$17,0)</f>
        <v>0</v>
      </c>
      <c r="P78" s="56" t="n">
        <f aca="false">F78+G78+H78+J78-K78-M78-N78+O78</f>
        <v>100795.274679826</v>
      </c>
      <c r="Q78" s="56" t="n">
        <f aca="false">IF(OR(E78=1,P78&lt;=0),0,P78)</f>
        <v>100795.274679826</v>
      </c>
      <c r="R78" s="15" t="n">
        <f aca="false">IF(OR(E78=1,AND(P78&lt;=0,I78&gt;0)),1,0)</f>
        <v>0</v>
      </c>
      <c r="S78" s="15" t="n">
        <f aca="false">IF(L78&gt;0,1,0)</f>
        <v>1</v>
      </c>
    </row>
    <row r="79" customFormat="false" ht="15" hidden="false" customHeight="false" outlineLevel="0" collapsed="false">
      <c r="A79" s="15" t="n">
        <v>78</v>
      </c>
      <c r="B79" s="15" t="n">
        <f aca="false">INT((A79-1)/12)+1</f>
        <v>7</v>
      </c>
      <c r="C79" s="15" t="n">
        <f aca="false">MIN(Inputs!$C$4+B79-1,99)</f>
        <v>80</v>
      </c>
      <c r="D79" s="55" t="n">
        <f aca="false">Inputs!$C$30</f>
        <v>0.07</v>
      </c>
      <c r="E79" s="15" t="n">
        <f aca="false">R78</f>
        <v>0</v>
      </c>
      <c r="F79" s="56" t="n">
        <f aca="false">Q78</f>
        <v>100795.274679826</v>
      </c>
      <c r="G79" s="56" t="n">
        <f aca="false">IF(AND(MOD(A79-1,12)=0,B79&lt;=Inputs!$C$7,E79=0),Inputs!$C$6,0)</f>
        <v>0</v>
      </c>
      <c r="H79" s="56" t="n">
        <f aca="false">IF(B79=1,G79*Inputs!$C$9,0)</f>
        <v>0</v>
      </c>
      <c r="I79" s="56" t="n">
        <f aca="false">I78+G79</f>
        <v>120000</v>
      </c>
      <c r="J79" s="56" t="n">
        <f aca="false">(F79+G79+H79)*((1+D79)^(1/12)-1)</f>
        <v>569.911137403186</v>
      </c>
      <c r="K79" s="56" t="n">
        <f aca="false">(F79+G79+H79+J79)*(Inputs!$C$14+IF(B79&lt;=10,Inputs!$C$12,Inputs!$C$13))/12</f>
        <v>211.177470452561</v>
      </c>
      <c r="L79" s="56" t="n">
        <f aca="false">IF(OR(E79=1,A79&lt;=Inputs!$C$15),0,MAX(Inputs!$C$8*I79-(F79+G79+H79+J79-K79),0))</f>
        <v>20045.9916532233</v>
      </c>
      <c r="M79" s="56" t="n">
        <f aca="false">L79*INDEX(Rates!$B$2:$C$101,C79+1,IF(Inputs!$C$5="Male",1,2))/1000/12*Inputs!$C$16</f>
        <v>84.7778397000903</v>
      </c>
      <c r="N79" s="56" t="n">
        <f aca="false">IF($V$1=1,MAX(F79+G79+H79+J79-K79-M79,0)*Inputs!$C$22/12,0)</f>
        <v>673.794870047177</v>
      </c>
      <c r="O79" s="56" t="n">
        <f aca="false">IF(AND(MOD(A79,12)=0,B79&gt;=Inputs!$C$18),MAX(F79+G79+H79+J79-K79-M79-N79,0)*Inputs!$C$17,0)</f>
        <v>0</v>
      </c>
      <c r="P79" s="56" t="n">
        <f aca="false">F79+G79+H79+J79-K79-M79-N79+O79</f>
        <v>100395.435637029</v>
      </c>
      <c r="Q79" s="56" t="n">
        <f aca="false">IF(OR(E79=1,P79&lt;=0),0,P79)</f>
        <v>100395.435637029</v>
      </c>
      <c r="R79" s="15" t="n">
        <f aca="false">IF(OR(E79=1,AND(P79&lt;=0,I79&gt;0)),1,0)</f>
        <v>0</v>
      </c>
      <c r="S79" s="15" t="n">
        <f aca="false">IF(L79&gt;0,1,0)</f>
        <v>1</v>
      </c>
    </row>
    <row r="80" customFormat="false" ht="15" hidden="false" customHeight="false" outlineLevel="0" collapsed="false">
      <c r="A80" s="15" t="n">
        <v>79</v>
      </c>
      <c r="B80" s="15" t="n">
        <f aca="false">INT((A80-1)/12)+1</f>
        <v>7</v>
      </c>
      <c r="C80" s="15" t="n">
        <f aca="false">MIN(Inputs!$C$4+B80-1,99)</f>
        <v>80</v>
      </c>
      <c r="D80" s="55" t="n">
        <f aca="false">Inputs!$C$30</f>
        <v>0.07</v>
      </c>
      <c r="E80" s="15" t="n">
        <f aca="false">R79</f>
        <v>0</v>
      </c>
      <c r="F80" s="56" t="n">
        <f aca="false">Q79</f>
        <v>100395.435637029</v>
      </c>
      <c r="G80" s="56" t="n">
        <f aca="false">IF(AND(MOD(A80-1,12)=0,B80&lt;=Inputs!$C$7,E80=0),Inputs!$C$6,0)</f>
        <v>0</v>
      </c>
      <c r="H80" s="56" t="n">
        <f aca="false">IF(B80=1,G80*Inputs!$C$9,0)</f>
        <v>0</v>
      </c>
      <c r="I80" s="56" t="n">
        <f aca="false">I79+G80</f>
        <v>120000</v>
      </c>
      <c r="J80" s="56" t="n">
        <f aca="false">(F80+G80+H80)*((1+D80)^(1/12)-1)</f>
        <v>567.650389323653</v>
      </c>
      <c r="K80" s="56" t="n">
        <f aca="false">(F80+G80+H80+J80)*(Inputs!$C$14+IF(B80&lt;=10,Inputs!$C$12,Inputs!$C$13))/12</f>
        <v>210.339762554902</v>
      </c>
      <c r="L80" s="56" t="n">
        <f aca="false">IF(OR(E80=1,A80&lt;=Inputs!$C$15),0,MAX(Inputs!$C$8*I80-(F80+G80+H80+J80-K80),0))</f>
        <v>20447.2537362018</v>
      </c>
      <c r="M80" s="56" t="n">
        <f aca="false">L80*INDEX(Rates!$B$2:$C$101,C80+1,IF(Inputs!$C$5="Male",1,2))/1000/12*Inputs!$C$16</f>
        <v>86.4748439260203</v>
      </c>
      <c r="N80" s="56" t="n">
        <f aca="false">IF($V$1=1,MAX(F80+G80+H80+J80-K80-M80,0)*Inputs!$C$22/12,0)</f>
        <v>671.108476132481</v>
      </c>
      <c r="O80" s="56" t="n">
        <f aca="false">IF(AND(MOD(A80,12)=0,B80&gt;=Inputs!$C$18),MAX(F80+G80+H80+J80-K80-M80-N80,0)*Inputs!$C$17,0)</f>
        <v>0</v>
      </c>
      <c r="P80" s="56" t="n">
        <f aca="false">F80+G80+H80+J80-K80-M80-N80+O80</f>
        <v>99995.1629437397</v>
      </c>
      <c r="Q80" s="56" t="n">
        <f aca="false">IF(OR(E80=1,P80&lt;=0),0,P80)</f>
        <v>99995.1629437397</v>
      </c>
      <c r="R80" s="15" t="n">
        <f aca="false">IF(OR(E80=1,AND(P80&lt;=0,I80&gt;0)),1,0)</f>
        <v>0</v>
      </c>
      <c r="S80" s="15" t="n">
        <f aca="false">IF(L80&gt;0,1,0)</f>
        <v>1</v>
      </c>
    </row>
    <row r="81" customFormat="false" ht="15" hidden="false" customHeight="false" outlineLevel="0" collapsed="false">
      <c r="A81" s="15" t="n">
        <v>80</v>
      </c>
      <c r="B81" s="15" t="n">
        <f aca="false">INT((A81-1)/12)+1</f>
        <v>7</v>
      </c>
      <c r="C81" s="15" t="n">
        <f aca="false">MIN(Inputs!$C$4+B81-1,99)</f>
        <v>80</v>
      </c>
      <c r="D81" s="55" t="n">
        <f aca="false">Inputs!$C$30</f>
        <v>0.07</v>
      </c>
      <c r="E81" s="15" t="n">
        <f aca="false">R80</f>
        <v>0</v>
      </c>
      <c r="F81" s="56" t="n">
        <f aca="false">Q80</f>
        <v>99995.1629437397</v>
      </c>
      <c r="G81" s="56" t="n">
        <f aca="false">IF(AND(MOD(A81-1,12)=0,B81&lt;=Inputs!$C$7,E81=0),Inputs!$C$6,0)</f>
        <v>0</v>
      </c>
      <c r="H81" s="56" t="n">
        <f aca="false">IF(B81=1,G81*Inputs!$C$9,0)</f>
        <v>0</v>
      </c>
      <c r="I81" s="56" t="n">
        <f aca="false">I80+G81</f>
        <v>120000</v>
      </c>
      <c r="J81" s="56" t="n">
        <f aca="false">(F81+G81+H81)*((1+D81)^(1/12)-1)</f>
        <v>565.387189321185</v>
      </c>
      <c r="K81" s="56" t="n">
        <f aca="false">(F81+G81+H81+J81)*(Inputs!$C$14+IF(B81&lt;=10,Inputs!$C$12,Inputs!$C$13))/12</f>
        <v>209.501146110544</v>
      </c>
      <c r="L81" s="56" t="n">
        <f aca="false">IF(OR(E81=1,A81&lt;=Inputs!$C$15),0,MAX(Inputs!$C$8*I81-(F81+G81+H81+J81-K81),0))</f>
        <v>20848.9510130497</v>
      </c>
      <c r="M81" s="56" t="n">
        <f aca="false">L81*INDEX(Rates!$B$2:$C$101,C81+1,IF(Inputs!$C$5="Male",1,2))/1000/12*Inputs!$C$16</f>
        <v>88.173688659356</v>
      </c>
      <c r="N81" s="56" t="n">
        <f aca="false">IF($V$1=1,MAX(F81+G81+H81+J81-K81-M81,0)*Inputs!$C$22/12,0)</f>
        <v>668.419168655273</v>
      </c>
      <c r="O81" s="56" t="n">
        <f aca="false">IF(AND(MOD(A81,12)=0,B81&gt;=Inputs!$C$18),MAX(F81+G81+H81+J81-K81-M81-N81,0)*Inputs!$C$17,0)</f>
        <v>0</v>
      </c>
      <c r="P81" s="56" t="n">
        <f aca="false">F81+G81+H81+J81-K81-M81-N81+O81</f>
        <v>99594.4561296357</v>
      </c>
      <c r="Q81" s="56" t="n">
        <f aca="false">IF(OR(E81=1,P81&lt;=0),0,P81)</f>
        <v>99594.4561296357</v>
      </c>
      <c r="R81" s="15" t="n">
        <f aca="false">IF(OR(E81=1,AND(P81&lt;=0,I81&gt;0)),1,0)</f>
        <v>0</v>
      </c>
      <c r="S81" s="15" t="n">
        <f aca="false">IF(L81&gt;0,1,0)</f>
        <v>1</v>
      </c>
    </row>
    <row r="82" customFormat="false" ht="15" hidden="false" customHeight="false" outlineLevel="0" collapsed="false">
      <c r="A82" s="15" t="n">
        <v>81</v>
      </c>
      <c r="B82" s="15" t="n">
        <f aca="false">INT((A82-1)/12)+1</f>
        <v>7</v>
      </c>
      <c r="C82" s="15" t="n">
        <f aca="false">MIN(Inputs!$C$4+B82-1,99)</f>
        <v>80</v>
      </c>
      <c r="D82" s="55" t="n">
        <f aca="false">Inputs!$C$30</f>
        <v>0.07</v>
      </c>
      <c r="E82" s="15" t="n">
        <f aca="false">R81</f>
        <v>0</v>
      </c>
      <c r="F82" s="56" t="n">
        <f aca="false">Q81</f>
        <v>99594.4561296357</v>
      </c>
      <c r="G82" s="56" t="n">
        <f aca="false">IF(AND(MOD(A82-1,12)=0,B82&lt;=Inputs!$C$7,E82=0),Inputs!$C$6,0)</f>
        <v>0</v>
      </c>
      <c r="H82" s="56" t="n">
        <f aca="false">IF(B82=1,G82*Inputs!$C$9,0)</f>
        <v>0</v>
      </c>
      <c r="I82" s="56" t="n">
        <f aca="false">I81+G82</f>
        <v>120000</v>
      </c>
      <c r="J82" s="56" t="n">
        <f aca="false">(F82+G82+H82)*((1+D82)^(1/12)-1)</f>
        <v>563.121534736517</v>
      </c>
      <c r="K82" s="56" t="n">
        <f aca="false">(F82+G82+H82+J82)*(Inputs!$C$14+IF(B82&lt;=10,Inputs!$C$12,Inputs!$C$13))/12</f>
        <v>208.661620134109</v>
      </c>
      <c r="L82" s="56" t="n">
        <f aca="false">IF(OR(E82=1,A82&lt;=Inputs!$C$15),0,MAX(Inputs!$C$8*I82-(F82+G82+H82+J82-K82),0))</f>
        <v>21251.0839557619</v>
      </c>
      <c r="M82" s="56" t="n">
        <f aca="false">L82*INDEX(Rates!$B$2:$C$101,C82+1,IF(Inputs!$C$5="Male",1,2))/1000/12*Inputs!$C$16</f>
        <v>89.8743758962431</v>
      </c>
      <c r="N82" s="56" t="n">
        <f aca="false">IF($V$1=1,MAX(F82+G82+H82+J82-K82-M82,0)*Inputs!$C$22/12,0)</f>
        <v>665.726944455612</v>
      </c>
      <c r="O82" s="56" t="n">
        <f aca="false">IF(AND(MOD(A82,12)=0,B82&gt;=Inputs!$C$18),MAX(F82+G82+H82+J82-K82-M82-N82,0)*Inputs!$C$17,0)</f>
        <v>0</v>
      </c>
      <c r="P82" s="56" t="n">
        <f aca="false">F82+G82+H82+J82-K82-M82-N82+O82</f>
        <v>99193.3147238862</v>
      </c>
      <c r="Q82" s="56" t="n">
        <f aca="false">IF(OR(E82=1,P82&lt;=0),0,P82)</f>
        <v>99193.3147238862</v>
      </c>
      <c r="R82" s="15" t="n">
        <f aca="false">IF(OR(E82=1,AND(P82&lt;=0,I82&gt;0)),1,0)</f>
        <v>0</v>
      </c>
      <c r="S82" s="15" t="n">
        <f aca="false">IF(L82&gt;0,1,0)</f>
        <v>1</v>
      </c>
    </row>
    <row r="83" customFormat="false" ht="15" hidden="false" customHeight="false" outlineLevel="0" collapsed="false">
      <c r="A83" s="15" t="n">
        <v>82</v>
      </c>
      <c r="B83" s="15" t="n">
        <f aca="false">INT((A83-1)/12)+1</f>
        <v>7</v>
      </c>
      <c r="C83" s="15" t="n">
        <f aca="false">MIN(Inputs!$C$4+B83-1,99)</f>
        <v>80</v>
      </c>
      <c r="D83" s="55" t="n">
        <f aca="false">Inputs!$C$30</f>
        <v>0.07</v>
      </c>
      <c r="E83" s="15" t="n">
        <f aca="false">R82</f>
        <v>0</v>
      </c>
      <c r="F83" s="56" t="n">
        <f aca="false">Q82</f>
        <v>99193.3147238862</v>
      </c>
      <c r="G83" s="56" t="n">
        <f aca="false">IF(AND(MOD(A83-1,12)=0,B83&lt;=Inputs!$C$7,E83=0),Inputs!$C$6,0)</f>
        <v>0</v>
      </c>
      <c r="H83" s="56" t="n">
        <f aca="false">IF(B83=1,G83*Inputs!$C$9,0)</f>
        <v>0</v>
      </c>
      <c r="I83" s="56" t="n">
        <f aca="false">I82+G83</f>
        <v>120000</v>
      </c>
      <c r="J83" s="56" t="n">
        <f aca="false">(F83+G83+H83)*((1+D83)^(1/12)-1)</f>
        <v>560.853422907501</v>
      </c>
      <c r="K83" s="56" t="n">
        <f aca="false">(F83+G83+H83+J83)*(Inputs!$C$14+IF(B83&lt;=10,Inputs!$C$12,Inputs!$C$13))/12</f>
        <v>207.821183639154</v>
      </c>
      <c r="L83" s="56" t="n">
        <f aca="false">IF(OR(E83=1,A83&lt;=Inputs!$C$15),0,MAX(Inputs!$C$8*I83-(F83+G83+H83+J83-K83),0))</f>
        <v>21653.6530368454</v>
      </c>
      <c r="M83" s="56" t="n">
        <f aca="false">L83*INDEX(Rates!$B$2:$C$101,C83+1,IF(Inputs!$C$5="Male",1,2))/1000/12*Inputs!$C$16</f>
        <v>91.5769076349921</v>
      </c>
      <c r="N83" s="56" t="n">
        <f aca="false">IF($V$1=1,MAX(F83+G83+H83+J83-K83-M83,0)*Inputs!$C$22/12,0)</f>
        <v>663.031800370131</v>
      </c>
      <c r="O83" s="56" t="n">
        <f aca="false">IF(AND(MOD(A83,12)=0,B83&gt;=Inputs!$C$18),MAX(F83+G83+H83+J83-K83-M83-N83,0)*Inputs!$C$17,0)</f>
        <v>0</v>
      </c>
      <c r="P83" s="56" t="n">
        <f aca="false">F83+G83+H83+J83-K83-M83-N83+O83</f>
        <v>98791.7382551495</v>
      </c>
      <c r="Q83" s="56" t="n">
        <f aca="false">IF(OR(E83=1,P83&lt;=0),0,P83)</f>
        <v>98791.7382551495</v>
      </c>
      <c r="R83" s="15" t="n">
        <f aca="false">IF(OR(E83=1,AND(P83&lt;=0,I83&gt;0)),1,0)</f>
        <v>0</v>
      </c>
      <c r="S83" s="15" t="n">
        <f aca="false">IF(L83&gt;0,1,0)</f>
        <v>1</v>
      </c>
    </row>
    <row r="84" customFormat="false" ht="15" hidden="false" customHeight="false" outlineLevel="0" collapsed="false">
      <c r="A84" s="15" t="n">
        <v>83</v>
      </c>
      <c r="B84" s="15" t="n">
        <f aca="false">INT((A84-1)/12)+1</f>
        <v>7</v>
      </c>
      <c r="C84" s="15" t="n">
        <f aca="false">MIN(Inputs!$C$4+B84-1,99)</f>
        <v>80</v>
      </c>
      <c r="D84" s="55" t="n">
        <f aca="false">Inputs!$C$30</f>
        <v>0.07</v>
      </c>
      <c r="E84" s="15" t="n">
        <f aca="false">R83</f>
        <v>0</v>
      </c>
      <c r="F84" s="56" t="n">
        <f aca="false">Q83</f>
        <v>98791.7382551495</v>
      </c>
      <c r="G84" s="56" t="n">
        <f aca="false">IF(AND(MOD(A84-1,12)=0,B84&lt;=Inputs!$C$7,E84=0),Inputs!$C$6,0)</f>
        <v>0</v>
      </c>
      <c r="H84" s="56" t="n">
        <f aca="false">IF(B84=1,G84*Inputs!$C$9,0)</f>
        <v>0</v>
      </c>
      <c r="I84" s="56" t="n">
        <f aca="false">I83+G84</f>
        <v>120000</v>
      </c>
      <c r="J84" s="56" t="n">
        <f aca="false">(F84+G84+H84)*((1+D84)^(1/12)-1)</f>
        <v>558.582851169103</v>
      </c>
      <c r="K84" s="56" t="n">
        <f aca="false">(F84+G84+H84+J84)*(Inputs!$C$14+IF(B84&lt;=10,Inputs!$C$12,Inputs!$C$13))/12</f>
        <v>206.979835638164</v>
      </c>
      <c r="L84" s="56" t="n">
        <f aca="false">IF(OR(E84=1,A84&lt;=Inputs!$C$15),0,MAX(Inputs!$C$8*I84-(F84+G84+H84+J84-K84),0))</f>
        <v>22056.6587293196</v>
      </c>
      <c r="M84" s="56" t="n">
        <f aca="false">L84*INDEX(Rates!$B$2:$C$101,C84+1,IF(Inputs!$C$5="Male",1,2))/1000/12*Inputs!$C$16</f>
        <v>93.2812858760808</v>
      </c>
      <c r="N84" s="56" t="n">
        <f aca="false">IF($V$1=1,MAX(F84+G84+H84+J84-K84-M84,0)*Inputs!$C$22/12,0)</f>
        <v>660.333733232029</v>
      </c>
      <c r="O84" s="56" t="n">
        <f aca="false">IF(AND(MOD(A84,12)=0,B84&gt;=Inputs!$C$18),MAX(F84+G84+H84+J84-K84-M84-N84,0)*Inputs!$C$17,0)</f>
        <v>0</v>
      </c>
      <c r="P84" s="56" t="n">
        <f aca="false">F84+G84+H84+J84-K84-M84-N84+O84</f>
        <v>98389.7262515723</v>
      </c>
      <c r="Q84" s="56" t="n">
        <f aca="false">IF(OR(E84=1,P84&lt;=0),0,P84)</f>
        <v>98389.7262515723</v>
      </c>
      <c r="R84" s="15" t="n">
        <f aca="false">IF(OR(E84=1,AND(P84&lt;=0,I84&gt;0)),1,0)</f>
        <v>0</v>
      </c>
      <c r="S84" s="15" t="n">
        <f aca="false">IF(L84&gt;0,1,0)</f>
        <v>1</v>
      </c>
    </row>
    <row r="85" customFormat="false" ht="15" hidden="false" customHeight="false" outlineLevel="0" collapsed="false">
      <c r="A85" s="15" t="n">
        <v>84</v>
      </c>
      <c r="B85" s="15" t="n">
        <f aca="false">INT((A85-1)/12)+1</f>
        <v>7</v>
      </c>
      <c r="C85" s="15" t="n">
        <f aca="false">MIN(Inputs!$C$4+B85-1,99)</f>
        <v>80</v>
      </c>
      <c r="D85" s="55" t="n">
        <f aca="false">Inputs!$C$30</f>
        <v>0.07</v>
      </c>
      <c r="E85" s="15" t="n">
        <f aca="false">R84</f>
        <v>0</v>
      </c>
      <c r="F85" s="56" t="n">
        <f aca="false">Q84</f>
        <v>98389.7262515723</v>
      </c>
      <c r="G85" s="56" t="n">
        <f aca="false">IF(AND(MOD(A85-1,12)=0,B85&lt;=Inputs!$C$7,E85=0),Inputs!$C$6,0)</f>
        <v>0</v>
      </c>
      <c r="H85" s="56" t="n">
        <f aca="false">IF(B85=1,G85*Inputs!$C$9,0)</f>
        <v>0</v>
      </c>
      <c r="I85" s="56" t="n">
        <f aca="false">I84+G85</f>
        <v>120000</v>
      </c>
      <c r="J85" s="56" t="n">
        <f aca="false">(F85+G85+H85)*((1+D85)^(1/12)-1)</f>
        <v>556.309816853395</v>
      </c>
      <c r="K85" s="56" t="n">
        <f aca="false">(F85+G85+H85+J85)*(Inputs!$C$14+IF(B85&lt;=10,Inputs!$C$12,Inputs!$C$13))/12</f>
        <v>206.137575142554</v>
      </c>
      <c r="L85" s="56" t="n">
        <f aca="false">IF(OR(E85=1,A85&lt;=Inputs!$C$15),0,MAX(Inputs!$C$8*I85-(F85+G85+H85+J85-K85),0))</f>
        <v>22460.1015067169</v>
      </c>
      <c r="M85" s="56" t="n">
        <f aca="false">L85*INDEX(Rates!$B$2:$C$101,C85+1,IF(Inputs!$C$5="Male",1,2))/1000/12*Inputs!$C$16</f>
        <v>94.9875126221567</v>
      </c>
      <c r="N85" s="56" t="n">
        <f aca="false">IF($V$1=1,MAX(F85+G85+H85+J85-K85-M85,0)*Inputs!$C$22/12,0)</f>
        <v>657.632739871073</v>
      </c>
      <c r="O85" s="56" t="n">
        <f aca="false">IF(AND(MOD(A85,12)=0,B85&gt;=Inputs!$C$18),MAX(F85+G85+H85+J85-K85-M85-N85,0)*Inputs!$C$17,0)</f>
        <v>0</v>
      </c>
      <c r="P85" s="56" t="n">
        <f aca="false">F85+G85+H85+J85-K85-M85-N85+O85</f>
        <v>97987.2782407899</v>
      </c>
      <c r="Q85" s="56" t="n">
        <f aca="false">IF(OR(E85=1,P85&lt;=0),0,P85)</f>
        <v>97987.2782407899</v>
      </c>
      <c r="R85" s="15" t="n">
        <f aca="false">IF(OR(E85=1,AND(P85&lt;=0,I85&gt;0)),1,0)</f>
        <v>0</v>
      </c>
      <c r="S85" s="15" t="n">
        <f aca="false">IF(L85&gt;0,1,0)</f>
        <v>1</v>
      </c>
    </row>
    <row r="86" customFormat="false" ht="15" hidden="false" customHeight="false" outlineLevel="0" collapsed="false">
      <c r="A86" s="15" t="n">
        <v>85</v>
      </c>
      <c r="B86" s="15" t="n">
        <f aca="false">INT((A86-1)/12)+1</f>
        <v>8</v>
      </c>
      <c r="C86" s="15" t="n">
        <f aca="false">MIN(Inputs!$C$4+B86-1,99)</f>
        <v>81</v>
      </c>
      <c r="D86" s="55" t="n">
        <f aca="false">Inputs!$C$30</f>
        <v>0.07</v>
      </c>
      <c r="E86" s="15" t="n">
        <f aca="false">R85</f>
        <v>0</v>
      </c>
      <c r="F86" s="56" t="n">
        <f aca="false">Q85</f>
        <v>97987.2782407899</v>
      </c>
      <c r="G86" s="56" t="n">
        <f aca="false">IF(AND(MOD(A86-1,12)=0,B86&lt;=Inputs!$C$7,E86=0),Inputs!$C$6,0)</f>
        <v>0</v>
      </c>
      <c r="H86" s="56" t="n">
        <f aca="false">IF(B86=1,G86*Inputs!$C$9,0)</f>
        <v>0</v>
      </c>
      <c r="I86" s="56" t="n">
        <f aca="false">I85+G86</f>
        <v>120000</v>
      </c>
      <c r="J86" s="56" t="n">
        <f aca="false">(F86+G86+H86)*((1+D86)^(1/12)-1)</f>
        <v>554.03431728956</v>
      </c>
      <c r="K86" s="56" t="n">
        <f aca="false">(F86+G86+H86+J86)*(Inputs!$C$14+IF(B86&lt;=10,Inputs!$C$12,Inputs!$C$13))/12</f>
        <v>205.294401162666</v>
      </c>
      <c r="L86" s="56" t="n">
        <f aca="false">IF(OR(E86=1,A86&lt;=Inputs!$C$15),0,MAX(Inputs!$C$8*I86-(F86+G86+H86+J86-K86),0))</f>
        <v>22863.9818430832</v>
      </c>
      <c r="M86" s="56" t="n">
        <f aca="false">L86*INDEX(Rates!$B$2:$C$101,C86+1,IF(Inputs!$C$5="Male",1,2))/1000/12*Inputs!$C$16</f>
        <v>111.500018121436</v>
      </c>
      <c r="N86" s="56" t="n">
        <f aca="false">IF($V$1=1,MAX(F86+G86+H86+J86-K86-M86,0)*Inputs!$C$22/12,0)</f>
        <v>654.830120925303</v>
      </c>
      <c r="O86" s="56" t="n">
        <f aca="false">IF(AND(MOD(A86,12)=0,B86&gt;=Inputs!$C$18),MAX(F86+G86+H86+J86-K86-M86-N86,0)*Inputs!$C$17,0)</f>
        <v>0</v>
      </c>
      <c r="P86" s="56" t="n">
        <f aca="false">F86+G86+H86+J86-K86-M86-N86+O86</f>
        <v>97569.6880178701</v>
      </c>
      <c r="Q86" s="56" t="n">
        <f aca="false">IF(OR(E86=1,P86&lt;=0),0,P86)</f>
        <v>97569.6880178701</v>
      </c>
      <c r="R86" s="15" t="n">
        <f aca="false">IF(OR(E86=1,AND(P86&lt;=0,I86&gt;0)),1,0)</f>
        <v>0</v>
      </c>
      <c r="S86" s="15" t="n">
        <f aca="false">IF(L86&gt;0,1,0)</f>
        <v>1</v>
      </c>
    </row>
    <row r="87" customFormat="false" ht="15" hidden="false" customHeight="false" outlineLevel="0" collapsed="false">
      <c r="A87" s="15" t="n">
        <v>86</v>
      </c>
      <c r="B87" s="15" t="n">
        <f aca="false">INT((A87-1)/12)+1</f>
        <v>8</v>
      </c>
      <c r="C87" s="15" t="n">
        <f aca="false">MIN(Inputs!$C$4+B87-1,99)</f>
        <v>81</v>
      </c>
      <c r="D87" s="55" t="n">
        <f aca="false">Inputs!$C$30</f>
        <v>0.07</v>
      </c>
      <c r="E87" s="15" t="n">
        <f aca="false">R86</f>
        <v>0</v>
      </c>
      <c r="F87" s="56" t="n">
        <f aca="false">Q86</f>
        <v>97569.6880178701</v>
      </c>
      <c r="G87" s="56" t="n">
        <f aca="false">IF(AND(MOD(A87-1,12)=0,B87&lt;=Inputs!$C$7,E87=0),Inputs!$C$6,0)</f>
        <v>0</v>
      </c>
      <c r="H87" s="56" t="n">
        <f aca="false">IF(B87=1,G87*Inputs!$C$9,0)</f>
        <v>0</v>
      </c>
      <c r="I87" s="56" t="n">
        <f aca="false">I86+G87</f>
        <v>120000</v>
      </c>
      <c r="J87" s="56" t="n">
        <f aca="false">(F87+G87+H87)*((1+D87)^(1/12)-1)</f>
        <v>551.673201456812</v>
      </c>
      <c r="K87" s="56" t="n">
        <f aca="false">(F87+G87+H87+J87)*(Inputs!$C$14+IF(B87&lt;=10,Inputs!$C$12,Inputs!$C$13))/12</f>
        <v>204.419502540264</v>
      </c>
      <c r="L87" s="56" t="n">
        <f aca="false">IF(OR(E87=1,A87&lt;=Inputs!$C$15),0,MAX(Inputs!$C$8*I87-(F87+G87+H87+J87-K87),0))</f>
        <v>23283.0582832134</v>
      </c>
      <c r="M87" s="56" t="n">
        <f aca="false">L87*INDEX(Rates!$B$2:$C$101,C87+1,IF(Inputs!$C$5="Male",1,2))/1000/12*Inputs!$C$16</f>
        <v>113.543714227804</v>
      </c>
      <c r="N87" s="56" t="n">
        <f aca="false">IF($V$1=1,MAX(F87+G87+H87+J87-K87-M87,0)*Inputs!$C$22/12,0)</f>
        <v>652.022653350392</v>
      </c>
      <c r="O87" s="56" t="n">
        <f aca="false">IF(AND(MOD(A87,12)=0,B87&gt;=Inputs!$C$18),MAX(F87+G87+H87+J87-K87-M87-N87,0)*Inputs!$C$17,0)</f>
        <v>0</v>
      </c>
      <c r="P87" s="56" t="n">
        <f aca="false">F87+G87+H87+J87-K87-M87-N87+O87</f>
        <v>97151.3753492084</v>
      </c>
      <c r="Q87" s="56" t="n">
        <f aca="false">IF(OR(E87=1,P87&lt;=0),0,P87)</f>
        <v>97151.3753492084</v>
      </c>
      <c r="R87" s="15" t="n">
        <f aca="false">IF(OR(E87=1,AND(P87&lt;=0,I87&gt;0)),1,0)</f>
        <v>0</v>
      </c>
      <c r="S87" s="15" t="n">
        <f aca="false">IF(L87&gt;0,1,0)</f>
        <v>1</v>
      </c>
    </row>
    <row r="88" customFormat="false" ht="15" hidden="false" customHeight="false" outlineLevel="0" collapsed="false">
      <c r="A88" s="15" t="n">
        <v>87</v>
      </c>
      <c r="B88" s="15" t="n">
        <f aca="false">INT((A88-1)/12)+1</f>
        <v>8</v>
      </c>
      <c r="C88" s="15" t="n">
        <f aca="false">MIN(Inputs!$C$4+B88-1,99)</f>
        <v>81</v>
      </c>
      <c r="D88" s="55" t="n">
        <f aca="false">Inputs!$C$30</f>
        <v>0.07</v>
      </c>
      <c r="E88" s="15" t="n">
        <f aca="false">R87</f>
        <v>0</v>
      </c>
      <c r="F88" s="56" t="n">
        <f aca="false">Q87</f>
        <v>97151.3753492084</v>
      </c>
      <c r="G88" s="56" t="n">
        <f aca="false">IF(AND(MOD(A88-1,12)=0,B88&lt;=Inputs!$C$7,E88=0),Inputs!$C$6,0)</f>
        <v>0</v>
      </c>
      <c r="H88" s="56" t="n">
        <f aca="false">IF(B88=1,G88*Inputs!$C$9,0)</f>
        <v>0</v>
      </c>
      <c r="I88" s="56" t="n">
        <f aca="false">I87+G88</f>
        <v>120000</v>
      </c>
      <c r="J88" s="56" t="n">
        <f aca="false">(F88+G88+H88)*((1+D88)^(1/12)-1)</f>
        <v>549.308000810805</v>
      </c>
      <c r="K88" s="56" t="n">
        <f aca="false">(F88+G88+H88+J88)*(Inputs!$C$14+IF(B88&lt;=10,Inputs!$C$12,Inputs!$C$13))/12</f>
        <v>203.54309031254</v>
      </c>
      <c r="L88" s="56" t="n">
        <f aca="false">IF(OR(E88=1,A88&lt;=Inputs!$C$15),0,MAX(Inputs!$C$8*I88-(F88+G88+H88+J88-K88),0))</f>
        <v>23702.8597402933</v>
      </c>
      <c r="M88" s="56" t="n">
        <f aca="false">L88*INDEX(Rates!$B$2:$C$101,C88+1,IF(Inputs!$C$5="Male",1,2))/1000/12*Inputs!$C$16</f>
        <v>115.590946000164</v>
      </c>
      <c r="N88" s="56" t="n">
        <f aca="false">IF($V$1=1,MAX(F88+G88+H88+J88-K88-M88,0)*Inputs!$C$22/12,0)</f>
        <v>649.210328758044</v>
      </c>
      <c r="O88" s="56" t="n">
        <f aca="false">IF(AND(MOD(A88,12)=0,B88&gt;=Inputs!$C$18),MAX(F88+G88+H88+J88-K88-M88-N88,0)*Inputs!$C$17,0)</f>
        <v>0</v>
      </c>
      <c r="P88" s="56" t="n">
        <f aca="false">F88+G88+H88+J88-K88-M88-N88+O88</f>
        <v>96732.3389849485</v>
      </c>
      <c r="Q88" s="56" t="n">
        <f aca="false">IF(OR(E88=1,P88&lt;=0),0,P88)</f>
        <v>96732.3389849485</v>
      </c>
      <c r="R88" s="15" t="n">
        <f aca="false">IF(OR(E88=1,AND(P88&lt;=0,I88&gt;0)),1,0)</f>
        <v>0</v>
      </c>
      <c r="S88" s="15" t="n">
        <f aca="false">IF(L88&gt;0,1,0)</f>
        <v>1</v>
      </c>
    </row>
    <row r="89" customFormat="false" ht="15" hidden="false" customHeight="false" outlineLevel="0" collapsed="false">
      <c r="A89" s="15" t="n">
        <v>88</v>
      </c>
      <c r="B89" s="15" t="n">
        <f aca="false">INT((A89-1)/12)+1</f>
        <v>8</v>
      </c>
      <c r="C89" s="15" t="n">
        <f aca="false">MIN(Inputs!$C$4+B89-1,99)</f>
        <v>81</v>
      </c>
      <c r="D89" s="55" t="n">
        <f aca="false">Inputs!$C$30</f>
        <v>0.07</v>
      </c>
      <c r="E89" s="15" t="n">
        <f aca="false">R88</f>
        <v>0</v>
      </c>
      <c r="F89" s="56" t="n">
        <f aca="false">Q88</f>
        <v>96732.3389849485</v>
      </c>
      <c r="G89" s="56" t="n">
        <f aca="false">IF(AND(MOD(A89-1,12)=0,B89&lt;=Inputs!$C$7,E89=0),Inputs!$C$6,0)</f>
        <v>0</v>
      </c>
      <c r="H89" s="56" t="n">
        <f aca="false">IF(B89=1,G89*Inputs!$C$9,0)</f>
        <v>0</v>
      </c>
      <c r="I89" s="56" t="n">
        <f aca="false">I88+G89</f>
        <v>120000</v>
      </c>
      <c r="J89" s="56" t="n">
        <f aca="false">(F89+G89+H89)*((1+D89)^(1/12)-1)</f>
        <v>546.93870828467</v>
      </c>
      <c r="K89" s="56" t="n">
        <f aca="false">(F89+G89+H89+J89)*(Inputs!$C$14+IF(B89&lt;=10,Inputs!$C$12,Inputs!$C$13))/12</f>
        <v>202.665161860902</v>
      </c>
      <c r="L89" s="56" t="n">
        <f aca="false">IF(OR(E89=1,A89&lt;=Inputs!$C$15),0,MAX(Inputs!$C$8*I89-(F89+G89+H89+J89-K89),0))</f>
        <v>24123.3874686277</v>
      </c>
      <c r="M89" s="56" t="n">
        <f aca="false">L89*INDEX(Rates!$B$2:$C$101,C89+1,IF(Inputs!$C$5="Male",1,2))/1000/12*Inputs!$C$16</f>
        <v>117.641719555341</v>
      </c>
      <c r="N89" s="56" t="n">
        <f aca="false">IF($V$1=1,MAX(F89+G89+H89+J89-K89-M89,0)*Inputs!$C$22/12,0)</f>
        <v>646.393138745446</v>
      </c>
      <c r="O89" s="56" t="n">
        <f aca="false">IF(AND(MOD(A89,12)=0,B89&gt;=Inputs!$C$18),MAX(F89+G89+H89+J89-K89-M89-N89,0)*Inputs!$C$17,0)</f>
        <v>0</v>
      </c>
      <c r="P89" s="56" t="n">
        <f aca="false">F89+G89+H89+J89-K89-M89-N89+O89</f>
        <v>96312.5776730715</v>
      </c>
      <c r="Q89" s="56" t="n">
        <f aca="false">IF(OR(E89=1,P89&lt;=0),0,P89)</f>
        <v>96312.5776730715</v>
      </c>
      <c r="R89" s="15" t="n">
        <f aca="false">IF(OR(E89=1,AND(P89&lt;=0,I89&gt;0)),1,0)</f>
        <v>0</v>
      </c>
      <c r="S89" s="15" t="n">
        <f aca="false">IF(L89&gt;0,1,0)</f>
        <v>1</v>
      </c>
    </row>
    <row r="90" customFormat="false" ht="15" hidden="false" customHeight="false" outlineLevel="0" collapsed="false">
      <c r="A90" s="15" t="n">
        <v>89</v>
      </c>
      <c r="B90" s="15" t="n">
        <f aca="false">INT((A90-1)/12)+1</f>
        <v>8</v>
      </c>
      <c r="C90" s="15" t="n">
        <f aca="false">MIN(Inputs!$C$4+B90-1,99)</f>
        <v>81</v>
      </c>
      <c r="D90" s="55" t="n">
        <f aca="false">Inputs!$C$30</f>
        <v>0.07</v>
      </c>
      <c r="E90" s="15" t="n">
        <f aca="false">R89</f>
        <v>0</v>
      </c>
      <c r="F90" s="56" t="n">
        <f aca="false">Q89</f>
        <v>96312.5776730715</v>
      </c>
      <c r="G90" s="56" t="n">
        <f aca="false">IF(AND(MOD(A90-1,12)=0,B90&lt;=Inputs!$C$7,E90=0),Inputs!$C$6,0)</f>
        <v>0</v>
      </c>
      <c r="H90" s="56" t="n">
        <f aca="false">IF(B90=1,G90*Inputs!$C$9,0)</f>
        <v>0</v>
      </c>
      <c r="I90" s="56" t="n">
        <f aca="false">I89+G90</f>
        <v>120000</v>
      </c>
      <c r="J90" s="56" t="n">
        <f aca="false">(F90+G90+H90)*((1+D90)^(1/12)-1)</f>
        <v>544.565316799309</v>
      </c>
      <c r="K90" s="56" t="n">
        <f aca="false">(F90+G90+H90+J90)*(Inputs!$C$14+IF(B90&lt;=10,Inputs!$C$12,Inputs!$C$13))/12</f>
        <v>201.785714562231</v>
      </c>
      <c r="L90" s="56" t="n">
        <f aca="false">IF(OR(E90=1,A90&lt;=Inputs!$C$15),0,MAX(Inputs!$C$8*I90-(F90+G90+H90+J90-K90),0))</f>
        <v>24544.6427246914</v>
      </c>
      <c r="M90" s="56" t="n">
        <f aca="false">L90*INDEX(Rates!$B$2:$C$101,C90+1,IF(Inputs!$C$5="Male",1,2))/1000/12*Inputs!$C$16</f>
        <v>119.696041020745</v>
      </c>
      <c r="N90" s="56" t="n">
        <f aca="false">IF($V$1=1,MAX(F90+G90+H90+J90-K90-M90,0)*Inputs!$C$22/12,0)</f>
        <v>643.571074895252</v>
      </c>
      <c r="O90" s="56" t="n">
        <f aca="false">IF(AND(MOD(A90,12)=0,B90&gt;=Inputs!$C$18),MAX(F90+G90+H90+J90-K90-M90-N90,0)*Inputs!$C$17,0)</f>
        <v>0</v>
      </c>
      <c r="P90" s="56" t="n">
        <f aca="false">F90+G90+H90+J90-K90-M90-N90+O90</f>
        <v>95892.0901593926</v>
      </c>
      <c r="Q90" s="56" t="n">
        <f aca="false">IF(OR(E90=1,P90&lt;=0),0,P90)</f>
        <v>95892.0901593926</v>
      </c>
      <c r="R90" s="15" t="n">
        <f aca="false">IF(OR(E90=1,AND(P90&lt;=0,I90&gt;0)),1,0)</f>
        <v>0</v>
      </c>
      <c r="S90" s="15" t="n">
        <f aca="false">IF(L90&gt;0,1,0)</f>
        <v>1</v>
      </c>
    </row>
    <row r="91" customFormat="false" ht="15" hidden="false" customHeight="false" outlineLevel="0" collapsed="false">
      <c r="A91" s="15" t="n">
        <v>90</v>
      </c>
      <c r="B91" s="15" t="n">
        <f aca="false">INT((A91-1)/12)+1</f>
        <v>8</v>
      </c>
      <c r="C91" s="15" t="n">
        <f aca="false">MIN(Inputs!$C$4+B91-1,99)</f>
        <v>81</v>
      </c>
      <c r="D91" s="55" t="n">
        <f aca="false">Inputs!$C$30</f>
        <v>0.07</v>
      </c>
      <c r="E91" s="15" t="n">
        <f aca="false">R90</f>
        <v>0</v>
      </c>
      <c r="F91" s="56" t="n">
        <f aca="false">Q90</f>
        <v>95892.0901593926</v>
      </c>
      <c r="G91" s="56" t="n">
        <f aca="false">IF(AND(MOD(A91-1,12)=0,B91&lt;=Inputs!$C$7,E91=0),Inputs!$C$6,0)</f>
        <v>0</v>
      </c>
      <c r="H91" s="56" t="n">
        <f aca="false">IF(B91=1,G91*Inputs!$C$9,0)</f>
        <v>0</v>
      </c>
      <c r="I91" s="56" t="n">
        <f aca="false">I90+G91</f>
        <v>120000</v>
      </c>
      <c r="J91" s="56" t="n">
        <f aca="false">(F91+G91+H91)*((1+D91)^(1/12)-1)</f>
        <v>542.18781926338</v>
      </c>
      <c r="K91" s="56" t="n">
        <f aca="false">(F91+G91+H91+J91)*(Inputs!$C$14+IF(B91&lt;=10,Inputs!$C$12,Inputs!$C$13))/12</f>
        <v>200.904745788867</v>
      </c>
      <c r="L91" s="56" t="n">
        <f aca="false">IF(OR(E91=1,A91&lt;=Inputs!$C$15),0,MAX(Inputs!$C$8*I91-(F91+G91+H91+J91-K91),0))</f>
        <v>24966.6267671329</v>
      </c>
      <c r="M91" s="56" t="n">
        <f aca="false">L91*INDEX(Rates!$B$2:$C$101,C91+1,IF(Inputs!$C$5="Male",1,2))/1000/12*Inputs!$C$16</f>
        <v>121.753916534385</v>
      </c>
      <c r="N91" s="56" t="n">
        <f aca="false">IF($V$1=1,MAX(F91+G91+H91+J91-K91-M91,0)*Inputs!$C$22/12,0)</f>
        <v>640.744128775551</v>
      </c>
      <c r="O91" s="56" t="n">
        <f aca="false">IF(AND(MOD(A91,12)=0,B91&gt;=Inputs!$C$18),MAX(F91+G91+H91+J91-K91-M91-N91,0)*Inputs!$C$17,0)</f>
        <v>0</v>
      </c>
      <c r="P91" s="56" t="n">
        <f aca="false">F91+G91+H91+J91-K91-M91-N91+O91</f>
        <v>95470.8751875572</v>
      </c>
      <c r="Q91" s="56" t="n">
        <f aca="false">IF(OR(E91=1,P91&lt;=0),0,P91)</f>
        <v>95470.8751875572</v>
      </c>
      <c r="R91" s="15" t="n">
        <f aca="false">IF(OR(E91=1,AND(P91&lt;=0,I91&gt;0)),1,0)</f>
        <v>0</v>
      </c>
      <c r="S91" s="15" t="n">
        <f aca="false">IF(L91&gt;0,1,0)</f>
        <v>1</v>
      </c>
    </row>
    <row r="92" customFormat="false" ht="15" hidden="false" customHeight="false" outlineLevel="0" collapsed="false">
      <c r="A92" s="15" t="n">
        <v>91</v>
      </c>
      <c r="B92" s="15" t="n">
        <f aca="false">INT((A92-1)/12)+1</f>
        <v>8</v>
      </c>
      <c r="C92" s="15" t="n">
        <f aca="false">MIN(Inputs!$C$4+B92-1,99)</f>
        <v>81</v>
      </c>
      <c r="D92" s="55" t="n">
        <f aca="false">Inputs!$C$30</f>
        <v>0.07</v>
      </c>
      <c r="E92" s="15" t="n">
        <f aca="false">R91</f>
        <v>0</v>
      </c>
      <c r="F92" s="56" t="n">
        <f aca="false">Q91</f>
        <v>95470.8751875572</v>
      </c>
      <c r="G92" s="56" t="n">
        <f aca="false">IF(AND(MOD(A92-1,12)=0,B92&lt;=Inputs!$C$7,E92=0),Inputs!$C$6,0)</f>
        <v>0</v>
      </c>
      <c r="H92" s="56" t="n">
        <f aca="false">IF(B92=1,G92*Inputs!$C$9,0)</f>
        <v>0</v>
      </c>
      <c r="I92" s="56" t="n">
        <f aca="false">I91+G92</f>
        <v>120000</v>
      </c>
      <c r="J92" s="56" t="n">
        <f aca="false">(F92+G92+H92)*((1+D92)^(1/12)-1)</f>
        <v>539.806208573271</v>
      </c>
      <c r="K92" s="56" t="n">
        <f aca="false">(F92+G92+H92+J92)*(Inputs!$C$14+IF(B92&lt;=10,Inputs!$C$12,Inputs!$C$13))/12</f>
        <v>200.022252908605</v>
      </c>
      <c r="L92" s="56" t="n">
        <f aca="false">IF(OR(E92=1,A92&lt;=Inputs!$C$15),0,MAX(Inputs!$C$8*I92-(F92+G92+H92+J92-K92),0))</f>
        <v>25389.3408567782</v>
      </c>
      <c r="M92" s="56" t="n">
        <f aca="false">L92*INDEX(Rates!$B$2:$C$101,C92+1,IF(Inputs!$C$5="Male",1,2))/1000/12*Inputs!$C$16</f>
        <v>123.815352244888</v>
      </c>
      <c r="N92" s="56" t="n">
        <f aca="false">IF($V$1=1,MAX(F92+G92+H92+J92-K92-M92,0)*Inputs!$C$22/12,0)</f>
        <v>637.912291939846</v>
      </c>
      <c r="O92" s="56" t="n">
        <f aca="false">IF(AND(MOD(A92,12)=0,B92&gt;=Inputs!$C$18),MAX(F92+G92+H92+J92-K92-M92-N92,0)*Inputs!$C$17,0)</f>
        <v>0</v>
      </c>
      <c r="P92" s="56" t="n">
        <f aca="false">F92+G92+H92+J92-K92-M92-N92+O92</f>
        <v>95048.9314990371</v>
      </c>
      <c r="Q92" s="56" t="n">
        <f aca="false">IF(OR(E92=1,P92&lt;=0),0,P92)</f>
        <v>95048.9314990371</v>
      </c>
      <c r="R92" s="15" t="n">
        <f aca="false">IF(OR(E92=1,AND(P92&lt;=0,I92&gt;0)),1,0)</f>
        <v>0</v>
      </c>
      <c r="S92" s="15" t="n">
        <f aca="false">IF(L92&gt;0,1,0)</f>
        <v>1</v>
      </c>
    </row>
    <row r="93" customFormat="false" ht="15" hidden="false" customHeight="false" outlineLevel="0" collapsed="false">
      <c r="A93" s="15" t="n">
        <v>92</v>
      </c>
      <c r="B93" s="15" t="n">
        <f aca="false">INT((A93-1)/12)+1</f>
        <v>8</v>
      </c>
      <c r="C93" s="15" t="n">
        <f aca="false">MIN(Inputs!$C$4+B93-1,99)</f>
        <v>81</v>
      </c>
      <c r="D93" s="55" t="n">
        <f aca="false">Inputs!$C$30</f>
        <v>0.07</v>
      </c>
      <c r="E93" s="15" t="n">
        <f aca="false">R92</f>
        <v>0</v>
      </c>
      <c r="F93" s="56" t="n">
        <f aca="false">Q92</f>
        <v>95048.9314990371</v>
      </c>
      <c r="G93" s="56" t="n">
        <f aca="false">IF(AND(MOD(A93-1,12)=0,B93&lt;=Inputs!$C$7,E93=0),Inputs!$C$6,0)</f>
        <v>0</v>
      </c>
      <c r="H93" s="56" t="n">
        <f aca="false">IF(B93=1,G93*Inputs!$C$9,0)</f>
        <v>0</v>
      </c>
      <c r="I93" s="56" t="n">
        <f aca="false">I92+G93</f>
        <v>120000</v>
      </c>
      <c r="J93" s="56" t="n">
        <f aca="false">(F93+G93+H93)*((1+D93)^(1/12)-1)</f>
        <v>537.42047761308</v>
      </c>
      <c r="K93" s="56" t="n">
        <f aca="false">(F93+G93+H93+J93)*(Inputs!$C$14+IF(B93&lt;=10,Inputs!$C$12,Inputs!$C$13))/12</f>
        <v>199.138233284688</v>
      </c>
      <c r="L93" s="56" t="n">
        <f aca="false">IF(OR(E93=1,A93&lt;=Inputs!$C$15),0,MAX(Inputs!$C$8*I93-(F93+G93+H93+J93-K93),0))</f>
        <v>25812.7862566345</v>
      </c>
      <c r="M93" s="56" t="n">
        <f aca="false">L93*INDEX(Rates!$B$2:$C$101,C93+1,IF(Inputs!$C$5="Male",1,2))/1000/12*Inputs!$C$16</f>
        <v>125.880354311521</v>
      </c>
      <c r="N93" s="56" t="n">
        <f aca="false">IF($V$1=1,MAX(F93+G93+H93+J93-K93-M93,0)*Inputs!$C$22/12,0)</f>
        <v>635.075555927026</v>
      </c>
      <c r="O93" s="56" t="n">
        <f aca="false">IF(AND(MOD(A93,12)=0,B93&gt;=Inputs!$C$18),MAX(F93+G93+H93+J93-K93-M93-N93,0)*Inputs!$C$17,0)</f>
        <v>0</v>
      </c>
      <c r="P93" s="56" t="n">
        <f aca="false">F93+G93+H93+J93-K93-M93-N93+O93</f>
        <v>94626.2578331269</v>
      </c>
      <c r="Q93" s="56" t="n">
        <f aca="false">IF(OR(E93=1,P93&lt;=0),0,P93)</f>
        <v>94626.2578331269</v>
      </c>
      <c r="R93" s="15" t="n">
        <f aca="false">IF(OR(E93=1,AND(P93&lt;=0,I93&gt;0)),1,0)</f>
        <v>0</v>
      </c>
      <c r="S93" s="15" t="n">
        <f aca="false">IF(L93&gt;0,1,0)</f>
        <v>1</v>
      </c>
    </row>
    <row r="94" customFormat="false" ht="15" hidden="false" customHeight="false" outlineLevel="0" collapsed="false">
      <c r="A94" s="15" t="n">
        <v>93</v>
      </c>
      <c r="B94" s="15" t="n">
        <f aca="false">INT((A94-1)/12)+1</f>
        <v>8</v>
      </c>
      <c r="C94" s="15" t="n">
        <f aca="false">MIN(Inputs!$C$4+B94-1,99)</f>
        <v>81</v>
      </c>
      <c r="D94" s="55" t="n">
        <f aca="false">Inputs!$C$30</f>
        <v>0.07</v>
      </c>
      <c r="E94" s="15" t="n">
        <f aca="false">R93</f>
        <v>0</v>
      </c>
      <c r="F94" s="56" t="n">
        <f aca="false">Q93</f>
        <v>94626.2578331269</v>
      </c>
      <c r="G94" s="56" t="n">
        <f aca="false">IF(AND(MOD(A94-1,12)=0,B94&lt;=Inputs!$C$7,E94=0),Inputs!$C$6,0)</f>
        <v>0</v>
      </c>
      <c r="H94" s="56" t="n">
        <f aca="false">IF(B94=1,G94*Inputs!$C$9,0)</f>
        <v>0</v>
      </c>
      <c r="I94" s="56" t="n">
        <f aca="false">I93+G94</f>
        <v>120000</v>
      </c>
      <c r="J94" s="56" t="n">
        <f aca="false">(F94+G94+H94)*((1+D94)^(1/12)-1)</f>
        <v>535.030619254597</v>
      </c>
      <c r="K94" s="56" t="n">
        <f aca="false">(F94+G94+H94+J94)*(Inputs!$C$14+IF(B94&lt;=10,Inputs!$C$12,Inputs!$C$13))/12</f>
        <v>198.252684275795</v>
      </c>
      <c r="L94" s="56" t="n">
        <f aca="false">IF(OR(E94=1,A94&lt;=Inputs!$C$15),0,MAX(Inputs!$C$8*I94-(F94+G94+H94+J94-K94),0))</f>
        <v>26236.9642318943</v>
      </c>
      <c r="M94" s="56" t="n">
        <f aca="false">L94*INDEX(Rates!$B$2:$C$101,C94+1,IF(Inputs!$C$5="Male",1,2))/1000/12*Inputs!$C$16</f>
        <v>127.948928904204</v>
      </c>
      <c r="N94" s="56" t="n">
        <f aca="false">IF($V$1=1,MAX(F94+G94+H94+J94-K94-M94,0)*Inputs!$C$22/12,0)</f>
        <v>632.233912261343</v>
      </c>
      <c r="O94" s="56" t="n">
        <f aca="false">IF(AND(MOD(A94,12)=0,B94&gt;=Inputs!$C$18),MAX(F94+G94+H94+J94-K94-M94-N94,0)*Inputs!$C$17,0)</f>
        <v>0</v>
      </c>
      <c r="P94" s="56" t="n">
        <f aca="false">F94+G94+H94+J94-K94-M94-N94+O94</f>
        <v>94202.8529269402</v>
      </c>
      <c r="Q94" s="56" t="n">
        <f aca="false">IF(OR(E94=1,P94&lt;=0),0,P94)</f>
        <v>94202.8529269402</v>
      </c>
      <c r="R94" s="15" t="n">
        <f aca="false">IF(OR(E94=1,AND(P94&lt;=0,I94&gt;0)),1,0)</f>
        <v>0</v>
      </c>
      <c r="S94" s="15" t="n">
        <f aca="false">IF(L94&gt;0,1,0)</f>
        <v>1</v>
      </c>
    </row>
    <row r="95" customFormat="false" ht="15" hidden="false" customHeight="false" outlineLevel="0" collapsed="false">
      <c r="A95" s="15" t="n">
        <v>94</v>
      </c>
      <c r="B95" s="15" t="n">
        <f aca="false">INT((A95-1)/12)+1</f>
        <v>8</v>
      </c>
      <c r="C95" s="15" t="n">
        <f aca="false">MIN(Inputs!$C$4+B95-1,99)</f>
        <v>81</v>
      </c>
      <c r="D95" s="55" t="n">
        <f aca="false">Inputs!$C$30</f>
        <v>0.07</v>
      </c>
      <c r="E95" s="15" t="n">
        <f aca="false">R94</f>
        <v>0</v>
      </c>
      <c r="F95" s="56" t="n">
        <f aca="false">Q94</f>
        <v>94202.8529269402</v>
      </c>
      <c r="G95" s="56" t="n">
        <f aca="false">IF(AND(MOD(A95-1,12)=0,B95&lt;=Inputs!$C$7,E95=0),Inputs!$C$6,0)</f>
        <v>0</v>
      </c>
      <c r="H95" s="56" t="n">
        <f aca="false">IF(B95=1,G95*Inputs!$C$9,0)</f>
        <v>0</v>
      </c>
      <c r="I95" s="56" t="n">
        <f aca="false">I94+G95</f>
        <v>120000</v>
      </c>
      <c r="J95" s="56" t="n">
        <f aca="false">(F95+G95+H95)*((1+D95)^(1/12)-1)</f>
        <v>532.636626357276</v>
      </c>
      <c r="K95" s="56" t="n">
        <f aca="false">(F95+G95+H95+J95)*(Inputs!$C$14+IF(B95&lt;=10,Inputs!$C$12,Inputs!$C$13))/12</f>
        <v>197.365603236036</v>
      </c>
      <c r="L95" s="56" t="n">
        <f aca="false">IF(OR(E95=1,A95&lt;=Inputs!$C$15),0,MAX(Inputs!$C$8*I95-(F95+G95+H95+J95-K95),0))</f>
        <v>26661.8760499386</v>
      </c>
      <c r="M95" s="56" t="n">
        <f aca="false">L95*INDEX(Rates!$B$2:$C$101,C95+1,IF(Inputs!$C$5="Male",1,2))/1000/12*Inputs!$C$16</f>
        <v>130.021082203534</v>
      </c>
      <c r="N95" s="56" t="n">
        <f aca="false">IF($V$1=1,MAX(F95+G95+H95+J95-K95-M95,0)*Inputs!$C$22/12,0)</f>
        <v>629.387352452386</v>
      </c>
      <c r="O95" s="56" t="n">
        <f aca="false">IF(AND(MOD(A95,12)=0,B95&gt;=Inputs!$C$18),MAX(F95+G95+H95+J95-K95-M95-N95,0)*Inputs!$C$17,0)</f>
        <v>0</v>
      </c>
      <c r="P95" s="56" t="n">
        <f aca="false">F95+G95+H95+J95-K95-M95-N95+O95</f>
        <v>93778.7155154055</v>
      </c>
      <c r="Q95" s="56" t="n">
        <f aca="false">IF(OR(E95=1,P95&lt;=0),0,P95)</f>
        <v>93778.7155154055</v>
      </c>
      <c r="R95" s="15" t="n">
        <f aca="false">IF(OR(E95=1,AND(P95&lt;=0,I95&gt;0)),1,0)</f>
        <v>0</v>
      </c>
      <c r="S95" s="15" t="n">
        <f aca="false">IF(L95&gt;0,1,0)</f>
        <v>1</v>
      </c>
    </row>
    <row r="96" customFormat="false" ht="15" hidden="false" customHeight="false" outlineLevel="0" collapsed="false">
      <c r="A96" s="15" t="n">
        <v>95</v>
      </c>
      <c r="B96" s="15" t="n">
        <f aca="false">INT((A96-1)/12)+1</f>
        <v>8</v>
      </c>
      <c r="C96" s="15" t="n">
        <f aca="false">MIN(Inputs!$C$4+B96-1,99)</f>
        <v>81</v>
      </c>
      <c r="D96" s="55" t="n">
        <f aca="false">Inputs!$C$30</f>
        <v>0.07</v>
      </c>
      <c r="E96" s="15" t="n">
        <f aca="false">R95</f>
        <v>0</v>
      </c>
      <c r="F96" s="56" t="n">
        <f aca="false">Q95</f>
        <v>93778.7155154055</v>
      </c>
      <c r="G96" s="56" t="n">
        <f aca="false">IF(AND(MOD(A96-1,12)=0,B96&lt;=Inputs!$C$7,E96=0),Inputs!$C$6,0)</f>
        <v>0</v>
      </c>
      <c r="H96" s="56" t="n">
        <f aca="false">IF(B96=1,G96*Inputs!$C$9,0)</f>
        <v>0</v>
      </c>
      <c r="I96" s="56" t="n">
        <f aca="false">I95+G96</f>
        <v>120000</v>
      </c>
      <c r="J96" s="56" t="n">
        <f aca="false">(F96+G96+H96)*((1+D96)^(1/12)-1)</f>
        <v>530.238491768221</v>
      </c>
      <c r="K96" s="56" t="n">
        <f aca="false">(F96+G96+H96+J96)*(Inputs!$C$14+IF(B96&lt;=10,Inputs!$C$12,Inputs!$C$13))/12</f>
        <v>196.476987514945</v>
      </c>
      <c r="L96" s="56" t="n">
        <f aca="false">IF(OR(E96=1,A96&lt;=Inputs!$C$15),0,MAX(Inputs!$C$8*I96-(F96+G96+H96+J96-K96),0))</f>
        <v>27087.5229803412</v>
      </c>
      <c r="M96" s="56" t="n">
        <f aca="false">L96*INDEX(Rates!$B$2:$C$101,C96+1,IF(Inputs!$C$5="Male",1,2))/1000/12*Inputs!$C$16</f>
        <v>132.096820400797</v>
      </c>
      <c r="N96" s="56" t="n">
        <f aca="false">IF($V$1=1,MAX(F96+G96+H96+J96-K96-M96,0)*Inputs!$C$22/12,0)</f>
        <v>626.535867995053</v>
      </c>
      <c r="O96" s="56" t="n">
        <f aca="false">IF(AND(MOD(A96,12)=0,B96&gt;=Inputs!$C$18),MAX(F96+G96+H96+J96-K96-M96-N96,0)*Inputs!$C$17,0)</f>
        <v>0</v>
      </c>
      <c r="P96" s="56" t="n">
        <f aca="false">F96+G96+H96+J96-K96-M96-N96+O96</f>
        <v>93353.8443312629</v>
      </c>
      <c r="Q96" s="56" t="n">
        <f aca="false">IF(OR(E96=1,P96&lt;=0),0,P96)</f>
        <v>93353.8443312629</v>
      </c>
      <c r="R96" s="15" t="n">
        <f aca="false">IF(OR(E96=1,AND(P96&lt;=0,I96&gt;0)),1,0)</f>
        <v>0</v>
      </c>
      <c r="S96" s="15" t="n">
        <f aca="false">IF(L96&gt;0,1,0)</f>
        <v>1</v>
      </c>
    </row>
    <row r="97" customFormat="false" ht="15" hidden="false" customHeight="false" outlineLevel="0" collapsed="false">
      <c r="A97" s="15" t="n">
        <v>96</v>
      </c>
      <c r="B97" s="15" t="n">
        <f aca="false">INT((A97-1)/12)+1</f>
        <v>8</v>
      </c>
      <c r="C97" s="15" t="n">
        <f aca="false">MIN(Inputs!$C$4+B97-1,99)</f>
        <v>81</v>
      </c>
      <c r="D97" s="55" t="n">
        <f aca="false">Inputs!$C$30</f>
        <v>0.07</v>
      </c>
      <c r="E97" s="15" t="n">
        <f aca="false">R96</f>
        <v>0</v>
      </c>
      <c r="F97" s="56" t="n">
        <f aca="false">Q96</f>
        <v>93353.8443312629</v>
      </c>
      <c r="G97" s="56" t="n">
        <f aca="false">IF(AND(MOD(A97-1,12)=0,B97&lt;=Inputs!$C$7,E97=0),Inputs!$C$6,0)</f>
        <v>0</v>
      </c>
      <c r="H97" s="56" t="n">
        <f aca="false">IF(B97=1,G97*Inputs!$C$9,0)</f>
        <v>0</v>
      </c>
      <c r="I97" s="56" t="n">
        <f aca="false">I96+G97</f>
        <v>120000</v>
      </c>
      <c r="J97" s="56" t="n">
        <f aca="false">(F97+G97+H97)*((1+D97)^(1/12)-1)</f>
        <v>527.83620832216</v>
      </c>
      <c r="K97" s="56" t="n">
        <f aca="false">(F97+G97+H97+J97)*(Inputs!$C$14+IF(B97&lt;=10,Inputs!$C$12,Inputs!$C$13))/12</f>
        <v>195.586834457469</v>
      </c>
      <c r="L97" s="56" t="n">
        <f aca="false">IF(OR(E97=1,A97&lt;=Inputs!$C$15),0,MAX(Inputs!$C$8*I97-(F97+G97+H97+J97-K97),0))</f>
        <v>27513.9062948724</v>
      </c>
      <c r="M97" s="56" t="n">
        <f aca="false">L97*INDEX(Rates!$B$2:$C$101,C97+1,IF(Inputs!$C$5="Male",1,2))/1000/12*Inputs!$C$16</f>
        <v>134.176149697994</v>
      </c>
      <c r="N97" s="56" t="n">
        <f aca="false">IF($V$1=1,MAX(F97+G97+H97+J97-K97-M97,0)*Inputs!$C$22/12,0)</f>
        <v>623.679450369531</v>
      </c>
      <c r="O97" s="56" t="n">
        <f aca="false">IF(AND(MOD(A97,12)=0,B97&gt;=Inputs!$C$18),MAX(F97+G97+H97+J97-K97-M97-N97,0)*Inputs!$C$17,0)</f>
        <v>0</v>
      </c>
      <c r="P97" s="56" t="n">
        <f aca="false">F97+G97+H97+J97-K97-M97-N97+O97</f>
        <v>92928.2381050601</v>
      </c>
      <c r="Q97" s="56" t="n">
        <f aca="false">IF(OR(E97=1,P97&lt;=0),0,P97)</f>
        <v>92928.2381050601</v>
      </c>
      <c r="R97" s="15" t="n">
        <f aca="false">IF(OR(E97=1,AND(P97&lt;=0,I97&gt;0)),1,0)</f>
        <v>0</v>
      </c>
      <c r="S97" s="15" t="n">
        <f aca="false">IF(L97&gt;0,1,0)</f>
        <v>1</v>
      </c>
    </row>
    <row r="98" customFormat="false" ht="15" hidden="false" customHeight="false" outlineLevel="0" collapsed="false">
      <c r="A98" s="15" t="n">
        <v>97</v>
      </c>
      <c r="B98" s="15" t="n">
        <f aca="false">INT((A98-1)/12)+1</f>
        <v>9</v>
      </c>
      <c r="C98" s="15" t="n">
        <f aca="false">MIN(Inputs!$C$4+B98-1,99)</f>
        <v>82</v>
      </c>
      <c r="D98" s="55" t="n">
        <f aca="false">Inputs!$C$30</f>
        <v>0.07</v>
      </c>
      <c r="E98" s="15" t="n">
        <f aca="false">R97</f>
        <v>0</v>
      </c>
      <c r="F98" s="56" t="n">
        <f aca="false">Q97</f>
        <v>92928.2381050601</v>
      </c>
      <c r="G98" s="56" t="n">
        <f aca="false">IF(AND(MOD(A98-1,12)=0,B98&lt;=Inputs!$C$7,E98=0),Inputs!$C$6,0)</f>
        <v>0</v>
      </c>
      <c r="H98" s="56" t="n">
        <f aca="false">IF(B98=1,G98*Inputs!$C$9,0)</f>
        <v>0</v>
      </c>
      <c r="I98" s="56" t="n">
        <f aca="false">I97+G98</f>
        <v>120000</v>
      </c>
      <c r="J98" s="56" t="n">
        <f aca="false">(F98+G98+H98)*((1+D98)^(1/12)-1)</f>
        <v>525.429768841424</v>
      </c>
      <c r="K98" s="56" t="n">
        <f aca="false">(F98+G98+H98+J98)*(Inputs!$C$14+IF(B98&lt;=10,Inputs!$C$12,Inputs!$C$13))/12</f>
        <v>194.695141403961</v>
      </c>
      <c r="L98" s="56" t="n">
        <f aca="false">IF(OR(E98=1,A98&lt;=Inputs!$C$15),0,MAX(Inputs!$C$8*I98-(F98+G98+H98+J98-K98),0))</f>
        <v>27941.0272675025</v>
      </c>
      <c r="M98" s="56" t="n">
        <f aca="false">L98*INDEX(Rates!$B$2:$C$101,C98+1,IF(Inputs!$C$5="Male",1,2))/1000/12*Inputs!$C$16</f>
        <v>154.350891463562</v>
      </c>
      <c r="N98" s="56" t="n">
        <f aca="false">IF($V$1=1,MAX(F98+G98+H98+J98-K98-M98,0)*Inputs!$C$22/12,0)</f>
        <v>620.697478940227</v>
      </c>
      <c r="O98" s="56" t="n">
        <f aca="false">IF(AND(MOD(A98,12)=0,B98&gt;=Inputs!$C$18),MAX(F98+G98+H98+J98-K98-M98-N98,0)*Inputs!$C$17,0)</f>
        <v>0</v>
      </c>
      <c r="P98" s="56" t="n">
        <f aca="false">F98+G98+H98+J98-K98-M98-N98+O98</f>
        <v>92483.9243620938</v>
      </c>
      <c r="Q98" s="56" t="n">
        <f aca="false">IF(OR(E98=1,P98&lt;=0),0,P98)</f>
        <v>92483.9243620938</v>
      </c>
      <c r="R98" s="15" t="n">
        <f aca="false">IF(OR(E98=1,AND(P98&lt;=0,I98&gt;0)),1,0)</f>
        <v>0</v>
      </c>
      <c r="S98" s="15" t="n">
        <f aca="false">IF(L98&gt;0,1,0)</f>
        <v>1</v>
      </c>
    </row>
    <row r="99" customFormat="false" ht="15" hidden="false" customHeight="false" outlineLevel="0" collapsed="false">
      <c r="A99" s="15" t="n">
        <v>98</v>
      </c>
      <c r="B99" s="15" t="n">
        <f aca="false">INT((A99-1)/12)+1</f>
        <v>9</v>
      </c>
      <c r="C99" s="15" t="n">
        <f aca="false">MIN(Inputs!$C$4+B99-1,99)</f>
        <v>82</v>
      </c>
      <c r="D99" s="55" t="n">
        <f aca="false">Inputs!$C$30</f>
        <v>0.07</v>
      </c>
      <c r="E99" s="15" t="n">
        <f aca="false">R98</f>
        <v>0</v>
      </c>
      <c r="F99" s="56" t="n">
        <f aca="false">Q98</f>
        <v>92483.9243620938</v>
      </c>
      <c r="G99" s="56" t="n">
        <f aca="false">IF(AND(MOD(A99-1,12)=0,B99&lt;=Inputs!$C$7,E99=0),Inputs!$C$6,0)</f>
        <v>0</v>
      </c>
      <c r="H99" s="56" t="n">
        <f aca="false">IF(B99=1,G99*Inputs!$C$9,0)</f>
        <v>0</v>
      </c>
      <c r="I99" s="56" t="n">
        <f aca="false">I98+G99</f>
        <v>120000</v>
      </c>
      <c r="J99" s="56" t="n">
        <f aca="false">(F99+G99+H99)*((1+D99)^(1/12)-1)</f>
        <v>522.917554341071</v>
      </c>
      <c r="K99" s="56" t="n">
        <f aca="false">(F99+G99+H99+J99)*(Inputs!$C$14+IF(B99&lt;=10,Inputs!$C$12,Inputs!$C$13))/12</f>
        <v>193.764253992573</v>
      </c>
      <c r="L99" s="56" t="n">
        <f aca="false">IF(OR(E99=1,A99&lt;=Inputs!$C$15),0,MAX(Inputs!$C$8*I99-(F99+G99+H99+J99-K99),0))</f>
        <v>28386.9223375578</v>
      </c>
      <c r="M99" s="56" t="n">
        <f aca="false">L99*INDEX(Rates!$B$2:$C$101,C99+1,IF(Inputs!$C$5="Male",1,2))/1000/12*Inputs!$C$16</f>
        <v>156.814090146392</v>
      </c>
      <c r="N99" s="56" t="n">
        <f aca="false">IF($V$1=1,MAX(F99+G99+H99+J99-K99-M99,0)*Inputs!$C$22/12,0)</f>
        <v>617.708423815306</v>
      </c>
      <c r="O99" s="56" t="n">
        <f aca="false">IF(AND(MOD(A99,12)=0,B99&gt;=Inputs!$C$18),MAX(F99+G99+H99+J99-K99-M99-N99,0)*Inputs!$C$17,0)</f>
        <v>0</v>
      </c>
      <c r="P99" s="56" t="n">
        <f aca="false">F99+G99+H99+J99-K99-M99-N99+O99</f>
        <v>92038.5551484806</v>
      </c>
      <c r="Q99" s="56" t="n">
        <f aca="false">IF(OR(E99=1,P99&lt;=0),0,P99)</f>
        <v>92038.5551484806</v>
      </c>
      <c r="R99" s="15" t="n">
        <f aca="false">IF(OR(E99=1,AND(P99&lt;=0,I99&gt;0)),1,0)</f>
        <v>0</v>
      </c>
      <c r="S99" s="15" t="n">
        <f aca="false">IF(L99&gt;0,1,0)</f>
        <v>1</v>
      </c>
    </row>
    <row r="100" customFormat="false" ht="15" hidden="false" customHeight="false" outlineLevel="0" collapsed="false">
      <c r="A100" s="15" t="n">
        <v>99</v>
      </c>
      <c r="B100" s="15" t="n">
        <f aca="false">INT((A100-1)/12)+1</f>
        <v>9</v>
      </c>
      <c r="C100" s="15" t="n">
        <f aca="false">MIN(Inputs!$C$4+B100-1,99)</f>
        <v>82</v>
      </c>
      <c r="D100" s="55" t="n">
        <f aca="false">Inputs!$C$30</f>
        <v>0.07</v>
      </c>
      <c r="E100" s="15" t="n">
        <f aca="false">R99</f>
        <v>0</v>
      </c>
      <c r="F100" s="56" t="n">
        <f aca="false">Q99</f>
        <v>92038.5551484806</v>
      </c>
      <c r="G100" s="56" t="n">
        <f aca="false">IF(AND(MOD(A100-1,12)=0,B100&lt;=Inputs!$C$7,E100=0),Inputs!$C$6,0)</f>
        <v>0</v>
      </c>
      <c r="H100" s="56" t="n">
        <f aca="false">IF(B100=1,G100*Inputs!$C$9,0)</f>
        <v>0</v>
      </c>
      <c r="I100" s="56" t="n">
        <f aca="false">I99+G100</f>
        <v>120000</v>
      </c>
      <c r="J100" s="56" t="n">
        <f aca="false">(F100+G100+H100)*((1+D100)^(1/12)-1)</f>
        <v>520.399372056227</v>
      </c>
      <c r="K100" s="56" t="n">
        <f aca="false">(F100+G100+H100+J100)*(Inputs!$C$14+IF(B100&lt;=10,Inputs!$C$12,Inputs!$C$13))/12</f>
        <v>192.831155251118</v>
      </c>
      <c r="L100" s="56" t="n">
        <f aca="false">IF(OR(E100=1,A100&lt;=Inputs!$C$15),0,MAX(Inputs!$C$8*I100-(F100+G100+H100+J100-K100),0))</f>
        <v>28833.8766347143</v>
      </c>
      <c r="M100" s="56" t="n">
        <f aca="false">L100*INDEX(Rates!$B$2:$C$101,C100+1,IF(Inputs!$C$5="Male",1,2))/1000/12*Inputs!$C$16</f>
        <v>159.283140176268</v>
      </c>
      <c r="N100" s="56" t="n">
        <f aca="false">IF($V$1=1,MAX(F100+G100+H100+J100-K100-M100,0)*Inputs!$C$22/12,0)</f>
        <v>614.712268167396</v>
      </c>
      <c r="O100" s="56" t="n">
        <f aca="false">IF(AND(MOD(A100,12)=0,B100&gt;=Inputs!$C$18),MAX(F100+G100+H100+J100-K100-M100-N100,0)*Inputs!$C$17,0)</f>
        <v>0</v>
      </c>
      <c r="P100" s="56" t="n">
        <f aca="false">F100+G100+H100+J100-K100-M100-N100+O100</f>
        <v>91592.127956942</v>
      </c>
      <c r="Q100" s="56" t="n">
        <f aca="false">IF(OR(E100=1,P100&lt;=0),0,P100)</f>
        <v>91592.127956942</v>
      </c>
      <c r="R100" s="15" t="n">
        <f aca="false">IF(OR(E100=1,AND(P100&lt;=0,I100&gt;0)),1,0)</f>
        <v>0</v>
      </c>
      <c r="S100" s="15" t="n">
        <f aca="false">IF(L100&gt;0,1,0)</f>
        <v>1</v>
      </c>
    </row>
    <row r="101" customFormat="false" ht="15" hidden="false" customHeight="false" outlineLevel="0" collapsed="false">
      <c r="A101" s="15" t="n">
        <v>100</v>
      </c>
      <c r="B101" s="15" t="n">
        <f aca="false">INT((A101-1)/12)+1</f>
        <v>9</v>
      </c>
      <c r="C101" s="15" t="n">
        <f aca="false">MIN(Inputs!$C$4+B101-1,99)</f>
        <v>82</v>
      </c>
      <c r="D101" s="55" t="n">
        <f aca="false">Inputs!$C$30</f>
        <v>0.07</v>
      </c>
      <c r="E101" s="15" t="n">
        <f aca="false">R100</f>
        <v>0</v>
      </c>
      <c r="F101" s="56" t="n">
        <f aca="false">Q100</f>
        <v>91592.127956942</v>
      </c>
      <c r="G101" s="56" t="n">
        <f aca="false">IF(AND(MOD(A101-1,12)=0,B101&lt;=Inputs!$C$7,E101=0),Inputs!$C$6,0)</f>
        <v>0</v>
      </c>
      <c r="H101" s="56" t="n">
        <f aca="false">IF(B101=1,G101*Inputs!$C$9,0)</f>
        <v>0</v>
      </c>
      <c r="I101" s="56" t="n">
        <f aca="false">I100+G101</f>
        <v>120000</v>
      </c>
      <c r="J101" s="56" t="n">
        <f aca="false">(F101+G101+H101)*((1+D101)^(1/12)-1)</f>
        <v>517.875207810377</v>
      </c>
      <c r="K101" s="56" t="n">
        <f aca="false">(F101+G101+H101+J101)*(Inputs!$C$14+IF(B101&lt;=10,Inputs!$C$12,Inputs!$C$13))/12</f>
        <v>191.895839926567</v>
      </c>
      <c r="L101" s="56" t="n">
        <f aca="false">IF(OR(E101=1,A101&lt;=Inputs!$C$15),0,MAX(Inputs!$C$8*I101-(F101+G101+H101+J101-K101),0))</f>
        <v>29281.8926751742</v>
      </c>
      <c r="M101" s="56" t="n">
        <f aca="false">L101*INDEX(Rates!$B$2:$C$101,C101+1,IF(Inputs!$C$5="Male",1,2))/1000/12*Inputs!$C$16</f>
        <v>161.758055453108</v>
      </c>
      <c r="N101" s="56" t="n">
        <f aca="false">IF($V$1=1,MAX(F101+G101+H101+J101-K101-M101,0)*Inputs!$C$22/12,0)</f>
        <v>611.708995129151</v>
      </c>
      <c r="O101" s="56" t="n">
        <f aca="false">IF(AND(MOD(A101,12)=0,B101&gt;=Inputs!$C$18),MAX(F101+G101+H101+J101-K101-M101-N101,0)*Inputs!$C$17,0)</f>
        <v>0</v>
      </c>
      <c r="P101" s="56" t="n">
        <f aca="false">F101+G101+H101+J101-K101-M101-N101+O101</f>
        <v>91144.6402742436</v>
      </c>
      <c r="Q101" s="56" t="n">
        <f aca="false">IF(OR(E101=1,P101&lt;=0),0,P101)</f>
        <v>91144.6402742436</v>
      </c>
      <c r="R101" s="15" t="n">
        <f aca="false">IF(OR(E101=1,AND(P101&lt;=0,I101&gt;0)),1,0)</f>
        <v>0</v>
      </c>
      <c r="S101" s="15" t="n">
        <f aca="false">IF(L101&gt;0,1,0)</f>
        <v>1</v>
      </c>
    </row>
    <row r="102" customFormat="false" ht="15" hidden="false" customHeight="false" outlineLevel="0" collapsed="false">
      <c r="A102" s="15" t="n">
        <v>101</v>
      </c>
      <c r="B102" s="15" t="n">
        <f aca="false">INT((A102-1)/12)+1</f>
        <v>9</v>
      </c>
      <c r="C102" s="15" t="n">
        <f aca="false">MIN(Inputs!$C$4+B102-1,99)</f>
        <v>82</v>
      </c>
      <c r="D102" s="55" t="n">
        <f aca="false">Inputs!$C$30</f>
        <v>0.07</v>
      </c>
      <c r="E102" s="15" t="n">
        <f aca="false">R101</f>
        <v>0</v>
      </c>
      <c r="F102" s="56" t="n">
        <f aca="false">Q101</f>
        <v>91144.6402742436</v>
      </c>
      <c r="G102" s="56" t="n">
        <f aca="false">IF(AND(MOD(A102-1,12)=0,B102&lt;=Inputs!$C$7,E102=0),Inputs!$C$6,0)</f>
        <v>0</v>
      </c>
      <c r="H102" s="56" t="n">
        <f aca="false">IF(B102=1,G102*Inputs!$C$9,0)</f>
        <v>0</v>
      </c>
      <c r="I102" s="56" t="n">
        <f aca="false">I101+G102</f>
        <v>120000</v>
      </c>
      <c r="J102" s="56" t="n">
        <f aca="false">(F102+G102+H102)*((1+D102)^(1/12)-1)</f>
        <v>515.345047393327</v>
      </c>
      <c r="K102" s="56" t="n">
        <f aca="false">(F102+G102+H102+J102)*(Inputs!$C$14+IF(B102&lt;=10,Inputs!$C$12,Inputs!$C$13))/12</f>
        <v>190.95830275341</v>
      </c>
      <c r="L102" s="56" t="n">
        <f aca="false">IF(OR(E102=1,A102&lt;=Inputs!$C$15),0,MAX(Inputs!$C$8*I102-(F102+G102+H102+J102-K102),0))</f>
        <v>29730.9729811165</v>
      </c>
      <c r="M102" s="56" t="n">
        <f aca="false">L102*INDEX(Rates!$B$2:$C$101,C102+1,IF(Inputs!$C$5="Male",1,2))/1000/12*Inputs!$C$16</f>
        <v>164.238849909851</v>
      </c>
      <c r="N102" s="56" t="n">
        <f aca="false">IF($V$1=1,MAX(F102+G102+H102+J102-K102-M102,0)*Inputs!$C$22/12,0)</f>
        <v>608.698587793158</v>
      </c>
      <c r="O102" s="56" t="n">
        <f aca="false">IF(AND(MOD(A102,12)=0,B102&gt;=Inputs!$C$18),MAX(F102+G102+H102+J102-K102-M102-N102,0)*Inputs!$C$17,0)</f>
        <v>0</v>
      </c>
      <c r="P102" s="56" t="n">
        <f aca="false">F102+G102+H102+J102-K102-M102-N102+O102</f>
        <v>90696.0895811805</v>
      </c>
      <c r="Q102" s="56" t="n">
        <f aca="false">IF(OR(E102=1,P102&lt;=0),0,P102)</f>
        <v>90696.0895811805</v>
      </c>
      <c r="R102" s="15" t="n">
        <f aca="false">IF(OR(E102=1,AND(P102&lt;=0,I102&gt;0)),1,0)</f>
        <v>0</v>
      </c>
      <c r="S102" s="15" t="n">
        <f aca="false">IF(L102&gt;0,1,0)</f>
        <v>1</v>
      </c>
    </row>
    <row r="103" customFormat="false" ht="15" hidden="false" customHeight="false" outlineLevel="0" collapsed="false">
      <c r="A103" s="15" t="n">
        <v>102</v>
      </c>
      <c r="B103" s="15" t="n">
        <f aca="false">INT((A103-1)/12)+1</f>
        <v>9</v>
      </c>
      <c r="C103" s="15" t="n">
        <f aca="false">MIN(Inputs!$C$4+B103-1,99)</f>
        <v>82</v>
      </c>
      <c r="D103" s="55" t="n">
        <f aca="false">Inputs!$C$30</f>
        <v>0.07</v>
      </c>
      <c r="E103" s="15" t="n">
        <f aca="false">R102</f>
        <v>0</v>
      </c>
      <c r="F103" s="56" t="n">
        <f aca="false">Q102</f>
        <v>90696.0895811805</v>
      </c>
      <c r="G103" s="56" t="n">
        <f aca="false">IF(AND(MOD(A103-1,12)=0,B103&lt;=Inputs!$C$7,E103=0),Inputs!$C$6,0)</f>
        <v>0</v>
      </c>
      <c r="H103" s="56" t="n">
        <f aca="false">IF(B103=1,G103*Inputs!$C$9,0)</f>
        <v>0</v>
      </c>
      <c r="I103" s="56" t="n">
        <f aca="false">I102+G103</f>
        <v>120000</v>
      </c>
      <c r="J103" s="56" t="n">
        <f aca="false">(F103+G103+H103)*((1+D103)^(1/12)-1)</f>
        <v>512.808876561127</v>
      </c>
      <c r="K103" s="56" t="n">
        <f aca="false">(F103+G103+H103+J103)*(Inputs!$C$14+IF(B103&lt;=10,Inputs!$C$12,Inputs!$C$13))/12</f>
        <v>190.018538453628</v>
      </c>
      <c r="L103" s="56" t="n">
        <f aca="false">IF(OR(E103=1,A103&lt;=Inputs!$C$15),0,MAX(Inputs!$C$8*I103-(F103+G103+H103+J103-K103),0))</f>
        <v>30181.120080712</v>
      </c>
      <c r="M103" s="56" t="n">
        <f aca="false">L103*INDEX(Rates!$B$2:$C$101,C103+1,IF(Inputs!$C$5="Male",1,2))/1000/12*Inputs!$C$16</f>
        <v>166.725537512533</v>
      </c>
      <c r="N103" s="56" t="n">
        <f aca="false">IF($V$1=1,MAX(F103+G103+H103+J103-K103-M103,0)*Inputs!$C$22/12,0)</f>
        <v>605.681029211836</v>
      </c>
      <c r="O103" s="56" t="n">
        <f aca="false">IF(AND(MOD(A103,12)=0,B103&gt;=Inputs!$C$18),MAX(F103+G103+H103+J103-K103-M103-N103,0)*Inputs!$C$17,0)</f>
        <v>0</v>
      </c>
      <c r="P103" s="56" t="n">
        <f aca="false">F103+G103+H103+J103-K103-M103-N103+O103</f>
        <v>90246.4733525636</v>
      </c>
      <c r="Q103" s="56" t="n">
        <f aca="false">IF(OR(E103=1,P103&lt;=0),0,P103)</f>
        <v>90246.4733525636</v>
      </c>
      <c r="R103" s="15" t="n">
        <f aca="false">IF(OR(E103=1,AND(P103&lt;=0,I103&gt;0)),1,0)</f>
        <v>0</v>
      </c>
      <c r="S103" s="15" t="n">
        <f aca="false">IF(L103&gt;0,1,0)</f>
        <v>1</v>
      </c>
    </row>
    <row r="104" customFormat="false" ht="15" hidden="false" customHeight="false" outlineLevel="0" collapsed="false">
      <c r="A104" s="15" t="n">
        <v>103</v>
      </c>
      <c r="B104" s="15" t="n">
        <f aca="false">INT((A104-1)/12)+1</f>
        <v>9</v>
      </c>
      <c r="C104" s="15" t="n">
        <f aca="false">MIN(Inputs!$C$4+B104-1,99)</f>
        <v>82</v>
      </c>
      <c r="D104" s="55" t="n">
        <f aca="false">Inputs!$C$30</f>
        <v>0.07</v>
      </c>
      <c r="E104" s="15" t="n">
        <f aca="false">R103</f>
        <v>0</v>
      </c>
      <c r="F104" s="56" t="n">
        <f aca="false">Q103</f>
        <v>90246.4733525636</v>
      </c>
      <c r="G104" s="56" t="n">
        <f aca="false">IF(AND(MOD(A104-1,12)=0,B104&lt;=Inputs!$C$7,E104=0),Inputs!$C$6,0)</f>
        <v>0</v>
      </c>
      <c r="H104" s="56" t="n">
        <f aca="false">IF(B104=1,G104*Inputs!$C$9,0)</f>
        <v>0</v>
      </c>
      <c r="I104" s="56" t="n">
        <f aca="false">I103+G104</f>
        <v>120000</v>
      </c>
      <c r="J104" s="56" t="n">
        <f aca="false">(F104+G104+H104)*((1+D104)^(1/12)-1)</f>
        <v>510.26668103599</v>
      </c>
      <c r="K104" s="56" t="n">
        <f aca="false">(F104+G104+H104+J104)*(Inputs!$C$14+IF(B104&lt;=10,Inputs!$C$12,Inputs!$C$13))/12</f>
        <v>189.076541736666</v>
      </c>
      <c r="L104" s="56" t="n">
        <f aca="false">IF(OR(E104=1,A104&lt;=Inputs!$C$15),0,MAX(Inputs!$C$8*I104-(F104+G104+H104+J104-K104),0))</f>
        <v>30632.3365081371</v>
      </c>
      <c r="M104" s="56" t="n">
        <f aca="false">L104*INDEX(Rates!$B$2:$C$101,C104+1,IF(Inputs!$C$5="Male",1,2))/1000/12*Inputs!$C$16</f>
        <v>169.218132260367</v>
      </c>
      <c r="N104" s="56" t="n">
        <f aca="false">IF($V$1=1,MAX(F104+G104+H104+J104-K104-M104,0)*Inputs!$C$22/12,0)</f>
        <v>602.65630239735</v>
      </c>
      <c r="O104" s="56" t="n">
        <f aca="false">IF(AND(MOD(A104,12)=0,B104&gt;=Inputs!$C$18),MAX(F104+G104+H104+J104-K104-M104-N104,0)*Inputs!$C$17,0)</f>
        <v>0</v>
      </c>
      <c r="P104" s="56" t="n">
        <f aca="false">F104+G104+H104+J104-K104-M104-N104+O104</f>
        <v>89795.7890572052</v>
      </c>
      <c r="Q104" s="56" t="n">
        <f aca="false">IF(OR(E104=1,P104&lt;=0),0,P104)</f>
        <v>89795.7890572052</v>
      </c>
      <c r="R104" s="15" t="n">
        <f aca="false">IF(OR(E104=1,AND(P104&lt;=0,I104&gt;0)),1,0)</f>
        <v>0</v>
      </c>
      <c r="S104" s="15" t="n">
        <f aca="false">IF(L104&gt;0,1,0)</f>
        <v>1</v>
      </c>
    </row>
    <row r="105" customFormat="false" ht="15" hidden="false" customHeight="false" outlineLevel="0" collapsed="false">
      <c r="A105" s="15" t="n">
        <v>104</v>
      </c>
      <c r="B105" s="15" t="n">
        <f aca="false">INT((A105-1)/12)+1</f>
        <v>9</v>
      </c>
      <c r="C105" s="15" t="n">
        <f aca="false">MIN(Inputs!$C$4+B105-1,99)</f>
        <v>82</v>
      </c>
      <c r="D105" s="55" t="n">
        <f aca="false">Inputs!$C$30</f>
        <v>0.07</v>
      </c>
      <c r="E105" s="15" t="n">
        <f aca="false">R104</f>
        <v>0</v>
      </c>
      <c r="F105" s="56" t="n">
        <f aca="false">Q104</f>
        <v>89795.7890572052</v>
      </c>
      <c r="G105" s="56" t="n">
        <f aca="false">IF(AND(MOD(A105-1,12)=0,B105&lt;=Inputs!$C$7,E105=0),Inputs!$C$6,0)</f>
        <v>0</v>
      </c>
      <c r="H105" s="56" t="n">
        <f aca="false">IF(B105=1,G105*Inputs!$C$9,0)</f>
        <v>0</v>
      </c>
      <c r="I105" s="56" t="n">
        <f aca="false">I104+G105</f>
        <v>120000</v>
      </c>
      <c r="J105" s="56" t="n">
        <f aca="false">(F105+G105+H105)*((1+D105)^(1/12)-1)</f>
        <v>507.718446506214</v>
      </c>
      <c r="K105" s="56" t="n">
        <f aca="false">(F105+G105+H105+J105)*(Inputs!$C$14+IF(B105&lt;=10,Inputs!$C$12,Inputs!$C$13))/12</f>
        <v>188.132307299399</v>
      </c>
      <c r="L105" s="56" t="n">
        <f aca="false">IF(OR(E105=1,A105&lt;=Inputs!$C$15),0,MAX(Inputs!$C$8*I105-(F105+G105+H105+J105-K105),0))</f>
        <v>31084.624803588</v>
      </c>
      <c r="M105" s="56" t="n">
        <f aca="false">L105*INDEX(Rates!$B$2:$C$101,C105+1,IF(Inputs!$C$5="Male",1,2))/1000/12*Inputs!$C$16</f>
        <v>171.716648185821</v>
      </c>
      <c r="N105" s="56" t="n">
        <f aca="false">IF($V$1=1,MAX(F105+G105+H105+J105-K105-M105,0)*Inputs!$C$22/12,0)</f>
        <v>599.624390321508</v>
      </c>
      <c r="O105" s="56" t="n">
        <f aca="false">IF(AND(MOD(A105,12)=0,B105&gt;=Inputs!$C$18),MAX(F105+G105+H105+J105-K105-M105-N105,0)*Inputs!$C$17,0)</f>
        <v>0</v>
      </c>
      <c r="P105" s="56" t="n">
        <f aca="false">F105+G105+H105+J105-K105-M105-N105+O105</f>
        <v>89344.0341579047</v>
      </c>
      <c r="Q105" s="56" t="n">
        <f aca="false">IF(OR(E105=1,P105&lt;=0),0,P105)</f>
        <v>89344.0341579047</v>
      </c>
      <c r="R105" s="15" t="n">
        <f aca="false">IF(OR(E105=1,AND(P105&lt;=0,I105&gt;0)),1,0)</f>
        <v>0</v>
      </c>
      <c r="S105" s="15" t="n">
        <f aca="false">IF(L105&gt;0,1,0)</f>
        <v>1</v>
      </c>
    </row>
    <row r="106" customFormat="false" ht="15" hidden="false" customHeight="false" outlineLevel="0" collapsed="false">
      <c r="A106" s="15" t="n">
        <v>105</v>
      </c>
      <c r="B106" s="15" t="n">
        <f aca="false">INT((A106-1)/12)+1</f>
        <v>9</v>
      </c>
      <c r="C106" s="15" t="n">
        <f aca="false">MIN(Inputs!$C$4+B106-1,99)</f>
        <v>82</v>
      </c>
      <c r="D106" s="55" t="n">
        <f aca="false">Inputs!$C$30</f>
        <v>0.07</v>
      </c>
      <c r="E106" s="15" t="n">
        <f aca="false">R105</f>
        <v>0</v>
      </c>
      <c r="F106" s="56" t="n">
        <f aca="false">Q105</f>
        <v>89344.0341579047</v>
      </c>
      <c r="G106" s="56" t="n">
        <f aca="false">IF(AND(MOD(A106-1,12)=0,B106&lt;=Inputs!$C$7,E106=0),Inputs!$C$6,0)</f>
        <v>0</v>
      </c>
      <c r="H106" s="56" t="n">
        <f aca="false">IF(B106=1,G106*Inputs!$C$9,0)</f>
        <v>0</v>
      </c>
      <c r="I106" s="56" t="n">
        <f aca="false">I105+G106</f>
        <v>120000</v>
      </c>
      <c r="J106" s="56" t="n">
        <f aca="false">(F106+G106+H106)*((1+D106)^(1/12)-1)</f>
        <v>505.164158626096</v>
      </c>
      <c r="K106" s="56" t="n">
        <f aca="false">(F106+G106+H106+J106)*(Inputs!$C$14+IF(B106&lt;=10,Inputs!$C$12,Inputs!$C$13))/12</f>
        <v>187.185829826106</v>
      </c>
      <c r="L106" s="56" t="n">
        <f aca="false">IF(OR(E106=1,A106&lt;=Inputs!$C$15),0,MAX(Inputs!$C$8*I106-(F106+G106+H106+J106-K106),0))</f>
        <v>31537.9875132953</v>
      </c>
      <c r="M106" s="56" t="n">
        <f aca="false">L106*INDEX(Rates!$B$2:$C$101,C106+1,IF(Inputs!$C$5="Male",1,2))/1000/12*Inputs!$C$16</f>
        <v>174.221099354696</v>
      </c>
      <c r="N106" s="56" t="n">
        <f aca="false">IF($V$1=1,MAX(F106+G106+H106+J106-K106-M106,0)*Inputs!$C$22/12,0)</f>
        <v>596.585275915667</v>
      </c>
      <c r="O106" s="56" t="n">
        <f aca="false">IF(AND(MOD(A106,12)=0,B106&gt;=Inputs!$C$18),MAX(F106+G106+H106+J106-K106-M106-N106,0)*Inputs!$C$17,0)</f>
        <v>0</v>
      </c>
      <c r="P106" s="56" t="n">
        <f aca="false">F106+G106+H106+J106-K106-M106-N106+O106</f>
        <v>88891.2061114343</v>
      </c>
      <c r="Q106" s="56" t="n">
        <f aca="false">IF(OR(E106=1,P106&lt;=0),0,P106)</f>
        <v>88891.2061114343</v>
      </c>
      <c r="R106" s="15" t="n">
        <f aca="false">IF(OR(E106=1,AND(P106&lt;=0,I106&gt;0)),1,0)</f>
        <v>0</v>
      </c>
      <c r="S106" s="15" t="n">
        <f aca="false">IF(L106&gt;0,1,0)</f>
        <v>1</v>
      </c>
    </row>
    <row r="107" customFormat="false" ht="15" hidden="false" customHeight="false" outlineLevel="0" collapsed="false">
      <c r="A107" s="15" t="n">
        <v>106</v>
      </c>
      <c r="B107" s="15" t="n">
        <f aca="false">INT((A107-1)/12)+1</f>
        <v>9</v>
      </c>
      <c r="C107" s="15" t="n">
        <f aca="false">MIN(Inputs!$C$4+B107-1,99)</f>
        <v>82</v>
      </c>
      <c r="D107" s="55" t="n">
        <f aca="false">Inputs!$C$30</f>
        <v>0.07</v>
      </c>
      <c r="E107" s="15" t="n">
        <f aca="false">R106</f>
        <v>0</v>
      </c>
      <c r="F107" s="56" t="n">
        <f aca="false">Q106</f>
        <v>88891.2061114343</v>
      </c>
      <c r="G107" s="56" t="n">
        <f aca="false">IF(AND(MOD(A107-1,12)=0,B107&lt;=Inputs!$C$7,E107=0),Inputs!$C$6,0)</f>
        <v>0</v>
      </c>
      <c r="H107" s="56" t="n">
        <f aca="false">IF(B107=1,G107*Inputs!$C$9,0)</f>
        <v>0</v>
      </c>
      <c r="I107" s="56" t="n">
        <f aca="false">I106+G107</f>
        <v>120000</v>
      </c>
      <c r="J107" s="56" t="n">
        <f aca="false">(F107+G107+H107)*((1+D107)^(1/12)-1)</f>
        <v>502.603803015858</v>
      </c>
      <c r="K107" s="56" t="n">
        <f aca="false">(F107+G107+H107+J107)*(Inputs!$C$14+IF(B107&lt;=10,Inputs!$C$12,Inputs!$C$13))/12</f>
        <v>186.237103988438</v>
      </c>
      <c r="L107" s="56" t="n">
        <f aca="false">IF(OR(E107=1,A107&lt;=Inputs!$C$15),0,MAX(Inputs!$C$8*I107-(F107+G107+H107+J107-K107),0))</f>
        <v>31992.4271895383</v>
      </c>
      <c r="M107" s="56" t="n">
        <f aca="false">L107*INDEX(Rates!$B$2:$C$101,C107+1,IF(Inputs!$C$5="Male",1,2))/1000/12*Inputs!$C$16</f>
        <v>176.731499866208</v>
      </c>
      <c r="N107" s="56" t="n">
        <f aca="false">IF($V$1=1,MAX(F107+G107+H107+J107-K107-M107,0)*Inputs!$C$22/12,0)</f>
        <v>593.538942070637</v>
      </c>
      <c r="O107" s="56" t="n">
        <f aca="false">IF(AND(MOD(A107,12)=0,B107&gt;=Inputs!$C$18),MAX(F107+G107+H107+J107-K107-M107-N107,0)*Inputs!$C$17,0)</f>
        <v>0</v>
      </c>
      <c r="P107" s="56" t="n">
        <f aca="false">F107+G107+H107+J107-K107-M107-N107+O107</f>
        <v>88437.3023685249</v>
      </c>
      <c r="Q107" s="56" t="n">
        <f aca="false">IF(OR(E107=1,P107&lt;=0),0,P107)</f>
        <v>88437.3023685249</v>
      </c>
      <c r="R107" s="15" t="n">
        <f aca="false">IF(OR(E107=1,AND(P107&lt;=0,I107&gt;0)),1,0)</f>
        <v>0</v>
      </c>
      <c r="S107" s="15" t="n">
        <f aca="false">IF(L107&gt;0,1,0)</f>
        <v>1</v>
      </c>
    </row>
    <row r="108" customFormat="false" ht="15" hidden="false" customHeight="false" outlineLevel="0" collapsed="false">
      <c r="A108" s="15" t="n">
        <v>107</v>
      </c>
      <c r="B108" s="15" t="n">
        <f aca="false">INT((A108-1)/12)+1</f>
        <v>9</v>
      </c>
      <c r="C108" s="15" t="n">
        <f aca="false">MIN(Inputs!$C$4+B108-1,99)</f>
        <v>82</v>
      </c>
      <c r="D108" s="55" t="n">
        <f aca="false">Inputs!$C$30</f>
        <v>0.07</v>
      </c>
      <c r="E108" s="15" t="n">
        <f aca="false">R107</f>
        <v>0</v>
      </c>
      <c r="F108" s="56" t="n">
        <f aca="false">Q107</f>
        <v>88437.3023685249</v>
      </c>
      <c r="G108" s="56" t="n">
        <f aca="false">IF(AND(MOD(A108-1,12)=0,B108&lt;=Inputs!$C$7,E108=0),Inputs!$C$6,0)</f>
        <v>0</v>
      </c>
      <c r="H108" s="56" t="n">
        <f aca="false">IF(B108=1,G108*Inputs!$C$9,0)</f>
        <v>0</v>
      </c>
      <c r="I108" s="56" t="n">
        <f aca="false">I107+G108</f>
        <v>120000</v>
      </c>
      <c r="J108" s="56" t="n">
        <f aca="false">(F108+G108+H108)*((1+D108)^(1/12)-1)</f>
        <v>500.037365261561</v>
      </c>
      <c r="K108" s="56" t="n">
        <f aca="false">(F108+G108+H108+J108)*(Inputs!$C$14+IF(B108&lt;=10,Inputs!$C$12,Inputs!$C$13))/12</f>
        <v>185.286124445389</v>
      </c>
      <c r="L108" s="56" t="n">
        <f aca="false">IF(OR(E108=1,A108&lt;=Inputs!$C$15),0,MAX(Inputs!$C$8*I108-(F108+G108+H108+J108-K108),0))</f>
        <v>32447.9463906589</v>
      </c>
      <c r="M108" s="56" t="n">
        <f aca="false">L108*INDEX(Rates!$B$2:$C$101,C108+1,IF(Inputs!$C$5="Male",1,2))/1000/12*Inputs!$C$16</f>
        <v>179.247863853065</v>
      </c>
      <c r="N108" s="56" t="n">
        <f aca="false">IF($V$1=1,MAX(F108+G108+H108+J108-K108-M108,0)*Inputs!$C$22/12,0)</f>
        <v>590.485371636587</v>
      </c>
      <c r="O108" s="56" t="n">
        <f aca="false">IF(AND(MOD(A108,12)=0,B108&gt;=Inputs!$C$18),MAX(F108+G108+H108+J108-K108-M108-N108,0)*Inputs!$C$17,0)</f>
        <v>0</v>
      </c>
      <c r="P108" s="56" t="n">
        <f aca="false">F108+G108+H108+J108-K108-M108-N108+O108</f>
        <v>87982.3203738514</v>
      </c>
      <c r="Q108" s="56" t="n">
        <f aca="false">IF(OR(E108=1,P108&lt;=0),0,P108)</f>
        <v>87982.3203738514</v>
      </c>
      <c r="R108" s="15" t="n">
        <f aca="false">IF(OR(E108=1,AND(P108&lt;=0,I108&gt;0)),1,0)</f>
        <v>0</v>
      </c>
      <c r="S108" s="15" t="n">
        <f aca="false">IF(L108&gt;0,1,0)</f>
        <v>1</v>
      </c>
    </row>
    <row r="109" customFormat="false" ht="15" hidden="false" customHeight="false" outlineLevel="0" collapsed="false">
      <c r="A109" s="15" t="n">
        <v>108</v>
      </c>
      <c r="B109" s="15" t="n">
        <f aca="false">INT((A109-1)/12)+1</f>
        <v>9</v>
      </c>
      <c r="C109" s="15" t="n">
        <f aca="false">MIN(Inputs!$C$4+B109-1,99)</f>
        <v>82</v>
      </c>
      <c r="D109" s="55" t="n">
        <f aca="false">Inputs!$C$30</f>
        <v>0.07</v>
      </c>
      <c r="E109" s="15" t="n">
        <f aca="false">R108</f>
        <v>0</v>
      </c>
      <c r="F109" s="56" t="n">
        <f aca="false">Q108</f>
        <v>87982.3203738514</v>
      </c>
      <c r="G109" s="56" t="n">
        <f aca="false">IF(AND(MOD(A109-1,12)=0,B109&lt;=Inputs!$C$7,E109=0),Inputs!$C$6,0)</f>
        <v>0</v>
      </c>
      <c r="H109" s="56" t="n">
        <f aca="false">IF(B109=1,G109*Inputs!$C$9,0)</f>
        <v>0</v>
      </c>
      <c r="I109" s="56" t="n">
        <f aca="false">I108+G109</f>
        <v>120000</v>
      </c>
      <c r="J109" s="56" t="n">
        <f aca="false">(F109+G109+H109)*((1+D109)^(1/12)-1)</f>
        <v>497.464830915025</v>
      </c>
      <c r="K109" s="56" t="n">
        <f aca="false">(F109+G109+H109+J109)*(Inputs!$C$14+IF(B109&lt;=10,Inputs!$C$12,Inputs!$C$13))/12</f>
        <v>184.332885843263</v>
      </c>
      <c r="L109" s="56" t="n">
        <f aca="false">IF(OR(E109=1,A109&lt;=Inputs!$C$15),0,MAX(Inputs!$C$8*I109-(F109+G109+H109+J109-K109),0))</f>
        <v>32904.5476810768</v>
      </c>
      <c r="M109" s="56" t="n">
        <f aca="false">L109*INDEX(Rates!$B$2:$C$101,C109+1,IF(Inputs!$C$5="Male",1,2))/1000/12*Inputs!$C$16</f>
        <v>181.770205481548</v>
      </c>
      <c r="N109" s="56" t="n">
        <f aca="false">IF($V$1=1,MAX(F109+G109+H109+J109-K109-M109,0)*Inputs!$C$22/12,0)</f>
        <v>587.424547422944</v>
      </c>
      <c r="O109" s="56" t="n">
        <f aca="false">IF(AND(MOD(A109,12)=0,B109&gt;=Inputs!$C$18),MAX(F109+G109+H109+J109-K109-M109-N109,0)*Inputs!$C$17,0)</f>
        <v>0</v>
      </c>
      <c r="P109" s="56" t="n">
        <f aca="false">F109+G109+H109+J109-K109-M109-N109+O109</f>
        <v>87526.2575660187</v>
      </c>
      <c r="Q109" s="56" t="n">
        <f aca="false">IF(OR(E109=1,P109&lt;=0),0,P109)</f>
        <v>87526.2575660187</v>
      </c>
      <c r="R109" s="15" t="n">
        <f aca="false">IF(OR(E109=1,AND(P109&lt;=0,I109&gt;0)),1,0)</f>
        <v>0</v>
      </c>
      <c r="S109" s="15" t="n">
        <f aca="false">IF(L109&gt;0,1,0)</f>
        <v>1</v>
      </c>
    </row>
    <row r="110" customFormat="false" ht="15" hidden="false" customHeight="false" outlineLevel="0" collapsed="false">
      <c r="A110" s="15" t="n">
        <v>109</v>
      </c>
      <c r="B110" s="15" t="n">
        <f aca="false">INT((A110-1)/12)+1</f>
        <v>10</v>
      </c>
      <c r="C110" s="15" t="n">
        <f aca="false">MIN(Inputs!$C$4+B110-1,99)</f>
        <v>83</v>
      </c>
      <c r="D110" s="55" t="n">
        <f aca="false">Inputs!$C$30</f>
        <v>0.07</v>
      </c>
      <c r="E110" s="15" t="n">
        <f aca="false">R109</f>
        <v>0</v>
      </c>
      <c r="F110" s="56" t="n">
        <f aca="false">Q109</f>
        <v>87526.2575660187</v>
      </c>
      <c r="G110" s="56" t="n">
        <f aca="false">IF(AND(MOD(A110-1,12)=0,B110&lt;=Inputs!$C$7,E110=0),Inputs!$C$6,0)</f>
        <v>0</v>
      </c>
      <c r="H110" s="56" t="n">
        <f aca="false">IF(B110=1,G110*Inputs!$C$9,0)</f>
        <v>0</v>
      </c>
      <c r="I110" s="56" t="n">
        <f aca="false">I109+G110</f>
        <v>120000</v>
      </c>
      <c r="J110" s="56" t="n">
        <f aca="false">(F110+G110+H110)*((1+D110)^(1/12)-1)</f>
        <v>494.886185493751</v>
      </c>
      <c r="K110" s="56" t="n">
        <f aca="false">(F110+G110+H110+J110)*(Inputs!$C$14+IF(B110&lt;=10,Inputs!$C$12,Inputs!$C$13))/12</f>
        <v>183.377382815651</v>
      </c>
      <c r="L110" s="56" t="n">
        <f aca="false">IF(OR(E110=1,A110&lt;=Inputs!$C$15),0,MAX(Inputs!$C$8*I110-(F110+G110+H110+J110-K110),0))</f>
        <v>33362.2336313032</v>
      </c>
      <c r="M110" s="56" t="n">
        <f aca="false">L110*INDEX(Rates!$B$2:$C$101,C110+1,IF(Inputs!$C$5="Male",1,2))/1000/12*Inputs!$C$16</f>
        <v>205.900585227859</v>
      </c>
      <c r="N110" s="56" t="n">
        <f aca="false">IF($V$1=1,MAX(F110+G110+H110+J110-K110-M110,0)*Inputs!$C$22/12,0)</f>
        <v>584.21243855646</v>
      </c>
      <c r="O110" s="56" t="n">
        <f aca="false">IF(AND(MOD(A110,12)=0,B110&gt;=Inputs!$C$18),MAX(F110+G110+H110+J110-K110-M110-N110,0)*Inputs!$C$17,0)</f>
        <v>0</v>
      </c>
      <c r="P110" s="56" t="n">
        <f aca="false">F110+G110+H110+J110-K110-M110-N110+O110</f>
        <v>87047.6533449125</v>
      </c>
      <c r="Q110" s="56" t="n">
        <f aca="false">IF(OR(E110=1,P110&lt;=0),0,P110)</f>
        <v>87047.6533449125</v>
      </c>
      <c r="R110" s="15" t="n">
        <f aca="false">IF(OR(E110=1,AND(P110&lt;=0,I110&gt;0)),1,0)</f>
        <v>0</v>
      </c>
      <c r="S110" s="15" t="n">
        <f aca="false">IF(L110&gt;0,1,0)</f>
        <v>1</v>
      </c>
    </row>
    <row r="111" customFormat="false" ht="15" hidden="false" customHeight="false" outlineLevel="0" collapsed="false">
      <c r="A111" s="15" t="n">
        <v>110</v>
      </c>
      <c r="B111" s="15" t="n">
        <f aca="false">INT((A111-1)/12)+1</f>
        <v>10</v>
      </c>
      <c r="C111" s="15" t="n">
        <f aca="false">MIN(Inputs!$C$4+B111-1,99)</f>
        <v>83</v>
      </c>
      <c r="D111" s="55" t="n">
        <f aca="false">Inputs!$C$30</f>
        <v>0.07</v>
      </c>
      <c r="E111" s="15" t="n">
        <f aca="false">R110</f>
        <v>0</v>
      </c>
      <c r="F111" s="56" t="n">
        <f aca="false">Q110</f>
        <v>87047.6533449125</v>
      </c>
      <c r="G111" s="56" t="n">
        <f aca="false">IF(AND(MOD(A111-1,12)=0,B111&lt;=Inputs!$C$7,E111=0),Inputs!$C$6,0)</f>
        <v>0</v>
      </c>
      <c r="H111" s="56" t="n">
        <f aca="false">IF(B111=1,G111*Inputs!$C$9,0)</f>
        <v>0</v>
      </c>
      <c r="I111" s="56" t="n">
        <f aca="false">I110+G111</f>
        <v>120000</v>
      </c>
      <c r="J111" s="56" t="n">
        <f aca="false">(F111+G111+H111)*((1+D111)^(1/12)-1)</f>
        <v>492.18008764459</v>
      </c>
      <c r="K111" s="56" t="n">
        <f aca="false">(F111+G111+H111+J111)*(Inputs!$C$14+IF(B111&lt;=10,Inputs!$C$12,Inputs!$C$13))/12</f>
        <v>182.374652984494</v>
      </c>
      <c r="L111" s="56" t="n">
        <f aca="false">IF(OR(E111=1,A111&lt;=Inputs!$C$15),0,MAX(Inputs!$C$8*I111-(F111+G111+H111+J111-K111),0))</f>
        <v>33842.5412204274</v>
      </c>
      <c r="M111" s="56" t="n">
        <f aca="false">L111*INDEX(Rates!$B$2:$C$101,C111+1,IF(Inputs!$C$5="Male",1,2))/1000/12*Inputs!$C$16</f>
        <v>208.864883565404</v>
      </c>
      <c r="N111" s="56" t="n">
        <f aca="false">IF($V$1=1,MAX(F111+G111+H111+J111-K111-M111,0)*Inputs!$C$22/12,0)</f>
        <v>580.990625973381</v>
      </c>
      <c r="O111" s="56" t="n">
        <f aca="false">IF(AND(MOD(A111,12)=0,B111&gt;=Inputs!$C$18),MAX(F111+G111+H111+J111-K111-M111-N111,0)*Inputs!$C$17,0)</f>
        <v>0</v>
      </c>
      <c r="P111" s="56" t="n">
        <f aca="false">F111+G111+H111+J111-K111-M111-N111+O111</f>
        <v>86567.6032700338</v>
      </c>
      <c r="Q111" s="56" t="n">
        <f aca="false">IF(OR(E111=1,P111&lt;=0),0,P111)</f>
        <v>86567.6032700338</v>
      </c>
      <c r="R111" s="15" t="n">
        <f aca="false">IF(OR(E111=1,AND(P111&lt;=0,I111&gt;0)),1,0)</f>
        <v>0</v>
      </c>
      <c r="S111" s="15" t="n">
        <f aca="false">IF(L111&gt;0,1,0)</f>
        <v>1</v>
      </c>
    </row>
    <row r="112" customFormat="false" ht="15" hidden="false" customHeight="false" outlineLevel="0" collapsed="false">
      <c r="A112" s="15" t="n">
        <v>111</v>
      </c>
      <c r="B112" s="15" t="n">
        <f aca="false">INT((A112-1)/12)+1</f>
        <v>10</v>
      </c>
      <c r="C112" s="15" t="n">
        <f aca="false">MIN(Inputs!$C$4+B112-1,99)</f>
        <v>83</v>
      </c>
      <c r="D112" s="55" t="n">
        <f aca="false">Inputs!$C$30</f>
        <v>0.07</v>
      </c>
      <c r="E112" s="15" t="n">
        <f aca="false">R111</f>
        <v>0</v>
      </c>
      <c r="F112" s="56" t="n">
        <f aca="false">Q111</f>
        <v>86567.6032700338</v>
      </c>
      <c r="G112" s="56" t="n">
        <f aca="false">IF(AND(MOD(A112-1,12)=0,B112&lt;=Inputs!$C$7,E112=0),Inputs!$C$6,0)</f>
        <v>0</v>
      </c>
      <c r="H112" s="56" t="n">
        <f aca="false">IF(B112=1,G112*Inputs!$C$9,0)</f>
        <v>0</v>
      </c>
      <c r="I112" s="56" t="n">
        <f aca="false">I111+G112</f>
        <v>120000</v>
      </c>
      <c r="J112" s="56" t="n">
        <f aca="false">(F112+G112+H112)*((1+D112)^(1/12)-1)</f>
        <v>489.465814727991</v>
      </c>
      <c r="K112" s="56" t="n">
        <f aca="false">(F112+G112+H112+J112)*(Inputs!$C$14+IF(B112&lt;=10,Inputs!$C$12,Inputs!$C$13))/12</f>
        <v>181.368893926587</v>
      </c>
      <c r="L112" s="56" t="n">
        <f aca="false">IF(OR(E112=1,A112&lt;=Inputs!$C$15),0,MAX(Inputs!$C$8*I112-(F112+G112+H112+J112-K112),0))</f>
        <v>34324.2998091648</v>
      </c>
      <c r="M112" s="56" t="n">
        <f aca="false">L112*INDEX(Rates!$B$2:$C$101,C112+1,IF(Inputs!$C$5="Male",1,2))/1000/12*Inputs!$C$16</f>
        <v>211.838136988895</v>
      </c>
      <c r="N112" s="56" t="n">
        <f aca="false">IF($V$1=1,MAX(F112+G112+H112+J112-K112-M112,0)*Inputs!$C$22/12,0)</f>
        <v>577.759080358975</v>
      </c>
      <c r="O112" s="56" t="n">
        <f aca="false">IF(AND(MOD(A112,12)=0,B112&gt;=Inputs!$C$18),MAX(F112+G112+H112+J112-K112-M112-N112,0)*Inputs!$C$17,0)</f>
        <v>0</v>
      </c>
      <c r="P112" s="56" t="n">
        <f aca="false">F112+G112+H112+J112-K112-M112-N112+O112</f>
        <v>86086.1029734873</v>
      </c>
      <c r="Q112" s="56" t="n">
        <f aca="false">IF(OR(E112=1,P112&lt;=0),0,P112)</f>
        <v>86086.1029734873</v>
      </c>
      <c r="R112" s="15" t="n">
        <f aca="false">IF(OR(E112=1,AND(P112&lt;=0,I112&gt;0)),1,0)</f>
        <v>0</v>
      </c>
      <c r="S112" s="15" t="n">
        <f aca="false">IF(L112&gt;0,1,0)</f>
        <v>1</v>
      </c>
    </row>
    <row r="113" customFormat="false" ht="15" hidden="false" customHeight="false" outlineLevel="0" collapsed="false">
      <c r="A113" s="15" t="n">
        <v>112</v>
      </c>
      <c r="B113" s="15" t="n">
        <f aca="false">INT((A113-1)/12)+1</f>
        <v>10</v>
      </c>
      <c r="C113" s="15" t="n">
        <f aca="false">MIN(Inputs!$C$4+B113-1,99)</f>
        <v>83</v>
      </c>
      <c r="D113" s="55" t="n">
        <f aca="false">Inputs!$C$30</f>
        <v>0.07</v>
      </c>
      <c r="E113" s="15" t="n">
        <f aca="false">R112</f>
        <v>0</v>
      </c>
      <c r="F113" s="56" t="n">
        <f aca="false">Q112</f>
        <v>86086.1029734873</v>
      </c>
      <c r="G113" s="56" t="n">
        <f aca="false">IF(AND(MOD(A113-1,12)=0,B113&lt;=Inputs!$C$7,E113=0),Inputs!$C$6,0)</f>
        <v>0</v>
      </c>
      <c r="H113" s="56" t="n">
        <f aca="false">IF(B113=1,G113*Inputs!$C$9,0)</f>
        <v>0</v>
      </c>
      <c r="I113" s="56" t="n">
        <f aca="false">I112+G113</f>
        <v>120000</v>
      </c>
      <c r="J113" s="56" t="n">
        <f aca="false">(F113+G113+H113)*((1+D113)^(1/12)-1)</f>
        <v>486.743342047239</v>
      </c>
      <c r="K113" s="56" t="n">
        <f aca="false">(F113+G113+H113+J113)*(Inputs!$C$14+IF(B113&lt;=10,Inputs!$C$12,Inputs!$C$13))/12</f>
        <v>180.360096490697</v>
      </c>
      <c r="L113" s="56" t="n">
        <f aca="false">IF(OR(E113=1,A113&lt;=Inputs!$C$15),0,MAX(Inputs!$C$8*I113-(F113+G113+H113+J113-K113),0))</f>
        <v>34807.5137809561</v>
      </c>
      <c r="M113" s="56" t="n">
        <f aca="false">L113*INDEX(Rates!$B$2:$C$101,C113+1,IF(Inputs!$C$5="Male",1,2))/1000/12*Inputs!$C$16</f>
        <v>214.820372551468</v>
      </c>
      <c r="N113" s="56" t="n">
        <f aca="false">IF($V$1=1,MAX(F113+G113+H113+J113-K113-M113,0)*Inputs!$C$22/12,0)</f>
        <v>574.51777230995</v>
      </c>
      <c r="O113" s="56" t="n">
        <f aca="false">IF(AND(MOD(A113,12)=0,B113&gt;=Inputs!$C$18),MAX(F113+G113+H113+J113-K113-M113-N113,0)*Inputs!$C$17,0)</f>
        <v>0</v>
      </c>
      <c r="P113" s="56" t="n">
        <f aca="false">F113+G113+H113+J113-K113-M113-N113+O113</f>
        <v>85603.1480741825</v>
      </c>
      <c r="Q113" s="56" t="n">
        <f aca="false">IF(OR(E113=1,P113&lt;=0),0,P113)</f>
        <v>85603.1480741825</v>
      </c>
      <c r="R113" s="15" t="n">
        <f aca="false">IF(OR(E113=1,AND(P113&lt;=0,I113&gt;0)),1,0)</f>
        <v>0</v>
      </c>
      <c r="S113" s="15" t="n">
        <f aca="false">IF(L113&gt;0,1,0)</f>
        <v>1</v>
      </c>
    </row>
    <row r="114" customFormat="false" ht="15" hidden="false" customHeight="false" outlineLevel="0" collapsed="false">
      <c r="A114" s="15" t="n">
        <v>113</v>
      </c>
      <c r="B114" s="15" t="n">
        <f aca="false">INT((A114-1)/12)+1</f>
        <v>10</v>
      </c>
      <c r="C114" s="15" t="n">
        <f aca="false">MIN(Inputs!$C$4+B114-1,99)</f>
        <v>83</v>
      </c>
      <c r="D114" s="55" t="n">
        <f aca="false">Inputs!$C$30</f>
        <v>0.07</v>
      </c>
      <c r="E114" s="15" t="n">
        <f aca="false">R113</f>
        <v>0</v>
      </c>
      <c r="F114" s="56" t="n">
        <f aca="false">Q113</f>
        <v>85603.1480741825</v>
      </c>
      <c r="G114" s="56" t="n">
        <f aca="false">IF(AND(MOD(A114-1,12)=0,B114&lt;=Inputs!$C$7,E114=0),Inputs!$C$6,0)</f>
        <v>0</v>
      </c>
      <c r="H114" s="56" t="n">
        <f aca="false">IF(B114=1,G114*Inputs!$C$9,0)</f>
        <v>0</v>
      </c>
      <c r="I114" s="56" t="n">
        <f aca="false">I113+G114</f>
        <v>120000</v>
      </c>
      <c r="J114" s="56" t="n">
        <f aca="false">(F114+G114+H114)*((1+D114)^(1/12)-1)</f>
        <v>484.01264483101</v>
      </c>
      <c r="K114" s="56" t="n">
        <f aca="false">(F114+G114+H114+J114)*(Inputs!$C$14+IF(B114&lt;=10,Inputs!$C$12,Inputs!$C$13))/12</f>
        <v>179.348251497945</v>
      </c>
      <c r="L114" s="56" t="n">
        <f aca="false">IF(OR(E114=1,A114&lt;=Inputs!$C$15),0,MAX(Inputs!$C$8*I114-(F114+G114+H114+J114-K114),0))</f>
        <v>35292.1875324845</v>
      </c>
      <c r="M114" s="56" t="n">
        <f aca="false">L114*INDEX(Rates!$B$2:$C$101,C114+1,IF(Inputs!$C$5="Male",1,2))/1000/12*Inputs!$C$16</f>
        <v>217.811617387983</v>
      </c>
      <c r="N114" s="56" t="n">
        <f aca="false">IF($V$1=1,MAX(F114+G114+H114+J114-K114-M114,0)*Inputs!$C$22/12,0)</f>
        <v>571.266672334184</v>
      </c>
      <c r="O114" s="56" t="n">
        <f aca="false">IF(AND(MOD(A114,12)=0,B114&gt;=Inputs!$C$18),MAX(F114+G114+H114+J114-K114-M114-N114,0)*Inputs!$C$17,0)</f>
        <v>0</v>
      </c>
      <c r="P114" s="56" t="n">
        <f aca="false">F114+G114+H114+J114-K114-M114-N114+O114</f>
        <v>85118.7341777934</v>
      </c>
      <c r="Q114" s="56" t="n">
        <f aca="false">IF(OR(E114=1,P114&lt;=0),0,P114)</f>
        <v>85118.7341777934</v>
      </c>
      <c r="R114" s="15" t="n">
        <f aca="false">IF(OR(E114=1,AND(P114&lt;=0,I114&gt;0)),1,0)</f>
        <v>0</v>
      </c>
      <c r="S114" s="15" t="n">
        <f aca="false">IF(L114&gt;0,1,0)</f>
        <v>1</v>
      </c>
    </row>
    <row r="115" customFormat="false" ht="15" hidden="false" customHeight="false" outlineLevel="0" collapsed="false">
      <c r="A115" s="15" t="n">
        <v>114</v>
      </c>
      <c r="B115" s="15" t="n">
        <f aca="false">INT((A115-1)/12)+1</f>
        <v>10</v>
      </c>
      <c r="C115" s="15" t="n">
        <f aca="false">MIN(Inputs!$C$4+B115-1,99)</f>
        <v>83</v>
      </c>
      <c r="D115" s="55" t="n">
        <f aca="false">Inputs!$C$30</f>
        <v>0.07</v>
      </c>
      <c r="E115" s="15" t="n">
        <f aca="false">R114</f>
        <v>0</v>
      </c>
      <c r="F115" s="56" t="n">
        <f aca="false">Q114</f>
        <v>85118.7341777934</v>
      </c>
      <c r="G115" s="56" t="n">
        <f aca="false">IF(AND(MOD(A115-1,12)=0,B115&lt;=Inputs!$C$7,E115=0),Inputs!$C$6,0)</f>
        <v>0</v>
      </c>
      <c r="H115" s="56" t="n">
        <f aca="false">IF(B115=1,G115*Inputs!$C$9,0)</f>
        <v>0</v>
      </c>
      <c r="I115" s="56" t="n">
        <f aca="false">I114+G115</f>
        <v>120000</v>
      </c>
      <c r="J115" s="56" t="n">
        <f aca="false">(F115+G115+H115)*((1+D115)^(1/12)-1)</f>
        <v>481.273698233146</v>
      </c>
      <c r="K115" s="56" t="n">
        <f aca="false">(F115+G115+H115+J115)*(Inputs!$C$14+IF(B115&lt;=10,Inputs!$C$12,Inputs!$C$13))/12</f>
        <v>178.333349741722</v>
      </c>
      <c r="L115" s="56" t="n">
        <f aca="false">IF(OR(E115=1,A115&lt;=Inputs!$C$15),0,MAX(Inputs!$C$8*I115-(F115+G115+H115+J115-K115),0))</f>
        <v>35778.3254737152</v>
      </c>
      <c r="M115" s="56" t="n">
        <f aca="false">L115*INDEX(Rates!$B$2:$C$101,C115+1,IF(Inputs!$C$5="Male",1,2))/1000/12*Inputs!$C$16</f>
        <v>220.811898715279</v>
      </c>
      <c r="N115" s="56" t="n">
        <f aca="false">IF($V$1=1,MAX(F115+G115+H115+J115-K115-M115,0)*Inputs!$C$22/12,0)</f>
        <v>568.005750850463</v>
      </c>
      <c r="O115" s="56" t="n">
        <f aca="false">IF(AND(MOD(A115,12)=0,B115&gt;=Inputs!$C$18),MAX(F115+G115+H115+J115-K115-M115-N115,0)*Inputs!$C$17,0)</f>
        <v>0</v>
      </c>
      <c r="P115" s="56" t="n">
        <f aca="false">F115+G115+H115+J115-K115-M115-N115+O115</f>
        <v>84632.856876719</v>
      </c>
      <c r="Q115" s="56" t="n">
        <f aca="false">IF(OR(E115=1,P115&lt;=0),0,P115)</f>
        <v>84632.856876719</v>
      </c>
      <c r="R115" s="15" t="n">
        <f aca="false">IF(OR(E115=1,AND(P115&lt;=0,I115&gt;0)),1,0)</f>
        <v>0</v>
      </c>
      <c r="S115" s="15" t="n">
        <f aca="false">IF(L115&gt;0,1,0)</f>
        <v>1</v>
      </c>
    </row>
    <row r="116" customFormat="false" ht="15" hidden="false" customHeight="false" outlineLevel="0" collapsed="false">
      <c r="A116" s="15" t="n">
        <v>115</v>
      </c>
      <c r="B116" s="15" t="n">
        <f aca="false">INT((A116-1)/12)+1</f>
        <v>10</v>
      </c>
      <c r="C116" s="15" t="n">
        <f aca="false">MIN(Inputs!$C$4+B116-1,99)</f>
        <v>83</v>
      </c>
      <c r="D116" s="55" t="n">
        <f aca="false">Inputs!$C$30</f>
        <v>0.07</v>
      </c>
      <c r="E116" s="15" t="n">
        <f aca="false">R115</f>
        <v>0</v>
      </c>
      <c r="F116" s="56" t="n">
        <f aca="false">Q115</f>
        <v>84632.856876719</v>
      </c>
      <c r="G116" s="56" t="n">
        <f aca="false">IF(AND(MOD(A116-1,12)=0,B116&lt;=Inputs!$C$7,E116=0),Inputs!$C$6,0)</f>
        <v>0</v>
      </c>
      <c r="H116" s="56" t="n">
        <f aca="false">IF(B116=1,G116*Inputs!$C$9,0)</f>
        <v>0</v>
      </c>
      <c r="I116" s="56" t="n">
        <f aca="false">I115+G116</f>
        <v>120000</v>
      </c>
      <c r="J116" s="56" t="n">
        <f aca="false">(F116+G116+H116)*((1+D116)^(1/12)-1)</f>
        <v>478.526477332432</v>
      </c>
      <c r="K116" s="56" t="n">
        <f aca="false">(F116+G116+H116+J116)*(Inputs!$C$14+IF(B116&lt;=10,Inputs!$C$12,Inputs!$C$13))/12</f>
        <v>177.315381987607</v>
      </c>
      <c r="L116" s="56" t="n">
        <f aca="false">IF(OR(E116=1,A116&lt;=Inputs!$C$15),0,MAX(Inputs!$C$8*I116-(F116+G116+H116+J116-K116),0))</f>
        <v>36265.9320279361</v>
      </c>
      <c r="M116" s="56" t="n">
        <f aca="false">L116*INDEX(Rates!$B$2:$C$101,C116+1,IF(Inputs!$C$5="Male",1,2))/1000/12*Inputs!$C$16</f>
        <v>223.821243832412</v>
      </c>
      <c r="N116" s="56" t="n">
        <f aca="false">IF($V$1=1,MAX(F116+G116+H116+J116-K116-M116,0)*Inputs!$C$22/12,0)</f>
        <v>564.73497818821</v>
      </c>
      <c r="O116" s="56" t="n">
        <f aca="false">IF(AND(MOD(A116,12)=0,B116&gt;=Inputs!$C$18),MAX(F116+G116+H116+J116-K116-M116-N116,0)*Inputs!$C$17,0)</f>
        <v>0</v>
      </c>
      <c r="P116" s="56" t="n">
        <f aca="false">F116+G116+H116+J116-K116-M116-N116+O116</f>
        <v>84145.5117500433</v>
      </c>
      <c r="Q116" s="56" t="n">
        <f aca="false">IF(OR(E116=1,P116&lt;=0),0,P116)</f>
        <v>84145.5117500433</v>
      </c>
      <c r="R116" s="15" t="n">
        <f aca="false">IF(OR(E116=1,AND(P116&lt;=0,I116&gt;0)),1,0)</f>
        <v>0</v>
      </c>
      <c r="S116" s="15" t="n">
        <f aca="false">IF(L116&gt;0,1,0)</f>
        <v>1</v>
      </c>
    </row>
    <row r="117" customFormat="false" ht="15" hidden="false" customHeight="false" outlineLevel="0" collapsed="false">
      <c r="A117" s="15" t="n">
        <v>116</v>
      </c>
      <c r="B117" s="15" t="n">
        <f aca="false">INT((A117-1)/12)+1</f>
        <v>10</v>
      </c>
      <c r="C117" s="15" t="n">
        <f aca="false">MIN(Inputs!$C$4+B117-1,99)</f>
        <v>83</v>
      </c>
      <c r="D117" s="55" t="n">
        <f aca="false">Inputs!$C$30</f>
        <v>0.07</v>
      </c>
      <c r="E117" s="15" t="n">
        <f aca="false">R116</f>
        <v>0</v>
      </c>
      <c r="F117" s="56" t="n">
        <f aca="false">Q116</f>
        <v>84145.5117500433</v>
      </c>
      <c r="G117" s="56" t="n">
        <f aca="false">IF(AND(MOD(A117-1,12)=0,B117&lt;=Inputs!$C$7,E117=0),Inputs!$C$6,0)</f>
        <v>0</v>
      </c>
      <c r="H117" s="56" t="n">
        <f aca="false">IF(B117=1,G117*Inputs!$C$9,0)</f>
        <v>0</v>
      </c>
      <c r="I117" s="56" t="n">
        <f aca="false">I116+G117</f>
        <v>120000</v>
      </c>
      <c r="J117" s="56" t="n">
        <f aca="false">(F117+G117+H117)*((1+D117)^(1/12)-1)</f>
        <v>475.770957132363</v>
      </c>
      <c r="K117" s="56" t="n">
        <f aca="false">(F117+G117+H117+J117)*(Inputs!$C$14+IF(B117&lt;=10,Inputs!$C$12,Inputs!$C$13))/12</f>
        <v>176.294338973283</v>
      </c>
      <c r="L117" s="56" t="n">
        <f aca="false">IF(OR(E117=1,A117&lt;=Inputs!$C$15),0,MAX(Inputs!$C$8*I117-(F117+G117+H117+J117-K117),0))</f>
        <v>36755.0116317977</v>
      </c>
      <c r="M117" s="56" t="n">
        <f aca="false">L117*INDEX(Rates!$B$2:$C$101,C117+1,IF(Inputs!$C$5="Male",1,2))/1000/12*Inputs!$C$16</f>
        <v>226.839680120911</v>
      </c>
      <c r="N117" s="56" t="n">
        <f aca="false">IF($V$1=1,MAX(F117+G117+H117+J117-K117-M117,0)*Inputs!$C$22/12,0)</f>
        <v>561.45432458721</v>
      </c>
      <c r="O117" s="56" t="n">
        <f aca="false">IF(AND(MOD(A117,12)=0,B117&gt;=Inputs!$C$18),MAX(F117+G117+H117+J117-K117-M117-N117,0)*Inputs!$C$17,0)</f>
        <v>0</v>
      </c>
      <c r="P117" s="56" t="n">
        <f aca="false">F117+G117+H117+J117-K117-M117-N117+O117</f>
        <v>83656.6943634942</v>
      </c>
      <c r="Q117" s="56" t="n">
        <f aca="false">IF(OR(E117=1,P117&lt;=0),0,P117)</f>
        <v>83656.6943634942</v>
      </c>
      <c r="R117" s="15" t="n">
        <f aca="false">IF(OR(E117=1,AND(P117&lt;=0,I117&gt;0)),1,0)</f>
        <v>0</v>
      </c>
      <c r="S117" s="15" t="n">
        <f aca="false">IF(L117&gt;0,1,0)</f>
        <v>1</v>
      </c>
    </row>
    <row r="118" customFormat="false" ht="15" hidden="false" customHeight="false" outlineLevel="0" collapsed="false">
      <c r="A118" s="15" t="n">
        <v>117</v>
      </c>
      <c r="B118" s="15" t="n">
        <f aca="false">INT((A118-1)/12)+1</f>
        <v>10</v>
      </c>
      <c r="C118" s="15" t="n">
        <f aca="false">MIN(Inputs!$C$4+B118-1,99)</f>
        <v>83</v>
      </c>
      <c r="D118" s="55" t="n">
        <f aca="false">Inputs!$C$30</f>
        <v>0.07</v>
      </c>
      <c r="E118" s="15" t="n">
        <f aca="false">R117</f>
        <v>0</v>
      </c>
      <c r="F118" s="56" t="n">
        <f aca="false">Q117</f>
        <v>83656.6943634942</v>
      </c>
      <c r="G118" s="56" t="n">
        <f aca="false">IF(AND(MOD(A118-1,12)=0,B118&lt;=Inputs!$C$7,E118=0),Inputs!$C$6,0)</f>
        <v>0</v>
      </c>
      <c r="H118" s="56" t="n">
        <f aca="false">IF(B118=1,G118*Inputs!$C$9,0)</f>
        <v>0</v>
      </c>
      <c r="I118" s="56" t="n">
        <f aca="false">I117+G118</f>
        <v>120000</v>
      </c>
      <c r="J118" s="56" t="n">
        <f aca="false">(F118+G118+H118)*((1+D118)^(1/12)-1)</f>
        <v>473.007112560924</v>
      </c>
      <c r="K118" s="56" t="n">
        <f aca="false">(F118+G118+H118+J118)*(Inputs!$C$14+IF(B118&lt;=10,Inputs!$C$12,Inputs!$C$13))/12</f>
        <v>175.270211408448</v>
      </c>
      <c r="L118" s="56" t="n">
        <f aca="false">IF(OR(E118=1,A118&lt;=Inputs!$C$15),0,MAX(Inputs!$C$8*I118-(F118+G118+H118+J118-K118),0))</f>
        <v>37245.5687353533</v>
      </c>
      <c r="M118" s="56" t="n">
        <f aca="false">L118*INDEX(Rates!$B$2:$C$101,C118+1,IF(Inputs!$C$5="Male",1,2))/1000/12*Inputs!$C$16</f>
        <v>229.867235045022</v>
      </c>
      <c r="N118" s="56" t="n">
        <f aca="false">IF($V$1=1,MAX(F118+G118+H118+J118-K118-M118,0)*Inputs!$C$22/12,0)</f>
        <v>558.163760197345</v>
      </c>
      <c r="O118" s="56" t="n">
        <f aca="false">IF(AND(MOD(A118,12)=0,B118&gt;=Inputs!$C$18),MAX(F118+G118+H118+J118-K118-M118-N118,0)*Inputs!$C$17,0)</f>
        <v>0</v>
      </c>
      <c r="P118" s="56" t="n">
        <f aca="false">F118+G118+H118+J118-K118-M118-N118+O118</f>
        <v>83166.4002694043</v>
      </c>
      <c r="Q118" s="56" t="n">
        <f aca="false">IF(OR(E118=1,P118&lt;=0),0,P118)</f>
        <v>83166.4002694043</v>
      </c>
      <c r="R118" s="15" t="n">
        <f aca="false">IF(OR(E118=1,AND(P118&lt;=0,I118&gt;0)),1,0)</f>
        <v>0</v>
      </c>
      <c r="S118" s="15" t="n">
        <f aca="false">IF(L118&gt;0,1,0)</f>
        <v>1</v>
      </c>
    </row>
    <row r="119" customFormat="false" ht="15" hidden="false" customHeight="false" outlineLevel="0" collapsed="false">
      <c r="A119" s="15" t="n">
        <v>118</v>
      </c>
      <c r="B119" s="15" t="n">
        <f aca="false">INT((A119-1)/12)+1</f>
        <v>10</v>
      </c>
      <c r="C119" s="15" t="n">
        <f aca="false">MIN(Inputs!$C$4+B119-1,99)</f>
        <v>83</v>
      </c>
      <c r="D119" s="55" t="n">
        <f aca="false">Inputs!$C$30</f>
        <v>0.07</v>
      </c>
      <c r="E119" s="15" t="n">
        <f aca="false">R118</f>
        <v>0</v>
      </c>
      <c r="F119" s="56" t="n">
        <f aca="false">Q118</f>
        <v>83166.4002694043</v>
      </c>
      <c r="G119" s="56" t="n">
        <f aca="false">IF(AND(MOD(A119-1,12)=0,B119&lt;=Inputs!$C$7,E119=0),Inputs!$C$6,0)</f>
        <v>0</v>
      </c>
      <c r="H119" s="56" t="n">
        <f aca="false">IF(B119=1,G119*Inputs!$C$9,0)</f>
        <v>0</v>
      </c>
      <c r="I119" s="56" t="n">
        <f aca="false">I118+G119</f>
        <v>120000</v>
      </c>
      <c r="J119" s="56" t="n">
        <f aca="false">(F119+G119+H119)*((1+D119)^(1/12)-1)</f>
        <v>470.234918470353</v>
      </c>
      <c r="K119" s="56" t="n">
        <f aca="false">(F119+G119+H119+J119)*(Inputs!$C$14+IF(B119&lt;=10,Inputs!$C$12,Inputs!$C$13))/12</f>
        <v>174.242989974739</v>
      </c>
      <c r="L119" s="56" t="n">
        <f aca="false">IF(OR(E119=1,A119&lt;=Inputs!$C$15),0,MAX(Inputs!$C$8*I119-(F119+G119+H119+J119-K119),0))</f>
        <v>37737.6078021001</v>
      </c>
      <c r="M119" s="56" t="n">
        <f aca="false">L119*INDEX(Rates!$B$2:$C$101,C119+1,IF(Inputs!$C$5="Male",1,2))/1000/12*Inputs!$C$16</f>
        <v>232.903936151961</v>
      </c>
      <c r="N119" s="56" t="n">
        <f aca="false">IF($V$1=1,MAX(F119+G119+H119+J119-K119-M119,0)*Inputs!$C$22/12,0)</f>
        <v>554.86325507832</v>
      </c>
      <c r="O119" s="56" t="n">
        <f aca="false">IF(AND(MOD(A119,12)=0,B119&gt;=Inputs!$C$18),MAX(F119+G119+H119+J119-K119-M119-N119,0)*Inputs!$C$17,0)</f>
        <v>0</v>
      </c>
      <c r="P119" s="56" t="n">
        <f aca="false">F119+G119+H119+J119-K119-M119-N119+O119</f>
        <v>82674.6250066696</v>
      </c>
      <c r="Q119" s="56" t="n">
        <f aca="false">IF(OR(E119=1,P119&lt;=0),0,P119)</f>
        <v>82674.6250066696</v>
      </c>
      <c r="R119" s="15" t="n">
        <f aca="false">IF(OR(E119=1,AND(P119&lt;=0,I119&gt;0)),1,0)</f>
        <v>0</v>
      </c>
      <c r="S119" s="15" t="n">
        <f aca="false">IF(L119&gt;0,1,0)</f>
        <v>1</v>
      </c>
    </row>
    <row r="120" customFormat="false" ht="15" hidden="false" customHeight="false" outlineLevel="0" collapsed="false">
      <c r="A120" s="15" t="n">
        <v>119</v>
      </c>
      <c r="B120" s="15" t="n">
        <f aca="false">INT((A120-1)/12)+1</f>
        <v>10</v>
      </c>
      <c r="C120" s="15" t="n">
        <f aca="false">MIN(Inputs!$C$4+B120-1,99)</f>
        <v>83</v>
      </c>
      <c r="D120" s="55" t="n">
        <f aca="false">Inputs!$C$30</f>
        <v>0.07</v>
      </c>
      <c r="E120" s="15" t="n">
        <f aca="false">R119</f>
        <v>0</v>
      </c>
      <c r="F120" s="56" t="n">
        <f aca="false">Q119</f>
        <v>82674.6250066696</v>
      </c>
      <c r="G120" s="56" t="n">
        <f aca="false">IF(AND(MOD(A120-1,12)=0,B120&lt;=Inputs!$C$7,E120=0),Inputs!$C$6,0)</f>
        <v>0</v>
      </c>
      <c r="H120" s="56" t="n">
        <f aca="false">IF(B120=1,G120*Inputs!$C$9,0)</f>
        <v>0</v>
      </c>
      <c r="I120" s="56" t="n">
        <f aca="false">I119+G120</f>
        <v>120000</v>
      </c>
      <c r="J120" s="56" t="n">
        <f aca="false">(F120+G120+H120)*((1+D120)^(1/12)-1)</f>
        <v>467.454349636922</v>
      </c>
      <c r="K120" s="56" t="n">
        <f aca="false">(F120+G120+H120+J120)*(Inputs!$C$14+IF(B120&lt;=10,Inputs!$C$12,Inputs!$C$13))/12</f>
        <v>173.212665325639</v>
      </c>
      <c r="L120" s="56" t="n">
        <f aca="false">IF(OR(E120=1,A120&lt;=Inputs!$C$15),0,MAX(Inputs!$C$8*I120-(F120+G120+H120+J120-K120),0))</f>
        <v>38231.1333090191</v>
      </c>
      <c r="M120" s="56" t="n">
        <f aca="false">L120*INDEX(Rates!$B$2:$C$101,C120+1,IF(Inputs!$C$5="Male",1,2))/1000/12*Inputs!$C$16</f>
        <v>235.949811072163</v>
      </c>
      <c r="N120" s="56" t="n">
        <f aca="false">IF($V$1=1,MAX(F120+G120+H120+J120-K120-M120,0)*Inputs!$C$22/12,0)</f>
        <v>551.552779199392</v>
      </c>
      <c r="O120" s="56" t="n">
        <f aca="false">IF(AND(MOD(A120,12)=0,B120&gt;=Inputs!$C$18),MAX(F120+G120+H120+J120-K120-M120-N120,0)*Inputs!$C$17,0)</f>
        <v>0</v>
      </c>
      <c r="P120" s="56" t="n">
        <f aca="false">F120+G120+H120+J120-K120-M120-N120+O120</f>
        <v>82181.3641007094</v>
      </c>
      <c r="Q120" s="56" t="n">
        <f aca="false">IF(OR(E120=1,P120&lt;=0),0,P120)</f>
        <v>82181.3641007094</v>
      </c>
      <c r="R120" s="15" t="n">
        <f aca="false">IF(OR(E120=1,AND(P120&lt;=0,I120&gt;0)),1,0)</f>
        <v>0</v>
      </c>
      <c r="S120" s="15" t="n">
        <f aca="false">IF(L120&gt;0,1,0)</f>
        <v>1</v>
      </c>
    </row>
    <row r="121" customFormat="false" ht="15" hidden="false" customHeight="false" outlineLevel="0" collapsed="false">
      <c r="A121" s="15" t="n">
        <v>120</v>
      </c>
      <c r="B121" s="15" t="n">
        <f aca="false">INT((A121-1)/12)+1</f>
        <v>10</v>
      </c>
      <c r="C121" s="15" t="n">
        <f aca="false">MIN(Inputs!$C$4+B121-1,99)</f>
        <v>83</v>
      </c>
      <c r="D121" s="55" t="n">
        <f aca="false">Inputs!$C$30</f>
        <v>0.07</v>
      </c>
      <c r="E121" s="15" t="n">
        <f aca="false">R120</f>
        <v>0</v>
      </c>
      <c r="F121" s="56" t="n">
        <f aca="false">Q120</f>
        <v>82181.3641007094</v>
      </c>
      <c r="G121" s="56" t="n">
        <f aca="false">IF(AND(MOD(A121-1,12)=0,B121&lt;=Inputs!$C$7,E121=0),Inputs!$C$6,0)</f>
        <v>0</v>
      </c>
      <c r="H121" s="56" t="n">
        <f aca="false">IF(B121=1,G121*Inputs!$C$9,0)</f>
        <v>0</v>
      </c>
      <c r="I121" s="56" t="n">
        <f aca="false">I120+G121</f>
        <v>120000</v>
      </c>
      <c r="J121" s="56" t="n">
        <f aca="false">(F121+G121+H121)*((1+D121)^(1/12)-1)</f>
        <v>464.665380760699</v>
      </c>
      <c r="K121" s="56" t="n">
        <f aca="false">(F121+G121+H121+J121)*(Inputs!$C$14+IF(B121&lt;=10,Inputs!$C$12,Inputs!$C$13))/12</f>
        <v>172.179228086396</v>
      </c>
      <c r="L121" s="56" t="n">
        <f aca="false">IF(OR(E121=1,A121&lt;=Inputs!$C$15),0,MAX(Inputs!$C$8*I121-(F121+G121+H121+J121-K121),0))</f>
        <v>38726.1497466164</v>
      </c>
      <c r="M121" s="56" t="n">
        <f aca="false">L121*INDEX(Rates!$B$2:$C$101,C121+1,IF(Inputs!$C$5="Male",1,2))/1000/12*Inputs!$C$16</f>
        <v>239.004887519534</v>
      </c>
      <c r="N121" s="56" t="n">
        <f aca="false">IF($V$1=1,MAX(F121+G121+H121+J121-K121-M121,0)*Inputs!$C$22/12,0)</f>
        <v>548.232302439094</v>
      </c>
      <c r="O121" s="56" t="n">
        <f aca="false">IF(AND(MOD(A121,12)=0,B121&gt;=Inputs!$C$18),MAX(F121+G121+H121+J121-K121-M121-N121,0)*Inputs!$C$17,0)</f>
        <v>408.433065317125</v>
      </c>
      <c r="P121" s="56" t="n">
        <f aca="false">F121+G121+H121+J121-K121-M121-N121+O121</f>
        <v>82095.0461287421</v>
      </c>
      <c r="Q121" s="56" t="n">
        <f aca="false">IF(OR(E121=1,P121&lt;=0),0,P121)</f>
        <v>82095.0461287421</v>
      </c>
      <c r="R121" s="15" t="n">
        <f aca="false">IF(OR(E121=1,AND(P121&lt;=0,I121&gt;0)),1,0)</f>
        <v>0</v>
      </c>
      <c r="S121" s="15" t="n">
        <f aca="false">IF(L121&gt;0,1,0)</f>
        <v>1</v>
      </c>
    </row>
    <row r="122" customFormat="false" ht="15" hidden="false" customHeight="false" outlineLevel="0" collapsed="false">
      <c r="A122" s="15" t="n">
        <v>121</v>
      </c>
      <c r="B122" s="15" t="n">
        <f aca="false">INT((A122-1)/12)+1</f>
        <v>11</v>
      </c>
      <c r="C122" s="15" t="n">
        <f aca="false">MIN(Inputs!$C$4+B122-1,99)</f>
        <v>84</v>
      </c>
      <c r="D122" s="55" t="n">
        <f aca="false">Inputs!$C$30</f>
        <v>0.07</v>
      </c>
      <c r="E122" s="15" t="n">
        <f aca="false">R121</f>
        <v>0</v>
      </c>
      <c r="F122" s="56" t="n">
        <f aca="false">Q121</f>
        <v>82095.0461287421</v>
      </c>
      <c r="G122" s="56" t="n">
        <f aca="false">IF(AND(MOD(A122-1,12)=0,B122&lt;=Inputs!$C$7,E122=0),Inputs!$C$6,0)</f>
        <v>0</v>
      </c>
      <c r="H122" s="56" t="n">
        <f aca="false">IF(B122=1,G122*Inputs!$C$9,0)</f>
        <v>0</v>
      </c>
      <c r="I122" s="56" t="n">
        <f aca="false">I121+G122</f>
        <v>120000</v>
      </c>
      <c r="J122" s="56" t="n">
        <f aca="false">(F122+G122+H122)*((1+D122)^(1/12)-1)</f>
        <v>464.177326397651</v>
      </c>
      <c r="K122" s="56" t="n">
        <f aca="false">(F122+G122+H122+J122)*(Inputs!$C$14+IF(B122&lt;=10,Inputs!$C$12,Inputs!$C$13))/12</f>
        <v>41.2796117275699</v>
      </c>
      <c r="L122" s="56" t="n">
        <f aca="false">IF(OR(E122=1,A122&lt;=Inputs!$C$15),0,MAX(Inputs!$C$8*I122-(F122+G122+H122+J122-K122),0))</f>
        <v>38682.0561565878</v>
      </c>
      <c r="M122" s="56" t="n">
        <f aca="false">L122*INDEX(Rates!$B$2:$C$101,C122+1,IF(Inputs!$C$5="Male",1,2))/1000/12*Inputs!$C$16</f>
        <v>263.779387941132</v>
      </c>
      <c r="N122" s="56" t="n">
        <f aca="false">IF($V$1=1,MAX(F122+G122+H122+J122-K122-M122,0)*Inputs!$C$22/12,0)</f>
        <v>548.361096369807</v>
      </c>
      <c r="O122" s="56" t="n">
        <f aca="false">IF(AND(MOD(A122,12)=0,B122&gt;=Inputs!$C$18),MAX(F122+G122+H122+J122-K122-M122-N122,0)*Inputs!$C$17,0)</f>
        <v>0</v>
      </c>
      <c r="P122" s="56" t="n">
        <f aca="false">F122+G122+H122+J122-K122-M122-N122+O122</f>
        <v>81705.8033591013</v>
      </c>
      <c r="Q122" s="56" t="n">
        <f aca="false">IF(OR(E122=1,P122&lt;=0),0,P122)</f>
        <v>81705.8033591013</v>
      </c>
      <c r="R122" s="15" t="n">
        <f aca="false">IF(OR(E122=1,AND(P122&lt;=0,I122&gt;0)),1,0)</f>
        <v>0</v>
      </c>
      <c r="S122" s="15" t="n">
        <f aca="false">IF(L122&gt;0,1,0)</f>
        <v>1</v>
      </c>
    </row>
    <row r="123" customFormat="false" ht="15" hidden="false" customHeight="false" outlineLevel="0" collapsed="false">
      <c r="A123" s="15" t="n">
        <v>122</v>
      </c>
      <c r="B123" s="15" t="n">
        <f aca="false">INT((A123-1)/12)+1</f>
        <v>11</v>
      </c>
      <c r="C123" s="15" t="n">
        <f aca="false">MIN(Inputs!$C$4+B123-1,99)</f>
        <v>84</v>
      </c>
      <c r="D123" s="55" t="n">
        <f aca="false">Inputs!$C$30</f>
        <v>0.07</v>
      </c>
      <c r="E123" s="15" t="n">
        <f aca="false">R122</f>
        <v>0</v>
      </c>
      <c r="F123" s="56" t="n">
        <f aca="false">Q122</f>
        <v>81705.8033591013</v>
      </c>
      <c r="G123" s="56" t="n">
        <f aca="false">IF(AND(MOD(A123-1,12)=0,B123&lt;=Inputs!$C$7,E123=0),Inputs!$C$6,0)</f>
        <v>0</v>
      </c>
      <c r="H123" s="56" t="n">
        <f aca="false">IF(B123=1,G123*Inputs!$C$9,0)</f>
        <v>0</v>
      </c>
      <c r="I123" s="56" t="n">
        <f aca="false">I122+G123</f>
        <v>120000</v>
      </c>
      <c r="J123" s="56" t="n">
        <f aca="false">(F123+G123+H123)*((1+D123)^(1/12)-1)</f>
        <v>461.976491187105</v>
      </c>
      <c r="K123" s="56" t="n">
        <f aca="false">(F123+G123+H123+J123)*(Inputs!$C$14+IF(B123&lt;=10,Inputs!$C$12,Inputs!$C$13))/12</f>
        <v>41.0838899251442</v>
      </c>
      <c r="L123" s="56" t="n">
        <f aca="false">IF(OR(E123=1,A123&lt;=Inputs!$C$15),0,MAX(Inputs!$C$8*I123-(F123+G123+H123+J123-K123),0))</f>
        <v>39073.3040396368</v>
      </c>
      <c r="M123" s="56" t="n">
        <f aca="false">L123*INDEX(Rates!$B$2:$C$101,C123+1,IF(Inputs!$C$5="Male",1,2))/1000/12*Inputs!$C$16</f>
        <v>266.447372463623</v>
      </c>
      <c r="N123" s="56" t="n">
        <f aca="false">IF($V$1=1,MAX(F123+G123+H123+J123-K123-M123,0)*Inputs!$C$22/12,0)</f>
        <v>545.734990585998</v>
      </c>
      <c r="O123" s="56" t="n">
        <f aca="false">IF(AND(MOD(A123,12)=0,B123&gt;=Inputs!$C$18),MAX(F123+G123+H123+J123-K123-M123-N123,0)*Inputs!$C$17,0)</f>
        <v>0</v>
      </c>
      <c r="P123" s="56" t="n">
        <f aca="false">F123+G123+H123+J123-K123-M123-N123+O123</f>
        <v>81314.5135973136</v>
      </c>
      <c r="Q123" s="56" t="n">
        <f aca="false">IF(OR(E123=1,P123&lt;=0),0,P123)</f>
        <v>81314.5135973136</v>
      </c>
      <c r="R123" s="15" t="n">
        <f aca="false">IF(OR(E123=1,AND(P123&lt;=0,I123&gt;0)),1,0)</f>
        <v>0</v>
      </c>
      <c r="S123" s="15" t="n">
        <f aca="false">IF(L123&gt;0,1,0)</f>
        <v>1</v>
      </c>
    </row>
    <row r="124" customFormat="false" ht="15" hidden="false" customHeight="false" outlineLevel="0" collapsed="false">
      <c r="A124" s="15" t="n">
        <v>123</v>
      </c>
      <c r="B124" s="15" t="n">
        <f aca="false">INT((A124-1)/12)+1</f>
        <v>11</v>
      </c>
      <c r="C124" s="15" t="n">
        <f aca="false">MIN(Inputs!$C$4+B124-1,99)</f>
        <v>84</v>
      </c>
      <c r="D124" s="55" t="n">
        <f aca="false">Inputs!$C$30</f>
        <v>0.07</v>
      </c>
      <c r="E124" s="15" t="n">
        <f aca="false">R123</f>
        <v>0</v>
      </c>
      <c r="F124" s="56" t="n">
        <f aca="false">Q123</f>
        <v>81314.5135973136</v>
      </c>
      <c r="G124" s="56" t="n">
        <f aca="false">IF(AND(MOD(A124-1,12)=0,B124&lt;=Inputs!$C$7,E124=0),Inputs!$C$6,0)</f>
        <v>0</v>
      </c>
      <c r="H124" s="56" t="n">
        <f aca="false">IF(B124=1,G124*Inputs!$C$9,0)</f>
        <v>0</v>
      </c>
      <c r="I124" s="56" t="n">
        <f aca="false">I123+G124</f>
        <v>120000</v>
      </c>
      <c r="J124" s="56" t="n">
        <f aca="false">(F124+G124+H124)*((1+D124)^(1/12)-1)</f>
        <v>459.764081985354</v>
      </c>
      <c r="K124" s="56" t="n">
        <f aca="false">(F124+G124+H124+J124)*(Inputs!$C$14+IF(B124&lt;=10,Inputs!$C$12,Inputs!$C$13))/12</f>
        <v>40.8871388396495</v>
      </c>
      <c r="L124" s="56" t="n">
        <f aca="false">IF(OR(E124=1,A124&lt;=Inputs!$C$15),0,MAX(Inputs!$C$8*I124-(F124+G124+H124+J124-K124),0))</f>
        <v>39466.6094595407</v>
      </c>
      <c r="M124" s="56" t="n">
        <f aca="false">L124*INDEX(Rates!$B$2:$C$101,C124+1,IF(Inputs!$C$5="Male",1,2))/1000/12*Inputs!$C$16</f>
        <v>269.129387672851</v>
      </c>
      <c r="N124" s="56" t="n">
        <f aca="false">IF($V$1=1,MAX(F124+G124+H124+J124-K124-M124,0)*Inputs!$C$22/12,0)</f>
        <v>543.09507435191</v>
      </c>
      <c r="O124" s="56" t="n">
        <f aca="false">IF(AND(MOD(A124,12)=0,B124&gt;=Inputs!$C$18),MAX(F124+G124+H124+J124-K124-M124-N124,0)*Inputs!$C$17,0)</f>
        <v>0</v>
      </c>
      <c r="P124" s="56" t="n">
        <f aca="false">F124+G124+H124+J124-K124-M124-N124+O124</f>
        <v>80921.1660784346</v>
      </c>
      <c r="Q124" s="56" t="n">
        <f aca="false">IF(OR(E124=1,P124&lt;=0),0,P124)</f>
        <v>80921.1660784346</v>
      </c>
      <c r="R124" s="15" t="n">
        <f aca="false">IF(OR(E124=1,AND(P124&lt;=0,I124&gt;0)),1,0)</f>
        <v>0</v>
      </c>
      <c r="S124" s="15" t="n">
        <f aca="false">IF(L124&gt;0,1,0)</f>
        <v>1</v>
      </c>
    </row>
    <row r="125" customFormat="false" ht="15" hidden="false" customHeight="false" outlineLevel="0" collapsed="false">
      <c r="A125" s="15" t="n">
        <v>124</v>
      </c>
      <c r="B125" s="15" t="n">
        <f aca="false">INT((A125-1)/12)+1</f>
        <v>11</v>
      </c>
      <c r="C125" s="15" t="n">
        <f aca="false">MIN(Inputs!$C$4+B125-1,99)</f>
        <v>84</v>
      </c>
      <c r="D125" s="55" t="n">
        <f aca="false">Inputs!$C$30</f>
        <v>0.07</v>
      </c>
      <c r="E125" s="15" t="n">
        <f aca="false">R124</f>
        <v>0</v>
      </c>
      <c r="F125" s="56" t="n">
        <f aca="false">Q124</f>
        <v>80921.1660784346</v>
      </c>
      <c r="G125" s="56" t="n">
        <f aca="false">IF(AND(MOD(A125-1,12)=0,B125&lt;=Inputs!$C$7,E125=0),Inputs!$C$6,0)</f>
        <v>0</v>
      </c>
      <c r="H125" s="56" t="n">
        <f aca="false">IF(B125=1,G125*Inputs!$C$9,0)</f>
        <v>0</v>
      </c>
      <c r="I125" s="56" t="n">
        <f aca="false">I124+G125</f>
        <v>120000</v>
      </c>
      <c r="J125" s="56" t="n">
        <f aca="false">(F125+G125+H125)*((1+D125)^(1/12)-1)</f>
        <v>457.540037925837</v>
      </c>
      <c r="K125" s="56" t="n">
        <f aca="false">(F125+G125+H125+J125)*(Inputs!$C$14+IF(B125&lt;=10,Inputs!$C$12,Inputs!$C$13))/12</f>
        <v>40.6893530581802</v>
      </c>
      <c r="L125" s="56" t="n">
        <f aca="false">IF(OR(E125=1,A125&lt;=Inputs!$C$15),0,MAX(Inputs!$C$8*I125-(F125+G125+H125+J125-K125),0))</f>
        <v>39861.9832366978</v>
      </c>
      <c r="M125" s="56" t="n">
        <f aca="false">L125*INDEX(Rates!$B$2:$C$101,C125+1,IF(Inputs!$C$5="Male",1,2))/1000/12*Inputs!$C$16</f>
        <v>271.825507354915</v>
      </c>
      <c r="N125" s="56" t="n">
        <f aca="false">IF($V$1=1,MAX(F125+G125+H125+J125-K125-M125,0)*Inputs!$C$22/12,0)</f>
        <v>540.441275039649</v>
      </c>
      <c r="O125" s="56" t="n">
        <f aca="false">IF(AND(MOD(A125,12)=0,B125&gt;=Inputs!$C$18),MAX(F125+G125+H125+J125-K125-M125-N125,0)*Inputs!$C$17,0)</f>
        <v>0</v>
      </c>
      <c r="P125" s="56" t="n">
        <f aca="false">F125+G125+H125+J125-K125-M125-N125+O125</f>
        <v>80525.7499809077</v>
      </c>
      <c r="Q125" s="56" t="n">
        <f aca="false">IF(OR(E125=1,P125&lt;=0),0,P125)</f>
        <v>80525.7499809077</v>
      </c>
      <c r="R125" s="15" t="n">
        <f aca="false">IF(OR(E125=1,AND(P125&lt;=0,I125&gt;0)),1,0)</f>
        <v>0</v>
      </c>
      <c r="S125" s="15" t="n">
        <f aca="false">IF(L125&gt;0,1,0)</f>
        <v>1</v>
      </c>
    </row>
    <row r="126" customFormat="false" ht="15" hidden="false" customHeight="false" outlineLevel="0" collapsed="false">
      <c r="A126" s="15" t="n">
        <v>125</v>
      </c>
      <c r="B126" s="15" t="n">
        <f aca="false">INT((A126-1)/12)+1</f>
        <v>11</v>
      </c>
      <c r="C126" s="15" t="n">
        <f aca="false">MIN(Inputs!$C$4+B126-1,99)</f>
        <v>84</v>
      </c>
      <c r="D126" s="55" t="n">
        <f aca="false">Inputs!$C$30</f>
        <v>0.07</v>
      </c>
      <c r="E126" s="15" t="n">
        <f aca="false">R125</f>
        <v>0</v>
      </c>
      <c r="F126" s="56" t="n">
        <f aca="false">Q125</f>
        <v>80525.7499809077</v>
      </c>
      <c r="G126" s="56" t="n">
        <f aca="false">IF(AND(MOD(A126-1,12)=0,B126&lt;=Inputs!$C$7,E126=0),Inputs!$C$6,0)</f>
        <v>0</v>
      </c>
      <c r="H126" s="56" t="n">
        <f aca="false">IF(B126=1,G126*Inputs!$C$9,0)</f>
        <v>0</v>
      </c>
      <c r="I126" s="56" t="n">
        <f aca="false">I125+G126</f>
        <v>120000</v>
      </c>
      <c r="J126" s="56" t="n">
        <f aca="false">(F126+G126+H126)*((1+D126)^(1/12)-1)</f>
        <v>455.304297821899</v>
      </c>
      <c r="K126" s="56" t="n">
        <f aca="false">(F126+G126+H126+J126)*(Inputs!$C$14+IF(B126&lt;=10,Inputs!$C$12,Inputs!$C$13))/12</f>
        <v>40.4905271393648</v>
      </c>
      <c r="L126" s="56" t="n">
        <f aca="false">IF(OR(E126=1,A126&lt;=Inputs!$C$15),0,MAX(Inputs!$C$8*I126-(F126+G126+H126+J126-K126),0))</f>
        <v>40259.4362484098</v>
      </c>
      <c r="M126" s="56" t="n">
        <f aca="false">L126*INDEX(Rates!$B$2:$C$101,C126+1,IF(Inputs!$C$5="Male",1,2))/1000/12*Inputs!$C$16</f>
        <v>274.535805683948</v>
      </c>
      <c r="N126" s="56" t="n">
        <f aca="false">IF($V$1=1,MAX(F126+G126+H126+J126-K126-M126,0)*Inputs!$C$22/12,0)</f>
        <v>537.773519639375</v>
      </c>
      <c r="O126" s="56" t="n">
        <f aca="false">IF(AND(MOD(A126,12)=0,B126&gt;=Inputs!$C$18),MAX(F126+G126+H126+J126-K126-M126-N126,0)*Inputs!$C$17,0)</f>
        <v>0</v>
      </c>
      <c r="P126" s="56" t="n">
        <f aca="false">F126+G126+H126+J126-K126-M126-N126+O126</f>
        <v>80128.2544262669</v>
      </c>
      <c r="Q126" s="56" t="n">
        <f aca="false">IF(OR(E126=1,P126&lt;=0),0,P126)</f>
        <v>80128.2544262669</v>
      </c>
      <c r="R126" s="15" t="n">
        <f aca="false">IF(OR(E126=1,AND(P126&lt;=0,I126&gt;0)),1,0)</f>
        <v>0</v>
      </c>
      <c r="S126" s="15" t="n">
        <f aca="false">IF(L126&gt;0,1,0)</f>
        <v>1</v>
      </c>
    </row>
    <row r="127" customFormat="false" ht="15" hidden="false" customHeight="false" outlineLevel="0" collapsed="false">
      <c r="A127" s="15" t="n">
        <v>126</v>
      </c>
      <c r="B127" s="15" t="n">
        <f aca="false">INT((A127-1)/12)+1</f>
        <v>11</v>
      </c>
      <c r="C127" s="15" t="n">
        <f aca="false">MIN(Inputs!$C$4+B127-1,99)</f>
        <v>84</v>
      </c>
      <c r="D127" s="55" t="n">
        <f aca="false">Inputs!$C$30</f>
        <v>0.07</v>
      </c>
      <c r="E127" s="15" t="n">
        <f aca="false">R126</f>
        <v>0</v>
      </c>
      <c r="F127" s="56" t="n">
        <f aca="false">Q126</f>
        <v>80128.2544262669</v>
      </c>
      <c r="G127" s="56" t="n">
        <f aca="false">IF(AND(MOD(A127-1,12)=0,B127&lt;=Inputs!$C$7,E127=0),Inputs!$C$6,0)</f>
        <v>0</v>
      </c>
      <c r="H127" s="56" t="n">
        <f aca="false">IF(B127=1,G127*Inputs!$C$9,0)</f>
        <v>0</v>
      </c>
      <c r="I127" s="56" t="n">
        <f aca="false">I126+G127</f>
        <v>120000</v>
      </c>
      <c r="J127" s="56" t="n">
        <f aca="false">(F127+G127+H127)*((1+D127)^(1/12)-1)</f>
        <v>453.056800165113</v>
      </c>
      <c r="K127" s="56" t="n">
        <f aca="false">(F127+G127+H127+J127)*(Inputs!$C$14+IF(B127&lt;=10,Inputs!$C$12,Inputs!$C$13))/12</f>
        <v>40.290655613216</v>
      </c>
      <c r="L127" s="56" t="n">
        <f aca="false">IF(OR(E127=1,A127&lt;=Inputs!$C$15),0,MAX(Inputs!$C$8*I127-(F127+G127+H127+J127-K127),0))</f>
        <v>40658.9794291812</v>
      </c>
      <c r="M127" s="56" t="n">
        <f aca="false">L127*INDEX(Rates!$B$2:$C$101,C127+1,IF(Inputs!$C$5="Male",1,2))/1000/12*Inputs!$C$16</f>
        <v>277.260357224158</v>
      </c>
      <c r="N127" s="56" t="n">
        <f aca="false">IF($V$1=1,MAX(F127+G127+H127+J127-K127-M127,0)*Inputs!$C$22/12,0)</f>
        <v>535.091734757297</v>
      </c>
      <c r="O127" s="56" t="n">
        <f aca="false">IF(AND(MOD(A127,12)=0,B127&gt;=Inputs!$C$18),MAX(F127+G127+H127+J127-K127-M127-N127,0)*Inputs!$C$17,0)</f>
        <v>0</v>
      </c>
      <c r="P127" s="56" t="n">
        <f aca="false">F127+G127+H127+J127-K127-M127-N127+O127</f>
        <v>79728.6684788373</v>
      </c>
      <c r="Q127" s="56" t="n">
        <f aca="false">IF(OR(E127=1,P127&lt;=0),0,P127)</f>
        <v>79728.6684788373</v>
      </c>
      <c r="R127" s="15" t="n">
        <f aca="false">IF(OR(E127=1,AND(P127&lt;=0,I127&gt;0)),1,0)</f>
        <v>0</v>
      </c>
      <c r="S127" s="15" t="n">
        <f aca="false">IF(L127&gt;0,1,0)</f>
        <v>1</v>
      </c>
    </row>
    <row r="128" customFormat="false" ht="15" hidden="false" customHeight="false" outlineLevel="0" collapsed="false">
      <c r="A128" s="15" t="n">
        <v>127</v>
      </c>
      <c r="B128" s="15" t="n">
        <f aca="false">INT((A128-1)/12)+1</f>
        <v>11</v>
      </c>
      <c r="C128" s="15" t="n">
        <f aca="false">MIN(Inputs!$C$4+B128-1,99)</f>
        <v>84</v>
      </c>
      <c r="D128" s="55" t="n">
        <f aca="false">Inputs!$C$30</f>
        <v>0.07</v>
      </c>
      <c r="E128" s="15" t="n">
        <f aca="false">R127</f>
        <v>0</v>
      </c>
      <c r="F128" s="56" t="n">
        <f aca="false">Q127</f>
        <v>79728.6684788373</v>
      </c>
      <c r="G128" s="56" t="n">
        <f aca="false">IF(AND(MOD(A128-1,12)=0,B128&lt;=Inputs!$C$7,E128=0),Inputs!$C$6,0)</f>
        <v>0</v>
      </c>
      <c r="H128" s="56" t="n">
        <f aca="false">IF(B128=1,G128*Inputs!$C$9,0)</f>
        <v>0</v>
      </c>
      <c r="I128" s="56" t="n">
        <f aca="false">I127+G128</f>
        <v>120000</v>
      </c>
      <c r="J128" s="56" t="n">
        <f aca="false">(F128+G128+H128)*((1+D128)^(1/12)-1)</f>
        <v>450.797483123582</v>
      </c>
      <c r="K128" s="56" t="n">
        <f aca="false">(F128+G128+H128+J128)*(Inputs!$C$14+IF(B128&lt;=10,Inputs!$C$12,Inputs!$C$13))/12</f>
        <v>40.0897329809804</v>
      </c>
      <c r="L128" s="56" t="n">
        <f aca="false">IF(OR(E128=1,A128&lt;=Inputs!$C$15),0,MAX(Inputs!$C$8*I128-(F128+G128+H128+J128-K128),0))</f>
        <v>41060.6237710201</v>
      </c>
      <c r="M128" s="56" t="n">
        <f aca="false">L128*INDEX(Rates!$B$2:$C$101,C128+1,IF(Inputs!$C$5="Male",1,2))/1000/12*Inputs!$C$16</f>
        <v>279.999236931881</v>
      </c>
      <c r="N128" s="56" t="n">
        <f aca="false">IF($V$1=1,MAX(F128+G128+H128+J128-K128-M128,0)*Inputs!$C$22/12,0)</f>
        <v>532.395846613654</v>
      </c>
      <c r="O128" s="56" t="n">
        <f aca="false">IF(AND(MOD(A128,12)=0,B128&gt;=Inputs!$C$18),MAX(F128+G128+H128+J128-K128-M128-N128,0)*Inputs!$C$17,0)</f>
        <v>0</v>
      </c>
      <c r="P128" s="56" t="n">
        <f aca="false">F128+G128+H128+J128-K128-M128-N128+O128</f>
        <v>79326.9811454344</v>
      </c>
      <c r="Q128" s="56" t="n">
        <f aca="false">IF(OR(E128=1,P128&lt;=0),0,P128)</f>
        <v>79326.9811454344</v>
      </c>
      <c r="R128" s="15" t="n">
        <f aca="false">IF(OR(E128=1,AND(P128&lt;=0,I128&gt;0)),1,0)</f>
        <v>0</v>
      </c>
      <c r="S128" s="15" t="n">
        <f aca="false">IF(L128&gt;0,1,0)</f>
        <v>1</v>
      </c>
    </row>
    <row r="129" customFormat="false" ht="15" hidden="false" customHeight="false" outlineLevel="0" collapsed="false">
      <c r="A129" s="15" t="n">
        <v>128</v>
      </c>
      <c r="B129" s="15" t="n">
        <f aca="false">INT((A129-1)/12)+1</f>
        <v>11</v>
      </c>
      <c r="C129" s="15" t="n">
        <f aca="false">MIN(Inputs!$C$4+B129-1,99)</f>
        <v>84</v>
      </c>
      <c r="D129" s="55" t="n">
        <f aca="false">Inputs!$C$30</f>
        <v>0.07</v>
      </c>
      <c r="E129" s="15" t="n">
        <f aca="false">R128</f>
        <v>0</v>
      </c>
      <c r="F129" s="56" t="n">
        <f aca="false">Q128</f>
        <v>79326.9811454344</v>
      </c>
      <c r="G129" s="56" t="n">
        <f aca="false">IF(AND(MOD(A129-1,12)=0,B129&lt;=Inputs!$C$7,E129=0),Inputs!$C$6,0)</f>
        <v>0</v>
      </c>
      <c r="H129" s="56" t="n">
        <f aca="false">IF(B129=1,G129*Inputs!$C$9,0)</f>
        <v>0</v>
      </c>
      <c r="I129" s="56" t="n">
        <f aca="false">I128+G129</f>
        <v>120000</v>
      </c>
      <c r="J129" s="56" t="n">
        <f aca="false">(F129+G129+H129)*((1+D129)^(1/12)-1)</f>
        <v>448.526284540243</v>
      </c>
      <c r="K129" s="56" t="n">
        <f aca="false">(F129+G129+H129+J129)*(Inputs!$C$14+IF(B129&lt;=10,Inputs!$C$12,Inputs!$C$13))/12</f>
        <v>39.8877537149873</v>
      </c>
      <c r="L129" s="56" t="n">
        <f aca="false">IF(OR(E129=1,A129&lt;=Inputs!$C$15),0,MAX(Inputs!$C$8*I129-(F129+G129+H129+J129-K129),0))</f>
        <v>41464.3803237404</v>
      </c>
      <c r="M129" s="56" t="n">
        <f aca="false">L129*INDEX(Rates!$B$2:$C$101,C129+1,IF(Inputs!$C$5="Male",1,2))/1000/12*Inputs!$C$16</f>
        <v>282.75252015764</v>
      </c>
      <c r="N129" s="56" t="n">
        <f aca="false">IF($V$1=1,MAX(F129+G129+H129+J129-K129-M129,0)*Inputs!$C$22/12,0)</f>
        <v>529.68578104068</v>
      </c>
      <c r="O129" s="56" t="n">
        <f aca="false">IF(AND(MOD(A129,12)=0,B129&gt;=Inputs!$C$18),MAX(F129+G129+H129+J129-K129-M129-N129,0)*Inputs!$C$17,0)</f>
        <v>0</v>
      </c>
      <c r="P129" s="56" t="n">
        <f aca="false">F129+G129+H129+J129-K129-M129-N129+O129</f>
        <v>78923.1813750613</v>
      </c>
      <c r="Q129" s="56" t="n">
        <f aca="false">IF(OR(E129=1,P129&lt;=0),0,P129)</f>
        <v>78923.1813750613</v>
      </c>
      <c r="R129" s="15" t="n">
        <f aca="false">IF(OR(E129=1,AND(P129&lt;=0,I129&gt;0)),1,0)</f>
        <v>0</v>
      </c>
      <c r="S129" s="15" t="n">
        <f aca="false">IF(L129&gt;0,1,0)</f>
        <v>1</v>
      </c>
    </row>
    <row r="130" customFormat="false" ht="15" hidden="false" customHeight="false" outlineLevel="0" collapsed="false">
      <c r="A130" s="15" t="n">
        <v>129</v>
      </c>
      <c r="B130" s="15" t="n">
        <f aca="false">INT((A130-1)/12)+1</f>
        <v>11</v>
      </c>
      <c r="C130" s="15" t="n">
        <f aca="false">MIN(Inputs!$C$4+B130-1,99)</f>
        <v>84</v>
      </c>
      <c r="D130" s="55" t="n">
        <f aca="false">Inputs!$C$30</f>
        <v>0.07</v>
      </c>
      <c r="E130" s="15" t="n">
        <f aca="false">R129</f>
        <v>0</v>
      </c>
      <c r="F130" s="56" t="n">
        <f aca="false">Q129</f>
        <v>78923.1813750613</v>
      </c>
      <c r="G130" s="56" t="n">
        <f aca="false">IF(AND(MOD(A130-1,12)=0,B130&lt;=Inputs!$C$7,E130=0),Inputs!$C$6,0)</f>
        <v>0</v>
      </c>
      <c r="H130" s="56" t="n">
        <f aca="false">IF(B130=1,G130*Inputs!$C$9,0)</f>
        <v>0</v>
      </c>
      <c r="I130" s="56" t="n">
        <f aca="false">I129+G130</f>
        <v>120000</v>
      </c>
      <c r="J130" s="56" t="n">
        <f aca="false">(F130+G130+H130)*((1+D130)^(1/12)-1)</f>
        <v>446.243141931153</v>
      </c>
      <c r="K130" s="56" t="n">
        <f aca="false">(F130+G130+H130+J130)*(Inputs!$C$14+IF(B130&lt;=10,Inputs!$C$12,Inputs!$C$13))/12</f>
        <v>39.6847122584962</v>
      </c>
      <c r="L130" s="56" t="n">
        <f aca="false">IF(OR(E130=1,A130&lt;=Inputs!$C$15),0,MAX(Inputs!$C$8*I130-(F130+G130+H130+J130-K130),0))</f>
        <v>41870.260195266</v>
      </c>
      <c r="M130" s="56" t="n">
        <f aca="false">L130*INDEX(Rates!$B$2:$C$101,C130+1,IF(Inputs!$C$5="Male",1,2))/1000/12*Inputs!$C$16</f>
        <v>285.520282648218</v>
      </c>
      <c r="N130" s="56" t="n">
        <f aca="false">IF($V$1=1,MAX(F130+G130+H130+J130-K130-M130,0)*Inputs!$C$22/12,0)</f>
        <v>526.961463480572</v>
      </c>
      <c r="O130" s="56" t="n">
        <f aca="false">IF(AND(MOD(A130,12)=0,B130&gt;=Inputs!$C$18),MAX(F130+G130+H130+J130-K130-M130-N130,0)*Inputs!$C$17,0)</f>
        <v>0</v>
      </c>
      <c r="P130" s="56" t="n">
        <f aca="false">F130+G130+H130+J130-K130-M130-N130+O130</f>
        <v>78517.2580586052</v>
      </c>
      <c r="Q130" s="56" t="n">
        <f aca="false">IF(OR(E130=1,P130&lt;=0),0,P130)</f>
        <v>78517.2580586052</v>
      </c>
      <c r="R130" s="15" t="n">
        <f aca="false">IF(OR(E130=1,AND(P130&lt;=0,I130&gt;0)),1,0)</f>
        <v>0</v>
      </c>
      <c r="S130" s="15" t="n">
        <f aca="false">IF(L130&gt;0,1,0)</f>
        <v>1</v>
      </c>
    </row>
    <row r="131" customFormat="false" ht="15" hidden="false" customHeight="false" outlineLevel="0" collapsed="false">
      <c r="A131" s="15" t="n">
        <v>130</v>
      </c>
      <c r="B131" s="15" t="n">
        <f aca="false">INT((A131-1)/12)+1</f>
        <v>11</v>
      </c>
      <c r="C131" s="15" t="n">
        <f aca="false">MIN(Inputs!$C$4+B131-1,99)</f>
        <v>84</v>
      </c>
      <c r="D131" s="55" t="n">
        <f aca="false">Inputs!$C$30</f>
        <v>0.07</v>
      </c>
      <c r="E131" s="15" t="n">
        <f aca="false">R130</f>
        <v>0</v>
      </c>
      <c r="F131" s="56" t="n">
        <f aca="false">Q130</f>
        <v>78517.2580586052</v>
      </c>
      <c r="G131" s="56" t="n">
        <f aca="false">IF(AND(MOD(A131-1,12)=0,B131&lt;=Inputs!$C$7,E131=0),Inputs!$C$6,0)</f>
        <v>0</v>
      </c>
      <c r="H131" s="56" t="n">
        <f aca="false">IF(B131=1,G131*Inputs!$C$9,0)</f>
        <v>0</v>
      </c>
      <c r="I131" s="56" t="n">
        <f aca="false">I130+G131</f>
        <v>120000</v>
      </c>
      <c r="J131" s="56" t="n">
        <f aca="false">(F131+G131+H131)*((1+D131)^(1/12)-1)</f>
        <v>443.947992483772</v>
      </c>
      <c r="K131" s="56" t="n">
        <f aca="false">(F131+G131+H131+J131)*(Inputs!$C$14+IF(B131&lt;=10,Inputs!$C$12,Inputs!$C$13))/12</f>
        <v>39.4806030255445</v>
      </c>
      <c r="L131" s="56" t="n">
        <f aca="false">IF(OR(E131=1,A131&lt;=Inputs!$C$15),0,MAX(Inputs!$C$8*I131-(F131+G131+H131+J131-K131),0))</f>
        <v>42278.2745519366</v>
      </c>
      <c r="M131" s="56" t="n">
        <f aca="false">L131*INDEX(Rates!$B$2:$C$101,C131+1,IF(Inputs!$C$5="Male",1,2))/1000/12*Inputs!$C$16</f>
        <v>288.302600548748</v>
      </c>
      <c r="N131" s="56" t="n">
        <f aca="false">IF($V$1=1,MAX(F131+G131+H131+J131-K131-M131,0)*Inputs!$C$22/12,0)</f>
        <v>524.222818983431</v>
      </c>
      <c r="O131" s="56" t="n">
        <f aca="false">IF(AND(MOD(A131,12)=0,B131&gt;=Inputs!$C$18),MAX(F131+G131+H131+J131-K131-M131-N131,0)*Inputs!$C$17,0)</f>
        <v>0</v>
      </c>
      <c r="P131" s="56" t="n">
        <f aca="false">F131+G131+H131+J131-K131-M131-N131+O131</f>
        <v>78109.2000285312</v>
      </c>
      <c r="Q131" s="56" t="n">
        <f aca="false">IF(OR(E131=1,P131&lt;=0),0,P131)</f>
        <v>78109.2000285312</v>
      </c>
      <c r="R131" s="15" t="n">
        <f aca="false">IF(OR(E131=1,AND(P131&lt;=0,I131&gt;0)),1,0)</f>
        <v>0</v>
      </c>
      <c r="S131" s="15" t="n">
        <f aca="false">IF(L131&gt;0,1,0)</f>
        <v>1</v>
      </c>
    </row>
    <row r="132" customFormat="false" ht="15" hidden="false" customHeight="false" outlineLevel="0" collapsed="false">
      <c r="A132" s="15" t="n">
        <v>131</v>
      </c>
      <c r="B132" s="15" t="n">
        <f aca="false">INT((A132-1)/12)+1</f>
        <v>11</v>
      </c>
      <c r="C132" s="15" t="n">
        <f aca="false">MIN(Inputs!$C$4+B132-1,99)</f>
        <v>84</v>
      </c>
      <c r="D132" s="55" t="n">
        <f aca="false">Inputs!$C$30</f>
        <v>0.07</v>
      </c>
      <c r="E132" s="15" t="n">
        <f aca="false">R131</f>
        <v>0</v>
      </c>
      <c r="F132" s="56" t="n">
        <f aca="false">Q131</f>
        <v>78109.2000285312</v>
      </c>
      <c r="G132" s="56" t="n">
        <f aca="false">IF(AND(MOD(A132-1,12)=0,B132&lt;=Inputs!$C$7,E132=0),Inputs!$C$6,0)</f>
        <v>0</v>
      </c>
      <c r="H132" s="56" t="n">
        <f aca="false">IF(B132=1,G132*Inputs!$C$9,0)</f>
        <v>0</v>
      </c>
      <c r="I132" s="56" t="n">
        <f aca="false">I131+G132</f>
        <v>120000</v>
      </c>
      <c r="J132" s="56" t="n">
        <f aca="false">(F132+G132+H132)*((1+D132)^(1/12)-1)</f>
        <v>441.640773055236</v>
      </c>
      <c r="K132" s="56" t="n">
        <f aca="false">(F132+G132+H132+J132)*(Inputs!$C$14+IF(B132&lt;=10,Inputs!$C$12,Inputs!$C$13))/12</f>
        <v>39.2754204007932</v>
      </c>
      <c r="L132" s="56" t="n">
        <f aca="false">IF(OR(E132=1,A132&lt;=Inputs!$C$15),0,MAX(Inputs!$C$8*I132-(F132+G132+H132+J132-K132),0))</f>
        <v>42688.4346188143</v>
      </c>
      <c r="M132" s="56" t="n">
        <f aca="false">L132*INDEX(Rates!$B$2:$C$101,C132+1,IF(Inputs!$C$5="Male",1,2))/1000/12*Inputs!$C$16</f>
        <v>291.099550404798</v>
      </c>
      <c r="N132" s="56" t="n">
        <f aca="false">IF($V$1=1,MAX(F132+G132+H132+J132-K132-M132,0)*Inputs!$C$22/12,0)</f>
        <v>521.469772205206</v>
      </c>
      <c r="O132" s="56" t="n">
        <f aca="false">IF(AND(MOD(A132,12)=0,B132&gt;=Inputs!$C$18),MAX(F132+G132+H132+J132-K132-M132-N132,0)*Inputs!$C$17,0)</f>
        <v>0</v>
      </c>
      <c r="P132" s="56" t="n">
        <f aca="false">F132+G132+H132+J132-K132-M132-N132+O132</f>
        <v>77698.9960585757</v>
      </c>
      <c r="Q132" s="56" t="n">
        <f aca="false">IF(OR(E132=1,P132&lt;=0),0,P132)</f>
        <v>77698.9960585757</v>
      </c>
      <c r="R132" s="15" t="n">
        <f aca="false">IF(OR(E132=1,AND(P132&lt;=0,I132&gt;0)),1,0)</f>
        <v>0</v>
      </c>
      <c r="S132" s="15" t="n">
        <f aca="false">IF(L132&gt;0,1,0)</f>
        <v>1</v>
      </c>
    </row>
    <row r="133" customFormat="false" ht="15" hidden="false" customHeight="false" outlineLevel="0" collapsed="false">
      <c r="A133" s="15" t="n">
        <v>132</v>
      </c>
      <c r="B133" s="15" t="n">
        <f aca="false">INT((A133-1)/12)+1</f>
        <v>11</v>
      </c>
      <c r="C133" s="15" t="n">
        <f aca="false">MIN(Inputs!$C$4+B133-1,99)</f>
        <v>84</v>
      </c>
      <c r="D133" s="55" t="n">
        <f aca="false">Inputs!$C$30</f>
        <v>0.07</v>
      </c>
      <c r="E133" s="15" t="n">
        <f aca="false">R132</f>
        <v>0</v>
      </c>
      <c r="F133" s="56" t="n">
        <f aca="false">Q132</f>
        <v>77698.9960585757</v>
      </c>
      <c r="G133" s="56" t="n">
        <f aca="false">IF(AND(MOD(A133-1,12)=0,B133&lt;=Inputs!$C$7,E133=0),Inputs!$C$6,0)</f>
        <v>0</v>
      </c>
      <c r="H133" s="56" t="n">
        <f aca="false">IF(B133=1,G133*Inputs!$C$9,0)</f>
        <v>0</v>
      </c>
      <c r="I133" s="56" t="n">
        <f aca="false">I132+G133</f>
        <v>120000</v>
      </c>
      <c r="J133" s="56" t="n">
        <f aca="false">(F133+G133+H133)*((1+D133)^(1/12)-1)</f>
        <v>439.321420170616</v>
      </c>
      <c r="K133" s="56" t="n">
        <f aca="false">(F133+G133+H133+J133)*(Inputs!$C$14+IF(B133&lt;=10,Inputs!$C$12,Inputs!$C$13))/12</f>
        <v>39.0691587393731</v>
      </c>
      <c r="L133" s="56" t="n">
        <f aca="false">IF(OR(E133=1,A133&lt;=Inputs!$C$15),0,MAX(Inputs!$C$8*I133-(F133+G133+H133+J133-K133),0))</f>
        <v>43100.7516799931</v>
      </c>
      <c r="M133" s="56" t="n">
        <f aca="false">L133*INDEX(Rates!$B$2:$C$101,C133+1,IF(Inputs!$C$5="Male",1,2))/1000/12*Inputs!$C$16</f>
        <v>293.911209164486</v>
      </c>
      <c r="N133" s="56" t="n">
        <f aca="false">IF($V$1=1,MAX(F133+G133+H133+J133-K133-M133,0)*Inputs!$C$22/12,0)</f>
        <v>518.702247405616</v>
      </c>
      <c r="O133" s="56" t="n">
        <f aca="false">IF(AND(MOD(A133,12)=0,B133&gt;=Inputs!$C$18),MAX(F133+G133+H133+J133-K133-M133-N133,0)*Inputs!$C$17,0)</f>
        <v>386.433174317184</v>
      </c>
      <c r="P133" s="56" t="n">
        <f aca="false">F133+G133+H133+J133-K133-M133-N133+O133</f>
        <v>77673.068037754</v>
      </c>
      <c r="Q133" s="56" t="n">
        <f aca="false">IF(OR(E133=1,P133&lt;=0),0,P133)</f>
        <v>77673.068037754</v>
      </c>
      <c r="R133" s="15" t="n">
        <f aca="false">IF(OR(E133=1,AND(P133&lt;=0,I133&gt;0)),1,0)</f>
        <v>0</v>
      </c>
      <c r="S133" s="15" t="n">
        <f aca="false">IF(L133&gt;0,1,0)</f>
        <v>1</v>
      </c>
    </row>
    <row r="134" customFormat="false" ht="15" hidden="false" customHeight="false" outlineLevel="0" collapsed="false">
      <c r="A134" s="15" t="n">
        <v>133</v>
      </c>
      <c r="B134" s="15" t="n">
        <f aca="false">INT((A134-1)/12)+1</f>
        <v>12</v>
      </c>
      <c r="C134" s="15" t="n">
        <f aca="false">MIN(Inputs!$C$4+B134-1,99)</f>
        <v>85</v>
      </c>
      <c r="D134" s="55" t="n">
        <f aca="false">Inputs!$C$30</f>
        <v>0.07</v>
      </c>
      <c r="E134" s="15" t="n">
        <f aca="false">R133</f>
        <v>0</v>
      </c>
      <c r="F134" s="56" t="n">
        <f aca="false">Q133</f>
        <v>77673.068037754</v>
      </c>
      <c r="G134" s="56" t="n">
        <f aca="false">IF(AND(MOD(A134-1,12)=0,B134&lt;=Inputs!$C$7,E134=0),Inputs!$C$6,0)</f>
        <v>0</v>
      </c>
      <c r="H134" s="56" t="n">
        <f aca="false">IF(B134=1,G134*Inputs!$C$9,0)</f>
        <v>0</v>
      </c>
      <c r="I134" s="56" t="n">
        <f aca="false">I133+G134</f>
        <v>120000</v>
      </c>
      <c r="J134" s="56" t="n">
        <f aca="false">(F134+G134+H134)*((1+D134)^(1/12)-1)</f>
        <v>439.174819371283</v>
      </c>
      <c r="K134" s="56" t="n">
        <f aca="false">(F134+G134+H134+J134)*(Inputs!$C$14+IF(B134&lt;=10,Inputs!$C$12,Inputs!$C$13))/12</f>
        <v>39.0561214285626</v>
      </c>
      <c r="L134" s="56" t="n">
        <f aca="false">IF(OR(E134=1,A134&lt;=Inputs!$C$15),0,MAX(Inputs!$C$8*I134-(F134+G134+H134+J134-K134),0))</f>
        <v>43126.8132643033</v>
      </c>
      <c r="M134" s="56" t="n">
        <f aca="false">L134*INDEX(Rates!$B$2:$C$101,C134+1,IF(Inputs!$C$5="Male",1,2))/1000/12*Inputs!$C$16</f>
        <v>322.013539040131</v>
      </c>
      <c r="N134" s="56" t="n">
        <f aca="false">IF($V$1=1,MAX(F134+G134+H134+J134-K134-M134,0)*Inputs!$C$22/12,0)</f>
        <v>518.341154644377</v>
      </c>
      <c r="O134" s="56" t="n">
        <f aca="false">IF(AND(MOD(A134,12)=0,B134&gt;=Inputs!$C$18),MAX(F134+G134+H134+J134-K134-M134-N134,0)*Inputs!$C$17,0)</f>
        <v>0</v>
      </c>
      <c r="P134" s="56" t="n">
        <f aca="false">F134+G134+H134+J134-K134-M134-N134+O134</f>
        <v>77232.8320420122</v>
      </c>
      <c r="Q134" s="56" t="n">
        <f aca="false">IF(OR(E134=1,P134&lt;=0),0,P134)</f>
        <v>77232.8320420122</v>
      </c>
      <c r="R134" s="15" t="n">
        <f aca="false">IF(OR(E134=1,AND(P134&lt;=0,I134&gt;0)),1,0)</f>
        <v>0</v>
      </c>
      <c r="S134" s="15" t="n">
        <f aca="false">IF(L134&gt;0,1,0)</f>
        <v>1</v>
      </c>
    </row>
    <row r="135" customFormat="false" ht="15" hidden="false" customHeight="false" outlineLevel="0" collapsed="false">
      <c r="A135" s="15" t="n">
        <v>134</v>
      </c>
      <c r="B135" s="15" t="n">
        <f aca="false">INT((A135-1)/12)+1</f>
        <v>12</v>
      </c>
      <c r="C135" s="15" t="n">
        <f aca="false">MIN(Inputs!$C$4+B135-1,99)</f>
        <v>85</v>
      </c>
      <c r="D135" s="55" t="n">
        <f aca="false">Inputs!$C$30</f>
        <v>0.07</v>
      </c>
      <c r="E135" s="15" t="n">
        <f aca="false">R134</f>
        <v>0</v>
      </c>
      <c r="F135" s="56" t="n">
        <f aca="false">Q134</f>
        <v>77232.8320420122</v>
      </c>
      <c r="G135" s="56" t="n">
        <f aca="false">IF(AND(MOD(A135-1,12)=0,B135&lt;=Inputs!$C$7,E135=0),Inputs!$C$6,0)</f>
        <v>0</v>
      </c>
      <c r="H135" s="56" t="n">
        <f aca="false">IF(B135=1,G135*Inputs!$C$9,0)</f>
        <v>0</v>
      </c>
      <c r="I135" s="56" t="n">
        <f aca="false">I134+G135</f>
        <v>120000</v>
      </c>
      <c r="J135" s="56" t="n">
        <f aca="false">(F135+G135+H135)*((1+D135)^(1/12)-1)</f>
        <v>436.685661046589</v>
      </c>
      <c r="K135" s="56" t="n">
        <f aca="false">(F135+G135+H135+J135)*(Inputs!$C$14+IF(B135&lt;=10,Inputs!$C$12,Inputs!$C$13))/12</f>
        <v>38.8347588515294</v>
      </c>
      <c r="L135" s="56" t="n">
        <f aca="false">IF(OR(E135=1,A135&lt;=Inputs!$C$15),0,MAX(Inputs!$C$8*I135-(F135+G135+H135+J135-K135),0))</f>
        <v>43569.3170557928</v>
      </c>
      <c r="M135" s="56" t="n">
        <f aca="false">L135*INDEX(Rates!$B$2:$C$101,C135+1,IF(Inputs!$C$5="Male",1,2))/1000/12*Inputs!$C$16</f>
        <v>325.317567349919</v>
      </c>
      <c r="N135" s="56" t="n">
        <f aca="false">IF($V$1=1,MAX(F135+G135+H135+J135-K135-M135,0)*Inputs!$C$22/12,0)</f>
        <v>515.369102512382</v>
      </c>
      <c r="O135" s="56" t="n">
        <f aca="false">IF(AND(MOD(A135,12)=0,B135&gt;=Inputs!$C$18),MAX(F135+G135+H135+J135-K135-M135-N135,0)*Inputs!$C$17,0)</f>
        <v>0</v>
      </c>
      <c r="P135" s="56" t="n">
        <f aca="false">F135+G135+H135+J135-K135-M135-N135+O135</f>
        <v>76789.9962743449</v>
      </c>
      <c r="Q135" s="56" t="n">
        <f aca="false">IF(OR(E135=1,P135&lt;=0),0,P135)</f>
        <v>76789.9962743449</v>
      </c>
      <c r="R135" s="15" t="n">
        <f aca="false">IF(OR(E135=1,AND(P135&lt;=0,I135&gt;0)),1,0)</f>
        <v>0</v>
      </c>
      <c r="S135" s="15" t="n">
        <f aca="false">IF(L135&gt;0,1,0)</f>
        <v>1</v>
      </c>
    </row>
    <row r="136" customFormat="false" ht="15" hidden="false" customHeight="false" outlineLevel="0" collapsed="false">
      <c r="A136" s="15" t="n">
        <v>135</v>
      </c>
      <c r="B136" s="15" t="n">
        <f aca="false">INT((A136-1)/12)+1</f>
        <v>12</v>
      </c>
      <c r="C136" s="15" t="n">
        <f aca="false">MIN(Inputs!$C$4+B136-1,99)</f>
        <v>85</v>
      </c>
      <c r="D136" s="55" t="n">
        <f aca="false">Inputs!$C$30</f>
        <v>0.07</v>
      </c>
      <c r="E136" s="15" t="n">
        <f aca="false">R135</f>
        <v>0</v>
      </c>
      <c r="F136" s="56" t="n">
        <f aca="false">Q135</f>
        <v>76789.9962743449</v>
      </c>
      <c r="G136" s="56" t="n">
        <f aca="false">IF(AND(MOD(A136-1,12)=0,B136&lt;=Inputs!$C$7,E136=0),Inputs!$C$6,0)</f>
        <v>0</v>
      </c>
      <c r="H136" s="56" t="n">
        <f aca="false">IF(B136=1,G136*Inputs!$C$9,0)</f>
        <v>0</v>
      </c>
      <c r="I136" s="56" t="n">
        <f aca="false">I135+G136</f>
        <v>120000</v>
      </c>
      <c r="J136" s="56" t="n">
        <f aca="false">(F136+G136+H136)*((1+D136)^(1/12)-1)</f>
        <v>434.181803233456</v>
      </c>
      <c r="K136" s="56" t="n">
        <f aca="false">(F136+G136+H136+J136)*(Inputs!$C$14+IF(B136&lt;=10,Inputs!$C$12,Inputs!$C$13))/12</f>
        <v>38.6120890387892</v>
      </c>
      <c r="L136" s="56" t="n">
        <f aca="false">IF(OR(E136=1,A136&lt;=Inputs!$C$15),0,MAX(Inputs!$C$8*I136-(F136+G136+H136+J136-K136),0))</f>
        <v>44014.4340114604</v>
      </c>
      <c r="M136" s="56" t="n">
        <f aca="false">L136*INDEX(Rates!$B$2:$C$101,C136+1,IF(Inputs!$C$5="Male",1,2))/1000/12*Inputs!$C$16</f>
        <v>328.641107285571</v>
      </c>
      <c r="N136" s="56" t="n">
        <f aca="false">IF($V$1=1,MAX(F136+G136+H136+J136-K136-M136,0)*Inputs!$C$22/12,0)</f>
        <v>512.37949920836</v>
      </c>
      <c r="O136" s="56" t="n">
        <f aca="false">IF(AND(MOD(A136,12)=0,B136&gt;=Inputs!$C$18),MAX(F136+G136+H136+J136-K136-M136-N136,0)*Inputs!$C$17,0)</f>
        <v>0</v>
      </c>
      <c r="P136" s="56" t="n">
        <f aca="false">F136+G136+H136+J136-K136-M136-N136+O136</f>
        <v>76344.5453820457</v>
      </c>
      <c r="Q136" s="56" t="n">
        <f aca="false">IF(OR(E136=1,P136&lt;=0),0,P136)</f>
        <v>76344.5453820457</v>
      </c>
      <c r="R136" s="15" t="n">
        <f aca="false">IF(OR(E136=1,AND(P136&lt;=0,I136&gt;0)),1,0)</f>
        <v>0</v>
      </c>
      <c r="S136" s="15" t="n">
        <f aca="false">IF(L136&gt;0,1,0)</f>
        <v>1</v>
      </c>
    </row>
    <row r="137" customFormat="false" ht="15" hidden="false" customHeight="false" outlineLevel="0" collapsed="false">
      <c r="A137" s="15" t="n">
        <v>136</v>
      </c>
      <c r="B137" s="15" t="n">
        <f aca="false">INT((A137-1)/12)+1</f>
        <v>12</v>
      </c>
      <c r="C137" s="15" t="n">
        <f aca="false">MIN(Inputs!$C$4+B137-1,99)</f>
        <v>85</v>
      </c>
      <c r="D137" s="55" t="n">
        <f aca="false">Inputs!$C$30</f>
        <v>0.07</v>
      </c>
      <c r="E137" s="15" t="n">
        <f aca="false">R136</f>
        <v>0</v>
      </c>
      <c r="F137" s="56" t="n">
        <f aca="false">Q136</f>
        <v>76344.5453820457</v>
      </c>
      <c r="G137" s="56" t="n">
        <f aca="false">IF(AND(MOD(A137-1,12)=0,B137&lt;=Inputs!$C$7,E137=0),Inputs!$C$6,0)</f>
        <v>0</v>
      </c>
      <c r="H137" s="56" t="n">
        <f aca="false">IF(B137=1,G137*Inputs!$C$9,0)</f>
        <v>0</v>
      </c>
      <c r="I137" s="56" t="n">
        <f aca="false">I136+G137</f>
        <v>120000</v>
      </c>
      <c r="J137" s="56" t="n">
        <f aca="false">(F137+G137+H137)*((1+D137)^(1/12)-1)</f>
        <v>431.663159125446</v>
      </c>
      <c r="K137" s="56" t="n">
        <f aca="false">(F137+G137+H137+J137)*(Inputs!$C$14+IF(B137&lt;=10,Inputs!$C$12,Inputs!$C$13))/12</f>
        <v>38.3881042705856</v>
      </c>
      <c r="L137" s="56" t="n">
        <f aca="false">IF(OR(E137=1,A137&lt;=Inputs!$C$15),0,MAX(Inputs!$C$8*I137-(F137+G137+H137+J137-K137),0))</f>
        <v>44462.1795630995</v>
      </c>
      <c r="M137" s="56" t="n">
        <f aca="false">L137*INDEX(Rates!$B$2:$C$101,C137+1,IF(Inputs!$C$5="Male",1,2))/1000/12*Inputs!$C$16</f>
        <v>331.984274071143</v>
      </c>
      <c r="N137" s="56" t="n">
        <f aca="false">IF($V$1=1,MAX(F137+G137+H137+J137-K137-M137,0)*Inputs!$C$22/12,0)</f>
        <v>509.372241085529</v>
      </c>
      <c r="O137" s="56" t="n">
        <f aca="false">IF(AND(MOD(A137,12)=0,B137&gt;=Inputs!$C$18),MAX(F137+G137+H137+J137-K137-M137-N137,0)*Inputs!$C$17,0)</f>
        <v>0</v>
      </c>
      <c r="P137" s="56" t="n">
        <f aca="false">F137+G137+H137+J137-K137-M137-N137+O137</f>
        <v>75896.4639217439</v>
      </c>
      <c r="Q137" s="56" t="n">
        <f aca="false">IF(OR(E137=1,P137&lt;=0),0,P137)</f>
        <v>75896.4639217439</v>
      </c>
      <c r="R137" s="15" t="n">
        <f aca="false">IF(OR(E137=1,AND(P137&lt;=0,I137&gt;0)),1,0)</f>
        <v>0</v>
      </c>
      <c r="S137" s="15" t="n">
        <f aca="false">IF(L137&gt;0,1,0)</f>
        <v>1</v>
      </c>
    </row>
    <row r="138" customFormat="false" ht="15" hidden="false" customHeight="false" outlineLevel="0" collapsed="false">
      <c r="A138" s="15" t="n">
        <v>137</v>
      </c>
      <c r="B138" s="15" t="n">
        <f aca="false">INT((A138-1)/12)+1</f>
        <v>12</v>
      </c>
      <c r="C138" s="15" t="n">
        <f aca="false">MIN(Inputs!$C$4+B138-1,99)</f>
        <v>85</v>
      </c>
      <c r="D138" s="55" t="n">
        <f aca="false">Inputs!$C$30</f>
        <v>0.07</v>
      </c>
      <c r="E138" s="15" t="n">
        <f aca="false">R137</f>
        <v>0</v>
      </c>
      <c r="F138" s="56" t="n">
        <f aca="false">Q137</f>
        <v>75896.4639217439</v>
      </c>
      <c r="G138" s="56" t="n">
        <f aca="false">IF(AND(MOD(A138-1,12)=0,B138&lt;=Inputs!$C$7,E138=0),Inputs!$C$6,0)</f>
        <v>0</v>
      </c>
      <c r="H138" s="56" t="n">
        <f aca="false">IF(B138=1,G138*Inputs!$C$9,0)</f>
        <v>0</v>
      </c>
      <c r="I138" s="56" t="n">
        <f aca="false">I137+G138</f>
        <v>120000</v>
      </c>
      <c r="J138" s="56" t="n">
        <f aca="false">(F138+G138+H138)*((1+D138)^(1/12)-1)</f>
        <v>429.129641403499</v>
      </c>
      <c r="K138" s="56" t="n">
        <f aca="false">(F138+G138+H138+J138)*(Inputs!$C$14+IF(B138&lt;=10,Inputs!$C$12,Inputs!$C$13))/12</f>
        <v>38.1627967815737</v>
      </c>
      <c r="L138" s="56" t="n">
        <f aca="false">IF(OR(E138=1,A138&lt;=Inputs!$C$15),0,MAX(Inputs!$C$8*I138-(F138+G138+H138+J138-K138),0))</f>
        <v>44912.5692336342</v>
      </c>
      <c r="M138" s="56" t="n">
        <f aca="false">L138*INDEX(Rates!$B$2:$C$101,C138+1,IF(Inputs!$C$5="Male",1,2))/1000/12*Inputs!$C$16</f>
        <v>335.347183611135</v>
      </c>
      <c r="N138" s="56" t="n">
        <f aca="false">IF($V$1=1,MAX(F138+G138+H138+J138-K138-M138,0)*Inputs!$C$22/12,0)</f>
        <v>506.347223885031</v>
      </c>
      <c r="O138" s="56" t="n">
        <f aca="false">IF(AND(MOD(A138,12)=0,B138&gt;=Inputs!$C$18),MAX(F138+G138+H138+J138-K138-M138-N138,0)*Inputs!$C$17,0)</f>
        <v>0</v>
      </c>
      <c r="P138" s="56" t="n">
        <f aca="false">F138+G138+H138+J138-K138-M138-N138+O138</f>
        <v>75445.7363588696</v>
      </c>
      <c r="Q138" s="56" t="n">
        <f aca="false">IF(OR(E138=1,P138&lt;=0),0,P138)</f>
        <v>75445.7363588696</v>
      </c>
      <c r="R138" s="15" t="n">
        <f aca="false">IF(OR(E138=1,AND(P138&lt;=0,I138&gt;0)),1,0)</f>
        <v>0</v>
      </c>
      <c r="S138" s="15" t="n">
        <f aca="false">IF(L138&gt;0,1,0)</f>
        <v>1</v>
      </c>
    </row>
    <row r="139" customFormat="false" ht="15" hidden="false" customHeight="false" outlineLevel="0" collapsed="false">
      <c r="A139" s="15" t="n">
        <v>138</v>
      </c>
      <c r="B139" s="15" t="n">
        <f aca="false">INT((A139-1)/12)+1</f>
        <v>12</v>
      </c>
      <c r="C139" s="15" t="n">
        <f aca="false">MIN(Inputs!$C$4+B139-1,99)</f>
        <v>85</v>
      </c>
      <c r="D139" s="55" t="n">
        <f aca="false">Inputs!$C$30</f>
        <v>0.07</v>
      </c>
      <c r="E139" s="15" t="n">
        <f aca="false">R138</f>
        <v>0</v>
      </c>
      <c r="F139" s="56" t="n">
        <f aca="false">Q138</f>
        <v>75445.7363588696</v>
      </c>
      <c r="G139" s="56" t="n">
        <f aca="false">IF(AND(MOD(A139-1,12)=0,B139&lt;=Inputs!$C$7,E139=0),Inputs!$C$6,0)</f>
        <v>0</v>
      </c>
      <c r="H139" s="56" t="n">
        <f aca="false">IF(B139=1,G139*Inputs!$C$9,0)</f>
        <v>0</v>
      </c>
      <c r="I139" s="56" t="n">
        <f aca="false">I138+G139</f>
        <v>120000</v>
      </c>
      <c r="J139" s="56" t="n">
        <f aca="false">(F139+G139+H139)*((1+D139)^(1/12)-1)</f>
        <v>426.581162232897</v>
      </c>
      <c r="K139" s="56" t="n">
        <f aca="false">(F139+G139+H139+J139)*(Inputs!$C$14+IF(B139&lt;=10,Inputs!$C$12,Inputs!$C$13))/12</f>
        <v>37.9361587605512</v>
      </c>
      <c r="L139" s="56" t="n">
        <f aca="false">IF(OR(E139=1,A139&lt;=Inputs!$C$15),0,MAX(Inputs!$C$8*I139-(F139+G139+H139+J139-K139),0))</f>
        <v>45365.6186376581</v>
      </c>
      <c r="M139" s="56" t="n">
        <f aca="false">L139*INDEX(Rates!$B$2:$C$101,C139+1,IF(Inputs!$C$5="Male",1,2))/1000/12*Inputs!$C$16</f>
        <v>338.729952494514</v>
      </c>
      <c r="N139" s="56" t="n">
        <f aca="false">IF($V$1=1,MAX(F139+G139+H139+J139-K139-M139,0)*Inputs!$C$22/12,0)</f>
        <v>503.304342732316</v>
      </c>
      <c r="O139" s="56" t="n">
        <f aca="false">IF(AND(MOD(A139,12)=0,B139&gt;=Inputs!$C$18),MAX(F139+G139+H139+J139-K139-M139-N139,0)*Inputs!$C$17,0)</f>
        <v>0</v>
      </c>
      <c r="P139" s="56" t="n">
        <f aca="false">F139+G139+H139+J139-K139-M139-N139+O139</f>
        <v>74992.3470671151</v>
      </c>
      <c r="Q139" s="56" t="n">
        <f aca="false">IF(OR(E139=1,P139&lt;=0),0,P139)</f>
        <v>74992.3470671151</v>
      </c>
      <c r="R139" s="15" t="n">
        <f aca="false">IF(OR(E139=1,AND(P139&lt;=0,I139&gt;0)),1,0)</f>
        <v>0</v>
      </c>
      <c r="S139" s="15" t="n">
        <f aca="false">IF(L139&gt;0,1,0)</f>
        <v>1</v>
      </c>
    </row>
    <row r="140" customFormat="false" ht="15" hidden="false" customHeight="false" outlineLevel="0" collapsed="false">
      <c r="A140" s="15" t="n">
        <v>139</v>
      </c>
      <c r="B140" s="15" t="n">
        <f aca="false">INT((A140-1)/12)+1</f>
        <v>12</v>
      </c>
      <c r="C140" s="15" t="n">
        <f aca="false">MIN(Inputs!$C$4+B140-1,99)</f>
        <v>85</v>
      </c>
      <c r="D140" s="55" t="n">
        <f aca="false">Inputs!$C$30</f>
        <v>0.07</v>
      </c>
      <c r="E140" s="15" t="n">
        <f aca="false">R139</f>
        <v>0</v>
      </c>
      <c r="F140" s="56" t="n">
        <f aca="false">Q139</f>
        <v>74992.3470671151</v>
      </c>
      <c r="G140" s="56" t="n">
        <f aca="false">IF(AND(MOD(A140-1,12)=0,B140&lt;=Inputs!$C$7,E140=0),Inputs!$C$6,0)</f>
        <v>0</v>
      </c>
      <c r="H140" s="56" t="n">
        <f aca="false">IF(B140=1,G140*Inputs!$C$9,0)</f>
        <v>0</v>
      </c>
      <c r="I140" s="56" t="n">
        <f aca="false">I139+G140</f>
        <v>120000</v>
      </c>
      <c r="J140" s="56" t="n">
        <f aca="false">(F140+G140+H140)*((1+D140)^(1/12)-1)</f>
        <v>424.017633260224</v>
      </c>
      <c r="K140" s="56" t="n">
        <f aca="false">(F140+G140+H140+J140)*(Inputs!$C$14+IF(B140&lt;=10,Inputs!$C$12,Inputs!$C$13))/12</f>
        <v>37.7081823501877</v>
      </c>
      <c r="L140" s="56" t="n">
        <f aca="false">IF(OR(E140=1,A140&lt;=Inputs!$C$15),0,MAX(Inputs!$C$8*I140-(F140+G140+H140+J140-K140),0))</f>
        <v>45821.3434819749</v>
      </c>
      <c r="M140" s="56" t="n">
        <f aca="false">L140*INDEX(Rates!$B$2:$C$101,C140+1,IF(Inputs!$C$5="Male",1,2))/1000/12*Inputs!$C$16</f>
        <v>342.132697998746</v>
      </c>
      <c r="N140" s="56" t="n">
        <f aca="false">IF($V$1=1,MAX(F140+G140+H140+J140-K140-M140,0)*Inputs!$C$22/12,0)</f>
        <v>500.243492133509</v>
      </c>
      <c r="O140" s="56" t="n">
        <f aca="false">IF(AND(MOD(A140,12)=0,B140&gt;=Inputs!$C$18),MAX(F140+G140+H140+J140-K140-M140-N140,0)*Inputs!$C$17,0)</f>
        <v>0</v>
      </c>
      <c r="P140" s="56" t="n">
        <f aca="false">F140+G140+H140+J140-K140-M140-N140+O140</f>
        <v>74536.2803278929</v>
      </c>
      <c r="Q140" s="56" t="n">
        <f aca="false">IF(OR(E140=1,P140&lt;=0),0,P140)</f>
        <v>74536.2803278929</v>
      </c>
      <c r="R140" s="15" t="n">
        <f aca="false">IF(OR(E140=1,AND(P140&lt;=0,I140&gt;0)),1,0)</f>
        <v>0</v>
      </c>
      <c r="S140" s="15" t="n">
        <f aca="false">IF(L140&gt;0,1,0)</f>
        <v>1</v>
      </c>
    </row>
    <row r="141" customFormat="false" ht="15" hidden="false" customHeight="false" outlineLevel="0" collapsed="false">
      <c r="A141" s="15" t="n">
        <v>140</v>
      </c>
      <c r="B141" s="15" t="n">
        <f aca="false">INT((A141-1)/12)+1</f>
        <v>12</v>
      </c>
      <c r="C141" s="15" t="n">
        <f aca="false">MIN(Inputs!$C$4+B141-1,99)</f>
        <v>85</v>
      </c>
      <c r="D141" s="55" t="n">
        <f aca="false">Inputs!$C$30</f>
        <v>0.07</v>
      </c>
      <c r="E141" s="15" t="n">
        <f aca="false">R140</f>
        <v>0</v>
      </c>
      <c r="F141" s="56" t="n">
        <f aca="false">Q140</f>
        <v>74536.2803278929</v>
      </c>
      <c r="G141" s="56" t="n">
        <f aca="false">IF(AND(MOD(A141-1,12)=0,B141&lt;=Inputs!$C$7,E141=0),Inputs!$C$6,0)</f>
        <v>0</v>
      </c>
      <c r="H141" s="56" t="n">
        <f aca="false">IF(B141=1,G141*Inputs!$C$9,0)</f>
        <v>0</v>
      </c>
      <c r="I141" s="56" t="n">
        <f aca="false">I140+G141</f>
        <v>120000</v>
      </c>
      <c r="J141" s="56" t="n">
        <f aca="false">(F141+G141+H141)*((1+D141)^(1/12)-1)</f>
        <v>421.438965610302</v>
      </c>
      <c r="K141" s="56" t="n">
        <f aca="false">(F141+G141+H141+J141)*(Inputs!$C$14+IF(B141&lt;=10,Inputs!$C$12,Inputs!$C$13))/12</f>
        <v>37.4788596467516</v>
      </c>
      <c r="L141" s="56" t="n">
        <f aca="false">IF(OR(E141=1,A141&lt;=Inputs!$C$15),0,MAX(Inputs!$C$8*I141-(F141+G141+H141+J141-K141),0))</f>
        <v>46279.7595661436</v>
      </c>
      <c r="M141" s="56" t="n">
        <f aca="false">L141*INDEX(Rates!$B$2:$C$101,C141+1,IF(Inputs!$C$5="Male",1,2))/1000/12*Inputs!$C$16</f>
        <v>345.555538093872</v>
      </c>
      <c r="N141" s="56" t="n">
        <f aca="false">IF($V$1=1,MAX(F141+G141+H141+J141-K141-M141,0)*Inputs!$C$22/12,0)</f>
        <v>497.16456597175</v>
      </c>
      <c r="O141" s="56" t="n">
        <f aca="false">IF(AND(MOD(A141,12)=0,B141&gt;=Inputs!$C$18),MAX(F141+G141+H141+J141-K141-M141-N141,0)*Inputs!$C$17,0)</f>
        <v>0</v>
      </c>
      <c r="P141" s="56" t="n">
        <f aca="false">F141+G141+H141+J141-K141-M141-N141+O141</f>
        <v>74077.5203297908</v>
      </c>
      <c r="Q141" s="56" t="n">
        <f aca="false">IF(OR(E141=1,P141&lt;=0),0,P141)</f>
        <v>74077.5203297908</v>
      </c>
      <c r="R141" s="15" t="n">
        <f aca="false">IF(OR(E141=1,AND(P141&lt;=0,I141&gt;0)),1,0)</f>
        <v>0</v>
      </c>
      <c r="S141" s="15" t="n">
        <f aca="false">IF(L141&gt;0,1,0)</f>
        <v>1</v>
      </c>
    </row>
    <row r="142" customFormat="false" ht="15" hidden="false" customHeight="false" outlineLevel="0" collapsed="false">
      <c r="A142" s="15" t="n">
        <v>141</v>
      </c>
      <c r="B142" s="15" t="n">
        <f aca="false">INT((A142-1)/12)+1</f>
        <v>12</v>
      </c>
      <c r="C142" s="15" t="n">
        <f aca="false">MIN(Inputs!$C$4+B142-1,99)</f>
        <v>85</v>
      </c>
      <c r="D142" s="55" t="n">
        <f aca="false">Inputs!$C$30</f>
        <v>0.07</v>
      </c>
      <c r="E142" s="15" t="n">
        <f aca="false">R141</f>
        <v>0</v>
      </c>
      <c r="F142" s="56" t="n">
        <f aca="false">Q141</f>
        <v>74077.5203297908</v>
      </c>
      <c r="G142" s="56" t="n">
        <f aca="false">IF(AND(MOD(A142-1,12)=0,B142&lt;=Inputs!$C$7,E142=0),Inputs!$C$6,0)</f>
        <v>0</v>
      </c>
      <c r="H142" s="56" t="n">
        <f aca="false">IF(B142=1,G142*Inputs!$C$9,0)</f>
        <v>0</v>
      </c>
      <c r="I142" s="56" t="n">
        <f aca="false">I141+G142</f>
        <v>120000</v>
      </c>
      <c r="J142" s="56" t="n">
        <f aca="false">(F142+G142+H142)*((1+D142)^(1/12)-1)</f>
        <v>418.845069883107</v>
      </c>
      <c r="K142" s="56" t="n">
        <f aca="false">(F142+G142+H142+J142)*(Inputs!$C$14+IF(B142&lt;=10,Inputs!$C$12,Inputs!$C$13))/12</f>
        <v>37.248182699837</v>
      </c>
      <c r="L142" s="56" t="n">
        <f aca="false">IF(OR(E142=1,A142&lt;=Inputs!$C$15),0,MAX(Inputs!$C$8*I142-(F142+G142+H142+J142-K142),0))</f>
        <v>46740.8827830259</v>
      </c>
      <c r="M142" s="56" t="n">
        <f aca="false">L142*INDEX(Rates!$B$2:$C$101,C142+1,IF(Inputs!$C$5="Male",1,2))/1000/12*Inputs!$C$16</f>
        <v>348.998591446594</v>
      </c>
      <c r="N142" s="56" t="n">
        <f aca="false">IF($V$1=1,MAX(F142+G142+H142+J142-K142-M142,0)*Inputs!$C$22/12,0)</f>
        <v>494.067457503517</v>
      </c>
      <c r="O142" s="56" t="n">
        <f aca="false">IF(AND(MOD(A142,12)=0,B142&gt;=Inputs!$C$18),MAX(F142+G142+H142+J142-K142-M142-N142,0)*Inputs!$C$17,0)</f>
        <v>0</v>
      </c>
      <c r="P142" s="56" t="n">
        <f aca="false">F142+G142+H142+J142-K142-M142-N142+O142</f>
        <v>73616.051168024</v>
      </c>
      <c r="Q142" s="56" t="n">
        <f aca="false">IF(OR(E142=1,P142&lt;=0),0,P142)</f>
        <v>73616.051168024</v>
      </c>
      <c r="R142" s="15" t="n">
        <f aca="false">IF(OR(E142=1,AND(P142&lt;=0,I142&gt;0)),1,0)</f>
        <v>0</v>
      </c>
      <c r="S142" s="15" t="n">
        <f aca="false">IF(L142&gt;0,1,0)</f>
        <v>1</v>
      </c>
    </row>
    <row r="143" customFormat="false" ht="15" hidden="false" customHeight="false" outlineLevel="0" collapsed="false">
      <c r="A143" s="15" t="n">
        <v>142</v>
      </c>
      <c r="B143" s="15" t="n">
        <f aca="false">INT((A143-1)/12)+1</f>
        <v>12</v>
      </c>
      <c r="C143" s="15" t="n">
        <f aca="false">MIN(Inputs!$C$4+B143-1,99)</f>
        <v>85</v>
      </c>
      <c r="D143" s="55" t="n">
        <f aca="false">Inputs!$C$30</f>
        <v>0.07</v>
      </c>
      <c r="E143" s="15" t="n">
        <f aca="false">R142</f>
        <v>0</v>
      </c>
      <c r="F143" s="56" t="n">
        <f aca="false">Q142</f>
        <v>73616.051168024</v>
      </c>
      <c r="G143" s="56" t="n">
        <f aca="false">IF(AND(MOD(A143-1,12)=0,B143&lt;=Inputs!$C$7,E143=0),Inputs!$C$6,0)</f>
        <v>0</v>
      </c>
      <c r="H143" s="56" t="n">
        <f aca="false">IF(B143=1,G143*Inputs!$C$9,0)</f>
        <v>0</v>
      </c>
      <c r="I143" s="56" t="n">
        <f aca="false">I142+G143</f>
        <v>120000</v>
      </c>
      <c r="J143" s="56" t="n">
        <f aca="false">(F143+G143+H143)*((1+D143)^(1/12)-1)</f>
        <v>416.235856150673</v>
      </c>
      <c r="K143" s="56" t="n">
        <f aca="false">(F143+G143+H143+J143)*(Inputs!$C$14+IF(B143&lt;=10,Inputs!$C$12,Inputs!$C$13))/12</f>
        <v>37.0161435120873</v>
      </c>
      <c r="L143" s="56" t="n">
        <f aca="false">IF(OR(E143=1,A143&lt;=Inputs!$C$15),0,MAX(Inputs!$C$8*I143-(F143+G143+H143+J143-K143),0))</f>
        <v>47204.7291193375</v>
      </c>
      <c r="M143" s="56" t="n">
        <f aca="false">L143*INDEX(Rates!$B$2:$C$101,C143+1,IF(Inputs!$C$5="Male",1,2))/1000/12*Inputs!$C$16</f>
        <v>352.461977424386</v>
      </c>
      <c r="N143" s="56" t="n">
        <f aca="false">IF($V$1=1,MAX(F143+G143+H143+J143-K143-M143,0)*Inputs!$C$22/12,0)</f>
        <v>490.952059354921</v>
      </c>
      <c r="O143" s="56" t="n">
        <f aca="false">IF(AND(MOD(A143,12)=0,B143&gt;=Inputs!$C$18),MAX(F143+G143+H143+J143-K143-M143-N143,0)*Inputs!$C$17,0)</f>
        <v>0</v>
      </c>
      <c r="P143" s="56" t="n">
        <f aca="false">F143+G143+H143+J143-K143-M143-N143+O143</f>
        <v>73151.8568438832</v>
      </c>
      <c r="Q143" s="56" t="n">
        <f aca="false">IF(OR(E143=1,P143&lt;=0),0,P143)</f>
        <v>73151.8568438832</v>
      </c>
      <c r="R143" s="15" t="n">
        <f aca="false">IF(OR(E143=1,AND(P143&lt;=0,I143&gt;0)),1,0)</f>
        <v>0</v>
      </c>
      <c r="S143" s="15" t="n">
        <f aca="false">IF(L143&gt;0,1,0)</f>
        <v>1</v>
      </c>
    </row>
    <row r="144" customFormat="false" ht="15" hidden="false" customHeight="false" outlineLevel="0" collapsed="false">
      <c r="A144" s="15" t="n">
        <v>143</v>
      </c>
      <c r="B144" s="15" t="n">
        <f aca="false">INT((A144-1)/12)+1</f>
        <v>12</v>
      </c>
      <c r="C144" s="15" t="n">
        <f aca="false">MIN(Inputs!$C$4+B144-1,99)</f>
        <v>85</v>
      </c>
      <c r="D144" s="55" t="n">
        <f aca="false">Inputs!$C$30</f>
        <v>0.07</v>
      </c>
      <c r="E144" s="15" t="n">
        <f aca="false">R143</f>
        <v>0</v>
      </c>
      <c r="F144" s="56" t="n">
        <f aca="false">Q143</f>
        <v>73151.8568438832</v>
      </c>
      <c r="G144" s="56" t="n">
        <f aca="false">IF(AND(MOD(A144-1,12)=0,B144&lt;=Inputs!$C$7,E144=0),Inputs!$C$6,0)</f>
        <v>0</v>
      </c>
      <c r="H144" s="56" t="n">
        <f aca="false">IF(B144=1,G144*Inputs!$C$9,0)</f>
        <v>0</v>
      </c>
      <c r="I144" s="56" t="n">
        <f aca="false">I143+G144</f>
        <v>120000</v>
      </c>
      <c r="J144" s="56" t="n">
        <f aca="false">(F144+G144+H144)*((1+D144)^(1/12)-1)</f>
        <v>413.611233953973</v>
      </c>
      <c r="K144" s="56" t="n">
        <f aca="false">(F144+G144+H144+J144)*(Inputs!$C$14+IF(B144&lt;=10,Inputs!$C$12,Inputs!$C$13))/12</f>
        <v>36.7827340389186</v>
      </c>
      <c r="L144" s="56" t="n">
        <f aca="false">IF(OR(E144=1,A144&lt;=Inputs!$C$15),0,MAX(Inputs!$C$8*I144-(F144+G144+H144+J144-K144),0))</f>
        <v>47671.3146562017</v>
      </c>
      <c r="M144" s="56" t="n">
        <f aca="false">L144*INDEX(Rates!$B$2:$C$101,C144+1,IF(Inputs!$C$5="Male",1,2))/1000/12*Inputs!$C$16</f>
        <v>355.94581609964</v>
      </c>
      <c r="N144" s="56" t="n">
        <f aca="false">IF($V$1=1,MAX(F144+G144+H144+J144-K144-M144,0)*Inputs!$C$22/12,0)</f>
        <v>487.818263517991</v>
      </c>
      <c r="O144" s="56" t="n">
        <f aca="false">IF(AND(MOD(A144,12)=0,B144&gt;=Inputs!$C$18),MAX(F144+G144+H144+J144-K144-M144-N144,0)*Inputs!$C$17,0)</f>
        <v>0</v>
      </c>
      <c r="P144" s="56" t="n">
        <f aca="false">F144+G144+H144+J144-K144-M144-N144+O144</f>
        <v>72684.9212641807</v>
      </c>
      <c r="Q144" s="56" t="n">
        <f aca="false">IF(OR(E144=1,P144&lt;=0),0,P144)</f>
        <v>72684.9212641807</v>
      </c>
      <c r="R144" s="15" t="n">
        <f aca="false">IF(OR(E144=1,AND(P144&lt;=0,I144&gt;0)),1,0)</f>
        <v>0</v>
      </c>
      <c r="S144" s="15" t="n">
        <f aca="false">IF(L144&gt;0,1,0)</f>
        <v>1</v>
      </c>
    </row>
    <row r="145" customFormat="false" ht="15" hidden="false" customHeight="false" outlineLevel="0" collapsed="false">
      <c r="A145" s="15" t="n">
        <v>144</v>
      </c>
      <c r="B145" s="15" t="n">
        <f aca="false">INT((A145-1)/12)+1</f>
        <v>12</v>
      </c>
      <c r="C145" s="15" t="n">
        <f aca="false">MIN(Inputs!$C$4+B145-1,99)</f>
        <v>85</v>
      </c>
      <c r="D145" s="55" t="n">
        <f aca="false">Inputs!$C$30</f>
        <v>0.07</v>
      </c>
      <c r="E145" s="15" t="n">
        <f aca="false">R144</f>
        <v>0</v>
      </c>
      <c r="F145" s="56" t="n">
        <f aca="false">Q144</f>
        <v>72684.9212641807</v>
      </c>
      <c r="G145" s="56" t="n">
        <f aca="false">IF(AND(MOD(A145-1,12)=0,B145&lt;=Inputs!$C$7,E145=0),Inputs!$C$6,0)</f>
        <v>0</v>
      </c>
      <c r="H145" s="56" t="n">
        <f aca="false">IF(B145=1,G145*Inputs!$C$9,0)</f>
        <v>0</v>
      </c>
      <c r="I145" s="56" t="n">
        <f aca="false">I144+G145</f>
        <v>120000</v>
      </c>
      <c r="J145" s="56" t="n">
        <f aca="false">(F145+G145+H145)*((1+D145)^(1/12)-1)</f>
        <v>410.971112299783</v>
      </c>
      <c r="K145" s="56" t="n">
        <f aca="false">(F145+G145+H145+J145)*(Inputs!$C$14+IF(B145&lt;=10,Inputs!$C$12,Inputs!$C$13))/12</f>
        <v>36.5479461882402</v>
      </c>
      <c r="L145" s="56" t="n">
        <f aca="false">IF(OR(E145=1,A145&lt;=Inputs!$C$15),0,MAX(Inputs!$C$8*I145-(F145+G145+H145+J145-K145),0))</f>
        <v>48140.6555697078</v>
      </c>
      <c r="M145" s="56" t="n">
        <f aca="false">L145*INDEX(Rates!$B$2:$C$101,C145+1,IF(Inputs!$C$5="Male",1,2))/1000/12*Inputs!$C$16</f>
        <v>359.450228253818</v>
      </c>
      <c r="N145" s="56" t="n">
        <f aca="false">IF($V$1=1,MAX(F145+G145+H145+J145-K145-M145,0)*Inputs!$C$22/12,0)</f>
        <v>484.665961346923</v>
      </c>
      <c r="O145" s="56" t="n">
        <f aca="false">IF(AND(MOD(A145,12)=0,B145&gt;=Inputs!$C$18),MAX(F145+G145+H145+J145-K145-M145-N145,0)*Inputs!$C$17,0)</f>
        <v>361.076141203457</v>
      </c>
      <c r="P145" s="56" t="n">
        <f aca="false">F145+G145+H145+J145-K145-M145-N145+O145</f>
        <v>72576.3043818949</v>
      </c>
      <c r="Q145" s="56" t="n">
        <f aca="false">IF(OR(E145=1,P145&lt;=0),0,P145)</f>
        <v>72576.3043818949</v>
      </c>
      <c r="R145" s="15" t="n">
        <f aca="false">IF(OR(E145=1,AND(P145&lt;=0,I145&gt;0)),1,0)</f>
        <v>0</v>
      </c>
      <c r="S145" s="15" t="n">
        <f aca="false">IF(L145&gt;0,1,0)</f>
        <v>1</v>
      </c>
    </row>
    <row r="146" customFormat="false" ht="15" hidden="false" customHeight="false" outlineLevel="0" collapsed="false">
      <c r="A146" s="15" t="n">
        <v>145</v>
      </c>
      <c r="B146" s="15" t="n">
        <f aca="false">INT((A146-1)/12)+1</f>
        <v>13</v>
      </c>
      <c r="C146" s="15" t="n">
        <f aca="false">MIN(Inputs!$C$4+B146-1,99)</f>
        <v>86</v>
      </c>
      <c r="D146" s="55" t="n">
        <f aca="false">Inputs!$C$30</f>
        <v>0.07</v>
      </c>
      <c r="E146" s="15" t="n">
        <f aca="false">R145</f>
        <v>0</v>
      </c>
      <c r="F146" s="56" t="n">
        <f aca="false">Q145</f>
        <v>72576.3043818949</v>
      </c>
      <c r="G146" s="56" t="n">
        <f aca="false">IF(AND(MOD(A146-1,12)=0,B146&lt;=Inputs!$C$7,E146=0),Inputs!$C$6,0)</f>
        <v>0</v>
      </c>
      <c r="H146" s="56" t="n">
        <f aca="false">IF(B146=1,G146*Inputs!$C$9,0)</f>
        <v>0</v>
      </c>
      <c r="I146" s="56" t="n">
        <f aca="false">I145+G146</f>
        <v>120000</v>
      </c>
      <c r="J146" s="56" t="n">
        <f aca="false">(F146+G146+H146)*((1+D146)^(1/12)-1)</f>
        <v>410.356976655812</v>
      </c>
      <c r="K146" s="56" t="n">
        <f aca="false">(F146+G146+H146+J146)*(Inputs!$C$14+IF(B146&lt;=10,Inputs!$C$12,Inputs!$C$13))/12</f>
        <v>36.4933306792754</v>
      </c>
      <c r="L146" s="56" t="n">
        <f aca="false">IF(OR(E146=1,A146&lt;=Inputs!$C$15),0,MAX(Inputs!$C$8*I146-(F146+G146+H146+J146-K146),0))</f>
        <v>48249.8319721286</v>
      </c>
      <c r="M146" s="56" t="n">
        <f aca="false">L146*INDEX(Rates!$B$2:$C$101,C146+1,IF(Inputs!$C$5="Male",1,2))/1000/12*Inputs!$C$16</f>
        <v>414.667097607135</v>
      </c>
      <c r="N146" s="56" t="n">
        <f aca="false">IF($V$1=1,MAX(F146+G146+H146+J146-K146-M146,0)*Inputs!$C$22/12,0)</f>
        <v>483.570006201762</v>
      </c>
      <c r="O146" s="56" t="n">
        <f aca="false">IF(AND(MOD(A146,12)=0,B146&gt;=Inputs!$C$18),MAX(F146+G146+H146+J146-K146-M146-N146,0)*Inputs!$C$17,0)</f>
        <v>0</v>
      </c>
      <c r="P146" s="56" t="n">
        <f aca="false">F146+G146+H146+J146-K146-M146-N146+O146</f>
        <v>72051.9309240626</v>
      </c>
      <c r="Q146" s="56" t="n">
        <f aca="false">IF(OR(E146=1,P146&lt;=0),0,P146)</f>
        <v>72051.9309240626</v>
      </c>
      <c r="R146" s="15" t="n">
        <f aca="false">IF(OR(E146=1,AND(P146&lt;=0,I146&gt;0)),1,0)</f>
        <v>0</v>
      </c>
      <c r="S146" s="15" t="n">
        <f aca="false">IF(L146&gt;0,1,0)</f>
        <v>1</v>
      </c>
    </row>
    <row r="147" customFormat="false" ht="15" hidden="false" customHeight="false" outlineLevel="0" collapsed="false">
      <c r="A147" s="15" t="n">
        <v>146</v>
      </c>
      <c r="B147" s="15" t="n">
        <f aca="false">INT((A147-1)/12)+1</f>
        <v>13</v>
      </c>
      <c r="C147" s="15" t="n">
        <f aca="false">MIN(Inputs!$C$4+B147-1,99)</f>
        <v>86</v>
      </c>
      <c r="D147" s="55" t="n">
        <f aca="false">Inputs!$C$30</f>
        <v>0.07</v>
      </c>
      <c r="E147" s="15" t="n">
        <f aca="false">R146</f>
        <v>0</v>
      </c>
      <c r="F147" s="56" t="n">
        <f aca="false">Q146</f>
        <v>72051.9309240626</v>
      </c>
      <c r="G147" s="56" t="n">
        <f aca="false">IF(AND(MOD(A147-1,12)=0,B147&lt;=Inputs!$C$7,E147=0),Inputs!$C$6,0)</f>
        <v>0</v>
      </c>
      <c r="H147" s="56" t="n">
        <f aca="false">IF(B147=1,G147*Inputs!$C$9,0)</f>
        <v>0</v>
      </c>
      <c r="I147" s="56" t="n">
        <f aca="false">I146+G147</f>
        <v>120000</v>
      </c>
      <c r="J147" s="56" t="n">
        <f aca="false">(F147+G147+H147)*((1+D147)^(1/12)-1)</f>
        <v>407.392092887932</v>
      </c>
      <c r="K147" s="56" t="n">
        <f aca="false">(F147+G147+H147+J147)*(Inputs!$C$14+IF(B147&lt;=10,Inputs!$C$12,Inputs!$C$13))/12</f>
        <v>36.2296615084753</v>
      </c>
      <c r="L147" s="56" t="n">
        <f aca="false">IF(OR(E147=1,A147&lt;=Inputs!$C$15),0,MAX(Inputs!$C$8*I147-(F147+G147+H147+J147-K147),0))</f>
        <v>48776.906644558</v>
      </c>
      <c r="M147" s="56" t="n">
        <f aca="false">L147*INDEX(Rates!$B$2:$C$101,C147+1,IF(Inputs!$C$5="Male",1,2))/1000/12*Inputs!$C$16</f>
        <v>419.196865187772</v>
      </c>
      <c r="N147" s="56" t="n">
        <f aca="false">IF($V$1=1,MAX(F147+G147+H147+J147-K147-M147,0)*Inputs!$C$22/12,0)</f>
        <v>480.025976601695</v>
      </c>
      <c r="O147" s="56" t="n">
        <f aca="false">IF(AND(MOD(A147,12)=0,B147&gt;=Inputs!$C$18),MAX(F147+G147+H147+J147-K147-M147-N147,0)*Inputs!$C$17,0)</f>
        <v>0</v>
      </c>
      <c r="P147" s="56" t="n">
        <f aca="false">F147+G147+H147+J147-K147-M147-N147+O147</f>
        <v>71523.8705136526</v>
      </c>
      <c r="Q147" s="56" t="n">
        <f aca="false">IF(OR(E147=1,P147&lt;=0),0,P147)</f>
        <v>71523.8705136526</v>
      </c>
      <c r="R147" s="15" t="n">
        <f aca="false">IF(OR(E147=1,AND(P147&lt;=0,I147&gt;0)),1,0)</f>
        <v>0</v>
      </c>
      <c r="S147" s="15" t="n">
        <f aca="false">IF(L147&gt;0,1,0)</f>
        <v>1</v>
      </c>
    </row>
    <row r="148" customFormat="false" ht="15" hidden="false" customHeight="false" outlineLevel="0" collapsed="false">
      <c r="A148" s="15" t="n">
        <v>147</v>
      </c>
      <c r="B148" s="15" t="n">
        <f aca="false">INT((A148-1)/12)+1</f>
        <v>13</v>
      </c>
      <c r="C148" s="15" t="n">
        <f aca="false">MIN(Inputs!$C$4+B148-1,99)</f>
        <v>86</v>
      </c>
      <c r="D148" s="55" t="n">
        <f aca="false">Inputs!$C$30</f>
        <v>0.07</v>
      </c>
      <c r="E148" s="15" t="n">
        <f aca="false">R147</f>
        <v>0</v>
      </c>
      <c r="F148" s="56" t="n">
        <f aca="false">Q147</f>
        <v>71523.8705136526</v>
      </c>
      <c r="G148" s="56" t="n">
        <f aca="false">IF(AND(MOD(A148-1,12)=0,B148&lt;=Inputs!$C$7,E148=0),Inputs!$C$6,0)</f>
        <v>0</v>
      </c>
      <c r="H148" s="56" t="n">
        <f aca="false">IF(B148=1,G148*Inputs!$C$9,0)</f>
        <v>0</v>
      </c>
      <c r="I148" s="56" t="n">
        <f aca="false">I147+G148</f>
        <v>120000</v>
      </c>
      <c r="J148" s="56" t="n">
        <f aca="false">(F148+G148+H148)*((1+D148)^(1/12)-1)</f>
        <v>404.406362554141</v>
      </c>
      <c r="K148" s="56" t="n">
        <f aca="false">(F148+G148+H148+J148)*(Inputs!$C$14+IF(B148&lt;=10,Inputs!$C$12,Inputs!$C$13))/12</f>
        <v>35.9641384381034</v>
      </c>
      <c r="L148" s="56" t="n">
        <f aca="false">IF(OR(E148=1,A148&lt;=Inputs!$C$15),0,MAX(Inputs!$C$8*I148-(F148+G148+H148+J148-K148),0))</f>
        <v>49307.6872622314</v>
      </c>
      <c r="M148" s="56" t="n">
        <f aca="false">L148*INDEX(Rates!$B$2:$C$101,C148+1,IF(Inputs!$C$5="Male",1,2))/1000/12*Inputs!$C$16</f>
        <v>423.758482279494</v>
      </c>
      <c r="N148" s="56" t="n">
        <f aca="false">IF($V$1=1,MAX(F148+G148+H148+J148-K148-M148,0)*Inputs!$C$22/12,0)</f>
        <v>476.457028369927</v>
      </c>
      <c r="O148" s="56" t="n">
        <f aca="false">IF(AND(MOD(A148,12)=0,B148&gt;=Inputs!$C$18),MAX(F148+G148+H148+J148-K148-M148-N148,0)*Inputs!$C$17,0)</f>
        <v>0</v>
      </c>
      <c r="P148" s="56" t="n">
        <f aca="false">F148+G148+H148+J148-K148-M148-N148+O148</f>
        <v>70992.0972271192</v>
      </c>
      <c r="Q148" s="56" t="n">
        <f aca="false">IF(OR(E148=1,P148&lt;=0),0,P148)</f>
        <v>70992.0972271192</v>
      </c>
      <c r="R148" s="15" t="n">
        <f aca="false">IF(OR(E148=1,AND(P148&lt;=0,I148&gt;0)),1,0)</f>
        <v>0</v>
      </c>
      <c r="S148" s="15" t="n">
        <f aca="false">IF(L148&gt;0,1,0)</f>
        <v>1</v>
      </c>
    </row>
    <row r="149" customFormat="false" ht="15" hidden="false" customHeight="false" outlineLevel="0" collapsed="false">
      <c r="A149" s="15" t="n">
        <v>148</v>
      </c>
      <c r="B149" s="15" t="n">
        <f aca="false">INT((A149-1)/12)+1</f>
        <v>13</v>
      </c>
      <c r="C149" s="15" t="n">
        <f aca="false">MIN(Inputs!$C$4+B149-1,99)</f>
        <v>86</v>
      </c>
      <c r="D149" s="55" t="n">
        <f aca="false">Inputs!$C$30</f>
        <v>0.07</v>
      </c>
      <c r="E149" s="15" t="n">
        <f aca="false">R148</f>
        <v>0</v>
      </c>
      <c r="F149" s="56" t="n">
        <f aca="false">Q148</f>
        <v>70992.0972271192</v>
      </c>
      <c r="G149" s="56" t="n">
        <f aca="false">IF(AND(MOD(A149-1,12)=0,B149&lt;=Inputs!$C$7,E149=0),Inputs!$C$6,0)</f>
        <v>0</v>
      </c>
      <c r="H149" s="56" t="n">
        <f aca="false">IF(B149=1,G149*Inputs!$C$9,0)</f>
        <v>0</v>
      </c>
      <c r="I149" s="56" t="n">
        <f aca="false">I148+G149</f>
        <v>120000</v>
      </c>
      <c r="J149" s="56" t="n">
        <f aca="false">(F149+G149+H149)*((1+D149)^(1/12)-1)</f>
        <v>401.399639078943</v>
      </c>
      <c r="K149" s="56" t="n">
        <f aca="false">(F149+G149+H149+J149)*(Inputs!$C$14+IF(B149&lt;=10,Inputs!$C$12,Inputs!$C$13))/12</f>
        <v>35.6967484330991</v>
      </c>
      <c r="L149" s="56" t="n">
        <f aca="false">IF(OR(E149=1,A149&lt;=Inputs!$C$15),0,MAX(Inputs!$C$8*I149-(F149+G149+H149+J149-K149),0))</f>
        <v>49842.199882235</v>
      </c>
      <c r="M149" s="56" t="n">
        <f aca="false">L149*INDEX(Rates!$B$2:$C$101,C149+1,IF(Inputs!$C$5="Male",1,2))/1000/12*Inputs!$C$16</f>
        <v>428.352172821241</v>
      </c>
      <c r="N149" s="56" t="n">
        <f aca="false">IF($V$1=1,MAX(F149+G149+H149+J149-K149-M149,0)*Inputs!$C$22/12,0)</f>
        <v>472.862986299625</v>
      </c>
      <c r="O149" s="56" t="n">
        <f aca="false">IF(AND(MOD(A149,12)=0,B149&gt;=Inputs!$C$18),MAX(F149+G149+H149+J149-K149-M149-N149,0)*Inputs!$C$17,0)</f>
        <v>0</v>
      </c>
      <c r="P149" s="56" t="n">
        <f aca="false">F149+G149+H149+J149-K149-M149-N149+O149</f>
        <v>70456.5849586442</v>
      </c>
      <c r="Q149" s="56" t="n">
        <f aca="false">IF(OR(E149=1,P149&lt;=0),0,P149)</f>
        <v>70456.5849586442</v>
      </c>
      <c r="R149" s="15" t="n">
        <f aca="false">IF(OR(E149=1,AND(P149&lt;=0,I149&gt;0)),1,0)</f>
        <v>0</v>
      </c>
      <c r="S149" s="15" t="n">
        <f aca="false">IF(L149&gt;0,1,0)</f>
        <v>1</v>
      </c>
    </row>
    <row r="150" customFormat="false" ht="15" hidden="false" customHeight="false" outlineLevel="0" collapsed="false">
      <c r="A150" s="15" t="n">
        <v>149</v>
      </c>
      <c r="B150" s="15" t="n">
        <f aca="false">INT((A150-1)/12)+1</f>
        <v>13</v>
      </c>
      <c r="C150" s="15" t="n">
        <f aca="false">MIN(Inputs!$C$4+B150-1,99)</f>
        <v>86</v>
      </c>
      <c r="D150" s="55" t="n">
        <f aca="false">Inputs!$C$30</f>
        <v>0.07</v>
      </c>
      <c r="E150" s="15" t="n">
        <f aca="false">R149</f>
        <v>0</v>
      </c>
      <c r="F150" s="56" t="n">
        <f aca="false">Q149</f>
        <v>70456.5849586442</v>
      </c>
      <c r="G150" s="56" t="n">
        <f aca="false">IF(AND(MOD(A150-1,12)=0,B150&lt;=Inputs!$C$7,E150=0),Inputs!$C$6,0)</f>
        <v>0</v>
      </c>
      <c r="H150" s="56" t="n">
        <f aca="false">IF(B150=1,G150*Inputs!$C$9,0)</f>
        <v>0</v>
      </c>
      <c r="I150" s="56" t="n">
        <f aca="false">I149+G150</f>
        <v>120000</v>
      </c>
      <c r="J150" s="56" t="n">
        <f aca="false">(F150+G150+H150)*((1+D150)^(1/12)-1)</f>
        <v>398.371774856246</v>
      </c>
      <c r="K150" s="56" t="n">
        <f aca="false">(F150+G150+H150+J150)*(Inputs!$C$14+IF(B150&lt;=10,Inputs!$C$12,Inputs!$C$13))/12</f>
        <v>35.4274783667502</v>
      </c>
      <c r="L150" s="56" t="n">
        <f aca="false">IF(OR(E150=1,A150&lt;=Inputs!$C$15),0,MAX(Inputs!$C$8*I150-(F150+G150+H150+J150-K150),0))</f>
        <v>50380.4707448664</v>
      </c>
      <c r="M150" s="56" t="n">
        <f aca="false">L150*INDEX(Rates!$B$2:$C$101,C150+1,IF(Inputs!$C$5="Male",1,2))/1000/12*Inputs!$C$16</f>
        <v>432.978162326506</v>
      </c>
      <c r="N150" s="56" t="n">
        <f aca="false">IF($V$1=1,MAX(F150+G150+H150+J150-K150-M150,0)*Inputs!$C$22/12,0)</f>
        <v>469.243673952048</v>
      </c>
      <c r="O150" s="56" t="n">
        <f aca="false">IF(AND(MOD(A150,12)=0,B150&gt;=Inputs!$C$18),MAX(F150+G150+H150+J150-K150-M150-N150,0)*Inputs!$C$17,0)</f>
        <v>0</v>
      </c>
      <c r="P150" s="56" t="n">
        <f aca="false">F150+G150+H150+J150-K150-M150-N150+O150</f>
        <v>69917.3074188551</v>
      </c>
      <c r="Q150" s="56" t="n">
        <f aca="false">IF(OR(E150=1,P150&lt;=0),0,P150)</f>
        <v>69917.3074188551</v>
      </c>
      <c r="R150" s="15" t="n">
        <f aca="false">IF(OR(E150=1,AND(P150&lt;=0,I150&gt;0)),1,0)</f>
        <v>0</v>
      </c>
      <c r="S150" s="15" t="n">
        <f aca="false">IF(L150&gt;0,1,0)</f>
        <v>1</v>
      </c>
    </row>
    <row r="151" customFormat="false" ht="15" hidden="false" customHeight="false" outlineLevel="0" collapsed="false">
      <c r="A151" s="15" t="n">
        <v>150</v>
      </c>
      <c r="B151" s="15" t="n">
        <f aca="false">INT((A151-1)/12)+1</f>
        <v>13</v>
      </c>
      <c r="C151" s="15" t="n">
        <f aca="false">MIN(Inputs!$C$4+B151-1,99)</f>
        <v>86</v>
      </c>
      <c r="D151" s="55" t="n">
        <f aca="false">Inputs!$C$30</f>
        <v>0.07</v>
      </c>
      <c r="E151" s="15" t="n">
        <f aca="false">R150</f>
        <v>0</v>
      </c>
      <c r="F151" s="56" t="n">
        <f aca="false">Q150</f>
        <v>69917.3074188551</v>
      </c>
      <c r="G151" s="56" t="n">
        <f aca="false">IF(AND(MOD(A151-1,12)=0,B151&lt;=Inputs!$C$7,E151=0),Inputs!$C$6,0)</f>
        <v>0</v>
      </c>
      <c r="H151" s="56" t="n">
        <f aca="false">IF(B151=1,G151*Inputs!$C$9,0)</f>
        <v>0</v>
      </c>
      <c r="I151" s="56" t="n">
        <f aca="false">I150+G151</f>
        <v>120000</v>
      </c>
      <c r="J151" s="56" t="n">
        <f aca="false">(F151+G151+H151)*((1+D151)^(1/12)-1)</f>
        <v>395.322621242116</v>
      </c>
      <c r="K151" s="56" t="n">
        <f aca="false">(F151+G151+H151+J151)*(Inputs!$C$14+IF(B151&lt;=10,Inputs!$C$12,Inputs!$C$13))/12</f>
        <v>35.1563150200486</v>
      </c>
      <c r="L151" s="56" t="n">
        <f aca="false">IF(OR(E151=1,A151&lt;=Inputs!$C$15),0,MAX(Inputs!$C$8*I151-(F151+G151+H151+J151-K151),0))</f>
        <v>50922.5262749228</v>
      </c>
      <c r="M151" s="56" t="n">
        <f aca="false">L151*INDEX(Rates!$B$2:$C$101,C151+1,IF(Inputs!$C$5="Male",1,2))/1000/12*Inputs!$C$16</f>
        <v>437.636677894399</v>
      </c>
      <c r="N151" s="56" t="n">
        <f aca="false">IF($V$1=1,MAX(F151+G151+H151+J151-K151-M151,0)*Inputs!$C$22/12,0)</f>
        <v>465.598913647885</v>
      </c>
      <c r="O151" s="56" t="n">
        <f aca="false">IF(AND(MOD(A151,12)=0,B151&gt;=Inputs!$C$18),MAX(F151+G151+H151+J151-K151-M151-N151,0)*Inputs!$C$17,0)</f>
        <v>0</v>
      </c>
      <c r="P151" s="56" t="n">
        <f aca="false">F151+G151+H151+J151-K151-M151-N151+O151</f>
        <v>69374.2381335349</v>
      </c>
      <c r="Q151" s="56" t="n">
        <f aca="false">IF(OR(E151=1,P151&lt;=0),0,P151)</f>
        <v>69374.2381335349</v>
      </c>
      <c r="R151" s="15" t="n">
        <f aca="false">IF(OR(E151=1,AND(P151&lt;=0,I151&gt;0)),1,0)</f>
        <v>0</v>
      </c>
      <c r="S151" s="15" t="n">
        <f aca="false">IF(L151&gt;0,1,0)</f>
        <v>1</v>
      </c>
    </row>
    <row r="152" customFormat="false" ht="15" hidden="false" customHeight="false" outlineLevel="0" collapsed="false">
      <c r="A152" s="15" t="n">
        <v>151</v>
      </c>
      <c r="B152" s="15" t="n">
        <f aca="false">INT((A152-1)/12)+1</f>
        <v>13</v>
      </c>
      <c r="C152" s="15" t="n">
        <f aca="false">MIN(Inputs!$C$4+B152-1,99)</f>
        <v>86</v>
      </c>
      <c r="D152" s="55" t="n">
        <f aca="false">Inputs!$C$30</f>
        <v>0.07</v>
      </c>
      <c r="E152" s="15" t="n">
        <f aca="false">R151</f>
        <v>0</v>
      </c>
      <c r="F152" s="56" t="n">
        <f aca="false">Q151</f>
        <v>69374.2381335349</v>
      </c>
      <c r="G152" s="56" t="n">
        <f aca="false">IF(AND(MOD(A152-1,12)=0,B152&lt;=Inputs!$C$7,E152=0),Inputs!$C$6,0)</f>
        <v>0</v>
      </c>
      <c r="H152" s="56" t="n">
        <f aca="false">IF(B152=1,G152*Inputs!$C$9,0)</f>
        <v>0</v>
      </c>
      <c r="I152" s="56" t="n">
        <f aca="false">I151+G152</f>
        <v>120000</v>
      </c>
      <c r="J152" s="56" t="n">
        <f aca="false">(F152+G152+H152)*((1+D152)^(1/12)-1)</f>
        <v>392.252028547481</v>
      </c>
      <c r="K152" s="56" t="n">
        <f aca="false">(F152+G152+H152+J152)*(Inputs!$C$14+IF(B152&lt;=10,Inputs!$C$12,Inputs!$C$13))/12</f>
        <v>34.8832450810412</v>
      </c>
      <c r="L152" s="56" t="n">
        <f aca="false">IF(OR(E152=1,A152&lt;=Inputs!$C$15),0,MAX(Inputs!$C$8*I152-(F152+G152+H152+J152-K152),0))</f>
        <v>51468.3930829987</v>
      </c>
      <c r="M152" s="56" t="n">
        <f aca="false">L152*INDEX(Rates!$B$2:$C$101,C152+1,IF(Inputs!$C$5="Male",1,2))/1000/12*Inputs!$C$16</f>
        <v>442.327948220805</v>
      </c>
      <c r="N152" s="56" t="n">
        <f aca="false">IF($V$1=1,MAX(F152+G152+H152+J152-K152-M152,0)*Inputs!$C$22/12,0)</f>
        <v>461.928526458537</v>
      </c>
      <c r="O152" s="56" t="n">
        <f aca="false">IF(AND(MOD(A152,12)=0,B152&gt;=Inputs!$C$18),MAX(F152+G152+H152+J152-K152-M152-N152,0)*Inputs!$C$17,0)</f>
        <v>0</v>
      </c>
      <c r="P152" s="56" t="n">
        <f aca="false">F152+G152+H152+J152-K152-M152-N152+O152</f>
        <v>68827.350442322</v>
      </c>
      <c r="Q152" s="56" t="n">
        <f aca="false">IF(OR(E152=1,P152&lt;=0),0,P152)</f>
        <v>68827.350442322</v>
      </c>
      <c r="R152" s="15" t="n">
        <f aca="false">IF(OR(E152=1,AND(P152&lt;=0,I152&gt;0)),1,0)</f>
        <v>0</v>
      </c>
      <c r="S152" s="15" t="n">
        <f aca="false">IF(L152&gt;0,1,0)</f>
        <v>1</v>
      </c>
    </row>
    <row r="153" customFormat="false" ht="15" hidden="false" customHeight="false" outlineLevel="0" collapsed="false">
      <c r="A153" s="15" t="n">
        <v>152</v>
      </c>
      <c r="B153" s="15" t="n">
        <f aca="false">INT((A153-1)/12)+1</f>
        <v>13</v>
      </c>
      <c r="C153" s="15" t="n">
        <f aca="false">MIN(Inputs!$C$4+B153-1,99)</f>
        <v>86</v>
      </c>
      <c r="D153" s="55" t="n">
        <f aca="false">Inputs!$C$30</f>
        <v>0.07</v>
      </c>
      <c r="E153" s="15" t="n">
        <f aca="false">R152</f>
        <v>0</v>
      </c>
      <c r="F153" s="56" t="n">
        <f aca="false">Q152</f>
        <v>68827.350442322</v>
      </c>
      <c r="G153" s="56" t="n">
        <f aca="false">IF(AND(MOD(A153-1,12)=0,B153&lt;=Inputs!$C$7,E153=0),Inputs!$C$6,0)</f>
        <v>0</v>
      </c>
      <c r="H153" s="56" t="n">
        <f aca="false">IF(B153=1,G153*Inputs!$C$9,0)</f>
        <v>0</v>
      </c>
      <c r="I153" s="56" t="n">
        <f aca="false">I152+G153</f>
        <v>120000</v>
      </c>
      <c r="J153" s="56" t="n">
        <f aca="false">(F153+G153+H153)*((1+D153)^(1/12)-1)</f>
        <v>389.159846030781</v>
      </c>
      <c r="K153" s="56" t="n">
        <f aca="false">(F153+G153+H153+J153)*(Inputs!$C$14+IF(B153&lt;=10,Inputs!$C$12,Inputs!$C$13))/12</f>
        <v>34.6082551441764</v>
      </c>
      <c r="L153" s="56" t="n">
        <f aca="false">IF(OR(E153=1,A153&lt;=Inputs!$C$15),0,MAX(Inputs!$C$8*I153-(F153+G153+H153+J153-K153),0))</f>
        <v>52018.0979667914</v>
      </c>
      <c r="M153" s="56" t="n">
        <f aca="false">L153*INDEX(Rates!$B$2:$C$101,C153+1,IF(Inputs!$C$5="Male",1,2))/1000/12*Inputs!$C$16</f>
        <v>447.0522036096</v>
      </c>
      <c r="N153" s="56" t="n">
        <f aca="false">IF($V$1=1,MAX(F153+G153+H153+J153-K153-M153,0)*Inputs!$C$22/12,0)</f>
        <v>458.232332197327</v>
      </c>
      <c r="O153" s="56" t="n">
        <f aca="false">IF(AND(MOD(A153,12)=0,B153&gt;=Inputs!$C$18),MAX(F153+G153+H153+J153-K153-M153-N153,0)*Inputs!$C$17,0)</f>
        <v>0</v>
      </c>
      <c r="P153" s="56" t="n">
        <f aca="false">F153+G153+H153+J153-K153-M153-N153+O153</f>
        <v>68276.6174974017</v>
      </c>
      <c r="Q153" s="56" t="n">
        <f aca="false">IF(OR(E153=1,P153&lt;=0),0,P153)</f>
        <v>68276.6174974017</v>
      </c>
      <c r="R153" s="15" t="n">
        <f aca="false">IF(OR(E153=1,AND(P153&lt;=0,I153&gt;0)),1,0)</f>
        <v>0</v>
      </c>
      <c r="S153" s="15" t="n">
        <f aca="false">IF(L153&gt;0,1,0)</f>
        <v>1</v>
      </c>
    </row>
    <row r="154" customFormat="false" ht="15" hidden="false" customHeight="false" outlineLevel="0" collapsed="false">
      <c r="A154" s="15" t="n">
        <v>153</v>
      </c>
      <c r="B154" s="15" t="n">
        <f aca="false">INT((A154-1)/12)+1</f>
        <v>13</v>
      </c>
      <c r="C154" s="15" t="n">
        <f aca="false">MIN(Inputs!$C$4+B154-1,99)</f>
        <v>86</v>
      </c>
      <c r="D154" s="55" t="n">
        <f aca="false">Inputs!$C$30</f>
        <v>0.07</v>
      </c>
      <c r="E154" s="15" t="n">
        <f aca="false">R153</f>
        <v>0</v>
      </c>
      <c r="F154" s="56" t="n">
        <f aca="false">Q153</f>
        <v>68276.6174974017</v>
      </c>
      <c r="G154" s="56" t="n">
        <f aca="false">IF(AND(MOD(A154-1,12)=0,B154&lt;=Inputs!$C$7,E154=0),Inputs!$C$6,0)</f>
        <v>0</v>
      </c>
      <c r="H154" s="56" t="n">
        <f aca="false">IF(B154=1,G154*Inputs!$C$9,0)</f>
        <v>0</v>
      </c>
      <c r="I154" s="56" t="n">
        <f aca="false">I153+G154</f>
        <v>120000</v>
      </c>
      <c r="J154" s="56" t="n">
        <f aca="false">(F154+G154+H154)*((1+D154)^(1/12)-1)</f>
        <v>386.045921890568</v>
      </c>
      <c r="K154" s="56" t="n">
        <f aca="false">(F154+G154+H154+J154)*(Inputs!$C$14+IF(B154&lt;=10,Inputs!$C$12,Inputs!$C$13))/12</f>
        <v>34.3313317096461</v>
      </c>
      <c r="L154" s="56" t="n">
        <f aca="false">IF(OR(E154=1,A154&lt;=Inputs!$C$15),0,MAX(Inputs!$C$8*I154-(F154+G154+H154+J154-K154),0))</f>
        <v>52571.6679124174</v>
      </c>
      <c r="M154" s="56" t="n">
        <f aca="false">L154*INDEX(Rates!$B$2:$C$101,C154+1,IF(Inputs!$C$5="Male",1,2))/1000/12*Inputs!$C$16</f>
        <v>451.809675983967</v>
      </c>
      <c r="N154" s="56" t="n">
        <f aca="false">IF($V$1=1,MAX(F154+G154+H154+J154-K154-M154,0)*Inputs!$C$22/12,0)</f>
        <v>454.510149410657</v>
      </c>
      <c r="O154" s="56" t="n">
        <f aca="false">IF(AND(MOD(A154,12)=0,B154&gt;=Inputs!$C$18),MAX(F154+G154+H154+J154-K154-M154-N154,0)*Inputs!$C$17,0)</f>
        <v>0</v>
      </c>
      <c r="P154" s="56" t="n">
        <f aca="false">F154+G154+H154+J154-K154-M154-N154+O154</f>
        <v>67722.0122621879</v>
      </c>
      <c r="Q154" s="56" t="n">
        <f aca="false">IF(OR(E154=1,P154&lt;=0),0,P154)</f>
        <v>67722.0122621879</v>
      </c>
      <c r="R154" s="15" t="n">
        <f aca="false">IF(OR(E154=1,AND(P154&lt;=0,I154&gt;0)),1,0)</f>
        <v>0</v>
      </c>
      <c r="S154" s="15" t="n">
        <f aca="false">IF(L154&gt;0,1,0)</f>
        <v>1</v>
      </c>
    </row>
    <row r="155" customFormat="false" ht="15" hidden="false" customHeight="false" outlineLevel="0" collapsed="false">
      <c r="A155" s="15" t="n">
        <v>154</v>
      </c>
      <c r="B155" s="15" t="n">
        <f aca="false">INT((A155-1)/12)+1</f>
        <v>13</v>
      </c>
      <c r="C155" s="15" t="n">
        <f aca="false">MIN(Inputs!$C$4+B155-1,99)</f>
        <v>86</v>
      </c>
      <c r="D155" s="55" t="n">
        <f aca="false">Inputs!$C$30</f>
        <v>0.07</v>
      </c>
      <c r="E155" s="15" t="n">
        <f aca="false">R154</f>
        <v>0</v>
      </c>
      <c r="F155" s="56" t="n">
        <f aca="false">Q154</f>
        <v>67722.0122621879</v>
      </c>
      <c r="G155" s="56" t="n">
        <f aca="false">IF(AND(MOD(A155-1,12)=0,B155&lt;=Inputs!$C$7,E155=0),Inputs!$C$6,0)</f>
        <v>0</v>
      </c>
      <c r="H155" s="56" t="n">
        <f aca="false">IF(B155=1,G155*Inputs!$C$9,0)</f>
        <v>0</v>
      </c>
      <c r="I155" s="56" t="n">
        <f aca="false">I154+G155</f>
        <v>120000</v>
      </c>
      <c r="J155" s="56" t="n">
        <f aca="false">(F155+G155+H155)*((1+D155)^(1/12)-1)</f>
        <v>382.910103258053</v>
      </c>
      <c r="K155" s="56" t="n">
        <f aca="false">(F155+G155+H155+J155)*(Inputs!$C$14+IF(B155&lt;=10,Inputs!$C$12,Inputs!$C$13))/12</f>
        <v>34.052461182723</v>
      </c>
      <c r="L155" s="56" t="n">
        <f aca="false">IF(OR(E155=1,A155&lt;=Inputs!$C$15),0,MAX(Inputs!$C$8*I155-(F155+G155+H155+J155-K155),0))</f>
        <v>53129.1300957367</v>
      </c>
      <c r="M155" s="56" t="n">
        <f aca="false">L155*INDEX(Rates!$B$2:$C$101,C155+1,IF(Inputs!$C$5="Male",1,2))/1000/12*Inputs!$C$16</f>
        <v>456.600598897777</v>
      </c>
      <c r="N155" s="56" t="n">
        <f aca="false">IF($V$1=1,MAX(F155+G155+H155+J155-K155-M155,0)*Inputs!$C$22/12,0)</f>
        <v>450.761795369103</v>
      </c>
      <c r="O155" s="56" t="n">
        <f aca="false">IF(AND(MOD(A155,12)=0,B155&gt;=Inputs!$C$18),MAX(F155+G155+H155+J155-K155-M155-N155,0)*Inputs!$C$17,0)</f>
        <v>0</v>
      </c>
      <c r="P155" s="56" t="n">
        <f aca="false">F155+G155+H155+J155-K155-M155-N155+O155</f>
        <v>67163.5075099964</v>
      </c>
      <c r="Q155" s="56" t="n">
        <f aca="false">IF(OR(E155=1,P155&lt;=0),0,P155)</f>
        <v>67163.5075099964</v>
      </c>
      <c r="R155" s="15" t="n">
        <f aca="false">IF(OR(E155=1,AND(P155&lt;=0,I155&gt;0)),1,0)</f>
        <v>0</v>
      </c>
      <c r="S155" s="15" t="n">
        <f aca="false">IF(L155&gt;0,1,0)</f>
        <v>1</v>
      </c>
    </row>
    <row r="156" customFormat="false" ht="15" hidden="false" customHeight="false" outlineLevel="0" collapsed="false">
      <c r="A156" s="15" t="n">
        <v>155</v>
      </c>
      <c r="B156" s="15" t="n">
        <f aca="false">INT((A156-1)/12)+1</f>
        <v>13</v>
      </c>
      <c r="C156" s="15" t="n">
        <f aca="false">MIN(Inputs!$C$4+B156-1,99)</f>
        <v>86</v>
      </c>
      <c r="D156" s="55" t="n">
        <f aca="false">Inputs!$C$30</f>
        <v>0.07</v>
      </c>
      <c r="E156" s="15" t="n">
        <f aca="false">R155</f>
        <v>0</v>
      </c>
      <c r="F156" s="56" t="n">
        <f aca="false">Q155</f>
        <v>67163.5075099964</v>
      </c>
      <c r="G156" s="56" t="n">
        <f aca="false">IF(AND(MOD(A156-1,12)=0,B156&lt;=Inputs!$C$7,E156=0),Inputs!$C$6,0)</f>
        <v>0</v>
      </c>
      <c r="H156" s="56" t="n">
        <f aca="false">IF(B156=1,G156*Inputs!$C$9,0)</f>
        <v>0</v>
      </c>
      <c r="I156" s="56" t="n">
        <f aca="false">I155+G156</f>
        <v>120000</v>
      </c>
      <c r="J156" s="56" t="n">
        <f aca="false">(F156+G156+H156)*((1+D156)^(1/12)-1)</f>
        <v>379.752236189606</v>
      </c>
      <c r="K156" s="56" t="n">
        <f aca="false">(F156+G156+H156+J156)*(Inputs!$C$14+IF(B156&lt;=10,Inputs!$C$12,Inputs!$C$13))/12</f>
        <v>33.771629873093</v>
      </c>
      <c r="L156" s="56" t="n">
        <f aca="false">IF(OR(E156=1,A156&lt;=Inputs!$C$15),0,MAX(Inputs!$C$8*I156-(F156+G156+H156+J156-K156),0))</f>
        <v>53690.5118836871</v>
      </c>
      <c r="M156" s="56" t="n">
        <f aca="false">L156*INDEX(Rates!$B$2:$C$101,C156+1,IF(Inputs!$C$5="Male",1,2))/1000/12*Inputs!$C$16</f>
        <v>461.425207547054</v>
      </c>
      <c r="N156" s="56" t="n">
        <f aca="false">IF($V$1=1,MAX(F156+G156+H156+J156-K156-M156,0)*Inputs!$C$22/12,0)</f>
        <v>446.987086058439</v>
      </c>
      <c r="O156" s="56" t="n">
        <f aca="false">IF(AND(MOD(A156,12)=0,B156&gt;=Inputs!$C$18),MAX(F156+G156+H156+J156-K156-M156-N156,0)*Inputs!$C$17,0)</f>
        <v>0</v>
      </c>
      <c r="P156" s="56" t="n">
        <f aca="false">F156+G156+H156+J156-K156-M156-N156+O156</f>
        <v>66601.0758227074</v>
      </c>
      <c r="Q156" s="56" t="n">
        <f aca="false">IF(OR(E156=1,P156&lt;=0),0,P156)</f>
        <v>66601.0758227074</v>
      </c>
      <c r="R156" s="15" t="n">
        <f aca="false">IF(OR(E156=1,AND(P156&lt;=0,I156&gt;0)),1,0)</f>
        <v>0</v>
      </c>
      <c r="S156" s="15" t="n">
        <f aca="false">IF(L156&gt;0,1,0)</f>
        <v>1</v>
      </c>
    </row>
    <row r="157" customFormat="false" ht="15" hidden="false" customHeight="false" outlineLevel="0" collapsed="false">
      <c r="A157" s="15" t="n">
        <v>156</v>
      </c>
      <c r="B157" s="15" t="n">
        <f aca="false">INT((A157-1)/12)+1</f>
        <v>13</v>
      </c>
      <c r="C157" s="15" t="n">
        <f aca="false">MIN(Inputs!$C$4+B157-1,99)</f>
        <v>86</v>
      </c>
      <c r="D157" s="55" t="n">
        <f aca="false">Inputs!$C$30</f>
        <v>0.07</v>
      </c>
      <c r="E157" s="15" t="n">
        <f aca="false">R156</f>
        <v>0</v>
      </c>
      <c r="F157" s="56" t="n">
        <f aca="false">Q156</f>
        <v>66601.0758227074</v>
      </c>
      <c r="G157" s="56" t="n">
        <f aca="false">IF(AND(MOD(A157-1,12)=0,B157&lt;=Inputs!$C$7,E157=0),Inputs!$C$6,0)</f>
        <v>0</v>
      </c>
      <c r="H157" s="56" t="n">
        <f aca="false">IF(B157=1,G157*Inputs!$C$9,0)</f>
        <v>0</v>
      </c>
      <c r="I157" s="56" t="n">
        <f aca="false">I156+G157</f>
        <v>120000</v>
      </c>
      <c r="J157" s="56" t="n">
        <f aca="false">(F157+G157+H157)*((1+D157)^(1/12)-1)</f>
        <v>376.57216565919</v>
      </c>
      <c r="K157" s="56" t="n">
        <f aca="false">(F157+G157+H157+J157)*(Inputs!$C$14+IF(B157&lt;=10,Inputs!$C$12,Inputs!$C$13))/12</f>
        <v>33.4888239941833</v>
      </c>
      <c r="L157" s="56" t="n">
        <f aca="false">IF(OR(E157=1,A157&lt;=Inputs!$C$15),0,MAX(Inputs!$C$8*I157-(F157+G157+H157+J157-K157),0))</f>
        <v>54255.8408356276</v>
      </c>
      <c r="M157" s="56" t="n">
        <f aca="false">L157*INDEX(Rates!$B$2:$C$101,C157+1,IF(Inputs!$C$5="Male",1,2))/1000/12*Inputs!$C$16</f>
        <v>466.283738781523</v>
      </c>
      <c r="N157" s="56" t="n">
        <f aca="false">IF($V$1=1,MAX(F157+G157+H157+J157-K157-M157,0)*Inputs!$C$22/12,0)</f>
        <v>443.185836170606</v>
      </c>
      <c r="O157" s="56" t="n">
        <f aca="false">IF(AND(MOD(A157,12)=0,B157&gt;=Inputs!$C$18),MAX(F157+G157+H157+J157-K157-M157-N157,0)*Inputs!$C$17,0)</f>
        <v>330.173447947101</v>
      </c>
      <c r="P157" s="56" t="n">
        <f aca="false">F157+G157+H157+J157-K157-M157-N157+O157</f>
        <v>66364.8630373674</v>
      </c>
      <c r="Q157" s="56" t="n">
        <f aca="false">IF(OR(E157=1,P157&lt;=0),0,P157)</f>
        <v>66364.8630373674</v>
      </c>
      <c r="R157" s="15" t="n">
        <f aca="false">IF(OR(E157=1,AND(P157&lt;=0,I157&gt;0)),1,0)</f>
        <v>0</v>
      </c>
      <c r="S157" s="15" t="n">
        <f aca="false">IF(L157&gt;0,1,0)</f>
        <v>1</v>
      </c>
    </row>
    <row r="158" customFormat="false" ht="15" hidden="false" customHeight="false" outlineLevel="0" collapsed="false">
      <c r="A158" s="15" t="n">
        <v>157</v>
      </c>
      <c r="B158" s="15" t="n">
        <f aca="false">INT((A158-1)/12)+1</f>
        <v>14</v>
      </c>
      <c r="C158" s="15" t="n">
        <f aca="false">MIN(Inputs!$C$4+B158-1,99)</f>
        <v>87</v>
      </c>
      <c r="D158" s="55" t="n">
        <f aca="false">Inputs!$C$30</f>
        <v>0.07</v>
      </c>
      <c r="E158" s="15" t="n">
        <f aca="false">R157</f>
        <v>0</v>
      </c>
      <c r="F158" s="56" t="n">
        <f aca="false">Q157</f>
        <v>66364.8630373674</v>
      </c>
      <c r="G158" s="56" t="n">
        <f aca="false">IF(AND(MOD(A158-1,12)=0,B158&lt;=Inputs!$C$7,E158=0),Inputs!$C$6,0)</f>
        <v>0</v>
      </c>
      <c r="H158" s="56" t="n">
        <f aca="false">IF(B158=1,G158*Inputs!$C$9,0)</f>
        <v>0</v>
      </c>
      <c r="I158" s="56" t="n">
        <f aca="false">I157+G158</f>
        <v>120000</v>
      </c>
      <c r="J158" s="56" t="n">
        <f aca="false">(F158+G158+H158)*((1+D158)^(1/12)-1)</f>
        <v>375.236584228514</v>
      </c>
      <c r="K158" s="56" t="n">
        <f aca="false">(F158+G158+H158+J158)*(Inputs!$C$14+IF(B158&lt;=10,Inputs!$C$12,Inputs!$C$13))/12</f>
        <v>33.370049810798</v>
      </c>
      <c r="L158" s="56" t="n">
        <f aca="false">IF(OR(E158=1,A158&lt;=Inputs!$C$15),0,MAX(Inputs!$C$8*I158-(F158+G158+H158+J158-K158),0))</f>
        <v>54493.2704282149</v>
      </c>
      <c r="M158" s="56" t="n">
        <f aca="false">L158*INDEX(Rates!$B$2:$C$101,C158+1,IF(Inputs!$C$5="Male",1,2))/1000/12*Inputs!$C$16</f>
        <v>529.765410679629</v>
      </c>
      <c r="N158" s="56" t="n">
        <f aca="false">IF($V$1=1,MAX(F158+G158+H158+J158-K158-M158,0)*Inputs!$C$22/12,0)</f>
        <v>441.179761074037</v>
      </c>
      <c r="O158" s="56" t="n">
        <f aca="false">IF(AND(MOD(A158,12)=0,B158&gt;=Inputs!$C$18),MAX(F158+G158+H158+J158-K158-M158-N158,0)*Inputs!$C$17,0)</f>
        <v>0</v>
      </c>
      <c r="P158" s="56" t="n">
        <f aca="false">F158+G158+H158+J158-K158-M158-N158+O158</f>
        <v>65735.7844000315</v>
      </c>
      <c r="Q158" s="56" t="n">
        <f aca="false">IF(OR(E158=1,P158&lt;=0),0,P158)</f>
        <v>65735.7844000315</v>
      </c>
      <c r="R158" s="15" t="n">
        <f aca="false">IF(OR(E158=1,AND(P158&lt;=0,I158&gt;0)),1,0)</f>
        <v>0</v>
      </c>
      <c r="S158" s="15" t="n">
        <f aca="false">IF(L158&gt;0,1,0)</f>
        <v>1</v>
      </c>
    </row>
    <row r="159" customFormat="false" ht="15" hidden="false" customHeight="false" outlineLevel="0" collapsed="false">
      <c r="A159" s="15" t="n">
        <v>158</v>
      </c>
      <c r="B159" s="15" t="n">
        <f aca="false">INT((A159-1)/12)+1</f>
        <v>14</v>
      </c>
      <c r="C159" s="15" t="n">
        <f aca="false">MIN(Inputs!$C$4+B159-1,99)</f>
        <v>87</v>
      </c>
      <c r="D159" s="55" t="n">
        <f aca="false">Inputs!$C$30</f>
        <v>0.07</v>
      </c>
      <c r="E159" s="15" t="n">
        <f aca="false">R158</f>
        <v>0</v>
      </c>
      <c r="F159" s="56" t="n">
        <f aca="false">Q158</f>
        <v>65735.7844000315</v>
      </c>
      <c r="G159" s="56" t="n">
        <f aca="false">IF(AND(MOD(A159-1,12)=0,B159&lt;=Inputs!$C$7,E159=0),Inputs!$C$6,0)</f>
        <v>0</v>
      </c>
      <c r="H159" s="56" t="n">
        <f aca="false">IF(B159=1,G159*Inputs!$C$9,0)</f>
        <v>0</v>
      </c>
      <c r="I159" s="56" t="n">
        <f aca="false">I158+G159</f>
        <v>120000</v>
      </c>
      <c r="J159" s="56" t="n">
        <f aca="false">(F159+G159+H159)*((1+D159)^(1/12)-1)</f>
        <v>371.679682152905</v>
      </c>
      <c r="K159" s="56" t="n">
        <f aca="false">(F159+G159+H159+J159)*(Inputs!$C$14+IF(B159&lt;=10,Inputs!$C$12,Inputs!$C$13))/12</f>
        <v>33.0537320410922</v>
      </c>
      <c r="L159" s="56" t="n">
        <f aca="false">IF(OR(E159=1,A159&lt;=Inputs!$C$15),0,MAX(Inputs!$C$8*I159-(F159+G159+H159+J159-K159),0))</f>
        <v>55125.5896498567</v>
      </c>
      <c r="M159" s="56" t="n">
        <f aca="false">L159*INDEX(Rates!$B$2:$C$101,C159+1,IF(Inputs!$C$5="Male",1,2))/1000/12*Inputs!$C$16</f>
        <v>535.912607379357</v>
      </c>
      <c r="N159" s="56" t="n">
        <f aca="false">IF($V$1=1,MAX(F159+G159+H159+J159-K159-M159,0)*Inputs!$C$22/12,0)</f>
        <v>436.923318285093</v>
      </c>
      <c r="O159" s="56" t="n">
        <f aca="false">IF(AND(MOD(A159,12)=0,B159&gt;=Inputs!$C$18),MAX(F159+G159+H159+J159-K159-M159-N159,0)*Inputs!$C$17,0)</f>
        <v>0</v>
      </c>
      <c r="P159" s="56" t="n">
        <f aca="false">F159+G159+H159+J159-K159-M159-N159+O159</f>
        <v>65101.5744244788</v>
      </c>
      <c r="Q159" s="56" t="n">
        <f aca="false">IF(OR(E159=1,P159&lt;=0),0,P159)</f>
        <v>65101.5744244788</v>
      </c>
      <c r="R159" s="15" t="n">
        <f aca="false">IF(OR(E159=1,AND(P159&lt;=0,I159&gt;0)),1,0)</f>
        <v>0</v>
      </c>
      <c r="S159" s="15" t="n">
        <f aca="false">IF(L159&gt;0,1,0)</f>
        <v>1</v>
      </c>
    </row>
    <row r="160" customFormat="false" ht="15" hidden="false" customHeight="false" outlineLevel="0" collapsed="false">
      <c r="A160" s="15" t="n">
        <v>159</v>
      </c>
      <c r="B160" s="15" t="n">
        <f aca="false">INT((A160-1)/12)+1</f>
        <v>14</v>
      </c>
      <c r="C160" s="15" t="n">
        <f aca="false">MIN(Inputs!$C$4+B160-1,99)</f>
        <v>87</v>
      </c>
      <c r="D160" s="55" t="n">
        <f aca="false">Inputs!$C$30</f>
        <v>0.07</v>
      </c>
      <c r="E160" s="15" t="n">
        <f aca="false">R159</f>
        <v>0</v>
      </c>
      <c r="F160" s="56" t="n">
        <f aca="false">Q159</f>
        <v>65101.5744244788</v>
      </c>
      <c r="G160" s="56" t="n">
        <f aca="false">IF(AND(MOD(A160-1,12)=0,B160&lt;=Inputs!$C$7,E160=0),Inputs!$C$6,0)</f>
        <v>0</v>
      </c>
      <c r="H160" s="56" t="n">
        <f aca="false">IF(B160=1,G160*Inputs!$C$9,0)</f>
        <v>0</v>
      </c>
      <c r="I160" s="56" t="n">
        <f aca="false">I159+G160</f>
        <v>120000</v>
      </c>
      <c r="J160" s="56" t="n">
        <f aca="false">(F160+G160+H160)*((1+D160)^(1/12)-1)</f>
        <v>368.093766744988</v>
      </c>
      <c r="K160" s="56" t="n">
        <f aca="false">(F160+G160+H160+J160)*(Inputs!$C$14+IF(B160&lt;=10,Inputs!$C$12,Inputs!$C$13))/12</f>
        <v>32.7348340956119</v>
      </c>
      <c r="L160" s="56" t="n">
        <f aca="false">IF(OR(E160=1,A160&lt;=Inputs!$C$15),0,MAX(Inputs!$C$8*I160-(F160+G160+H160+J160-K160),0))</f>
        <v>55763.0666428718</v>
      </c>
      <c r="M160" s="56" t="n">
        <f aca="false">L160*INDEX(Rates!$B$2:$C$101,C160+1,IF(Inputs!$C$5="Male",1,2))/1000/12*Inputs!$C$16</f>
        <v>542.109946213119</v>
      </c>
      <c r="N160" s="56" t="n">
        <f aca="false">IF($V$1=1,MAX(F160+G160+H160+J160-K160-M160,0)*Inputs!$C$22/12,0)</f>
        <v>432.632156072767</v>
      </c>
      <c r="O160" s="56" t="n">
        <f aca="false">IF(AND(MOD(A160,12)=0,B160&gt;=Inputs!$C$18),MAX(F160+G160+H160+J160-K160-M160-N160,0)*Inputs!$C$17,0)</f>
        <v>0</v>
      </c>
      <c r="P160" s="56" t="n">
        <f aca="false">F160+G160+H160+J160-K160-M160-N160+O160</f>
        <v>64462.1912548423</v>
      </c>
      <c r="Q160" s="56" t="n">
        <f aca="false">IF(OR(E160=1,P160&lt;=0),0,P160)</f>
        <v>64462.1912548423</v>
      </c>
      <c r="R160" s="15" t="n">
        <f aca="false">IF(OR(E160=1,AND(P160&lt;=0,I160&gt;0)),1,0)</f>
        <v>0</v>
      </c>
      <c r="S160" s="15" t="n">
        <f aca="false">IF(L160&gt;0,1,0)</f>
        <v>1</v>
      </c>
    </row>
    <row r="161" customFormat="false" ht="15" hidden="false" customHeight="false" outlineLevel="0" collapsed="false">
      <c r="A161" s="15" t="n">
        <v>160</v>
      </c>
      <c r="B161" s="15" t="n">
        <f aca="false">INT((A161-1)/12)+1</f>
        <v>14</v>
      </c>
      <c r="C161" s="15" t="n">
        <f aca="false">MIN(Inputs!$C$4+B161-1,99)</f>
        <v>87</v>
      </c>
      <c r="D161" s="55" t="n">
        <f aca="false">Inputs!$C$30</f>
        <v>0.07</v>
      </c>
      <c r="E161" s="15" t="n">
        <f aca="false">R160</f>
        <v>0</v>
      </c>
      <c r="F161" s="56" t="n">
        <f aca="false">Q160</f>
        <v>64462.1912548423</v>
      </c>
      <c r="G161" s="56" t="n">
        <f aca="false">IF(AND(MOD(A161-1,12)=0,B161&lt;=Inputs!$C$7,E161=0),Inputs!$C$6,0)</f>
        <v>0</v>
      </c>
      <c r="H161" s="56" t="n">
        <f aca="false">IF(B161=1,G161*Inputs!$C$9,0)</f>
        <v>0</v>
      </c>
      <c r="I161" s="56" t="n">
        <f aca="false">I160+G161</f>
        <v>120000</v>
      </c>
      <c r="J161" s="56" t="n">
        <f aca="false">(F161+G161+H161)*((1+D161)^(1/12)-1)</f>
        <v>364.478601345603</v>
      </c>
      <c r="K161" s="56" t="n">
        <f aca="false">(F161+G161+H161+J161)*(Inputs!$C$14+IF(B161&lt;=10,Inputs!$C$12,Inputs!$C$13))/12</f>
        <v>32.413334928094</v>
      </c>
      <c r="L161" s="56" t="n">
        <f aca="false">IF(OR(E161=1,A161&lt;=Inputs!$C$15),0,MAX(Inputs!$C$8*I161-(F161+G161+H161+J161-K161),0))</f>
        <v>56405.7434787402</v>
      </c>
      <c r="M161" s="56" t="n">
        <f aca="false">L161*INDEX(Rates!$B$2:$C$101,C161+1,IF(Inputs!$C$5="Male",1,2))/1000/12*Inputs!$C$16</f>
        <v>548.357836185819</v>
      </c>
      <c r="N161" s="56" t="n">
        <f aca="false">IF($V$1=1,MAX(F161+G161+H161+J161-K161-M161,0)*Inputs!$C$22/12,0)</f>
        <v>428.305991233827</v>
      </c>
      <c r="O161" s="56" t="n">
        <f aca="false">IF(AND(MOD(A161,12)=0,B161&gt;=Inputs!$C$18),MAX(F161+G161+H161+J161-K161-M161-N161,0)*Inputs!$C$17,0)</f>
        <v>0</v>
      </c>
      <c r="P161" s="56" t="n">
        <f aca="false">F161+G161+H161+J161-K161-M161-N161+O161</f>
        <v>63817.5926938402</v>
      </c>
      <c r="Q161" s="56" t="n">
        <f aca="false">IF(OR(E161=1,P161&lt;=0),0,P161)</f>
        <v>63817.5926938402</v>
      </c>
      <c r="R161" s="15" t="n">
        <f aca="false">IF(OR(E161=1,AND(P161&lt;=0,I161&gt;0)),1,0)</f>
        <v>0</v>
      </c>
      <c r="S161" s="15" t="n">
        <f aca="false">IF(L161&gt;0,1,0)</f>
        <v>1</v>
      </c>
    </row>
    <row r="162" customFormat="false" ht="15" hidden="false" customHeight="false" outlineLevel="0" collapsed="false">
      <c r="A162" s="15" t="n">
        <v>161</v>
      </c>
      <c r="B162" s="15" t="n">
        <f aca="false">INT((A162-1)/12)+1</f>
        <v>14</v>
      </c>
      <c r="C162" s="15" t="n">
        <f aca="false">MIN(Inputs!$C$4+B162-1,99)</f>
        <v>87</v>
      </c>
      <c r="D162" s="55" t="n">
        <f aca="false">Inputs!$C$30</f>
        <v>0.07</v>
      </c>
      <c r="E162" s="15" t="n">
        <f aca="false">R161</f>
        <v>0</v>
      </c>
      <c r="F162" s="56" t="n">
        <f aca="false">Q161</f>
        <v>63817.5926938402</v>
      </c>
      <c r="G162" s="56" t="n">
        <f aca="false">IF(AND(MOD(A162-1,12)=0,B162&lt;=Inputs!$C$7,E162=0),Inputs!$C$6,0)</f>
        <v>0</v>
      </c>
      <c r="H162" s="56" t="n">
        <f aca="false">IF(B162=1,G162*Inputs!$C$9,0)</f>
        <v>0</v>
      </c>
      <c r="I162" s="56" t="n">
        <f aca="false">I161+G162</f>
        <v>120000</v>
      </c>
      <c r="J162" s="56" t="n">
        <f aca="false">(F162+G162+H162)*((1+D162)^(1/12)-1)</f>
        <v>360.833947365185</v>
      </c>
      <c r="K162" s="56" t="n">
        <f aca="false">(F162+G162+H162+J162)*(Inputs!$C$14+IF(B162&lt;=10,Inputs!$C$12,Inputs!$C$13))/12</f>
        <v>32.0892133206027</v>
      </c>
      <c r="L162" s="56" t="n">
        <f aca="false">IF(OR(E162=1,A162&lt;=Inputs!$C$15),0,MAX(Inputs!$C$8*I162-(F162+G162+H162+J162-K162),0))</f>
        <v>57053.6625721153</v>
      </c>
      <c r="M162" s="56" t="n">
        <f aca="false">L162*INDEX(Rates!$B$2:$C$101,C162+1,IF(Inputs!$C$5="Male",1,2))/1000/12*Inputs!$C$16</f>
        <v>554.65668963858</v>
      </c>
      <c r="N162" s="56" t="n">
        <f aca="false">IF($V$1=1,MAX(F162+G162+H162+J162-K162-M162,0)*Inputs!$C$22/12,0)</f>
        <v>423.944538254975</v>
      </c>
      <c r="O162" s="56" t="n">
        <f aca="false">IF(AND(MOD(A162,12)=0,B162&gt;=Inputs!$C$18),MAX(F162+G162+H162+J162-K162-M162-N162,0)*Inputs!$C$17,0)</f>
        <v>0</v>
      </c>
      <c r="P162" s="56" t="n">
        <f aca="false">F162+G162+H162+J162-K162-M162-N162+O162</f>
        <v>63167.7361999912</v>
      </c>
      <c r="Q162" s="56" t="n">
        <f aca="false">IF(OR(E162=1,P162&lt;=0),0,P162)</f>
        <v>63167.7361999912</v>
      </c>
      <c r="R162" s="15" t="n">
        <f aca="false">IF(OR(E162=1,AND(P162&lt;=0,I162&gt;0)),1,0)</f>
        <v>0</v>
      </c>
      <c r="S162" s="15" t="n">
        <f aca="false">IF(L162&gt;0,1,0)</f>
        <v>1</v>
      </c>
    </row>
    <row r="163" customFormat="false" ht="15" hidden="false" customHeight="false" outlineLevel="0" collapsed="false">
      <c r="A163" s="15" t="n">
        <v>162</v>
      </c>
      <c r="B163" s="15" t="n">
        <f aca="false">INT((A163-1)/12)+1</f>
        <v>14</v>
      </c>
      <c r="C163" s="15" t="n">
        <f aca="false">MIN(Inputs!$C$4+B163-1,99)</f>
        <v>87</v>
      </c>
      <c r="D163" s="55" t="n">
        <f aca="false">Inputs!$C$30</f>
        <v>0.07</v>
      </c>
      <c r="E163" s="15" t="n">
        <f aca="false">R162</f>
        <v>0</v>
      </c>
      <c r="F163" s="56" t="n">
        <f aca="false">Q162</f>
        <v>63167.7361999912</v>
      </c>
      <c r="G163" s="56" t="n">
        <f aca="false">IF(AND(MOD(A163-1,12)=0,B163&lt;=Inputs!$C$7,E163=0),Inputs!$C$6,0)</f>
        <v>0</v>
      </c>
      <c r="H163" s="56" t="n">
        <f aca="false">IF(B163=1,G163*Inputs!$C$9,0)</f>
        <v>0</v>
      </c>
      <c r="I163" s="56" t="n">
        <f aca="false">I162+G163</f>
        <v>120000</v>
      </c>
      <c r="J163" s="56" t="n">
        <f aca="false">(F163+G163+H163)*((1+D163)^(1/12)-1)</f>
        <v>357.159564268013</v>
      </c>
      <c r="K163" s="56" t="n">
        <f aca="false">(F163+G163+H163+J163)*(Inputs!$C$14+IF(B163&lt;=10,Inputs!$C$12,Inputs!$C$13))/12</f>
        <v>31.7624478821296</v>
      </c>
      <c r="L163" s="56" t="n">
        <f aca="false">IF(OR(E163=1,A163&lt;=Inputs!$C$15),0,MAX(Inputs!$C$8*I163-(F163+G163+H163+J163-K163),0))</f>
        <v>57706.8666836229</v>
      </c>
      <c r="M163" s="56" t="n">
        <f aca="false">L163*INDEX(Rates!$B$2:$C$101,C163+1,IF(Inputs!$C$5="Male",1,2))/1000/12*Inputs!$C$16</f>
        <v>561.006922275954</v>
      </c>
      <c r="N163" s="56" t="n">
        <f aca="false">IF($V$1=1,MAX(F163+G163+H163+J163-K163-M163,0)*Inputs!$C$22/12,0)</f>
        <v>419.547509294008</v>
      </c>
      <c r="O163" s="56" t="n">
        <f aca="false">IF(AND(MOD(A163,12)=0,B163&gt;=Inputs!$C$18),MAX(F163+G163+H163+J163-K163-M163-N163,0)*Inputs!$C$17,0)</f>
        <v>0</v>
      </c>
      <c r="P163" s="56" t="n">
        <f aca="false">F163+G163+H163+J163-K163-M163-N163+O163</f>
        <v>62512.5788848071</v>
      </c>
      <c r="Q163" s="56" t="n">
        <f aca="false">IF(OR(E163=1,P163&lt;=0),0,P163)</f>
        <v>62512.5788848071</v>
      </c>
      <c r="R163" s="15" t="n">
        <f aca="false">IF(OR(E163=1,AND(P163&lt;=0,I163&gt;0)),1,0)</f>
        <v>0</v>
      </c>
      <c r="S163" s="15" t="n">
        <f aca="false">IF(L163&gt;0,1,0)</f>
        <v>1</v>
      </c>
    </row>
    <row r="164" customFormat="false" ht="15" hidden="false" customHeight="false" outlineLevel="0" collapsed="false">
      <c r="A164" s="15" t="n">
        <v>163</v>
      </c>
      <c r="B164" s="15" t="n">
        <f aca="false">INT((A164-1)/12)+1</f>
        <v>14</v>
      </c>
      <c r="C164" s="15" t="n">
        <f aca="false">MIN(Inputs!$C$4+B164-1,99)</f>
        <v>87</v>
      </c>
      <c r="D164" s="55" t="n">
        <f aca="false">Inputs!$C$30</f>
        <v>0.07</v>
      </c>
      <c r="E164" s="15" t="n">
        <f aca="false">R163</f>
        <v>0</v>
      </c>
      <c r="F164" s="56" t="n">
        <f aca="false">Q163</f>
        <v>62512.5788848071</v>
      </c>
      <c r="G164" s="56" t="n">
        <f aca="false">IF(AND(MOD(A164-1,12)=0,B164&lt;=Inputs!$C$7,E164=0),Inputs!$C$6,0)</f>
        <v>0</v>
      </c>
      <c r="H164" s="56" t="n">
        <f aca="false">IF(B164=1,G164*Inputs!$C$9,0)</f>
        <v>0</v>
      </c>
      <c r="I164" s="56" t="n">
        <f aca="false">I163+G164</f>
        <v>120000</v>
      </c>
      <c r="J164" s="56" t="n">
        <f aca="false">(F164+G164+H164)*((1+D164)^(1/12)-1)</f>
        <v>353.45520955634</v>
      </c>
      <c r="K164" s="56" t="n">
        <f aca="false">(F164+G164+H164+J164)*(Inputs!$C$14+IF(B164&lt;=10,Inputs!$C$12,Inputs!$C$13))/12</f>
        <v>31.4330170471817</v>
      </c>
      <c r="L164" s="56" t="n">
        <f aca="false">IF(OR(E164=1,A164&lt;=Inputs!$C$15),0,MAX(Inputs!$C$8*I164-(F164+G164+H164+J164-K164),0))</f>
        <v>58365.3989226837</v>
      </c>
      <c r="M164" s="56" t="n">
        <f aca="false">L164*INDEX(Rates!$B$2:$C$101,C164+1,IF(Inputs!$C$5="Male",1,2))/1000/12*Inputs!$C$16</f>
        <v>567.408953193357</v>
      </c>
      <c r="N164" s="56" t="n">
        <f aca="false">IF($V$1=1,MAX(F164+G164+H164+J164-K164-M164,0)*Inputs!$C$22/12,0)</f>
        <v>415.114614160819</v>
      </c>
      <c r="O164" s="56" t="n">
        <f aca="false">IF(AND(MOD(A164,12)=0,B164&gt;=Inputs!$C$18),MAX(F164+G164+H164+J164-K164-M164-N164,0)*Inputs!$C$17,0)</f>
        <v>0</v>
      </c>
      <c r="P164" s="56" t="n">
        <f aca="false">F164+G164+H164+J164-K164-M164-N164+O164</f>
        <v>61852.0775099621</v>
      </c>
      <c r="Q164" s="56" t="n">
        <f aca="false">IF(OR(E164=1,P164&lt;=0),0,P164)</f>
        <v>61852.0775099621</v>
      </c>
      <c r="R164" s="15" t="n">
        <f aca="false">IF(OR(E164=1,AND(P164&lt;=0,I164&gt;0)),1,0)</f>
        <v>0</v>
      </c>
      <c r="S164" s="15" t="n">
        <f aca="false">IF(L164&gt;0,1,0)</f>
        <v>1</v>
      </c>
    </row>
    <row r="165" customFormat="false" ht="15" hidden="false" customHeight="false" outlineLevel="0" collapsed="false">
      <c r="A165" s="15" t="n">
        <v>164</v>
      </c>
      <c r="B165" s="15" t="n">
        <f aca="false">INT((A165-1)/12)+1</f>
        <v>14</v>
      </c>
      <c r="C165" s="15" t="n">
        <f aca="false">MIN(Inputs!$C$4+B165-1,99)</f>
        <v>87</v>
      </c>
      <c r="D165" s="55" t="n">
        <f aca="false">Inputs!$C$30</f>
        <v>0.07</v>
      </c>
      <c r="E165" s="15" t="n">
        <f aca="false">R164</f>
        <v>0</v>
      </c>
      <c r="F165" s="56" t="n">
        <f aca="false">Q164</f>
        <v>61852.0775099621</v>
      </c>
      <c r="G165" s="56" t="n">
        <f aca="false">IF(AND(MOD(A165-1,12)=0,B165&lt;=Inputs!$C$7,E165=0),Inputs!$C$6,0)</f>
        <v>0</v>
      </c>
      <c r="H165" s="56" t="n">
        <f aca="false">IF(B165=1,G165*Inputs!$C$9,0)</f>
        <v>0</v>
      </c>
      <c r="I165" s="56" t="n">
        <f aca="false">I164+G165</f>
        <v>120000</v>
      </c>
      <c r="J165" s="56" t="n">
        <f aca="false">(F165+G165+H165)*((1+D165)^(1/12)-1)</f>
        <v>349.720638754386</v>
      </c>
      <c r="K165" s="56" t="n">
        <f aca="false">(F165+G165+H165+J165)*(Inputs!$C$14+IF(B165&lt;=10,Inputs!$C$12,Inputs!$C$13))/12</f>
        <v>31.1008990743582</v>
      </c>
      <c r="L165" s="56" t="n">
        <f aca="false">IF(OR(E165=1,A165&lt;=Inputs!$C$15),0,MAX(Inputs!$C$8*I165-(F165+G165+H165+J165-K165),0))</f>
        <v>59029.3027503579</v>
      </c>
      <c r="M165" s="56" t="n">
        <f aca="false">L165*INDEX(Rates!$B$2:$C$101,C165+1,IF(Inputs!$C$5="Male",1,2))/1000/12*Inputs!$C$16</f>
        <v>573.863204904729</v>
      </c>
      <c r="N165" s="56" t="n">
        <f aca="false">IF($V$1=1,MAX(F165+G165+H165+J165-K165-M165,0)*Inputs!$C$22/12,0)</f>
        <v>410.645560298249</v>
      </c>
      <c r="O165" s="56" t="n">
        <f aca="false">IF(AND(MOD(A165,12)=0,B165&gt;=Inputs!$C$18),MAX(F165+G165+H165+J165-K165-M165-N165,0)*Inputs!$C$17,0)</f>
        <v>0</v>
      </c>
      <c r="P165" s="56" t="n">
        <f aca="false">F165+G165+H165+J165-K165-M165-N165+O165</f>
        <v>61186.1884844391</v>
      </c>
      <c r="Q165" s="56" t="n">
        <f aca="false">IF(OR(E165=1,P165&lt;=0),0,P165)</f>
        <v>61186.1884844391</v>
      </c>
      <c r="R165" s="15" t="n">
        <f aca="false">IF(OR(E165=1,AND(P165&lt;=0,I165&gt;0)),1,0)</f>
        <v>0</v>
      </c>
      <c r="S165" s="15" t="n">
        <f aca="false">IF(L165&gt;0,1,0)</f>
        <v>1</v>
      </c>
    </row>
    <row r="166" customFormat="false" ht="15" hidden="false" customHeight="false" outlineLevel="0" collapsed="false">
      <c r="A166" s="15" t="n">
        <v>165</v>
      </c>
      <c r="B166" s="15" t="n">
        <f aca="false">INT((A166-1)/12)+1</f>
        <v>14</v>
      </c>
      <c r="C166" s="15" t="n">
        <f aca="false">MIN(Inputs!$C$4+B166-1,99)</f>
        <v>87</v>
      </c>
      <c r="D166" s="55" t="n">
        <f aca="false">Inputs!$C$30</f>
        <v>0.07</v>
      </c>
      <c r="E166" s="15" t="n">
        <f aca="false">R165</f>
        <v>0</v>
      </c>
      <c r="F166" s="56" t="n">
        <f aca="false">Q165</f>
        <v>61186.1884844391</v>
      </c>
      <c r="G166" s="56" t="n">
        <f aca="false">IF(AND(MOD(A166-1,12)=0,B166&lt;=Inputs!$C$7,E166=0),Inputs!$C$6,0)</f>
        <v>0</v>
      </c>
      <c r="H166" s="56" t="n">
        <f aca="false">IF(B166=1,G166*Inputs!$C$9,0)</f>
        <v>0</v>
      </c>
      <c r="I166" s="56" t="n">
        <f aca="false">I165+G166</f>
        <v>120000</v>
      </c>
      <c r="J166" s="56" t="n">
        <f aca="false">(F166+G166+H166)*((1+D166)^(1/12)-1)</f>
        <v>345.955605392201</v>
      </c>
      <c r="K166" s="56" t="n">
        <f aca="false">(F166+G166+H166+J166)*(Inputs!$C$14+IF(B166&lt;=10,Inputs!$C$12,Inputs!$C$13))/12</f>
        <v>30.7660720449157</v>
      </c>
      <c r="L166" s="56" t="n">
        <f aca="false">IF(OR(E166=1,A166&lt;=Inputs!$C$15),0,MAX(Inputs!$C$8*I166-(F166+G166+H166+J166-K166),0))</f>
        <v>59698.6219822136</v>
      </c>
      <c r="M166" s="56" t="n">
        <f aca="false">L166*INDEX(Rates!$B$2:$C$101,C166+1,IF(Inputs!$C$5="Male",1,2))/1000/12*Inputs!$C$16</f>
        <v>580.37010337042</v>
      </c>
      <c r="N166" s="56" t="n">
        <f aca="false">IF($V$1=1,MAX(F166+G166+H166+J166-K166-M166,0)*Inputs!$C$22/12,0)</f>
        <v>406.140052762773</v>
      </c>
      <c r="O166" s="56" t="n">
        <f aca="false">IF(AND(MOD(A166,12)=0,B166&gt;=Inputs!$C$18),MAX(F166+G166+H166+J166-K166-M166-N166,0)*Inputs!$C$17,0)</f>
        <v>0</v>
      </c>
      <c r="P166" s="56" t="n">
        <f aca="false">F166+G166+H166+J166-K166-M166-N166+O166</f>
        <v>60514.8678616532</v>
      </c>
      <c r="Q166" s="56" t="n">
        <f aca="false">IF(OR(E166=1,P166&lt;=0),0,P166)</f>
        <v>60514.8678616532</v>
      </c>
      <c r="R166" s="15" t="n">
        <f aca="false">IF(OR(E166=1,AND(P166&lt;=0,I166&gt;0)),1,0)</f>
        <v>0</v>
      </c>
      <c r="S166" s="15" t="n">
        <f aca="false">IF(L166&gt;0,1,0)</f>
        <v>1</v>
      </c>
    </row>
    <row r="167" customFormat="false" ht="15" hidden="false" customHeight="false" outlineLevel="0" collapsed="false">
      <c r="A167" s="15" t="n">
        <v>166</v>
      </c>
      <c r="B167" s="15" t="n">
        <f aca="false">INT((A167-1)/12)+1</f>
        <v>14</v>
      </c>
      <c r="C167" s="15" t="n">
        <f aca="false">MIN(Inputs!$C$4+B167-1,99)</f>
        <v>87</v>
      </c>
      <c r="D167" s="55" t="n">
        <f aca="false">Inputs!$C$30</f>
        <v>0.07</v>
      </c>
      <c r="E167" s="15" t="n">
        <f aca="false">R166</f>
        <v>0</v>
      </c>
      <c r="F167" s="56" t="n">
        <f aca="false">Q166</f>
        <v>60514.8678616532</v>
      </c>
      <c r="G167" s="56" t="n">
        <f aca="false">IF(AND(MOD(A167-1,12)=0,B167&lt;=Inputs!$C$7,E167=0),Inputs!$C$6,0)</f>
        <v>0</v>
      </c>
      <c r="H167" s="56" t="n">
        <f aca="false">IF(B167=1,G167*Inputs!$C$9,0)</f>
        <v>0</v>
      </c>
      <c r="I167" s="56" t="n">
        <f aca="false">I166+G167</f>
        <v>120000</v>
      </c>
      <c r="J167" s="56" t="n">
        <f aca="false">(F167+G167+H167)*((1+D167)^(1/12)-1)</f>
        <v>342.159860989406</v>
      </c>
      <c r="K167" s="56" t="n">
        <f aca="false">(F167+G167+H167+J167)*(Inputs!$C$14+IF(B167&lt;=10,Inputs!$C$12,Inputs!$C$13))/12</f>
        <v>30.4285138613213</v>
      </c>
      <c r="L167" s="56" t="n">
        <f aca="false">IF(OR(E167=1,A167&lt;=Inputs!$C$15),0,MAX(Inputs!$C$8*I167-(F167+G167+H167+J167-K167),0))</f>
        <v>60373.4007912187</v>
      </c>
      <c r="M167" s="56" t="n">
        <f aca="false">L167*INDEX(Rates!$B$2:$C$101,C167+1,IF(Inputs!$C$5="Male",1,2))/1000/12*Inputs!$C$16</f>
        <v>586.930078025298</v>
      </c>
      <c r="N167" s="56" t="n">
        <f aca="false">IF($V$1=1,MAX(F167+G167+H167+J167-K167-M167,0)*Inputs!$C$22/12,0)</f>
        <v>401.59779420504</v>
      </c>
      <c r="O167" s="56" t="n">
        <f aca="false">IF(AND(MOD(A167,12)=0,B167&gt;=Inputs!$C$18),MAX(F167+G167+H167+J167-K167-M167-N167,0)*Inputs!$C$17,0)</f>
        <v>0</v>
      </c>
      <c r="P167" s="56" t="n">
        <f aca="false">F167+G167+H167+J167-K167-M167-N167+O167</f>
        <v>59838.071336551</v>
      </c>
      <c r="Q167" s="56" t="n">
        <f aca="false">IF(OR(E167=1,P167&lt;=0),0,P167)</f>
        <v>59838.071336551</v>
      </c>
      <c r="R167" s="15" t="n">
        <f aca="false">IF(OR(E167=1,AND(P167&lt;=0,I167&gt;0)),1,0)</f>
        <v>0</v>
      </c>
      <c r="S167" s="15" t="n">
        <f aca="false">IF(L167&gt;0,1,0)</f>
        <v>1</v>
      </c>
    </row>
    <row r="168" customFormat="false" ht="15" hidden="false" customHeight="false" outlineLevel="0" collapsed="false">
      <c r="A168" s="15" t="n">
        <v>167</v>
      </c>
      <c r="B168" s="15" t="n">
        <f aca="false">INT((A168-1)/12)+1</f>
        <v>14</v>
      </c>
      <c r="C168" s="15" t="n">
        <f aca="false">MIN(Inputs!$C$4+B168-1,99)</f>
        <v>87</v>
      </c>
      <c r="D168" s="55" t="n">
        <f aca="false">Inputs!$C$30</f>
        <v>0.07</v>
      </c>
      <c r="E168" s="15" t="n">
        <f aca="false">R167</f>
        <v>0</v>
      </c>
      <c r="F168" s="56" t="n">
        <f aca="false">Q167</f>
        <v>59838.071336551</v>
      </c>
      <c r="G168" s="56" t="n">
        <f aca="false">IF(AND(MOD(A168-1,12)=0,B168&lt;=Inputs!$C$7,E168=0),Inputs!$C$6,0)</f>
        <v>0</v>
      </c>
      <c r="H168" s="56" t="n">
        <f aca="false">IF(B168=1,G168*Inputs!$C$9,0)</f>
        <v>0</v>
      </c>
      <c r="I168" s="56" t="n">
        <f aca="false">I167+G168</f>
        <v>120000</v>
      </c>
      <c r="J168" s="56" t="n">
        <f aca="false">(F168+G168+H168)*((1+D168)^(1/12)-1)</f>
        <v>338.333155038788</v>
      </c>
      <c r="K168" s="56" t="n">
        <f aca="false">(F168+G168+H168+J168)*(Inputs!$C$14+IF(B168&lt;=10,Inputs!$C$12,Inputs!$C$13))/12</f>
        <v>30.0882022457949</v>
      </c>
      <c r="L168" s="56" t="n">
        <f aca="false">IF(OR(E168=1,A168&lt;=Inputs!$C$15),0,MAX(Inputs!$C$8*I168-(F168+G168+H168+J168-K168),0))</f>
        <v>61053.683710656</v>
      </c>
      <c r="M168" s="56" t="n">
        <f aca="false">L168*INDEX(Rates!$B$2:$C$101,C168+1,IF(Inputs!$C$5="Male",1,2))/1000/12*Inputs!$C$16</f>
        <v>593.543561807094</v>
      </c>
      <c r="N168" s="56" t="n">
        <f aca="false">IF($V$1=1,MAX(F168+G168+H168+J168-K168-M168,0)*Inputs!$C$22/12,0)</f>
        <v>397.018484850246</v>
      </c>
      <c r="O168" s="56" t="n">
        <f aca="false">IF(AND(MOD(A168,12)=0,B168&gt;=Inputs!$C$18),MAX(F168+G168+H168+J168-K168-M168-N168,0)*Inputs!$C$17,0)</f>
        <v>0</v>
      </c>
      <c r="P168" s="56" t="n">
        <f aca="false">F168+G168+H168+J168-K168-M168-N168+O168</f>
        <v>59155.7542426867</v>
      </c>
      <c r="Q168" s="56" t="n">
        <f aca="false">IF(OR(E168=1,P168&lt;=0),0,P168)</f>
        <v>59155.7542426867</v>
      </c>
      <c r="R168" s="15" t="n">
        <f aca="false">IF(OR(E168=1,AND(P168&lt;=0,I168&gt;0)),1,0)</f>
        <v>0</v>
      </c>
      <c r="S168" s="15" t="n">
        <f aca="false">IF(L168&gt;0,1,0)</f>
        <v>1</v>
      </c>
    </row>
    <row r="169" customFormat="false" ht="15" hidden="false" customHeight="false" outlineLevel="0" collapsed="false">
      <c r="A169" s="15" t="n">
        <v>168</v>
      </c>
      <c r="B169" s="15" t="n">
        <f aca="false">INT((A169-1)/12)+1</f>
        <v>14</v>
      </c>
      <c r="C169" s="15" t="n">
        <f aca="false">MIN(Inputs!$C$4+B169-1,99)</f>
        <v>87</v>
      </c>
      <c r="D169" s="55" t="n">
        <f aca="false">Inputs!$C$30</f>
        <v>0.07</v>
      </c>
      <c r="E169" s="15" t="n">
        <f aca="false">R168</f>
        <v>0</v>
      </c>
      <c r="F169" s="56" t="n">
        <f aca="false">Q168</f>
        <v>59155.7542426867</v>
      </c>
      <c r="G169" s="56" t="n">
        <f aca="false">IF(AND(MOD(A169-1,12)=0,B169&lt;=Inputs!$C$7,E169=0),Inputs!$C$6,0)</f>
        <v>0</v>
      </c>
      <c r="H169" s="56" t="n">
        <f aca="false">IF(B169=1,G169*Inputs!$C$9,0)</f>
        <v>0</v>
      </c>
      <c r="I169" s="56" t="n">
        <f aca="false">I168+G169</f>
        <v>120000</v>
      </c>
      <c r="J169" s="56" t="n">
        <f aca="false">(F169+G169+H169)*((1+D169)^(1/12)-1)</f>
        <v>334.475234989767</v>
      </c>
      <c r="K169" s="56" t="n">
        <f aca="false">(F169+G169+H169+J169)*(Inputs!$C$14+IF(B169&lt;=10,Inputs!$C$12,Inputs!$C$13))/12</f>
        <v>29.7451147388382</v>
      </c>
      <c r="L169" s="56" t="n">
        <f aca="false">IF(OR(E169=1,A169&lt;=Inputs!$C$15),0,MAX(Inputs!$C$8*I169-(F169+G169+H169+J169-K169),0))</f>
        <v>61739.5156370624</v>
      </c>
      <c r="M169" s="56" t="n">
        <f aca="false">L169*INDEX(Rates!$B$2:$C$101,C169+1,IF(Inputs!$C$5="Male",1,2))/1000/12*Inputs!$C$16</f>
        <v>600.210991184975</v>
      </c>
      <c r="N169" s="56" t="n">
        <f aca="false">IF($V$1=1,MAX(F169+G169+H169+J169-K169-M169,0)*Inputs!$C$22/12,0)</f>
        <v>392.401822478351</v>
      </c>
      <c r="O169" s="56" t="n">
        <f aca="false">IF(AND(MOD(A169,12)=0,B169&gt;=Inputs!$C$18),MAX(F169+G169+H169+J169-K169-M169-N169,0)*Inputs!$C$17,0)</f>
        <v>292.339357746371</v>
      </c>
      <c r="P169" s="56" t="n">
        <f aca="false">F169+G169+H169+J169-K169-M169-N169+O169</f>
        <v>58760.2109070206</v>
      </c>
      <c r="Q169" s="56" t="n">
        <f aca="false">IF(OR(E169=1,P169&lt;=0),0,P169)</f>
        <v>58760.2109070206</v>
      </c>
      <c r="R169" s="15" t="n">
        <f aca="false">IF(OR(E169=1,AND(P169&lt;=0,I169&gt;0)),1,0)</f>
        <v>0</v>
      </c>
      <c r="S169" s="15" t="n">
        <f aca="false">IF(L169&gt;0,1,0)</f>
        <v>1</v>
      </c>
    </row>
    <row r="170" customFormat="false" ht="15" hidden="false" customHeight="false" outlineLevel="0" collapsed="false">
      <c r="A170" s="15" t="n">
        <v>169</v>
      </c>
      <c r="B170" s="15" t="n">
        <f aca="false">INT((A170-1)/12)+1</f>
        <v>15</v>
      </c>
      <c r="C170" s="15" t="n">
        <f aca="false">MIN(Inputs!$C$4+B170-1,99)</f>
        <v>88</v>
      </c>
      <c r="D170" s="55" t="n">
        <f aca="false">Inputs!$C$30</f>
        <v>0.07</v>
      </c>
      <c r="E170" s="15" t="n">
        <f aca="false">R169</f>
        <v>0</v>
      </c>
      <c r="F170" s="56" t="n">
        <f aca="false">Q169</f>
        <v>58760.2109070206</v>
      </c>
      <c r="G170" s="56" t="n">
        <f aca="false">IF(AND(MOD(A170-1,12)=0,B170&lt;=Inputs!$C$7,E170=0),Inputs!$C$6,0)</f>
        <v>0</v>
      </c>
      <c r="H170" s="56" t="n">
        <f aca="false">IF(B170=1,G170*Inputs!$C$9,0)</f>
        <v>0</v>
      </c>
      <c r="I170" s="56" t="n">
        <f aca="false">I169+G170</f>
        <v>120000</v>
      </c>
      <c r="J170" s="56" t="n">
        <f aca="false">(F170+G170+H170)*((1+D170)^(1/12)-1)</f>
        <v>332.238775462892</v>
      </c>
      <c r="K170" s="56" t="n">
        <f aca="false">(F170+G170+H170+J170)*(Inputs!$C$14+IF(B170&lt;=10,Inputs!$C$12,Inputs!$C$13))/12</f>
        <v>29.5462248412418</v>
      </c>
      <c r="L170" s="56" t="n">
        <f aca="false">IF(OR(E170=1,A170&lt;=Inputs!$C$15),0,MAX(Inputs!$C$8*I170-(F170+G170+H170+J170-K170),0))</f>
        <v>62137.0965423577</v>
      </c>
      <c r="M170" s="56" t="n">
        <f aca="false">L170*INDEX(Rates!$B$2:$C$101,C170+1,IF(Inputs!$C$5="Male",1,2))/1000/12*Inputs!$C$16</f>
        <v>674.135716570796</v>
      </c>
      <c r="N170" s="56" t="n">
        <f aca="false">IF($V$1=1,MAX(F170+G170+H170+J170-K170-M170,0)*Inputs!$C$22/12,0)</f>
        <v>389.258451607143</v>
      </c>
      <c r="O170" s="56" t="n">
        <f aca="false">IF(AND(MOD(A170,12)=0,B170&gt;=Inputs!$C$18),MAX(F170+G170+H170+J170-K170-M170-N170,0)*Inputs!$C$17,0)</f>
        <v>0</v>
      </c>
      <c r="P170" s="56" t="n">
        <f aca="false">F170+G170+H170+J170-K170-M170-N170+O170</f>
        <v>57999.5092894643</v>
      </c>
      <c r="Q170" s="56" t="n">
        <f aca="false">IF(OR(E170=1,P170&lt;=0),0,P170)</f>
        <v>57999.5092894643</v>
      </c>
      <c r="R170" s="15" t="n">
        <f aca="false">IF(OR(E170=1,AND(P170&lt;=0,I170&gt;0)),1,0)</f>
        <v>0</v>
      </c>
      <c r="S170" s="15" t="n">
        <f aca="false">IF(L170&gt;0,1,0)</f>
        <v>1</v>
      </c>
    </row>
    <row r="171" customFormat="false" ht="15" hidden="false" customHeight="false" outlineLevel="0" collapsed="false">
      <c r="A171" s="15" t="n">
        <v>170</v>
      </c>
      <c r="B171" s="15" t="n">
        <f aca="false">INT((A171-1)/12)+1</f>
        <v>15</v>
      </c>
      <c r="C171" s="15" t="n">
        <f aca="false">MIN(Inputs!$C$4+B171-1,99)</f>
        <v>88</v>
      </c>
      <c r="D171" s="55" t="n">
        <f aca="false">Inputs!$C$30</f>
        <v>0.07</v>
      </c>
      <c r="E171" s="15" t="n">
        <f aca="false">R170</f>
        <v>0</v>
      </c>
      <c r="F171" s="56" t="n">
        <f aca="false">Q170</f>
        <v>57999.5092894643</v>
      </c>
      <c r="G171" s="56" t="n">
        <f aca="false">IF(AND(MOD(A171-1,12)=0,B171&lt;=Inputs!$C$7,E171=0),Inputs!$C$6,0)</f>
        <v>0</v>
      </c>
      <c r="H171" s="56" t="n">
        <f aca="false">IF(B171=1,G171*Inputs!$C$9,0)</f>
        <v>0</v>
      </c>
      <c r="I171" s="56" t="n">
        <f aca="false">I170+G171</f>
        <v>120000</v>
      </c>
      <c r="J171" s="56" t="n">
        <f aca="false">(F171+G171+H171)*((1+D171)^(1/12)-1)</f>
        <v>327.937657920794</v>
      </c>
      <c r="K171" s="56" t="n">
        <f aca="false">(F171+G171+H171+J171)*(Inputs!$C$14+IF(B171&lt;=10,Inputs!$C$12,Inputs!$C$13))/12</f>
        <v>29.1637234736926</v>
      </c>
      <c r="L171" s="56" t="n">
        <f aca="false">IF(OR(E171=1,A171&lt;=Inputs!$C$15),0,MAX(Inputs!$C$8*I171-(F171+G171+H171+J171-K171),0))</f>
        <v>62901.7167760886</v>
      </c>
      <c r="M171" s="56" t="n">
        <f aca="false">L171*INDEX(Rates!$B$2:$C$101,C171+1,IF(Inputs!$C$5="Male",1,2))/1000/12*Inputs!$C$16</f>
        <v>682.431208923248</v>
      </c>
      <c r="N171" s="56" t="n">
        <f aca="false">IF($V$1=1,MAX(F171+G171+H171+J171-K171-M171,0)*Inputs!$C$22/12,0)</f>
        <v>384.105680099921</v>
      </c>
      <c r="O171" s="56" t="n">
        <f aca="false">IF(AND(MOD(A171,12)=0,B171&gt;=Inputs!$C$18),MAX(F171+G171+H171+J171-K171-M171-N171,0)*Inputs!$C$17,0)</f>
        <v>0</v>
      </c>
      <c r="P171" s="56" t="n">
        <f aca="false">F171+G171+H171+J171-K171-M171-N171+O171</f>
        <v>57231.7463348883</v>
      </c>
      <c r="Q171" s="56" t="n">
        <f aca="false">IF(OR(E171=1,P171&lt;=0),0,P171)</f>
        <v>57231.7463348883</v>
      </c>
      <c r="R171" s="15" t="n">
        <f aca="false">IF(OR(E171=1,AND(P171&lt;=0,I171&gt;0)),1,0)</f>
        <v>0</v>
      </c>
      <c r="S171" s="15" t="n">
        <f aca="false">IF(L171&gt;0,1,0)</f>
        <v>1</v>
      </c>
    </row>
    <row r="172" customFormat="false" ht="15" hidden="false" customHeight="false" outlineLevel="0" collapsed="false">
      <c r="A172" s="15" t="n">
        <v>171</v>
      </c>
      <c r="B172" s="15" t="n">
        <f aca="false">INT((A172-1)/12)+1</f>
        <v>15</v>
      </c>
      <c r="C172" s="15" t="n">
        <f aca="false">MIN(Inputs!$C$4+B172-1,99)</f>
        <v>88</v>
      </c>
      <c r="D172" s="55" t="n">
        <f aca="false">Inputs!$C$30</f>
        <v>0.07</v>
      </c>
      <c r="E172" s="15" t="n">
        <f aca="false">R171</f>
        <v>0</v>
      </c>
      <c r="F172" s="56" t="n">
        <f aca="false">Q171</f>
        <v>57231.7463348883</v>
      </c>
      <c r="G172" s="56" t="n">
        <f aca="false">IF(AND(MOD(A172-1,12)=0,B172&lt;=Inputs!$C$7,E172=0),Inputs!$C$6,0)</f>
        <v>0</v>
      </c>
      <c r="H172" s="56" t="n">
        <f aca="false">IF(B172=1,G172*Inputs!$C$9,0)</f>
        <v>0</v>
      </c>
      <c r="I172" s="56" t="n">
        <f aca="false">I171+G172</f>
        <v>120000</v>
      </c>
      <c r="J172" s="56" t="n">
        <f aca="false">(F172+G172+H172)*((1+D172)^(1/12)-1)</f>
        <v>323.596614552557</v>
      </c>
      <c r="K172" s="56" t="n">
        <f aca="false">(F172+G172+H172+J172)*(Inputs!$C$14+IF(B172&lt;=10,Inputs!$C$12,Inputs!$C$13))/12</f>
        <v>28.7776714747204</v>
      </c>
      <c r="L172" s="56" t="n">
        <f aca="false">IF(OR(E172=1,A172&lt;=Inputs!$C$15),0,MAX(Inputs!$C$8*I172-(F172+G172+H172+J172-K172),0))</f>
        <v>63673.4347220339</v>
      </c>
      <c r="M172" s="56" t="n">
        <f aca="false">L172*INDEX(Rates!$B$2:$C$101,C172+1,IF(Inputs!$C$5="Male",1,2))/1000/12*Inputs!$C$16</f>
        <v>690.803705538466</v>
      </c>
      <c r="N172" s="56" t="n">
        <f aca="false">IF($V$1=1,MAX(F172+G172+H172+J172-K172-M172,0)*Inputs!$C$22/12,0)</f>
        <v>378.905077149518</v>
      </c>
      <c r="O172" s="56" t="n">
        <f aca="false">IF(AND(MOD(A172,12)=0,B172&gt;=Inputs!$C$18),MAX(F172+G172+H172+J172-K172-M172-N172,0)*Inputs!$C$17,0)</f>
        <v>0</v>
      </c>
      <c r="P172" s="56" t="n">
        <f aca="false">F172+G172+H172+J172-K172-M172-N172+O172</f>
        <v>56456.8564952781</v>
      </c>
      <c r="Q172" s="56" t="n">
        <f aca="false">IF(OR(E172=1,P172&lt;=0),0,P172)</f>
        <v>56456.8564952781</v>
      </c>
      <c r="R172" s="15" t="n">
        <f aca="false">IF(OR(E172=1,AND(P172&lt;=0,I172&gt;0)),1,0)</f>
        <v>0</v>
      </c>
      <c r="S172" s="15" t="n">
        <f aca="false">IF(L172&gt;0,1,0)</f>
        <v>1</v>
      </c>
    </row>
    <row r="173" customFormat="false" ht="15" hidden="false" customHeight="false" outlineLevel="0" collapsed="false">
      <c r="A173" s="15" t="n">
        <v>172</v>
      </c>
      <c r="B173" s="15" t="n">
        <f aca="false">INT((A173-1)/12)+1</f>
        <v>15</v>
      </c>
      <c r="C173" s="15" t="n">
        <f aca="false">MIN(Inputs!$C$4+B173-1,99)</f>
        <v>88</v>
      </c>
      <c r="D173" s="55" t="n">
        <f aca="false">Inputs!$C$30</f>
        <v>0.07</v>
      </c>
      <c r="E173" s="15" t="n">
        <f aca="false">R172</f>
        <v>0</v>
      </c>
      <c r="F173" s="56" t="n">
        <f aca="false">Q172</f>
        <v>56456.8564952781</v>
      </c>
      <c r="G173" s="56" t="n">
        <f aca="false">IF(AND(MOD(A173-1,12)=0,B173&lt;=Inputs!$C$7,E173=0),Inputs!$C$6,0)</f>
        <v>0</v>
      </c>
      <c r="H173" s="56" t="n">
        <f aca="false">IF(B173=1,G173*Inputs!$C$9,0)</f>
        <v>0</v>
      </c>
      <c r="I173" s="56" t="n">
        <f aca="false">I172+G173</f>
        <v>120000</v>
      </c>
      <c r="J173" s="56" t="n">
        <f aca="false">(F173+G173+H173)*((1+D173)^(1/12)-1)</f>
        <v>319.215274740178</v>
      </c>
      <c r="K173" s="56" t="n">
        <f aca="false">(F173+G173+H173+J173)*(Inputs!$C$14+IF(B173&lt;=10,Inputs!$C$12,Inputs!$C$13))/12</f>
        <v>28.3880358850092</v>
      </c>
      <c r="L173" s="56" t="n">
        <f aca="false">IF(OR(E173=1,A173&lt;=Inputs!$C$15),0,MAX(Inputs!$C$8*I173-(F173+G173+H173+J173-K173),0))</f>
        <v>64452.3162658667</v>
      </c>
      <c r="M173" s="56" t="n">
        <f aca="false">L173*INDEX(Rates!$B$2:$C$101,C173+1,IF(Inputs!$C$5="Male",1,2))/1000/12*Inputs!$C$16</f>
        <v>699.253921221099</v>
      </c>
      <c r="N173" s="56" t="n">
        <f aca="false">IF($V$1=1,MAX(F173+G173+H173+J173-K173-M173,0)*Inputs!$C$22/12,0)</f>
        <v>373.656198752748</v>
      </c>
      <c r="O173" s="56" t="n">
        <f aca="false">IF(AND(MOD(A173,12)=0,B173&gt;=Inputs!$C$18),MAX(F173+G173+H173+J173-K173-M173-N173,0)*Inputs!$C$17,0)</f>
        <v>0</v>
      </c>
      <c r="P173" s="56" t="n">
        <f aca="false">F173+G173+H173+J173-K173-M173-N173+O173</f>
        <v>55674.7736141595</v>
      </c>
      <c r="Q173" s="56" t="n">
        <f aca="false">IF(OR(E173=1,P173&lt;=0),0,P173)</f>
        <v>55674.7736141595</v>
      </c>
      <c r="R173" s="15" t="n">
        <f aca="false">IF(OR(E173=1,AND(P173&lt;=0,I173&gt;0)),1,0)</f>
        <v>0</v>
      </c>
      <c r="S173" s="15" t="n">
        <f aca="false">IF(L173&gt;0,1,0)</f>
        <v>1</v>
      </c>
    </row>
    <row r="174" customFormat="false" ht="15" hidden="false" customHeight="false" outlineLevel="0" collapsed="false">
      <c r="A174" s="15" t="n">
        <v>173</v>
      </c>
      <c r="B174" s="15" t="n">
        <f aca="false">INT((A174-1)/12)+1</f>
        <v>15</v>
      </c>
      <c r="C174" s="15" t="n">
        <f aca="false">MIN(Inputs!$C$4+B174-1,99)</f>
        <v>88</v>
      </c>
      <c r="D174" s="55" t="n">
        <f aca="false">Inputs!$C$30</f>
        <v>0.07</v>
      </c>
      <c r="E174" s="15" t="n">
        <f aca="false">R173</f>
        <v>0</v>
      </c>
      <c r="F174" s="56" t="n">
        <f aca="false">Q173</f>
        <v>55674.7736141595</v>
      </c>
      <c r="G174" s="56" t="n">
        <f aca="false">IF(AND(MOD(A174-1,12)=0,B174&lt;=Inputs!$C$7,E174=0),Inputs!$C$6,0)</f>
        <v>0</v>
      </c>
      <c r="H174" s="56" t="n">
        <f aca="false">IF(B174=1,G174*Inputs!$C$9,0)</f>
        <v>0</v>
      </c>
      <c r="I174" s="56" t="n">
        <f aca="false">I173+G174</f>
        <v>120000</v>
      </c>
      <c r="J174" s="56" t="n">
        <f aca="false">(F174+G174+H174)*((1+D174)^(1/12)-1)</f>
        <v>314.793264425333</v>
      </c>
      <c r="K174" s="56" t="n">
        <f aca="false">(F174+G174+H174+J174)*(Inputs!$C$14+IF(B174&lt;=10,Inputs!$C$12,Inputs!$C$13))/12</f>
        <v>27.9947834392924</v>
      </c>
      <c r="L174" s="56" t="n">
        <f aca="false">IF(OR(E174=1,A174&lt;=Inputs!$C$15),0,MAX(Inputs!$C$8*I174-(F174+G174+H174+J174-K174),0))</f>
        <v>65238.4279048545</v>
      </c>
      <c r="M174" s="56" t="n">
        <f aca="false">L174*INDEX(Rates!$B$2:$C$101,C174+1,IF(Inputs!$C$5="Male",1,2))/1000/12*Inputs!$C$16</f>
        <v>707.782577411084</v>
      </c>
      <c r="N174" s="56" t="n">
        <f aca="false">IF($V$1=1,MAX(F174+G174+H174+J174-K174-M174,0)*Inputs!$C$22/12,0)</f>
        <v>368.358596784896</v>
      </c>
      <c r="O174" s="56" t="n">
        <f aca="false">IF(AND(MOD(A174,12)=0,B174&gt;=Inputs!$C$18),MAX(F174+G174+H174+J174-K174-M174-N174,0)*Inputs!$C$17,0)</f>
        <v>0</v>
      </c>
      <c r="P174" s="56" t="n">
        <f aca="false">F174+G174+H174+J174-K174-M174-N174+O174</f>
        <v>54885.4309209495</v>
      </c>
      <c r="Q174" s="56" t="n">
        <f aca="false">IF(OR(E174=1,P174&lt;=0),0,P174)</f>
        <v>54885.4309209495</v>
      </c>
      <c r="R174" s="15" t="n">
        <f aca="false">IF(OR(E174=1,AND(P174&lt;=0,I174&gt;0)),1,0)</f>
        <v>0</v>
      </c>
      <c r="S174" s="15" t="n">
        <f aca="false">IF(L174&gt;0,1,0)</f>
        <v>1</v>
      </c>
    </row>
    <row r="175" customFormat="false" ht="15" hidden="false" customHeight="false" outlineLevel="0" collapsed="false">
      <c r="A175" s="15" t="n">
        <v>174</v>
      </c>
      <c r="B175" s="15" t="n">
        <f aca="false">INT((A175-1)/12)+1</f>
        <v>15</v>
      </c>
      <c r="C175" s="15" t="n">
        <f aca="false">MIN(Inputs!$C$4+B175-1,99)</f>
        <v>88</v>
      </c>
      <c r="D175" s="55" t="n">
        <f aca="false">Inputs!$C$30</f>
        <v>0.07</v>
      </c>
      <c r="E175" s="15" t="n">
        <f aca="false">R174</f>
        <v>0</v>
      </c>
      <c r="F175" s="56" t="n">
        <f aca="false">Q174</f>
        <v>54885.4309209495</v>
      </c>
      <c r="G175" s="56" t="n">
        <f aca="false">IF(AND(MOD(A175-1,12)=0,B175&lt;=Inputs!$C$7,E175=0),Inputs!$C$6,0)</f>
        <v>0</v>
      </c>
      <c r="H175" s="56" t="n">
        <f aca="false">IF(B175=1,G175*Inputs!$C$9,0)</f>
        <v>0</v>
      </c>
      <c r="I175" s="56" t="n">
        <f aca="false">I174+G175</f>
        <v>120000</v>
      </c>
      <c r="J175" s="56" t="n">
        <f aca="false">(F175+G175+H175)*((1+D175)^(1/12)-1)</f>
        <v>310.330206077438</v>
      </c>
      <c r="K175" s="56" t="n">
        <f aca="false">(F175+G175+H175+J175)*(Inputs!$C$14+IF(B175&lt;=10,Inputs!$C$12,Inputs!$C$13))/12</f>
        <v>27.5978805635135</v>
      </c>
      <c r="L175" s="56" t="n">
        <f aca="false">IF(OR(E175=1,A175&lt;=Inputs!$C$15),0,MAX(Inputs!$C$8*I175-(F175+G175+H175+J175-K175),0))</f>
        <v>66031.8367535366</v>
      </c>
      <c r="M175" s="56" t="n">
        <f aca="false">L175*INDEX(Rates!$B$2:$C$101,C175+1,IF(Inputs!$C$5="Male",1,2))/1000/12*Inputs!$C$16</f>
        <v>716.390402245244</v>
      </c>
      <c r="N175" s="56" t="n">
        <f aca="false">IF($V$1=1,MAX(F175+G175+H175+J175-K175-M175,0)*Inputs!$C$22/12,0)</f>
        <v>363.011818961455</v>
      </c>
      <c r="O175" s="56" t="n">
        <f aca="false">IF(AND(MOD(A175,12)=0,B175&gt;=Inputs!$C$18),MAX(F175+G175+H175+J175-K175-M175-N175,0)*Inputs!$C$17,0)</f>
        <v>0</v>
      </c>
      <c r="P175" s="56" t="n">
        <f aca="false">F175+G175+H175+J175-K175-M175-N175+O175</f>
        <v>54088.7610252567</v>
      </c>
      <c r="Q175" s="56" t="n">
        <f aca="false">IF(OR(E175=1,P175&lt;=0),0,P175)</f>
        <v>54088.7610252567</v>
      </c>
      <c r="R175" s="15" t="n">
        <f aca="false">IF(OR(E175=1,AND(P175&lt;=0,I175&gt;0)),1,0)</f>
        <v>0</v>
      </c>
      <c r="S175" s="15" t="n">
        <f aca="false">IF(L175&gt;0,1,0)</f>
        <v>1</v>
      </c>
    </row>
    <row r="176" customFormat="false" ht="15" hidden="false" customHeight="false" outlineLevel="0" collapsed="false">
      <c r="A176" s="15" t="n">
        <v>175</v>
      </c>
      <c r="B176" s="15" t="n">
        <f aca="false">INT((A176-1)/12)+1</f>
        <v>15</v>
      </c>
      <c r="C176" s="15" t="n">
        <f aca="false">MIN(Inputs!$C$4+B176-1,99)</f>
        <v>88</v>
      </c>
      <c r="D176" s="55" t="n">
        <f aca="false">Inputs!$C$30</f>
        <v>0.07</v>
      </c>
      <c r="E176" s="15" t="n">
        <f aca="false">R175</f>
        <v>0</v>
      </c>
      <c r="F176" s="56" t="n">
        <f aca="false">Q175</f>
        <v>54088.7610252567</v>
      </c>
      <c r="G176" s="56" t="n">
        <f aca="false">IF(AND(MOD(A176-1,12)=0,B176&lt;=Inputs!$C$7,E176=0),Inputs!$C$6,0)</f>
        <v>0</v>
      </c>
      <c r="H176" s="56" t="n">
        <f aca="false">IF(B176=1,G176*Inputs!$C$9,0)</f>
        <v>0</v>
      </c>
      <c r="I176" s="56" t="n">
        <f aca="false">I175+G176</f>
        <v>120000</v>
      </c>
      <c r="J176" s="56" t="n">
        <f aca="false">(F176+G176+H176)*((1+D176)^(1/12)-1)</f>
        <v>305.825718661422</v>
      </c>
      <c r="K176" s="56" t="n">
        <f aca="false">(F176+G176+H176+J176)*(Inputs!$C$14+IF(B176&lt;=10,Inputs!$C$12,Inputs!$C$13))/12</f>
        <v>27.1972933719591</v>
      </c>
      <c r="L176" s="56" t="n">
        <f aca="false">IF(OR(E176=1,A176&lt;=Inputs!$C$15),0,MAX(Inputs!$C$8*I176-(F176+G176+H176+J176-K176),0))</f>
        <v>66832.6105494538</v>
      </c>
      <c r="M176" s="56" t="n">
        <f aca="false">L176*INDEX(Rates!$B$2:$C$101,C176+1,IF(Inputs!$C$5="Male",1,2))/1000/12*Inputs!$C$16</f>
        <v>725.078130619449</v>
      </c>
      <c r="N176" s="56" t="n">
        <f aca="false">IF($V$1=1,MAX(F176+G176+H176+J176-K176-M176,0)*Inputs!$C$22/12,0)</f>
        <v>357.615408799512</v>
      </c>
      <c r="O176" s="56" t="n">
        <f aca="false">IF(AND(MOD(A176,12)=0,B176&gt;=Inputs!$C$18),MAX(F176+G176+H176+J176-K176-M176-N176,0)*Inputs!$C$17,0)</f>
        <v>0</v>
      </c>
      <c r="P176" s="56" t="n">
        <f aca="false">F176+G176+H176+J176-K176-M176-N176+O176</f>
        <v>53284.6959111272</v>
      </c>
      <c r="Q176" s="56" t="n">
        <f aca="false">IF(OR(E176=1,P176&lt;=0),0,P176)</f>
        <v>53284.6959111272</v>
      </c>
      <c r="R176" s="15" t="n">
        <f aca="false">IF(OR(E176=1,AND(P176&lt;=0,I176&gt;0)),1,0)</f>
        <v>0</v>
      </c>
      <c r="S176" s="15" t="n">
        <f aca="false">IF(L176&gt;0,1,0)</f>
        <v>1</v>
      </c>
    </row>
    <row r="177" customFormat="false" ht="15" hidden="false" customHeight="false" outlineLevel="0" collapsed="false">
      <c r="A177" s="15" t="n">
        <v>176</v>
      </c>
      <c r="B177" s="15" t="n">
        <f aca="false">INT((A177-1)/12)+1</f>
        <v>15</v>
      </c>
      <c r="C177" s="15" t="n">
        <f aca="false">MIN(Inputs!$C$4+B177-1,99)</f>
        <v>88</v>
      </c>
      <c r="D177" s="55" t="n">
        <f aca="false">Inputs!$C$30</f>
        <v>0.07</v>
      </c>
      <c r="E177" s="15" t="n">
        <f aca="false">R176</f>
        <v>0</v>
      </c>
      <c r="F177" s="56" t="n">
        <f aca="false">Q176</f>
        <v>53284.6959111272</v>
      </c>
      <c r="G177" s="56" t="n">
        <f aca="false">IF(AND(MOD(A177-1,12)=0,B177&lt;=Inputs!$C$7,E177=0),Inputs!$C$6,0)</f>
        <v>0</v>
      </c>
      <c r="H177" s="56" t="n">
        <f aca="false">IF(B177=1,G177*Inputs!$C$9,0)</f>
        <v>0</v>
      </c>
      <c r="I177" s="56" t="n">
        <f aca="false">I176+G177</f>
        <v>120000</v>
      </c>
      <c r="J177" s="56" t="n">
        <f aca="false">(F177+G177+H177)*((1+D177)^(1/12)-1)</f>
        <v>301.279417605193</v>
      </c>
      <c r="K177" s="56" t="n">
        <f aca="false">(F177+G177+H177+J177)*(Inputs!$C$14+IF(B177&lt;=10,Inputs!$C$12,Inputs!$C$13))/12</f>
        <v>26.7929876643662</v>
      </c>
      <c r="L177" s="56" t="n">
        <f aca="false">IF(OR(E177=1,A177&lt;=Inputs!$C$15),0,MAX(Inputs!$C$8*I177-(F177+G177+H177+J177-K177),0))</f>
        <v>67640.8176589319</v>
      </c>
      <c r="M177" s="56" t="n">
        <f aca="false">L177*INDEX(Rates!$B$2:$C$101,C177+1,IF(Inputs!$C$5="Male",1,2))/1000/12*Inputs!$C$16</f>
        <v>733.846504251362</v>
      </c>
      <c r="N177" s="56" t="n">
        <f aca="false">IF($V$1=1,MAX(F177+G177+H177+J177-K177-M177,0)*Inputs!$C$22/12,0)</f>
        <v>352.168905578778</v>
      </c>
      <c r="O177" s="56" t="n">
        <f aca="false">IF(AND(MOD(A177,12)=0,B177&gt;=Inputs!$C$18),MAX(F177+G177+H177+J177-K177-M177-N177,0)*Inputs!$C$17,0)</f>
        <v>0</v>
      </c>
      <c r="P177" s="56" t="n">
        <f aca="false">F177+G177+H177+J177-K177-M177-N177+O177</f>
        <v>52473.1669312379</v>
      </c>
      <c r="Q177" s="56" t="n">
        <f aca="false">IF(OR(E177=1,P177&lt;=0),0,P177)</f>
        <v>52473.1669312379</v>
      </c>
      <c r="R177" s="15" t="n">
        <f aca="false">IF(OR(E177=1,AND(P177&lt;=0,I177&gt;0)),1,0)</f>
        <v>0</v>
      </c>
      <c r="S177" s="15" t="n">
        <f aca="false">IF(L177&gt;0,1,0)</f>
        <v>1</v>
      </c>
    </row>
    <row r="178" customFormat="false" ht="15" hidden="false" customHeight="false" outlineLevel="0" collapsed="false">
      <c r="A178" s="15" t="n">
        <v>177</v>
      </c>
      <c r="B178" s="15" t="n">
        <f aca="false">INT((A178-1)/12)+1</f>
        <v>15</v>
      </c>
      <c r="C178" s="15" t="n">
        <f aca="false">MIN(Inputs!$C$4+B178-1,99)</f>
        <v>88</v>
      </c>
      <c r="D178" s="55" t="n">
        <f aca="false">Inputs!$C$30</f>
        <v>0.07</v>
      </c>
      <c r="E178" s="15" t="n">
        <f aca="false">R177</f>
        <v>0</v>
      </c>
      <c r="F178" s="56" t="n">
        <f aca="false">Q177</f>
        <v>52473.1669312379</v>
      </c>
      <c r="G178" s="56" t="n">
        <f aca="false">IF(AND(MOD(A178-1,12)=0,B178&lt;=Inputs!$C$7,E178=0),Inputs!$C$6,0)</f>
        <v>0</v>
      </c>
      <c r="H178" s="56" t="n">
        <f aca="false">IF(B178=1,G178*Inputs!$C$9,0)</f>
        <v>0</v>
      </c>
      <c r="I178" s="56" t="n">
        <f aca="false">I177+G178</f>
        <v>120000</v>
      </c>
      <c r="J178" s="56" t="n">
        <f aca="false">(F178+G178+H178)*((1+D178)^(1/12)-1)</f>
        <v>296.690914766806</v>
      </c>
      <c r="K178" s="56" t="n">
        <f aca="false">(F178+G178+H178+J178)*(Inputs!$C$14+IF(B178&lt;=10,Inputs!$C$12,Inputs!$C$13))/12</f>
        <v>26.3849289230024</v>
      </c>
      <c r="L178" s="56" t="n">
        <f aca="false">IF(OR(E178=1,A178&lt;=Inputs!$C$15),0,MAX(Inputs!$C$8*I178-(F178+G178+H178+J178-K178),0))</f>
        <v>68456.5270829183</v>
      </c>
      <c r="M178" s="56" t="n">
        <f aca="false">L178*INDEX(Rates!$B$2:$C$101,C178+1,IF(Inputs!$C$5="Male",1,2))/1000/12*Inputs!$C$16</f>
        <v>742.696271743761</v>
      </c>
      <c r="N178" s="56" t="n">
        <f aca="false">IF($V$1=1,MAX(F178+G178+H178+J178-K178-M178,0)*Inputs!$C$22/12,0)</f>
        <v>346.671844302253</v>
      </c>
      <c r="O178" s="56" t="n">
        <f aca="false">IF(AND(MOD(A178,12)=0,B178&gt;=Inputs!$C$18),MAX(F178+G178+H178+J178-K178-M178-N178,0)*Inputs!$C$17,0)</f>
        <v>0</v>
      </c>
      <c r="P178" s="56" t="n">
        <f aca="false">F178+G178+H178+J178-K178-M178-N178+O178</f>
        <v>51654.1048010357</v>
      </c>
      <c r="Q178" s="56" t="n">
        <f aca="false">IF(OR(E178=1,P178&lt;=0),0,P178)</f>
        <v>51654.1048010357</v>
      </c>
      <c r="R178" s="15" t="n">
        <f aca="false">IF(OR(E178=1,AND(P178&lt;=0,I178&gt;0)),1,0)</f>
        <v>0</v>
      </c>
      <c r="S178" s="15" t="n">
        <f aca="false">IF(L178&gt;0,1,0)</f>
        <v>1</v>
      </c>
    </row>
    <row r="179" customFormat="false" ht="15" hidden="false" customHeight="false" outlineLevel="0" collapsed="false">
      <c r="A179" s="15" t="n">
        <v>178</v>
      </c>
      <c r="B179" s="15" t="n">
        <f aca="false">INT((A179-1)/12)+1</f>
        <v>15</v>
      </c>
      <c r="C179" s="15" t="n">
        <f aca="false">MIN(Inputs!$C$4+B179-1,99)</f>
        <v>88</v>
      </c>
      <c r="D179" s="55" t="n">
        <f aca="false">Inputs!$C$30</f>
        <v>0.07</v>
      </c>
      <c r="E179" s="15" t="n">
        <f aca="false">R178</f>
        <v>0</v>
      </c>
      <c r="F179" s="56" t="n">
        <f aca="false">Q178</f>
        <v>51654.1048010357</v>
      </c>
      <c r="G179" s="56" t="n">
        <f aca="false">IF(AND(MOD(A179-1,12)=0,B179&lt;=Inputs!$C$7,E179=0),Inputs!$C$6,0)</f>
        <v>0</v>
      </c>
      <c r="H179" s="56" t="n">
        <f aca="false">IF(B179=1,G179*Inputs!$C$9,0)</f>
        <v>0</v>
      </c>
      <c r="I179" s="56" t="n">
        <f aca="false">I178+G179</f>
        <v>120000</v>
      </c>
      <c r="J179" s="56" t="n">
        <f aca="false">(F179+G179+H179)*((1+D179)^(1/12)-1)</f>
        <v>292.059818401325</v>
      </c>
      <c r="K179" s="56" t="n">
        <f aca="false">(F179+G179+H179+J179)*(Inputs!$C$14+IF(B179&lt;=10,Inputs!$C$12,Inputs!$C$13))/12</f>
        <v>25.9730823097185</v>
      </c>
      <c r="L179" s="56" t="n">
        <f aca="false">IF(OR(E179=1,A179&lt;=Inputs!$C$15),0,MAX(Inputs!$C$8*I179-(F179+G179+H179+J179-K179),0))</f>
        <v>69279.8084628727</v>
      </c>
      <c r="M179" s="56" t="n">
        <f aca="false">L179*INDEX(Rates!$B$2:$C$101,C179+1,IF(Inputs!$C$5="Male",1,2))/1000/12*Inputs!$C$16</f>
        <v>751.62818864845</v>
      </c>
      <c r="N179" s="56" t="n">
        <f aca="false">IF($V$1=1,MAX(F179+G179+H179+J179-K179-M179,0)*Inputs!$C$22/12,0)</f>
        <v>341.123755656526</v>
      </c>
      <c r="O179" s="56" t="n">
        <f aca="false">IF(AND(MOD(A179,12)=0,B179&gt;=Inputs!$C$18),MAX(F179+G179+H179+J179-K179-M179-N179,0)*Inputs!$C$17,0)</f>
        <v>0</v>
      </c>
      <c r="P179" s="56" t="n">
        <f aca="false">F179+G179+H179+J179-K179-M179-N179+O179</f>
        <v>50827.4395928223</v>
      </c>
      <c r="Q179" s="56" t="n">
        <f aca="false">IF(OR(E179=1,P179&lt;=0),0,P179)</f>
        <v>50827.4395928223</v>
      </c>
      <c r="R179" s="15" t="n">
        <f aca="false">IF(OR(E179=1,AND(P179&lt;=0,I179&gt;0)),1,0)</f>
        <v>0</v>
      </c>
      <c r="S179" s="15" t="n">
        <f aca="false">IF(L179&gt;0,1,0)</f>
        <v>1</v>
      </c>
    </row>
    <row r="180" customFormat="false" ht="15" hidden="false" customHeight="false" outlineLevel="0" collapsed="false">
      <c r="A180" s="15" t="n">
        <v>179</v>
      </c>
      <c r="B180" s="15" t="n">
        <f aca="false">INT((A180-1)/12)+1</f>
        <v>15</v>
      </c>
      <c r="C180" s="15" t="n">
        <f aca="false">MIN(Inputs!$C$4+B180-1,99)</f>
        <v>88</v>
      </c>
      <c r="D180" s="55" t="n">
        <f aca="false">Inputs!$C$30</f>
        <v>0.07</v>
      </c>
      <c r="E180" s="15" t="n">
        <f aca="false">R179</f>
        <v>0</v>
      </c>
      <c r="F180" s="56" t="n">
        <f aca="false">Q179</f>
        <v>50827.4395928223</v>
      </c>
      <c r="G180" s="56" t="n">
        <f aca="false">IF(AND(MOD(A180-1,12)=0,B180&lt;=Inputs!$C$7,E180=0),Inputs!$C$6,0)</f>
        <v>0</v>
      </c>
      <c r="H180" s="56" t="n">
        <f aca="false">IF(B180=1,G180*Inputs!$C$9,0)</f>
        <v>0</v>
      </c>
      <c r="I180" s="56" t="n">
        <f aca="false">I179+G180</f>
        <v>120000</v>
      </c>
      <c r="J180" s="56" t="n">
        <f aca="false">(F180+G180+H180)*((1+D180)^(1/12)-1)</f>
        <v>287.385733127377</v>
      </c>
      <c r="K180" s="56" t="n">
        <f aca="false">(F180+G180+H180+J180)*(Inputs!$C$14+IF(B180&lt;=10,Inputs!$C$12,Inputs!$C$13))/12</f>
        <v>25.5574126629749</v>
      </c>
      <c r="L180" s="56" t="n">
        <f aca="false">IF(OR(E180=1,A180&lt;=Inputs!$C$15),0,MAX(Inputs!$C$8*I180-(F180+G180+H180+J180-K180),0))</f>
        <v>70110.7320867133</v>
      </c>
      <c r="M180" s="56" t="n">
        <f aca="false">L180*INDEX(Rates!$B$2:$C$101,C180+1,IF(Inputs!$C$5="Male",1,2))/1000/12*Inputs!$C$16</f>
        <v>760.643017530767</v>
      </c>
      <c r="N180" s="56" t="n">
        <f aca="false">IF($V$1=1,MAX(F180+G180+H180+J180-K180-M180,0)*Inputs!$C$22/12,0)</f>
        <v>335.524165971706</v>
      </c>
      <c r="O180" s="56" t="n">
        <f aca="false">IF(AND(MOD(A180,12)=0,B180&gt;=Inputs!$C$18),MAX(F180+G180+H180+J180-K180-M180-N180,0)*Inputs!$C$17,0)</f>
        <v>0</v>
      </c>
      <c r="P180" s="56" t="n">
        <f aca="false">F180+G180+H180+J180-K180-M180-N180+O180</f>
        <v>49993.1007297843</v>
      </c>
      <c r="Q180" s="56" t="n">
        <f aca="false">IF(OR(E180=1,P180&lt;=0),0,P180)</f>
        <v>49993.1007297843</v>
      </c>
      <c r="R180" s="15" t="n">
        <f aca="false">IF(OR(E180=1,AND(P180&lt;=0,I180&gt;0)),1,0)</f>
        <v>0</v>
      </c>
      <c r="S180" s="15" t="n">
        <f aca="false">IF(L180&gt;0,1,0)</f>
        <v>1</v>
      </c>
    </row>
    <row r="181" customFormat="false" ht="15" hidden="false" customHeight="false" outlineLevel="0" collapsed="false">
      <c r="A181" s="15" t="n">
        <v>180</v>
      </c>
      <c r="B181" s="15" t="n">
        <f aca="false">INT((A181-1)/12)+1</f>
        <v>15</v>
      </c>
      <c r="C181" s="15" t="n">
        <f aca="false">MIN(Inputs!$C$4+B181-1,99)</f>
        <v>88</v>
      </c>
      <c r="D181" s="55" t="n">
        <f aca="false">Inputs!$C$30</f>
        <v>0.07</v>
      </c>
      <c r="E181" s="15" t="n">
        <f aca="false">R180</f>
        <v>0</v>
      </c>
      <c r="F181" s="56" t="n">
        <f aca="false">Q180</f>
        <v>49993.1007297843</v>
      </c>
      <c r="G181" s="56" t="n">
        <f aca="false">IF(AND(MOD(A181-1,12)=0,B181&lt;=Inputs!$C$7,E181=0),Inputs!$C$6,0)</f>
        <v>0</v>
      </c>
      <c r="H181" s="56" t="n">
        <f aca="false">IF(B181=1,G181*Inputs!$C$9,0)</f>
        <v>0</v>
      </c>
      <c r="I181" s="56" t="n">
        <f aca="false">I180+G181</f>
        <v>120000</v>
      </c>
      <c r="J181" s="56" t="n">
        <f aca="false">(F181+G181+H181)*((1+D181)^(1/12)-1)</f>
        <v>282.668259893397</v>
      </c>
      <c r="K181" s="56" t="n">
        <f aca="false">(F181+G181+H181+J181)*(Inputs!$C$14+IF(B181&lt;=10,Inputs!$C$12,Inputs!$C$13))/12</f>
        <v>25.1378844948388</v>
      </c>
      <c r="L181" s="56" t="n">
        <f aca="false">IF(OR(E181=1,A181&lt;=Inputs!$C$15),0,MAX(Inputs!$C$8*I181-(F181+G181+H181+J181-K181),0))</f>
        <v>70949.3688948172</v>
      </c>
      <c r="M181" s="56" t="n">
        <f aca="false">L181*INDEX(Rates!$B$2:$C$101,C181+1,IF(Inputs!$C$5="Male",1,2))/1000/12*Inputs!$C$16</f>
        <v>769.741528034688</v>
      </c>
      <c r="N181" s="56" t="n">
        <f aca="false">IF($V$1=1,MAX(F181+G181+H181+J181-K181-M181,0)*Inputs!$C$22/12,0)</f>
        <v>329.872597180988</v>
      </c>
      <c r="O181" s="56" t="n">
        <f aca="false">IF(AND(MOD(A181,12)=0,B181&gt;=Inputs!$C$18),MAX(F181+G181+H181+J181-K181-M181-N181,0)*Inputs!$C$17,0)</f>
        <v>245.755084899836</v>
      </c>
      <c r="P181" s="56" t="n">
        <f aca="false">F181+G181+H181+J181-K181-M181-N181+O181</f>
        <v>49396.772064867</v>
      </c>
      <c r="Q181" s="56" t="n">
        <f aca="false">IF(OR(E181=1,P181&lt;=0),0,P181)</f>
        <v>49396.772064867</v>
      </c>
      <c r="R181" s="15" t="n">
        <f aca="false">IF(OR(E181=1,AND(P181&lt;=0,I181&gt;0)),1,0)</f>
        <v>0</v>
      </c>
      <c r="S181" s="15" t="n">
        <f aca="false">IF(L181&gt;0,1,0)</f>
        <v>1</v>
      </c>
    </row>
    <row r="182" customFormat="false" ht="15" hidden="false" customHeight="false" outlineLevel="0" collapsed="false">
      <c r="A182" s="15" t="n">
        <v>181</v>
      </c>
      <c r="B182" s="15" t="n">
        <f aca="false">INT((A182-1)/12)+1</f>
        <v>16</v>
      </c>
      <c r="C182" s="15" t="n">
        <f aca="false">MIN(Inputs!$C$4+B182-1,99)</f>
        <v>89</v>
      </c>
      <c r="D182" s="55" t="n">
        <f aca="false">Inputs!$C$30</f>
        <v>0.07</v>
      </c>
      <c r="E182" s="15" t="n">
        <f aca="false">R181</f>
        <v>0</v>
      </c>
      <c r="F182" s="56" t="n">
        <f aca="false">Q181</f>
        <v>49396.772064867</v>
      </c>
      <c r="G182" s="56" t="n">
        <f aca="false">IF(AND(MOD(A182-1,12)=0,B182&lt;=Inputs!$C$7,E182=0),Inputs!$C$6,0)</f>
        <v>0</v>
      </c>
      <c r="H182" s="56" t="n">
        <f aca="false">IF(B182=1,G182*Inputs!$C$9,0)</f>
        <v>0</v>
      </c>
      <c r="I182" s="56" t="n">
        <f aca="false">I181+G182</f>
        <v>120000</v>
      </c>
      <c r="J182" s="56" t="n">
        <f aca="false">(F182+G182+H182)*((1+D182)^(1/12)-1)</f>
        <v>279.296530923277</v>
      </c>
      <c r="K182" s="56" t="n">
        <f aca="false">(F182+G182+H182+J182)*(Inputs!$C$14+IF(B182&lt;=10,Inputs!$C$12,Inputs!$C$13))/12</f>
        <v>24.8380342978951</v>
      </c>
      <c r="L182" s="56" t="n">
        <f aca="false">IF(OR(E182=1,A182&lt;=Inputs!$C$15),0,MAX(Inputs!$C$8*I182-(F182+G182+H182+J182-K182),0))</f>
        <v>71548.7694385077</v>
      </c>
      <c r="M182" s="56" t="n">
        <f aca="false">L182*INDEX(Rates!$B$2:$C$101,C182+1,IF(Inputs!$C$5="Male",1,2))/1000/12*Inputs!$C$16</f>
        <v>856.915761975193</v>
      </c>
      <c r="N182" s="56" t="n">
        <f aca="false">IF($V$1=1,MAX(F182+G182+H182+J182-K182-M182,0)*Inputs!$C$22/12,0)</f>
        <v>325.295431996781</v>
      </c>
      <c r="O182" s="56" t="n">
        <f aca="false">IF(AND(MOD(A182,12)=0,B182&gt;=Inputs!$C$18),MAX(F182+G182+H182+J182-K182-M182-N182,0)*Inputs!$C$17,0)</f>
        <v>0</v>
      </c>
      <c r="P182" s="56" t="n">
        <f aca="false">F182+G182+H182+J182-K182-M182-N182+O182</f>
        <v>48469.0193675204</v>
      </c>
      <c r="Q182" s="56" t="n">
        <f aca="false">IF(OR(E182=1,P182&lt;=0),0,P182)</f>
        <v>48469.0193675204</v>
      </c>
      <c r="R182" s="15" t="n">
        <f aca="false">IF(OR(E182=1,AND(P182&lt;=0,I182&gt;0)),1,0)</f>
        <v>0</v>
      </c>
      <c r="S182" s="15" t="n">
        <f aca="false">IF(L182&gt;0,1,0)</f>
        <v>1</v>
      </c>
    </row>
    <row r="183" customFormat="false" ht="15" hidden="false" customHeight="false" outlineLevel="0" collapsed="false">
      <c r="A183" s="15" t="n">
        <v>182</v>
      </c>
      <c r="B183" s="15" t="n">
        <f aca="false">INT((A183-1)/12)+1</f>
        <v>16</v>
      </c>
      <c r="C183" s="15" t="n">
        <f aca="false">MIN(Inputs!$C$4+B183-1,99)</f>
        <v>89</v>
      </c>
      <c r="D183" s="55" t="n">
        <f aca="false">Inputs!$C$30</f>
        <v>0.07</v>
      </c>
      <c r="E183" s="15" t="n">
        <f aca="false">R182</f>
        <v>0</v>
      </c>
      <c r="F183" s="56" t="n">
        <f aca="false">Q182</f>
        <v>48469.0193675204</v>
      </c>
      <c r="G183" s="56" t="n">
        <f aca="false">IF(AND(MOD(A183-1,12)=0,B183&lt;=Inputs!$C$7,E183=0),Inputs!$C$6,0)</f>
        <v>0</v>
      </c>
      <c r="H183" s="56" t="n">
        <f aca="false">IF(B183=1,G183*Inputs!$C$9,0)</f>
        <v>0</v>
      </c>
      <c r="I183" s="56" t="n">
        <f aca="false">I182+G183</f>
        <v>120000</v>
      </c>
      <c r="J183" s="56" t="n">
        <f aca="false">(F183+G183+H183)*((1+D183)^(1/12)-1)</f>
        <v>274.050882288922</v>
      </c>
      <c r="K183" s="56" t="n">
        <f aca="false">(F183+G183+H183+J183)*(Inputs!$C$14+IF(B183&lt;=10,Inputs!$C$12,Inputs!$C$13))/12</f>
        <v>24.3715351249047</v>
      </c>
      <c r="L183" s="56" t="n">
        <f aca="false">IF(OR(E183=1,A183&lt;=Inputs!$C$15),0,MAX(Inputs!$C$8*I183-(F183+G183+H183+J183-K183),0))</f>
        <v>72481.3012853156</v>
      </c>
      <c r="M183" s="56" t="n">
        <f aca="false">L183*INDEX(Rates!$B$2:$C$101,C183+1,IF(Inputs!$C$5="Male",1,2))/1000/12*Inputs!$C$16</f>
        <v>868.084385060463</v>
      </c>
      <c r="N183" s="56" t="n">
        <f aca="false">IF($V$1=1,MAX(F183+G183+H183+J183-K183-M183,0)*Inputs!$C$22/12,0)</f>
        <v>319.004095530826</v>
      </c>
      <c r="O183" s="56" t="n">
        <f aca="false">IF(AND(MOD(A183,12)=0,B183&gt;=Inputs!$C$18),MAX(F183+G183+H183+J183-K183-M183-N183,0)*Inputs!$C$17,0)</f>
        <v>0</v>
      </c>
      <c r="P183" s="56" t="n">
        <f aca="false">F183+G183+H183+J183-K183-M183-N183+O183</f>
        <v>47531.6102340931</v>
      </c>
      <c r="Q183" s="56" t="n">
        <f aca="false">IF(OR(E183=1,P183&lt;=0),0,P183)</f>
        <v>47531.6102340931</v>
      </c>
      <c r="R183" s="15" t="n">
        <f aca="false">IF(OR(E183=1,AND(P183&lt;=0,I183&gt;0)),1,0)</f>
        <v>0</v>
      </c>
      <c r="S183" s="15" t="n">
        <f aca="false">IF(L183&gt;0,1,0)</f>
        <v>1</v>
      </c>
    </row>
    <row r="184" customFormat="false" ht="15" hidden="false" customHeight="false" outlineLevel="0" collapsed="false">
      <c r="A184" s="15" t="n">
        <v>183</v>
      </c>
      <c r="B184" s="15" t="n">
        <f aca="false">INT((A184-1)/12)+1</f>
        <v>16</v>
      </c>
      <c r="C184" s="15" t="n">
        <f aca="false">MIN(Inputs!$C$4+B184-1,99)</f>
        <v>89</v>
      </c>
      <c r="D184" s="55" t="n">
        <f aca="false">Inputs!$C$30</f>
        <v>0.07</v>
      </c>
      <c r="E184" s="15" t="n">
        <f aca="false">R183</f>
        <v>0</v>
      </c>
      <c r="F184" s="56" t="n">
        <f aca="false">Q183</f>
        <v>47531.6102340931</v>
      </c>
      <c r="G184" s="56" t="n">
        <f aca="false">IF(AND(MOD(A184-1,12)=0,B184&lt;=Inputs!$C$7,E184=0),Inputs!$C$6,0)</f>
        <v>0</v>
      </c>
      <c r="H184" s="56" t="n">
        <f aca="false">IF(B184=1,G184*Inputs!$C$9,0)</f>
        <v>0</v>
      </c>
      <c r="I184" s="56" t="n">
        <f aca="false">I183+G184</f>
        <v>120000</v>
      </c>
      <c r="J184" s="56" t="n">
        <f aca="false">(F184+G184+H184)*((1+D184)^(1/12)-1)</f>
        <v>268.750634761043</v>
      </c>
      <c r="K184" s="56" t="n">
        <f aca="false">(F184+G184+H184+J184)*(Inputs!$C$14+IF(B184&lt;=10,Inputs!$C$12,Inputs!$C$13))/12</f>
        <v>23.9001804344271</v>
      </c>
      <c r="L184" s="56" t="n">
        <f aca="false">IF(OR(E184=1,A184&lt;=Inputs!$C$15),0,MAX(Inputs!$C$8*I184-(F184+G184+H184+J184-K184),0))</f>
        <v>73423.5393115803</v>
      </c>
      <c r="M184" s="56" t="n">
        <f aca="false">L184*INDEX(Rates!$B$2:$C$101,C184+1,IF(Inputs!$C$5="Male",1,2))/1000/12*Inputs!$C$16</f>
        <v>879.369255821693</v>
      </c>
      <c r="N184" s="56" t="n">
        <f aca="false">IF($V$1=1,MAX(F184+G184+H184+J184-K184-M184,0)*Inputs!$C$22/12,0)</f>
        <v>312.64727621732</v>
      </c>
      <c r="O184" s="56" t="n">
        <f aca="false">IF(AND(MOD(A184,12)=0,B184&gt;=Inputs!$C$18),MAX(F184+G184+H184+J184-K184-M184-N184,0)*Inputs!$C$17,0)</f>
        <v>0</v>
      </c>
      <c r="P184" s="56" t="n">
        <f aca="false">F184+G184+H184+J184-K184-M184-N184+O184</f>
        <v>46584.4441563807</v>
      </c>
      <c r="Q184" s="56" t="n">
        <f aca="false">IF(OR(E184=1,P184&lt;=0),0,P184)</f>
        <v>46584.4441563807</v>
      </c>
      <c r="R184" s="15" t="n">
        <f aca="false">IF(OR(E184=1,AND(P184&lt;=0,I184&gt;0)),1,0)</f>
        <v>0</v>
      </c>
      <c r="S184" s="15" t="n">
        <f aca="false">IF(L184&gt;0,1,0)</f>
        <v>1</v>
      </c>
    </row>
    <row r="185" customFormat="false" ht="15" hidden="false" customHeight="false" outlineLevel="0" collapsed="false">
      <c r="A185" s="15" t="n">
        <v>184</v>
      </c>
      <c r="B185" s="15" t="n">
        <f aca="false">INT((A185-1)/12)+1</f>
        <v>16</v>
      </c>
      <c r="C185" s="15" t="n">
        <f aca="false">MIN(Inputs!$C$4+B185-1,99)</f>
        <v>89</v>
      </c>
      <c r="D185" s="55" t="n">
        <f aca="false">Inputs!$C$30</f>
        <v>0.07</v>
      </c>
      <c r="E185" s="15" t="n">
        <f aca="false">R184</f>
        <v>0</v>
      </c>
      <c r="F185" s="56" t="n">
        <f aca="false">Q184</f>
        <v>46584.4441563807</v>
      </c>
      <c r="G185" s="56" t="n">
        <f aca="false">IF(AND(MOD(A185-1,12)=0,B185&lt;=Inputs!$C$7,E185=0),Inputs!$C$6,0)</f>
        <v>0</v>
      </c>
      <c r="H185" s="56" t="n">
        <f aca="false">IF(B185=1,G185*Inputs!$C$9,0)</f>
        <v>0</v>
      </c>
      <c r="I185" s="56" t="n">
        <f aca="false">I184+G185</f>
        <v>120000</v>
      </c>
      <c r="J185" s="56" t="n">
        <f aca="false">(F185+G185+H185)*((1+D185)^(1/12)-1)</f>
        <v>263.395220051639</v>
      </c>
      <c r="K185" s="56" t="n">
        <f aca="false">(F185+G185+H185+J185)*(Inputs!$C$14+IF(B185&lt;=10,Inputs!$C$12,Inputs!$C$13))/12</f>
        <v>23.4239196882162</v>
      </c>
      <c r="L185" s="56" t="n">
        <f aca="false">IF(OR(E185=1,A185&lt;=Inputs!$C$15),0,MAX(Inputs!$C$8*I185-(F185+G185+H185+J185-K185),0))</f>
        <v>74375.5845432559</v>
      </c>
      <c r="M185" s="56" t="n">
        <f aca="false">L185*INDEX(Rates!$B$2:$C$101,C185+1,IF(Inputs!$C$5="Male",1,2))/1000/12*Inputs!$C$16</f>
        <v>890.771584213061</v>
      </c>
      <c r="N185" s="56" t="n">
        <f aca="false">IF($V$1=1,MAX(F185+G185+H185+J185-K185-M185,0)*Inputs!$C$22/12,0)</f>
        <v>306.22429248354</v>
      </c>
      <c r="O185" s="56" t="n">
        <f aca="false">IF(AND(MOD(A185,12)=0,B185&gt;=Inputs!$C$18),MAX(F185+G185+H185+J185-K185-M185-N185,0)*Inputs!$C$17,0)</f>
        <v>0</v>
      </c>
      <c r="P185" s="56" t="n">
        <f aca="false">F185+G185+H185+J185-K185-M185-N185+O185</f>
        <v>45627.4195800475</v>
      </c>
      <c r="Q185" s="56" t="n">
        <f aca="false">IF(OR(E185=1,P185&lt;=0),0,P185)</f>
        <v>45627.4195800475</v>
      </c>
      <c r="R185" s="15" t="n">
        <f aca="false">IF(OR(E185=1,AND(P185&lt;=0,I185&gt;0)),1,0)</f>
        <v>0</v>
      </c>
      <c r="S185" s="15" t="n">
        <f aca="false">IF(L185&gt;0,1,0)</f>
        <v>1</v>
      </c>
    </row>
    <row r="186" customFormat="false" ht="15" hidden="false" customHeight="false" outlineLevel="0" collapsed="false">
      <c r="A186" s="15" t="n">
        <v>185</v>
      </c>
      <c r="B186" s="15" t="n">
        <f aca="false">INT((A186-1)/12)+1</f>
        <v>16</v>
      </c>
      <c r="C186" s="15" t="n">
        <f aca="false">MIN(Inputs!$C$4+B186-1,99)</f>
        <v>89</v>
      </c>
      <c r="D186" s="55" t="n">
        <f aca="false">Inputs!$C$30</f>
        <v>0.07</v>
      </c>
      <c r="E186" s="15" t="n">
        <f aca="false">R185</f>
        <v>0</v>
      </c>
      <c r="F186" s="56" t="n">
        <f aca="false">Q185</f>
        <v>45627.4195800475</v>
      </c>
      <c r="G186" s="56" t="n">
        <f aca="false">IF(AND(MOD(A186-1,12)=0,B186&lt;=Inputs!$C$7,E186=0),Inputs!$C$6,0)</f>
        <v>0</v>
      </c>
      <c r="H186" s="56" t="n">
        <f aca="false">IF(B186=1,G186*Inputs!$C$9,0)</f>
        <v>0</v>
      </c>
      <c r="I186" s="56" t="n">
        <f aca="false">I185+G186</f>
        <v>120000</v>
      </c>
      <c r="J186" s="56" t="n">
        <f aca="false">(F186+G186+H186)*((1+D186)^(1/12)-1)</f>
        <v>257.984063957731</v>
      </c>
      <c r="K186" s="56" t="n">
        <f aca="false">(F186+G186+H186+J186)*(Inputs!$C$14+IF(B186&lt;=10,Inputs!$C$12,Inputs!$C$13))/12</f>
        <v>22.9427018220026</v>
      </c>
      <c r="L186" s="56" t="n">
        <f aca="false">IF(OR(E186=1,A186&lt;=Inputs!$C$15),0,MAX(Inputs!$C$8*I186-(F186+G186+H186+J186-K186),0))</f>
        <v>75337.5390578168</v>
      </c>
      <c r="M186" s="56" t="n">
        <f aca="false">L186*INDEX(Rates!$B$2:$C$101,C186+1,IF(Inputs!$C$5="Male",1,2))/1000/12*Inputs!$C$16</f>
        <v>902.292592782452</v>
      </c>
      <c r="N186" s="56" t="n">
        <f aca="false">IF($V$1=1,MAX(F186+G186+H186+J186-K186-M186,0)*Inputs!$C$22/12,0)</f>
        <v>299.734455662672</v>
      </c>
      <c r="O186" s="56" t="n">
        <f aca="false">IF(AND(MOD(A186,12)=0,B186&gt;=Inputs!$C$18),MAX(F186+G186+H186+J186-K186-M186-N186,0)*Inputs!$C$17,0)</f>
        <v>0</v>
      </c>
      <c r="P186" s="56" t="n">
        <f aca="false">F186+G186+H186+J186-K186-M186-N186+O186</f>
        <v>44660.4338937381</v>
      </c>
      <c r="Q186" s="56" t="n">
        <f aca="false">IF(OR(E186=1,P186&lt;=0),0,P186)</f>
        <v>44660.4338937381</v>
      </c>
      <c r="R186" s="15" t="n">
        <f aca="false">IF(OR(E186=1,AND(P186&lt;=0,I186&gt;0)),1,0)</f>
        <v>0</v>
      </c>
      <c r="S186" s="15" t="n">
        <f aca="false">IF(L186&gt;0,1,0)</f>
        <v>1</v>
      </c>
    </row>
    <row r="187" customFormat="false" ht="15" hidden="false" customHeight="false" outlineLevel="0" collapsed="false">
      <c r="A187" s="15" t="n">
        <v>186</v>
      </c>
      <c r="B187" s="15" t="n">
        <f aca="false">INT((A187-1)/12)+1</f>
        <v>16</v>
      </c>
      <c r="C187" s="15" t="n">
        <f aca="false">MIN(Inputs!$C$4+B187-1,99)</f>
        <v>89</v>
      </c>
      <c r="D187" s="55" t="n">
        <f aca="false">Inputs!$C$30</f>
        <v>0.07</v>
      </c>
      <c r="E187" s="15" t="n">
        <f aca="false">R186</f>
        <v>0</v>
      </c>
      <c r="F187" s="56" t="n">
        <f aca="false">Q186</f>
        <v>44660.4338937381</v>
      </c>
      <c r="G187" s="56" t="n">
        <f aca="false">IF(AND(MOD(A187-1,12)=0,B187&lt;=Inputs!$C$7,E187=0),Inputs!$C$6,0)</f>
        <v>0</v>
      </c>
      <c r="H187" s="56" t="n">
        <f aca="false">IF(B187=1,G187*Inputs!$C$9,0)</f>
        <v>0</v>
      </c>
      <c r="I187" s="56" t="n">
        <f aca="false">I186+G187</f>
        <v>120000</v>
      </c>
      <c r="J187" s="56" t="n">
        <f aca="false">(F187+G187+H187)*((1+D187)^(1/12)-1)</f>
        <v>252.516586299798</v>
      </c>
      <c r="K187" s="56" t="n">
        <f aca="false">(F187+G187+H187+J187)*(Inputs!$C$14+IF(B187&lt;=10,Inputs!$C$12,Inputs!$C$13))/12</f>
        <v>22.456475240019</v>
      </c>
      <c r="L187" s="56" t="n">
        <f aca="false">IF(OR(E187=1,A187&lt;=Inputs!$C$15),0,MAX(Inputs!$C$8*I187-(F187+G187+H187+J187-K187),0))</f>
        <v>76309.5059952021</v>
      </c>
      <c r="M187" s="56" t="n">
        <f aca="false">L187*INDEX(Rates!$B$2:$C$101,C187+1,IF(Inputs!$C$5="Male",1,2))/1000/12*Inputs!$C$16</f>
        <v>913.933516802537</v>
      </c>
      <c r="N187" s="56" t="n">
        <f aca="false">IF($V$1=1,MAX(F187+G187+H187+J187-K187-M187,0)*Inputs!$C$22/12,0)</f>
        <v>293.177069919969</v>
      </c>
      <c r="O187" s="56" t="n">
        <f aca="false">IF(AND(MOD(A187,12)=0,B187&gt;=Inputs!$C$18),MAX(F187+G187+H187+J187-K187-M187-N187,0)*Inputs!$C$17,0)</f>
        <v>0</v>
      </c>
      <c r="P187" s="56" t="n">
        <f aca="false">F187+G187+H187+J187-K187-M187-N187+O187</f>
        <v>43683.3834180754</v>
      </c>
      <c r="Q187" s="56" t="n">
        <f aca="false">IF(OR(E187=1,P187&lt;=0),0,P187)</f>
        <v>43683.3834180754</v>
      </c>
      <c r="R187" s="15" t="n">
        <f aca="false">IF(OR(E187=1,AND(P187&lt;=0,I187&gt;0)),1,0)</f>
        <v>0</v>
      </c>
      <c r="S187" s="15" t="n">
        <f aca="false">IF(L187&gt;0,1,0)</f>
        <v>1</v>
      </c>
    </row>
    <row r="188" customFormat="false" ht="15" hidden="false" customHeight="false" outlineLevel="0" collapsed="false">
      <c r="A188" s="15" t="n">
        <v>187</v>
      </c>
      <c r="B188" s="15" t="n">
        <f aca="false">INT((A188-1)/12)+1</f>
        <v>16</v>
      </c>
      <c r="C188" s="15" t="n">
        <f aca="false">MIN(Inputs!$C$4+B188-1,99)</f>
        <v>89</v>
      </c>
      <c r="D188" s="55" t="n">
        <f aca="false">Inputs!$C$30</f>
        <v>0.07</v>
      </c>
      <c r="E188" s="15" t="n">
        <f aca="false">R187</f>
        <v>0</v>
      </c>
      <c r="F188" s="56" t="n">
        <f aca="false">Q187</f>
        <v>43683.3834180754</v>
      </c>
      <c r="G188" s="56" t="n">
        <f aca="false">IF(AND(MOD(A188-1,12)=0,B188&lt;=Inputs!$C$7,E188=0),Inputs!$C$6,0)</f>
        <v>0</v>
      </c>
      <c r="H188" s="56" t="n">
        <f aca="false">IF(B188=1,G188*Inputs!$C$9,0)</f>
        <v>0</v>
      </c>
      <c r="I188" s="56" t="n">
        <f aca="false">I187+G188</f>
        <v>120000</v>
      </c>
      <c r="J188" s="56" t="n">
        <f aca="false">(F188+G188+H188)*((1+D188)^(1/12)-1)</f>
        <v>246.992200859567</v>
      </c>
      <c r="K188" s="56" t="n">
        <f aca="false">(F188+G188+H188+J188)*(Inputs!$C$14+IF(B188&lt;=10,Inputs!$C$12,Inputs!$C$13))/12</f>
        <v>21.9651878094675</v>
      </c>
      <c r="L188" s="56" t="n">
        <f aca="false">IF(OR(E188=1,A188&lt;=Inputs!$C$15),0,MAX(Inputs!$C$8*I188-(F188+G188+H188+J188-K188),0))</f>
        <v>77291.5895688745</v>
      </c>
      <c r="M188" s="56" t="n">
        <f aca="false">L188*INDEX(Rates!$B$2:$C$101,C188+1,IF(Inputs!$C$5="Male",1,2))/1000/12*Inputs!$C$16</f>
        <v>925.69560440322</v>
      </c>
      <c r="N188" s="56" t="n">
        <f aca="false">IF($V$1=1,MAX(F188+G188+H188+J188-K188-M188,0)*Inputs!$C$22/12,0)</f>
        <v>286.551432178149</v>
      </c>
      <c r="O188" s="56" t="n">
        <f aca="false">IF(AND(MOD(A188,12)=0,B188&gt;=Inputs!$C$18),MAX(F188+G188+H188+J188-K188-M188-N188,0)*Inputs!$C$17,0)</f>
        <v>0</v>
      </c>
      <c r="P188" s="56" t="n">
        <f aca="false">F188+G188+H188+J188-K188-M188-N188+O188</f>
        <v>42696.1633945441</v>
      </c>
      <c r="Q188" s="56" t="n">
        <f aca="false">IF(OR(E188=1,P188&lt;=0),0,P188)</f>
        <v>42696.1633945441</v>
      </c>
      <c r="R188" s="15" t="n">
        <f aca="false">IF(OR(E188=1,AND(P188&lt;=0,I188&gt;0)),1,0)</f>
        <v>0</v>
      </c>
      <c r="S188" s="15" t="n">
        <f aca="false">IF(L188&gt;0,1,0)</f>
        <v>1</v>
      </c>
    </row>
    <row r="189" customFormat="false" ht="15" hidden="false" customHeight="false" outlineLevel="0" collapsed="false">
      <c r="A189" s="15" t="n">
        <v>188</v>
      </c>
      <c r="B189" s="15" t="n">
        <f aca="false">INT((A189-1)/12)+1</f>
        <v>16</v>
      </c>
      <c r="C189" s="15" t="n">
        <f aca="false">MIN(Inputs!$C$4+B189-1,99)</f>
        <v>89</v>
      </c>
      <c r="D189" s="55" t="n">
        <f aca="false">Inputs!$C$30</f>
        <v>0.07</v>
      </c>
      <c r="E189" s="15" t="n">
        <f aca="false">R188</f>
        <v>0</v>
      </c>
      <c r="F189" s="56" t="n">
        <f aca="false">Q188</f>
        <v>42696.1633945441</v>
      </c>
      <c r="G189" s="56" t="n">
        <f aca="false">IF(AND(MOD(A189-1,12)=0,B189&lt;=Inputs!$C$7,E189=0),Inputs!$C$6,0)</f>
        <v>0</v>
      </c>
      <c r="H189" s="56" t="n">
        <f aca="false">IF(B189=1,G189*Inputs!$C$9,0)</f>
        <v>0</v>
      </c>
      <c r="I189" s="56" t="n">
        <f aca="false">I188+G189</f>
        <v>120000</v>
      </c>
      <c r="J189" s="56" t="n">
        <f aca="false">(F189+G189+H189)*((1+D189)^(1/12)-1)</f>
        <v>241.410315317164</v>
      </c>
      <c r="K189" s="56" t="n">
        <f aca="false">(F189+G189+H189+J189)*(Inputs!$C$14+IF(B189&lt;=10,Inputs!$C$12,Inputs!$C$13))/12</f>
        <v>21.4687868549306</v>
      </c>
      <c r="L189" s="56" t="n">
        <f aca="false">IF(OR(E189=1,A189&lt;=Inputs!$C$15),0,MAX(Inputs!$C$8*I189-(F189+G189+H189+J189-K189),0))</f>
        <v>78283.8950769937</v>
      </c>
      <c r="M189" s="56" t="n">
        <f aca="false">L189*INDEX(Rates!$B$2:$C$101,C189+1,IF(Inputs!$C$5="Male",1,2))/1000/12*Inputs!$C$16</f>
        <v>937.580116705461</v>
      </c>
      <c r="N189" s="56" t="n">
        <f aca="false">IF($V$1=1,MAX(F189+G189+H189+J189-K189-M189,0)*Inputs!$C$22/12,0)</f>
        <v>279.856832042006</v>
      </c>
      <c r="O189" s="56" t="n">
        <f aca="false">IF(AND(MOD(A189,12)=0,B189&gt;=Inputs!$C$18),MAX(F189+G189+H189+J189-K189-M189-N189,0)*Inputs!$C$17,0)</f>
        <v>0</v>
      </c>
      <c r="P189" s="56" t="n">
        <f aca="false">F189+G189+H189+J189-K189-M189-N189+O189</f>
        <v>41698.6679742589</v>
      </c>
      <c r="Q189" s="56" t="n">
        <f aca="false">IF(OR(E189=1,P189&lt;=0),0,P189)</f>
        <v>41698.6679742589</v>
      </c>
      <c r="R189" s="15" t="n">
        <f aca="false">IF(OR(E189=1,AND(P189&lt;=0,I189&gt;0)),1,0)</f>
        <v>0</v>
      </c>
      <c r="S189" s="15" t="n">
        <f aca="false">IF(L189&gt;0,1,0)</f>
        <v>1</v>
      </c>
    </row>
    <row r="190" customFormat="false" ht="15" hidden="false" customHeight="false" outlineLevel="0" collapsed="false">
      <c r="A190" s="15" t="n">
        <v>189</v>
      </c>
      <c r="B190" s="15" t="n">
        <f aca="false">INT((A190-1)/12)+1</f>
        <v>16</v>
      </c>
      <c r="C190" s="15" t="n">
        <f aca="false">MIN(Inputs!$C$4+B190-1,99)</f>
        <v>89</v>
      </c>
      <c r="D190" s="55" t="n">
        <f aca="false">Inputs!$C$30</f>
        <v>0.07</v>
      </c>
      <c r="E190" s="15" t="n">
        <f aca="false">R189</f>
        <v>0</v>
      </c>
      <c r="F190" s="56" t="n">
        <f aca="false">Q189</f>
        <v>41698.6679742589</v>
      </c>
      <c r="G190" s="56" t="n">
        <f aca="false">IF(AND(MOD(A190-1,12)=0,B190&lt;=Inputs!$C$7,E190=0),Inputs!$C$6,0)</f>
        <v>0</v>
      </c>
      <c r="H190" s="56" t="n">
        <f aca="false">IF(B190=1,G190*Inputs!$C$9,0)</f>
        <v>0</v>
      </c>
      <c r="I190" s="56" t="n">
        <f aca="false">I189+G190</f>
        <v>120000</v>
      </c>
      <c r="J190" s="56" t="n">
        <f aca="false">(F190+G190+H190)*((1+D190)^(1/12)-1)</f>
        <v>235.7703311876</v>
      </c>
      <c r="K190" s="56" t="n">
        <f aca="false">(F190+G190+H190+J190)*(Inputs!$C$14+IF(B190&lt;=10,Inputs!$C$12,Inputs!$C$13))/12</f>
        <v>20.9672191527232</v>
      </c>
      <c r="L190" s="56" t="n">
        <f aca="false">IF(OR(E190=1,A190&lt;=Inputs!$C$15),0,MAX(Inputs!$C$8*I190-(F190+G190+H190+J190-K190),0))</f>
        <v>79286.5289137062</v>
      </c>
      <c r="M190" s="56" t="n">
        <f aca="false">L190*INDEX(Rates!$B$2:$C$101,C190+1,IF(Inputs!$C$5="Male",1,2))/1000/12*Inputs!$C$16</f>
        <v>949.588327956488</v>
      </c>
      <c r="N190" s="56" t="n">
        <f aca="false">IF($V$1=1,MAX(F190+G190+H190+J190-K190-M190,0)*Inputs!$C$22/12,0)</f>
        <v>273.092551722249</v>
      </c>
      <c r="O190" s="56" t="n">
        <f aca="false">IF(AND(MOD(A190,12)=0,B190&gt;=Inputs!$C$18),MAX(F190+G190+H190+J190-K190-M190-N190,0)*Inputs!$C$17,0)</f>
        <v>0</v>
      </c>
      <c r="P190" s="56" t="n">
        <f aca="false">F190+G190+H190+J190-K190-M190-N190+O190</f>
        <v>40690.790206615</v>
      </c>
      <c r="Q190" s="56" t="n">
        <f aca="false">IF(OR(E190=1,P190&lt;=0),0,P190)</f>
        <v>40690.790206615</v>
      </c>
      <c r="R190" s="15" t="n">
        <f aca="false">IF(OR(E190=1,AND(P190&lt;=0,I190&gt;0)),1,0)</f>
        <v>0</v>
      </c>
      <c r="S190" s="15" t="n">
        <f aca="false">IF(L190&gt;0,1,0)</f>
        <v>1</v>
      </c>
    </row>
    <row r="191" customFormat="false" ht="15" hidden="false" customHeight="false" outlineLevel="0" collapsed="false">
      <c r="A191" s="15" t="n">
        <v>190</v>
      </c>
      <c r="B191" s="15" t="n">
        <f aca="false">INT((A191-1)/12)+1</f>
        <v>16</v>
      </c>
      <c r="C191" s="15" t="n">
        <f aca="false">MIN(Inputs!$C$4+B191-1,99)</f>
        <v>89</v>
      </c>
      <c r="D191" s="55" t="n">
        <f aca="false">Inputs!$C$30</f>
        <v>0.07</v>
      </c>
      <c r="E191" s="15" t="n">
        <f aca="false">R190</f>
        <v>0</v>
      </c>
      <c r="F191" s="56" t="n">
        <f aca="false">Q190</f>
        <v>40690.790206615</v>
      </c>
      <c r="G191" s="56" t="n">
        <f aca="false">IF(AND(MOD(A191-1,12)=0,B191&lt;=Inputs!$C$7,E191=0),Inputs!$C$6,0)</f>
        <v>0</v>
      </c>
      <c r="H191" s="56" t="n">
        <f aca="false">IF(B191=1,G191*Inputs!$C$9,0)</f>
        <v>0</v>
      </c>
      <c r="I191" s="56" t="n">
        <f aca="false">I190+G191</f>
        <v>120000</v>
      </c>
      <c r="J191" s="56" t="n">
        <f aca="false">(F191+G191+H191)*((1+D191)^(1/12)-1)</f>
        <v>230.071643756608</v>
      </c>
      <c r="K191" s="56" t="n">
        <f aca="false">(F191+G191+H191+J191)*(Inputs!$C$14+IF(B191&lt;=10,Inputs!$C$12,Inputs!$C$13))/12</f>
        <v>20.4604309251858</v>
      </c>
      <c r="L191" s="56" t="n">
        <f aca="false">IF(OR(E191=1,A191&lt;=Inputs!$C$15),0,MAX(Inputs!$C$8*I191-(F191+G191+H191+J191-K191),0))</f>
        <v>80299.5985805536</v>
      </c>
      <c r="M191" s="56" t="n">
        <f aca="false">L191*INDEX(Rates!$B$2:$C$101,C191+1,IF(Inputs!$C$5="Male",1,2))/1000/12*Inputs!$C$16</f>
        <v>961.72152566643</v>
      </c>
      <c r="N191" s="56" t="n">
        <f aca="false">IF($V$1=1,MAX(F191+G191+H191+J191-K191-M191,0)*Inputs!$C$22/12,0)</f>
        <v>266.257865958534</v>
      </c>
      <c r="O191" s="56" t="n">
        <f aca="false">IF(AND(MOD(A191,12)=0,B191&gt;=Inputs!$C$18),MAX(F191+G191+H191+J191-K191-M191-N191,0)*Inputs!$C$17,0)</f>
        <v>0</v>
      </c>
      <c r="P191" s="56" t="n">
        <f aca="false">F191+G191+H191+J191-K191-M191-N191+O191</f>
        <v>39672.4220278215</v>
      </c>
      <c r="Q191" s="56" t="n">
        <f aca="false">IF(OR(E191=1,P191&lt;=0),0,P191)</f>
        <v>39672.4220278215</v>
      </c>
      <c r="R191" s="15" t="n">
        <f aca="false">IF(OR(E191=1,AND(P191&lt;=0,I191&gt;0)),1,0)</f>
        <v>0</v>
      </c>
      <c r="S191" s="15" t="n">
        <f aca="false">IF(L191&gt;0,1,0)</f>
        <v>1</v>
      </c>
    </row>
    <row r="192" customFormat="false" ht="15" hidden="false" customHeight="false" outlineLevel="0" collapsed="false">
      <c r="A192" s="15" t="n">
        <v>191</v>
      </c>
      <c r="B192" s="15" t="n">
        <f aca="false">INT((A192-1)/12)+1</f>
        <v>16</v>
      </c>
      <c r="C192" s="15" t="n">
        <f aca="false">MIN(Inputs!$C$4+B192-1,99)</f>
        <v>89</v>
      </c>
      <c r="D192" s="55" t="n">
        <f aca="false">Inputs!$C$30</f>
        <v>0.07</v>
      </c>
      <c r="E192" s="15" t="n">
        <f aca="false">R191</f>
        <v>0</v>
      </c>
      <c r="F192" s="56" t="n">
        <f aca="false">Q191</f>
        <v>39672.4220278215</v>
      </c>
      <c r="G192" s="56" t="n">
        <f aca="false">IF(AND(MOD(A192-1,12)=0,B192&lt;=Inputs!$C$7,E192=0),Inputs!$C$6,0)</f>
        <v>0</v>
      </c>
      <c r="H192" s="56" t="n">
        <f aca="false">IF(B192=1,G192*Inputs!$C$9,0)</f>
        <v>0</v>
      </c>
      <c r="I192" s="56" t="n">
        <f aca="false">I191+G192</f>
        <v>120000</v>
      </c>
      <c r="J192" s="56" t="n">
        <f aca="false">(F192+G192+H192)*((1+D192)^(1/12)-1)</f>
        <v>224.313642015802</v>
      </c>
      <c r="K192" s="56" t="n">
        <f aca="false">(F192+G192+H192+J192)*(Inputs!$C$14+IF(B192&lt;=10,Inputs!$C$12,Inputs!$C$13))/12</f>
        <v>19.9483678349186</v>
      </c>
      <c r="L192" s="56" t="n">
        <f aca="false">IF(OR(E192=1,A192&lt;=Inputs!$C$15),0,MAX(Inputs!$C$8*I192-(F192+G192+H192+J192-K192),0))</f>
        <v>81323.2126979976</v>
      </c>
      <c r="M192" s="56" t="n">
        <f aca="false">L192*INDEX(Rates!$B$2:$C$101,C192+1,IF(Inputs!$C$5="Male",1,2))/1000/12*Inputs!$C$16</f>
        <v>973.981010746352</v>
      </c>
      <c r="N192" s="56" t="n">
        <f aca="false">IF($V$1=1,MAX(F192+G192+H192+J192-K192-M192,0)*Inputs!$C$22/12,0)</f>
        <v>259.352041941707</v>
      </c>
      <c r="O192" s="56" t="n">
        <f aca="false">IF(AND(MOD(A192,12)=0,B192&gt;=Inputs!$C$18),MAX(F192+G192+H192+J192-K192-M192-N192,0)*Inputs!$C$17,0)</f>
        <v>0</v>
      </c>
      <c r="P192" s="56" t="n">
        <f aca="false">F192+G192+H192+J192-K192-M192-N192+O192</f>
        <v>38643.4542493143</v>
      </c>
      <c r="Q192" s="56" t="n">
        <f aca="false">IF(OR(E192=1,P192&lt;=0),0,P192)</f>
        <v>38643.4542493143</v>
      </c>
      <c r="R192" s="15" t="n">
        <f aca="false">IF(OR(E192=1,AND(P192&lt;=0,I192&gt;0)),1,0)</f>
        <v>0</v>
      </c>
      <c r="S192" s="15" t="n">
        <f aca="false">IF(L192&gt;0,1,0)</f>
        <v>1</v>
      </c>
    </row>
    <row r="193" customFormat="false" ht="15" hidden="false" customHeight="false" outlineLevel="0" collapsed="false">
      <c r="A193" s="15" t="n">
        <v>192</v>
      </c>
      <c r="B193" s="15" t="n">
        <f aca="false">INT((A193-1)/12)+1</f>
        <v>16</v>
      </c>
      <c r="C193" s="15" t="n">
        <f aca="false">MIN(Inputs!$C$4+B193-1,99)</f>
        <v>89</v>
      </c>
      <c r="D193" s="55" t="n">
        <f aca="false">Inputs!$C$30</f>
        <v>0.07</v>
      </c>
      <c r="E193" s="15" t="n">
        <f aca="false">R192</f>
        <v>0</v>
      </c>
      <c r="F193" s="56" t="n">
        <f aca="false">Q192</f>
        <v>38643.4542493143</v>
      </c>
      <c r="G193" s="56" t="n">
        <f aca="false">IF(AND(MOD(A193-1,12)=0,B193&lt;=Inputs!$C$7,E193=0),Inputs!$C$6,0)</f>
        <v>0</v>
      </c>
      <c r="H193" s="56" t="n">
        <f aca="false">IF(B193=1,G193*Inputs!$C$9,0)</f>
        <v>0</v>
      </c>
      <c r="I193" s="56" t="n">
        <f aca="false">I192+G193</f>
        <v>120000</v>
      </c>
      <c r="J193" s="56" t="n">
        <f aca="false">(F193+G193+H193)*((1+D193)^(1/12)-1)</f>
        <v>218.495708597167</v>
      </c>
      <c r="K193" s="56" t="n">
        <f aca="false">(F193+G193+H193+J193)*(Inputs!$C$14+IF(B193&lt;=10,Inputs!$C$12,Inputs!$C$13))/12</f>
        <v>19.4309749789557</v>
      </c>
      <c r="L193" s="56" t="n">
        <f aca="false">IF(OR(E193=1,A193&lt;=Inputs!$C$15),0,MAX(Inputs!$C$8*I193-(F193+G193+H193+J193-K193),0))</f>
        <v>82357.4810170675</v>
      </c>
      <c r="M193" s="56" t="n">
        <f aca="false">L193*INDEX(Rates!$B$2:$C$101,C193+1,IF(Inputs!$C$5="Male",1,2))/1000/12*Inputs!$C$16</f>
        <v>986.368097647745</v>
      </c>
      <c r="N193" s="56" t="n">
        <f aca="false">IF($V$1=1,MAX(F193+G193+H193+J193-K193-M193,0)*Inputs!$C$22/12,0)</f>
        <v>252.374339235232</v>
      </c>
      <c r="O193" s="56" t="n">
        <f aca="false">IF(AND(MOD(A193,12)=0,B193&gt;=Inputs!$C$18),MAX(F193+G193+H193+J193-K193-M193-N193,0)*Inputs!$C$17,0)</f>
        <v>188.018882730248</v>
      </c>
      <c r="P193" s="56" t="n">
        <f aca="false">F193+G193+H193+J193-K193-M193-N193+O193</f>
        <v>37791.7954287798</v>
      </c>
      <c r="Q193" s="56" t="n">
        <f aca="false">IF(OR(E193=1,P193&lt;=0),0,P193)</f>
        <v>37791.7954287798</v>
      </c>
      <c r="R193" s="15" t="n">
        <f aca="false">IF(OR(E193=1,AND(P193&lt;=0,I193&gt;0)),1,0)</f>
        <v>0</v>
      </c>
      <c r="S193" s="15" t="n">
        <f aca="false">IF(L193&gt;0,1,0)</f>
        <v>1</v>
      </c>
    </row>
    <row r="194" customFormat="false" ht="15" hidden="false" customHeight="false" outlineLevel="0" collapsed="false">
      <c r="A194" s="15" t="n">
        <v>193</v>
      </c>
      <c r="B194" s="15" t="n">
        <f aca="false">INT((A194-1)/12)+1</f>
        <v>17</v>
      </c>
      <c r="C194" s="15" t="n">
        <f aca="false">MIN(Inputs!$C$4+B194-1,99)</f>
        <v>90</v>
      </c>
      <c r="D194" s="55" t="n">
        <f aca="false">Inputs!$C$30</f>
        <v>0.07</v>
      </c>
      <c r="E194" s="15" t="n">
        <f aca="false">R193</f>
        <v>0</v>
      </c>
      <c r="F194" s="56" t="n">
        <f aca="false">Q193</f>
        <v>37791.7954287798</v>
      </c>
      <c r="G194" s="56" t="n">
        <f aca="false">IF(AND(MOD(A194-1,12)=0,B194&lt;=Inputs!$C$7,E194=0),Inputs!$C$6,0)</f>
        <v>0</v>
      </c>
      <c r="H194" s="56" t="n">
        <f aca="false">IF(B194=1,G194*Inputs!$C$9,0)</f>
        <v>0</v>
      </c>
      <c r="I194" s="56" t="n">
        <f aca="false">I193+G194</f>
        <v>120000</v>
      </c>
      <c r="J194" s="56" t="n">
        <f aca="false">(F194+G194+H194)*((1+D194)^(1/12)-1)</f>
        <v>213.680305805399</v>
      </c>
      <c r="K194" s="56" t="n">
        <f aca="false">(F194+G194+H194+J194)*(Inputs!$C$14+IF(B194&lt;=10,Inputs!$C$12,Inputs!$C$13))/12</f>
        <v>19.0027378672926</v>
      </c>
      <c r="L194" s="56" t="n">
        <f aca="false">IF(OR(E194=1,A194&lt;=Inputs!$C$15),0,MAX(Inputs!$C$8*I194-(F194+G194+H194+J194-K194),0))</f>
        <v>83213.5270032821</v>
      </c>
      <c r="M194" s="56" t="n">
        <f aca="false">L194*INDEX(Rates!$B$2:$C$101,C194+1,IF(Inputs!$C$5="Male",1,2))/1000/12*Inputs!$C$16</f>
        <v>1090.44392677218</v>
      </c>
      <c r="N194" s="56" t="n">
        <f aca="false">IF($V$1=1,MAX(F194+G194+H194+J194-K194-M194,0)*Inputs!$C$22/12,0)</f>
        <v>245.973527132972</v>
      </c>
      <c r="O194" s="56" t="n">
        <f aca="false">IF(AND(MOD(A194,12)=0,B194&gt;=Inputs!$C$18),MAX(F194+G194+H194+J194-K194-M194-N194,0)*Inputs!$C$17,0)</f>
        <v>0</v>
      </c>
      <c r="P194" s="56" t="n">
        <f aca="false">F194+G194+H194+J194-K194-M194-N194+O194</f>
        <v>36650.0555428128</v>
      </c>
      <c r="Q194" s="56" t="n">
        <f aca="false">IF(OR(E194=1,P194&lt;=0),0,P194)</f>
        <v>36650.0555428128</v>
      </c>
      <c r="R194" s="15" t="n">
        <f aca="false">IF(OR(E194=1,AND(P194&lt;=0,I194&gt;0)),1,0)</f>
        <v>0</v>
      </c>
      <c r="S194" s="15" t="n">
        <f aca="false">IF(L194&gt;0,1,0)</f>
        <v>1</v>
      </c>
    </row>
    <row r="195" customFormat="false" ht="15" hidden="false" customHeight="false" outlineLevel="0" collapsed="false">
      <c r="A195" s="15" t="n">
        <v>194</v>
      </c>
      <c r="B195" s="15" t="n">
        <f aca="false">INT((A195-1)/12)+1</f>
        <v>17</v>
      </c>
      <c r="C195" s="15" t="n">
        <f aca="false">MIN(Inputs!$C$4+B195-1,99)</f>
        <v>90</v>
      </c>
      <c r="D195" s="55" t="n">
        <f aca="false">Inputs!$C$30</f>
        <v>0.07</v>
      </c>
      <c r="E195" s="15" t="n">
        <f aca="false">R194</f>
        <v>0</v>
      </c>
      <c r="F195" s="56" t="n">
        <f aca="false">Q194</f>
        <v>36650.0555428128</v>
      </c>
      <c r="G195" s="56" t="n">
        <f aca="false">IF(AND(MOD(A195-1,12)=0,B195&lt;=Inputs!$C$7,E195=0),Inputs!$C$6,0)</f>
        <v>0</v>
      </c>
      <c r="H195" s="56" t="n">
        <f aca="false">IF(B195=1,G195*Inputs!$C$9,0)</f>
        <v>0</v>
      </c>
      <c r="I195" s="56" t="n">
        <f aca="false">I194+G195</f>
        <v>120000</v>
      </c>
      <c r="J195" s="56" t="n">
        <f aca="false">(F195+G195+H195)*((1+D195)^(1/12)-1)</f>
        <v>207.224742495542</v>
      </c>
      <c r="K195" s="56" t="n">
        <f aca="false">(F195+G195+H195+J195)*(Inputs!$C$14+IF(B195&lt;=10,Inputs!$C$12,Inputs!$C$13))/12</f>
        <v>18.4286401426542</v>
      </c>
      <c r="L195" s="56" t="n">
        <f aca="false">IF(OR(E195=1,A195&lt;=Inputs!$C$15),0,MAX(Inputs!$C$8*I195-(F195+G195+H195+J195-K195),0))</f>
        <v>84361.1483548344</v>
      </c>
      <c r="M195" s="56" t="n">
        <f aca="false">L195*INDEX(Rates!$B$2:$C$101,C195+1,IF(Inputs!$C$5="Male",1,2))/1000/12*Inputs!$C$16</f>
        <v>1105.48254823314</v>
      </c>
      <c r="N195" s="56" t="n">
        <f aca="false">IF($V$1=1,MAX(F195+G195+H195+J195-K195-M195,0)*Inputs!$C$22/12,0)</f>
        <v>238.222460646217</v>
      </c>
      <c r="O195" s="56" t="n">
        <f aca="false">IF(AND(MOD(A195,12)=0,B195&gt;=Inputs!$C$18),MAX(F195+G195+H195+J195-K195-M195-N195,0)*Inputs!$C$17,0)</f>
        <v>0</v>
      </c>
      <c r="P195" s="56" t="n">
        <f aca="false">F195+G195+H195+J195-K195-M195-N195+O195</f>
        <v>35495.1466362863</v>
      </c>
      <c r="Q195" s="56" t="n">
        <f aca="false">IF(OR(E195=1,P195&lt;=0),0,P195)</f>
        <v>35495.1466362863</v>
      </c>
      <c r="R195" s="15" t="n">
        <f aca="false">IF(OR(E195=1,AND(P195&lt;=0,I195&gt;0)),1,0)</f>
        <v>0</v>
      </c>
      <c r="S195" s="15" t="n">
        <f aca="false">IF(L195&gt;0,1,0)</f>
        <v>1</v>
      </c>
    </row>
    <row r="196" customFormat="false" ht="15" hidden="false" customHeight="false" outlineLevel="0" collapsed="false">
      <c r="A196" s="15" t="n">
        <v>195</v>
      </c>
      <c r="B196" s="15" t="n">
        <f aca="false">INT((A196-1)/12)+1</f>
        <v>17</v>
      </c>
      <c r="C196" s="15" t="n">
        <f aca="false">MIN(Inputs!$C$4+B196-1,99)</f>
        <v>90</v>
      </c>
      <c r="D196" s="55" t="n">
        <f aca="false">Inputs!$C$30</f>
        <v>0.07</v>
      </c>
      <c r="E196" s="15" t="n">
        <f aca="false">R195</f>
        <v>0</v>
      </c>
      <c r="F196" s="56" t="n">
        <f aca="false">Q195</f>
        <v>35495.1466362863</v>
      </c>
      <c r="G196" s="56" t="n">
        <f aca="false">IF(AND(MOD(A196-1,12)=0,B196&lt;=Inputs!$C$7,E196=0),Inputs!$C$6,0)</f>
        <v>0</v>
      </c>
      <c r="H196" s="56" t="n">
        <f aca="false">IF(B196=1,G196*Inputs!$C$9,0)</f>
        <v>0</v>
      </c>
      <c r="I196" s="56" t="n">
        <f aca="false">I195+G196</f>
        <v>120000</v>
      </c>
      <c r="J196" s="56" t="n">
        <f aca="false">(F196+G196+H196)*((1+D196)^(1/12)-1)</f>
        <v>200.694719628832</v>
      </c>
      <c r="K196" s="56" t="n">
        <f aca="false">(F196+G196+H196+J196)*(Inputs!$C$14+IF(B196&lt;=10,Inputs!$C$12,Inputs!$C$13))/12</f>
        <v>17.8479206779576</v>
      </c>
      <c r="L196" s="56" t="n">
        <f aca="false">IF(OR(E196=1,A196&lt;=Inputs!$C$15),0,MAX(Inputs!$C$8*I196-(F196+G196+H196+J196-K196),0))</f>
        <v>85522.0065647628</v>
      </c>
      <c r="M196" s="56" t="n">
        <f aca="false">L196*INDEX(Rates!$B$2:$C$101,C196+1,IF(Inputs!$C$5="Male",1,2))/1000/12*Inputs!$C$16</f>
        <v>1120.69462769241</v>
      </c>
      <c r="N196" s="56" t="n">
        <f aca="false">IF($V$1=1,MAX(F196+G196+H196+J196-K196-M196,0)*Inputs!$C$22/12,0)</f>
        <v>230.381992050298</v>
      </c>
      <c r="O196" s="56" t="n">
        <f aca="false">IF(AND(MOD(A196,12)=0,B196&gt;=Inputs!$C$18),MAX(F196+G196+H196+J196-K196-M196-N196,0)*Inputs!$C$17,0)</f>
        <v>0</v>
      </c>
      <c r="P196" s="56" t="n">
        <f aca="false">F196+G196+H196+J196-K196-M196-N196+O196</f>
        <v>34326.9168154945</v>
      </c>
      <c r="Q196" s="56" t="n">
        <f aca="false">IF(OR(E196=1,P196&lt;=0),0,P196)</f>
        <v>34326.9168154945</v>
      </c>
      <c r="R196" s="15" t="n">
        <f aca="false">IF(OR(E196=1,AND(P196&lt;=0,I196&gt;0)),1,0)</f>
        <v>0</v>
      </c>
      <c r="S196" s="15" t="n">
        <f aca="false">IF(L196&gt;0,1,0)</f>
        <v>1</v>
      </c>
    </row>
    <row r="197" customFormat="false" ht="15" hidden="false" customHeight="false" outlineLevel="0" collapsed="false">
      <c r="A197" s="15" t="n">
        <v>196</v>
      </c>
      <c r="B197" s="15" t="n">
        <f aca="false">INT((A197-1)/12)+1</f>
        <v>17</v>
      </c>
      <c r="C197" s="15" t="n">
        <f aca="false">MIN(Inputs!$C$4+B197-1,99)</f>
        <v>90</v>
      </c>
      <c r="D197" s="55" t="n">
        <f aca="false">Inputs!$C$30</f>
        <v>0.07</v>
      </c>
      <c r="E197" s="15" t="n">
        <f aca="false">R196</f>
        <v>0</v>
      </c>
      <c r="F197" s="56" t="n">
        <f aca="false">Q196</f>
        <v>34326.9168154945</v>
      </c>
      <c r="G197" s="56" t="n">
        <f aca="false">IF(AND(MOD(A197-1,12)=0,B197&lt;=Inputs!$C$7,E197=0),Inputs!$C$6,0)</f>
        <v>0</v>
      </c>
      <c r="H197" s="56" t="n">
        <f aca="false">IF(B197=1,G197*Inputs!$C$9,0)</f>
        <v>0</v>
      </c>
      <c r="I197" s="56" t="n">
        <f aca="false">I196+G197</f>
        <v>120000</v>
      </c>
      <c r="J197" s="56" t="n">
        <f aca="false">(F197+G197+H197)*((1+D197)^(1/12)-1)</f>
        <v>194.089378376172</v>
      </c>
      <c r="K197" s="56" t="n">
        <f aca="false">(F197+G197+H197+J197)*(Inputs!$C$14+IF(B197&lt;=10,Inputs!$C$12,Inputs!$C$13))/12</f>
        <v>17.2605030969353</v>
      </c>
      <c r="L197" s="56" t="n">
        <f aca="false">IF(OR(E197=1,A197&lt;=Inputs!$C$15),0,MAX(Inputs!$C$8*I197-(F197+G197+H197+J197-K197),0))</f>
        <v>86696.2543092263</v>
      </c>
      <c r="M197" s="56" t="n">
        <f aca="false">L197*INDEX(Rates!$B$2:$C$101,C197+1,IF(Inputs!$C$5="Male",1,2))/1000/12*Inputs!$C$16</f>
        <v>1136.08216584382</v>
      </c>
      <c r="N197" s="56" t="n">
        <f aca="false">IF($V$1=1,MAX(F197+G197+H197+J197-K197-M197,0)*Inputs!$C$22/12,0)</f>
        <v>222.451090166199</v>
      </c>
      <c r="O197" s="56" t="n">
        <f aca="false">IF(AND(MOD(A197,12)=0,B197&gt;=Inputs!$C$18),MAX(F197+G197+H197+J197-K197-M197-N197,0)*Inputs!$C$17,0)</f>
        <v>0</v>
      </c>
      <c r="P197" s="56" t="n">
        <f aca="false">F197+G197+H197+J197-K197-M197-N197+O197</f>
        <v>33145.2124347637</v>
      </c>
      <c r="Q197" s="56" t="n">
        <f aca="false">IF(OR(E197=1,P197&lt;=0),0,P197)</f>
        <v>33145.2124347637</v>
      </c>
      <c r="R197" s="15" t="n">
        <f aca="false">IF(OR(E197=1,AND(P197&lt;=0,I197&gt;0)),1,0)</f>
        <v>0</v>
      </c>
      <c r="S197" s="15" t="n">
        <f aca="false">IF(L197&gt;0,1,0)</f>
        <v>1</v>
      </c>
    </row>
    <row r="198" customFormat="false" ht="15" hidden="false" customHeight="false" outlineLevel="0" collapsed="false">
      <c r="A198" s="15" t="n">
        <v>197</v>
      </c>
      <c r="B198" s="15" t="n">
        <f aca="false">INT((A198-1)/12)+1</f>
        <v>17</v>
      </c>
      <c r="C198" s="15" t="n">
        <f aca="false">MIN(Inputs!$C$4+B198-1,99)</f>
        <v>90</v>
      </c>
      <c r="D198" s="55" t="n">
        <f aca="false">Inputs!$C$30</f>
        <v>0.07</v>
      </c>
      <c r="E198" s="15" t="n">
        <f aca="false">R197</f>
        <v>0</v>
      </c>
      <c r="F198" s="56" t="n">
        <f aca="false">Q197</f>
        <v>33145.2124347637</v>
      </c>
      <c r="G198" s="56" t="n">
        <f aca="false">IF(AND(MOD(A198-1,12)=0,B198&lt;=Inputs!$C$7,E198=0),Inputs!$C$6,0)</f>
        <v>0</v>
      </c>
      <c r="H198" s="56" t="n">
        <f aca="false">IF(B198=1,G198*Inputs!$C$9,0)</f>
        <v>0</v>
      </c>
      <c r="I198" s="56" t="n">
        <f aca="false">I197+G198</f>
        <v>120000</v>
      </c>
      <c r="J198" s="56" t="n">
        <f aca="false">(F198+G198+H198)*((1+D198)^(1/12)-1)</f>
        <v>187.407850002587</v>
      </c>
      <c r="K198" s="56" t="n">
        <f aca="false">(F198+G198+H198+J198)*(Inputs!$C$14+IF(B198&lt;=10,Inputs!$C$12,Inputs!$C$13))/12</f>
        <v>16.6663101423831</v>
      </c>
      <c r="L198" s="56" t="n">
        <f aca="false">IF(OR(E198=1,A198&lt;=Inputs!$C$15),0,MAX(Inputs!$C$8*I198-(F198+G198+H198+J198-K198),0))</f>
        <v>87884.0460253761</v>
      </c>
      <c r="M198" s="56" t="n">
        <f aca="false">L198*INDEX(Rates!$B$2:$C$101,C198+1,IF(Inputs!$C$5="Male",1,2))/1000/12*Inputs!$C$16</f>
        <v>1151.64718645753</v>
      </c>
      <c r="N198" s="56" t="n">
        <f aca="false">IF($V$1=1,MAX(F198+G198+H198+J198-K198-M198,0)*Inputs!$C$22/12,0)</f>
        <v>214.428711921109</v>
      </c>
      <c r="O198" s="56" t="n">
        <f aca="false">IF(AND(MOD(A198,12)=0,B198&gt;=Inputs!$C$18),MAX(F198+G198+H198+J198-K198-M198-N198,0)*Inputs!$C$17,0)</f>
        <v>0</v>
      </c>
      <c r="P198" s="56" t="n">
        <f aca="false">F198+G198+H198+J198-K198-M198-N198+O198</f>
        <v>31949.8780762452</v>
      </c>
      <c r="Q198" s="56" t="n">
        <f aca="false">IF(OR(E198=1,P198&lt;=0),0,P198)</f>
        <v>31949.8780762452</v>
      </c>
      <c r="R198" s="15" t="n">
        <f aca="false">IF(OR(E198=1,AND(P198&lt;=0,I198&gt;0)),1,0)</f>
        <v>0</v>
      </c>
      <c r="S198" s="15" t="n">
        <f aca="false">IF(L198&gt;0,1,0)</f>
        <v>1</v>
      </c>
    </row>
    <row r="199" customFormat="false" ht="15" hidden="false" customHeight="false" outlineLevel="0" collapsed="false">
      <c r="A199" s="15" t="n">
        <v>198</v>
      </c>
      <c r="B199" s="15" t="n">
        <f aca="false">INT((A199-1)/12)+1</f>
        <v>17</v>
      </c>
      <c r="C199" s="15" t="n">
        <f aca="false">MIN(Inputs!$C$4+B199-1,99)</f>
        <v>90</v>
      </c>
      <c r="D199" s="55" t="n">
        <f aca="false">Inputs!$C$30</f>
        <v>0.07</v>
      </c>
      <c r="E199" s="15" t="n">
        <f aca="false">R198</f>
        <v>0</v>
      </c>
      <c r="F199" s="56" t="n">
        <f aca="false">Q198</f>
        <v>31949.8780762452</v>
      </c>
      <c r="G199" s="56" t="n">
        <f aca="false">IF(AND(MOD(A199-1,12)=0,B199&lt;=Inputs!$C$7,E199=0),Inputs!$C$6,0)</f>
        <v>0</v>
      </c>
      <c r="H199" s="56" t="n">
        <f aca="false">IF(B199=1,G199*Inputs!$C$9,0)</f>
        <v>0</v>
      </c>
      <c r="I199" s="56" t="n">
        <f aca="false">I198+G199</f>
        <v>120000</v>
      </c>
      <c r="J199" s="56" t="n">
        <f aca="false">(F199+G199+H199)*((1+D199)^(1/12)-1)</f>
        <v>180.649255752963</v>
      </c>
      <c r="K199" s="56" t="n">
        <f aca="false">(F199+G199+H199+J199)*(Inputs!$C$14+IF(B199&lt;=10,Inputs!$C$12,Inputs!$C$13))/12</f>
        <v>16.0652636659991</v>
      </c>
      <c r="L199" s="56" t="n">
        <f aca="false">IF(OR(E199=1,A199&lt;=Inputs!$C$15),0,MAX(Inputs!$C$8*I199-(F199+G199+H199+J199-K199),0))</f>
        <v>89085.5379316678</v>
      </c>
      <c r="M199" s="56" t="n">
        <f aca="false">L199*INDEX(Rates!$B$2:$C$101,C199+1,IF(Inputs!$C$5="Male",1,2))/1000/12*Inputs!$C$16</f>
        <v>1167.39173664623</v>
      </c>
      <c r="N199" s="56" t="n">
        <f aca="false">IF($V$1=1,MAX(F199+G199+H199+J199-K199-M199,0)*Inputs!$C$22/12,0)</f>
        <v>206.31380221124</v>
      </c>
      <c r="O199" s="56" t="n">
        <f aca="false">IF(AND(MOD(A199,12)=0,B199&gt;=Inputs!$C$18),MAX(F199+G199+H199+J199-K199-M199-N199,0)*Inputs!$C$17,0)</f>
        <v>0</v>
      </c>
      <c r="P199" s="56" t="n">
        <f aca="false">F199+G199+H199+J199-K199-M199-N199+O199</f>
        <v>30740.7565294747</v>
      </c>
      <c r="Q199" s="56" t="n">
        <f aca="false">IF(OR(E199=1,P199&lt;=0),0,P199)</f>
        <v>30740.7565294747</v>
      </c>
      <c r="R199" s="15" t="n">
        <f aca="false">IF(OR(E199=1,AND(P199&lt;=0,I199&gt;0)),1,0)</f>
        <v>0</v>
      </c>
      <c r="S199" s="15" t="n">
        <f aca="false">IF(L199&gt;0,1,0)</f>
        <v>1</v>
      </c>
    </row>
    <row r="200" customFormat="false" ht="15" hidden="false" customHeight="false" outlineLevel="0" collapsed="false">
      <c r="A200" s="15" t="n">
        <v>199</v>
      </c>
      <c r="B200" s="15" t="n">
        <f aca="false">INT((A200-1)/12)+1</f>
        <v>17</v>
      </c>
      <c r="C200" s="15" t="n">
        <f aca="false">MIN(Inputs!$C$4+B200-1,99)</f>
        <v>90</v>
      </c>
      <c r="D200" s="55" t="n">
        <f aca="false">Inputs!$C$30</f>
        <v>0.07</v>
      </c>
      <c r="E200" s="15" t="n">
        <f aca="false">R199</f>
        <v>0</v>
      </c>
      <c r="F200" s="56" t="n">
        <f aca="false">Q199</f>
        <v>30740.7565294747</v>
      </c>
      <c r="G200" s="56" t="n">
        <f aca="false">IF(AND(MOD(A200-1,12)=0,B200&lt;=Inputs!$C$7,E200=0),Inputs!$C$6,0)</f>
        <v>0</v>
      </c>
      <c r="H200" s="56" t="n">
        <f aca="false">IF(B200=1,G200*Inputs!$C$9,0)</f>
        <v>0</v>
      </c>
      <c r="I200" s="56" t="n">
        <f aca="false">I199+G200</f>
        <v>120000</v>
      </c>
      <c r="J200" s="56" t="n">
        <f aca="false">(F200+G200+H200)*((1+D200)^(1/12)-1)</f>
        <v>173.812706736478</v>
      </c>
      <c r="K200" s="56" t="n">
        <f aca="false">(F200+G200+H200+J200)*(Inputs!$C$14+IF(B200&lt;=10,Inputs!$C$12,Inputs!$C$13))/12</f>
        <v>15.4572846181056</v>
      </c>
      <c r="L200" s="56" t="n">
        <f aca="false">IF(OR(E200=1,A200&lt;=Inputs!$C$15),0,MAX(Inputs!$C$8*I200-(F200+G200+H200+J200-K200),0))</f>
        <v>90300.8880484069</v>
      </c>
      <c r="M200" s="56" t="n">
        <f aca="false">L200*INDEX(Rates!$B$2:$C$101,C200+1,IF(Inputs!$C$5="Male",1,2))/1000/12*Inputs!$C$16</f>
        <v>1183.31788713433</v>
      </c>
      <c r="N200" s="56" t="n">
        <f aca="false">IF($V$1=1,MAX(F200+G200+H200+J200-K200-M200,0)*Inputs!$C$22/12,0)</f>
        <v>198.105293763058</v>
      </c>
      <c r="O200" s="56" t="n">
        <f aca="false">IF(AND(MOD(A200,12)=0,B200&gt;=Inputs!$C$18),MAX(F200+G200+H200+J200-K200-M200-N200,0)*Inputs!$C$17,0)</f>
        <v>0</v>
      </c>
      <c r="P200" s="56" t="n">
        <f aca="false">F200+G200+H200+J200-K200-M200-N200+O200</f>
        <v>29517.6887706957</v>
      </c>
      <c r="Q200" s="56" t="n">
        <f aca="false">IF(OR(E200=1,P200&lt;=0),0,P200)</f>
        <v>29517.6887706957</v>
      </c>
      <c r="R200" s="15" t="n">
        <f aca="false">IF(OR(E200=1,AND(P200&lt;=0,I200&gt;0)),1,0)</f>
        <v>0</v>
      </c>
      <c r="S200" s="15" t="n">
        <f aca="false">IF(L200&gt;0,1,0)</f>
        <v>1</v>
      </c>
    </row>
    <row r="201" customFormat="false" ht="15" hidden="false" customHeight="false" outlineLevel="0" collapsed="false">
      <c r="A201" s="15" t="n">
        <v>200</v>
      </c>
      <c r="B201" s="15" t="n">
        <f aca="false">INT((A201-1)/12)+1</f>
        <v>17</v>
      </c>
      <c r="C201" s="15" t="n">
        <f aca="false">MIN(Inputs!$C$4+B201-1,99)</f>
        <v>90</v>
      </c>
      <c r="D201" s="55" t="n">
        <f aca="false">Inputs!$C$30</f>
        <v>0.07</v>
      </c>
      <c r="E201" s="15" t="n">
        <f aca="false">R200</f>
        <v>0</v>
      </c>
      <c r="F201" s="56" t="n">
        <f aca="false">Q200</f>
        <v>29517.6887706957</v>
      </c>
      <c r="G201" s="56" t="n">
        <f aca="false">IF(AND(MOD(A201-1,12)=0,B201&lt;=Inputs!$C$7,E201=0),Inputs!$C$6,0)</f>
        <v>0</v>
      </c>
      <c r="H201" s="56" t="n">
        <f aca="false">IF(B201=1,G201*Inputs!$C$9,0)</f>
        <v>0</v>
      </c>
      <c r="I201" s="56" t="n">
        <f aca="false">I200+G201</f>
        <v>120000</v>
      </c>
      <c r="J201" s="56" t="n">
        <f aca="false">(F201+G201+H201)*((1+D201)^(1/12)-1)</f>
        <v>166.897303809694</v>
      </c>
      <c r="K201" s="56" t="n">
        <f aca="false">(F201+G201+H201+J201)*(Inputs!$C$14+IF(B201&lt;=10,Inputs!$C$12,Inputs!$C$13))/12</f>
        <v>14.8422930372527</v>
      </c>
      <c r="L201" s="56" t="n">
        <f aca="false">IF(OR(E201=1,A201&lt;=Inputs!$C$15),0,MAX(Inputs!$C$8*I201-(F201+G201+H201+J201-K201),0))</f>
        <v>91530.2562185319</v>
      </c>
      <c r="M201" s="56" t="n">
        <f aca="false">L201*INDEX(Rates!$B$2:$C$101,C201+1,IF(Inputs!$C$5="Male",1,2))/1000/12*Inputs!$C$16</f>
        <v>1199.42773253034</v>
      </c>
      <c r="N201" s="56" t="n">
        <f aca="false">IF($V$1=1,MAX(F201+G201+H201+J201-K201-M201,0)*Inputs!$C$22/12,0)</f>
        <v>189.802106992919</v>
      </c>
      <c r="O201" s="56" t="n">
        <f aca="false">IF(AND(MOD(A201,12)=0,B201&gt;=Inputs!$C$18),MAX(F201+G201+H201+J201-K201-M201-N201,0)*Inputs!$C$17,0)</f>
        <v>0</v>
      </c>
      <c r="P201" s="56" t="n">
        <f aca="false">F201+G201+H201+J201-K201-M201-N201+O201</f>
        <v>28280.5139419449</v>
      </c>
      <c r="Q201" s="56" t="n">
        <f aca="false">IF(OR(E201=1,P201&lt;=0),0,P201)</f>
        <v>28280.5139419449</v>
      </c>
      <c r="R201" s="15" t="n">
        <f aca="false">IF(OR(E201=1,AND(P201&lt;=0,I201&gt;0)),1,0)</f>
        <v>0</v>
      </c>
      <c r="S201" s="15" t="n">
        <f aca="false">IF(L201&gt;0,1,0)</f>
        <v>1</v>
      </c>
    </row>
    <row r="202" customFormat="false" ht="15" hidden="false" customHeight="false" outlineLevel="0" collapsed="false">
      <c r="A202" s="15" t="n">
        <v>201</v>
      </c>
      <c r="B202" s="15" t="n">
        <f aca="false">INT((A202-1)/12)+1</f>
        <v>17</v>
      </c>
      <c r="C202" s="15" t="n">
        <f aca="false">MIN(Inputs!$C$4+B202-1,99)</f>
        <v>90</v>
      </c>
      <c r="D202" s="55" t="n">
        <f aca="false">Inputs!$C$30</f>
        <v>0.07</v>
      </c>
      <c r="E202" s="15" t="n">
        <f aca="false">R201</f>
        <v>0</v>
      </c>
      <c r="F202" s="56" t="n">
        <f aca="false">Q201</f>
        <v>28280.5139419449</v>
      </c>
      <c r="G202" s="56" t="n">
        <f aca="false">IF(AND(MOD(A202-1,12)=0,B202&lt;=Inputs!$C$7,E202=0),Inputs!$C$6,0)</f>
        <v>0</v>
      </c>
      <c r="H202" s="56" t="n">
        <f aca="false">IF(B202=1,G202*Inputs!$C$9,0)</f>
        <v>0</v>
      </c>
      <c r="I202" s="56" t="n">
        <f aca="false">I201+G202</f>
        <v>120000</v>
      </c>
      <c r="J202" s="56" t="n">
        <f aca="false">(F202+G202+H202)*((1+D202)^(1/12)-1)</f>
        <v>159.902137458298</v>
      </c>
      <c r="K202" s="56" t="n">
        <f aca="false">(F202+G202+H202+J202)*(Inputs!$C$14+IF(B202&lt;=10,Inputs!$C$12,Inputs!$C$13))/12</f>
        <v>14.2202080397016</v>
      </c>
      <c r="L202" s="56" t="n">
        <f aca="false">IF(OR(E202=1,A202&lt;=Inputs!$C$15),0,MAX(Inputs!$C$8*I202-(F202+G202+H202+J202-K202),0))</f>
        <v>92773.8041286365</v>
      </c>
      <c r="M202" s="56" t="n">
        <f aca="false">L202*INDEX(Rates!$B$2:$C$101,C202+1,IF(Inputs!$C$5="Male",1,2))/1000/12*Inputs!$C$16</f>
        <v>1215.72339160234</v>
      </c>
      <c r="N202" s="56" t="n">
        <f aca="false">IF($V$1=1,MAX(F202+G202+H202+J202-K202-M202,0)*Inputs!$C$22/12,0)</f>
        <v>181.403149865074</v>
      </c>
      <c r="O202" s="56" t="n">
        <f aca="false">IF(AND(MOD(A202,12)=0,B202&gt;=Inputs!$C$18),MAX(F202+G202+H202+J202-K202-M202-N202,0)*Inputs!$C$17,0)</f>
        <v>0</v>
      </c>
      <c r="P202" s="56" t="n">
        <f aca="false">F202+G202+H202+J202-K202-M202-N202+O202</f>
        <v>27029.0693298961</v>
      </c>
      <c r="Q202" s="56" t="n">
        <f aca="false">IF(OR(E202=1,P202&lt;=0),0,P202)</f>
        <v>27029.0693298961</v>
      </c>
      <c r="R202" s="15" t="n">
        <f aca="false">IF(OR(E202=1,AND(P202&lt;=0,I202&gt;0)),1,0)</f>
        <v>0</v>
      </c>
      <c r="S202" s="15" t="n">
        <f aca="false">IF(L202&gt;0,1,0)</f>
        <v>1</v>
      </c>
    </row>
    <row r="203" customFormat="false" ht="15" hidden="false" customHeight="false" outlineLevel="0" collapsed="false">
      <c r="A203" s="15" t="n">
        <v>202</v>
      </c>
      <c r="B203" s="15" t="n">
        <f aca="false">INT((A203-1)/12)+1</f>
        <v>17</v>
      </c>
      <c r="C203" s="15" t="n">
        <f aca="false">MIN(Inputs!$C$4+B203-1,99)</f>
        <v>90</v>
      </c>
      <c r="D203" s="55" t="n">
        <f aca="false">Inputs!$C$30</f>
        <v>0.07</v>
      </c>
      <c r="E203" s="15" t="n">
        <f aca="false">R202</f>
        <v>0</v>
      </c>
      <c r="F203" s="56" t="n">
        <f aca="false">Q202</f>
        <v>27029.0693298961</v>
      </c>
      <c r="G203" s="56" t="n">
        <f aca="false">IF(AND(MOD(A203-1,12)=0,B203&lt;=Inputs!$C$7,E203=0),Inputs!$C$6,0)</f>
        <v>0</v>
      </c>
      <c r="H203" s="56" t="n">
        <f aca="false">IF(B203=1,G203*Inputs!$C$9,0)</f>
        <v>0</v>
      </c>
      <c r="I203" s="56" t="n">
        <f aca="false">I202+G203</f>
        <v>120000</v>
      </c>
      <c r="J203" s="56" t="n">
        <f aca="false">(F203+G203+H203)*((1+D203)^(1/12)-1)</f>
        <v>152.826287677489</v>
      </c>
      <c r="K203" s="56" t="n">
        <f aca="false">(F203+G203+H203+J203)*(Inputs!$C$14+IF(B203&lt;=10,Inputs!$C$12,Inputs!$C$13))/12</f>
        <v>13.5909478087868</v>
      </c>
      <c r="L203" s="56" t="n">
        <f aca="false">IF(OR(E203=1,A203&lt;=Inputs!$C$15),0,MAX(Inputs!$C$8*I203-(F203+G203+H203+J203-K203),0))</f>
        <v>94031.6953302352</v>
      </c>
      <c r="M203" s="56" t="n">
        <f aca="false">L203*INDEX(Rates!$B$2:$C$101,C203+1,IF(Inputs!$C$5="Male",1,2))/1000/12*Inputs!$C$16</f>
        <v>1232.20700755662</v>
      </c>
      <c r="N203" s="56" t="n">
        <f aca="false">IF($V$1=1,MAX(F203+G203+H203+J203-K203-M203,0)*Inputs!$C$22/12,0)</f>
        <v>172.907317748054</v>
      </c>
      <c r="O203" s="56" t="n">
        <f aca="false">IF(AND(MOD(A203,12)=0,B203&gt;=Inputs!$C$18),MAX(F203+G203+H203+J203-K203-M203-N203,0)*Inputs!$C$17,0)</f>
        <v>0</v>
      </c>
      <c r="P203" s="56" t="n">
        <f aca="false">F203+G203+H203+J203-K203-M203-N203+O203</f>
        <v>25763.1903444601</v>
      </c>
      <c r="Q203" s="56" t="n">
        <f aca="false">IF(OR(E203=1,P203&lt;=0),0,P203)</f>
        <v>25763.1903444601</v>
      </c>
      <c r="R203" s="15" t="n">
        <f aca="false">IF(OR(E203=1,AND(P203&lt;=0,I203&gt;0)),1,0)</f>
        <v>0</v>
      </c>
      <c r="S203" s="15" t="n">
        <f aca="false">IF(L203&gt;0,1,0)</f>
        <v>1</v>
      </c>
    </row>
    <row r="204" customFormat="false" ht="15" hidden="false" customHeight="false" outlineLevel="0" collapsed="false">
      <c r="A204" s="15" t="n">
        <v>203</v>
      </c>
      <c r="B204" s="15" t="n">
        <f aca="false">INT((A204-1)/12)+1</f>
        <v>17</v>
      </c>
      <c r="C204" s="15" t="n">
        <f aca="false">MIN(Inputs!$C$4+B204-1,99)</f>
        <v>90</v>
      </c>
      <c r="D204" s="55" t="n">
        <f aca="false">Inputs!$C$30</f>
        <v>0.07</v>
      </c>
      <c r="E204" s="15" t="n">
        <f aca="false">R203</f>
        <v>0</v>
      </c>
      <c r="F204" s="56" t="n">
        <f aca="false">Q203</f>
        <v>25763.1903444601</v>
      </c>
      <c r="G204" s="56" t="n">
        <f aca="false">IF(AND(MOD(A204-1,12)=0,B204&lt;=Inputs!$C$7,E204=0),Inputs!$C$6,0)</f>
        <v>0</v>
      </c>
      <c r="H204" s="56" t="n">
        <f aca="false">IF(B204=1,G204*Inputs!$C$9,0)</f>
        <v>0</v>
      </c>
      <c r="I204" s="56" t="n">
        <f aca="false">I203+G204</f>
        <v>120000</v>
      </c>
      <c r="J204" s="56" t="n">
        <f aca="false">(F204+G204+H204)*((1+D204)^(1/12)-1)</f>
        <v>145.668823850973</v>
      </c>
      <c r="K204" s="56" t="n">
        <f aca="false">(F204+G204+H204+J204)*(Inputs!$C$14+IF(B204&lt;=10,Inputs!$C$12,Inputs!$C$13))/12</f>
        <v>12.9544295841555</v>
      </c>
      <c r="L204" s="56" t="n">
        <f aca="false">IF(OR(E204=1,A204&lt;=Inputs!$C$15),0,MAX(Inputs!$C$8*I204-(F204+G204+H204+J204-K204),0))</f>
        <v>95304.0952612731</v>
      </c>
      <c r="M204" s="56" t="n">
        <f aca="false">L204*INDEX(Rates!$B$2:$C$101,C204+1,IF(Inputs!$C$5="Male",1,2))/1000/12*Inputs!$C$16</f>
        <v>1248.8807483196</v>
      </c>
      <c r="N204" s="56" t="n">
        <f aca="false">IF($V$1=1,MAX(F204+G204+H204+J204-K204-M204,0)*Inputs!$C$22/12,0)</f>
        <v>164.313493269382</v>
      </c>
      <c r="O204" s="56" t="n">
        <f aca="false">IF(AND(MOD(A204,12)=0,B204&gt;=Inputs!$C$18),MAX(F204+G204+H204+J204-K204-M204-N204,0)*Inputs!$C$17,0)</f>
        <v>0</v>
      </c>
      <c r="P204" s="56" t="n">
        <f aca="false">F204+G204+H204+J204-K204-M204-N204+O204</f>
        <v>24482.7104971379</v>
      </c>
      <c r="Q204" s="56" t="n">
        <f aca="false">IF(OR(E204=1,P204&lt;=0),0,P204)</f>
        <v>24482.7104971379</v>
      </c>
      <c r="R204" s="15" t="n">
        <f aca="false">IF(OR(E204=1,AND(P204&lt;=0,I204&gt;0)),1,0)</f>
        <v>0</v>
      </c>
      <c r="S204" s="15" t="n">
        <f aca="false">IF(L204&gt;0,1,0)</f>
        <v>1</v>
      </c>
    </row>
    <row r="205" customFormat="false" ht="15" hidden="false" customHeight="false" outlineLevel="0" collapsed="false">
      <c r="A205" s="15" t="n">
        <v>204</v>
      </c>
      <c r="B205" s="15" t="n">
        <f aca="false">INT((A205-1)/12)+1</f>
        <v>17</v>
      </c>
      <c r="C205" s="15" t="n">
        <f aca="false">MIN(Inputs!$C$4+B205-1,99)</f>
        <v>90</v>
      </c>
      <c r="D205" s="55" t="n">
        <f aca="false">Inputs!$C$30</f>
        <v>0.07</v>
      </c>
      <c r="E205" s="15" t="n">
        <f aca="false">R204</f>
        <v>0</v>
      </c>
      <c r="F205" s="56" t="n">
        <f aca="false">Q204</f>
        <v>24482.7104971379</v>
      </c>
      <c r="G205" s="56" t="n">
        <f aca="false">IF(AND(MOD(A205-1,12)=0,B205&lt;=Inputs!$C$7,E205=0),Inputs!$C$6,0)</f>
        <v>0</v>
      </c>
      <c r="H205" s="56" t="n">
        <f aca="false">IF(B205=1,G205*Inputs!$C$9,0)</f>
        <v>0</v>
      </c>
      <c r="I205" s="56" t="n">
        <f aca="false">I204+G205</f>
        <v>120000</v>
      </c>
      <c r="J205" s="56" t="n">
        <f aca="false">(F205+G205+H205)*((1+D205)^(1/12)-1)</f>
        <v>138.428804628571</v>
      </c>
      <c r="K205" s="56" t="n">
        <f aca="false">(F205+G205+H205+J205)*(Inputs!$C$14+IF(B205&lt;=10,Inputs!$C$12,Inputs!$C$13))/12</f>
        <v>12.3105696508832</v>
      </c>
      <c r="L205" s="56" t="n">
        <f aca="false">IF(OR(E205=1,A205&lt;=Inputs!$C$15),0,MAX(Inputs!$C$8*I205-(F205+G205+H205+J205-K205),0))</f>
        <v>96591.1712678844</v>
      </c>
      <c r="M205" s="56" t="n">
        <f aca="false">L205*INDEX(Rates!$B$2:$C$101,C205+1,IF(Inputs!$C$5="Male",1,2))/1000/12*Inputs!$C$16</f>
        <v>1265.7468068229</v>
      </c>
      <c r="N205" s="56" t="n">
        <f aca="false">IF($V$1=1,MAX(F205+G205+H205+J205-K205-M205,0)*Inputs!$C$22/12,0)</f>
        <v>155.620546168618</v>
      </c>
      <c r="O205" s="56" t="n">
        <f aca="false">IF(AND(MOD(A205,12)=0,B205&gt;=Inputs!$C$18),MAX(F205+G205+H205+J205-K205-M205-N205,0)*Inputs!$C$17,0)</f>
        <v>115.93730689562</v>
      </c>
      <c r="P205" s="56" t="n">
        <f aca="false">F205+G205+H205+J205-K205-M205-N205+O205</f>
        <v>23303.3986860197</v>
      </c>
      <c r="Q205" s="56" t="n">
        <f aca="false">IF(OR(E205=1,P205&lt;=0),0,P205)</f>
        <v>23303.3986860197</v>
      </c>
      <c r="R205" s="15" t="n">
        <f aca="false">IF(OR(E205=1,AND(P205&lt;=0,I205&gt;0)),1,0)</f>
        <v>0</v>
      </c>
      <c r="S205" s="15" t="n">
        <f aca="false">IF(L205&gt;0,1,0)</f>
        <v>1</v>
      </c>
    </row>
    <row r="206" customFormat="false" ht="15" hidden="false" customHeight="false" outlineLevel="0" collapsed="false">
      <c r="A206" s="15" t="n">
        <v>205</v>
      </c>
      <c r="B206" s="15" t="n">
        <f aca="false">INT((A206-1)/12)+1</f>
        <v>18</v>
      </c>
      <c r="C206" s="15" t="n">
        <f aca="false">MIN(Inputs!$C$4+B206-1,99)</f>
        <v>91</v>
      </c>
      <c r="D206" s="55" t="n">
        <f aca="false">Inputs!$C$30</f>
        <v>0.07</v>
      </c>
      <c r="E206" s="15" t="n">
        <f aca="false">R205</f>
        <v>0</v>
      </c>
      <c r="F206" s="56" t="n">
        <f aca="false">Q205</f>
        <v>23303.3986860197</v>
      </c>
      <c r="G206" s="56" t="n">
        <f aca="false">IF(AND(MOD(A206-1,12)=0,B206&lt;=Inputs!$C$7,E206=0),Inputs!$C$6,0)</f>
        <v>0</v>
      </c>
      <c r="H206" s="56" t="n">
        <f aca="false">IF(B206=1,G206*Inputs!$C$9,0)</f>
        <v>0</v>
      </c>
      <c r="I206" s="56" t="n">
        <f aca="false">I205+G206</f>
        <v>120000</v>
      </c>
      <c r="J206" s="56" t="n">
        <f aca="false">(F206+G206+H206)*((1+D206)^(1/12)-1)</f>
        <v>131.760804191424</v>
      </c>
      <c r="K206" s="56" t="n">
        <f aca="false">(F206+G206+H206+J206)*(Inputs!$C$14+IF(B206&lt;=10,Inputs!$C$12,Inputs!$C$13))/12</f>
        <v>11.7175797451056</v>
      </c>
      <c r="L206" s="56" t="n">
        <f aca="false">IF(OR(E206=1,A206&lt;=Inputs!$C$15),0,MAX(Inputs!$C$8*I206-(F206+G206+H206+J206-K206),0))</f>
        <v>97776.558089534</v>
      </c>
      <c r="M206" s="56" t="n">
        <f aca="false">L206*INDEX(Rates!$B$2:$C$101,C206+1,IF(Inputs!$C$5="Male",1,2))/1000/12*Inputs!$C$16</f>
        <v>1429.81920112929</v>
      </c>
      <c r="N206" s="56" t="n">
        <f aca="false">IF($V$1=1,MAX(F206+G206+H206+J206-K206-M206,0)*Inputs!$C$22/12,0)</f>
        <v>146.624151395578</v>
      </c>
      <c r="O206" s="56" t="n">
        <f aca="false">IF(AND(MOD(A206,12)=0,B206&gt;=Inputs!$C$18),MAX(F206+G206+H206+J206-K206-M206-N206,0)*Inputs!$C$17,0)</f>
        <v>0</v>
      </c>
      <c r="P206" s="56" t="n">
        <f aca="false">F206+G206+H206+J206-K206-M206-N206+O206</f>
        <v>21846.9985579412</v>
      </c>
      <c r="Q206" s="56" t="n">
        <f aca="false">IF(OR(E206=1,P206&lt;=0),0,P206)</f>
        <v>21846.9985579412</v>
      </c>
      <c r="R206" s="15" t="n">
        <f aca="false">IF(OR(E206=1,AND(P206&lt;=0,I206&gt;0)),1,0)</f>
        <v>0</v>
      </c>
      <c r="S206" s="15" t="n">
        <f aca="false">IF(L206&gt;0,1,0)</f>
        <v>1</v>
      </c>
    </row>
    <row r="207" customFormat="false" ht="15" hidden="false" customHeight="false" outlineLevel="0" collapsed="false">
      <c r="A207" s="15" t="n">
        <v>206</v>
      </c>
      <c r="B207" s="15" t="n">
        <f aca="false">INT((A207-1)/12)+1</f>
        <v>18</v>
      </c>
      <c r="C207" s="15" t="n">
        <f aca="false">MIN(Inputs!$C$4+B207-1,99)</f>
        <v>91</v>
      </c>
      <c r="D207" s="55" t="n">
        <f aca="false">Inputs!$C$30</f>
        <v>0.07</v>
      </c>
      <c r="E207" s="15" t="n">
        <f aca="false">R206</f>
        <v>0</v>
      </c>
      <c r="F207" s="56" t="n">
        <f aca="false">Q206</f>
        <v>21846.9985579412</v>
      </c>
      <c r="G207" s="56" t="n">
        <f aca="false">IF(AND(MOD(A207-1,12)=0,B207&lt;=Inputs!$C$7,E207=0),Inputs!$C$6,0)</f>
        <v>0</v>
      </c>
      <c r="H207" s="56" t="n">
        <f aca="false">IF(B207=1,G207*Inputs!$C$9,0)</f>
        <v>0</v>
      </c>
      <c r="I207" s="56" t="n">
        <f aca="false">I206+G207</f>
        <v>120000</v>
      </c>
      <c r="J207" s="56" t="n">
        <f aca="false">(F207+G207+H207)*((1+D207)^(1/12)-1)</f>
        <v>123.526106125033</v>
      </c>
      <c r="K207" s="56" t="n">
        <f aca="false">(F207+G207+H207+J207)*(Inputs!$C$14+IF(B207&lt;=10,Inputs!$C$12,Inputs!$C$13))/12</f>
        <v>10.9852623320331</v>
      </c>
      <c r="L207" s="56" t="n">
        <f aca="false">IF(OR(E207=1,A207&lt;=Inputs!$C$15),0,MAX(Inputs!$C$8*I207-(F207+G207+H207+J207-K207),0))</f>
        <v>99240.4605982658</v>
      </c>
      <c r="M207" s="56" t="n">
        <f aca="false">L207*INDEX(Rates!$B$2:$C$101,C207+1,IF(Inputs!$C$5="Male",1,2))/1000/12*Inputs!$C$16</f>
        <v>1451.22633548197</v>
      </c>
      <c r="N207" s="56" t="n">
        <f aca="false">IF($V$1=1,MAX(F207+G207+H207+J207-K207-M207,0)*Inputs!$C$22/12,0)</f>
        <v>136.722087108348</v>
      </c>
      <c r="O207" s="56" t="n">
        <f aca="false">IF(AND(MOD(A207,12)=0,B207&gt;=Inputs!$C$18),MAX(F207+G207+H207+J207-K207-M207-N207,0)*Inputs!$C$17,0)</f>
        <v>0</v>
      </c>
      <c r="P207" s="56" t="n">
        <f aca="false">F207+G207+H207+J207-K207-M207-N207+O207</f>
        <v>20371.5909791438</v>
      </c>
      <c r="Q207" s="56" t="n">
        <f aca="false">IF(OR(E207=1,P207&lt;=0),0,P207)</f>
        <v>20371.5909791438</v>
      </c>
      <c r="R207" s="15" t="n">
        <f aca="false">IF(OR(E207=1,AND(P207&lt;=0,I207&gt;0)),1,0)</f>
        <v>0</v>
      </c>
      <c r="S207" s="15" t="n">
        <f aca="false">IF(L207&gt;0,1,0)</f>
        <v>1</v>
      </c>
    </row>
    <row r="208" customFormat="false" ht="15" hidden="false" customHeight="false" outlineLevel="0" collapsed="false">
      <c r="A208" s="15" t="n">
        <v>207</v>
      </c>
      <c r="B208" s="15" t="n">
        <f aca="false">INT((A208-1)/12)+1</f>
        <v>18</v>
      </c>
      <c r="C208" s="15" t="n">
        <f aca="false">MIN(Inputs!$C$4+B208-1,99)</f>
        <v>91</v>
      </c>
      <c r="D208" s="55" t="n">
        <f aca="false">Inputs!$C$30</f>
        <v>0.07</v>
      </c>
      <c r="E208" s="15" t="n">
        <f aca="false">R207</f>
        <v>0</v>
      </c>
      <c r="F208" s="56" t="n">
        <f aca="false">Q207</f>
        <v>20371.5909791438</v>
      </c>
      <c r="G208" s="56" t="n">
        <f aca="false">IF(AND(MOD(A208-1,12)=0,B208&lt;=Inputs!$C$7,E208=0),Inputs!$C$6,0)</f>
        <v>0</v>
      </c>
      <c r="H208" s="56" t="n">
        <f aca="false">IF(B208=1,G208*Inputs!$C$9,0)</f>
        <v>0</v>
      </c>
      <c r="I208" s="56" t="n">
        <f aca="false">I207+G208</f>
        <v>120000</v>
      </c>
      <c r="J208" s="56" t="n">
        <f aca="false">(F208+G208+H208)*((1+D208)^(1/12)-1)</f>
        <v>115.183937168833</v>
      </c>
      <c r="K208" s="56" t="n">
        <f aca="false">(F208+G208+H208+J208)*(Inputs!$C$14+IF(B208&lt;=10,Inputs!$C$12,Inputs!$C$13))/12</f>
        <v>10.2433874581563</v>
      </c>
      <c r="L208" s="56" t="n">
        <f aca="false">IF(OR(E208=1,A208&lt;=Inputs!$C$15),0,MAX(Inputs!$C$8*I208-(F208+G208+H208+J208-K208),0))</f>
        <v>100723.468471145</v>
      </c>
      <c r="M208" s="56" t="n">
        <f aca="false">L208*INDEX(Rates!$B$2:$C$101,C208+1,IF(Inputs!$C$5="Male",1,2))/1000/12*Inputs!$C$16</f>
        <v>1472.91285394305</v>
      </c>
      <c r="N208" s="56" t="n">
        <f aca="false">IF($V$1=1,MAX(F208+G208+H208+J208-K208-M208,0)*Inputs!$C$22/12,0)</f>
        <v>126.690791166076</v>
      </c>
      <c r="O208" s="56" t="n">
        <f aca="false">IF(AND(MOD(A208,12)=0,B208&gt;=Inputs!$C$18),MAX(F208+G208+H208+J208-K208-M208-N208,0)*Inputs!$C$17,0)</f>
        <v>0</v>
      </c>
      <c r="P208" s="56" t="n">
        <f aca="false">F208+G208+H208+J208-K208-M208-N208+O208</f>
        <v>18876.9278837454</v>
      </c>
      <c r="Q208" s="56" t="n">
        <f aca="false">IF(OR(E208=1,P208&lt;=0),0,P208)</f>
        <v>18876.9278837454</v>
      </c>
      <c r="R208" s="15" t="n">
        <f aca="false">IF(OR(E208=1,AND(P208&lt;=0,I208&gt;0)),1,0)</f>
        <v>0</v>
      </c>
      <c r="S208" s="15" t="n">
        <f aca="false">IF(L208&gt;0,1,0)</f>
        <v>1</v>
      </c>
    </row>
    <row r="209" customFormat="false" ht="15" hidden="false" customHeight="false" outlineLevel="0" collapsed="false">
      <c r="A209" s="15" t="n">
        <v>208</v>
      </c>
      <c r="B209" s="15" t="n">
        <f aca="false">INT((A209-1)/12)+1</f>
        <v>18</v>
      </c>
      <c r="C209" s="15" t="n">
        <f aca="false">MIN(Inputs!$C$4+B209-1,99)</f>
        <v>91</v>
      </c>
      <c r="D209" s="55" t="n">
        <f aca="false">Inputs!$C$30</f>
        <v>0.07</v>
      </c>
      <c r="E209" s="15" t="n">
        <f aca="false">R208</f>
        <v>0</v>
      </c>
      <c r="F209" s="56" t="n">
        <f aca="false">Q208</f>
        <v>18876.9278837454</v>
      </c>
      <c r="G209" s="56" t="n">
        <f aca="false">IF(AND(MOD(A209-1,12)=0,B209&lt;=Inputs!$C$7,E209=0),Inputs!$C$6,0)</f>
        <v>0</v>
      </c>
      <c r="H209" s="56" t="n">
        <f aca="false">IF(B209=1,G209*Inputs!$C$9,0)</f>
        <v>0</v>
      </c>
      <c r="I209" s="56" t="n">
        <f aca="false">I208+G209</f>
        <v>120000</v>
      </c>
      <c r="J209" s="56" t="n">
        <f aca="false">(F209+G209+H209)*((1+D209)^(1/12)-1)</f>
        <v>106.732894722261</v>
      </c>
      <c r="K209" s="56" t="n">
        <f aca="false">(F209+G209+H209+J209)*(Inputs!$C$14+IF(B209&lt;=10,Inputs!$C$12,Inputs!$C$13))/12</f>
        <v>9.49183038923383</v>
      </c>
      <c r="L209" s="56" t="n">
        <f aca="false">IF(OR(E209=1,A209&lt;=Inputs!$C$15),0,MAX(Inputs!$C$8*I209-(F209+G209+H209+J209-K209),0))</f>
        <v>102225.831051922</v>
      </c>
      <c r="M209" s="56" t="n">
        <f aca="false">L209*INDEX(Rates!$B$2:$C$101,C209+1,IF(Inputs!$C$5="Male",1,2))/1000/12*Inputs!$C$16</f>
        <v>1494.88240274927</v>
      </c>
      <c r="N209" s="56" t="n">
        <f aca="false">IF($V$1=1,MAX(F209+G209+H209+J209-K209-M209,0)*Inputs!$C$22/12,0)</f>
        <v>116.528576968861</v>
      </c>
      <c r="O209" s="56" t="n">
        <f aca="false">IF(AND(MOD(A209,12)=0,B209&gt;=Inputs!$C$18),MAX(F209+G209+H209+J209-K209-M209-N209,0)*Inputs!$C$17,0)</f>
        <v>0</v>
      </c>
      <c r="P209" s="56" t="n">
        <f aca="false">F209+G209+H209+J209-K209-M209-N209+O209</f>
        <v>17362.7579683603</v>
      </c>
      <c r="Q209" s="56" t="n">
        <f aca="false">IF(OR(E209=1,P209&lt;=0),0,P209)</f>
        <v>17362.7579683603</v>
      </c>
      <c r="R209" s="15" t="n">
        <f aca="false">IF(OR(E209=1,AND(P209&lt;=0,I209&gt;0)),1,0)</f>
        <v>0</v>
      </c>
      <c r="S209" s="15" t="n">
        <f aca="false">IF(L209&gt;0,1,0)</f>
        <v>1</v>
      </c>
    </row>
    <row r="210" customFormat="false" ht="15" hidden="false" customHeight="false" outlineLevel="0" collapsed="false">
      <c r="A210" s="15" t="n">
        <v>209</v>
      </c>
      <c r="B210" s="15" t="n">
        <f aca="false">INT((A210-1)/12)+1</f>
        <v>18</v>
      </c>
      <c r="C210" s="15" t="n">
        <f aca="false">MIN(Inputs!$C$4+B210-1,99)</f>
        <v>91</v>
      </c>
      <c r="D210" s="55" t="n">
        <f aca="false">Inputs!$C$30</f>
        <v>0.07</v>
      </c>
      <c r="E210" s="15" t="n">
        <f aca="false">R209</f>
        <v>0</v>
      </c>
      <c r="F210" s="56" t="n">
        <f aca="false">Q209</f>
        <v>17362.7579683603</v>
      </c>
      <c r="G210" s="56" t="n">
        <f aca="false">IF(AND(MOD(A210-1,12)=0,B210&lt;=Inputs!$C$7,E210=0),Inputs!$C$6,0)</f>
        <v>0</v>
      </c>
      <c r="H210" s="56" t="n">
        <f aca="false">IF(B210=1,G210*Inputs!$C$9,0)</f>
        <v>0</v>
      </c>
      <c r="I210" s="56" t="n">
        <f aca="false">I209+G210</f>
        <v>120000</v>
      </c>
      <c r="J210" s="56" t="n">
        <f aca="false">(F210+G210+H210)*((1+D210)^(1/12)-1)</f>
        <v>98.1715578794385</v>
      </c>
      <c r="K210" s="56" t="n">
        <f aca="false">(F210+G210+H210+J210)*(Inputs!$C$14+IF(B210&lt;=10,Inputs!$C$12,Inputs!$C$13))/12</f>
        <v>8.73046476311987</v>
      </c>
      <c r="L210" s="56" t="n">
        <f aca="false">IF(OR(E210=1,A210&lt;=Inputs!$C$15),0,MAX(Inputs!$C$8*I210-(F210+G210+H210+J210-K210),0))</f>
        <v>103747.800938523</v>
      </c>
      <c r="M210" s="56" t="n">
        <f aca="false">L210*INDEX(Rates!$B$2:$C$101,C210+1,IF(Inputs!$C$5="Male",1,2))/1000/12*Inputs!$C$16</f>
        <v>1517.13867572434</v>
      </c>
      <c r="N210" s="56" t="n">
        <f aca="false">IF($V$1=1,MAX(F210+G210+H210+J210-K210-M210,0)*Inputs!$C$22/12,0)</f>
        <v>106.233735905015</v>
      </c>
      <c r="O210" s="56" t="n">
        <f aca="false">IF(AND(MOD(A210,12)=0,B210&gt;=Inputs!$C$18),MAX(F210+G210+H210+J210-K210-M210-N210,0)*Inputs!$C$17,0)</f>
        <v>0</v>
      </c>
      <c r="P210" s="56" t="n">
        <f aca="false">F210+G210+H210+J210-K210-M210-N210+O210</f>
        <v>15828.8266498473</v>
      </c>
      <c r="Q210" s="56" t="n">
        <f aca="false">IF(OR(E210=1,P210&lt;=0),0,P210)</f>
        <v>15828.8266498473</v>
      </c>
      <c r="R210" s="15" t="n">
        <f aca="false">IF(OR(E210=1,AND(P210&lt;=0,I210&gt;0)),1,0)</f>
        <v>0</v>
      </c>
      <c r="S210" s="15" t="n">
        <f aca="false">IF(L210&gt;0,1,0)</f>
        <v>1</v>
      </c>
    </row>
    <row r="211" customFormat="false" ht="15" hidden="false" customHeight="false" outlineLevel="0" collapsed="false">
      <c r="A211" s="15" t="n">
        <v>210</v>
      </c>
      <c r="B211" s="15" t="n">
        <f aca="false">INT((A211-1)/12)+1</f>
        <v>18</v>
      </c>
      <c r="C211" s="15" t="n">
        <f aca="false">MIN(Inputs!$C$4+B211-1,99)</f>
        <v>91</v>
      </c>
      <c r="D211" s="55" t="n">
        <f aca="false">Inputs!$C$30</f>
        <v>0.07</v>
      </c>
      <c r="E211" s="15" t="n">
        <f aca="false">R210</f>
        <v>0</v>
      </c>
      <c r="F211" s="56" t="n">
        <f aca="false">Q210</f>
        <v>15828.8266498473</v>
      </c>
      <c r="G211" s="56" t="n">
        <f aca="false">IF(AND(MOD(A211-1,12)=0,B211&lt;=Inputs!$C$7,E211=0),Inputs!$C$6,0)</f>
        <v>0</v>
      </c>
      <c r="H211" s="56" t="n">
        <f aca="false">IF(B211=1,G211*Inputs!$C$9,0)</f>
        <v>0</v>
      </c>
      <c r="I211" s="56" t="n">
        <f aca="false">I210+G211</f>
        <v>120000</v>
      </c>
      <c r="J211" s="56" t="n">
        <f aca="false">(F211+G211+H211)*((1+D211)^(1/12)-1)</f>
        <v>89.4984871902716</v>
      </c>
      <c r="K211" s="56" t="n">
        <f aca="false">(F211+G211+H211+J211)*(Inputs!$C$14+IF(B211&lt;=10,Inputs!$C$12,Inputs!$C$13))/12</f>
        <v>7.95916256851876</v>
      </c>
      <c r="L211" s="56" t="n">
        <f aca="false">IF(OR(E211=1,A211&lt;=Inputs!$C$15),0,MAX(Inputs!$C$8*I211-(F211+G211+H211+J211-K211),0))</f>
        <v>105289.634025531</v>
      </c>
      <c r="M211" s="56" t="n">
        <f aca="false">L211*INDEX(Rates!$B$2:$C$101,C211+1,IF(Inputs!$C$5="Male",1,2))/1000/12*Inputs!$C$16</f>
        <v>1539.68541490001</v>
      </c>
      <c r="N211" s="56" t="n">
        <f aca="false">IF($V$1=1,MAX(F211+G211+H211+J211-K211-M211,0)*Inputs!$C$22/12,0)</f>
        <v>95.8045370637933</v>
      </c>
      <c r="O211" s="56" t="n">
        <f aca="false">IF(AND(MOD(A211,12)=0,B211&gt;=Inputs!$C$18),MAX(F211+G211+H211+J211-K211-M211-N211,0)*Inputs!$C$17,0)</f>
        <v>0</v>
      </c>
      <c r="P211" s="56" t="n">
        <f aca="false">F211+G211+H211+J211-K211-M211-N211+O211</f>
        <v>14274.8760225052</v>
      </c>
      <c r="Q211" s="56" t="n">
        <f aca="false">IF(OR(E211=1,P211&lt;=0),0,P211)</f>
        <v>14274.8760225052</v>
      </c>
      <c r="R211" s="15" t="n">
        <f aca="false">IF(OR(E211=1,AND(P211&lt;=0,I211&gt;0)),1,0)</f>
        <v>0</v>
      </c>
      <c r="S211" s="15" t="n">
        <f aca="false">IF(L211&gt;0,1,0)</f>
        <v>1</v>
      </c>
    </row>
    <row r="212" customFormat="false" ht="15" hidden="false" customHeight="false" outlineLevel="0" collapsed="false">
      <c r="A212" s="15" t="n">
        <v>211</v>
      </c>
      <c r="B212" s="15" t="n">
        <f aca="false">INT((A212-1)/12)+1</f>
        <v>18</v>
      </c>
      <c r="C212" s="15" t="n">
        <f aca="false">MIN(Inputs!$C$4+B212-1,99)</f>
        <v>91</v>
      </c>
      <c r="D212" s="55" t="n">
        <f aca="false">Inputs!$C$30</f>
        <v>0.07</v>
      </c>
      <c r="E212" s="15" t="n">
        <f aca="false">R211</f>
        <v>0</v>
      </c>
      <c r="F212" s="56" t="n">
        <f aca="false">Q211</f>
        <v>14274.8760225052</v>
      </c>
      <c r="G212" s="56" t="n">
        <f aca="false">IF(AND(MOD(A212-1,12)=0,B212&lt;=Inputs!$C$7,E212=0),Inputs!$C$6,0)</f>
        <v>0</v>
      </c>
      <c r="H212" s="56" t="n">
        <f aca="false">IF(B212=1,G212*Inputs!$C$9,0)</f>
        <v>0</v>
      </c>
      <c r="I212" s="56" t="n">
        <f aca="false">I211+G212</f>
        <v>120000</v>
      </c>
      <c r="J212" s="56" t="n">
        <f aca="false">(F212+G212+H212)*((1+D212)^(1/12)-1)</f>
        <v>80.7122244184299</v>
      </c>
      <c r="K212" s="56" t="n">
        <f aca="false">(F212+G212+H212+J212)*(Inputs!$C$14+IF(B212&lt;=10,Inputs!$C$12,Inputs!$C$13))/12</f>
        <v>7.17779412346182</v>
      </c>
      <c r="L212" s="56" t="n">
        <f aca="false">IF(OR(E212=1,A212&lt;=Inputs!$C$15),0,MAX(Inputs!$C$8*I212-(F212+G212+H212+J212-K212),0))</f>
        <v>106851.5895472</v>
      </c>
      <c r="M212" s="56" t="n">
        <f aca="false">L212*INDEX(Rates!$B$2:$C$101,C212+1,IF(Inputs!$C$5="Male",1,2))/1000/12*Inputs!$C$16</f>
        <v>1562.52641114522</v>
      </c>
      <c r="N212" s="56" t="n">
        <f aca="false">IF($V$1=1,MAX(F212+G212+H212+J212-K212-M212,0)*Inputs!$C$22/12,0)</f>
        <v>85.2392269443663</v>
      </c>
      <c r="O212" s="56" t="n">
        <f aca="false">IF(AND(MOD(A212,12)=0,B212&gt;=Inputs!$C$18),MAX(F212+G212+H212+J212-K212-M212-N212,0)*Inputs!$C$17,0)</f>
        <v>0</v>
      </c>
      <c r="P212" s="56" t="n">
        <f aca="false">F212+G212+H212+J212-K212-M212-N212+O212</f>
        <v>12700.6448147106</v>
      </c>
      <c r="Q212" s="56" t="n">
        <f aca="false">IF(OR(E212=1,P212&lt;=0),0,P212)</f>
        <v>12700.6448147106</v>
      </c>
      <c r="R212" s="15" t="n">
        <f aca="false">IF(OR(E212=1,AND(P212&lt;=0,I212&gt;0)),1,0)</f>
        <v>0</v>
      </c>
      <c r="S212" s="15" t="n">
        <f aca="false">IF(L212&gt;0,1,0)</f>
        <v>1</v>
      </c>
    </row>
    <row r="213" customFormat="false" ht="15" hidden="false" customHeight="false" outlineLevel="0" collapsed="false">
      <c r="A213" s="15" t="n">
        <v>212</v>
      </c>
      <c r="B213" s="15" t="n">
        <f aca="false">INT((A213-1)/12)+1</f>
        <v>18</v>
      </c>
      <c r="C213" s="15" t="n">
        <f aca="false">MIN(Inputs!$C$4+B213-1,99)</f>
        <v>91</v>
      </c>
      <c r="D213" s="55" t="n">
        <f aca="false">Inputs!$C$30</f>
        <v>0.07</v>
      </c>
      <c r="E213" s="15" t="n">
        <f aca="false">R212</f>
        <v>0</v>
      </c>
      <c r="F213" s="56" t="n">
        <f aca="false">Q212</f>
        <v>12700.6448147106</v>
      </c>
      <c r="G213" s="56" t="n">
        <f aca="false">IF(AND(MOD(A213-1,12)=0,B213&lt;=Inputs!$C$7,E213=0),Inputs!$C$6,0)</f>
        <v>0</v>
      </c>
      <c r="H213" s="56" t="n">
        <f aca="false">IF(B213=1,G213*Inputs!$C$9,0)</f>
        <v>0</v>
      </c>
      <c r="I213" s="56" t="n">
        <f aca="false">I212+G213</f>
        <v>120000</v>
      </c>
      <c r="J213" s="56" t="n">
        <f aca="false">(F213+G213+H213)*((1+D213)^(1/12)-1)</f>
        <v>71.8112922961686</v>
      </c>
      <c r="K213" s="56" t="n">
        <f aca="false">(F213+G213+H213+J213)*(Inputs!$C$14+IF(B213&lt;=10,Inputs!$C$12,Inputs!$C$13))/12</f>
        <v>6.38622805350338</v>
      </c>
      <c r="L213" s="56" t="n">
        <f aca="false">IF(OR(E213=1,A213&lt;=Inputs!$C$15),0,MAX(Inputs!$C$8*I213-(F213+G213+H213+J213-K213),0))</f>
        <v>108433.930121047</v>
      </c>
      <c r="M213" s="56" t="n">
        <f aca="false">L213*INDEX(Rates!$B$2:$C$101,C213+1,IF(Inputs!$C$5="Male",1,2))/1000/12*Inputs!$C$16</f>
        <v>1585.66550480344</v>
      </c>
      <c r="N213" s="56" t="n">
        <f aca="false">IF($V$1=1,MAX(F213+G213+H213+J213-K213-M213,0)*Inputs!$C$22/12,0)</f>
        <v>74.5360291609987</v>
      </c>
      <c r="O213" s="56" t="n">
        <f aca="false">IF(AND(MOD(A213,12)=0,B213&gt;=Inputs!$C$18),MAX(F213+G213+H213+J213-K213-M213-N213,0)*Inputs!$C$17,0)</f>
        <v>0</v>
      </c>
      <c r="P213" s="56" t="n">
        <f aca="false">F213+G213+H213+J213-K213-M213-N213+O213</f>
        <v>11105.8683449888</v>
      </c>
      <c r="Q213" s="56" t="n">
        <f aca="false">IF(OR(E213=1,P213&lt;=0),0,P213)</f>
        <v>11105.8683449888</v>
      </c>
      <c r="R213" s="15" t="n">
        <f aca="false">IF(OR(E213=1,AND(P213&lt;=0,I213&gt;0)),1,0)</f>
        <v>0</v>
      </c>
      <c r="S213" s="15" t="n">
        <f aca="false">IF(L213&gt;0,1,0)</f>
        <v>1</v>
      </c>
    </row>
    <row r="214" customFormat="false" ht="15" hidden="false" customHeight="false" outlineLevel="0" collapsed="false">
      <c r="A214" s="15" t="n">
        <v>213</v>
      </c>
      <c r="B214" s="15" t="n">
        <f aca="false">INT((A214-1)/12)+1</f>
        <v>18</v>
      </c>
      <c r="C214" s="15" t="n">
        <f aca="false">MIN(Inputs!$C$4+B214-1,99)</f>
        <v>91</v>
      </c>
      <c r="D214" s="55" t="n">
        <f aca="false">Inputs!$C$30</f>
        <v>0.07</v>
      </c>
      <c r="E214" s="15" t="n">
        <f aca="false">R213</f>
        <v>0</v>
      </c>
      <c r="F214" s="56" t="n">
        <f aca="false">Q213</f>
        <v>11105.8683449888</v>
      </c>
      <c r="G214" s="56" t="n">
        <f aca="false">IF(AND(MOD(A214-1,12)=0,B214&lt;=Inputs!$C$7,E214=0),Inputs!$C$6,0)</f>
        <v>0</v>
      </c>
      <c r="H214" s="56" t="n">
        <f aca="false">IF(B214=1,G214*Inputs!$C$9,0)</f>
        <v>0</v>
      </c>
      <c r="I214" s="56" t="n">
        <f aca="false">I213+G214</f>
        <v>120000</v>
      </c>
      <c r="J214" s="56" t="n">
        <f aca="false">(F214+G214+H214)*((1+D214)^(1/12)-1)</f>
        <v>62.7941942759487</v>
      </c>
      <c r="K214" s="56" t="n">
        <f aca="false">(F214+G214+H214+J214)*(Inputs!$C$14+IF(B214&lt;=10,Inputs!$C$12,Inputs!$C$13))/12</f>
        <v>5.58433126963238</v>
      </c>
      <c r="L214" s="56" t="n">
        <f aca="false">IF(OR(E214=1,A214&lt;=Inputs!$C$15),0,MAX(Inputs!$C$8*I214-(F214+G214+H214+J214-K214),0))</f>
        <v>110036.921792005</v>
      </c>
      <c r="M214" s="56" t="n">
        <f aca="false">L214*INDEX(Rates!$B$2:$C$101,C214+1,IF(Inputs!$C$5="Male",1,2))/1000/12*Inputs!$C$16</f>
        <v>1609.10658633842</v>
      </c>
      <c r="N214" s="56" t="n">
        <f aca="false">IF($V$1=1,MAX(F214+G214+H214+J214-K214-M214,0)*Inputs!$C$22/12,0)</f>
        <v>63.693144144378</v>
      </c>
      <c r="O214" s="56" t="n">
        <f aca="false">IF(AND(MOD(A214,12)=0,B214&gt;=Inputs!$C$18),MAX(F214+G214+H214+J214-K214-M214-N214,0)*Inputs!$C$17,0)</f>
        <v>0</v>
      </c>
      <c r="P214" s="56" t="n">
        <f aca="false">F214+G214+H214+J214-K214-M214-N214+O214</f>
        <v>9490.27847751233</v>
      </c>
      <c r="Q214" s="56" t="n">
        <f aca="false">IF(OR(E214=1,P214&lt;=0),0,P214)</f>
        <v>9490.27847751233</v>
      </c>
      <c r="R214" s="15" t="n">
        <f aca="false">IF(OR(E214=1,AND(P214&lt;=0,I214&gt;0)),1,0)</f>
        <v>0</v>
      </c>
      <c r="S214" s="15" t="n">
        <f aca="false">IF(L214&gt;0,1,0)</f>
        <v>1</v>
      </c>
    </row>
    <row r="215" customFormat="false" ht="15" hidden="false" customHeight="false" outlineLevel="0" collapsed="false">
      <c r="A215" s="15" t="n">
        <v>214</v>
      </c>
      <c r="B215" s="15" t="n">
        <f aca="false">INT((A215-1)/12)+1</f>
        <v>18</v>
      </c>
      <c r="C215" s="15" t="n">
        <f aca="false">MIN(Inputs!$C$4+B215-1,99)</f>
        <v>91</v>
      </c>
      <c r="D215" s="55" t="n">
        <f aca="false">Inputs!$C$30</f>
        <v>0.07</v>
      </c>
      <c r="E215" s="15" t="n">
        <f aca="false">R214</f>
        <v>0</v>
      </c>
      <c r="F215" s="56" t="n">
        <f aca="false">Q214</f>
        <v>9490.27847751233</v>
      </c>
      <c r="G215" s="56" t="n">
        <f aca="false">IF(AND(MOD(A215-1,12)=0,B215&lt;=Inputs!$C$7,E215=0),Inputs!$C$6,0)</f>
        <v>0</v>
      </c>
      <c r="H215" s="56" t="n">
        <f aca="false">IF(B215=1,G215*Inputs!$C$9,0)</f>
        <v>0</v>
      </c>
      <c r="I215" s="56" t="n">
        <f aca="false">I214+G215</f>
        <v>120000</v>
      </c>
      <c r="J215" s="56" t="n">
        <f aca="false">(F215+G215+H215)*((1+D215)^(1/12)-1)</f>
        <v>53.6594142788179</v>
      </c>
      <c r="K215" s="56" t="n">
        <f aca="false">(F215+G215+H215+J215)*(Inputs!$C$14+IF(B215&lt;=10,Inputs!$C$12,Inputs!$C$13))/12</f>
        <v>4.77196894589557</v>
      </c>
      <c r="L215" s="56" t="n">
        <f aca="false">IF(OR(E215=1,A215&lt;=Inputs!$C$15),0,MAX(Inputs!$C$8*I215-(F215+G215+H215+J215-K215),0))</f>
        <v>111660.834077155</v>
      </c>
      <c r="M215" s="56" t="n">
        <f aca="false">L215*INDEX(Rates!$B$2:$C$101,C215+1,IF(Inputs!$C$5="Male",1,2))/1000/12*Inputs!$C$16</f>
        <v>1632.85359698826</v>
      </c>
      <c r="N215" s="56" t="n">
        <f aca="false">IF($V$1=1,MAX(F215+G215+H215+J215-K215-M215,0)*Inputs!$C$22/12,0)</f>
        <v>52.7087488390466</v>
      </c>
      <c r="O215" s="56" t="n">
        <f aca="false">IF(AND(MOD(A215,12)=0,B215&gt;=Inputs!$C$18),MAX(F215+G215+H215+J215-K215-M215-N215,0)*Inputs!$C$17,0)</f>
        <v>0</v>
      </c>
      <c r="P215" s="56" t="n">
        <f aca="false">F215+G215+H215+J215-K215-M215-N215+O215</f>
        <v>7853.60357701795</v>
      </c>
      <c r="Q215" s="56" t="n">
        <f aca="false">IF(OR(E215=1,P215&lt;=0),0,P215)</f>
        <v>7853.60357701795</v>
      </c>
      <c r="R215" s="15" t="n">
        <f aca="false">IF(OR(E215=1,AND(P215&lt;=0,I215&gt;0)),1,0)</f>
        <v>0</v>
      </c>
      <c r="S215" s="15" t="n">
        <f aca="false">IF(L215&gt;0,1,0)</f>
        <v>1</v>
      </c>
    </row>
    <row r="216" customFormat="false" ht="15" hidden="false" customHeight="false" outlineLevel="0" collapsed="false">
      <c r="A216" s="15" t="n">
        <v>215</v>
      </c>
      <c r="B216" s="15" t="n">
        <f aca="false">INT((A216-1)/12)+1</f>
        <v>18</v>
      </c>
      <c r="C216" s="15" t="n">
        <f aca="false">MIN(Inputs!$C$4+B216-1,99)</f>
        <v>91</v>
      </c>
      <c r="D216" s="55" t="n">
        <f aca="false">Inputs!$C$30</f>
        <v>0.07</v>
      </c>
      <c r="E216" s="15" t="n">
        <f aca="false">R215</f>
        <v>0</v>
      </c>
      <c r="F216" s="56" t="n">
        <f aca="false">Q215</f>
        <v>7853.60357701795</v>
      </c>
      <c r="G216" s="56" t="n">
        <f aca="false">IF(AND(MOD(A216-1,12)=0,B216&lt;=Inputs!$C$7,E216=0),Inputs!$C$6,0)</f>
        <v>0</v>
      </c>
      <c r="H216" s="56" t="n">
        <f aca="false">IF(B216=1,G216*Inputs!$C$9,0)</f>
        <v>0</v>
      </c>
      <c r="I216" s="56" t="n">
        <f aca="false">I215+G216</f>
        <v>120000</v>
      </c>
      <c r="J216" s="56" t="n">
        <f aca="false">(F216+G216+H216)*((1+D216)^(1/12)-1)</f>
        <v>44.4054164395056</v>
      </c>
      <c r="K216" s="56" t="n">
        <f aca="false">(F216+G216+H216+J216)*(Inputs!$C$14+IF(B216&lt;=10,Inputs!$C$12,Inputs!$C$13))/12</f>
        <v>3.94900449672873</v>
      </c>
      <c r="L216" s="56" t="n">
        <f aca="false">IF(OR(E216=1,A216&lt;=Inputs!$C$15),0,MAX(Inputs!$C$8*I216-(F216+G216+H216+J216-K216),0))</f>
        <v>113305.940011039</v>
      </c>
      <c r="M216" s="56" t="n">
        <f aca="false">L216*INDEX(Rates!$B$2:$C$101,C216+1,IF(Inputs!$C$5="Male",1,2))/1000/12*Inputs!$C$16</f>
        <v>1656.9105294281</v>
      </c>
      <c r="N216" s="56" t="n">
        <f aca="false">IF($V$1=1,MAX(F216+G216+H216+J216-K216-M216,0)*Inputs!$C$22/12,0)</f>
        <v>41.5809963968842</v>
      </c>
      <c r="O216" s="56" t="n">
        <f aca="false">IF(AND(MOD(A216,12)=0,B216&gt;=Inputs!$C$18),MAX(F216+G216+H216+J216-K216-M216-N216,0)*Inputs!$C$17,0)</f>
        <v>0</v>
      </c>
      <c r="P216" s="56" t="n">
        <f aca="false">F216+G216+H216+J216-K216-M216-N216+O216</f>
        <v>6195.56846313574</v>
      </c>
      <c r="Q216" s="56" t="n">
        <f aca="false">IF(OR(E216=1,P216&lt;=0),0,P216)</f>
        <v>6195.56846313574</v>
      </c>
      <c r="R216" s="15" t="n">
        <f aca="false">IF(OR(E216=1,AND(P216&lt;=0,I216&gt;0)),1,0)</f>
        <v>0</v>
      </c>
      <c r="S216" s="15" t="n">
        <f aca="false">IF(L216&gt;0,1,0)</f>
        <v>1</v>
      </c>
    </row>
    <row r="217" customFormat="false" ht="15" hidden="false" customHeight="false" outlineLevel="0" collapsed="false">
      <c r="A217" s="15" t="n">
        <v>216</v>
      </c>
      <c r="B217" s="15" t="n">
        <f aca="false">INT((A217-1)/12)+1</f>
        <v>18</v>
      </c>
      <c r="C217" s="15" t="n">
        <f aca="false">MIN(Inputs!$C$4+B217-1,99)</f>
        <v>91</v>
      </c>
      <c r="D217" s="55" t="n">
        <f aca="false">Inputs!$C$30</f>
        <v>0.07</v>
      </c>
      <c r="E217" s="15" t="n">
        <f aca="false">R216</f>
        <v>0</v>
      </c>
      <c r="F217" s="56" t="n">
        <f aca="false">Q216</f>
        <v>6195.56846313574</v>
      </c>
      <c r="G217" s="56" t="n">
        <f aca="false">IF(AND(MOD(A217-1,12)=0,B217&lt;=Inputs!$C$7,E217=0),Inputs!$C$6,0)</f>
        <v>0</v>
      </c>
      <c r="H217" s="56" t="n">
        <f aca="false">IF(B217=1,G217*Inputs!$C$9,0)</f>
        <v>0</v>
      </c>
      <c r="I217" s="56" t="n">
        <f aca="false">I216+G217</f>
        <v>120000</v>
      </c>
      <c r="J217" s="56" t="n">
        <f aca="false">(F217+G217+H217)*((1+D217)^(1/12)-1)</f>
        <v>35.0306448481925</v>
      </c>
      <c r="K217" s="56" t="n">
        <f aca="false">(F217+G217+H217+J217)*(Inputs!$C$14+IF(B217&lt;=10,Inputs!$C$12,Inputs!$C$13))/12</f>
        <v>3.11529955399197</v>
      </c>
      <c r="L217" s="56" t="n">
        <f aca="false">IF(OR(E217=1,A217&lt;=Inputs!$C$15),0,MAX(Inputs!$C$8*I217-(F217+G217+H217+J217-K217),0))</f>
        <v>114972.51619157</v>
      </c>
      <c r="M217" s="56" t="n">
        <f aca="false">L217*INDEX(Rates!$B$2:$C$101,C217+1,IF(Inputs!$C$5="Male",1,2))/1000/12*Inputs!$C$16</f>
        <v>1681.28142844139</v>
      </c>
      <c r="N217" s="56" t="n">
        <f aca="false">IF($V$1=1,MAX(F217+G217+H217+J217-K217-M217,0)*Inputs!$C$22/12,0)</f>
        <v>30.3080158665903</v>
      </c>
      <c r="O217" s="56" t="n">
        <f aca="false">IF(AND(MOD(A217,12)=0,B217&gt;=Inputs!$C$18),MAX(F217+G217+H217+J217-K217-M217-N217,0)*Inputs!$C$17,0)</f>
        <v>22.5794718206098</v>
      </c>
      <c r="P217" s="56" t="n">
        <f aca="false">F217+G217+H217+J217-K217-M217-N217+O217</f>
        <v>4538.47383594257</v>
      </c>
      <c r="Q217" s="56" t="n">
        <f aca="false">IF(OR(E217=1,P217&lt;=0),0,P217)</f>
        <v>4538.47383594257</v>
      </c>
      <c r="R217" s="15" t="n">
        <f aca="false">IF(OR(E217=1,AND(P217&lt;=0,I217&gt;0)),1,0)</f>
        <v>0</v>
      </c>
      <c r="S217" s="15" t="n">
        <f aca="false">IF(L217&gt;0,1,0)</f>
        <v>1</v>
      </c>
    </row>
    <row r="218" customFormat="false" ht="15" hidden="false" customHeight="false" outlineLevel="0" collapsed="false">
      <c r="A218" s="15" t="n">
        <v>217</v>
      </c>
      <c r="B218" s="15" t="n">
        <f aca="false">INT((A218-1)/12)+1</f>
        <v>19</v>
      </c>
      <c r="C218" s="15" t="n">
        <f aca="false">MIN(Inputs!$C$4+B218-1,99)</f>
        <v>92</v>
      </c>
      <c r="D218" s="55" t="n">
        <f aca="false">Inputs!$C$30</f>
        <v>0.07</v>
      </c>
      <c r="E218" s="15" t="n">
        <f aca="false">R217</f>
        <v>0</v>
      </c>
      <c r="F218" s="56" t="n">
        <f aca="false">Q217</f>
        <v>4538.47383594257</v>
      </c>
      <c r="G218" s="56" t="n">
        <f aca="false">IF(AND(MOD(A218-1,12)=0,B218&lt;=Inputs!$C$7,E218=0),Inputs!$C$6,0)</f>
        <v>0</v>
      </c>
      <c r="H218" s="56" t="n">
        <f aca="false">IF(B218=1,G218*Inputs!$C$9,0)</f>
        <v>0</v>
      </c>
      <c r="I218" s="56" t="n">
        <f aca="false">I217+G218</f>
        <v>120000</v>
      </c>
      <c r="J218" s="56" t="n">
        <f aca="false">(F218+G218+H218)*((1+D218)^(1/12)-1)</f>
        <v>25.6611909053542</v>
      </c>
      <c r="K218" s="56" t="n">
        <f aca="false">(F218+G218+H218+J218)*(Inputs!$C$14+IF(B218&lt;=10,Inputs!$C$12,Inputs!$C$13))/12</f>
        <v>2.28206751342396</v>
      </c>
      <c r="L218" s="56" t="n">
        <f aca="false">IF(OR(E218=1,A218&lt;=Inputs!$C$15),0,MAX(Inputs!$C$8*I218-(F218+G218+H218+J218-K218),0))</f>
        <v>116638.147040666</v>
      </c>
      <c r="M218" s="56" t="n">
        <f aca="false">L218*INDEX(Rates!$B$2:$C$101,C218+1,IF(Inputs!$C$5="Male",1,2))/1000/12*Inputs!$C$16</f>
        <v>1882.83128860394</v>
      </c>
      <c r="N218" s="56" t="n">
        <f aca="false">IF($V$1=1,MAX(F218+G218+H218+J218-K218-M218,0)*Inputs!$C$22/12,0)</f>
        <v>17.860144471537</v>
      </c>
      <c r="O218" s="56" t="n">
        <f aca="false">IF(AND(MOD(A218,12)=0,B218&gt;=Inputs!$C$18),MAX(F218+G218+H218+J218-K218-M218-N218,0)*Inputs!$C$17,0)</f>
        <v>0</v>
      </c>
      <c r="P218" s="56" t="n">
        <f aca="false">F218+G218+H218+J218-K218-M218-N218+O218</f>
        <v>2661.16152625902</v>
      </c>
      <c r="Q218" s="56" t="n">
        <f aca="false">IF(OR(E218=1,P218&lt;=0),0,P218)</f>
        <v>2661.16152625902</v>
      </c>
      <c r="R218" s="15" t="n">
        <f aca="false">IF(OR(E218=1,AND(P218&lt;=0,I218&gt;0)),1,0)</f>
        <v>0</v>
      </c>
      <c r="S218" s="15" t="n">
        <f aca="false">IF(L218&gt;0,1,0)</f>
        <v>1</v>
      </c>
    </row>
    <row r="219" customFormat="false" ht="15" hidden="false" customHeight="false" outlineLevel="0" collapsed="false">
      <c r="A219" s="15" t="n">
        <v>218</v>
      </c>
      <c r="B219" s="15" t="n">
        <f aca="false">INT((A219-1)/12)+1</f>
        <v>19</v>
      </c>
      <c r="C219" s="15" t="n">
        <f aca="false">MIN(Inputs!$C$4+B219-1,99)</f>
        <v>92</v>
      </c>
      <c r="D219" s="55" t="n">
        <f aca="false">Inputs!$C$30</f>
        <v>0.07</v>
      </c>
      <c r="E219" s="15" t="n">
        <f aca="false">R218</f>
        <v>0</v>
      </c>
      <c r="F219" s="56" t="n">
        <f aca="false">Q218</f>
        <v>2661.16152625902</v>
      </c>
      <c r="G219" s="56" t="n">
        <f aca="false">IF(AND(MOD(A219-1,12)=0,B219&lt;=Inputs!$C$7,E219=0),Inputs!$C$6,0)</f>
        <v>0</v>
      </c>
      <c r="H219" s="56" t="n">
        <f aca="false">IF(B219=1,G219*Inputs!$C$9,0)</f>
        <v>0</v>
      </c>
      <c r="I219" s="56" t="n">
        <f aca="false">I218+G219</f>
        <v>120000</v>
      </c>
      <c r="J219" s="56" t="n">
        <f aca="false">(F219+G219+H219)*((1+D219)^(1/12)-1)</f>
        <v>15.0465941688378</v>
      </c>
      <c r="K219" s="56" t="n">
        <f aca="false">(F219+G219+H219+J219)*(Inputs!$C$14+IF(B219&lt;=10,Inputs!$C$12,Inputs!$C$13))/12</f>
        <v>1.33810406021393</v>
      </c>
      <c r="L219" s="56" t="n">
        <f aca="false">IF(OR(E219=1,A219&lt;=Inputs!$C$15),0,MAX(Inputs!$C$8*I219-(F219+G219+H219+J219-K219),0))</f>
        <v>118525.129983632</v>
      </c>
      <c r="M219" s="56" t="n">
        <f aca="false">L219*INDEX(Rates!$B$2:$C$101,C219+1,IF(Inputs!$C$5="Male",1,2))/1000/12*Inputs!$C$16</f>
        <v>1913.29191076079</v>
      </c>
      <c r="N219" s="56" t="n">
        <f aca="false">IF($V$1=1,MAX(F219+G219+H219+J219-K219-M219,0)*Inputs!$C$22/12,0)</f>
        <v>5.07718737071238</v>
      </c>
      <c r="O219" s="56" t="n">
        <f aca="false">IF(AND(MOD(A219,12)=0,B219&gt;=Inputs!$C$18),MAX(F219+G219+H219+J219-K219-M219-N219,0)*Inputs!$C$17,0)</f>
        <v>0</v>
      </c>
      <c r="P219" s="56" t="n">
        <f aca="false">F219+G219+H219+J219-K219-M219-N219+O219</f>
        <v>756.500918236144</v>
      </c>
      <c r="Q219" s="56" t="n">
        <f aca="false">IF(OR(E219=1,P219&lt;=0),0,P219)</f>
        <v>756.500918236144</v>
      </c>
      <c r="R219" s="15" t="n">
        <f aca="false">IF(OR(E219=1,AND(P219&lt;=0,I219&gt;0)),1,0)</f>
        <v>0</v>
      </c>
      <c r="S219" s="15" t="n">
        <f aca="false">IF(L219&gt;0,1,0)</f>
        <v>1</v>
      </c>
    </row>
    <row r="220" customFormat="false" ht="15" hidden="false" customHeight="false" outlineLevel="0" collapsed="false">
      <c r="A220" s="15" t="n">
        <v>219</v>
      </c>
      <c r="B220" s="15" t="n">
        <f aca="false">INT((A220-1)/12)+1</f>
        <v>19</v>
      </c>
      <c r="C220" s="15" t="n">
        <f aca="false">MIN(Inputs!$C$4+B220-1,99)</f>
        <v>92</v>
      </c>
      <c r="D220" s="55" t="n">
        <f aca="false">Inputs!$C$30</f>
        <v>0.07</v>
      </c>
      <c r="E220" s="15" t="n">
        <f aca="false">R219</f>
        <v>0</v>
      </c>
      <c r="F220" s="56" t="n">
        <f aca="false">Q219</f>
        <v>756.500918236144</v>
      </c>
      <c r="G220" s="56" t="n">
        <f aca="false">IF(AND(MOD(A220-1,12)=0,B220&lt;=Inputs!$C$7,E220=0),Inputs!$C$6,0)</f>
        <v>0</v>
      </c>
      <c r="H220" s="56" t="n">
        <f aca="false">IF(B220=1,G220*Inputs!$C$9,0)</f>
        <v>0</v>
      </c>
      <c r="I220" s="56" t="n">
        <f aca="false">I219+G220</f>
        <v>120000</v>
      </c>
      <c r="J220" s="56" t="n">
        <f aca="false">(F220+G220+H220)*((1+D220)^(1/12)-1)</f>
        <v>4.27736617741275</v>
      </c>
      <c r="K220" s="56" t="n">
        <f aca="false">(F220+G220+H220+J220)*(Inputs!$C$14+IF(B220&lt;=10,Inputs!$C$12,Inputs!$C$13))/12</f>
        <v>0.380389142206778</v>
      </c>
      <c r="L220" s="56" t="n">
        <f aca="false">IF(OR(E220=1,A220&lt;=Inputs!$C$15),0,MAX(Inputs!$C$8*I220-(F220+G220+H220+J220-K220),0))</f>
        <v>120439.602104729</v>
      </c>
      <c r="M220" s="56" t="n">
        <f aca="false">L220*INDEX(Rates!$B$2:$C$101,C220+1,IF(Inputs!$C$5="Male",1,2))/1000/12*Inputs!$C$16</f>
        <v>1944.19627697558</v>
      </c>
      <c r="N220" s="56" t="n">
        <f aca="false">IF($V$1=1,MAX(F220+G220+H220+J220-K220-M220,0)*Inputs!$C$22/12,0)</f>
        <v>0</v>
      </c>
      <c r="O220" s="56" t="n">
        <f aca="false">IF(AND(MOD(A220,12)=0,B220&gt;=Inputs!$C$18),MAX(F220+G220+H220+J220-K220-M220-N220,0)*Inputs!$C$17,0)</f>
        <v>0</v>
      </c>
      <c r="P220" s="56" t="n">
        <f aca="false">F220+G220+H220+J220-K220-M220-N220+O220</f>
        <v>-1183.79838170423</v>
      </c>
      <c r="Q220" s="56" t="n">
        <f aca="false">IF(OR(E220=1,P220&lt;=0),0,P220)</f>
        <v>0</v>
      </c>
      <c r="R220" s="15" t="n">
        <f aca="false">IF(OR(E220=1,AND(P220&lt;=0,I220&gt;0)),1,0)</f>
        <v>1</v>
      </c>
      <c r="S220" s="15" t="n">
        <f aca="false">IF(L220&gt;0,1,0)</f>
        <v>1</v>
      </c>
    </row>
    <row r="221" customFormat="false" ht="15" hidden="false" customHeight="false" outlineLevel="0" collapsed="false">
      <c r="A221" s="15" t="n">
        <v>220</v>
      </c>
      <c r="B221" s="15" t="n">
        <f aca="false">INT((A221-1)/12)+1</f>
        <v>19</v>
      </c>
      <c r="C221" s="15" t="n">
        <f aca="false">MIN(Inputs!$C$4+B221-1,99)</f>
        <v>92</v>
      </c>
      <c r="D221" s="55" t="n">
        <f aca="false">Inputs!$C$30</f>
        <v>0.07</v>
      </c>
      <c r="E221" s="15" t="n">
        <f aca="false">R220</f>
        <v>1</v>
      </c>
      <c r="F221" s="56" t="n">
        <f aca="false">Q220</f>
        <v>0</v>
      </c>
      <c r="G221" s="56" t="n">
        <f aca="false">IF(AND(MOD(A221-1,12)=0,B221&lt;=Inputs!$C$7,E221=0),Inputs!$C$6,0)</f>
        <v>0</v>
      </c>
      <c r="H221" s="56" t="n">
        <f aca="false">IF(B221=1,G221*Inputs!$C$9,0)</f>
        <v>0</v>
      </c>
      <c r="I221" s="56" t="n">
        <f aca="false">I220+G221</f>
        <v>120000</v>
      </c>
      <c r="J221" s="56" t="n">
        <f aca="false">(F221+G221+H221)*((1+D221)^(1/12)-1)</f>
        <v>0</v>
      </c>
      <c r="K221" s="56" t="n">
        <f aca="false">(F221+G221+H221+J221)*(Inputs!$C$14+IF(B221&lt;=10,Inputs!$C$12,Inputs!$C$13))/12</f>
        <v>0</v>
      </c>
      <c r="L221" s="56" t="n">
        <f aca="false">IF(OR(E221=1,A221&lt;=Inputs!$C$15),0,MAX(Inputs!$C$8*I221-(F221+G221+H221+J221-K221),0))</f>
        <v>0</v>
      </c>
      <c r="M221" s="56" t="n">
        <f aca="false">L221*INDEX(Rates!$B$2:$C$101,C221+1,IF(Inputs!$C$5="Male",1,2))/1000/12*Inputs!$C$16</f>
        <v>0</v>
      </c>
      <c r="N221" s="56" t="n">
        <f aca="false">IF($V$1=1,MAX(F221+G221+H221+J221-K221-M221,0)*Inputs!$C$22/12,0)</f>
        <v>0</v>
      </c>
      <c r="O221" s="56" t="n">
        <f aca="false">IF(AND(MOD(A221,12)=0,B221&gt;=Inputs!$C$18),MAX(F221+G221+H221+J221-K221-M221-N221,0)*Inputs!$C$17,0)</f>
        <v>0</v>
      </c>
      <c r="P221" s="56" t="n">
        <f aca="false">F221+G221+H221+J221-K221-M221-N221+O221</f>
        <v>0</v>
      </c>
      <c r="Q221" s="56" t="n">
        <f aca="false">IF(OR(E221=1,P221&lt;=0),0,P221)</f>
        <v>0</v>
      </c>
      <c r="R221" s="15" t="n">
        <f aca="false">IF(OR(E221=1,AND(P221&lt;=0,I221&gt;0)),1,0)</f>
        <v>1</v>
      </c>
      <c r="S221" s="15" t="n">
        <f aca="false">IF(L221&gt;0,1,0)</f>
        <v>0</v>
      </c>
    </row>
    <row r="222" customFormat="false" ht="15" hidden="false" customHeight="false" outlineLevel="0" collapsed="false">
      <c r="A222" s="15" t="n">
        <v>221</v>
      </c>
      <c r="B222" s="15" t="n">
        <f aca="false">INT((A222-1)/12)+1</f>
        <v>19</v>
      </c>
      <c r="C222" s="15" t="n">
        <f aca="false">MIN(Inputs!$C$4+B222-1,99)</f>
        <v>92</v>
      </c>
      <c r="D222" s="55" t="n">
        <f aca="false">Inputs!$C$30</f>
        <v>0.07</v>
      </c>
      <c r="E222" s="15" t="n">
        <f aca="false">R221</f>
        <v>1</v>
      </c>
      <c r="F222" s="56" t="n">
        <f aca="false">Q221</f>
        <v>0</v>
      </c>
      <c r="G222" s="56" t="n">
        <f aca="false">IF(AND(MOD(A222-1,12)=0,B222&lt;=Inputs!$C$7,E222=0),Inputs!$C$6,0)</f>
        <v>0</v>
      </c>
      <c r="H222" s="56" t="n">
        <f aca="false">IF(B222=1,G222*Inputs!$C$9,0)</f>
        <v>0</v>
      </c>
      <c r="I222" s="56" t="n">
        <f aca="false">I221+G222</f>
        <v>120000</v>
      </c>
      <c r="J222" s="56" t="n">
        <f aca="false">(F222+G222+H222)*((1+D222)^(1/12)-1)</f>
        <v>0</v>
      </c>
      <c r="K222" s="56" t="n">
        <f aca="false">(F222+G222+H222+J222)*(Inputs!$C$14+IF(B222&lt;=10,Inputs!$C$12,Inputs!$C$13))/12</f>
        <v>0</v>
      </c>
      <c r="L222" s="56" t="n">
        <f aca="false">IF(OR(E222=1,A222&lt;=Inputs!$C$15),0,MAX(Inputs!$C$8*I222-(F222+G222+H222+J222-K222),0))</f>
        <v>0</v>
      </c>
      <c r="M222" s="56" t="n">
        <f aca="false">L222*INDEX(Rates!$B$2:$C$101,C222+1,IF(Inputs!$C$5="Male",1,2))/1000/12*Inputs!$C$16</f>
        <v>0</v>
      </c>
      <c r="N222" s="56" t="n">
        <f aca="false">IF($V$1=1,MAX(F222+G222+H222+J222-K222-M222,0)*Inputs!$C$22/12,0)</f>
        <v>0</v>
      </c>
      <c r="O222" s="56" t="n">
        <f aca="false">IF(AND(MOD(A222,12)=0,B222&gt;=Inputs!$C$18),MAX(F222+G222+H222+J222-K222-M222-N222,0)*Inputs!$C$17,0)</f>
        <v>0</v>
      </c>
      <c r="P222" s="56" t="n">
        <f aca="false">F222+G222+H222+J222-K222-M222-N222+O222</f>
        <v>0</v>
      </c>
      <c r="Q222" s="56" t="n">
        <f aca="false">IF(OR(E222=1,P222&lt;=0),0,P222)</f>
        <v>0</v>
      </c>
      <c r="R222" s="15" t="n">
        <f aca="false">IF(OR(E222=1,AND(P222&lt;=0,I222&gt;0)),1,0)</f>
        <v>1</v>
      </c>
      <c r="S222" s="15" t="n">
        <f aca="false">IF(L222&gt;0,1,0)</f>
        <v>0</v>
      </c>
    </row>
    <row r="223" customFormat="false" ht="15" hidden="false" customHeight="false" outlineLevel="0" collapsed="false">
      <c r="A223" s="15" t="n">
        <v>222</v>
      </c>
      <c r="B223" s="15" t="n">
        <f aca="false">INT((A223-1)/12)+1</f>
        <v>19</v>
      </c>
      <c r="C223" s="15" t="n">
        <f aca="false">MIN(Inputs!$C$4+B223-1,99)</f>
        <v>92</v>
      </c>
      <c r="D223" s="55" t="n">
        <f aca="false">Inputs!$C$30</f>
        <v>0.07</v>
      </c>
      <c r="E223" s="15" t="n">
        <f aca="false">R222</f>
        <v>1</v>
      </c>
      <c r="F223" s="56" t="n">
        <f aca="false">Q222</f>
        <v>0</v>
      </c>
      <c r="G223" s="56" t="n">
        <f aca="false">IF(AND(MOD(A223-1,12)=0,B223&lt;=Inputs!$C$7,E223=0),Inputs!$C$6,0)</f>
        <v>0</v>
      </c>
      <c r="H223" s="56" t="n">
        <f aca="false">IF(B223=1,G223*Inputs!$C$9,0)</f>
        <v>0</v>
      </c>
      <c r="I223" s="56" t="n">
        <f aca="false">I222+G223</f>
        <v>120000</v>
      </c>
      <c r="J223" s="56" t="n">
        <f aca="false">(F223+G223+H223)*((1+D223)^(1/12)-1)</f>
        <v>0</v>
      </c>
      <c r="K223" s="56" t="n">
        <f aca="false">(F223+G223+H223+J223)*(Inputs!$C$14+IF(B223&lt;=10,Inputs!$C$12,Inputs!$C$13))/12</f>
        <v>0</v>
      </c>
      <c r="L223" s="56" t="n">
        <f aca="false">IF(OR(E223=1,A223&lt;=Inputs!$C$15),0,MAX(Inputs!$C$8*I223-(F223+G223+H223+J223-K223),0))</f>
        <v>0</v>
      </c>
      <c r="M223" s="56" t="n">
        <f aca="false">L223*INDEX(Rates!$B$2:$C$101,C223+1,IF(Inputs!$C$5="Male",1,2))/1000/12*Inputs!$C$16</f>
        <v>0</v>
      </c>
      <c r="N223" s="56" t="n">
        <f aca="false">IF($V$1=1,MAX(F223+G223+H223+J223-K223-M223,0)*Inputs!$C$22/12,0)</f>
        <v>0</v>
      </c>
      <c r="O223" s="56" t="n">
        <f aca="false">IF(AND(MOD(A223,12)=0,B223&gt;=Inputs!$C$18),MAX(F223+G223+H223+J223-K223-M223-N223,0)*Inputs!$C$17,0)</f>
        <v>0</v>
      </c>
      <c r="P223" s="56" t="n">
        <f aca="false">F223+G223+H223+J223-K223-M223-N223+O223</f>
        <v>0</v>
      </c>
      <c r="Q223" s="56" t="n">
        <f aca="false">IF(OR(E223=1,P223&lt;=0),0,P223)</f>
        <v>0</v>
      </c>
      <c r="R223" s="15" t="n">
        <f aca="false">IF(OR(E223=1,AND(P223&lt;=0,I223&gt;0)),1,0)</f>
        <v>1</v>
      </c>
      <c r="S223" s="15" t="n">
        <f aca="false">IF(L223&gt;0,1,0)</f>
        <v>0</v>
      </c>
    </row>
    <row r="224" customFormat="false" ht="15" hidden="false" customHeight="false" outlineLevel="0" collapsed="false">
      <c r="A224" s="15" t="n">
        <v>223</v>
      </c>
      <c r="B224" s="15" t="n">
        <f aca="false">INT((A224-1)/12)+1</f>
        <v>19</v>
      </c>
      <c r="C224" s="15" t="n">
        <f aca="false">MIN(Inputs!$C$4+B224-1,99)</f>
        <v>92</v>
      </c>
      <c r="D224" s="55" t="n">
        <f aca="false">Inputs!$C$30</f>
        <v>0.07</v>
      </c>
      <c r="E224" s="15" t="n">
        <f aca="false">R223</f>
        <v>1</v>
      </c>
      <c r="F224" s="56" t="n">
        <f aca="false">Q223</f>
        <v>0</v>
      </c>
      <c r="G224" s="56" t="n">
        <f aca="false">IF(AND(MOD(A224-1,12)=0,B224&lt;=Inputs!$C$7,E224=0),Inputs!$C$6,0)</f>
        <v>0</v>
      </c>
      <c r="H224" s="56" t="n">
        <f aca="false">IF(B224=1,G224*Inputs!$C$9,0)</f>
        <v>0</v>
      </c>
      <c r="I224" s="56" t="n">
        <f aca="false">I223+G224</f>
        <v>120000</v>
      </c>
      <c r="J224" s="56" t="n">
        <f aca="false">(F224+G224+H224)*((1+D224)^(1/12)-1)</f>
        <v>0</v>
      </c>
      <c r="K224" s="56" t="n">
        <f aca="false">(F224+G224+H224+J224)*(Inputs!$C$14+IF(B224&lt;=10,Inputs!$C$12,Inputs!$C$13))/12</f>
        <v>0</v>
      </c>
      <c r="L224" s="56" t="n">
        <f aca="false">IF(OR(E224=1,A224&lt;=Inputs!$C$15),0,MAX(Inputs!$C$8*I224-(F224+G224+H224+J224-K224),0))</f>
        <v>0</v>
      </c>
      <c r="M224" s="56" t="n">
        <f aca="false">L224*INDEX(Rates!$B$2:$C$101,C224+1,IF(Inputs!$C$5="Male",1,2))/1000/12*Inputs!$C$16</f>
        <v>0</v>
      </c>
      <c r="N224" s="56" t="n">
        <f aca="false">IF($V$1=1,MAX(F224+G224+H224+J224-K224-M224,0)*Inputs!$C$22/12,0)</f>
        <v>0</v>
      </c>
      <c r="O224" s="56" t="n">
        <f aca="false">IF(AND(MOD(A224,12)=0,B224&gt;=Inputs!$C$18),MAX(F224+G224+H224+J224-K224-M224-N224,0)*Inputs!$C$17,0)</f>
        <v>0</v>
      </c>
      <c r="P224" s="56" t="n">
        <f aca="false">F224+G224+H224+J224-K224-M224-N224+O224</f>
        <v>0</v>
      </c>
      <c r="Q224" s="56" t="n">
        <f aca="false">IF(OR(E224=1,P224&lt;=0),0,P224)</f>
        <v>0</v>
      </c>
      <c r="R224" s="15" t="n">
        <f aca="false">IF(OR(E224=1,AND(P224&lt;=0,I224&gt;0)),1,0)</f>
        <v>1</v>
      </c>
      <c r="S224" s="15" t="n">
        <f aca="false">IF(L224&gt;0,1,0)</f>
        <v>0</v>
      </c>
    </row>
    <row r="225" customFormat="false" ht="15" hidden="false" customHeight="false" outlineLevel="0" collapsed="false">
      <c r="A225" s="15" t="n">
        <v>224</v>
      </c>
      <c r="B225" s="15" t="n">
        <f aca="false">INT((A225-1)/12)+1</f>
        <v>19</v>
      </c>
      <c r="C225" s="15" t="n">
        <f aca="false">MIN(Inputs!$C$4+B225-1,99)</f>
        <v>92</v>
      </c>
      <c r="D225" s="55" t="n">
        <f aca="false">Inputs!$C$30</f>
        <v>0.07</v>
      </c>
      <c r="E225" s="15" t="n">
        <f aca="false">R224</f>
        <v>1</v>
      </c>
      <c r="F225" s="56" t="n">
        <f aca="false">Q224</f>
        <v>0</v>
      </c>
      <c r="G225" s="56" t="n">
        <f aca="false">IF(AND(MOD(A225-1,12)=0,B225&lt;=Inputs!$C$7,E225=0),Inputs!$C$6,0)</f>
        <v>0</v>
      </c>
      <c r="H225" s="56" t="n">
        <f aca="false">IF(B225=1,G225*Inputs!$C$9,0)</f>
        <v>0</v>
      </c>
      <c r="I225" s="56" t="n">
        <f aca="false">I224+G225</f>
        <v>120000</v>
      </c>
      <c r="J225" s="56" t="n">
        <f aca="false">(F225+G225+H225)*((1+D225)^(1/12)-1)</f>
        <v>0</v>
      </c>
      <c r="K225" s="56" t="n">
        <f aca="false">(F225+G225+H225+J225)*(Inputs!$C$14+IF(B225&lt;=10,Inputs!$C$12,Inputs!$C$13))/12</f>
        <v>0</v>
      </c>
      <c r="L225" s="56" t="n">
        <f aca="false">IF(OR(E225=1,A225&lt;=Inputs!$C$15),0,MAX(Inputs!$C$8*I225-(F225+G225+H225+J225-K225),0))</f>
        <v>0</v>
      </c>
      <c r="M225" s="56" t="n">
        <f aca="false">L225*INDEX(Rates!$B$2:$C$101,C225+1,IF(Inputs!$C$5="Male",1,2))/1000/12*Inputs!$C$16</f>
        <v>0</v>
      </c>
      <c r="N225" s="56" t="n">
        <f aca="false">IF($V$1=1,MAX(F225+G225+H225+J225-K225-M225,0)*Inputs!$C$22/12,0)</f>
        <v>0</v>
      </c>
      <c r="O225" s="56" t="n">
        <f aca="false">IF(AND(MOD(A225,12)=0,B225&gt;=Inputs!$C$18),MAX(F225+G225+H225+J225-K225-M225-N225,0)*Inputs!$C$17,0)</f>
        <v>0</v>
      </c>
      <c r="P225" s="56" t="n">
        <f aca="false">F225+G225+H225+J225-K225-M225-N225+O225</f>
        <v>0</v>
      </c>
      <c r="Q225" s="56" t="n">
        <f aca="false">IF(OR(E225=1,P225&lt;=0),0,P225)</f>
        <v>0</v>
      </c>
      <c r="R225" s="15" t="n">
        <f aca="false">IF(OR(E225=1,AND(P225&lt;=0,I225&gt;0)),1,0)</f>
        <v>1</v>
      </c>
      <c r="S225" s="15" t="n">
        <f aca="false">IF(L225&gt;0,1,0)</f>
        <v>0</v>
      </c>
    </row>
    <row r="226" customFormat="false" ht="15" hidden="false" customHeight="false" outlineLevel="0" collapsed="false">
      <c r="A226" s="15" t="n">
        <v>225</v>
      </c>
      <c r="B226" s="15" t="n">
        <f aca="false">INT((A226-1)/12)+1</f>
        <v>19</v>
      </c>
      <c r="C226" s="15" t="n">
        <f aca="false">MIN(Inputs!$C$4+B226-1,99)</f>
        <v>92</v>
      </c>
      <c r="D226" s="55" t="n">
        <f aca="false">Inputs!$C$30</f>
        <v>0.07</v>
      </c>
      <c r="E226" s="15" t="n">
        <f aca="false">R225</f>
        <v>1</v>
      </c>
      <c r="F226" s="56" t="n">
        <f aca="false">Q225</f>
        <v>0</v>
      </c>
      <c r="G226" s="56" t="n">
        <f aca="false">IF(AND(MOD(A226-1,12)=0,B226&lt;=Inputs!$C$7,E226=0),Inputs!$C$6,0)</f>
        <v>0</v>
      </c>
      <c r="H226" s="56" t="n">
        <f aca="false">IF(B226=1,G226*Inputs!$C$9,0)</f>
        <v>0</v>
      </c>
      <c r="I226" s="56" t="n">
        <f aca="false">I225+G226</f>
        <v>120000</v>
      </c>
      <c r="J226" s="56" t="n">
        <f aca="false">(F226+G226+H226)*((1+D226)^(1/12)-1)</f>
        <v>0</v>
      </c>
      <c r="K226" s="56" t="n">
        <f aca="false">(F226+G226+H226+J226)*(Inputs!$C$14+IF(B226&lt;=10,Inputs!$C$12,Inputs!$C$13))/12</f>
        <v>0</v>
      </c>
      <c r="L226" s="56" t="n">
        <f aca="false">IF(OR(E226=1,A226&lt;=Inputs!$C$15),0,MAX(Inputs!$C$8*I226-(F226+G226+H226+J226-K226),0))</f>
        <v>0</v>
      </c>
      <c r="M226" s="56" t="n">
        <f aca="false">L226*INDEX(Rates!$B$2:$C$101,C226+1,IF(Inputs!$C$5="Male",1,2))/1000/12*Inputs!$C$16</f>
        <v>0</v>
      </c>
      <c r="N226" s="56" t="n">
        <f aca="false">IF($V$1=1,MAX(F226+G226+H226+J226-K226-M226,0)*Inputs!$C$22/12,0)</f>
        <v>0</v>
      </c>
      <c r="O226" s="56" t="n">
        <f aca="false">IF(AND(MOD(A226,12)=0,B226&gt;=Inputs!$C$18),MAX(F226+G226+H226+J226-K226-M226-N226,0)*Inputs!$C$17,0)</f>
        <v>0</v>
      </c>
      <c r="P226" s="56" t="n">
        <f aca="false">F226+G226+H226+J226-K226-M226-N226+O226</f>
        <v>0</v>
      </c>
      <c r="Q226" s="56" t="n">
        <f aca="false">IF(OR(E226=1,P226&lt;=0),0,P226)</f>
        <v>0</v>
      </c>
      <c r="R226" s="15" t="n">
        <f aca="false">IF(OR(E226=1,AND(P226&lt;=0,I226&gt;0)),1,0)</f>
        <v>1</v>
      </c>
      <c r="S226" s="15" t="n">
        <f aca="false">IF(L226&gt;0,1,0)</f>
        <v>0</v>
      </c>
    </row>
    <row r="227" customFormat="false" ht="15" hidden="false" customHeight="false" outlineLevel="0" collapsed="false">
      <c r="A227" s="15" t="n">
        <v>226</v>
      </c>
      <c r="B227" s="15" t="n">
        <f aca="false">INT((A227-1)/12)+1</f>
        <v>19</v>
      </c>
      <c r="C227" s="15" t="n">
        <f aca="false">MIN(Inputs!$C$4+B227-1,99)</f>
        <v>92</v>
      </c>
      <c r="D227" s="55" t="n">
        <f aca="false">Inputs!$C$30</f>
        <v>0.07</v>
      </c>
      <c r="E227" s="15" t="n">
        <f aca="false">R226</f>
        <v>1</v>
      </c>
      <c r="F227" s="56" t="n">
        <f aca="false">Q226</f>
        <v>0</v>
      </c>
      <c r="G227" s="56" t="n">
        <f aca="false">IF(AND(MOD(A227-1,12)=0,B227&lt;=Inputs!$C$7,E227=0),Inputs!$C$6,0)</f>
        <v>0</v>
      </c>
      <c r="H227" s="56" t="n">
        <f aca="false">IF(B227=1,G227*Inputs!$C$9,0)</f>
        <v>0</v>
      </c>
      <c r="I227" s="56" t="n">
        <f aca="false">I226+G227</f>
        <v>120000</v>
      </c>
      <c r="J227" s="56" t="n">
        <f aca="false">(F227+G227+H227)*((1+D227)^(1/12)-1)</f>
        <v>0</v>
      </c>
      <c r="K227" s="56" t="n">
        <f aca="false">(F227+G227+H227+J227)*(Inputs!$C$14+IF(B227&lt;=10,Inputs!$C$12,Inputs!$C$13))/12</f>
        <v>0</v>
      </c>
      <c r="L227" s="56" t="n">
        <f aca="false">IF(OR(E227=1,A227&lt;=Inputs!$C$15),0,MAX(Inputs!$C$8*I227-(F227+G227+H227+J227-K227),0))</f>
        <v>0</v>
      </c>
      <c r="M227" s="56" t="n">
        <f aca="false">L227*INDEX(Rates!$B$2:$C$101,C227+1,IF(Inputs!$C$5="Male",1,2))/1000/12*Inputs!$C$16</f>
        <v>0</v>
      </c>
      <c r="N227" s="56" t="n">
        <f aca="false">IF($V$1=1,MAX(F227+G227+H227+J227-K227-M227,0)*Inputs!$C$22/12,0)</f>
        <v>0</v>
      </c>
      <c r="O227" s="56" t="n">
        <f aca="false">IF(AND(MOD(A227,12)=0,B227&gt;=Inputs!$C$18),MAX(F227+G227+H227+J227-K227-M227-N227,0)*Inputs!$C$17,0)</f>
        <v>0</v>
      </c>
      <c r="P227" s="56" t="n">
        <f aca="false">F227+G227+H227+J227-K227-M227-N227+O227</f>
        <v>0</v>
      </c>
      <c r="Q227" s="56" t="n">
        <f aca="false">IF(OR(E227=1,P227&lt;=0),0,P227)</f>
        <v>0</v>
      </c>
      <c r="R227" s="15" t="n">
        <f aca="false">IF(OR(E227=1,AND(P227&lt;=0,I227&gt;0)),1,0)</f>
        <v>1</v>
      </c>
      <c r="S227" s="15" t="n">
        <f aca="false">IF(L227&gt;0,1,0)</f>
        <v>0</v>
      </c>
    </row>
    <row r="228" customFormat="false" ht="15" hidden="false" customHeight="false" outlineLevel="0" collapsed="false">
      <c r="A228" s="15" t="n">
        <v>227</v>
      </c>
      <c r="B228" s="15" t="n">
        <f aca="false">INT((A228-1)/12)+1</f>
        <v>19</v>
      </c>
      <c r="C228" s="15" t="n">
        <f aca="false">MIN(Inputs!$C$4+B228-1,99)</f>
        <v>92</v>
      </c>
      <c r="D228" s="55" t="n">
        <f aca="false">Inputs!$C$30</f>
        <v>0.07</v>
      </c>
      <c r="E228" s="15" t="n">
        <f aca="false">R227</f>
        <v>1</v>
      </c>
      <c r="F228" s="56" t="n">
        <f aca="false">Q227</f>
        <v>0</v>
      </c>
      <c r="G228" s="56" t="n">
        <f aca="false">IF(AND(MOD(A228-1,12)=0,B228&lt;=Inputs!$C$7,E228=0),Inputs!$C$6,0)</f>
        <v>0</v>
      </c>
      <c r="H228" s="56" t="n">
        <f aca="false">IF(B228=1,G228*Inputs!$C$9,0)</f>
        <v>0</v>
      </c>
      <c r="I228" s="56" t="n">
        <f aca="false">I227+G228</f>
        <v>120000</v>
      </c>
      <c r="J228" s="56" t="n">
        <f aca="false">(F228+G228+H228)*((1+D228)^(1/12)-1)</f>
        <v>0</v>
      </c>
      <c r="K228" s="56" t="n">
        <f aca="false">(F228+G228+H228+J228)*(Inputs!$C$14+IF(B228&lt;=10,Inputs!$C$12,Inputs!$C$13))/12</f>
        <v>0</v>
      </c>
      <c r="L228" s="56" t="n">
        <f aca="false">IF(OR(E228=1,A228&lt;=Inputs!$C$15),0,MAX(Inputs!$C$8*I228-(F228+G228+H228+J228-K228),0))</f>
        <v>0</v>
      </c>
      <c r="M228" s="56" t="n">
        <f aca="false">L228*INDEX(Rates!$B$2:$C$101,C228+1,IF(Inputs!$C$5="Male",1,2))/1000/12*Inputs!$C$16</f>
        <v>0</v>
      </c>
      <c r="N228" s="56" t="n">
        <f aca="false">IF($V$1=1,MAX(F228+G228+H228+J228-K228-M228,0)*Inputs!$C$22/12,0)</f>
        <v>0</v>
      </c>
      <c r="O228" s="56" t="n">
        <f aca="false">IF(AND(MOD(A228,12)=0,B228&gt;=Inputs!$C$18),MAX(F228+G228+H228+J228-K228-M228-N228,0)*Inputs!$C$17,0)</f>
        <v>0</v>
      </c>
      <c r="P228" s="56" t="n">
        <f aca="false">F228+G228+H228+J228-K228-M228-N228+O228</f>
        <v>0</v>
      </c>
      <c r="Q228" s="56" t="n">
        <f aca="false">IF(OR(E228=1,P228&lt;=0),0,P228)</f>
        <v>0</v>
      </c>
      <c r="R228" s="15" t="n">
        <f aca="false">IF(OR(E228=1,AND(P228&lt;=0,I228&gt;0)),1,0)</f>
        <v>1</v>
      </c>
      <c r="S228" s="15" t="n">
        <f aca="false">IF(L228&gt;0,1,0)</f>
        <v>0</v>
      </c>
    </row>
    <row r="229" customFormat="false" ht="15" hidden="false" customHeight="false" outlineLevel="0" collapsed="false">
      <c r="A229" s="15" t="n">
        <v>228</v>
      </c>
      <c r="B229" s="15" t="n">
        <f aca="false">INT((A229-1)/12)+1</f>
        <v>19</v>
      </c>
      <c r="C229" s="15" t="n">
        <f aca="false">MIN(Inputs!$C$4+B229-1,99)</f>
        <v>92</v>
      </c>
      <c r="D229" s="55" t="n">
        <f aca="false">Inputs!$C$30</f>
        <v>0.07</v>
      </c>
      <c r="E229" s="15" t="n">
        <f aca="false">R228</f>
        <v>1</v>
      </c>
      <c r="F229" s="56" t="n">
        <f aca="false">Q228</f>
        <v>0</v>
      </c>
      <c r="G229" s="56" t="n">
        <f aca="false">IF(AND(MOD(A229-1,12)=0,B229&lt;=Inputs!$C$7,E229=0),Inputs!$C$6,0)</f>
        <v>0</v>
      </c>
      <c r="H229" s="56" t="n">
        <f aca="false">IF(B229=1,G229*Inputs!$C$9,0)</f>
        <v>0</v>
      </c>
      <c r="I229" s="56" t="n">
        <f aca="false">I228+G229</f>
        <v>120000</v>
      </c>
      <c r="J229" s="56" t="n">
        <f aca="false">(F229+G229+H229)*((1+D229)^(1/12)-1)</f>
        <v>0</v>
      </c>
      <c r="K229" s="56" t="n">
        <f aca="false">(F229+G229+H229+J229)*(Inputs!$C$14+IF(B229&lt;=10,Inputs!$C$12,Inputs!$C$13))/12</f>
        <v>0</v>
      </c>
      <c r="L229" s="56" t="n">
        <f aca="false">IF(OR(E229=1,A229&lt;=Inputs!$C$15),0,MAX(Inputs!$C$8*I229-(F229+G229+H229+J229-K229),0))</f>
        <v>0</v>
      </c>
      <c r="M229" s="56" t="n">
        <f aca="false">L229*INDEX(Rates!$B$2:$C$101,C229+1,IF(Inputs!$C$5="Male",1,2))/1000/12*Inputs!$C$16</f>
        <v>0</v>
      </c>
      <c r="N229" s="56" t="n">
        <f aca="false">IF($V$1=1,MAX(F229+G229+H229+J229-K229-M229,0)*Inputs!$C$22/12,0)</f>
        <v>0</v>
      </c>
      <c r="O229" s="56" t="n">
        <f aca="false">IF(AND(MOD(A229,12)=0,B229&gt;=Inputs!$C$18),MAX(F229+G229+H229+J229-K229-M229-N229,0)*Inputs!$C$17,0)</f>
        <v>0</v>
      </c>
      <c r="P229" s="56" t="n">
        <f aca="false">F229+G229+H229+J229-K229-M229-N229+O229</f>
        <v>0</v>
      </c>
      <c r="Q229" s="56" t="n">
        <f aca="false">IF(OR(E229=1,P229&lt;=0),0,P229)</f>
        <v>0</v>
      </c>
      <c r="R229" s="15" t="n">
        <f aca="false">IF(OR(E229=1,AND(P229&lt;=0,I229&gt;0)),1,0)</f>
        <v>1</v>
      </c>
      <c r="S229" s="15" t="n">
        <f aca="false">IF(L229&gt;0,1,0)</f>
        <v>0</v>
      </c>
    </row>
    <row r="230" customFormat="false" ht="15" hidden="false" customHeight="false" outlineLevel="0" collapsed="false">
      <c r="A230" s="15" t="n">
        <v>229</v>
      </c>
      <c r="B230" s="15" t="n">
        <f aca="false">INT((A230-1)/12)+1</f>
        <v>20</v>
      </c>
      <c r="C230" s="15" t="n">
        <f aca="false">MIN(Inputs!$C$4+B230-1,99)</f>
        <v>93</v>
      </c>
      <c r="D230" s="55" t="n">
        <f aca="false">Inputs!$C$30</f>
        <v>0.07</v>
      </c>
      <c r="E230" s="15" t="n">
        <f aca="false">R229</f>
        <v>1</v>
      </c>
      <c r="F230" s="56" t="n">
        <f aca="false">Q229</f>
        <v>0</v>
      </c>
      <c r="G230" s="56" t="n">
        <f aca="false">IF(AND(MOD(A230-1,12)=0,B230&lt;=Inputs!$C$7,E230=0),Inputs!$C$6,0)</f>
        <v>0</v>
      </c>
      <c r="H230" s="56" t="n">
        <f aca="false">IF(B230=1,G230*Inputs!$C$9,0)</f>
        <v>0</v>
      </c>
      <c r="I230" s="56" t="n">
        <f aca="false">I229+G230</f>
        <v>120000</v>
      </c>
      <c r="J230" s="56" t="n">
        <f aca="false">(F230+G230+H230)*((1+D230)^(1/12)-1)</f>
        <v>0</v>
      </c>
      <c r="K230" s="56" t="n">
        <f aca="false">(F230+G230+H230+J230)*(Inputs!$C$14+IF(B230&lt;=10,Inputs!$C$12,Inputs!$C$13))/12</f>
        <v>0</v>
      </c>
      <c r="L230" s="56" t="n">
        <f aca="false">IF(OR(E230=1,A230&lt;=Inputs!$C$15),0,MAX(Inputs!$C$8*I230-(F230+G230+H230+J230-K230),0))</f>
        <v>0</v>
      </c>
      <c r="M230" s="56" t="n">
        <f aca="false">L230*INDEX(Rates!$B$2:$C$101,C230+1,IF(Inputs!$C$5="Male",1,2))/1000/12*Inputs!$C$16</f>
        <v>0</v>
      </c>
      <c r="N230" s="56" t="n">
        <f aca="false">IF($V$1=1,MAX(F230+G230+H230+J230-K230-M230,0)*Inputs!$C$22/12,0)</f>
        <v>0</v>
      </c>
      <c r="O230" s="56" t="n">
        <f aca="false">IF(AND(MOD(A230,12)=0,B230&gt;=Inputs!$C$18),MAX(F230+G230+H230+J230-K230-M230-N230,0)*Inputs!$C$17,0)</f>
        <v>0</v>
      </c>
      <c r="P230" s="56" t="n">
        <f aca="false">F230+G230+H230+J230-K230-M230-N230+O230</f>
        <v>0</v>
      </c>
      <c r="Q230" s="56" t="n">
        <f aca="false">IF(OR(E230=1,P230&lt;=0),0,P230)</f>
        <v>0</v>
      </c>
      <c r="R230" s="15" t="n">
        <f aca="false">IF(OR(E230=1,AND(P230&lt;=0,I230&gt;0)),1,0)</f>
        <v>1</v>
      </c>
      <c r="S230" s="15" t="n">
        <f aca="false">IF(L230&gt;0,1,0)</f>
        <v>0</v>
      </c>
    </row>
    <row r="231" customFormat="false" ht="15" hidden="false" customHeight="false" outlineLevel="0" collapsed="false">
      <c r="A231" s="15" t="n">
        <v>230</v>
      </c>
      <c r="B231" s="15" t="n">
        <f aca="false">INT((A231-1)/12)+1</f>
        <v>20</v>
      </c>
      <c r="C231" s="15" t="n">
        <f aca="false">MIN(Inputs!$C$4+B231-1,99)</f>
        <v>93</v>
      </c>
      <c r="D231" s="55" t="n">
        <f aca="false">Inputs!$C$30</f>
        <v>0.07</v>
      </c>
      <c r="E231" s="15" t="n">
        <f aca="false">R230</f>
        <v>1</v>
      </c>
      <c r="F231" s="56" t="n">
        <f aca="false">Q230</f>
        <v>0</v>
      </c>
      <c r="G231" s="56" t="n">
        <f aca="false">IF(AND(MOD(A231-1,12)=0,B231&lt;=Inputs!$C$7,E231=0),Inputs!$C$6,0)</f>
        <v>0</v>
      </c>
      <c r="H231" s="56" t="n">
        <f aca="false">IF(B231=1,G231*Inputs!$C$9,0)</f>
        <v>0</v>
      </c>
      <c r="I231" s="56" t="n">
        <f aca="false">I230+G231</f>
        <v>120000</v>
      </c>
      <c r="J231" s="56" t="n">
        <f aca="false">(F231+G231+H231)*((1+D231)^(1/12)-1)</f>
        <v>0</v>
      </c>
      <c r="K231" s="56" t="n">
        <f aca="false">(F231+G231+H231+J231)*(Inputs!$C$14+IF(B231&lt;=10,Inputs!$C$12,Inputs!$C$13))/12</f>
        <v>0</v>
      </c>
      <c r="L231" s="56" t="n">
        <f aca="false">IF(OR(E231=1,A231&lt;=Inputs!$C$15),0,MAX(Inputs!$C$8*I231-(F231+G231+H231+J231-K231),0))</f>
        <v>0</v>
      </c>
      <c r="M231" s="56" t="n">
        <f aca="false">L231*INDEX(Rates!$B$2:$C$101,C231+1,IF(Inputs!$C$5="Male",1,2))/1000/12*Inputs!$C$16</f>
        <v>0</v>
      </c>
      <c r="N231" s="56" t="n">
        <f aca="false">IF($V$1=1,MAX(F231+G231+H231+J231-K231-M231,0)*Inputs!$C$22/12,0)</f>
        <v>0</v>
      </c>
      <c r="O231" s="56" t="n">
        <f aca="false">IF(AND(MOD(A231,12)=0,B231&gt;=Inputs!$C$18),MAX(F231+G231+H231+J231-K231-M231-N231,0)*Inputs!$C$17,0)</f>
        <v>0</v>
      </c>
      <c r="P231" s="56" t="n">
        <f aca="false">F231+G231+H231+J231-K231-M231-N231+O231</f>
        <v>0</v>
      </c>
      <c r="Q231" s="56" t="n">
        <f aca="false">IF(OR(E231=1,P231&lt;=0),0,P231)</f>
        <v>0</v>
      </c>
      <c r="R231" s="15" t="n">
        <f aca="false">IF(OR(E231=1,AND(P231&lt;=0,I231&gt;0)),1,0)</f>
        <v>1</v>
      </c>
      <c r="S231" s="15" t="n">
        <f aca="false">IF(L231&gt;0,1,0)</f>
        <v>0</v>
      </c>
    </row>
    <row r="232" customFormat="false" ht="15" hidden="false" customHeight="false" outlineLevel="0" collapsed="false">
      <c r="A232" s="15" t="n">
        <v>231</v>
      </c>
      <c r="B232" s="15" t="n">
        <f aca="false">INT((A232-1)/12)+1</f>
        <v>20</v>
      </c>
      <c r="C232" s="15" t="n">
        <f aca="false">MIN(Inputs!$C$4+B232-1,99)</f>
        <v>93</v>
      </c>
      <c r="D232" s="55" t="n">
        <f aca="false">Inputs!$C$30</f>
        <v>0.07</v>
      </c>
      <c r="E232" s="15" t="n">
        <f aca="false">R231</f>
        <v>1</v>
      </c>
      <c r="F232" s="56" t="n">
        <f aca="false">Q231</f>
        <v>0</v>
      </c>
      <c r="G232" s="56" t="n">
        <f aca="false">IF(AND(MOD(A232-1,12)=0,B232&lt;=Inputs!$C$7,E232=0),Inputs!$C$6,0)</f>
        <v>0</v>
      </c>
      <c r="H232" s="56" t="n">
        <f aca="false">IF(B232=1,G232*Inputs!$C$9,0)</f>
        <v>0</v>
      </c>
      <c r="I232" s="56" t="n">
        <f aca="false">I231+G232</f>
        <v>120000</v>
      </c>
      <c r="J232" s="56" t="n">
        <f aca="false">(F232+G232+H232)*((1+D232)^(1/12)-1)</f>
        <v>0</v>
      </c>
      <c r="K232" s="56" t="n">
        <f aca="false">(F232+G232+H232+J232)*(Inputs!$C$14+IF(B232&lt;=10,Inputs!$C$12,Inputs!$C$13))/12</f>
        <v>0</v>
      </c>
      <c r="L232" s="56" t="n">
        <f aca="false">IF(OR(E232=1,A232&lt;=Inputs!$C$15),0,MAX(Inputs!$C$8*I232-(F232+G232+H232+J232-K232),0))</f>
        <v>0</v>
      </c>
      <c r="M232" s="56" t="n">
        <f aca="false">L232*INDEX(Rates!$B$2:$C$101,C232+1,IF(Inputs!$C$5="Male",1,2))/1000/12*Inputs!$C$16</f>
        <v>0</v>
      </c>
      <c r="N232" s="56" t="n">
        <f aca="false">IF($V$1=1,MAX(F232+G232+H232+J232-K232-M232,0)*Inputs!$C$22/12,0)</f>
        <v>0</v>
      </c>
      <c r="O232" s="56" t="n">
        <f aca="false">IF(AND(MOD(A232,12)=0,B232&gt;=Inputs!$C$18),MAX(F232+G232+H232+J232-K232-M232-N232,0)*Inputs!$C$17,0)</f>
        <v>0</v>
      </c>
      <c r="P232" s="56" t="n">
        <f aca="false">F232+G232+H232+J232-K232-M232-N232+O232</f>
        <v>0</v>
      </c>
      <c r="Q232" s="56" t="n">
        <f aca="false">IF(OR(E232=1,P232&lt;=0),0,P232)</f>
        <v>0</v>
      </c>
      <c r="R232" s="15" t="n">
        <f aca="false">IF(OR(E232=1,AND(P232&lt;=0,I232&gt;0)),1,0)</f>
        <v>1</v>
      </c>
      <c r="S232" s="15" t="n">
        <f aca="false">IF(L232&gt;0,1,0)</f>
        <v>0</v>
      </c>
    </row>
    <row r="233" customFormat="false" ht="15" hidden="false" customHeight="false" outlineLevel="0" collapsed="false">
      <c r="A233" s="15" t="n">
        <v>232</v>
      </c>
      <c r="B233" s="15" t="n">
        <f aca="false">INT((A233-1)/12)+1</f>
        <v>20</v>
      </c>
      <c r="C233" s="15" t="n">
        <f aca="false">MIN(Inputs!$C$4+B233-1,99)</f>
        <v>93</v>
      </c>
      <c r="D233" s="55" t="n">
        <f aca="false">Inputs!$C$30</f>
        <v>0.07</v>
      </c>
      <c r="E233" s="15" t="n">
        <f aca="false">R232</f>
        <v>1</v>
      </c>
      <c r="F233" s="56" t="n">
        <f aca="false">Q232</f>
        <v>0</v>
      </c>
      <c r="G233" s="56" t="n">
        <f aca="false">IF(AND(MOD(A233-1,12)=0,B233&lt;=Inputs!$C$7,E233=0),Inputs!$C$6,0)</f>
        <v>0</v>
      </c>
      <c r="H233" s="56" t="n">
        <f aca="false">IF(B233=1,G233*Inputs!$C$9,0)</f>
        <v>0</v>
      </c>
      <c r="I233" s="56" t="n">
        <f aca="false">I232+G233</f>
        <v>120000</v>
      </c>
      <c r="J233" s="56" t="n">
        <f aca="false">(F233+G233+H233)*((1+D233)^(1/12)-1)</f>
        <v>0</v>
      </c>
      <c r="K233" s="56" t="n">
        <f aca="false">(F233+G233+H233+J233)*(Inputs!$C$14+IF(B233&lt;=10,Inputs!$C$12,Inputs!$C$13))/12</f>
        <v>0</v>
      </c>
      <c r="L233" s="56" t="n">
        <f aca="false">IF(OR(E233=1,A233&lt;=Inputs!$C$15),0,MAX(Inputs!$C$8*I233-(F233+G233+H233+J233-K233),0))</f>
        <v>0</v>
      </c>
      <c r="M233" s="56" t="n">
        <f aca="false">L233*INDEX(Rates!$B$2:$C$101,C233+1,IF(Inputs!$C$5="Male",1,2))/1000/12*Inputs!$C$16</f>
        <v>0</v>
      </c>
      <c r="N233" s="56" t="n">
        <f aca="false">IF($V$1=1,MAX(F233+G233+H233+J233-K233-M233,0)*Inputs!$C$22/12,0)</f>
        <v>0</v>
      </c>
      <c r="O233" s="56" t="n">
        <f aca="false">IF(AND(MOD(A233,12)=0,B233&gt;=Inputs!$C$18),MAX(F233+G233+H233+J233-K233-M233-N233,0)*Inputs!$C$17,0)</f>
        <v>0</v>
      </c>
      <c r="P233" s="56" t="n">
        <f aca="false">F233+G233+H233+J233-K233-M233-N233+O233</f>
        <v>0</v>
      </c>
      <c r="Q233" s="56" t="n">
        <f aca="false">IF(OR(E233=1,P233&lt;=0),0,P233)</f>
        <v>0</v>
      </c>
      <c r="R233" s="15" t="n">
        <f aca="false">IF(OR(E233=1,AND(P233&lt;=0,I233&gt;0)),1,0)</f>
        <v>1</v>
      </c>
      <c r="S233" s="15" t="n">
        <f aca="false">IF(L233&gt;0,1,0)</f>
        <v>0</v>
      </c>
    </row>
    <row r="234" customFormat="false" ht="15" hidden="false" customHeight="false" outlineLevel="0" collapsed="false">
      <c r="A234" s="15" t="n">
        <v>233</v>
      </c>
      <c r="B234" s="15" t="n">
        <f aca="false">INT((A234-1)/12)+1</f>
        <v>20</v>
      </c>
      <c r="C234" s="15" t="n">
        <f aca="false">MIN(Inputs!$C$4+B234-1,99)</f>
        <v>93</v>
      </c>
      <c r="D234" s="55" t="n">
        <f aca="false">Inputs!$C$30</f>
        <v>0.07</v>
      </c>
      <c r="E234" s="15" t="n">
        <f aca="false">R233</f>
        <v>1</v>
      </c>
      <c r="F234" s="56" t="n">
        <f aca="false">Q233</f>
        <v>0</v>
      </c>
      <c r="G234" s="56" t="n">
        <f aca="false">IF(AND(MOD(A234-1,12)=0,B234&lt;=Inputs!$C$7,E234=0),Inputs!$C$6,0)</f>
        <v>0</v>
      </c>
      <c r="H234" s="56" t="n">
        <f aca="false">IF(B234=1,G234*Inputs!$C$9,0)</f>
        <v>0</v>
      </c>
      <c r="I234" s="56" t="n">
        <f aca="false">I233+G234</f>
        <v>120000</v>
      </c>
      <c r="J234" s="56" t="n">
        <f aca="false">(F234+G234+H234)*((1+D234)^(1/12)-1)</f>
        <v>0</v>
      </c>
      <c r="K234" s="56" t="n">
        <f aca="false">(F234+G234+H234+J234)*(Inputs!$C$14+IF(B234&lt;=10,Inputs!$C$12,Inputs!$C$13))/12</f>
        <v>0</v>
      </c>
      <c r="L234" s="56" t="n">
        <f aca="false">IF(OR(E234=1,A234&lt;=Inputs!$C$15),0,MAX(Inputs!$C$8*I234-(F234+G234+H234+J234-K234),0))</f>
        <v>0</v>
      </c>
      <c r="M234" s="56" t="n">
        <f aca="false">L234*INDEX(Rates!$B$2:$C$101,C234+1,IF(Inputs!$C$5="Male",1,2))/1000/12*Inputs!$C$16</f>
        <v>0</v>
      </c>
      <c r="N234" s="56" t="n">
        <f aca="false">IF($V$1=1,MAX(F234+G234+H234+J234-K234-M234,0)*Inputs!$C$22/12,0)</f>
        <v>0</v>
      </c>
      <c r="O234" s="56" t="n">
        <f aca="false">IF(AND(MOD(A234,12)=0,B234&gt;=Inputs!$C$18),MAX(F234+G234+H234+J234-K234-M234-N234,0)*Inputs!$C$17,0)</f>
        <v>0</v>
      </c>
      <c r="P234" s="56" t="n">
        <f aca="false">F234+G234+H234+J234-K234-M234-N234+O234</f>
        <v>0</v>
      </c>
      <c r="Q234" s="56" t="n">
        <f aca="false">IF(OR(E234=1,P234&lt;=0),0,P234)</f>
        <v>0</v>
      </c>
      <c r="R234" s="15" t="n">
        <f aca="false">IF(OR(E234=1,AND(P234&lt;=0,I234&gt;0)),1,0)</f>
        <v>1</v>
      </c>
      <c r="S234" s="15" t="n">
        <f aca="false">IF(L234&gt;0,1,0)</f>
        <v>0</v>
      </c>
    </row>
    <row r="235" customFormat="false" ht="15" hidden="false" customHeight="false" outlineLevel="0" collapsed="false">
      <c r="A235" s="15" t="n">
        <v>234</v>
      </c>
      <c r="B235" s="15" t="n">
        <f aca="false">INT((A235-1)/12)+1</f>
        <v>20</v>
      </c>
      <c r="C235" s="15" t="n">
        <f aca="false">MIN(Inputs!$C$4+B235-1,99)</f>
        <v>93</v>
      </c>
      <c r="D235" s="55" t="n">
        <f aca="false">Inputs!$C$30</f>
        <v>0.07</v>
      </c>
      <c r="E235" s="15" t="n">
        <f aca="false">R234</f>
        <v>1</v>
      </c>
      <c r="F235" s="56" t="n">
        <f aca="false">Q234</f>
        <v>0</v>
      </c>
      <c r="G235" s="56" t="n">
        <f aca="false">IF(AND(MOD(A235-1,12)=0,B235&lt;=Inputs!$C$7,E235=0),Inputs!$C$6,0)</f>
        <v>0</v>
      </c>
      <c r="H235" s="56" t="n">
        <f aca="false">IF(B235=1,G235*Inputs!$C$9,0)</f>
        <v>0</v>
      </c>
      <c r="I235" s="56" t="n">
        <f aca="false">I234+G235</f>
        <v>120000</v>
      </c>
      <c r="J235" s="56" t="n">
        <f aca="false">(F235+G235+H235)*((1+D235)^(1/12)-1)</f>
        <v>0</v>
      </c>
      <c r="K235" s="56" t="n">
        <f aca="false">(F235+G235+H235+J235)*(Inputs!$C$14+IF(B235&lt;=10,Inputs!$C$12,Inputs!$C$13))/12</f>
        <v>0</v>
      </c>
      <c r="L235" s="56" t="n">
        <f aca="false">IF(OR(E235=1,A235&lt;=Inputs!$C$15),0,MAX(Inputs!$C$8*I235-(F235+G235+H235+J235-K235),0))</f>
        <v>0</v>
      </c>
      <c r="M235" s="56" t="n">
        <f aca="false">L235*INDEX(Rates!$B$2:$C$101,C235+1,IF(Inputs!$C$5="Male",1,2))/1000/12*Inputs!$C$16</f>
        <v>0</v>
      </c>
      <c r="N235" s="56" t="n">
        <f aca="false">IF($V$1=1,MAX(F235+G235+H235+J235-K235-M235,0)*Inputs!$C$22/12,0)</f>
        <v>0</v>
      </c>
      <c r="O235" s="56" t="n">
        <f aca="false">IF(AND(MOD(A235,12)=0,B235&gt;=Inputs!$C$18),MAX(F235+G235+H235+J235-K235-M235-N235,0)*Inputs!$C$17,0)</f>
        <v>0</v>
      </c>
      <c r="P235" s="56" t="n">
        <f aca="false">F235+G235+H235+J235-K235-M235-N235+O235</f>
        <v>0</v>
      </c>
      <c r="Q235" s="56" t="n">
        <f aca="false">IF(OR(E235=1,P235&lt;=0),0,P235)</f>
        <v>0</v>
      </c>
      <c r="R235" s="15" t="n">
        <f aca="false">IF(OR(E235=1,AND(P235&lt;=0,I235&gt;0)),1,0)</f>
        <v>1</v>
      </c>
      <c r="S235" s="15" t="n">
        <f aca="false">IF(L235&gt;0,1,0)</f>
        <v>0</v>
      </c>
    </row>
    <row r="236" customFormat="false" ht="15" hidden="false" customHeight="false" outlineLevel="0" collapsed="false">
      <c r="A236" s="15" t="n">
        <v>235</v>
      </c>
      <c r="B236" s="15" t="n">
        <f aca="false">INT((A236-1)/12)+1</f>
        <v>20</v>
      </c>
      <c r="C236" s="15" t="n">
        <f aca="false">MIN(Inputs!$C$4+B236-1,99)</f>
        <v>93</v>
      </c>
      <c r="D236" s="55" t="n">
        <f aca="false">Inputs!$C$30</f>
        <v>0.07</v>
      </c>
      <c r="E236" s="15" t="n">
        <f aca="false">R235</f>
        <v>1</v>
      </c>
      <c r="F236" s="56" t="n">
        <f aca="false">Q235</f>
        <v>0</v>
      </c>
      <c r="G236" s="56" t="n">
        <f aca="false">IF(AND(MOD(A236-1,12)=0,B236&lt;=Inputs!$C$7,E236=0),Inputs!$C$6,0)</f>
        <v>0</v>
      </c>
      <c r="H236" s="56" t="n">
        <f aca="false">IF(B236=1,G236*Inputs!$C$9,0)</f>
        <v>0</v>
      </c>
      <c r="I236" s="56" t="n">
        <f aca="false">I235+G236</f>
        <v>120000</v>
      </c>
      <c r="J236" s="56" t="n">
        <f aca="false">(F236+G236+H236)*((1+D236)^(1/12)-1)</f>
        <v>0</v>
      </c>
      <c r="K236" s="56" t="n">
        <f aca="false">(F236+G236+H236+J236)*(Inputs!$C$14+IF(B236&lt;=10,Inputs!$C$12,Inputs!$C$13))/12</f>
        <v>0</v>
      </c>
      <c r="L236" s="56" t="n">
        <f aca="false">IF(OR(E236=1,A236&lt;=Inputs!$C$15),0,MAX(Inputs!$C$8*I236-(F236+G236+H236+J236-K236),0))</f>
        <v>0</v>
      </c>
      <c r="M236" s="56" t="n">
        <f aca="false">L236*INDEX(Rates!$B$2:$C$101,C236+1,IF(Inputs!$C$5="Male",1,2))/1000/12*Inputs!$C$16</f>
        <v>0</v>
      </c>
      <c r="N236" s="56" t="n">
        <f aca="false">IF($V$1=1,MAX(F236+G236+H236+J236-K236-M236,0)*Inputs!$C$22/12,0)</f>
        <v>0</v>
      </c>
      <c r="O236" s="56" t="n">
        <f aca="false">IF(AND(MOD(A236,12)=0,B236&gt;=Inputs!$C$18),MAX(F236+G236+H236+J236-K236-M236-N236,0)*Inputs!$C$17,0)</f>
        <v>0</v>
      </c>
      <c r="P236" s="56" t="n">
        <f aca="false">F236+G236+H236+J236-K236-M236-N236+O236</f>
        <v>0</v>
      </c>
      <c r="Q236" s="56" t="n">
        <f aca="false">IF(OR(E236=1,P236&lt;=0),0,P236)</f>
        <v>0</v>
      </c>
      <c r="R236" s="15" t="n">
        <f aca="false">IF(OR(E236=1,AND(P236&lt;=0,I236&gt;0)),1,0)</f>
        <v>1</v>
      </c>
      <c r="S236" s="15" t="n">
        <f aca="false">IF(L236&gt;0,1,0)</f>
        <v>0</v>
      </c>
    </row>
    <row r="237" customFormat="false" ht="15" hidden="false" customHeight="false" outlineLevel="0" collapsed="false">
      <c r="A237" s="15" t="n">
        <v>236</v>
      </c>
      <c r="B237" s="15" t="n">
        <f aca="false">INT((A237-1)/12)+1</f>
        <v>20</v>
      </c>
      <c r="C237" s="15" t="n">
        <f aca="false">MIN(Inputs!$C$4+B237-1,99)</f>
        <v>93</v>
      </c>
      <c r="D237" s="55" t="n">
        <f aca="false">Inputs!$C$30</f>
        <v>0.07</v>
      </c>
      <c r="E237" s="15" t="n">
        <f aca="false">R236</f>
        <v>1</v>
      </c>
      <c r="F237" s="56" t="n">
        <f aca="false">Q236</f>
        <v>0</v>
      </c>
      <c r="G237" s="56" t="n">
        <f aca="false">IF(AND(MOD(A237-1,12)=0,B237&lt;=Inputs!$C$7,E237=0),Inputs!$C$6,0)</f>
        <v>0</v>
      </c>
      <c r="H237" s="56" t="n">
        <f aca="false">IF(B237=1,G237*Inputs!$C$9,0)</f>
        <v>0</v>
      </c>
      <c r="I237" s="56" t="n">
        <f aca="false">I236+G237</f>
        <v>120000</v>
      </c>
      <c r="J237" s="56" t="n">
        <f aca="false">(F237+G237+H237)*((1+D237)^(1/12)-1)</f>
        <v>0</v>
      </c>
      <c r="K237" s="56" t="n">
        <f aca="false">(F237+G237+H237+J237)*(Inputs!$C$14+IF(B237&lt;=10,Inputs!$C$12,Inputs!$C$13))/12</f>
        <v>0</v>
      </c>
      <c r="L237" s="56" t="n">
        <f aca="false">IF(OR(E237=1,A237&lt;=Inputs!$C$15),0,MAX(Inputs!$C$8*I237-(F237+G237+H237+J237-K237),0))</f>
        <v>0</v>
      </c>
      <c r="M237" s="56" t="n">
        <f aca="false">L237*INDEX(Rates!$B$2:$C$101,C237+1,IF(Inputs!$C$5="Male",1,2))/1000/12*Inputs!$C$16</f>
        <v>0</v>
      </c>
      <c r="N237" s="56" t="n">
        <f aca="false">IF($V$1=1,MAX(F237+G237+H237+J237-K237-M237,0)*Inputs!$C$22/12,0)</f>
        <v>0</v>
      </c>
      <c r="O237" s="56" t="n">
        <f aca="false">IF(AND(MOD(A237,12)=0,B237&gt;=Inputs!$C$18),MAX(F237+G237+H237+J237-K237-M237-N237,0)*Inputs!$C$17,0)</f>
        <v>0</v>
      </c>
      <c r="P237" s="56" t="n">
        <f aca="false">F237+G237+H237+J237-K237-M237-N237+O237</f>
        <v>0</v>
      </c>
      <c r="Q237" s="56" t="n">
        <f aca="false">IF(OR(E237=1,P237&lt;=0),0,P237)</f>
        <v>0</v>
      </c>
      <c r="R237" s="15" t="n">
        <f aca="false">IF(OR(E237=1,AND(P237&lt;=0,I237&gt;0)),1,0)</f>
        <v>1</v>
      </c>
      <c r="S237" s="15" t="n">
        <f aca="false">IF(L237&gt;0,1,0)</f>
        <v>0</v>
      </c>
    </row>
    <row r="238" customFormat="false" ht="15" hidden="false" customHeight="false" outlineLevel="0" collapsed="false">
      <c r="A238" s="15" t="n">
        <v>237</v>
      </c>
      <c r="B238" s="15" t="n">
        <f aca="false">INT((A238-1)/12)+1</f>
        <v>20</v>
      </c>
      <c r="C238" s="15" t="n">
        <f aca="false">MIN(Inputs!$C$4+B238-1,99)</f>
        <v>93</v>
      </c>
      <c r="D238" s="55" t="n">
        <f aca="false">Inputs!$C$30</f>
        <v>0.07</v>
      </c>
      <c r="E238" s="15" t="n">
        <f aca="false">R237</f>
        <v>1</v>
      </c>
      <c r="F238" s="56" t="n">
        <f aca="false">Q237</f>
        <v>0</v>
      </c>
      <c r="G238" s="56" t="n">
        <f aca="false">IF(AND(MOD(A238-1,12)=0,B238&lt;=Inputs!$C$7,E238=0),Inputs!$C$6,0)</f>
        <v>0</v>
      </c>
      <c r="H238" s="56" t="n">
        <f aca="false">IF(B238=1,G238*Inputs!$C$9,0)</f>
        <v>0</v>
      </c>
      <c r="I238" s="56" t="n">
        <f aca="false">I237+G238</f>
        <v>120000</v>
      </c>
      <c r="J238" s="56" t="n">
        <f aca="false">(F238+G238+H238)*((1+D238)^(1/12)-1)</f>
        <v>0</v>
      </c>
      <c r="K238" s="56" t="n">
        <f aca="false">(F238+G238+H238+J238)*(Inputs!$C$14+IF(B238&lt;=10,Inputs!$C$12,Inputs!$C$13))/12</f>
        <v>0</v>
      </c>
      <c r="L238" s="56" t="n">
        <f aca="false">IF(OR(E238=1,A238&lt;=Inputs!$C$15),0,MAX(Inputs!$C$8*I238-(F238+G238+H238+J238-K238),0))</f>
        <v>0</v>
      </c>
      <c r="M238" s="56" t="n">
        <f aca="false">L238*INDEX(Rates!$B$2:$C$101,C238+1,IF(Inputs!$C$5="Male",1,2))/1000/12*Inputs!$C$16</f>
        <v>0</v>
      </c>
      <c r="N238" s="56" t="n">
        <f aca="false">IF($V$1=1,MAX(F238+G238+H238+J238-K238-M238,0)*Inputs!$C$22/12,0)</f>
        <v>0</v>
      </c>
      <c r="O238" s="56" t="n">
        <f aca="false">IF(AND(MOD(A238,12)=0,B238&gt;=Inputs!$C$18),MAX(F238+G238+H238+J238-K238-M238-N238,0)*Inputs!$C$17,0)</f>
        <v>0</v>
      </c>
      <c r="P238" s="56" t="n">
        <f aca="false">F238+G238+H238+J238-K238-M238-N238+O238</f>
        <v>0</v>
      </c>
      <c r="Q238" s="56" t="n">
        <f aca="false">IF(OR(E238=1,P238&lt;=0),0,P238)</f>
        <v>0</v>
      </c>
      <c r="R238" s="15" t="n">
        <f aca="false">IF(OR(E238=1,AND(P238&lt;=0,I238&gt;0)),1,0)</f>
        <v>1</v>
      </c>
      <c r="S238" s="15" t="n">
        <f aca="false">IF(L238&gt;0,1,0)</f>
        <v>0</v>
      </c>
    </row>
    <row r="239" customFormat="false" ht="15" hidden="false" customHeight="false" outlineLevel="0" collapsed="false">
      <c r="A239" s="15" t="n">
        <v>238</v>
      </c>
      <c r="B239" s="15" t="n">
        <f aca="false">INT((A239-1)/12)+1</f>
        <v>20</v>
      </c>
      <c r="C239" s="15" t="n">
        <f aca="false">MIN(Inputs!$C$4+B239-1,99)</f>
        <v>93</v>
      </c>
      <c r="D239" s="55" t="n">
        <f aca="false">Inputs!$C$30</f>
        <v>0.07</v>
      </c>
      <c r="E239" s="15" t="n">
        <f aca="false">R238</f>
        <v>1</v>
      </c>
      <c r="F239" s="56" t="n">
        <f aca="false">Q238</f>
        <v>0</v>
      </c>
      <c r="G239" s="56" t="n">
        <f aca="false">IF(AND(MOD(A239-1,12)=0,B239&lt;=Inputs!$C$7,E239=0),Inputs!$C$6,0)</f>
        <v>0</v>
      </c>
      <c r="H239" s="56" t="n">
        <f aca="false">IF(B239=1,G239*Inputs!$C$9,0)</f>
        <v>0</v>
      </c>
      <c r="I239" s="56" t="n">
        <f aca="false">I238+G239</f>
        <v>120000</v>
      </c>
      <c r="J239" s="56" t="n">
        <f aca="false">(F239+G239+H239)*((1+D239)^(1/12)-1)</f>
        <v>0</v>
      </c>
      <c r="K239" s="56" t="n">
        <f aca="false">(F239+G239+H239+J239)*(Inputs!$C$14+IF(B239&lt;=10,Inputs!$C$12,Inputs!$C$13))/12</f>
        <v>0</v>
      </c>
      <c r="L239" s="56" t="n">
        <f aca="false">IF(OR(E239=1,A239&lt;=Inputs!$C$15),0,MAX(Inputs!$C$8*I239-(F239+G239+H239+J239-K239),0))</f>
        <v>0</v>
      </c>
      <c r="M239" s="56" t="n">
        <f aca="false">L239*INDEX(Rates!$B$2:$C$101,C239+1,IF(Inputs!$C$5="Male",1,2))/1000/12*Inputs!$C$16</f>
        <v>0</v>
      </c>
      <c r="N239" s="56" t="n">
        <f aca="false">IF($V$1=1,MAX(F239+G239+H239+J239-K239-M239,0)*Inputs!$C$22/12,0)</f>
        <v>0</v>
      </c>
      <c r="O239" s="56" t="n">
        <f aca="false">IF(AND(MOD(A239,12)=0,B239&gt;=Inputs!$C$18),MAX(F239+G239+H239+J239-K239-M239-N239,0)*Inputs!$C$17,0)</f>
        <v>0</v>
      </c>
      <c r="P239" s="56" t="n">
        <f aca="false">F239+G239+H239+J239-K239-M239-N239+O239</f>
        <v>0</v>
      </c>
      <c r="Q239" s="56" t="n">
        <f aca="false">IF(OR(E239=1,P239&lt;=0),0,P239)</f>
        <v>0</v>
      </c>
      <c r="R239" s="15" t="n">
        <f aca="false">IF(OR(E239=1,AND(P239&lt;=0,I239&gt;0)),1,0)</f>
        <v>1</v>
      </c>
      <c r="S239" s="15" t="n">
        <f aca="false">IF(L239&gt;0,1,0)</f>
        <v>0</v>
      </c>
    </row>
    <row r="240" customFormat="false" ht="15" hidden="false" customHeight="false" outlineLevel="0" collapsed="false">
      <c r="A240" s="15" t="n">
        <v>239</v>
      </c>
      <c r="B240" s="15" t="n">
        <f aca="false">INT((A240-1)/12)+1</f>
        <v>20</v>
      </c>
      <c r="C240" s="15" t="n">
        <f aca="false">MIN(Inputs!$C$4+B240-1,99)</f>
        <v>93</v>
      </c>
      <c r="D240" s="55" t="n">
        <f aca="false">Inputs!$C$30</f>
        <v>0.07</v>
      </c>
      <c r="E240" s="15" t="n">
        <f aca="false">R239</f>
        <v>1</v>
      </c>
      <c r="F240" s="56" t="n">
        <f aca="false">Q239</f>
        <v>0</v>
      </c>
      <c r="G240" s="56" t="n">
        <f aca="false">IF(AND(MOD(A240-1,12)=0,B240&lt;=Inputs!$C$7,E240=0),Inputs!$C$6,0)</f>
        <v>0</v>
      </c>
      <c r="H240" s="56" t="n">
        <f aca="false">IF(B240=1,G240*Inputs!$C$9,0)</f>
        <v>0</v>
      </c>
      <c r="I240" s="56" t="n">
        <f aca="false">I239+G240</f>
        <v>120000</v>
      </c>
      <c r="J240" s="56" t="n">
        <f aca="false">(F240+G240+H240)*((1+D240)^(1/12)-1)</f>
        <v>0</v>
      </c>
      <c r="K240" s="56" t="n">
        <f aca="false">(F240+G240+H240+J240)*(Inputs!$C$14+IF(B240&lt;=10,Inputs!$C$12,Inputs!$C$13))/12</f>
        <v>0</v>
      </c>
      <c r="L240" s="56" t="n">
        <f aca="false">IF(OR(E240=1,A240&lt;=Inputs!$C$15),0,MAX(Inputs!$C$8*I240-(F240+G240+H240+J240-K240),0))</f>
        <v>0</v>
      </c>
      <c r="M240" s="56" t="n">
        <f aca="false">L240*INDEX(Rates!$B$2:$C$101,C240+1,IF(Inputs!$C$5="Male",1,2))/1000/12*Inputs!$C$16</f>
        <v>0</v>
      </c>
      <c r="N240" s="56" t="n">
        <f aca="false">IF($V$1=1,MAX(F240+G240+H240+J240-K240-M240,0)*Inputs!$C$22/12,0)</f>
        <v>0</v>
      </c>
      <c r="O240" s="56" t="n">
        <f aca="false">IF(AND(MOD(A240,12)=0,B240&gt;=Inputs!$C$18),MAX(F240+G240+H240+J240-K240-M240-N240,0)*Inputs!$C$17,0)</f>
        <v>0</v>
      </c>
      <c r="P240" s="56" t="n">
        <f aca="false">F240+G240+H240+J240-K240-M240-N240+O240</f>
        <v>0</v>
      </c>
      <c r="Q240" s="56" t="n">
        <f aca="false">IF(OR(E240=1,P240&lt;=0),0,P240)</f>
        <v>0</v>
      </c>
      <c r="R240" s="15" t="n">
        <f aca="false">IF(OR(E240=1,AND(P240&lt;=0,I240&gt;0)),1,0)</f>
        <v>1</v>
      </c>
      <c r="S240" s="15" t="n">
        <f aca="false">IF(L240&gt;0,1,0)</f>
        <v>0</v>
      </c>
    </row>
    <row r="241" customFormat="false" ht="15" hidden="false" customHeight="false" outlineLevel="0" collapsed="false">
      <c r="A241" s="15" t="n">
        <v>240</v>
      </c>
      <c r="B241" s="15" t="n">
        <f aca="false">INT((A241-1)/12)+1</f>
        <v>20</v>
      </c>
      <c r="C241" s="15" t="n">
        <f aca="false">MIN(Inputs!$C$4+B241-1,99)</f>
        <v>93</v>
      </c>
      <c r="D241" s="55" t="n">
        <f aca="false">Inputs!$C$30</f>
        <v>0.07</v>
      </c>
      <c r="E241" s="15" t="n">
        <f aca="false">R240</f>
        <v>1</v>
      </c>
      <c r="F241" s="56" t="n">
        <f aca="false">Q240</f>
        <v>0</v>
      </c>
      <c r="G241" s="56" t="n">
        <f aca="false">IF(AND(MOD(A241-1,12)=0,B241&lt;=Inputs!$C$7,E241=0),Inputs!$C$6,0)</f>
        <v>0</v>
      </c>
      <c r="H241" s="56" t="n">
        <f aca="false">IF(B241=1,G241*Inputs!$C$9,0)</f>
        <v>0</v>
      </c>
      <c r="I241" s="56" t="n">
        <f aca="false">I240+G241</f>
        <v>120000</v>
      </c>
      <c r="J241" s="56" t="n">
        <f aca="false">(F241+G241+H241)*((1+D241)^(1/12)-1)</f>
        <v>0</v>
      </c>
      <c r="K241" s="56" t="n">
        <f aca="false">(F241+G241+H241+J241)*(Inputs!$C$14+IF(B241&lt;=10,Inputs!$C$12,Inputs!$C$13))/12</f>
        <v>0</v>
      </c>
      <c r="L241" s="56" t="n">
        <f aca="false">IF(OR(E241=1,A241&lt;=Inputs!$C$15),0,MAX(Inputs!$C$8*I241-(F241+G241+H241+J241-K241),0))</f>
        <v>0</v>
      </c>
      <c r="M241" s="56" t="n">
        <f aca="false">L241*INDEX(Rates!$B$2:$C$101,C241+1,IF(Inputs!$C$5="Male",1,2))/1000/12*Inputs!$C$16</f>
        <v>0</v>
      </c>
      <c r="N241" s="56" t="n">
        <f aca="false">IF($V$1=1,MAX(F241+G241+H241+J241-K241-M241,0)*Inputs!$C$22/12,0)</f>
        <v>0</v>
      </c>
      <c r="O241" s="56" t="n">
        <f aca="false">IF(AND(MOD(A241,12)=0,B241&gt;=Inputs!$C$18),MAX(F241+G241+H241+J241-K241-M241-N241,0)*Inputs!$C$17,0)</f>
        <v>0</v>
      </c>
      <c r="P241" s="56" t="n">
        <f aca="false">F241+G241+H241+J241-K241-M241-N241+O241</f>
        <v>0</v>
      </c>
      <c r="Q241" s="56" t="n">
        <f aca="false">IF(OR(E241=1,P241&lt;=0),0,P241)</f>
        <v>0</v>
      </c>
      <c r="R241" s="15" t="n">
        <f aca="false">IF(OR(E241=1,AND(P241&lt;=0,I241&gt;0)),1,0)</f>
        <v>1</v>
      </c>
      <c r="S241" s="15" t="n">
        <f aca="false">IF(L241&gt;0,1,0)</f>
        <v>0</v>
      </c>
    </row>
    <row r="242" customFormat="false" ht="15" hidden="false" customHeight="false" outlineLevel="0" collapsed="false">
      <c r="A242" s="15" t="n">
        <v>241</v>
      </c>
      <c r="B242" s="15" t="n">
        <f aca="false">INT((A242-1)/12)+1</f>
        <v>21</v>
      </c>
      <c r="C242" s="15" t="n">
        <f aca="false">MIN(Inputs!$C$4+B242-1,99)</f>
        <v>94</v>
      </c>
      <c r="D242" s="55" t="n">
        <f aca="false">Inputs!$C$30</f>
        <v>0.07</v>
      </c>
      <c r="E242" s="15" t="n">
        <f aca="false">R241</f>
        <v>1</v>
      </c>
      <c r="F242" s="56" t="n">
        <f aca="false">Q241</f>
        <v>0</v>
      </c>
      <c r="G242" s="56" t="n">
        <f aca="false">IF(AND(MOD(A242-1,12)=0,B242&lt;=Inputs!$C$7,E242=0),Inputs!$C$6,0)</f>
        <v>0</v>
      </c>
      <c r="H242" s="56" t="n">
        <f aca="false">IF(B242=1,G242*Inputs!$C$9,0)</f>
        <v>0</v>
      </c>
      <c r="I242" s="56" t="n">
        <f aca="false">I241+G242</f>
        <v>120000</v>
      </c>
      <c r="J242" s="56" t="n">
        <f aca="false">(F242+G242+H242)*((1+D242)^(1/12)-1)</f>
        <v>0</v>
      </c>
      <c r="K242" s="56" t="n">
        <f aca="false">(F242+G242+H242+J242)*(Inputs!$C$14+IF(B242&lt;=10,Inputs!$C$12,Inputs!$C$13))/12</f>
        <v>0</v>
      </c>
      <c r="L242" s="56" t="n">
        <f aca="false">IF(OR(E242=1,A242&lt;=Inputs!$C$15),0,MAX(Inputs!$C$8*I242-(F242+G242+H242+J242-K242),0))</f>
        <v>0</v>
      </c>
      <c r="M242" s="56" t="n">
        <f aca="false">L242*INDEX(Rates!$B$2:$C$101,C242+1,IF(Inputs!$C$5="Male",1,2))/1000/12*Inputs!$C$16</f>
        <v>0</v>
      </c>
      <c r="N242" s="56" t="n">
        <f aca="false">IF($V$1=1,MAX(F242+G242+H242+J242-K242-M242,0)*Inputs!$C$22/12,0)</f>
        <v>0</v>
      </c>
      <c r="O242" s="56" t="n">
        <f aca="false">IF(AND(MOD(A242,12)=0,B242&gt;=Inputs!$C$18),MAX(F242+G242+H242+J242-K242-M242-N242,0)*Inputs!$C$17,0)</f>
        <v>0</v>
      </c>
      <c r="P242" s="56" t="n">
        <f aca="false">F242+G242+H242+J242-K242-M242-N242+O242</f>
        <v>0</v>
      </c>
      <c r="Q242" s="56" t="n">
        <f aca="false">IF(OR(E242=1,P242&lt;=0),0,P242)</f>
        <v>0</v>
      </c>
      <c r="R242" s="15" t="n">
        <f aca="false">IF(OR(E242=1,AND(P242&lt;=0,I242&gt;0)),1,0)</f>
        <v>1</v>
      </c>
      <c r="S242" s="15" t="n">
        <f aca="false">IF(L242&gt;0,1,0)</f>
        <v>0</v>
      </c>
    </row>
    <row r="243" customFormat="false" ht="15" hidden="false" customHeight="false" outlineLevel="0" collapsed="false">
      <c r="A243" s="15" t="n">
        <v>242</v>
      </c>
      <c r="B243" s="15" t="n">
        <f aca="false">INT((A243-1)/12)+1</f>
        <v>21</v>
      </c>
      <c r="C243" s="15" t="n">
        <f aca="false">MIN(Inputs!$C$4+B243-1,99)</f>
        <v>94</v>
      </c>
      <c r="D243" s="55" t="n">
        <f aca="false">Inputs!$C$30</f>
        <v>0.07</v>
      </c>
      <c r="E243" s="15" t="n">
        <f aca="false">R242</f>
        <v>1</v>
      </c>
      <c r="F243" s="56" t="n">
        <f aca="false">Q242</f>
        <v>0</v>
      </c>
      <c r="G243" s="56" t="n">
        <f aca="false">IF(AND(MOD(A243-1,12)=0,B243&lt;=Inputs!$C$7,E243=0),Inputs!$C$6,0)</f>
        <v>0</v>
      </c>
      <c r="H243" s="56" t="n">
        <f aca="false">IF(B243=1,G243*Inputs!$C$9,0)</f>
        <v>0</v>
      </c>
      <c r="I243" s="56" t="n">
        <f aca="false">I242+G243</f>
        <v>120000</v>
      </c>
      <c r="J243" s="56" t="n">
        <f aca="false">(F243+G243+H243)*((1+D243)^(1/12)-1)</f>
        <v>0</v>
      </c>
      <c r="K243" s="56" t="n">
        <f aca="false">(F243+G243+H243+J243)*(Inputs!$C$14+IF(B243&lt;=10,Inputs!$C$12,Inputs!$C$13))/12</f>
        <v>0</v>
      </c>
      <c r="L243" s="56" t="n">
        <f aca="false">IF(OR(E243=1,A243&lt;=Inputs!$C$15),0,MAX(Inputs!$C$8*I243-(F243+G243+H243+J243-K243),0))</f>
        <v>0</v>
      </c>
      <c r="M243" s="56" t="n">
        <f aca="false">L243*INDEX(Rates!$B$2:$C$101,C243+1,IF(Inputs!$C$5="Male",1,2))/1000/12*Inputs!$C$16</f>
        <v>0</v>
      </c>
      <c r="N243" s="56" t="n">
        <f aca="false">IF($V$1=1,MAX(F243+G243+H243+J243-K243-M243,0)*Inputs!$C$22/12,0)</f>
        <v>0</v>
      </c>
      <c r="O243" s="56" t="n">
        <f aca="false">IF(AND(MOD(A243,12)=0,B243&gt;=Inputs!$C$18),MAX(F243+G243+H243+J243-K243-M243-N243,0)*Inputs!$C$17,0)</f>
        <v>0</v>
      </c>
      <c r="P243" s="56" t="n">
        <f aca="false">F243+G243+H243+J243-K243-M243-N243+O243</f>
        <v>0</v>
      </c>
      <c r="Q243" s="56" t="n">
        <f aca="false">IF(OR(E243=1,P243&lt;=0),0,P243)</f>
        <v>0</v>
      </c>
      <c r="R243" s="15" t="n">
        <f aca="false">IF(OR(E243=1,AND(P243&lt;=0,I243&gt;0)),1,0)</f>
        <v>1</v>
      </c>
      <c r="S243" s="15" t="n">
        <f aca="false">IF(L243&gt;0,1,0)</f>
        <v>0</v>
      </c>
    </row>
    <row r="244" customFormat="false" ht="15" hidden="false" customHeight="false" outlineLevel="0" collapsed="false">
      <c r="A244" s="15" t="n">
        <v>243</v>
      </c>
      <c r="B244" s="15" t="n">
        <f aca="false">INT((A244-1)/12)+1</f>
        <v>21</v>
      </c>
      <c r="C244" s="15" t="n">
        <f aca="false">MIN(Inputs!$C$4+B244-1,99)</f>
        <v>94</v>
      </c>
      <c r="D244" s="55" t="n">
        <f aca="false">Inputs!$C$30</f>
        <v>0.07</v>
      </c>
      <c r="E244" s="15" t="n">
        <f aca="false">R243</f>
        <v>1</v>
      </c>
      <c r="F244" s="56" t="n">
        <f aca="false">Q243</f>
        <v>0</v>
      </c>
      <c r="G244" s="56" t="n">
        <f aca="false">IF(AND(MOD(A244-1,12)=0,B244&lt;=Inputs!$C$7,E244=0),Inputs!$C$6,0)</f>
        <v>0</v>
      </c>
      <c r="H244" s="56" t="n">
        <f aca="false">IF(B244=1,G244*Inputs!$C$9,0)</f>
        <v>0</v>
      </c>
      <c r="I244" s="56" t="n">
        <f aca="false">I243+G244</f>
        <v>120000</v>
      </c>
      <c r="J244" s="56" t="n">
        <f aca="false">(F244+G244+H244)*((1+D244)^(1/12)-1)</f>
        <v>0</v>
      </c>
      <c r="K244" s="56" t="n">
        <f aca="false">(F244+G244+H244+J244)*(Inputs!$C$14+IF(B244&lt;=10,Inputs!$C$12,Inputs!$C$13))/12</f>
        <v>0</v>
      </c>
      <c r="L244" s="56" t="n">
        <f aca="false">IF(OR(E244=1,A244&lt;=Inputs!$C$15),0,MAX(Inputs!$C$8*I244-(F244+G244+H244+J244-K244),0))</f>
        <v>0</v>
      </c>
      <c r="M244" s="56" t="n">
        <f aca="false">L244*INDEX(Rates!$B$2:$C$101,C244+1,IF(Inputs!$C$5="Male",1,2))/1000/12*Inputs!$C$16</f>
        <v>0</v>
      </c>
      <c r="N244" s="56" t="n">
        <f aca="false">IF($V$1=1,MAX(F244+G244+H244+J244-K244-M244,0)*Inputs!$C$22/12,0)</f>
        <v>0</v>
      </c>
      <c r="O244" s="56" t="n">
        <f aca="false">IF(AND(MOD(A244,12)=0,B244&gt;=Inputs!$C$18),MAX(F244+G244+H244+J244-K244-M244-N244,0)*Inputs!$C$17,0)</f>
        <v>0</v>
      </c>
      <c r="P244" s="56" t="n">
        <f aca="false">F244+G244+H244+J244-K244-M244-N244+O244</f>
        <v>0</v>
      </c>
      <c r="Q244" s="56" t="n">
        <f aca="false">IF(OR(E244=1,P244&lt;=0),0,P244)</f>
        <v>0</v>
      </c>
      <c r="R244" s="15" t="n">
        <f aca="false">IF(OR(E244=1,AND(P244&lt;=0,I244&gt;0)),1,0)</f>
        <v>1</v>
      </c>
      <c r="S244" s="15" t="n">
        <f aca="false">IF(L244&gt;0,1,0)</f>
        <v>0</v>
      </c>
    </row>
    <row r="245" customFormat="false" ht="15" hidden="false" customHeight="false" outlineLevel="0" collapsed="false">
      <c r="A245" s="15" t="n">
        <v>244</v>
      </c>
      <c r="B245" s="15" t="n">
        <f aca="false">INT((A245-1)/12)+1</f>
        <v>21</v>
      </c>
      <c r="C245" s="15" t="n">
        <f aca="false">MIN(Inputs!$C$4+B245-1,99)</f>
        <v>94</v>
      </c>
      <c r="D245" s="55" t="n">
        <f aca="false">Inputs!$C$30</f>
        <v>0.07</v>
      </c>
      <c r="E245" s="15" t="n">
        <f aca="false">R244</f>
        <v>1</v>
      </c>
      <c r="F245" s="56" t="n">
        <f aca="false">Q244</f>
        <v>0</v>
      </c>
      <c r="G245" s="56" t="n">
        <f aca="false">IF(AND(MOD(A245-1,12)=0,B245&lt;=Inputs!$C$7,E245=0),Inputs!$C$6,0)</f>
        <v>0</v>
      </c>
      <c r="H245" s="56" t="n">
        <f aca="false">IF(B245=1,G245*Inputs!$C$9,0)</f>
        <v>0</v>
      </c>
      <c r="I245" s="56" t="n">
        <f aca="false">I244+G245</f>
        <v>120000</v>
      </c>
      <c r="J245" s="56" t="n">
        <f aca="false">(F245+G245+H245)*((1+D245)^(1/12)-1)</f>
        <v>0</v>
      </c>
      <c r="K245" s="56" t="n">
        <f aca="false">(F245+G245+H245+J245)*(Inputs!$C$14+IF(B245&lt;=10,Inputs!$C$12,Inputs!$C$13))/12</f>
        <v>0</v>
      </c>
      <c r="L245" s="56" t="n">
        <f aca="false">IF(OR(E245=1,A245&lt;=Inputs!$C$15),0,MAX(Inputs!$C$8*I245-(F245+G245+H245+J245-K245),0))</f>
        <v>0</v>
      </c>
      <c r="M245" s="56" t="n">
        <f aca="false">L245*INDEX(Rates!$B$2:$C$101,C245+1,IF(Inputs!$C$5="Male",1,2))/1000/12*Inputs!$C$16</f>
        <v>0</v>
      </c>
      <c r="N245" s="56" t="n">
        <f aca="false">IF($V$1=1,MAX(F245+G245+H245+J245-K245-M245,0)*Inputs!$C$22/12,0)</f>
        <v>0</v>
      </c>
      <c r="O245" s="56" t="n">
        <f aca="false">IF(AND(MOD(A245,12)=0,B245&gt;=Inputs!$C$18),MAX(F245+G245+H245+J245-K245-M245-N245,0)*Inputs!$C$17,0)</f>
        <v>0</v>
      </c>
      <c r="P245" s="56" t="n">
        <f aca="false">F245+G245+H245+J245-K245-M245-N245+O245</f>
        <v>0</v>
      </c>
      <c r="Q245" s="56" t="n">
        <f aca="false">IF(OR(E245=1,P245&lt;=0),0,P245)</f>
        <v>0</v>
      </c>
      <c r="R245" s="15" t="n">
        <f aca="false">IF(OR(E245=1,AND(P245&lt;=0,I245&gt;0)),1,0)</f>
        <v>1</v>
      </c>
      <c r="S245" s="15" t="n">
        <f aca="false">IF(L245&gt;0,1,0)</f>
        <v>0</v>
      </c>
    </row>
    <row r="246" customFormat="false" ht="15" hidden="false" customHeight="false" outlineLevel="0" collapsed="false">
      <c r="A246" s="15" t="n">
        <v>245</v>
      </c>
      <c r="B246" s="15" t="n">
        <f aca="false">INT((A246-1)/12)+1</f>
        <v>21</v>
      </c>
      <c r="C246" s="15" t="n">
        <f aca="false">MIN(Inputs!$C$4+B246-1,99)</f>
        <v>94</v>
      </c>
      <c r="D246" s="55" t="n">
        <f aca="false">Inputs!$C$30</f>
        <v>0.07</v>
      </c>
      <c r="E246" s="15" t="n">
        <f aca="false">R245</f>
        <v>1</v>
      </c>
      <c r="F246" s="56" t="n">
        <f aca="false">Q245</f>
        <v>0</v>
      </c>
      <c r="G246" s="56" t="n">
        <f aca="false">IF(AND(MOD(A246-1,12)=0,B246&lt;=Inputs!$C$7,E246=0),Inputs!$C$6,0)</f>
        <v>0</v>
      </c>
      <c r="H246" s="56" t="n">
        <f aca="false">IF(B246=1,G246*Inputs!$C$9,0)</f>
        <v>0</v>
      </c>
      <c r="I246" s="56" t="n">
        <f aca="false">I245+G246</f>
        <v>120000</v>
      </c>
      <c r="J246" s="56" t="n">
        <f aca="false">(F246+G246+H246)*((1+D246)^(1/12)-1)</f>
        <v>0</v>
      </c>
      <c r="K246" s="56" t="n">
        <f aca="false">(F246+G246+H246+J246)*(Inputs!$C$14+IF(B246&lt;=10,Inputs!$C$12,Inputs!$C$13))/12</f>
        <v>0</v>
      </c>
      <c r="L246" s="56" t="n">
        <f aca="false">IF(OR(E246=1,A246&lt;=Inputs!$C$15),0,MAX(Inputs!$C$8*I246-(F246+G246+H246+J246-K246),0))</f>
        <v>0</v>
      </c>
      <c r="M246" s="56" t="n">
        <f aca="false">L246*INDEX(Rates!$B$2:$C$101,C246+1,IF(Inputs!$C$5="Male",1,2))/1000/12*Inputs!$C$16</f>
        <v>0</v>
      </c>
      <c r="N246" s="56" t="n">
        <f aca="false">IF($V$1=1,MAX(F246+G246+H246+J246-K246-M246,0)*Inputs!$C$22/12,0)</f>
        <v>0</v>
      </c>
      <c r="O246" s="56" t="n">
        <f aca="false">IF(AND(MOD(A246,12)=0,B246&gt;=Inputs!$C$18),MAX(F246+G246+H246+J246-K246-M246-N246,0)*Inputs!$C$17,0)</f>
        <v>0</v>
      </c>
      <c r="P246" s="56" t="n">
        <f aca="false">F246+G246+H246+J246-K246-M246-N246+O246</f>
        <v>0</v>
      </c>
      <c r="Q246" s="56" t="n">
        <f aca="false">IF(OR(E246=1,P246&lt;=0),0,P246)</f>
        <v>0</v>
      </c>
      <c r="R246" s="15" t="n">
        <f aca="false">IF(OR(E246=1,AND(P246&lt;=0,I246&gt;0)),1,0)</f>
        <v>1</v>
      </c>
      <c r="S246" s="15" t="n">
        <f aca="false">IF(L246&gt;0,1,0)</f>
        <v>0</v>
      </c>
    </row>
    <row r="247" customFormat="false" ht="15" hidden="false" customHeight="false" outlineLevel="0" collapsed="false">
      <c r="A247" s="15" t="n">
        <v>246</v>
      </c>
      <c r="B247" s="15" t="n">
        <f aca="false">INT((A247-1)/12)+1</f>
        <v>21</v>
      </c>
      <c r="C247" s="15" t="n">
        <f aca="false">MIN(Inputs!$C$4+B247-1,99)</f>
        <v>94</v>
      </c>
      <c r="D247" s="55" t="n">
        <f aca="false">Inputs!$C$30</f>
        <v>0.07</v>
      </c>
      <c r="E247" s="15" t="n">
        <f aca="false">R246</f>
        <v>1</v>
      </c>
      <c r="F247" s="56" t="n">
        <f aca="false">Q246</f>
        <v>0</v>
      </c>
      <c r="G247" s="56" t="n">
        <f aca="false">IF(AND(MOD(A247-1,12)=0,B247&lt;=Inputs!$C$7,E247=0),Inputs!$C$6,0)</f>
        <v>0</v>
      </c>
      <c r="H247" s="56" t="n">
        <f aca="false">IF(B247=1,G247*Inputs!$C$9,0)</f>
        <v>0</v>
      </c>
      <c r="I247" s="56" t="n">
        <f aca="false">I246+G247</f>
        <v>120000</v>
      </c>
      <c r="J247" s="56" t="n">
        <f aca="false">(F247+G247+H247)*((1+D247)^(1/12)-1)</f>
        <v>0</v>
      </c>
      <c r="K247" s="56" t="n">
        <f aca="false">(F247+G247+H247+J247)*(Inputs!$C$14+IF(B247&lt;=10,Inputs!$C$12,Inputs!$C$13))/12</f>
        <v>0</v>
      </c>
      <c r="L247" s="56" t="n">
        <f aca="false">IF(OR(E247=1,A247&lt;=Inputs!$C$15),0,MAX(Inputs!$C$8*I247-(F247+G247+H247+J247-K247),0))</f>
        <v>0</v>
      </c>
      <c r="M247" s="56" t="n">
        <f aca="false">L247*INDEX(Rates!$B$2:$C$101,C247+1,IF(Inputs!$C$5="Male",1,2))/1000/12*Inputs!$C$16</f>
        <v>0</v>
      </c>
      <c r="N247" s="56" t="n">
        <f aca="false">IF($V$1=1,MAX(F247+G247+H247+J247-K247-M247,0)*Inputs!$C$22/12,0)</f>
        <v>0</v>
      </c>
      <c r="O247" s="56" t="n">
        <f aca="false">IF(AND(MOD(A247,12)=0,B247&gt;=Inputs!$C$18),MAX(F247+G247+H247+J247-K247-M247-N247,0)*Inputs!$C$17,0)</f>
        <v>0</v>
      </c>
      <c r="P247" s="56" t="n">
        <f aca="false">F247+G247+H247+J247-K247-M247-N247+O247</f>
        <v>0</v>
      </c>
      <c r="Q247" s="56" t="n">
        <f aca="false">IF(OR(E247=1,P247&lt;=0),0,P247)</f>
        <v>0</v>
      </c>
      <c r="R247" s="15" t="n">
        <f aca="false">IF(OR(E247=1,AND(P247&lt;=0,I247&gt;0)),1,0)</f>
        <v>1</v>
      </c>
      <c r="S247" s="15" t="n">
        <f aca="false">IF(L247&gt;0,1,0)</f>
        <v>0</v>
      </c>
    </row>
    <row r="248" customFormat="false" ht="15" hidden="false" customHeight="false" outlineLevel="0" collapsed="false">
      <c r="A248" s="15" t="n">
        <v>247</v>
      </c>
      <c r="B248" s="15" t="n">
        <f aca="false">INT((A248-1)/12)+1</f>
        <v>21</v>
      </c>
      <c r="C248" s="15" t="n">
        <f aca="false">MIN(Inputs!$C$4+B248-1,99)</f>
        <v>94</v>
      </c>
      <c r="D248" s="55" t="n">
        <f aca="false">Inputs!$C$30</f>
        <v>0.07</v>
      </c>
      <c r="E248" s="15" t="n">
        <f aca="false">R247</f>
        <v>1</v>
      </c>
      <c r="F248" s="56" t="n">
        <f aca="false">Q247</f>
        <v>0</v>
      </c>
      <c r="G248" s="56" t="n">
        <f aca="false">IF(AND(MOD(A248-1,12)=0,B248&lt;=Inputs!$C$7,E248=0),Inputs!$C$6,0)</f>
        <v>0</v>
      </c>
      <c r="H248" s="56" t="n">
        <f aca="false">IF(B248=1,G248*Inputs!$C$9,0)</f>
        <v>0</v>
      </c>
      <c r="I248" s="56" t="n">
        <f aca="false">I247+G248</f>
        <v>120000</v>
      </c>
      <c r="J248" s="56" t="n">
        <f aca="false">(F248+G248+H248)*((1+D248)^(1/12)-1)</f>
        <v>0</v>
      </c>
      <c r="K248" s="56" t="n">
        <f aca="false">(F248+G248+H248+J248)*(Inputs!$C$14+IF(B248&lt;=10,Inputs!$C$12,Inputs!$C$13))/12</f>
        <v>0</v>
      </c>
      <c r="L248" s="56" t="n">
        <f aca="false">IF(OR(E248=1,A248&lt;=Inputs!$C$15),0,MAX(Inputs!$C$8*I248-(F248+G248+H248+J248-K248),0))</f>
        <v>0</v>
      </c>
      <c r="M248" s="56" t="n">
        <f aca="false">L248*INDEX(Rates!$B$2:$C$101,C248+1,IF(Inputs!$C$5="Male",1,2))/1000/12*Inputs!$C$16</f>
        <v>0</v>
      </c>
      <c r="N248" s="56" t="n">
        <f aca="false">IF($V$1=1,MAX(F248+G248+H248+J248-K248-M248,0)*Inputs!$C$22/12,0)</f>
        <v>0</v>
      </c>
      <c r="O248" s="56" t="n">
        <f aca="false">IF(AND(MOD(A248,12)=0,B248&gt;=Inputs!$C$18),MAX(F248+G248+H248+J248-K248-M248-N248,0)*Inputs!$C$17,0)</f>
        <v>0</v>
      </c>
      <c r="P248" s="56" t="n">
        <f aca="false">F248+G248+H248+J248-K248-M248-N248+O248</f>
        <v>0</v>
      </c>
      <c r="Q248" s="56" t="n">
        <f aca="false">IF(OR(E248=1,P248&lt;=0),0,P248)</f>
        <v>0</v>
      </c>
      <c r="R248" s="15" t="n">
        <f aca="false">IF(OR(E248=1,AND(P248&lt;=0,I248&gt;0)),1,0)</f>
        <v>1</v>
      </c>
      <c r="S248" s="15" t="n">
        <f aca="false">IF(L248&gt;0,1,0)</f>
        <v>0</v>
      </c>
    </row>
    <row r="249" customFormat="false" ht="15" hidden="false" customHeight="false" outlineLevel="0" collapsed="false">
      <c r="A249" s="15" t="n">
        <v>248</v>
      </c>
      <c r="B249" s="15" t="n">
        <f aca="false">INT((A249-1)/12)+1</f>
        <v>21</v>
      </c>
      <c r="C249" s="15" t="n">
        <f aca="false">MIN(Inputs!$C$4+B249-1,99)</f>
        <v>94</v>
      </c>
      <c r="D249" s="55" t="n">
        <f aca="false">Inputs!$C$30</f>
        <v>0.07</v>
      </c>
      <c r="E249" s="15" t="n">
        <f aca="false">R248</f>
        <v>1</v>
      </c>
      <c r="F249" s="56" t="n">
        <f aca="false">Q248</f>
        <v>0</v>
      </c>
      <c r="G249" s="56" t="n">
        <f aca="false">IF(AND(MOD(A249-1,12)=0,B249&lt;=Inputs!$C$7,E249=0),Inputs!$C$6,0)</f>
        <v>0</v>
      </c>
      <c r="H249" s="56" t="n">
        <f aca="false">IF(B249=1,G249*Inputs!$C$9,0)</f>
        <v>0</v>
      </c>
      <c r="I249" s="56" t="n">
        <f aca="false">I248+G249</f>
        <v>120000</v>
      </c>
      <c r="J249" s="56" t="n">
        <f aca="false">(F249+G249+H249)*((1+D249)^(1/12)-1)</f>
        <v>0</v>
      </c>
      <c r="K249" s="56" t="n">
        <f aca="false">(F249+G249+H249+J249)*(Inputs!$C$14+IF(B249&lt;=10,Inputs!$C$12,Inputs!$C$13))/12</f>
        <v>0</v>
      </c>
      <c r="L249" s="56" t="n">
        <f aca="false">IF(OR(E249=1,A249&lt;=Inputs!$C$15),0,MAX(Inputs!$C$8*I249-(F249+G249+H249+J249-K249),0))</f>
        <v>0</v>
      </c>
      <c r="M249" s="56" t="n">
        <f aca="false">L249*INDEX(Rates!$B$2:$C$101,C249+1,IF(Inputs!$C$5="Male",1,2))/1000/12*Inputs!$C$16</f>
        <v>0</v>
      </c>
      <c r="N249" s="56" t="n">
        <f aca="false">IF($V$1=1,MAX(F249+G249+H249+J249-K249-M249,0)*Inputs!$C$22/12,0)</f>
        <v>0</v>
      </c>
      <c r="O249" s="56" t="n">
        <f aca="false">IF(AND(MOD(A249,12)=0,B249&gt;=Inputs!$C$18),MAX(F249+G249+H249+J249-K249-M249-N249,0)*Inputs!$C$17,0)</f>
        <v>0</v>
      </c>
      <c r="P249" s="56" t="n">
        <f aca="false">F249+G249+H249+J249-K249-M249-N249+O249</f>
        <v>0</v>
      </c>
      <c r="Q249" s="56" t="n">
        <f aca="false">IF(OR(E249=1,P249&lt;=0),0,P249)</f>
        <v>0</v>
      </c>
      <c r="R249" s="15" t="n">
        <f aca="false">IF(OR(E249=1,AND(P249&lt;=0,I249&gt;0)),1,0)</f>
        <v>1</v>
      </c>
      <c r="S249" s="15" t="n">
        <f aca="false">IF(L249&gt;0,1,0)</f>
        <v>0</v>
      </c>
    </row>
    <row r="250" customFormat="false" ht="15" hidden="false" customHeight="false" outlineLevel="0" collapsed="false">
      <c r="A250" s="15" t="n">
        <v>249</v>
      </c>
      <c r="B250" s="15" t="n">
        <f aca="false">INT((A250-1)/12)+1</f>
        <v>21</v>
      </c>
      <c r="C250" s="15" t="n">
        <f aca="false">MIN(Inputs!$C$4+B250-1,99)</f>
        <v>94</v>
      </c>
      <c r="D250" s="55" t="n">
        <f aca="false">Inputs!$C$30</f>
        <v>0.07</v>
      </c>
      <c r="E250" s="15" t="n">
        <f aca="false">R249</f>
        <v>1</v>
      </c>
      <c r="F250" s="56" t="n">
        <f aca="false">Q249</f>
        <v>0</v>
      </c>
      <c r="G250" s="56" t="n">
        <f aca="false">IF(AND(MOD(A250-1,12)=0,B250&lt;=Inputs!$C$7,E250=0),Inputs!$C$6,0)</f>
        <v>0</v>
      </c>
      <c r="H250" s="56" t="n">
        <f aca="false">IF(B250=1,G250*Inputs!$C$9,0)</f>
        <v>0</v>
      </c>
      <c r="I250" s="56" t="n">
        <f aca="false">I249+G250</f>
        <v>120000</v>
      </c>
      <c r="J250" s="56" t="n">
        <f aca="false">(F250+G250+H250)*((1+D250)^(1/12)-1)</f>
        <v>0</v>
      </c>
      <c r="K250" s="56" t="n">
        <f aca="false">(F250+G250+H250+J250)*(Inputs!$C$14+IF(B250&lt;=10,Inputs!$C$12,Inputs!$C$13))/12</f>
        <v>0</v>
      </c>
      <c r="L250" s="56" t="n">
        <f aca="false">IF(OR(E250=1,A250&lt;=Inputs!$C$15),0,MAX(Inputs!$C$8*I250-(F250+G250+H250+J250-K250),0))</f>
        <v>0</v>
      </c>
      <c r="M250" s="56" t="n">
        <f aca="false">L250*INDEX(Rates!$B$2:$C$101,C250+1,IF(Inputs!$C$5="Male",1,2))/1000/12*Inputs!$C$16</f>
        <v>0</v>
      </c>
      <c r="N250" s="56" t="n">
        <f aca="false">IF($V$1=1,MAX(F250+G250+H250+J250-K250-M250,0)*Inputs!$C$22/12,0)</f>
        <v>0</v>
      </c>
      <c r="O250" s="56" t="n">
        <f aca="false">IF(AND(MOD(A250,12)=0,B250&gt;=Inputs!$C$18),MAX(F250+G250+H250+J250-K250-M250-N250,0)*Inputs!$C$17,0)</f>
        <v>0</v>
      </c>
      <c r="P250" s="56" t="n">
        <f aca="false">F250+G250+H250+J250-K250-M250-N250+O250</f>
        <v>0</v>
      </c>
      <c r="Q250" s="56" t="n">
        <f aca="false">IF(OR(E250=1,P250&lt;=0),0,P250)</f>
        <v>0</v>
      </c>
      <c r="R250" s="15" t="n">
        <f aca="false">IF(OR(E250=1,AND(P250&lt;=0,I250&gt;0)),1,0)</f>
        <v>1</v>
      </c>
      <c r="S250" s="15" t="n">
        <f aca="false">IF(L250&gt;0,1,0)</f>
        <v>0</v>
      </c>
    </row>
    <row r="251" customFormat="false" ht="15" hidden="false" customHeight="false" outlineLevel="0" collapsed="false">
      <c r="A251" s="15" t="n">
        <v>250</v>
      </c>
      <c r="B251" s="15" t="n">
        <f aca="false">INT((A251-1)/12)+1</f>
        <v>21</v>
      </c>
      <c r="C251" s="15" t="n">
        <f aca="false">MIN(Inputs!$C$4+B251-1,99)</f>
        <v>94</v>
      </c>
      <c r="D251" s="55" t="n">
        <f aca="false">Inputs!$C$30</f>
        <v>0.07</v>
      </c>
      <c r="E251" s="15" t="n">
        <f aca="false">R250</f>
        <v>1</v>
      </c>
      <c r="F251" s="56" t="n">
        <f aca="false">Q250</f>
        <v>0</v>
      </c>
      <c r="G251" s="56" t="n">
        <f aca="false">IF(AND(MOD(A251-1,12)=0,B251&lt;=Inputs!$C$7,E251=0),Inputs!$C$6,0)</f>
        <v>0</v>
      </c>
      <c r="H251" s="56" t="n">
        <f aca="false">IF(B251=1,G251*Inputs!$C$9,0)</f>
        <v>0</v>
      </c>
      <c r="I251" s="56" t="n">
        <f aca="false">I250+G251</f>
        <v>120000</v>
      </c>
      <c r="J251" s="56" t="n">
        <f aca="false">(F251+G251+H251)*((1+D251)^(1/12)-1)</f>
        <v>0</v>
      </c>
      <c r="K251" s="56" t="n">
        <f aca="false">(F251+G251+H251+J251)*(Inputs!$C$14+IF(B251&lt;=10,Inputs!$C$12,Inputs!$C$13))/12</f>
        <v>0</v>
      </c>
      <c r="L251" s="56" t="n">
        <f aca="false">IF(OR(E251=1,A251&lt;=Inputs!$C$15),0,MAX(Inputs!$C$8*I251-(F251+G251+H251+J251-K251),0))</f>
        <v>0</v>
      </c>
      <c r="M251" s="56" t="n">
        <f aca="false">L251*INDEX(Rates!$B$2:$C$101,C251+1,IF(Inputs!$C$5="Male",1,2))/1000/12*Inputs!$C$16</f>
        <v>0</v>
      </c>
      <c r="N251" s="56" t="n">
        <f aca="false">IF($V$1=1,MAX(F251+G251+H251+J251-K251-M251,0)*Inputs!$C$22/12,0)</f>
        <v>0</v>
      </c>
      <c r="O251" s="56" t="n">
        <f aca="false">IF(AND(MOD(A251,12)=0,B251&gt;=Inputs!$C$18),MAX(F251+G251+H251+J251-K251-M251-N251,0)*Inputs!$C$17,0)</f>
        <v>0</v>
      </c>
      <c r="P251" s="56" t="n">
        <f aca="false">F251+G251+H251+J251-K251-M251-N251+O251</f>
        <v>0</v>
      </c>
      <c r="Q251" s="56" t="n">
        <f aca="false">IF(OR(E251=1,P251&lt;=0),0,P251)</f>
        <v>0</v>
      </c>
      <c r="R251" s="15" t="n">
        <f aca="false">IF(OR(E251=1,AND(P251&lt;=0,I251&gt;0)),1,0)</f>
        <v>1</v>
      </c>
      <c r="S251" s="15" t="n">
        <f aca="false">IF(L251&gt;0,1,0)</f>
        <v>0</v>
      </c>
    </row>
    <row r="252" customFormat="false" ht="15" hidden="false" customHeight="false" outlineLevel="0" collapsed="false">
      <c r="A252" s="15" t="n">
        <v>251</v>
      </c>
      <c r="B252" s="15" t="n">
        <f aca="false">INT((A252-1)/12)+1</f>
        <v>21</v>
      </c>
      <c r="C252" s="15" t="n">
        <f aca="false">MIN(Inputs!$C$4+B252-1,99)</f>
        <v>94</v>
      </c>
      <c r="D252" s="55" t="n">
        <f aca="false">Inputs!$C$30</f>
        <v>0.07</v>
      </c>
      <c r="E252" s="15" t="n">
        <f aca="false">R251</f>
        <v>1</v>
      </c>
      <c r="F252" s="56" t="n">
        <f aca="false">Q251</f>
        <v>0</v>
      </c>
      <c r="G252" s="56" t="n">
        <f aca="false">IF(AND(MOD(A252-1,12)=0,B252&lt;=Inputs!$C$7,E252=0),Inputs!$C$6,0)</f>
        <v>0</v>
      </c>
      <c r="H252" s="56" t="n">
        <f aca="false">IF(B252=1,G252*Inputs!$C$9,0)</f>
        <v>0</v>
      </c>
      <c r="I252" s="56" t="n">
        <f aca="false">I251+G252</f>
        <v>120000</v>
      </c>
      <c r="J252" s="56" t="n">
        <f aca="false">(F252+G252+H252)*((1+D252)^(1/12)-1)</f>
        <v>0</v>
      </c>
      <c r="K252" s="56" t="n">
        <f aca="false">(F252+G252+H252+J252)*(Inputs!$C$14+IF(B252&lt;=10,Inputs!$C$12,Inputs!$C$13))/12</f>
        <v>0</v>
      </c>
      <c r="L252" s="56" t="n">
        <f aca="false">IF(OR(E252=1,A252&lt;=Inputs!$C$15),0,MAX(Inputs!$C$8*I252-(F252+G252+H252+J252-K252),0))</f>
        <v>0</v>
      </c>
      <c r="M252" s="56" t="n">
        <f aca="false">L252*INDEX(Rates!$B$2:$C$101,C252+1,IF(Inputs!$C$5="Male",1,2))/1000/12*Inputs!$C$16</f>
        <v>0</v>
      </c>
      <c r="N252" s="56" t="n">
        <f aca="false">IF($V$1=1,MAX(F252+G252+H252+J252-K252-M252,0)*Inputs!$C$22/12,0)</f>
        <v>0</v>
      </c>
      <c r="O252" s="56" t="n">
        <f aca="false">IF(AND(MOD(A252,12)=0,B252&gt;=Inputs!$C$18),MAX(F252+G252+H252+J252-K252-M252-N252,0)*Inputs!$C$17,0)</f>
        <v>0</v>
      </c>
      <c r="P252" s="56" t="n">
        <f aca="false">F252+G252+H252+J252-K252-M252-N252+O252</f>
        <v>0</v>
      </c>
      <c r="Q252" s="56" t="n">
        <f aca="false">IF(OR(E252=1,P252&lt;=0),0,P252)</f>
        <v>0</v>
      </c>
      <c r="R252" s="15" t="n">
        <f aca="false">IF(OR(E252=1,AND(P252&lt;=0,I252&gt;0)),1,0)</f>
        <v>1</v>
      </c>
      <c r="S252" s="15" t="n">
        <f aca="false">IF(L252&gt;0,1,0)</f>
        <v>0</v>
      </c>
    </row>
    <row r="253" customFormat="false" ht="15" hidden="false" customHeight="false" outlineLevel="0" collapsed="false">
      <c r="A253" s="15" t="n">
        <v>252</v>
      </c>
      <c r="B253" s="15" t="n">
        <f aca="false">INT((A253-1)/12)+1</f>
        <v>21</v>
      </c>
      <c r="C253" s="15" t="n">
        <f aca="false">MIN(Inputs!$C$4+B253-1,99)</f>
        <v>94</v>
      </c>
      <c r="D253" s="55" t="n">
        <f aca="false">Inputs!$C$30</f>
        <v>0.07</v>
      </c>
      <c r="E253" s="15" t="n">
        <f aca="false">R252</f>
        <v>1</v>
      </c>
      <c r="F253" s="56" t="n">
        <f aca="false">Q252</f>
        <v>0</v>
      </c>
      <c r="G253" s="56" t="n">
        <f aca="false">IF(AND(MOD(A253-1,12)=0,B253&lt;=Inputs!$C$7,E253=0),Inputs!$C$6,0)</f>
        <v>0</v>
      </c>
      <c r="H253" s="56" t="n">
        <f aca="false">IF(B253=1,G253*Inputs!$C$9,0)</f>
        <v>0</v>
      </c>
      <c r="I253" s="56" t="n">
        <f aca="false">I252+G253</f>
        <v>120000</v>
      </c>
      <c r="J253" s="56" t="n">
        <f aca="false">(F253+G253+H253)*((1+D253)^(1/12)-1)</f>
        <v>0</v>
      </c>
      <c r="K253" s="56" t="n">
        <f aca="false">(F253+G253+H253+J253)*(Inputs!$C$14+IF(B253&lt;=10,Inputs!$C$12,Inputs!$C$13))/12</f>
        <v>0</v>
      </c>
      <c r="L253" s="56" t="n">
        <f aca="false">IF(OR(E253=1,A253&lt;=Inputs!$C$15),0,MAX(Inputs!$C$8*I253-(F253+G253+H253+J253-K253),0))</f>
        <v>0</v>
      </c>
      <c r="M253" s="56" t="n">
        <f aca="false">L253*INDEX(Rates!$B$2:$C$101,C253+1,IF(Inputs!$C$5="Male",1,2))/1000/12*Inputs!$C$16</f>
        <v>0</v>
      </c>
      <c r="N253" s="56" t="n">
        <f aca="false">IF($V$1=1,MAX(F253+G253+H253+J253-K253-M253,0)*Inputs!$C$22/12,0)</f>
        <v>0</v>
      </c>
      <c r="O253" s="56" t="n">
        <f aca="false">IF(AND(MOD(A253,12)=0,B253&gt;=Inputs!$C$18),MAX(F253+G253+H253+J253-K253-M253-N253,0)*Inputs!$C$17,0)</f>
        <v>0</v>
      </c>
      <c r="P253" s="56" t="n">
        <f aca="false">F253+G253+H253+J253-K253-M253-N253+O253</f>
        <v>0</v>
      </c>
      <c r="Q253" s="56" t="n">
        <f aca="false">IF(OR(E253=1,P253&lt;=0),0,P253)</f>
        <v>0</v>
      </c>
      <c r="R253" s="15" t="n">
        <f aca="false">IF(OR(E253=1,AND(P253&lt;=0,I253&gt;0)),1,0)</f>
        <v>1</v>
      </c>
      <c r="S253" s="15" t="n">
        <f aca="false">IF(L253&gt;0,1,0)</f>
        <v>0</v>
      </c>
    </row>
    <row r="254" customFormat="false" ht="15" hidden="false" customHeight="false" outlineLevel="0" collapsed="false">
      <c r="A254" s="15" t="n">
        <v>253</v>
      </c>
      <c r="B254" s="15" t="n">
        <f aca="false">INT((A254-1)/12)+1</f>
        <v>22</v>
      </c>
      <c r="C254" s="15" t="n">
        <f aca="false">MIN(Inputs!$C$4+B254-1,99)</f>
        <v>95</v>
      </c>
      <c r="D254" s="55" t="n">
        <f aca="false">Inputs!$C$30</f>
        <v>0.07</v>
      </c>
      <c r="E254" s="15" t="n">
        <f aca="false">R253</f>
        <v>1</v>
      </c>
      <c r="F254" s="56" t="n">
        <f aca="false">Q253</f>
        <v>0</v>
      </c>
      <c r="G254" s="56" t="n">
        <f aca="false">IF(AND(MOD(A254-1,12)=0,B254&lt;=Inputs!$C$7,E254=0),Inputs!$C$6,0)</f>
        <v>0</v>
      </c>
      <c r="H254" s="56" t="n">
        <f aca="false">IF(B254=1,G254*Inputs!$C$9,0)</f>
        <v>0</v>
      </c>
      <c r="I254" s="56" t="n">
        <f aca="false">I253+G254</f>
        <v>120000</v>
      </c>
      <c r="J254" s="56" t="n">
        <f aca="false">(F254+G254+H254)*((1+D254)^(1/12)-1)</f>
        <v>0</v>
      </c>
      <c r="K254" s="56" t="n">
        <f aca="false">(F254+G254+H254+J254)*(Inputs!$C$14+IF(B254&lt;=10,Inputs!$C$12,Inputs!$C$13))/12</f>
        <v>0</v>
      </c>
      <c r="L254" s="56" t="n">
        <f aca="false">IF(OR(E254=1,A254&lt;=Inputs!$C$15),0,MAX(Inputs!$C$8*I254-(F254+G254+H254+J254-K254),0))</f>
        <v>0</v>
      </c>
      <c r="M254" s="56" t="n">
        <f aca="false">L254*INDEX(Rates!$B$2:$C$101,C254+1,IF(Inputs!$C$5="Male",1,2))/1000/12*Inputs!$C$16</f>
        <v>0</v>
      </c>
      <c r="N254" s="56" t="n">
        <f aca="false">IF($V$1=1,MAX(F254+G254+H254+J254-K254-M254,0)*Inputs!$C$22/12,0)</f>
        <v>0</v>
      </c>
      <c r="O254" s="56" t="n">
        <f aca="false">IF(AND(MOD(A254,12)=0,B254&gt;=Inputs!$C$18),MAX(F254+G254+H254+J254-K254-M254-N254,0)*Inputs!$C$17,0)</f>
        <v>0</v>
      </c>
      <c r="P254" s="56" t="n">
        <f aca="false">F254+G254+H254+J254-K254-M254-N254+O254</f>
        <v>0</v>
      </c>
      <c r="Q254" s="56" t="n">
        <f aca="false">IF(OR(E254=1,P254&lt;=0),0,P254)</f>
        <v>0</v>
      </c>
      <c r="R254" s="15" t="n">
        <f aca="false">IF(OR(E254=1,AND(P254&lt;=0,I254&gt;0)),1,0)</f>
        <v>1</v>
      </c>
      <c r="S254" s="15" t="n">
        <f aca="false">IF(L254&gt;0,1,0)</f>
        <v>0</v>
      </c>
    </row>
    <row r="255" customFormat="false" ht="15" hidden="false" customHeight="false" outlineLevel="0" collapsed="false">
      <c r="A255" s="15" t="n">
        <v>254</v>
      </c>
      <c r="B255" s="15" t="n">
        <f aca="false">INT((A255-1)/12)+1</f>
        <v>22</v>
      </c>
      <c r="C255" s="15" t="n">
        <f aca="false">MIN(Inputs!$C$4+B255-1,99)</f>
        <v>95</v>
      </c>
      <c r="D255" s="55" t="n">
        <f aca="false">Inputs!$C$30</f>
        <v>0.07</v>
      </c>
      <c r="E255" s="15" t="n">
        <f aca="false">R254</f>
        <v>1</v>
      </c>
      <c r="F255" s="56" t="n">
        <f aca="false">Q254</f>
        <v>0</v>
      </c>
      <c r="G255" s="56" t="n">
        <f aca="false">IF(AND(MOD(A255-1,12)=0,B255&lt;=Inputs!$C$7,E255=0),Inputs!$C$6,0)</f>
        <v>0</v>
      </c>
      <c r="H255" s="56" t="n">
        <f aca="false">IF(B255=1,G255*Inputs!$C$9,0)</f>
        <v>0</v>
      </c>
      <c r="I255" s="56" t="n">
        <f aca="false">I254+G255</f>
        <v>120000</v>
      </c>
      <c r="J255" s="56" t="n">
        <f aca="false">(F255+G255+H255)*((1+D255)^(1/12)-1)</f>
        <v>0</v>
      </c>
      <c r="K255" s="56" t="n">
        <f aca="false">(F255+G255+H255+J255)*(Inputs!$C$14+IF(B255&lt;=10,Inputs!$C$12,Inputs!$C$13))/12</f>
        <v>0</v>
      </c>
      <c r="L255" s="56" t="n">
        <f aca="false">IF(OR(E255=1,A255&lt;=Inputs!$C$15),0,MAX(Inputs!$C$8*I255-(F255+G255+H255+J255-K255),0))</f>
        <v>0</v>
      </c>
      <c r="M255" s="56" t="n">
        <f aca="false">L255*INDEX(Rates!$B$2:$C$101,C255+1,IF(Inputs!$C$5="Male",1,2))/1000/12*Inputs!$C$16</f>
        <v>0</v>
      </c>
      <c r="N255" s="56" t="n">
        <f aca="false">IF($V$1=1,MAX(F255+G255+H255+J255-K255-M255,0)*Inputs!$C$22/12,0)</f>
        <v>0</v>
      </c>
      <c r="O255" s="56" t="n">
        <f aca="false">IF(AND(MOD(A255,12)=0,B255&gt;=Inputs!$C$18),MAX(F255+G255+H255+J255-K255-M255-N255,0)*Inputs!$C$17,0)</f>
        <v>0</v>
      </c>
      <c r="P255" s="56" t="n">
        <f aca="false">F255+G255+H255+J255-K255-M255-N255+O255</f>
        <v>0</v>
      </c>
      <c r="Q255" s="56" t="n">
        <f aca="false">IF(OR(E255=1,P255&lt;=0),0,P255)</f>
        <v>0</v>
      </c>
      <c r="R255" s="15" t="n">
        <f aca="false">IF(OR(E255=1,AND(P255&lt;=0,I255&gt;0)),1,0)</f>
        <v>1</v>
      </c>
      <c r="S255" s="15" t="n">
        <f aca="false">IF(L255&gt;0,1,0)</f>
        <v>0</v>
      </c>
    </row>
    <row r="256" customFormat="false" ht="15" hidden="false" customHeight="false" outlineLevel="0" collapsed="false">
      <c r="A256" s="15" t="n">
        <v>255</v>
      </c>
      <c r="B256" s="15" t="n">
        <f aca="false">INT((A256-1)/12)+1</f>
        <v>22</v>
      </c>
      <c r="C256" s="15" t="n">
        <f aca="false">MIN(Inputs!$C$4+B256-1,99)</f>
        <v>95</v>
      </c>
      <c r="D256" s="55" t="n">
        <f aca="false">Inputs!$C$30</f>
        <v>0.07</v>
      </c>
      <c r="E256" s="15" t="n">
        <f aca="false">R255</f>
        <v>1</v>
      </c>
      <c r="F256" s="56" t="n">
        <f aca="false">Q255</f>
        <v>0</v>
      </c>
      <c r="G256" s="56" t="n">
        <f aca="false">IF(AND(MOD(A256-1,12)=0,B256&lt;=Inputs!$C$7,E256=0),Inputs!$C$6,0)</f>
        <v>0</v>
      </c>
      <c r="H256" s="56" t="n">
        <f aca="false">IF(B256=1,G256*Inputs!$C$9,0)</f>
        <v>0</v>
      </c>
      <c r="I256" s="56" t="n">
        <f aca="false">I255+G256</f>
        <v>120000</v>
      </c>
      <c r="J256" s="56" t="n">
        <f aca="false">(F256+G256+H256)*((1+D256)^(1/12)-1)</f>
        <v>0</v>
      </c>
      <c r="K256" s="56" t="n">
        <f aca="false">(F256+G256+H256+J256)*(Inputs!$C$14+IF(B256&lt;=10,Inputs!$C$12,Inputs!$C$13))/12</f>
        <v>0</v>
      </c>
      <c r="L256" s="56" t="n">
        <f aca="false">IF(OR(E256=1,A256&lt;=Inputs!$C$15),0,MAX(Inputs!$C$8*I256-(F256+G256+H256+J256-K256),0))</f>
        <v>0</v>
      </c>
      <c r="M256" s="56" t="n">
        <f aca="false">L256*INDEX(Rates!$B$2:$C$101,C256+1,IF(Inputs!$C$5="Male",1,2))/1000/12*Inputs!$C$16</f>
        <v>0</v>
      </c>
      <c r="N256" s="56" t="n">
        <f aca="false">IF($V$1=1,MAX(F256+G256+H256+J256-K256-M256,0)*Inputs!$C$22/12,0)</f>
        <v>0</v>
      </c>
      <c r="O256" s="56" t="n">
        <f aca="false">IF(AND(MOD(A256,12)=0,B256&gt;=Inputs!$C$18),MAX(F256+G256+H256+J256-K256-M256-N256,0)*Inputs!$C$17,0)</f>
        <v>0</v>
      </c>
      <c r="P256" s="56" t="n">
        <f aca="false">F256+G256+H256+J256-K256-M256-N256+O256</f>
        <v>0</v>
      </c>
      <c r="Q256" s="56" t="n">
        <f aca="false">IF(OR(E256=1,P256&lt;=0),0,P256)</f>
        <v>0</v>
      </c>
      <c r="R256" s="15" t="n">
        <f aca="false">IF(OR(E256=1,AND(P256&lt;=0,I256&gt;0)),1,0)</f>
        <v>1</v>
      </c>
      <c r="S256" s="15" t="n">
        <f aca="false">IF(L256&gt;0,1,0)</f>
        <v>0</v>
      </c>
    </row>
    <row r="257" customFormat="false" ht="15" hidden="false" customHeight="false" outlineLevel="0" collapsed="false">
      <c r="A257" s="15" t="n">
        <v>256</v>
      </c>
      <c r="B257" s="15" t="n">
        <f aca="false">INT((A257-1)/12)+1</f>
        <v>22</v>
      </c>
      <c r="C257" s="15" t="n">
        <f aca="false">MIN(Inputs!$C$4+B257-1,99)</f>
        <v>95</v>
      </c>
      <c r="D257" s="55" t="n">
        <f aca="false">Inputs!$C$30</f>
        <v>0.07</v>
      </c>
      <c r="E257" s="15" t="n">
        <f aca="false">R256</f>
        <v>1</v>
      </c>
      <c r="F257" s="56" t="n">
        <f aca="false">Q256</f>
        <v>0</v>
      </c>
      <c r="G257" s="56" t="n">
        <f aca="false">IF(AND(MOD(A257-1,12)=0,B257&lt;=Inputs!$C$7,E257=0),Inputs!$C$6,0)</f>
        <v>0</v>
      </c>
      <c r="H257" s="56" t="n">
        <f aca="false">IF(B257=1,G257*Inputs!$C$9,0)</f>
        <v>0</v>
      </c>
      <c r="I257" s="56" t="n">
        <f aca="false">I256+G257</f>
        <v>120000</v>
      </c>
      <c r="J257" s="56" t="n">
        <f aca="false">(F257+G257+H257)*((1+D257)^(1/12)-1)</f>
        <v>0</v>
      </c>
      <c r="K257" s="56" t="n">
        <f aca="false">(F257+G257+H257+J257)*(Inputs!$C$14+IF(B257&lt;=10,Inputs!$C$12,Inputs!$C$13))/12</f>
        <v>0</v>
      </c>
      <c r="L257" s="56" t="n">
        <f aca="false">IF(OR(E257=1,A257&lt;=Inputs!$C$15),0,MAX(Inputs!$C$8*I257-(F257+G257+H257+J257-K257),0))</f>
        <v>0</v>
      </c>
      <c r="M257" s="56" t="n">
        <f aca="false">L257*INDEX(Rates!$B$2:$C$101,C257+1,IF(Inputs!$C$5="Male",1,2))/1000/12*Inputs!$C$16</f>
        <v>0</v>
      </c>
      <c r="N257" s="56" t="n">
        <f aca="false">IF($V$1=1,MAX(F257+G257+H257+J257-K257-M257,0)*Inputs!$C$22/12,0)</f>
        <v>0</v>
      </c>
      <c r="O257" s="56" t="n">
        <f aca="false">IF(AND(MOD(A257,12)=0,B257&gt;=Inputs!$C$18),MAX(F257+G257+H257+J257-K257-M257-N257,0)*Inputs!$C$17,0)</f>
        <v>0</v>
      </c>
      <c r="P257" s="56" t="n">
        <f aca="false">F257+G257+H257+J257-K257-M257-N257+O257</f>
        <v>0</v>
      </c>
      <c r="Q257" s="56" t="n">
        <f aca="false">IF(OR(E257=1,P257&lt;=0),0,P257)</f>
        <v>0</v>
      </c>
      <c r="R257" s="15" t="n">
        <f aca="false">IF(OR(E257=1,AND(P257&lt;=0,I257&gt;0)),1,0)</f>
        <v>1</v>
      </c>
      <c r="S257" s="15" t="n">
        <f aca="false">IF(L257&gt;0,1,0)</f>
        <v>0</v>
      </c>
    </row>
    <row r="258" customFormat="false" ht="15" hidden="false" customHeight="false" outlineLevel="0" collapsed="false">
      <c r="A258" s="15" t="n">
        <v>257</v>
      </c>
      <c r="B258" s="15" t="n">
        <f aca="false">INT((A258-1)/12)+1</f>
        <v>22</v>
      </c>
      <c r="C258" s="15" t="n">
        <f aca="false">MIN(Inputs!$C$4+B258-1,99)</f>
        <v>95</v>
      </c>
      <c r="D258" s="55" t="n">
        <f aca="false">Inputs!$C$30</f>
        <v>0.07</v>
      </c>
      <c r="E258" s="15" t="n">
        <f aca="false">R257</f>
        <v>1</v>
      </c>
      <c r="F258" s="56" t="n">
        <f aca="false">Q257</f>
        <v>0</v>
      </c>
      <c r="G258" s="56" t="n">
        <f aca="false">IF(AND(MOD(A258-1,12)=0,B258&lt;=Inputs!$C$7,E258=0),Inputs!$C$6,0)</f>
        <v>0</v>
      </c>
      <c r="H258" s="56" t="n">
        <f aca="false">IF(B258=1,G258*Inputs!$C$9,0)</f>
        <v>0</v>
      </c>
      <c r="I258" s="56" t="n">
        <f aca="false">I257+G258</f>
        <v>120000</v>
      </c>
      <c r="J258" s="56" t="n">
        <f aca="false">(F258+G258+H258)*((1+D258)^(1/12)-1)</f>
        <v>0</v>
      </c>
      <c r="K258" s="56" t="n">
        <f aca="false">(F258+G258+H258+J258)*(Inputs!$C$14+IF(B258&lt;=10,Inputs!$C$12,Inputs!$C$13))/12</f>
        <v>0</v>
      </c>
      <c r="L258" s="56" t="n">
        <f aca="false">IF(OR(E258=1,A258&lt;=Inputs!$C$15),0,MAX(Inputs!$C$8*I258-(F258+G258+H258+J258-K258),0))</f>
        <v>0</v>
      </c>
      <c r="M258" s="56" t="n">
        <f aca="false">L258*INDEX(Rates!$B$2:$C$101,C258+1,IF(Inputs!$C$5="Male",1,2))/1000/12*Inputs!$C$16</f>
        <v>0</v>
      </c>
      <c r="N258" s="56" t="n">
        <f aca="false">IF($V$1=1,MAX(F258+G258+H258+J258-K258-M258,0)*Inputs!$C$22/12,0)</f>
        <v>0</v>
      </c>
      <c r="O258" s="56" t="n">
        <f aca="false">IF(AND(MOD(A258,12)=0,B258&gt;=Inputs!$C$18),MAX(F258+G258+H258+J258-K258-M258-N258,0)*Inputs!$C$17,0)</f>
        <v>0</v>
      </c>
      <c r="P258" s="56" t="n">
        <f aca="false">F258+G258+H258+J258-K258-M258-N258+O258</f>
        <v>0</v>
      </c>
      <c r="Q258" s="56" t="n">
        <f aca="false">IF(OR(E258=1,P258&lt;=0),0,P258)</f>
        <v>0</v>
      </c>
      <c r="R258" s="15" t="n">
        <f aca="false">IF(OR(E258=1,AND(P258&lt;=0,I258&gt;0)),1,0)</f>
        <v>1</v>
      </c>
      <c r="S258" s="15" t="n">
        <f aca="false">IF(L258&gt;0,1,0)</f>
        <v>0</v>
      </c>
    </row>
    <row r="259" customFormat="false" ht="15" hidden="false" customHeight="false" outlineLevel="0" collapsed="false">
      <c r="A259" s="15" t="n">
        <v>258</v>
      </c>
      <c r="B259" s="15" t="n">
        <f aca="false">INT((A259-1)/12)+1</f>
        <v>22</v>
      </c>
      <c r="C259" s="15" t="n">
        <f aca="false">MIN(Inputs!$C$4+B259-1,99)</f>
        <v>95</v>
      </c>
      <c r="D259" s="55" t="n">
        <f aca="false">Inputs!$C$30</f>
        <v>0.07</v>
      </c>
      <c r="E259" s="15" t="n">
        <f aca="false">R258</f>
        <v>1</v>
      </c>
      <c r="F259" s="56" t="n">
        <f aca="false">Q258</f>
        <v>0</v>
      </c>
      <c r="G259" s="56" t="n">
        <f aca="false">IF(AND(MOD(A259-1,12)=0,B259&lt;=Inputs!$C$7,E259=0),Inputs!$C$6,0)</f>
        <v>0</v>
      </c>
      <c r="H259" s="56" t="n">
        <f aca="false">IF(B259=1,G259*Inputs!$C$9,0)</f>
        <v>0</v>
      </c>
      <c r="I259" s="56" t="n">
        <f aca="false">I258+G259</f>
        <v>120000</v>
      </c>
      <c r="J259" s="56" t="n">
        <f aca="false">(F259+G259+H259)*((1+D259)^(1/12)-1)</f>
        <v>0</v>
      </c>
      <c r="K259" s="56" t="n">
        <f aca="false">(F259+G259+H259+J259)*(Inputs!$C$14+IF(B259&lt;=10,Inputs!$C$12,Inputs!$C$13))/12</f>
        <v>0</v>
      </c>
      <c r="L259" s="56" t="n">
        <f aca="false">IF(OR(E259=1,A259&lt;=Inputs!$C$15),0,MAX(Inputs!$C$8*I259-(F259+G259+H259+J259-K259),0))</f>
        <v>0</v>
      </c>
      <c r="M259" s="56" t="n">
        <f aca="false">L259*INDEX(Rates!$B$2:$C$101,C259+1,IF(Inputs!$C$5="Male",1,2))/1000/12*Inputs!$C$16</f>
        <v>0</v>
      </c>
      <c r="N259" s="56" t="n">
        <f aca="false">IF($V$1=1,MAX(F259+G259+H259+J259-K259-M259,0)*Inputs!$C$22/12,0)</f>
        <v>0</v>
      </c>
      <c r="O259" s="56" t="n">
        <f aca="false">IF(AND(MOD(A259,12)=0,B259&gt;=Inputs!$C$18),MAX(F259+G259+H259+J259-K259-M259-N259,0)*Inputs!$C$17,0)</f>
        <v>0</v>
      </c>
      <c r="P259" s="56" t="n">
        <f aca="false">F259+G259+H259+J259-K259-M259-N259+O259</f>
        <v>0</v>
      </c>
      <c r="Q259" s="56" t="n">
        <f aca="false">IF(OR(E259=1,P259&lt;=0),0,P259)</f>
        <v>0</v>
      </c>
      <c r="R259" s="15" t="n">
        <f aca="false">IF(OR(E259=1,AND(P259&lt;=0,I259&gt;0)),1,0)</f>
        <v>1</v>
      </c>
      <c r="S259" s="15" t="n">
        <f aca="false">IF(L259&gt;0,1,0)</f>
        <v>0</v>
      </c>
    </row>
    <row r="260" customFormat="false" ht="15" hidden="false" customHeight="false" outlineLevel="0" collapsed="false">
      <c r="A260" s="15" t="n">
        <v>259</v>
      </c>
      <c r="B260" s="15" t="n">
        <f aca="false">INT((A260-1)/12)+1</f>
        <v>22</v>
      </c>
      <c r="C260" s="15" t="n">
        <f aca="false">MIN(Inputs!$C$4+B260-1,99)</f>
        <v>95</v>
      </c>
      <c r="D260" s="55" t="n">
        <f aca="false">Inputs!$C$30</f>
        <v>0.07</v>
      </c>
      <c r="E260" s="15" t="n">
        <f aca="false">R259</f>
        <v>1</v>
      </c>
      <c r="F260" s="56" t="n">
        <f aca="false">Q259</f>
        <v>0</v>
      </c>
      <c r="G260" s="56" t="n">
        <f aca="false">IF(AND(MOD(A260-1,12)=0,B260&lt;=Inputs!$C$7,E260=0),Inputs!$C$6,0)</f>
        <v>0</v>
      </c>
      <c r="H260" s="56" t="n">
        <f aca="false">IF(B260=1,G260*Inputs!$C$9,0)</f>
        <v>0</v>
      </c>
      <c r="I260" s="56" t="n">
        <f aca="false">I259+G260</f>
        <v>120000</v>
      </c>
      <c r="J260" s="56" t="n">
        <f aca="false">(F260+G260+H260)*((1+D260)^(1/12)-1)</f>
        <v>0</v>
      </c>
      <c r="K260" s="56" t="n">
        <f aca="false">(F260+G260+H260+J260)*(Inputs!$C$14+IF(B260&lt;=10,Inputs!$C$12,Inputs!$C$13))/12</f>
        <v>0</v>
      </c>
      <c r="L260" s="56" t="n">
        <f aca="false">IF(OR(E260=1,A260&lt;=Inputs!$C$15),0,MAX(Inputs!$C$8*I260-(F260+G260+H260+J260-K260),0))</f>
        <v>0</v>
      </c>
      <c r="M260" s="56" t="n">
        <f aca="false">L260*INDEX(Rates!$B$2:$C$101,C260+1,IF(Inputs!$C$5="Male",1,2))/1000/12*Inputs!$C$16</f>
        <v>0</v>
      </c>
      <c r="N260" s="56" t="n">
        <f aca="false">IF($V$1=1,MAX(F260+G260+H260+J260-K260-M260,0)*Inputs!$C$22/12,0)</f>
        <v>0</v>
      </c>
      <c r="O260" s="56" t="n">
        <f aca="false">IF(AND(MOD(A260,12)=0,B260&gt;=Inputs!$C$18),MAX(F260+G260+H260+J260-K260-M260-N260,0)*Inputs!$C$17,0)</f>
        <v>0</v>
      </c>
      <c r="P260" s="56" t="n">
        <f aca="false">F260+G260+H260+J260-K260-M260-N260+O260</f>
        <v>0</v>
      </c>
      <c r="Q260" s="56" t="n">
        <f aca="false">IF(OR(E260=1,P260&lt;=0),0,P260)</f>
        <v>0</v>
      </c>
      <c r="R260" s="15" t="n">
        <f aca="false">IF(OR(E260=1,AND(P260&lt;=0,I260&gt;0)),1,0)</f>
        <v>1</v>
      </c>
      <c r="S260" s="15" t="n">
        <f aca="false">IF(L260&gt;0,1,0)</f>
        <v>0</v>
      </c>
    </row>
    <row r="261" customFormat="false" ht="15" hidden="false" customHeight="false" outlineLevel="0" collapsed="false">
      <c r="A261" s="15" t="n">
        <v>260</v>
      </c>
      <c r="B261" s="15" t="n">
        <f aca="false">INT((A261-1)/12)+1</f>
        <v>22</v>
      </c>
      <c r="C261" s="15" t="n">
        <f aca="false">MIN(Inputs!$C$4+B261-1,99)</f>
        <v>95</v>
      </c>
      <c r="D261" s="55" t="n">
        <f aca="false">Inputs!$C$30</f>
        <v>0.07</v>
      </c>
      <c r="E261" s="15" t="n">
        <f aca="false">R260</f>
        <v>1</v>
      </c>
      <c r="F261" s="56" t="n">
        <f aca="false">Q260</f>
        <v>0</v>
      </c>
      <c r="G261" s="56" t="n">
        <f aca="false">IF(AND(MOD(A261-1,12)=0,B261&lt;=Inputs!$C$7,E261=0),Inputs!$C$6,0)</f>
        <v>0</v>
      </c>
      <c r="H261" s="56" t="n">
        <f aca="false">IF(B261=1,G261*Inputs!$C$9,0)</f>
        <v>0</v>
      </c>
      <c r="I261" s="56" t="n">
        <f aca="false">I260+G261</f>
        <v>120000</v>
      </c>
      <c r="J261" s="56" t="n">
        <f aca="false">(F261+G261+H261)*((1+D261)^(1/12)-1)</f>
        <v>0</v>
      </c>
      <c r="K261" s="56" t="n">
        <f aca="false">(F261+G261+H261+J261)*(Inputs!$C$14+IF(B261&lt;=10,Inputs!$C$12,Inputs!$C$13))/12</f>
        <v>0</v>
      </c>
      <c r="L261" s="56" t="n">
        <f aca="false">IF(OR(E261=1,A261&lt;=Inputs!$C$15),0,MAX(Inputs!$C$8*I261-(F261+G261+H261+J261-K261),0))</f>
        <v>0</v>
      </c>
      <c r="M261" s="56" t="n">
        <f aca="false">L261*INDEX(Rates!$B$2:$C$101,C261+1,IF(Inputs!$C$5="Male",1,2))/1000/12*Inputs!$C$16</f>
        <v>0</v>
      </c>
      <c r="N261" s="56" t="n">
        <f aca="false">IF($V$1=1,MAX(F261+G261+H261+J261-K261-M261,0)*Inputs!$C$22/12,0)</f>
        <v>0</v>
      </c>
      <c r="O261" s="56" t="n">
        <f aca="false">IF(AND(MOD(A261,12)=0,B261&gt;=Inputs!$C$18),MAX(F261+G261+H261+J261-K261-M261-N261,0)*Inputs!$C$17,0)</f>
        <v>0</v>
      </c>
      <c r="P261" s="56" t="n">
        <f aca="false">F261+G261+H261+J261-K261-M261-N261+O261</f>
        <v>0</v>
      </c>
      <c r="Q261" s="56" t="n">
        <f aca="false">IF(OR(E261=1,P261&lt;=0),0,P261)</f>
        <v>0</v>
      </c>
      <c r="R261" s="15" t="n">
        <f aca="false">IF(OR(E261=1,AND(P261&lt;=0,I261&gt;0)),1,0)</f>
        <v>1</v>
      </c>
      <c r="S261" s="15" t="n">
        <f aca="false">IF(L261&gt;0,1,0)</f>
        <v>0</v>
      </c>
    </row>
    <row r="262" customFormat="false" ht="15" hidden="false" customHeight="false" outlineLevel="0" collapsed="false">
      <c r="A262" s="15" t="n">
        <v>261</v>
      </c>
      <c r="B262" s="15" t="n">
        <f aca="false">INT((A262-1)/12)+1</f>
        <v>22</v>
      </c>
      <c r="C262" s="15" t="n">
        <f aca="false">MIN(Inputs!$C$4+B262-1,99)</f>
        <v>95</v>
      </c>
      <c r="D262" s="55" t="n">
        <f aca="false">Inputs!$C$30</f>
        <v>0.07</v>
      </c>
      <c r="E262" s="15" t="n">
        <f aca="false">R261</f>
        <v>1</v>
      </c>
      <c r="F262" s="56" t="n">
        <f aca="false">Q261</f>
        <v>0</v>
      </c>
      <c r="G262" s="56" t="n">
        <f aca="false">IF(AND(MOD(A262-1,12)=0,B262&lt;=Inputs!$C$7,E262=0),Inputs!$C$6,0)</f>
        <v>0</v>
      </c>
      <c r="H262" s="56" t="n">
        <f aca="false">IF(B262=1,G262*Inputs!$C$9,0)</f>
        <v>0</v>
      </c>
      <c r="I262" s="56" t="n">
        <f aca="false">I261+G262</f>
        <v>120000</v>
      </c>
      <c r="J262" s="56" t="n">
        <f aca="false">(F262+G262+H262)*((1+D262)^(1/12)-1)</f>
        <v>0</v>
      </c>
      <c r="K262" s="56" t="n">
        <f aca="false">(F262+G262+H262+J262)*(Inputs!$C$14+IF(B262&lt;=10,Inputs!$C$12,Inputs!$C$13))/12</f>
        <v>0</v>
      </c>
      <c r="L262" s="56" t="n">
        <f aca="false">IF(OR(E262=1,A262&lt;=Inputs!$C$15),0,MAX(Inputs!$C$8*I262-(F262+G262+H262+J262-K262),0))</f>
        <v>0</v>
      </c>
      <c r="M262" s="56" t="n">
        <f aca="false">L262*INDEX(Rates!$B$2:$C$101,C262+1,IF(Inputs!$C$5="Male",1,2))/1000/12*Inputs!$C$16</f>
        <v>0</v>
      </c>
      <c r="N262" s="56" t="n">
        <f aca="false">IF($V$1=1,MAX(F262+G262+H262+J262-K262-M262,0)*Inputs!$C$22/12,0)</f>
        <v>0</v>
      </c>
      <c r="O262" s="56" t="n">
        <f aca="false">IF(AND(MOD(A262,12)=0,B262&gt;=Inputs!$C$18),MAX(F262+G262+H262+J262-K262-M262-N262,0)*Inputs!$C$17,0)</f>
        <v>0</v>
      </c>
      <c r="P262" s="56" t="n">
        <f aca="false">F262+G262+H262+J262-K262-M262-N262+O262</f>
        <v>0</v>
      </c>
      <c r="Q262" s="56" t="n">
        <f aca="false">IF(OR(E262=1,P262&lt;=0),0,P262)</f>
        <v>0</v>
      </c>
      <c r="R262" s="15" t="n">
        <f aca="false">IF(OR(E262=1,AND(P262&lt;=0,I262&gt;0)),1,0)</f>
        <v>1</v>
      </c>
      <c r="S262" s="15" t="n">
        <f aca="false">IF(L262&gt;0,1,0)</f>
        <v>0</v>
      </c>
    </row>
    <row r="263" customFormat="false" ht="15" hidden="false" customHeight="false" outlineLevel="0" collapsed="false">
      <c r="A263" s="15" t="n">
        <v>262</v>
      </c>
      <c r="B263" s="15" t="n">
        <f aca="false">INT((A263-1)/12)+1</f>
        <v>22</v>
      </c>
      <c r="C263" s="15" t="n">
        <f aca="false">MIN(Inputs!$C$4+B263-1,99)</f>
        <v>95</v>
      </c>
      <c r="D263" s="55" t="n">
        <f aca="false">Inputs!$C$30</f>
        <v>0.07</v>
      </c>
      <c r="E263" s="15" t="n">
        <f aca="false">R262</f>
        <v>1</v>
      </c>
      <c r="F263" s="56" t="n">
        <f aca="false">Q262</f>
        <v>0</v>
      </c>
      <c r="G263" s="56" t="n">
        <f aca="false">IF(AND(MOD(A263-1,12)=0,B263&lt;=Inputs!$C$7,E263=0),Inputs!$C$6,0)</f>
        <v>0</v>
      </c>
      <c r="H263" s="56" t="n">
        <f aca="false">IF(B263=1,G263*Inputs!$C$9,0)</f>
        <v>0</v>
      </c>
      <c r="I263" s="56" t="n">
        <f aca="false">I262+G263</f>
        <v>120000</v>
      </c>
      <c r="J263" s="56" t="n">
        <f aca="false">(F263+G263+H263)*((1+D263)^(1/12)-1)</f>
        <v>0</v>
      </c>
      <c r="K263" s="56" t="n">
        <f aca="false">(F263+G263+H263+J263)*(Inputs!$C$14+IF(B263&lt;=10,Inputs!$C$12,Inputs!$C$13))/12</f>
        <v>0</v>
      </c>
      <c r="L263" s="56" t="n">
        <f aca="false">IF(OR(E263=1,A263&lt;=Inputs!$C$15),0,MAX(Inputs!$C$8*I263-(F263+G263+H263+J263-K263),0))</f>
        <v>0</v>
      </c>
      <c r="M263" s="56" t="n">
        <f aca="false">L263*INDEX(Rates!$B$2:$C$101,C263+1,IF(Inputs!$C$5="Male",1,2))/1000/12*Inputs!$C$16</f>
        <v>0</v>
      </c>
      <c r="N263" s="56" t="n">
        <f aca="false">IF($V$1=1,MAX(F263+G263+H263+J263-K263-M263,0)*Inputs!$C$22/12,0)</f>
        <v>0</v>
      </c>
      <c r="O263" s="56" t="n">
        <f aca="false">IF(AND(MOD(A263,12)=0,B263&gt;=Inputs!$C$18),MAX(F263+G263+H263+J263-K263-M263-N263,0)*Inputs!$C$17,0)</f>
        <v>0</v>
      </c>
      <c r="P263" s="56" t="n">
        <f aca="false">F263+G263+H263+J263-K263-M263-N263+O263</f>
        <v>0</v>
      </c>
      <c r="Q263" s="56" t="n">
        <f aca="false">IF(OR(E263=1,P263&lt;=0),0,P263)</f>
        <v>0</v>
      </c>
      <c r="R263" s="15" t="n">
        <f aca="false">IF(OR(E263=1,AND(P263&lt;=0,I263&gt;0)),1,0)</f>
        <v>1</v>
      </c>
      <c r="S263" s="15" t="n">
        <f aca="false">IF(L263&gt;0,1,0)</f>
        <v>0</v>
      </c>
    </row>
    <row r="264" customFormat="false" ht="15" hidden="false" customHeight="false" outlineLevel="0" collapsed="false">
      <c r="A264" s="15" t="n">
        <v>263</v>
      </c>
      <c r="B264" s="15" t="n">
        <f aca="false">INT((A264-1)/12)+1</f>
        <v>22</v>
      </c>
      <c r="C264" s="15" t="n">
        <f aca="false">MIN(Inputs!$C$4+B264-1,99)</f>
        <v>95</v>
      </c>
      <c r="D264" s="55" t="n">
        <f aca="false">Inputs!$C$30</f>
        <v>0.07</v>
      </c>
      <c r="E264" s="15" t="n">
        <f aca="false">R263</f>
        <v>1</v>
      </c>
      <c r="F264" s="56" t="n">
        <f aca="false">Q263</f>
        <v>0</v>
      </c>
      <c r="G264" s="56" t="n">
        <f aca="false">IF(AND(MOD(A264-1,12)=0,B264&lt;=Inputs!$C$7,E264=0),Inputs!$C$6,0)</f>
        <v>0</v>
      </c>
      <c r="H264" s="56" t="n">
        <f aca="false">IF(B264=1,G264*Inputs!$C$9,0)</f>
        <v>0</v>
      </c>
      <c r="I264" s="56" t="n">
        <f aca="false">I263+G264</f>
        <v>120000</v>
      </c>
      <c r="J264" s="56" t="n">
        <f aca="false">(F264+G264+H264)*((1+D264)^(1/12)-1)</f>
        <v>0</v>
      </c>
      <c r="K264" s="56" t="n">
        <f aca="false">(F264+G264+H264+J264)*(Inputs!$C$14+IF(B264&lt;=10,Inputs!$C$12,Inputs!$C$13))/12</f>
        <v>0</v>
      </c>
      <c r="L264" s="56" t="n">
        <f aca="false">IF(OR(E264=1,A264&lt;=Inputs!$C$15),0,MAX(Inputs!$C$8*I264-(F264+G264+H264+J264-K264),0))</f>
        <v>0</v>
      </c>
      <c r="M264" s="56" t="n">
        <f aca="false">L264*INDEX(Rates!$B$2:$C$101,C264+1,IF(Inputs!$C$5="Male",1,2))/1000/12*Inputs!$C$16</f>
        <v>0</v>
      </c>
      <c r="N264" s="56" t="n">
        <f aca="false">IF($V$1=1,MAX(F264+G264+H264+J264-K264-M264,0)*Inputs!$C$22/12,0)</f>
        <v>0</v>
      </c>
      <c r="O264" s="56" t="n">
        <f aca="false">IF(AND(MOD(A264,12)=0,B264&gt;=Inputs!$C$18),MAX(F264+G264+H264+J264-K264-M264-N264,0)*Inputs!$C$17,0)</f>
        <v>0</v>
      </c>
      <c r="P264" s="56" t="n">
        <f aca="false">F264+G264+H264+J264-K264-M264-N264+O264</f>
        <v>0</v>
      </c>
      <c r="Q264" s="56" t="n">
        <f aca="false">IF(OR(E264=1,P264&lt;=0),0,P264)</f>
        <v>0</v>
      </c>
      <c r="R264" s="15" t="n">
        <f aca="false">IF(OR(E264=1,AND(P264&lt;=0,I264&gt;0)),1,0)</f>
        <v>1</v>
      </c>
      <c r="S264" s="15" t="n">
        <f aca="false">IF(L264&gt;0,1,0)</f>
        <v>0</v>
      </c>
    </row>
    <row r="265" customFormat="false" ht="15" hidden="false" customHeight="false" outlineLevel="0" collapsed="false">
      <c r="A265" s="15" t="n">
        <v>264</v>
      </c>
      <c r="B265" s="15" t="n">
        <f aca="false">INT((A265-1)/12)+1</f>
        <v>22</v>
      </c>
      <c r="C265" s="15" t="n">
        <f aca="false">MIN(Inputs!$C$4+B265-1,99)</f>
        <v>95</v>
      </c>
      <c r="D265" s="55" t="n">
        <f aca="false">Inputs!$C$30</f>
        <v>0.07</v>
      </c>
      <c r="E265" s="15" t="n">
        <f aca="false">R264</f>
        <v>1</v>
      </c>
      <c r="F265" s="56" t="n">
        <f aca="false">Q264</f>
        <v>0</v>
      </c>
      <c r="G265" s="56" t="n">
        <f aca="false">IF(AND(MOD(A265-1,12)=0,B265&lt;=Inputs!$C$7,E265=0),Inputs!$C$6,0)</f>
        <v>0</v>
      </c>
      <c r="H265" s="56" t="n">
        <f aca="false">IF(B265=1,G265*Inputs!$C$9,0)</f>
        <v>0</v>
      </c>
      <c r="I265" s="56" t="n">
        <f aca="false">I264+G265</f>
        <v>120000</v>
      </c>
      <c r="J265" s="56" t="n">
        <f aca="false">(F265+G265+H265)*((1+D265)^(1/12)-1)</f>
        <v>0</v>
      </c>
      <c r="K265" s="56" t="n">
        <f aca="false">(F265+G265+H265+J265)*(Inputs!$C$14+IF(B265&lt;=10,Inputs!$C$12,Inputs!$C$13))/12</f>
        <v>0</v>
      </c>
      <c r="L265" s="56" t="n">
        <f aca="false">IF(OR(E265=1,A265&lt;=Inputs!$C$15),0,MAX(Inputs!$C$8*I265-(F265+G265+H265+J265-K265),0))</f>
        <v>0</v>
      </c>
      <c r="M265" s="56" t="n">
        <f aca="false">L265*INDEX(Rates!$B$2:$C$101,C265+1,IF(Inputs!$C$5="Male",1,2))/1000/12*Inputs!$C$16</f>
        <v>0</v>
      </c>
      <c r="N265" s="56" t="n">
        <f aca="false">IF($V$1=1,MAX(F265+G265+H265+J265-K265-M265,0)*Inputs!$C$22/12,0)</f>
        <v>0</v>
      </c>
      <c r="O265" s="56" t="n">
        <f aca="false">IF(AND(MOD(A265,12)=0,B265&gt;=Inputs!$C$18),MAX(F265+G265+H265+J265-K265-M265-N265,0)*Inputs!$C$17,0)</f>
        <v>0</v>
      </c>
      <c r="P265" s="56" t="n">
        <f aca="false">F265+G265+H265+J265-K265-M265-N265+O265</f>
        <v>0</v>
      </c>
      <c r="Q265" s="56" t="n">
        <f aca="false">IF(OR(E265=1,P265&lt;=0),0,P265)</f>
        <v>0</v>
      </c>
      <c r="R265" s="15" t="n">
        <f aca="false">IF(OR(E265=1,AND(P265&lt;=0,I265&gt;0)),1,0)</f>
        <v>1</v>
      </c>
      <c r="S265" s="15" t="n">
        <f aca="false">IF(L265&gt;0,1,0)</f>
        <v>0</v>
      </c>
    </row>
    <row r="266" customFormat="false" ht="15" hidden="false" customHeight="false" outlineLevel="0" collapsed="false">
      <c r="A266" s="15" t="n">
        <v>265</v>
      </c>
      <c r="B266" s="15" t="n">
        <f aca="false">INT((A266-1)/12)+1</f>
        <v>23</v>
      </c>
      <c r="C266" s="15" t="n">
        <f aca="false">MIN(Inputs!$C$4+B266-1,99)</f>
        <v>96</v>
      </c>
      <c r="D266" s="55" t="n">
        <f aca="false">Inputs!$C$30</f>
        <v>0.07</v>
      </c>
      <c r="E266" s="15" t="n">
        <f aca="false">R265</f>
        <v>1</v>
      </c>
      <c r="F266" s="56" t="n">
        <f aca="false">Q265</f>
        <v>0</v>
      </c>
      <c r="G266" s="56" t="n">
        <f aca="false">IF(AND(MOD(A266-1,12)=0,B266&lt;=Inputs!$C$7,E266=0),Inputs!$C$6,0)</f>
        <v>0</v>
      </c>
      <c r="H266" s="56" t="n">
        <f aca="false">IF(B266=1,G266*Inputs!$C$9,0)</f>
        <v>0</v>
      </c>
      <c r="I266" s="56" t="n">
        <f aca="false">I265+G266</f>
        <v>120000</v>
      </c>
      <c r="J266" s="56" t="n">
        <f aca="false">(F266+G266+H266)*((1+D266)^(1/12)-1)</f>
        <v>0</v>
      </c>
      <c r="K266" s="56" t="n">
        <f aca="false">(F266+G266+H266+J266)*(Inputs!$C$14+IF(B266&lt;=10,Inputs!$C$12,Inputs!$C$13))/12</f>
        <v>0</v>
      </c>
      <c r="L266" s="56" t="n">
        <f aca="false">IF(OR(E266=1,A266&lt;=Inputs!$C$15),0,MAX(Inputs!$C$8*I266-(F266+G266+H266+J266-K266),0))</f>
        <v>0</v>
      </c>
      <c r="M266" s="56" t="n">
        <f aca="false">L266*INDEX(Rates!$B$2:$C$101,C266+1,IF(Inputs!$C$5="Male",1,2))/1000/12*Inputs!$C$16</f>
        <v>0</v>
      </c>
      <c r="N266" s="56" t="n">
        <f aca="false">IF($V$1=1,MAX(F266+G266+H266+J266-K266-M266,0)*Inputs!$C$22/12,0)</f>
        <v>0</v>
      </c>
      <c r="O266" s="56" t="n">
        <f aca="false">IF(AND(MOD(A266,12)=0,B266&gt;=Inputs!$C$18),MAX(F266+G266+H266+J266-K266-M266-N266,0)*Inputs!$C$17,0)</f>
        <v>0</v>
      </c>
      <c r="P266" s="56" t="n">
        <f aca="false">F266+G266+H266+J266-K266-M266-N266+O266</f>
        <v>0</v>
      </c>
      <c r="Q266" s="56" t="n">
        <f aca="false">IF(OR(E266=1,P266&lt;=0),0,P266)</f>
        <v>0</v>
      </c>
      <c r="R266" s="15" t="n">
        <f aca="false">IF(OR(E266=1,AND(P266&lt;=0,I266&gt;0)),1,0)</f>
        <v>1</v>
      </c>
      <c r="S266" s="15" t="n">
        <f aca="false">IF(L266&gt;0,1,0)</f>
        <v>0</v>
      </c>
    </row>
    <row r="267" customFormat="false" ht="15" hidden="false" customHeight="false" outlineLevel="0" collapsed="false">
      <c r="A267" s="15" t="n">
        <v>266</v>
      </c>
      <c r="B267" s="15" t="n">
        <f aca="false">INT((A267-1)/12)+1</f>
        <v>23</v>
      </c>
      <c r="C267" s="15" t="n">
        <f aca="false">MIN(Inputs!$C$4+B267-1,99)</f>
        <v>96</v>
      </c>
      <c r="D267" s="55" t="n">
        <f aca="false">Inputs!$C$30</f>
        <v>0.07</v>
      </c>
      <c r="E267" s="15" t="n">
        <f aca="false">R266</f>
        <v>1</v>
      </c>
      <c r="F267" s="56" t="n">
        <f aca="false">Q266</f>
        <v>0</v>
      </c>
      <c r="G267" s="56" t="n">
        <f aca="false">IF(AND(MOD(A267-1,12)=0,B267&lt;=Inputs!$C$7,E267=0),Inputs!$C$6,0)</f>
        <v>0</v>
      </c>
      <c r="H267" s="56" t="n">
        <f aca="false">IF(B267=1,G267*Inputs!$C$9,0)</f>
        <v>0</v>
      </c>
      <c r="I267" s="56" t="n">
        <f aca="false">I266+G267</f>
        <v>120000</v>
      </c>
      <c r="J267" s="56" t="n">
        <f aca="false">(F267+G267+H267)*((1+D267)^(1/12)-1)</f>
        <v>0</v>
      </c>
      <c r="K267" s="56" t="n">
        <f aca="false">(F267+G267+H267+J267)*(Inputs!$C$14+IF(B267&lt;=10,Inputs!$C$12,Inputs!$C$13))/12</f>
        <v>0</v>
      </c>
      <c r="L267" s="56" t="n">
        <f aca="false">IF(OR(E267=1,A267&lt;=Inputs!$C$15),0,MAX(Inputs!$C$8*I267-(F267+G267+H267+J267-K267),0))</f>
        <v>0</v>
      </c>
      <c r="M267" s="56" t="n">
        <f aca="false">L267*INDEX(Rates!$B$2:$C$101,C267+1,IF(Inputs!$C$5="Male",1,2))/1000/12*Inputs!$C$16</f>
        <v>0</v>
      </c>
      <c r="N267" s="56" t="n">
        <f aca="false">IF($V$1=1,MAX(F267+G267+H267+J267-K267-M267,0)*Inputs!$C$22/12,0)</f>
        <v>0</v>
      </c>
      <c r="O267" s="56" t="n">
        <f aca="false">IF(AND(MOD(A267,12)=0,B267&gt;=Inputs!$C$18),MAX(F267+G267+H267+J267-K267-M267-N267,0)*Inputs!$C$17,0)</f>
        <v>0</v>
      </c>
      <c r="P267" s="56" t="n">
        <f aca="false">F267+G267+H267+J267-K267-M267-N267+O267</f>
        <v>0</v>
      </c>
      <c r="Q267" s="56" t="n">
        <f aca="false">IF(OR(E267=1,P267&lt;=0),0,P267)</f>
        <v>0</v>
      </c>
      <c r="R267" s="15" t="n">
        <f aca="false">IF(OR(E267=1,AND(P267&lt;=0,I267&gt;0)),1,0)</f>
        <v>1</v>
      </c>
      <c r="S267" s="15" t="n">
        <f aca="false">IF(L267&gt;0,1,0)</f>
        <v>0</v>
      </c>
    </row>
    <row r="268" customFormat="false" ht="15" hidden="false" customHeight="false" outlineLevel="0" collapsed="false">
      <c r="A268" s="15" t="n">
        <v>267</v>
      </c>
      <c r="B268" s="15" t="n">
        <f aca="false">INT((A268-1)/12)+1</f>
        <v>23</v>
      </c>
      <c r="C268" s="15" t="n">
        <f aca="false">MIN(Inputs!$C$4+B268-1,99)</f>
        <v>96</v>
      </c>
      <c r="D268" s="55" t="n">
        <f aca="false">Inputs!$C$30</f>
        <v>0.07</v>
      </c>
      <c r="E268" s="15" t="n">
        <f aca="false">R267</f>
        <v>1</v>
      </c>
      <c r="F268" s="56" t="n">
        <f aca="false">Q267</f>
        <v>0</v>
      </c>
      <c r="G268" s="56" t="n">
        <f aca="false">IF(AND(MOD(A268-1,12)=0,B268&lt;=Inputs!$C$7,E268=0),Inputs!$C$6,0)</f>
        <v>0</v>
      </c>
      <c r="H268" s="56" t="n">
        <f aca="false">IF(B268=1,G268*Inputs!$C$9,0)</f>
        <v>0</v>
      </c>
      <c r="I268" s="56" t="n">
        <f aca="false">I267+G268</f>
        <v>120000</v>
      </c>
      <c r="J268" s="56" t="n">
        <f aca="false">(F268+G268+H268)*((1+D268)^(1/12)-1)</f>
        <v>0</v>
      </c>
      <c r="K268" s="56" t="n">
        <f aca="false">(F268+G268+H268+J268)*(Inputs!$C$14+IF(B268&lt;=10,Inputs!$C$12,Inputs!$C$13))/12</f>
        <v>0</v>
      </c>
      <c r="L268" s="56" t="n">
        <f aca="false">IF(OR(E268=1,A268&lt;=Inputs!$C$15),0,MAX(Inputs!$C$8*I268-(F268+G268+H268+J268-K268),0))</f>
        <v>0</v>
      </c>
      <c r="M268" s="56" t="n">
        <f aca="false">L268*INDEX(Rates!$B$2:$C$101,C268+1,IF(Inputs!$C$5="Male",1,2))/1000/12*Inputs!$C$16</f>
        <v>0</v>
      </c>
      <c r="N268" s="56" t="n">
        <f aca="false">IF($V$1=1,MAX(F268+G268+H268+J268-K268-M268,0)*Inputs!$C$22/12,0)</f>
        <v>0</v>
      </c>
      <c r="O268" s="56" t="n">
        <f aca="false">IF(AND(MOD(A268,12)=0,B268&gt;=Inputs!$C$18),MAX(F268+G268+H268+J268-K268-M268-N268,0)*Inputs!$C$17,0)</f>
        <v>0</v>
      </c>
      <c r="P268" s="56" t="n">
        <f aca="false">F268+G268+H268+J268-K268-M268-N268+O268</f>
        <v>0</v>
      </c>
      <c r="Q268" s="56" t="n">
        <f aca="false">IF(OR(E268=1,P268&lt;=0),0,P268)</f>
        <v>0</v>
      </c>
      <c r="R268" s="15" t="n">
        <f aca="false">IF(OR(E268=1,AND(P268&lt;=0,I268&gt;0)),1,0)</f>
        <v>1</v>
      </c>
      <c r="S268" s="15" t="n">
        <f aca="false">IF(L268&gt;0,1,0)</f>
        <v>0</v>
      </c>
    </row>
    <row r="269" customFormat="false" ht="15" hidden="false" customHeight="false" outlineLevel="0" collapsed="false">
      <c r="A269" s="15" t="n">
        <v>268</v>
      </c>
      <c r="B269" s="15" t="n">
        <f aca="false">INT((A269-1)/12)+1</f>
        <v>23</v>
      </c>
      <c r="C269" s="15" t="n">
        <f aca="false">MIN(Inputs!$C$4+B269-1,99)</f>
        <v>96</v>
      </c>
      <c r="D269" s="55" t="n">
        <f aca="false">Inputs!$C$30</f>
        <v>0.07</v>
      </c>
      <c r="E269" s="15" t="n">
        <f aca="false">R268</f>
        <v>1</v>
      </c>
      <c r="F269" s="56" t="n">
        <f aca="false">Q268</f>
        <v>0</v>
      </c>
      <c r="G269" s="56" t="n">
        <f aca="false">IF(AND(MOD(A269-1,12)=0,B269&lt;=Inputs!$C$7,E269=0),Inputs!$C$6,0)</f>
        <v>0</v>
      </c>
      <c r="H269" s="56" t="n">
        <f aca="false">IF(B269=1,G269*Inputs!$C$9,0)</f>
        <v>0</v>
      </c>
      <c r="I269" s="56" t="n">
        <f aca="false">I268+G269</f>
        <v>120000</v>
      </c>
      <c r="J269" s="56" t="n">
        <f aca="false">(F269+G269+H269)*((1+D269)^(1/12)-1)</f>
        <v>0</v>
      </c>
      <c r="K269" s="56" t="n">
        <f aca="false">(F269+G269+H269+J269)*(Inputs!$C$14+IF(B269&lt;=10,Inputs!$C$12,Inputs!$C$13))/12</f>
        <v>0</v>
      </c>
      <c r="L269" s="56" t="n">
        <f aca="false">IF(OR(E269=1,A269&lt;=Inputs!$C$15),0,MAX(Inputs!$C$8*I269-(F269+G269+H269+J269-K269),0))</f>
        <v>0</v>
      </c>
      <c r="M269" s="56" t="n">
        <f aca="false">L269*INDEX(Rates!$B$2:$C$101,C269+1,IF(Inputs!$C$5="Male",1,2))/1000/12*Inputs!$C$16</f>
        <v>0</v>
      </c>
      <c r="N269" s="56" t="n">
        <f aca="false">IF($V$1=1,MAX(F269+G269+H269+J269-K269-M269,0)*Inputs!$C$22/12,0)</f>
        <v>0</v>
      </c>
      <c r="O269" s="56" t="n">
        <f aca="false">IF(AND(MOD(A269,12)=0,B269&gt;=Inputs!$C$18),MAX(F269+G269+H269+J269-K269-M269-N269,0)*Inputs!$C$17,0)</f>
        <v>0</v>
      </c>
      <c r="P269" s="56" t="n">
        <f aca="false">F269+G269+H269+J269-K269-M269-N269+O269</f>
        <v>0</v>
      </c>
      <c r="Q269" s="56" t="n">
        <f aca="false">IF(OR(E269=1,P269&lt;=0),0,P269)</f>
        <v>0</v>
      </c>
      <c r="R269" s="15" t="n">
        <f aca="false">IF(OR(E269=1,AND(P269&lt;=0,I269&gt;0)),1,0)</f>
        <v>1</v>
      </c>
      <c r="S269" s="15" t="n">
        <f aca="false">IF(L269&gt;0,1,0)</f>
        <v>0</v>
      </c>
    </row>
    <row r="270" customFormat="false" ht="15" hidden="false" customHeight="false" outlineLevel="0" collapsed="false">
      <c r="A270" s="15" t="n">
        <v>269</v>
      </c>
      <c r="B270" s="15" t="n">
        <f aca="false">INT((A270-1)/12)+1</f>
        <v>23</v>
      </c>
      <c r="C270" s="15" t="n">
        <f aca="false">MIN(Inputs!$C$4+B270-1,99)</f>
        <v>96</v>
      </c>
      <c r="D270" s="55" t="n">
        <f aca="false">Inputs!$C$30</f>
        <v>0.07</v>
      </c>
      <c r="E270" s="15" t="n">
        <f aca="false">R269</f>
        <v>1</v>
      </c>
      <c r="F270" s="56" t="n">
        <f aca="false">Q269</f>
        <v>0</v>
      </c>
      <c r="G270" s="56" t="n">
        <f aca="false">IF(AND(MOD(A270-1,12)=0,B270&lt;=Inputs!$C$7,E270=0),Inputs!$C$6,0)</f>
        <v>0</v>
      </c>
      <c r="H270" s="56" t="n">
        <f aca="false">IF(B270=1,G270*Inputs!$C$9,0)</f>
        <v>0</v>
      </c>
      <c r="I270" s="56" t="n">
        <f aca="false">I269+G270</f>
        <v>120000</v>
      </c>
      <c r="J270" s="56" t="n">
        <f aca="false">(F270+G270+H270)*((1+D270)^(1/12)-1)</f>
        <v>0</v>
      </c>
      <c r="K270" s="56" t="n">
        <f aca="false">(F270+G270+H270+J270)*(Inputs!$C$14+IF(B270&lt;=10,Inputs!$C$12,Inputs!$C$13))/12</f>
        <v>0</v>
      </c>
      <c r="L270" s="56" t="n">
        <f aca="false">IF(OR(E270=1,A270&lt;=Inputs!$C$15),0,MAX(Inputs!$C$8*I270-(F270+G270+H270+J270-K270),0))</f>
        <v>0</v>
      </c>
      <c r="M270" s="56" t="n">
        <f aca="false">L270*INDEX(Rates!$B$2:$C$101,C270+1,IF(Inputs!$C$5="Male",1,2))/1000/12*Inputs!$C$16</f>
        <v>0</v>
      </c>
      <c r="N270" s="56" t="n">
        <f aca="false">IF($V$1=1,MAX(F270+G270+H270+J270-K270-M270,0)*Inputs!$C$22/12,0)</f>
        <v>0</v>
      </c>
      <c r="O270" s="56" t="n">
        <f aca="false">IF(AND(MOD(A270,12)=0,B270&gt;=Inputs!$C$18),MAX(F270+G270+H270+J270-K270-M270-N270,0)*Inputs!$C$17,0)</f>
        <v>0</v>
      </c>
      <c r="P270" s="56" t="n">
        <f aca="false">F270+G270+H270+J270-K270-M270-N270+O270</f>
        <v>0</v>
      </c>
      <c r="Q270" s="56" t="n">
        <f aca="false">IF(OR(E270=1,P270&lt;=0),0,P270)</f>
        <v>0</v>
      </c>
      <c r="R270" s="15" t="n">
        <f aca="false">IF(OR(E270=1,AND(P270&lt;=0,I270&gt;0)),1,0)</f>
        <v>1</v>
      </c>
      <c r="S270" s="15" t="n">
        <f aca="false">IF(L270&gt;0,1,0)</f>
        <v>0</v>
      </c>
    </row>
    <row r="271" customFormat="false" ht="15" hidden="false" customHeight="false" outlineLevel="0" collapsed="false">
      <c r="A271" s="15" t="n">
        <v>270</v>
      </c>
      <c r="B271" s="15" t="n">
        <f aca="false">INT((A271-1)/12)+1</f>
        <v>23</v>
      </c>
      <c r="C271" s="15" t="n">
        <f aca="false">MIN(Inputs!$C$4+B271-1,99)</f>
        <v>96</v>
      </c>
      <c r="D271" s="55" t="n">
        <f aca="false">Inputs!$C$30</f>
        <v>0.07</v>
      </c>
      <c r="E271" s="15" t="n">
        <f aca="false">R270</f>
        <v>1</v>
      </c>
      <c r="F271" s="56" t="n">
        <f aca="false">Q270</f>
        <v>0</v>
      </c>
      <c r="G271" s="56" t="n">
        <f aca="false">IF(AND(MOD(A271-1,12)=0,B271&lt;=Inputs!$C$7,E271=0),Inputs!$C$6,0)</f>
        <v>0</v>
      </c>
      <c r="H271" s="56" t="n">
        <f aca="false">IF(B271=1,G271*Inputs!$C$9,0)</f>
        <v>0</v>
      </c>
      <c r="I271" s="56" t="n">
        <f aca="false">I270+G271</f>
        <v>120000</v>
      </c>
      <c r="J271" s="56" t="n">
        <f aca="false">(F271+G271+H271)*((1+D271)^(1/12)-1)</f>
        <v>0</v>
      </c>
      <c r="K271" s="56" t="n">
        <f aca="false">(F271+G271+H271+J271)*(Inputs!$C$14+IF(B271&lt;=10,Inputs!$C$12,Inputs!$C$13))/12</f>
        <v>0</v>
      </c>
      <c r="L271" s="56" t="n">
        <f aca="false">IF(OR(E271=1,A271&lt;=Inputs!$C$15),0,MAX(Inputs!$C$8*I271-(F271+G271+H271+J271-K271),0))</f>
        <v>0</v>
      </c>
      <c r="M271" s="56" t="n">
        <f aca="false">L271*INDEX(Rates!$B$2:$C$101,C271+1,IF(Inputs!$C$5="Male",1,2))/1000/12*Inputs!$C$16</f>
        <v>0</v>
      </c>
      <c r="N271" s="56" t="n">
        <f aca="false">IF($V$1=1,MAX(F271+G271+H271+J271-K271-M271,0)*Inputs!$C$22/12,0)</f>
        <v>0</v>
      </c>
      <c r="O271" s="56" t="n">
        <f aca="false">IF(AND(MOD(A271,12)=0,B271&gt;=Inputs!$C$18),MAX(F271+G271+H271+J271-K271-M271-N271,0)*Inputs!$C$17,0)</f>
        <v>0</v>
      </c>
      <c r="P271" s="56" t="n">
        <f aca="false">F271+G271+H271+J271-K271-M271-N271+O271</f>
        <v>0</v>
      </c>
      <c r="Q271" s="56" t="n">
        <f aca="false">IF(OR(E271=1,P271&lt;=0),0,P271)</f>
        <v>0</v>
      </c>
      <c r="R271" s="15" t="n">
        <f aca="false">IF(OR(E271=1,AND(P271&lt;=0,I271&gt;0)),1,0)</f>
        <v>1</v>
      </c>
      <c r="S271" s="15" t="n">
        <f aca="false">IF(L271&gt;0,1,0)</f>
        <v>0</v>
      </c>
    </row>
    <row r="272" customFormat="false" ht="15" hidden="false" customHeight="false" outlineLevel="0" collapsed="false">
      <c r="A272" s="15" t="n">
        <v>271</v>
      </c>
      <c r="B272" s="15" t="n">
        <f aca="false">INT((A272-1)/12)+1</f>
        <v>23</v>
      </c>
      <c r="C272" s="15" t="n">
        <f aca="false">MIN(Inputs!$C$4+B272-1,99)</f>
        <v>96</v>
      </c>
      <c r="D272" s="55" t="n">
        <f aca="false">Inputs!$C$30</f>
        <v>0.07</v>
      </c>
      <c r="E272" s="15" t="n">
        <f aca="false">R271</f>
        <v>1</v>
      </c>
      <c r="F272" s="56" t="n">
        <f aca="false">Q271</f>
        <v>0</v>
      </c>
      <c r="G272" s="56" t="n">
        <f aca="false">IF(AND(MOD(A272-1,12)=0,B272&lt;=Inputs!$C$7,E272=0),Inputs!$C$6,0)</f>
        <v>0</v>
      </c>
      <c r="H272" s="56" t="n">
        <f aca="false">IF(B272=1,G272*Inputs!$C$9,0)</f>
        <v>0</v>
      </c>
      <c r="I272" s="56" t="n">
        <f aca="false">I271+G272</f>
        <v>120000</v>
      </c>
      <c r="J272" s="56" t="n">
        <f aca="false">(F272+G272+H272)*((1+D272)^(1/12)-1)</f>
        <v>0</v>
      </c>
      <c r="K272" s="56" t="n">
        <f aca="false">(F272+G272+H272+J272)*(Inputs!$C$14+IF(B272&lt;=10,Inputs!$C$12,Inputs!$C$13))/12</f>
        <v>0</v>
      </c>
      <c r="L272" s="56" t="n">
        <f aca="false">IF(OR(E272=1,A272&lt;=Inputs!$C$15),0,MAX(Inputs!$C$8*I272-(F272+G272+H272+J272-K272),0))</f>
        <v>0</v>
      </c>
      <c r="M272" s="56" t="n">
        <f aca="false">L272*INDEX(Rates!$B$2:$C$101,C272+1,IF(Inputs!$C$5="Male",1,2))/1000/12*Inputs!$C$16</f>
        <v>0</v>
      </c>
      <c r="N272" s="56" t="n">
        <f aca="false">IF($V$1=1,MAX(F272+G272+H272+J272-K272-M272,0)*Inputs!$C$22/12,0)</f>
        <v>0</v>
      </c>
      <c r="O272" s="56" t="n">
        <f aca="false">IF(AND(MOD(A272,12)=0,B272&gt;=Inputs!$C$18),MAX(F272+G272+H272+J272-K272-M272-N272,0)*Inputs!$C$17,0)</f>
        <v>0</v>
      </c>
      <c r="P272" s="56" t="n">
        <f aca="false">F272+G272+H272+J272-K272-M272-N272+O272</f>
        <v>0</v>
      </c>
      <c r="Q272" s="56" t="n">
        <f aca="false">IF(OR(E272=1,P272&lt;=0),0,P272)</f>
        <v>0</v>
      </c>
      <c r="R272" s="15" t="n">
        <f aca="false">IF(OR(E272=1,AND(P272&lt;=0,I272&gt;0)),1,0)</f>
        <v>1</v>
      </c>
      <c r="S272" s="15" t="n">
        <f aca="false">IF(L272&gt;0,1,0)</f>
        <v>0</v>
      </c>
    </row>
    <row r="273" customFormat="false" ht="15" hidden="false" customHeight="false" outlineLevel="0" collapsed="false">
      <c r="A273" s="15" t="n">
        <v>272</v>
      </c>
      <c r="B273" s="15" t="n">
        <f aca="false">INT((A273-1)/12)+1</f>
        <v>23</v>
      </c>
      <c r="C273" s="15" t="n">
        <f aca="false">MIN(Inputs!$C$4+B273-1,99)</f>
        <v>96</v>
      </c>
      <c r="D273" s="55" t="n">
        <f aca="false">Inputs!$C$30</f>
        <v>0.07</v>
      </c>
      <c r="E273" s="15" t="n">
        <f aca="false">R272</f>
        <v>1</v>
      </c>
      <c r="F273" s="56" t="n">
        <f aca="false">Q272</f>
        <v>0</v>
      </c>
      <c r="G273" s="56" t="n">
        <f aca="false">IF(AND(MOD(A273-1,12)=0,B273&lt;=Inputs!$C$7,E273=0),Inputs!$C$6,0)</f>
        <v>0</v>
      </c>
      <c r="H273" s="56" t="n">
        <f aca="false">IF(B273=1,G273*Inputs!$C$9,0)</f>
        <v>0</v>
      </c>
      <c r="I273" s="56" t="n">
        <f aca="false">I272+G273</f>
        <v>120000</v>
      </c>
      <c r="J273" s="56" t="n">
        <f aca="false">(F273+G273+H273)*((1+D273)^(1/12)-1)</f>
        <v>0</v>
      </c>
      <c r="K273" s="56" t="n">
        <f aca="false">(F273+G273+H273+J273)*(Inputs!$C$14+IF(B273&lt;=10,Inputs!$C$12,Inputs!$C$13))/12</f>
        <v>0</v>
      </c>
      <c r="L273" s="56" t="n">
        <f aca="false">IF(OR(E273=1,A273&lt;=Inputs!$C$15),0,MAX(Inputs!$C$8*I273-(F273+G273+H273+J273-K273),0))</f>
        <v>0</v>
      </c>
      <c r="M273" s="56" t="n">
        <f aca="false">L273*INDEX(Rates!$B$2:$C$101,C273+1,IF(Inputs!$C$5="Male",1,2))/1000/12*Inputs!$C$16</f>
        <v>0</v>
      </c>
      <c r="N273" s="56" t="n">
        <f aca="false">IF($V$1=1,MAX(F273+G273+H273+J273-K273-M273,0)*Inputs!$C$22/12,0)</f>
        <v>0</v>
      </c>
      <c r="O273" s="56" t="n">
        <f aca="false">IF(AND(MOD(A273,12)=0,B273&gt;=Inputs!$C$18),MAX(F273+G273+H273+J273-K273-M273-N273,0)*Inputs!$C$17,0)</f>
        <v>0</v>
      </c>
      <c r="P273" s="56" t="n">
        <f aca="false">F273+G273+H273+J273-K273-M273-N273+O273</f>
        <v>0</v>
      </c>
      <c r="Q273" s="56" t="n">
        <f aca="false">IF(OR(E273=1,P273&lt;=0),0,P273)</f>
        <v>0</v>
      </c>
      <c r="R273" s="15" t="n">
        <f aca="false">IF(OR(E273=1,AND(P273&lt;=0,I273&gt;0)),1,0)</f>
        <v>1</v>
      </c>
      <c r="S273" s="15" t="n">
        <f aca="false">IF(L273&gt;0,1,0)</f>
        <v>0</v>
      </c>
    </row>
    <row r="274" customFormat="false" ht="15" hidden="false" customHeight="false" outlineLevel="0" collapsed="false">
      <c r="A274" s="15" t="n">
        <v>273</v>
      </c>
      <c r="B274" s="15" t="n">
        <f aca="false">INT((A274-1)/12)+1</f>
        <v>23</v>
      </c>
      <c r="C274" s="15" t="n">
        <f aca="false">MIN(Inputs!$C$4+B274-1,99)</f>
        <v>96</v>
      </c>
      <c r="D274" s="55" t="n">
        <f aca="false">Inputs!$C$30</f>
        <v>0.07</v>
      </c>
      <c r="E274" s="15" t="n">
        <f aca="false">R273</f>
        <v>1</v>
      </c>
      <c r="F274" s="56" t="n">
        <f aca="false">Q273</f>
        <v>0</v>
      </c>
      <c r="G274" s="56" t="n">
        <f aca="false">IF(AND(MOD(A274-1,12)=0,B274&lt;=Inputs!$C$7,E274=0),Inputs!$C$6,0)</f>
        <v>0</v>
      </c>
      <c r="H274" s="56" t="n">
        <f aca="false">IF(B274=1,G274*Inputs!$C$9,0)</f>
        <v>0</v>
      </c>
      <c r="I274" s="56" t="n">
        <f aca="false">I273+G274</f>
        <v>120000</v>
      </c>
      <c r="J274" s="56" t="n">
        <f aca="false">(F274+G274+H274)*((1+D274)^(1/12)-1)</f>
        <v>0</v>
      </c>
      <c r="K274" s="56" t="n">
        <f aca="false">(F274+G274+H274+J274)*(Inputs!$C$14+IF(B274&lt;=10,Inputs!$C$12,Inputs!$C$13))/12</f>
        <v>0</v>
      </c>
      <c r="L274" s="56" t="n">
        <f aca="false">IF(OR(E274=1,A274&lt;=Inputs!$C$15),0,MAX(Inputs!$C$8*I274-(F274+G274+H274+J274-K274),0))</f>
        <v>0</v>
      </c>
      <c r="M274" s="56" t="n">
        <f aca="false">L274*INDEX(Rates!$B$2:$C$101,C274+1,IF(Inputs!$C$5="Male",1,2))/1000/12*Inputs!$C$16</f>
        <v>0</v>
      </c>
      <c r="N274" s="56" t="n">
        <f aca="false">IF($V$1=1,MAX(F274+G274+H274+J274-K274-M274,0)*Inputs!$C$22/12,0)</f>
        <v>0</v>
      </c>
      <c r="O274" s="56" t="n">
        <f aca="false">IF(AND(MOD(A274,12)=0,B274&gt;=Inputs!$C$18),MAX(F274+G274+H274+J274-K274-M274-N274,0)*Inputs!$C$17,0)</f>
        <v>0</v>
      </c>
      <c r="P274" s="56" t="n">
        <f aca="false">F274+G274+H274+J274-K274-M274-N274+O274</f>
        <v>0</v>
      </c>
      <c r="Q274" s="56" t="n">
        <f aca="false">IF(OR(E274=1,P274&lt;=0),0,P274)</f>
        <v>0</v>
      </c>
      <c r="R274" s="15" t="n">
        <f aca="false">IF(OR(E274=1,AND(P274&lt;=0,I274&gt;0)),1,0)</f>
        <v>1</v>
      </c>
      <c r="S274" s="15" t="n">
        <f aca="false">IF(L274&gt;0,1,0)</f>
        <v>0</v>
      </c>
    </row>
    <row r="275" customFormat="false" ht="15" hidden="false" customHeight="false" outlineLevel="0" collapsed="false">
      <c r="A275" s="15" t="n">
        <v>274</v>
      </c>
      <c r="B275" s="15" t="n">
        <f aca="false">INT((A275-1)/12)+1</f>
        <v>23</v>
      </c>
      <c r="C275" s="15" t="n">
        <f aca="false">MIN(Inputs!$C$4+B275-1,99)</f>
        <v>96</v>
      </c>
      <c r="D275" s="55" t="n">
        <f aca="false">Inputs!$C$30</f>
        <v>0.07</v>
      </c>
      <c r="E275" s="15" t="n">
        <f aca="false">R274</f>
        <v>1</v>
      </c>
      <c r="F275" s="56" t="n">
        <f aca="false">Q274</f>
        <v>0</v>
      </c>
      <c r="G275" s="56" t="n">
        <f aca="false">IF(AND(MOD(A275-1,12)=0,B275&lt;=Inputs!$C$7,E275=0),Inputs!$C$6,0)</f>
        <v>0</v>
      </c>
      <c r="H275" s="56" t="n">
        <f aca="false">IF(B275=1,G275*Inputs!$C$9,0)</f>
        <v>0</v>
      </c>
      <c r="I275" s="56" t="n">
        <f aca="false">I274+G275</f>
        <v>120000</v>
      </c>
      <c r="J275" s="56" t="n">
        <f aca="false">(F275+G275+H275)*((1+D275)^(1/12)-1)</f>
        <v>0</v>
      </c>
      <c r="K275" s="56" t="n">
        <f aca="false">(F275+G275+H275+J275)*(Inputs!$C$14+IF(B275&lt;=10,Inputs!$C$12,Inputs!$C$13))/12</f>
        <v>0</v>
      </c>
      <c r="L275" s="56" t="n">
        <f aca="false">IF(OR(E275=1,A275&lt;=Inputs!$C$15),0,MAX(Inputs!$C$8*I275-(F275+G275+H275+J275-K275),0))</f>
        <v>0</v>
      </c>
      <c r="M275" s="56" t="n">
        <f aca="false">L275*INDEX(Rates!$B$2:$C$101,C275+1,IF(Inputs!$C$5="Male",1,2))/1000/12*Inputs!$C$16</f>
        <v>0</v>
      </c>
      <c r="N275" s="56" t="n">
        <f aca="false">IF($V$1=1,MAX(F275+G275+H275+J275-K275-M275,0)*Inputs!$C$22/12,0)</f>
        <v>0</v>
      </c>
      <c r="O275" s="56" t="n">
        <f aca="false">IF(AND(MOD(A275,12)=0,B275&gt;=Inputs!$C$18),MAX(F275+G275+H275+J275-K275-M275-N275,0)*Inputs!$C$17,0)</f>
        <v>0</v>
      </c>
      <c r="P275" s="56" t="n">
        <f aca="false">F275+G275+H275+J275-K275-M275-N275+O275</f>
        <v>0</v>
      </c>
      <c r="Q275" s="56" t="n">
        <f aca="false">IF(OR(E275=1,P275&lt;=0),0,P275)</f>
        <v>0</v>
      </c>
      <c r="R275" s="15" t="n">
        <f aca="false">IF(OR(E275=1,AND(P275&lt;=0,I275&gt;0)),1,0)</f>
        <v>1</v>
      </c>
      <c r="S275" s="15" t="n">
        <f aca="false">IF(L275&gt;0,1,0)</f>
        <v>0</v>
      </c>
    </row>
    <row r="276" customFormat="false" ht="15" hidden="false" customHeight="false" outlineLevel="0" collapsed="false">
      <c r="A276" s="15" t="n">
        <v>275</v>
      </c>
      <c r="B276" s="15" t="n">
        <f aca="false">INT((A276-1)/12)+1</f>
        <v>23</v>
      </c>
      <c r="C276" s="15" t="n">
        <f aca="false">MIN(Inputs!$C$4+B276-1,99)</f>
        <v>96</v>
      </c>
      <c r="D276" s="55" t="n">
        <f aca="false">Inputs!$C$30</f>
        <v>0.07</v>
      </c>
      <c r="E276" s="15" t="n">
        <f aca="false">R275</f>
        <v>1</v>
      </c>
      <c r="F276" s="56" t="n">
        <f aca="false">Q275</f>
        <v>0</v>
      </c>
      <c r="G276" s="56" t="n">
        <f aca="false">IF(AND(MOD(A276-1,12)=0,B276&lt;=Inputs!$C$7,E276=0),Inputs!$C$6,0)</f>
        <v>0</v>
      </c>
      <c r="H276" s="56" t="n">
        <f aca="false">IF(B276=1,G276*Inputs!$C$9,0)</f>
        <v>0</v>
      </c>
      <c r="I276" s="56" t="n">
        <f aca="false">I275+G276</f>
        <v>120000</v>
      </c>
      <c r="J276" s="56" t="n">
        <f aca="false">(F276+G276+H276)*((1+D276)^(1/12)-1)</f>
        <v>0</v>
      </c>
      <c r="K276" s="56" t="n">
        <f aca="false">(F276+G276+H276+J276)*(Inputs!$C$14+IF(B276&lt;=10,Inputs!$C$12,Inputs!$C$13))/12</f>
        <v>0</v>
      </c>
      <c r="L276" s="56" t="n">
        <f aca="false">IF(OR(E276=1,A276&lt;=Inputs!$C$15),0,MAX(Inputs!$C$8*I276-(F276+G276+H276+J276-K276),0))</f>
        <v>0</v>
      </c>
      <c r="M276" s="56" t="n">
        <f aca="false">L276*INDEX(Rates!$B$2:$C$101,C276+1,IF(Inputs!$C$5="Male",1,2))/1000/12*Inputs!$C$16</f>
        <v>0</v>
      </c>
      <c r="N276" s="56" t="n">
        <f aca="false">IF($V$1=1,MAX(F276+G276+H276+J276-K276-M276,0)*Inputs!$C$22/12,0)</f>
        <v>0</v>
      </c>
      <c r="O276" s="56" t="n">
        <f aca="false">IF(AND(MOD(A276,12)=0,B276&gt;=Inputs!$C$18),MAX(F276+G276+H276+J276-K276-M276-N276,0)*Inputs!$C$17,0)</f>
        <v>0</v>
      </c>
      <c r="P276" s="56" t="n">
        <f aca="false">F276+G276+H276+J276-K276-M276-N276+O276</f>
        <v>0</v>
      </c>
      <c r="Q276" s="56" t="n">
        <f aca="false">IF(OR(E276=1,P276&lt;=0),0,P276)</f>
        <v>0</v>
      </c>
      <c r="R276" s="15" t="n">
        <f aca="false">IF(OR(E276=1,AND(P276&lt;=0,I276&gt;0)),1,0)</f>
        <v>1</v>
      </c>
      <c r="S276" s="15" t="n">
        <f aca="false">IF(L276&gt;0,1,0)</f>
        <v>0</v>
      </c>
    </row>
    <row r="277" customFormat="false" ht="15" hidden="false" customHeight="false" outlineLevel="0" collapsed="false">
      <c r="A277" s="15" t="n">
        <v>276</v>
      </c>
      <c r="B277" s="15" t="n">
        <f aca="false">INT((A277-1)/12)+1</f>
        <v>23</v>
      </c>
      <c r="C277" s="15" t="n">
        <f aca="false">MIN(Inputs!$C$4+B277-1,99)</f>
        <v>96</v>
      </c>
      <c r="D277" s="55" t="n">
        <f aca="false">Inputs!$C$30</f>
        <v>0.07</v>
      </c>
      <c r="E277" s="15" t="n">
        <f aca="false">R276</f>
        <v>1</v>
      </c>
      <c r="F277" s="56" t="n">
        <f aca="false">Q276</f>
        <v>0</v>
      </c>
      <c r="G277" s="56" t="n">
        <f aca="false">IF(AND(MOD(A277-1,12)=0,B277&lt;=Inputs!$C$7,E277=0),Inputs!$C$6,0)</f>
        <v>0</v>
      </c>
      <c r="H277" s="56" t="n">
        <f aca="false">IF(B277=1,G277*Inputs!$C$9,0)</f>
        <v>0</v>
      </c>
      <c r="I277" s="56" t="n">
        <f aca="false">I276+G277</f>
        <v>120000</v>
      </c>
      <c r="J277" s="56" t="n">
        <f aca="false">(F277+G277+H277)*((1+D277)^(1/12)-1)</f>
        <v>0</v>
      </c>
      <c r="K277" s="56" t="n">
        <f aca="false">(F277+G277+H277+J277)*(Inputs!$C$14+IF(B277&lt;=10,Inputs!$C$12,Inputs!$C$13))/12</f>
        <v>0</v>
      </c>
      <c r="L277" s="56" t="n">
        <f aca="false">IF(OR(E277=1,A277&lt;=Inputs!$C$15),0,MAX(Inputs!$C$8*I277-(F277+G277+H277+J277-K277),0))</f>
        <v>0</v>
      </c>
      <c r="M277" s="56" t="n">
        <f aca="false">L277*INDEX(Rates!$B$2:$C$101,C277+1,IF(Inputs!$C$5="Male",1,2))/1000/12*Inputs!$C$16</f>
        <v>0</v>
      </c>
      <c r="N277" s="56" t="n">
        <f aca="false">IF($V$1=1,MAX(F277+G277+H277+J277-K277-M277,0)*Inputs!$C$22/12,0)</f>
        <v>0</v>
      </c>
      <c r="O277" s="56" t="n">
        <f aca="false">IF(AND(MOD(A277,12)=0,B277&gt;=Inputs!$C$18),MAX(F277+G277+H277+J277-K277-M277-N277,0)*Inputs!$C$17,0)</f>
        <v>0</v>
      </c>
      <c r="P277" s="56" t="n">
        <f aca="false">F277+G277+H277+J277-K277-M277-N277+O277</f>
        <v>0</v>
      </c>
      <c r="Q277" s="56" t="n">
        <f aca="false">IF(OR(E277=1,P277&lt;=0),0,P277)</f>
        <v>0</v>
      </c>
      <c r="R277" s="15" t="n">
        <f aca="false">IF(OR(E277=1,AND(P277&lt;=0,I277&gt;0)),1,0)</f>
        <v>1</v>
      </c>
      <c r="S277" s="15" t="n">
        <f aca="false">IF(L277&gt;0,1,0)</f>
        <v>0</v>
      </c>
    </row>
    <row r="278" customFormat="false" ht="15" hidden="false" customHeight="false" outlineLevel="0" collapsed="false">
      <c r="A278" s="15" t="n">
        <v>277</v>
      </c>
      <c r="B278" s="15" t="n">
        <f aca="false">INT((A278-1)/12)+1</f>
        <v>24</v>
      </c>
      <c r="C278" s="15" t="n">
        <f aca="false">MIN(Inputs!$C$4+B278-1,99)</f>
        <v>97</v>
      </c>
      <c r="D278" s="55" t="n">
        <f aca="false">Inputs!$C$30</f>
        <v>0.07</v>
      </c>
      <c r="E278" s="15" t="n">
        <f aca="false">R277</f>
        <v>1</v>
      </c>
      <c r="F278" s="56" t="n">
        <f aca="false">Q277</f>
        <v>0</v>
      </c>
      <c r="G278" s="56" t="n">
        <f aca="false">IF(AND(MOD(A278-1,12)=0,B278&lt;=Inputs!$C$7,E278=0),Inputs!$C$6,0)</f>
        <v>0</v>
      </c>
      <c r="H278" s="56" t="n">
        <f aca="false">IF(B278=1,G278*Inputs!$C$9,0)</f>
        <v>0</v>
      </c>
      <c r="I278" s="56" t="n">
        <f aca="false">I277+G278</f>
        <v>120000</v>
      </c>
      <c r="J278" s="56" t="n">
        <f aca="false">(F278+G278+H278)*((1+D278)^(1/12)-1)</f>
        <v>0</v>
      </c>
      <c r="K278" s="56" t="n">
        <f aca="false">(F278+G278+H278+J278)*(Inputs!$C$14+IF(B278&lt;=10,Inputs!$C$12,Inputs!$C$13))/12</f>
        <v>0</v>
      </c>
      <c r="L278" s="56" t="n">
        <f aca="false">IF(OR(E278=1,A278&lt;=Inputs!$C$15),0,MAX(Inputs!$C$8*I278-(F278+G278+H278+J278-K278),0))</f>
        <v>0</v>
      </c>
      <c r="M278" s="56" t="n">
        <f aca="false">L278*INDEX(Rates!$B$2:$C$101,C278+1,IF(Inputs!$C$5="Male",1,2))/1000/12*Inputs!$C$16</f>
        <v>0</v>
      </c>
      <c r="N278" s="56" t="n">
        <f aca="false">IF($V$1=1,MAX(F278+G278+H278+J278-K278-M278,0)*Inputs!$C$22/12,0)</f>
        <v>0</v>
      </c>
      <c r="O278" s="56" t="n">
        <f aca="false">IF(AND(MOD(A278,12)=0,B278&gt;=Inputs!$C$18),MAX(F278+G278+H278+J278-K278-M278-N278,0)*Inputs!$C$17,0)</f>
        <v>0</v>
      </c>
      <c r="P278" s="56" t="n">
        <f aca="false">F278+G278+H278+J278-K278-M278-N278+O278</f>
        <v>0</v>
      </c>
      <c r="Q278" s="56" t="n">
        <f aca="false">IF(OR(E278=1,P278&lt;=0),0,P278)</f>
        <v>0</v>
      </c>
      <c r="R278" s="15" t="n">
        <f aca="false">IF(OR(E278=1,AND(P278&lt;=0,I278&gt;0)),1,0)</f>
        <v>1</v>
      </c>
      <c r="S278" s="15" t="n">
        <f aca="false">IF(L278&gt;0,1,0)</f>
        <v>0</v>
      </c>
    </row>
    <row r="279" customFormat="false" ht="15" hidden="false" customHeight="false" outlineLevel="0" collapsed="false">
      <c r="A279" s="15" t="n">
        <v>278</v>
      </c>
      <c r="B279" s="15" t="n">
        <f aca="false">INT((A279-1)/12)+1</f>
        <v>24</v>
      </c>
      <c r="C279" s="15" t="n">
        <f aca="false">MIN(Inputs!$C$4+B279-1,99)</f>
        <v>97</v>
      </c>
      <c r="D279" s="55" t="n">
        <f aca="false">Inputs!$C$30</f>
        <v>0.07</v>
      </c>
      <c r="E279" s="15" t="n">
        <f aca="false">R278</f>
        <v>1</v>
      </c>
      <c r="F279" s="56" t="n">
        <f aca="false">Q278</f>
        <v>0</v>
      </c>
      <c r="G279" s="56" t="n">
        <f aca="false">IF(AND(MOD(A279-1,12)=0,B279&lt;=Inputs!$C$7,E279=0),Inputs!$C$6,0)</f>
        <v>0</v>
      </c>
      <c r="H279" s="56" t="n">
        <f aca="false">IF(B279=1,G279*Inputs!$C$9,0)</f>
        <v>0</v>
      </c>
      <c r="I279" s="56" t="n">
        <f aca="false">I278+G279</f>
        <v>120000</v>
      </c>
      <c r="J279" s="56" t="n">
        <f aca="false">(F279+G279+H279)*((1+D279)^(1/12)-1)</f>
        <v>0</v>
      </c>
      <c r="K279" s="56" t="n">
        <f aca="false">(F279+G279+H279+J279)*(Inputs!$C$14+IF(B279&lt;=10,Inputs!$C$12,Inputs!$C$13))/12</f>
        <v>0</v>
      </c>
      <c r="L279" s="56" t="n">
        <f aca="false">IF(OR(E279=1,A279&lt;=Inputs!$C$15),0,MAX(Inputs!$C$8*I279-(F279+G279+H279+J279-K279),0))</f>
        <v>0</v>
      </c>
      <c r="M279" s="56" t="n">
        <f aca="false">L279*INDEX(Rates!$B$2:$C$101,C279+1,IF(Inputs!$C$5="Male",1,2))/1000/12*Inputs!$C$16</f>
        <v>0</v>
      </c>
      <c r="N279" s="56" t="n">
        <f aca="false">IF($V$1=1,MAX(F279+G279+H279+J279-K279-M279,0)*Inputs!$C$22/12,0)</f>
        <v>0</v>
      </c>
      <c r="O279" s="56" t="n">
        <f aca="false">IF(AND(MOD(A279,12)=0,B279&gt;=Inputs!$C$18),MAX(F279+G279+H279+J279-K279-M279-N279,0)*Inputs!$C$17,0)</f>
        <v>0</v>
      </c>
      <c r="P279" s="56" t="n">
        <f aca="false">F279+G279+H279+J279-K279-M279-N279+O279</f>
        <v>0</v>
      </c>
      <c r="Q279" s="56" t="n">
        <f aca="false">IF(OR(E279=1,P279&lt;=0),0,P279)</f>
        <v>0</v>
      </c>
      <c r="R279" s="15" t="n">
        <f aca="false">IF(OR(E279=1,AND(P279&lt;=0,I279&gt;0)),1,0)</f>
        <v>1</v>
      </c>
      <c r="S279" s="15" t="n">
        <f aca="false">IF(L279&gt;0,1,0)</f>
        <v>0</v>
      </c>
    </row>
    <row r="280" customFormat="false" ht="15" hidden="false" customHeight="false" outlineLevel="0" collapsed="false">
      <c r="A280" s="15" t="n">
        <v>279</v>
      </c>
      <c r="B280" s="15" t="n">
        <f aca="false">INT((A280-1)/12)+1</f>
        <v>24</v>
      </c>
      <c r="C280" s="15" t="n">
        <f aca="false">MIN(Inputs!$C$4+B280-1,99)</f>
        <v>97</v>
      </c>
      <c r="D280" s="55" t="n">
        <f aca="false">Inputs!$C$30</f>
        <v>0.07</v>
      </c>
      <c r="E280" s="15" t="n">
        <f aca="false">R279</f>
        <v>1</v>
      </c>
      <c r="F280" s="56" t="n">
        <f aca="false">Q279</f>
        <v>0</v>
      </c>
      <c r="G280" s="56" t="n">
        <f aca="false">IF(AND(MOD(A280-1,12)=0,B280&lt;=Inputs!$C$7,E280=0),Inputs!$C$6,0)</f>
        <v>0</v>
      </c>
      <c r="H280" s="56" t="n">
        <f aca="false">IF(B280=1,G280*Inputs!$C$9,0)</f>
        <v>0</v>
      </c>
      <c r="I280" s="56" t="n">
        <f aca="false">I279+G280</f>
        <v>120000</v>
      </c>
      <c r="J280" s="56" t="n">
        <f aca="false">(F280+G280+H280)*((1+D280)^(1/12)-1)</f>
        <v>0</v>
      </c>
      <c r="K280" s="56" t="n">
        <f aca="false">(F280+G280+H280+J280)*(Inputs!$C$14+IF(B280&lt;=10,Inputs!$C$12,Inputs!$C$13))/12</f>
        <v>0</v>
      </c>
      <c r="L280" s="56" t="n">
        <f aca="false">IF(OR(E280=1,A280&lt;=Inputs!$C$15),0,MAX(Inputs!$C$8*I280-(F280+G280+H280+J280-K280),0))</f>
        <v>0</v>
      </c>
      <c r="M280" s="56" t="n">
        <f aca="false">L280*INDEX(Rates!$B$2:$C$101,C280+1,IF(Inputs!$C$5="Male",1,2))/1000/12*Inputs!$C$16</f>
        <v>0</v>
      </c>
      <c r="N280" s="56" t="n">
        <f aca="false">IF($V$1=1,MAX(F280+G280+H280+J280-K280-M280,0)*Inputs!$C$22/12,0)</f>
        <v>0</v>
      </c>
      <c r="O280" s="56" t="n">
        <f aca="false">IF(AND(MOD(A280,12)=0,B280&gt;=Inputs!$C$18),MAX(F280+G280+H280+J280-K280-M280-N280,0)*Inputs!$C$17,0)</f>
        <v>0</v>
      </c>
      <c r="P280" s="56" t="n">
        <f aca="false">F280+G280+H280+J280-K280-M280-N280+O280</f>
        <v>0</v>
      </c>
      <c r="Q280" s="56" t="n">
        <f aca="false">IF(OR(E280=1,P280&lt;=0),0,P280)</f>
        <v>0</v>
      </c>
      <c r="R280" s="15" t="n">
        <f aca="false">IF(OR(E280=1,AND(P280&lt;=0,I280&gt;0)),1,0)</f>
        <v>1</v>
      </c>
      <c r="S280" s="15" t="n">
        <f aca="false">IF(L280&gt;0,1,0)</f>
        <v>0</v>
      </c>
    </row>
    <row r="281" customFormat="false" ht="15" hidden="false" customHeight="false" outlineLevel="0" collapsed="false">
      <c r="A281" s="15" t="n">
        <v>280</v>
      </c>
      <c r="B281" s="15" t="n">
        <f aca="false">INT((A281-1)/12)+1</f>
        <v>24</v>
      </c>
      <c r="C281" s="15" t="n">
        <f aca="false">MIN(Inputs!$C$4+B281-1,99)</f>
        <v>97</v>
      </c>
      <c r="D281" s="55" t="n">
        <f aca="false">Inputs!$C$30</f>
        <v>0.07</v>
      </c>
      <c r="E281" s="15" t="n">
        <f aca="false">R280</f>
        <v>1</v>
      </c>
      <c r="F281" s="56" t="n">
        <f aca="false">Q280</f>
        <v>0</v>
      </c>
      <c r="G281" s="56" t="n">
        <f aca="false">IF(AND(MOD(A281-1,12)=0,B281&lt;=Inputs!$C$7,E281=0),Inputs!$C$6,0)</f>
        <v>0</v>
      </c>
      <c r="H281" s="56" t="n">
        <f aca="false">IF(B281=1,G281*Inputs!$C$9,0)</f>
        <v>0</v>
      </c>
      <c r="I281" s="56" t="n">
        <f aca="false">I280+G281</f>
        <v>120000</v>
      </c>
      <c r="J281" s="56" t="n">
        <f aca="false">(F281+G281+H281)*((1+D281)^(1/12)-1)</f>
        <v>0</v>
      </c>
      <c r="K281" s="56" t="n">
        <f aca="false">(F281+G281+H281+J281)*(Inputs!$C$14+IF(B281&lt;=10,Inputs!$C$12,Inputs!$C$13))/12</f>
        <v>0</v>
      </c>
      <c r="L281" s="56" t="n">
        <f aca="false">IF(OR(E281=1,A281&lt;=Inputs!$C$15),0,MAX(Inputs!$C$8*I281-(F281+G281+H281+J281-K281),0))</f>
        <v>0</v>
      </c>
      <c r="M281" s="56" t="n">
        <f aca="false">L281*INDEX(Rates!$B$2:$C$101,C281+1,IF(Inputs!$C$5="Male",1,2))/1000/12*Inputs!$C$16</f>
        <v>0</v>
      </c>
      <c r="N281" s="56" t="n">
        <f aca="false">IF($V$1=1,MAX(F281+G281+H281+J281-K281-M281,0)*Inputs!$C$22/12,0)</f>
        <v>0</v>
      </c>
      <c r="O281" s="56" t="n">
        <f aca="false">IF(AND(MOD(A281,12)=0,B281&gt;=Inputs!$C$18),MAX(F281+G281+H281+J281-K281-M281-N281,0)*Inputs!$C$17,0)</f>
        <v>0</v>
      </c>
      <c r="P281" s="56" t="n">
        <f aca="false">F281+G281+H281+J281-K281-M281-N281+O281</f>
        <v>0</v>
      </c>
      <c r="Q281" s="56" t="n">
        <f aca="false">IF(OR(E281=1,P281&lt;=0),0,P281)</f>
        <v>0</v>
      </c>
      <c r="R281" s="15" t="n">
        <f aca="false">IF(OR(E281=1,AND(P281&lt;=0,I281&gt;0)),1,0)</f>
        <v>1</v>
      </c>
      <c r="S281" s="15" t="n">
        <f aca="false">IF(L281&gt;0,1,0)</f>
        <v>0</v>
      </c>
    </row>
    <row r="282" customFormat="false" ht="15" hidden="false" customHeight="false" outlineLevel="0" collapsed="false">
      <c r="A282" s="15" t="n">
        <v>281</v>
      </c>
      <c r="B282" s="15" t="n">
        <f aca="false">INT((A282-1)/12)+1</f>
        <v>24</v>
      </c>
      <c r="C282" s="15" t="n">
        <f aca="false">MIN(Inputs!$C$4+B282-1,99)</f>
        <v>97</v>
      </c>
      <c r="D282" s="55" t="n">
        <f aca="false">Inputs!$C$30</f>
        <v>0.07</v>
      </c>
      <c r="E282" s="15" t="n">
        <f aca="false">R281</f>
        <v>1</v>
      </c>
      <c r="F282" s="56" t="n">
        <f aca="false">Q281</f>
        <v>0</v>
      </c>
      <c r="G282" s="56" t="n">
        <f aca="false">IF(AND(MOD(A282-1,12)=0,B282&lt;=Inputs!$C$7,E282=0),Inputs!$C$6,0)</f>
        <v>0</v>
      </c>
      <c r="H282" s="56" t="n">
        <f aca="false">IF(B282=1,G282*Inputs!$C$9,0)</f>
        <v>0</v>
      </c>
      <c r="I282" s="56" t="n">
        <f aca="false">I281+G282</f>
        <v>120000</v>
      </c>
      <c r="J282" s="56" t="n">
        <f aca="false">(F282+G282+H282)*((1+D282)^(1/12)-1)</f>
        <v>0</v>
      </c>
      <c r="K282" s="56" t="n">
        <f aca="false">(F282+G282+H282+J282)*(Inputs!$C$14+IF(B282&lt;=10,Inputs!$C$12,Inputs!$C$13))/12</f>
        <v>0</v>
      </c>
      <c r="L282" s="56" t="n">
        <f aca="false">IF(OR(E282=1,A282&lt;=Inputs!$C$15),0,MAX(Inputs!$C$8*I282-(F282+G282+H282+J282-K282),0))</f>
        <v>0</v>
      </c>
      <c r="M282" s="56" t="n">
        <f aca="false">L282*INDEX(Rates!$B$2:$C$101,C282+1,IF(Inputs!$C$5="Male",1,2))/1000/12*Inputs!$C$16</f>
        <v>0</v>
      </c>
      <c r="N282" s="56" t="n">
        <f aca="false">IF($V$1=1,MAX(F282+G282+H282+J282-K282-M282,0)*Inputs!$C$22/12,0)</f>
        <v>0</v>
      </c>
      <c r="O282" s="56" t="n">
        <f aca="false">IF(AND(MOD(A282,12)=0,B282&gt;=Inputs!$C$18),MAX(F282+G282+H282+J282-K282-M282-N282,0)*Inputs!$C$17,0)</f>
        <v>0</v>
      </c>
      <c r="P282" s="56" t="n">
        <f aca="false">F282+G282+H282+J282-K282-M282-N282+O282</f>
        <v>0</v>
      </c>
      <c r="Q282" s="56" t="n">
        <f aca="false">IF(OR(E282=1,P282&lt;=0),0,P282)</f>
        <v>0</v>
      </c>
      <c r="R282" s="15" t="n">
        <f aca="false">IF(OR(E282=1,AND(P282&lt;=0,I282&gt;0)),1,0)</f>
        <v>1</v>
      </c>
      <c r="S282" s="15" t="n">
        <f aca="false">IF(L282&gt;0,1,0)</f>
        <v>0</v>
      </c>
    </row>
    <row r="283" customFormat="false" ht="15" hidden="false" customHeight="false" outlineLevel="0" collapsed="false">
      <c r="A283" s="15" t="n">
        <v>282</v>
      </c>
      <c r="B283" s="15" t="n">
        <f aca="false">INT((A283-1)/12)+1</f>
        <v>24</v>
      </c>
      <c r="C283" s="15" t="n">
        <f aca="false">MIN(Inputs!$C$4+B283-1,99)</f>
        <v>97</v>
      </c>
      <c r="D283" s="55" t="n">
        <f aca="false">Inputs!$C$30</f>
        <v>0.07</v>
      </c>
      <c r="E283" s="15" t="n">
        <f aca="false">R282</f>
        <v>1</v>
      </c>
      <c r="F283" s="56" t="n">
        <f aca="false">Q282</f>
        <v>0</v>
      </c>
      <c r="G283" s="56" t="n">
        <f aca="false">IF(AND(MOD(A283-1,12)=0,B283&lt;=Inputs!$C$7,E283=0),Inputs!$C$6,0)</f>
        <v>0</v>
      </c>
      <c r="H283" s="56" t="n">
        <f aca="false">IF(B283=1,G283*Inputs!$C$9,0)</f>
        <v>0</v>
      </c>
      <c r="I283" s="56" t="n">
        <f aca="false">I282+G283</f>
        <v>120000</v>
      </c>
      <c r="J283" s="56" t="n">
        <f aca="false">(F283+G283+H283)*((1+D283)^(1/12)-1)</f>
        <v>0</v>
      </c>
      <c r="K283" s="56" t="n">
        <f aca="false">(F283+G283+H283+J283)*(Inputs!$C$14+IF(B283&lt;=10,Inputs!$C$12,Inputs!$C$13))/12</f>
        <v>0</v>
      </c>
      <c r="L283" s="56" t="n">
        <f aca="false">IF(OR(E283=1,A283&lt;=Inputs!$C$15),0,MAX(Inputs!$C$8*I283-(F283+G283+H283+J283-K283),0))</f>
        <v>0</v>
      </c>
      <c r="M283" s="56" t="n">
        <f aca="false">L283*INDEX(Rates!$B$2:$C$101,C283+1,IF(Inputs!$C$5="Male",1,2))/1000/12*Inputs!$C$16</f>
        <v>0</v>
      </c>
      <c r="N283" s="56" t="n">
        <f aca="false">IF($V$1=1,MAX(F283+G283+H283+J283-K283-M283,0)*Inputs!$C$22/12,0)</f>
        <v>0</v>
      </c>
      <c r="O283" s="56" t="n">
        <f aca="false">IF(AND(MOD(A283,12)=0,B283&gt;=Inputs!$C$18),MAX(F283+G283+H283+J283-K283-M283-N283,0)*Inputs!$C$17,0)</f>
        <v>0</v>
      </c>
      <c r="P283" s="56" t="n">
        <f aca="false">F283+G283+H283+J283-K283-M283-N283+O283</f>
        <v>0</v>
      </c>
      <c r="Q283" s="56" t="n">
        <f aca="false">IF(OR(E283=1,P283&lt;=0),0,P283)</f>
        <v>0</v>
      </c>
      <c r="R283" s="15" t="n">
        <f aca="false">IF(OR(E283=1,AND(P283&lt;=0,I283&gt;0)),1,0)</f>
        <v>1</v>
      </c>
      <c r="S283" s="15" t="n">
        <f aca="false">IF(L283&gt;0,1,0)</f>
        <v>0</v>
      </c>
    </row>
    <row r="284" customFormat="false" ht="15" hidden="false" customHeight="false" outlineLevel="0" collapsed="false">
      <c r="A284" s="15" t="n">
        <v>283</v>
      </c>
      <c r="B284" s="15" t="n">
        <f aca="false">INT((A284-1)/12)+1</f>
        <v>24</v>
      </c>
      <c r="C284" s="15" t="n">
        <f aca="false">MIN(Inputs!$C$4+B284-1,99)</f>
        <v>97</v>
      </c>
      <c r="D284" s="55" t="n">
        <f aca="false">Inputs!$C$30</f>
        <v>0.07</v>
      </c>
      <c r="E284" s="15" t="n">
        <f aca="false">R283</f>
        <v>1</v>
      </c>
      <c r="F284" s="56" t="n">
        <f aca="false">Q283</f>
        <v>0</v>
      </c>
      <c r="G284" s="56" t="n">
        <f aca="false">IF(AND(MOD(A284-1,12)=0,B284&lt;=Inputs!$C$7,E284=0),Inputs!$C$6,0)</f>
        <v>0</v>
      </c>
      <c r="H284" s="56" t="n">
        <f aca="false">IF(B284=1,G284*Inputs!$C$9,0)</f>
        <v>0</v>
      </c>
      <c r="I284" s="56" t="n">
        <f aca="false">I283+G284</f>
        <v>120000</v>
      </c>
      <c r="J284" s="56" t="n">
        <f aca="false">(F284+G284+H284)*((1+D284)^(1/12)-1)</f>
        <v>0</v>
      </c>
      <c r="K284" s="56" t="n">
        <f aca="false">(F284+G284+H284+J284)*(Inputs!$C$14+IF(B284&lt;=10,Inputs!$C$12,Inputs!$C$13))/12</f>
        <v>0</v>
      </c>
      <c r="L284" s="56" t="n">
        <f aca="false">IF(OR(E284=1,A284&lt;=Inputs!$C$15),0,MAX(Inputs!$C$8*I284-(F284+G284+H284+J284-K284),0))</f>
        <v>0</v>
      </c>
      <c r="M284" s="56" t="n">
        <f aca="false">L284*INDEX(Rates!$B$2:$C$101,C284+1,IF(Inputs!$C$5="Male",1,2))/1000/12*Inputs!$C$16</f>
        <v>0</v>
      </c>
      <c r="N284" s="56" t="n">
        <f aca="false">IF($V$1=1,MAX(F284+G284+H284+J284-K284-M284,0)*Inputs!$C$22/12,0)</f>
        <v>0</v>
      </c>
      <c r="O284" s="56" t="n">
        <f aca="false">IF(AND(MOD(A284,12)=0,B284&gt;=Inputs!$C$18),MAX(F284+G284+H284+J284-K284-M284-N284,0)*Inputs!$C$17,0)</f>
        <v>0</v>
      </c>
      <c r="P284" s="56" t="n">
        <f aca="false">F284+G284+H284+J284-K284-M284-N284+O284</f>
        <v>0</v>
      </c>
      <c r="Q284" s="56" t="n">
        <f aca="false">IF(OR(E284=1,P284&lt;=0),0,P284)</f>
        <v>0</v>
      </c>
      <c r="R284" s="15" t="n">
        <f aca="false">IF(OR(E284=1,AND(P284&lt;=0,I284&gt;0)),1,0)</f>
        <v>1</v>
      </c>
      <c r="S284" s="15" t="n">
        <f aca="false">IF(L284&gt;0,1,0)</f>
        <v>0</v>
      </c>
    </row>
    <row r="285" customFormat="false" ht="15" hidden="false" customHeight="false" outlineLevel="0" collapsed="false">
      <c r="A285" s="15" t="n">
        <v>284</v>
      </c>
      <c r="B285" s="15" t="n">
        <f aca="false">INT((A285-1)/12)+1</f>
        <v>24</v>
      </c>
      <c r="C285" s="15" t="n">
        <f aca="false">MIN(Inputs!$C$4+B285-1,99)</f>
        <v>97</v>
      </c>
      <c r="D285" s="55" t="n">
        <f aca="false">Inputs!$C$30</f>
        <v>0.07</v>
      </c>
      <c r="E285" s="15" t="n">
        <f aca="false">R284</f>
        <v>1</v>
      </c>
      <c r="F285" s="56" t="n">
        <f aca="false">Q284</f>
        <v>0</v>
      </c>
      <c r="G285" s="56" t="n">
        <f aca="false">IF(AND(MOD(A285-1,12)=0,B285&lt;=Inputs!$C$7,E285=0),Inputs!$C$6,0)</f>
        <v>0</v>
      </c>
      <c r="H285" s="56" t="n">
        <f aca="false">IF(B285=1,G285*Inputs!$C$9,0)</f>
        <v>0</v>
      </c>
      <c r="I285" s="56" t="n">
        <f aca="false">I284+G285</f>
        <v>120000</v>
      </c>
      <c r="J285" s="56" t="n">
        <f aca="false">(F285+G285+H285)*((1+D285)^(1/12)-1)</f>
        <v>0</v>
      </c>
      <c r="K285" s="56" t="n">
        <f aca="false">(F285+G285+H285+J285)*(Inputs!$C$14+IF(B285&lt;=10,Inputs!$C$12,Inputs!$C$13))/12</f>
        <v>0</v>
      </c>
      <c r="L285" s="56" t="n">
        <f aca="false">IF(OR(E285=1,A285&lt;=Inputs!$C$15),0,MAX(Inputs!$C$8*I285-(F285+G285+H285+J285-K285),0))</f>
        <v>0</v>
      </c>
      <c r="M285" s="56" t="n">
        <f aca="false">L285*INDEX(Rates!$B$2:$C$101,C285+1,IF(Inputs!$C$5="Male",1,2))/1000/12*Inputs!$C$16</f>
        <v>0</v>
      </c>
      <c r="N285" s="56" t="n">
        <f aca="false">IF($V$1=1,MAX(F285+G285+H285+J285-K285-M285,0)*Inputs!$C$22/12,0)</f>
        <v>0</v>
      </c>
      <c r="O285" s="56" t="n">
        <f aca="false">IF(AND(MOD(A285,12)=0,B285&gt;=Inputs!$C$18),MAX(F285+G285+H285+J285-K285-M285-N285,0)*Inputs!$C$17,0)</f>
        <v>0</v>
      </c>
      <c r="P285" s="56" t="n">
        <f aca="false">F285+G285+H285+J285-K285-M285-N285+O285</f>
        <v>0</v>
      </c>
      <c r="Q285" s="56" t="n">
        <f aca="false">IF(OR(E285=1,P285&lt;=0),0,P285)</f>
        <v>0</v>
      </c>
      <c r="R285" s="15" t="n">
        <f aca="false">IF(OR(E285=1,AND(P285&lt;=0,I285&gt;0)),1,0)</f>
        <v>1</v>
      </c>
      <c r="S285" s="15" t="n">
        <f aca="false">IF(L285&gt;0,1,0)</f>
        <v>0</v>
      </c>
    </row>
    <row r="286" customFormat="false" ht="15" hidden="false" customHeight="false" outlineLevel="0" collapsed="false">
      <c r="A286" s="15" t="n">
        <v>285</v>
      </c>
      <c r="B286" s="15" t="n">
        <f aca="false">INT((A286-1)/12)+1</f>
        <v>24</v>
      </c>
      <c r="C286" s="15" t="n">
        <f aca="false">MIN(Inputs!$C$4+B286-1,99)</f>
        <v>97</v>
      </c>
      <c r="D286" s="55" t="n">
        <f aca="false">Inputs!$C$30</f>
        <v>0.07</v>
      </c>
      <c r="E286" s="15" t="n">
        <f aca="false">R285</f>
        <v>1</v>
      </c>
      <c r="F286" s="56" t="n">
        <f aca="false">Q285</f>
        <v>0</v>
      </c>
      <c r="G286" s="56" t="n">
        <f aca="false">IF(AND(MOD(A286-1,12)=0,B286&lt;=Inputs!$C$7,E286=0),Inputs!$C$6,0)</f>
        <v>0</v>
      </c>
      <c r="H286" s="56" t="n">
        <f aca="false">IF(B286=1,G286*Inputs!$C$9,0)</f>
        <v>0</v>
      </c>
      <c r="I286" s="56" t="n">
        <f aca="false">I285+G286</f>
        <v>120000</v>
      </c>
      <c r="J286" s="56" t="n">
        <f aca="false">(F286+G286+H286)*((1+D286)^(1/12)-1)</f>
        <v>0</v>
      </c>
      <c r="K286" s="56" t="n">
        <f aca="false">(F286+G286+H286+J286)*(Inputs!$C$14+IF(B286&lt;=10,Inputs!$C$12,Inputs!$C$13))/12</f>
        <v>0</v>
      </c>
      <c r="L286" s="56" t="n">
        <f aca="false">IF(OR(E286=1,A286&lt;=Inputs!$C$15),0,MAX(Inputs!$C$8*I286-(F286+G286+H286+J286-K286),0))</f>
        <v>0</v>
      </c>
      <c r="M286" s="56" t="n">
        <f aca="false">L286*INDEX(Rates!$B$2:$C$101,C286+1,IF(Inputs!$C$5="Male",1,2))/1000/12*Inputs!$C$16</f>
        <v>0</v>
      </c>
      <c r="N286" s="56" t="n">
        <f aca="false">IF($V$1=1,MAX(F286+G286+H286+J286-K286-M286,0)*Inputs!$C$22/12,0)</f>
        <v>0</v>
      </c>
      <c r="O286" s="56" t="n">
        <f aca="false">IF(AND(MOD(A286,12)=0,B286&gt;=Inputs!$C$18),MAX(F286+G286+H286+J286-K286-M286-N286,0)*Inputs!$C$17,0)</f>
        <v>0</v>
      </c>
      <c r="P286" s="56" t="n">
        <f aca="false">F286+G286+H286+J286-K286-M286-N286+O286</f>
        <v>0</v>
      </c>
      <c r="Q286" s="56" t="n">
        <f aca="false">IF(OR(E286=1,P286&lt;=0),0,P286)</f>
        <v>0</v>
      </c>
      <c r="R286" s="15" t="n">
        <f aca="false">IF(OR(E286=1,AND(P286&lt;=0,I286&gt;0)),1,0)</f>
        <v>1</v>
      </c>
      <c r="S286" s="15" t="n">
        <f aca="false">IF(L286&gt;0,1,0)</f>
        <v>0</v>
      </c>
    </row>
    <row r="287" customFormat="false" ht="15" hidden="false" customHeight="false" outlineLevel="0" collapsed="false">
      <c r="A287" s="15" t="n">
        <v>286</v>
      </c>
      <c r="B287" s="15" t="n">
        <f aca="false">INT((A287-1)/12)+1</f>
        <v>24</v>
      </c>
      <c r="C287" s="15" t="n">
        <f aca="false">MIN(Inputs!$C$4+B287-1,99)</f>
        <v>97</v>
      </c>
      <c r="D287" s="55" t="n">
        <f aca="false">Inputs!$C$30</f>
        <v>0.07</v>
      </c>
      <c r="E287" s="15" t="n">
        <f aca="false">R286</f>
        <v>1</v>
      </c>
      <c r="F287" s="56" t="n">
        <f aca="false">Q286</f>
        <v>0</v>
      </c>
      <c r="G287" s="56" t="n">
        <f aca="false">IF(AND(MOD(A287-1,12)=0,B287&lt;=Inputs!$C$7,E287=0),Inputs!$C$6,0)</f>
        <v>0</v>
      </c>
      <c r="H287" s="56" t="n">
        <f aca="false">IF(B287=1,G287*Inputs!$C$9,0)</f>
        <v>0</v>
      </c>
      <c r="I287" s="56" t="n">
        <f aca="false">I286+G287</f>
        <v>120000</v>
      </c>
      <c r="J287" s="56" t="n">
        <f aca="false">(F287+G287+H287)*((1+D287)^(1/12)-1)</f>
        <v>0</v>
      </c>
      <c r="K287" s="56" t="n">
        <f aca="false">(F287+G287+H287+J287)*(Inputs!$C$14+IF(B287&lt;=10,Inputs!$C$12,Inputs!$C$13))/12</f>
        <v>0</v>
      </c>
      <c r="L287" s="56" t="n">
        <f aca="false">IF(OR(E287=1,A287&lt;=Inputs!$C$15),0,MAX(Inputs!$C$8*I287-(F287+G287+H287+J287-K287),0))</f>
        <v>0</v>
      </c>
      <c r="M287" s="56" t="n">
        <f aca="false">L287*INDEX(Rates!$B$2:$C$101,C287+1,IF(Inputs!$C$5="Male",1,2))/1000/12*Inputs!$C$16</f>
        <v>0</v>
      </c>
      <c r="N287" s="56" t="n">
        <f aca="false">IF($V$1=1,MAX(F287+G287+H287+J287-K287-M287,0)*Inputs!$C$22/12,0)</f>
        <v>0</v>
      </c>
      <c r="O287" s="56" t="n">
        <f aca="false">IF(AND(MOD(A287,12)=0,B287&gt;=Inputs!$C$18),MAX(F287+G287+H287+J287-K287-M287-N287,0)*Inputs!$C$17,0)</f>
        <v>0</v>
      </c>
      <c r="P287" s="56" t="n">
        <f aca="false">F287+G287+H287+J287-K287-M287-N287+O287</f>
        <v>0</v>
      </c>
      <c r="Q287" s="56" t="n">
        <f aca="false">IF(OR(E287=1,P287&lt;=0),0,P287)</f>
        <v>0</v>
      </c>
      <c r="R287" s="15" t="n">
        <f aca="false">IF(OR(E287=1,AND(P287&lt;=0,I287&gt;0)),1,0)</f>
        <v>1</v>
      </c>
      <c r="S287" s="15" t="n">
        <f aca="false">IF(L287&gt;0,1,0)</f>
        <v>0</v>
      </c>
    </row>
    <row r="288" customFormat="false" ht="15" hidden="false" customHeight="false" outlineLevel="0" collapsed="false">
      <c r="A288" s="15" t="n">
        <v>287</v>
      </c>
      <c r="B288" s="15" t="n">
        <f aca="false">INT((A288-1)/12)+1</f>
        <v>24</v>
      </c>
      <c r="C288" s="15" t="n">
        <f aca="false">MIN(Inputs!$C$4+B288-1,99)</f>
        <v>97</v>
      </c>
      <c r="D288" s="55" t="n">
        <f aca="false">Inputs!$C$30</f>
        <v>0.07</v>
      </c>
      <c r="E288" s="15" t="n">
        <f aca="false">R287</f>
        <v>1</v>
      </c>
      <c r="F288" s="56" t="n">
        <f aca="false">Q287</f>
        <v>0</v>
      </c>
      <c r="G288" s="56" t="n">
        <f aca="false">IF(AND(MOD(A288-1,12)=0,B288&lt;=Inputs!$C$7,E288=0),Inputs!$C$6,0)</f>
        <v>0</v>
      </c>
      <c r="H288" s="56" t="n">
        <f aca="false">IF(B288=1,G288*Inputs!$C$9,0)</f>
        <v>0</v>
      </c>
      <c r="I288" s="56" t="n">
        <f aca="false">I287+G288</f>
        <v>120000</v>
      </c>
      <c r="J288" s="56" t="n">
        <f aca="false">(F288+G288+H288)*((1+D288)^(1/12)-1)</f>
        <v>0</v>
      </c>
      <c r="K288" s="56" t="n">
        <f aca="false">(F288+G288+H288+J288)*(Inputs!$C$14+IF(B288&lt;=10,Inputs!$C$12,Inputs!$C$13))/12</f>
        <v>0</v>
      </c>
      <c r="L288" s="56" t="n">
        <f aca="false">IF(OR(E288=1,A288&lt;=Inputs!$C$15),0,MAX(Inputs!$C$8*I288-(F288+G288+H288+J288-K288),0))</f>
        <v>0</v>
      </c>
      <c r="M288" s="56" t="n">
        <f aca="false">L288*INDEX(Rates!$B$2:$C$101,C288+1,IF(Inputs!$C$5="Male",1,2))/1000/12*Inputs!$C$16</f>
        <v>0</v>
      </c>
      <c r="N288" s="56" t="n">
        <f aca="false">IF($V$1=1,MAX(F288+G288+H288+J288-K288-M288,0)*Inputs!$C$22/12,0)</f>
        <v>0</v>
      </c>
      <c r="O288" s="56" t="n">
        <f aca="false">IF(AND(MOD(A288,12)=0,B288&gt;=Inputs!$C$18),MAX(F288+G288+H288+J288-K288-M288-N288,0)*Inputs!$C$17,0)</f>
        <v>0</v>
      </c>
      <c r="P288" s="56" t="n">
        <f aca="false">F288+G288+H288+J288-K288-M288-N288+O288</f>
        <v>0</v>
      </c>
      <c r="Q288" s="56" t="n">
        <f aca="false">IF(OR(E288=1,P288&lt;=0),0,P288)</f>
        <v>0</v>
      </c>
      <c r="R288" s="15" t="n">
        <f aca="false">IF(OR(E288=1,AND(P288&lt;=0,I288&gt;0)),1,0)</f>
        <v>1</v>
      </c>
      <c r="S288" s="15" t="n">
        <f aca="false">IF(L288&gt;0,1,0)</f>
        <v>0</v>
      </c>
    </row>
    <row r="289" customFormat="false" ht="15" hidden="false" customHeight="false" outlineLevel="0" collapsed="false">
      <c r="A289" s="15" t="n">
        <v>288</v>
      </c>
      <c r="B289" s="15" t="n">
        <f aca="false">INT((A289-1)/12)+1</f>
        <v>24</v>
      </c>
      <c r="C289" s="15" t="n">
        <f aca="false">MIN(Inputs!$C$4+B289-1,99)</f>
        <v>97</v>
      </c>
      <c r="D289" s="55" t="n">
        <f aca="false">Inputs!$C$30</f>
        <v>0.07</v>
      </c>
      <c r="E289" s="15" t="n">
        <f aca="false">R288</f>
        <v>1</v>
      </c>
      <c r="F289" s="56" t="n">
        <f aca="false">Q288</f>
        <v>0</v>
      </c>
      <c r="G289" s="56" t="n">
        <f aca="false">IF(AND(MOD(A289-1,12)=0,B289&lt;=Inputs!$C$7,E289=0),Inputs!$C$6,0)</f>
        <v>0</v>
      </c>
      <c r="H289" s="56" t="n">
        <f aca="false">IF(B289=1,G289*Inputs!$C$9,0)</f>
        <v>0</v>
      </c>
      <c r="I289" s="56" t="n">
        <f aca="false">I288+G289</f>
        <v>120000</v>
      </c>
      <c r="J289" s="56" t="n">
        <f aca="false">(F289+G289+H289)*((1+D289)^(1/12)-1)</f>
        <v>0</v>
      </c>
      <c r="K289" s="56" t="n">
        <f aca="false">(F289+G289+H289+J289)*(Inputs!$C$14+IF(B289&lt;=10,Inputs!$C$12,Inputs!$C$13))/12</f>
        <v>0</v>
      </c>
      <c r="L289" s="56" t="n">
        <f aca="false">IF(OR(E289=1,A289&lt;=Inputs!$C$15),0,MAX(Inputs!$C$8*I289-(F289+G289+H289+J289-K289),0))</f>
        <v>0</v>
      </c>
      <c r="M289" s="56" t="n">
        <f aca="false">L289*INDEX(Rates!$B$2:$C$101,C289+1,IF(Inputs!$C$5="Male",1,2))/1000/12*Inputs!$C$16</f>
        <v>0</v>
      </c>
      <c r="N289" s="56" t="n">
        <f aca="false">IF($V$1=1,MAX(F289+G289+H289+J289-K289-M289,0)*Inputs!$C$22/12,0)</f>
        <v>0</v>
      </c>
      <c r="O289" s="56" t="n">
        <f aca="false">IF(AND(MOD(A289,12)=0,B289&gt;=Inputs!$C$18),MAX(F289+G289+H289+J289-K289-M289-N289,0)*Inputs!$C$17,0)</f>
        <v>0</v>
      </c>
      <c r="P289" s="56" t="n">
        <f aca="false">F289+G289+H289+J289-K289-M289-N289+O289</f>
        <v>0</v>
      </c>
      <c r="Q289" s="56" t="n">
        <f aca="false">IF(OR(E289=1,P289&lt;=0),0,P289)</f>
        <v>0</v>
      </c>
      <c r="R289" s="15" t="n">
        <f aca="false">IF(OR(E289=1,AND(P289&lt;=0,I289&gt;0)),1,0)</f>
        <v>1</v>
      </c>
      <c r="S289" s="15" t="n">
        <f aca="false">IF(L289&gt;0,1,0)</f>
        <v>0</v>
      </c>
    </row>
    <row r="290" customFormat="false" ht="15" hidden="false" customHeight="false" outlineLevel="0" collapsed="false">
      <c r="A290" s="15" t="n">
        <v>289</v>
      </c>
      <c r="B290" s="15" t="n">
        <f aca="false">INT((A290-1)/12)+1</f>
        <v>25</v>
      </c>
      <c r="C290" s="15" t="n">
        <f aca="false">MIN(Inputs!$C$4+B290-1,99)</f>
        <v>98</v>
      </c>
      <c r="D290" s="55" t="n">
        <f aca="false">Inputs!$C$30</f>
        <v>0.07</v>
      </c>
      <c r="E290" s="15" t="n">
        <f aca="false">R289</f>
        <v>1</v>
      </c>
      <c r="F290" s="56" t="n">
        <f aca="false">Q289</f>
        <v>0</v>
      </c>
      <c r="G290" s="56" t="n">
        <f aca="false">IF(AND(MOD(A290-1,12)=0,B290&lt;=Inputs!$C$7,E290=0),Inputs!$C$6,0)</f>
        <v>0</v>
      </c>
      <c r="H290" s="56" t="n">
        <f aca="false">IF(B290=1,G290*Inputs!$C$9,0)</f>
        <v>0</v>
      </c>
      <c r="I290" s="56" t="n">
        <f aca="false">I289+G290</f>
        <v>120000</v>
      </c>
      <c r="J290" s="56" t="n">
        <f aca="false">(F290+G290+H290)*((1+D290)^(1/12)-1)</f>
        <v>0</v>
      </c>
      <c r="K290" s="56" t="n">
        <f aca="false">(F290+G290+H290+J290)*(Inputs!$C$14+IF(B290&lt;=10,Inputs!$C$12,Inputs!$C$13))/12</f>
        <v>0</v>
      </c>
      <c r="L290" s="56" t="n">
        <f aca="false">IF(OR(E290=1,A290&lt;=Inputs!$C$15),0,MAX(Inputs!$C$8*I290-(F290+G290+H290+J290-K290),0))</f>
        <v>0</v>
      </c>
      <c r="M290" s="56" t="n">
        <f aca="false">L290*INDEX(Rates!$B$2:$C$101,C290+1,IF(Inputs!$C$5="Male",1,2))/1000/12*Inputs!$C$16</f>
        <v>0</v>
      </c>
      <c r="N290" s="56" t="n">
        <f aca="false">IF($V$1=1,MAX(F290+G290+H290+J290-K290-M290,0)*Inputs!$C$22/12,0)</f>
        <v>0</v>
      </c>
      <c r="O290" s="56" t="n">
        <f aca="false">IF(AND(MOD(A290,12)=0,B290&gt;=Inputs!$C$18),MAX(F290+G290+H290+J290-K290-M290-N290,0)*Inputs!$C$17,0)</f>
        <v>0</v>
      </c>
      <c r="P290" s="56" t="n">
        <f aca="false">F290+G290+H290+J290-K290-M290-N290+O290</f>
        <v>0</v>
      </c>
      <c r="Q290" s="56" t="n">
        <f aca="false">IF(OR(E290=1,P290&lt;=0),0,P290)</f>
        <v>0</v>
      </c>
      <c r="R290" s="15" t="n">
        <f aca="false">IF(OR(E290=1,AND(P290&lt;=0,I290&gt;0)),1,0)</f>
        <v>1</v>
      </c>
      <c r="S290" s="15" t="n">
        <f aca="false">IF(L290&gt;0,1,0)</f>
        <v>0</v>
      </c>
    </row>
    <row r="291" customFormat="false" ht="15" hidden="false" customHeight="false" outlineLevel="0" collapsed="false">
      <c r="A291" s="15" t="n">
        <v>290</v>
      </c>
      <c r="B291" s="15" t="n">
        <f aca="false">INT((A291-1)/12)+1</f>
        <v>25</v>
      </c>
      <c r="C291" s="15" t="n">
        <f aca="false">MIN(Inputs!$C$4+B291-1,99)</f>
        <v>98</v>
      </c>
      <c r="D291" s="55" t="n">
        <f aca="false">Inputs!$C$30</f>
        <v>0.07</v>
      </c>
      <c r="E291" s="15" t="n">
        <f aca="false">R290</f>
        <v>1</v>
      </c>
      <c r="F291" s="56" t="n">
        <f aca="false">Q290</f>
        <v>0</v>
      </c>
      <c r="G291" s="56" t="n">
        <f aca="false">IF(AND(MOD(A291-1,12)=0,B291&lt;=Inputs!$C$7,E291=0),Inputs!$C$6,0)</f>
        <v>0</v>
      </c>
      <c r="H291" s="56" t="n">
        <f aca="false">IF(B291=1,G291*Inputs!$C$9,0)</f>
        <v>0</v>
      </c>
      <c r="I291" s="56" t="n">
        <f aca="false">I290+G291</f>
        <v>120000</v>
      </c>
      <c r="J291" s="56" t="n">
        <f aca="false">(F291+G291+H291)*((1+D291)^(1/12)-1)</f>
        <v>0</v>
      </c>
      <c r="K291" s="56" t="n">
        <f aca="false">(F291+G291+H291+J291)*(Inputs!$C$14+IF(B291&lt;=10,Inputs!$C$12,Inputs!$C$13))/12</f>
        <v>0</v>
      </c>
      <c r="L291" s="56" t="n">
        <f aca="false">IF(OR(E291=1,A291&lt;=Inputs!$C$15),0,MAX(Inputs!$C$8*I291-(F291+G291+H291+J291-K291),0))</f>
        <v>0</v>
      </c>
      <c r="M291" s="56" t="n">
        <f aca="false">L291*INDEX(Rates!$B$2:$C$101,C291+1,IF(Inputs!$C$5="Male",1,2))/1000/12*Inputs!$C$16</f>
        <v>0</v>
      </c>
      <c r="N291" s="56" t="n">
        <f aca="false">IF($V$1=1,MAX(F291+G291+H291+J291-K291-M291,0)*Inputs!$C$22/12,0)</f>
        <v>0</v>
      </c>
      <c r="O291" s="56" t="n">
        <f aca="false">IF(AND(MOD(A291,12)=0,B291&gt;=Inputs!$C$18),MAX(F291+G291+H291+J291-K291-M291-N291,0)*Inputs!$C$17,0)</f>
        <v>0</v>
      </c>
      <c r="P291" s="56" t="n">
        <f aca="false">F291+G291+H291+J291-K291-M291-N291+O291</f>
        <v>0</v>
      </c>
      <c r="Q291" s="56" t="n">
        <f aca="false">IF(OR(E291=1,P291&lt;=0),0,P291)</f>
        <v>0</v>
      </c>
      <c r="R291" s="15" t="n">
        <f aca="false">IF(OR(E291=1,AND(P291&lt;=0,I291&gt;0)),1,0)</f>
        <v>1</v>
      </c>
      <c r="S291" s="15" t="n">
        <f aca="false">IF(L291&gt;0,1,0)</f>
        <v>0</v>
      </c>
    </row>
    <row r="292" customFormat="false" ht="15" hidden="false" customHeight="false" outlineLevel="0" collapsed="false">
      <c r="A292" s="15" t="n">
        <v>291</v>
      </c>
      <c r="B292" s="15" t="n">
        <f aca="false">INT((A292-1)/12)+1</f>
        <v>25</v>
      </c>
      <c r="C292" s="15" t="n">
        <f aca="false">MIN(Inputs!$C$4+B292-1,99)</f>
        <v>98</v>
      </c>
      <c r="D292" s="55" t="n">
        <f aca="false">Inputs!$C$30</f>
        <v>0.07</v>
      </c>
      <c r="E292" s="15" t="n">
        <f aca="false">R291</f>
        <v>1</v>
      </c>
      <c r="F292" s="56" t="n">
        <f aca="false">Q291</f>
        <v>0</v>
      </c>
      <c r="G292" s="56" t="n">
        <f aca="false">IF(AND(MOD(A292-1,12)=0,B292&lt;=Inputs!$C$7,E292=0),Inputs!$C$6,0)</f>
        <v>0</v>
      </c>
      <c r="H292" s="56" t="n">
        <f aca="false">IF(B292=1,G292*Inputs!$C$9,0)</f>
        <v>0</v>
      </c>
      <c r="I292" s="56" t="n">
        <f aca="false">I291+G292</f>
        <v>120000</v>
      </c>
      <c r="J292" s="56" t="n">
        <f aca="false">(F292+G292+H292)*((1+D292)^(1/12)-1)</f>
        <v>0</v>
      </c>
      <c r="K292" s="56" t="n">
        <f aca="false">(F292+G292+H292+J292)*(Inputs!$C$14+IF(B292&lt;=10,Inputs!$C$12,Inputs!$C$13))/12</f>
        <v>0</v>
      </c>
      <c r="L292" s="56" t="n">
        <f aca="false">IF(OR(E292=1,A292&lt;=Inputs!$C$15),0,MAX(Inputs!$C$8*I292-(F292+G292+H292+J292-K292),0))</f>
        <v>0</v>
      </c>
      <c r="M292" s="56" t="n">
        <f aca="false">L292*INDEX(Rates!$B$2:$C$101,C292+1,IF(Inputs!$C$5="Male",1,2))/1000/12*Inputs!$C$16</f>
        <v>0</v>
      </c>
      <c r="N292" s="56" t="n">
        <f aca="false">IF($V$1=1,MAX(F292+G292+H292+J292-K292-M292,0)*Inputs!$C$22/12,0)</f>
        <v>0</v>
      </c>
      <c r="O292" s="56" t="n">
        <f aca="false">IF(AND(MOD(A292,12)=0,B292&gt;=Inputs!$C$18),MAX(F292+G292+H292+J292-K292-M292-N292,0)*Inputs!$C$17,0)</f>
        <v>0</v>
      </c>
      <c r="P292" s="56" t="n">
        <f aca="false">F292+G292+H292+J292-K292-M292-N292+O292</f>
        <v>0</v>
      </c>
      <c r="Q292" s="56" t="n">
        <f aca="false">IF(OR(E292=1,P292&lt;=0),0,P292)</f>
        <v>0</v>
      </c>
      <c r="R292" s="15" t="n">
        <f aca="false">IF(OR(E292=1,AND(P292&lt;=0,I292&gt;0)),1,0)</f>
        <v>1</v>
      </c>
      <c r="S292" s="15" t="n">
        <f aca="false">IF(L292&gt;0,1,0)</f>
        <v>0</v>
      </c>
    </row>
    <row r="293" customFormat="false" ht="15" hidden="false" customHeight="false" outlineLevel="0" collapsed="false">
      <c r="A293" s="15" t="n">
        <v>292</v>
      </c>
      <c r="B293" s="15" t="n">
        <f aca="false">INT((A293-1)/12)+1</f>
        <v>25</v>
      </c>
      <c r="C293" s="15" t="n">
        <f aca="false">MIN(Inputs!$C$4+B293-1,99)</f>
        <v>98</v>
      </c>
      <c r="D293" s="55" t="n">
        <f aca="false">Inputs!$C$30</f>
        <v>0.07</v>
      </c>
      <c r="E293" s="15" t="n">
        <f aca="false">R292</f>
        <v>1</v>
      </c>
      <c r="F293" s="56" t="n">
        <f aca="false">Q292</f>
        <v>0</v>
      </c>
      <c r="G293" s="56" t="n">
        <f aca="false">IF(AND(MOD(A293-1,12)=0,B293&lt;=Inputs!$C$7,E293=0),Inputs!$C$6,0)</f>
        <v>0</v>
      </c>
      <c r="H293" s="56" t="n">
        <f aca="false">IF(B293=1,G293*Inputs!$C$9,0)</f>
        <v>0</v>
      </c>
      <c r="I293" s="56" t="n">
        <f aca="false">I292+G293</f>
        <v>120000</v>
      </c>
      <c r="J293" s="56" t="n">
        <f aca="false">(F293+G293+H293)*((1+D293)^(1/12)-1)</f>
        <v>0</v>
      </c>
      <c r="K293" s="56" t="n">
        <f aca="false">(F293+G293+H293+J293)*(Inputs!$C$14+IF(B293&lt;=10,Inputs!$C$12,Inputs!$C$13))/12</f>
        <v>0</v>
      </c>
      <c r="L293" s="56" t="n">
        <f aca="false">IF(OR(E293=1,A293&lt;=Inputs!$C$15),0,MAX(Inputs!$C$8*I293-(F293+G293+H293+J293-K293),0))</f>
        <v>0</v>
      </c>
      <c r="M293" s="56" t="n">
        <f aca="false">L293*INDEX(Rates!$B$2:$C$101,C293+1,IF(Inputs!$C$5="Male",1,2))/1000/12*Inputs!$C$16</f>
        <v>0</v>
      </c>
      <c r="N293" s="56" t="n">
        <f aca="false">IF($V$1=1,MAX(F293+G293+H293+J293-K293-M293,0)*Inputs!$C$22/12,0)</f>
        <v>0</v>
      </c>
      <c r="O293" s="56" t="n">
        <f aca="false">IF(AND(MOD(A293,12)=0,B293&gt;=Inputs!$C$18),MAX(F293+G293+H293+J293-K293-M293-N293,0)*Inputs!$C$17,0)</f>
        <v>0</v>
      </c>
      <c r="P293" s="56" t="n">
        <f aca="false">F293+G293+H293+J293-K293-M293-N293+O293</f>
        <v>0</v>
      </c>
      <c r="Q293" s="56" t="n">
        <f aca="false">IF(OR(E293=1,P293&lt;=0),0,P293)</f>
        <v>0</v>
      </c>
      <c r="R293" s="15" t="n">
        <f aca="false">IF(OR(E293=1,AND(P293&lt;=0,I293&gt;0)),1,0)</f>
        <v>1</v>
      </c>
      <c r="S293" s="15" t="n">
        <f aca="false">IF(L293&gt;0,1,0)</f>
        <v>0</v>
      </c>
    </row>
    <row r="294" customFormat="false" ht="15" hidden="false" customHeight="false" outlineLevel="0" collapsed="false">
      <c r="A294" s="15" t="n">
        <v>293</v>
      </c>
      <c r="B294" s="15" t="n">
        <f aca="false">INT((A294-1)/12)+1</f>
        <v>25</v>
      </c>
      <c r="C294" s="15" t="n">
        <f aca="false">MIN(Inputs!$C$4+B294-1,99)</f>
        <v>98</v>
      </c>
      <c r="D294" s="55" t="n">
        <f aca="false">Inputs!$C$30</f>
        <v>0.07</v>
      </c>
      <c r="E294" s="15" t="n">
        <f aca="false">R293</f>
        <v>1</v>
      </c>
      <c r="F294" s="56" t="n">
        <f aca="false">Q293</f>
        <v>0</v>
      </c>
      <c r="G294" s="56" t="n">
        <f aca="false">IF(AND(MOD(A294-1,12)=0,B294&lt;=Inputs!$C$7,E294=0),Inputs!$C$6,0)</f>
        <v>0</v>
      </c>
      <c r="H294" s="56" t="n">
        <f aca="false">IF(B294=1,G294*Inputs!$C$9,0)</f>
        <v>0</v>
      </c>
      <c r="I294" s="56" t="n">
        <f aca="false">I293+G294</f>
        <v>120000</v>
      </c>
      <c r="J294" s="56" t="n">
        <f aca="false">(F294+G294+H294)*((1+D294)^(1/12)-1)</f>
        <v>0</v>
      </c>
      <c r="K294" s="56" t="n">
        <f aca="false">(F294+G294+H294+J294)*(Inputs!$C$14+IF(B294&lt;=10,Inputs!$C$12,Inputs!$C$13))/12</f>
        <v>0</v>
      </c>
      <c r="L294" s="56" t="n">
        <f aca="false">IF(OR(E294=1,A294&lt;=Inputs!$C$15),0,MAX(Inputs!$C$8*I294-(F294+G294+H294+J294-K294),0))</f>
        <v>0</v>
      </c>
      <c r="M294" s="56" t="n">
        <f aca="false">L294*INDEX(Rates!$B$2:$C$101,C294+1,IF(Inputs!$C$5="Male",1,2))/1000/12*Inputs!$C$16</f>
        <v>0</v>
      </c>
      <c r="N294" s="56" t="n">
        <f aca="false">IF($V$1=1,MAX(F294+G294+H294+J294-K294-M294,0)*Inputs!$C$22/12,0)</f>
        <v>0</v>
      </c>
      <c r="O294" s="56" t="n">
        <f aca="false">IF(AND(MOD(A294,12)=0,B294&gt;=Inputs!$C$18),MAX(F294+G294+H294+J294-K294-M294-N294,0)*Inputs!$C$17,0)</f>
        <v>0</v>
      </c>
      <c r="P294" s="56" t="n">
        <f aca="false">F294+G294+H294+J294-K294-M294-N294+O294</f>
        <v>0</v>
      </c>
      <c r="Q294" s="56" t="n">
        <f aca="false">IF(OR(E294=1,P294&lt;=0),0,P294)</f>
        <v>0</v>
      </c>
      <c r="R294" s="15" t="n">
        <f aca="false">IF(OR(E294=1,AND(P294&lt;=0,I294&gt;0)),1,0)</f>
        <v>1</v>
      </c>
      <c r="S294" s="15" t="n">
        <f aca="false">IF(L294&gt;0,1,0)</f>
        <v>0</v>
      </c>
    </row>
    <row r="295" customFormat="false" ht="15" hidden="false" customHeight="false" outlineLevel="0" collapsed="false">
      <c r="A295" s="15" t="n">
        <v>294</v>
      </c>
      <c r="B295" s="15" t="n">
        <f aca="false">INT((A295-1)/12)+1</f>
        <v>25</v>
      </c>
      <c r="C295" s="15" t="n">
        <f aca="false">MIN(Inputs!$C$4+B295-1,99)</f>
        <v>98</v>
      </c>
      <c r="D295" s="55" t="n">
        <f aca="false">Inputs!$C$30</f>
        <v>0.07</v>
      </c>
      <c r="E295" s="15" t="n">
        <f aca="false">R294</f>
        <v>1</v>
      </c>
      <c r="F295" s="56" t="n">
        <f aca="false">Q294</f>
        <v>0</v>
      </c>
      <c r="G295" s="56" t="n">
        <f aca="false">IF(AND(MOD(A295-1,12)=0,B295&lt;=Inputs!$C$7,E295=0),Inputs!$C$6,0)</f>
        <v>0</v>
      </c>
      <c r="H295" s="56" t="n">
        <f aca="false">IF(B295=1,G295*Inputs!$C$9,0)</f>
        <v>0</v>
      </c>
      <c r="I295" s="56" t="n">
        <f aca="false">I294+G295</f>
        <v>120000</v>
      </c>
      <c r="J295" s="56" t="n">
        <f aca="false">(F295+G295+H295)*((1+D295)^(1/12)-1)</f>
        <v>0</v>
      </c>
      <c r="K295" s="56" t="n">
        <f aca="false">(F295+G295+H295+J295)*(Inputs!$C$14+IF(B295&lt;=10,Inputs!$C$12,Inputs!$C$13))/12</f>
        <v>0</v>
      </c>
      <c r="L295" s="56" t="n">
        <f aca="false">IF(OR(E295=1,A295&lt;=Inputs!$C$15),0,MAX(Inputs!$C$8*I295-(F295+G295+H295+J295-K295),0))</f>
        <v>0</v>
      </c>
      <c r="M295" s="56" t="n">
        <f aca="false">L295*INDEX(Rates!$B$2:$C$101,C295+1,IF(Inputs!$C$5="Male",1,2))/1000/12*Inputs!$C$16</f>
        <v>0</v>
      </c>
      <c r="N295" s="56" t="n">
        <f aca="false">IF($V$1=1,MAX(F295+G295+H295+J295-K295-M295,0)*Inputs!$C$22/12,0)</f>
        <v>0</v>
      </c>
      <c r="O295" s="56" t="n">
        <f aca="false">IF(AND(MOD(A295,12)=0,B295&gt;=Inputs!$C$18),MAX(F295+G295+H295+J295-K295-M295-N295,0)*Inputs!$C$17,0)</f>
        <v>0</v>
      </c>
      <c r="P295" s="56" t="n">
        <f aca="false">F295+G295+H295+J295-K295-M295-N295+O295</f>
        <v>0</v>
      </c>
      <c r="Q295" s="56" t="n">
        <f aca="false">IF(OR(E295=1,P295&lt;=0),0,P295)</f>
        <v>0</v>
      </c>
      <c r="R295" s="15" t="n">
        <f aca="false">IF(OR(E295=1,AND(P295&lt;=0,I295&gt;0)),1,0)</f>
        <v>1</v>
      </c>
      <c r="S295" s="15" t="n">
        <f aca="false">IF(L295&gt;0,1,0)</f>
        <v>0</v>
      </c>
    </row>
    <row r="296" customFormat="false" ht="15" hidden="false" customHeight="false" outlineLevel="0" collapsed="false">
      <c r="A296" s="15" t="n">
        <v>295</v>
      </c>
      <c r="B296" s="15" t="n">
        <f aca="false">INT((A296-1)/12)+1</f>
        <v>25</v>
      </c>
      <c r="C296" s="15" t="n">
        <f aca="false">MIN(Inputs!$C$4+B296-1,99)</f>
        <v>98</v>
      </c>
      <c r="D296" s="55" t="n">
        <f aca="false">Inputs!$C$30</f>
        <v>0.07</v>
      </c>
      <c r="E296" s="15" t="n">
        <f aca="false">R295</f>
        <v>1</v>
      </c>
      <c r="F296" s="56" t="n">
        <f aca="false">Q295</f>
        <v>0</v>
      </c>
      <c r="G296" s="56" t="n">
        <f aca="false">IF(AND(MOD(A296-1,12)=0,B296&lt;=Inputs!$C$7,E296=0),Inputs!$C$6,0)</f>
        <v>0</v>
      </c>
      <c r="H296" s="56" t="n">
        <f aca="false">IF(B296=1,G296*Inputs!$C$9,0)</f>
        <v>0</v>
      </c>
      <c r="I296" s="56" t="n">
        <f aca="false">I295+G296</f>
        <v>120000</v>
      </c>
      <c r="J296" s="56" t="n">
        <f aca="false">(F296+G296+H296)*((1+D296)^(1/12)-1)</f>
        <v>0</v>
      </c>
      <c r="K296" s="56" t="n">
        <f aca="false">(F296+G296+H296+J296)*(Inputs!$C$14+IF(B296&lt;=10,Inputs!$C$12,Inputs!$C$13))/12</f>
        <v>0</v>
      </c>
      <c r="L296" s="56" t="n">
        <f aca="false">IF(OR(E296=1,A296&lt;=Inputs!$C$15),0,MAX(Inputs!$C$8*I296-(F296+G296+H296+J296-K296),0))</f>
        <v>0</v>
      </c>
      <c r="M296" s="56" t="n">
        <f aca="false">L296*INDEX(Rates!$B$2:$C$101,C296+1,IF(Inputs!$C$5="Male",1,2))/1000/12*Inputs!$C$16</f>
        <v>0</v>
      </c>
      <c r="N296" s="56" t="n">
        <f aca="false">IF($V$1=1,MAX(F296+G296+H296+J296-K296-M296,0)*Inputs!$C$22/12,0)</f>
        <v>0</v>
      </c>
      <c r="O296" s="56" t="n">
        <f aca="false">IF(AND(MOD(A296,12)=0,B296&gt;=Inputs!$C$18),MAX(F296+G296+H296+J296-K296-M296-N296,0)*Inputs!$C$17,0)</f>
        <v>0</v>
      </c>
      <c r="P296" s="56" t="n">
        <f aca="false">F296+G296+H296+J296-K296-M296-N296+O296</f>
        <v>0</v>
      </c>
      <c r="Q296" s="56" t="n">
        <f aca="false">IF(OR(E296=1,P296&lt;=0),0,P296)</f>
        <v>0</v>
      </c>
      <c r="R296" s="15" t="n">
        <f aca="false">IF(OR(E296=1,AND(P296&lt;=0,I296&gt;0)),1,0)</f>
        <v>1</v>
      </c>
      <c r="S296" s="15" t="n">
        <f aca="false">IF(L296&gt;0,1,0)</f>
        <v>0</v>
      </c>
    </row>
    <row r="297" customFormat="false" ht="15" hidden="false" customHeight="false" outlineLevel="0" collapsed="false">
      <c r="A297" s="15" t="n">
        <v>296</v>
      </c>
      <c r="B297" s="15" t="n">
        <f aca="false">INT((A297-1)/12)+1</f>
        <v>25</v>
      </c>
      <c r="C297" s="15" t="n">
        <f aca="false">MIN(Inputs!$C$4+B297-1,99)</f>
        <v>98</v>
      </c>
      <c r="D297" s="55" t="n">
        <f aca="false">Inputs!$C$30</f>
        <v>0.07</v>
      </c>
      <c r="E297" s="15" t="n">
        <f aca="false">R296</f>
        <v>1</v>
      </c>
      <c r="F297" s="56" t="n">
        <f aca="false">Q296</f>
        <v>0</v>
      </c>
      <c r="G297" s="56" t="n">
        <f aca="false">IF(AND(MOD(A297-1,12)=0,B297&lt;=Inputs!$C$7,E297=0),Inputs!$C$6,0)</f>
        <v>0</v>
      </c>
      <c r="H297" s="56" t="n">
        <f aca="false">IF(B297=1,G297*Inputs!$C$9,0)</f>
        <v>0</v>
      </c>
      <c r="I297" s="56" t="n">
        <f aca="false">I296+G297</f>
        <v>120000</v>
      </c>
      <c r="J297" s="56" t="n">
        <f aca="false">(F297+G297+H297)*((1+D297)^(1/12)-1)</f>
        <v>0</v>
      </c>
      <c r="K297" s="56" t="n">
        <f aca="false">(F297+G297+H297+J297)*(Inputs!$C$14+IF(B297&lt;=10,Inputs!$C$12,Inputs!$C$13))/12</f>
        <v>0</v>
      </c>
      <c r="L297" s="56" t="n">
        <f aca="false">IF(OR(E297=1,A297&lt;=Inputs!$C$15),0,MAX(Inputs!$C$8*I297-(F297+G297+H297+J297-K297),0))</f>
        <v>0</v>
      </c>
      <c r="M297" s="56" t="n">
        <f aca="false">L297*INDEX(Rates!$B$2:$C$101,C297+1,IF(Inputs!$C$5="Male",1,2))/1000/12*Inputs!$C$16</f>
        <v>0</v>
      </c>
      <c r="N297" s="56" t="n">
        <f aca="false">IF($V$1=1,MAX(F297+G297+H297+J297-K297-M297,0)*Inputs!$C$22/12,0)</f>
        <v>0</v>
      </c>
      <c r="O297" s="56" t="n">
        <f aca="false">IF(AND(MOD(A297,12)=0,B297&gt;=Inputs!$C$18),MAX(F297+G297+H297+J297-K297-M297-N297,0)*Inputs!$C$17,0)</f>
        <v>0</v>
      </c>
      <c r="P297" s="56" t="n">
        <f aca="false">F297+G297+H297+J297-K297-M297-N297+O297</f>
        <v>0</v>
      </c>
      <c r="Q297" s="56" t="n">
        <f aca="false">IF(OR(E297=1,P297&lt;=0),0,P297)</f>
        <v>0</v>
      </c>
      <c r="R297" s="15" t="n">
        <f aca="false">IF(OR(E297=1,AND(P297&lt;=0,I297&gt;0)),1,0)</f>
        <v>1</v>
      </c>
      <c r="S297" s="15" t="n">
        <f aca="false">IF(L297&gt;0,1,0)</f>
        <v>0</v>
      </c>
    </row>
    <row r="298" customFormat="false" ht="15" hidden="false" customHeight="false" outlineLevel="0" collapsed="false">
      <c r="A298" s="15" t="n">
        <v>297</v>
      </c>
      <c r="B298" s="15" t="n">
        <f aca="false">INT((A298-1)/12)+1</f>
        <v>25</v>
      </c>
      <c r="C298" s="15" t="n">
        <f aca="false">MIN(Inputs!$C$4+B298-1,99)</f>
        <v>98</v>
      </c>
      <c r="D298" s="55" t="n">
        <f aca="false">Inputs!$C$30</f>
        <v>0.07</v>
      </c>
      <c r="E298" s="15" t="n">
        <f aca="false">R297</f>
        <v>1</v>
      </c>
      <c r="F298" s="56" t="n">
        <f aca="false">Q297</f>
        <v>0</v>
      </c>
      <c r="G298" s="56" t="n">
        <f aca="false">IF(AND(MOD(A298-1,12)=0,B298&lt;=Inputs!$C$7,E298=0),Inputs!$C$6,0)</f>
        <v>0</v>
      </c>
      <c r="H298" s="56" t="n">
        <f aca="false">IF(B298=1,G298*Inputs!$C$9,0)</f>
        <v>0</v>
      </c>
      <c r="I298" s="56" t="n">
        <f aca="false">I297+G298</f>
        <v>120000</v>
      </c>
      <c r="J298" s="56" t="n">
        <f aca="false">(F298+G298+H298)*((1+D298)^(1/12)-1)</f>
        <v>0</v>
      </c>
      <c r="K298" s="56" t="n">
        <f aca="false">(F298+G298+H298+J298)*(Inputs!$C$14+IF(B298&lt;=10,Inputs!$C$12,Inputs!$C$13))/12</f>
        <v>0</v>
      </c>
      <c r="L298" s="56" t="n">
        <f aca="false">IF(OR(E298=1,A298&lt;=Inputs!$C$15),0,MAX(Inputs!$C$8*I298-(F298+G298+H298+J298-K298),0))</f>
        <v>0</v>
      </c>
      <c r="M298" s="56" t="n">
        <f aca="false">L298*INDEX(Rates!$B$2:$C$101,C298+1,IF(Inputs!$C$5="Male",1,2))/1000/12*Inputs!$C$16</f>
        <v>0</v>
      </c>
      <c r="N298" s="56" t="n">
        <f aca="false">IF($V$1=1,MAX(F298+G298+H298+J298-K298-M298,0)*Inputs!$C$22/12,0)</f>
        <v>0</v>
      </c>
      <c r="O298" s="56" t="n">
        <f aca="false">IF(AND(MOD(A298,12)=0,B298&gt;=Inputs!$C$18),MAX(F298+G298+H298+J298-K298-M298-N298,0)*Inputs!$C$17,0)</f>
        <v>0</v>
      </c>
      <c r="P298" s="56" t="n">
        <f aca="false">F298+G298+H298+J298-K298-M298-N298+O298</f>
        <v>0</v>
      </c>
      <c r="Q298" s="56" t="n">
        <f aca="false">IF(OR(E298=1,P298&lt;=0),0,P298)</f>
        <v>0</v>
      </c>
      <c r="R298" s="15" t="n">
        <f aca="false">IF(OR(E298=1,AND(P298&lt;=0,I298&gt;0)),1,0)</f>
        <v>1</v>
      </c>
      <c r="S298" s="15" t="n">
        <f aca="false">IF(L298&gt;0,1,0)</f>
        <v>0</v>
      </c>
    </row>
    <row r="299" customFormat="false" ht="15" hidden="false" customHeight="false" outlineLevel="0" collapsed="false">
      <c r="A299" s="15" t="n">
        <v>298</v>
      </c>
      <c r="B299" s="15" t="n">
        <f aca="false">INT((A299-1)/12)+1</f>
        <v>25</v>
      </c>
      <c r="C299" s="15" t="n">
        <f aca="false">MIN(Inputs!$C$4+B299-1,99)</f>
        <v>98</v>
      </c>
      <c r="D299" s="55" t="n">
        <f aca="false">Inputs!$C$30</f>
        <v>0.07</v>
      </c>
      <c r="E299" s="15" t="n">
        <f aca="false">R298</f>
        <v>1</v>
      </c>
      <c r="F299" s="56" t="n">
        <f aca="false">Q298</f>
        <v>0</v>
      </c>
      <c r="G299" s="56" t="n">
        <f aca="false">IF(AND(MOD(A299-1,12)=0,B299&lt;=Inputs!$C$7,E299=0),Inputs!$C$6,0)</f>
        <v>0</v>
      </c>
      <c r="H299" s="56" t="n">
        <f aca="false">IF(B299=1,G299*Inputs!$C$9,0)</f>
        <v>0</v>
      </c>
      <c r="I299" s="56" t="n">
        <f aca="false">I298+G299</f>
        <v>120000</v>
      </c>
      <c r="J299" s="56" t="n">
        <f aca="false">(F299+G299+H299)*((1+D299)^(1/12)-1)</f>
        <v>0</v>
      </c>
      <c r="K299" s="56" t="n">
        <f aca="false">(F299+G299+H299+J299)*(Inputs!$C$14+IF(B299&lt;=10,Inputs!$C$12,Inputs!$C$13))/12</f>
        <v>0</v>
      </c>
      <c r="L299" s="56" t="n">
        <f aca="false">IF(OR(E299=1,A299&lt;=Inputs!$C$15),0,MAX(Inputs!$C$8*I299-(F299+G299+H299+J299-K299),0))</f>
        <v>0</v>
      </c>
      <c r="M299" s="56" t="n">
        <f aca="false">L299*INDEX(Rates!$B$2:$C$101,C299+1,IF(Inputs!$C$5="Male",1,2))/1000/12*Inputs!$C$16</f>
        <v>0</v>
      </c>
      <c r="N299" s="56" t="n">
        <f aca="false">IF($V$1=1,MAX(F299+G299+H299+J299-K299-M299,0)*Inputs!$C$22/12,0)</f>
        <v>0</v>
      </c>
      <c r="O299" s="56" t="n">
        <f aca="false">IF(AND(MOD(A299,12)=0,B299&gt;=Inputs!$C$18),MAX(F299+G299+H299+J299-K299-M299-N299,0)*Inputs!$C$17,0)</f>
        <v>0</v>
      </c>
      <c r="P299" s="56" t="n">
        <f aca="false">F299+G299+H299+J299-K299-M299-N299+O299</f>
        <v>0</v>
      </c>
      <c r="Q299" s="56" t="n">
        <f aca="false">IF(OR(E299=1,P299&lt;=0),0,P299)</f>
        <v>0</v>
      </c>
      <c r="R299" s="15" t="n">
        <f aca="false">IF(OR(E299=1,AND(P299&lt;=0,I299&gt;0)),1,0)</f>
        <v>1</v>
      </c>
      <c r="S299" s="15" t="n">
        <f aca="false">IF(L299&gt;0,1,0)</f>
        <v>0</v>
      </c>
    </row>
    <row r="300" customFormat="false" ht="15" hidden="false" customHeight="false" outlineLevel="0" collapsed="false">
      <c r="A300" s="15" t="n">
        <v>299</v>
      </c>
      <c r="B300" s="15" t="n">
        <f aca="false">INT((A300-1)/12)+1</f>
        <v>25</v>
      </c>
      <c r="C300" s="15" t="n">
        <f aca="false">MIN(Inputs!$C$4+B300-1,99)</f>
        <v>98</v>
      </c>
      <c r="D300" s="55" t="n">
        <f aca="false">Inputs!$C$30</f>
        <v>0.07</v>
      </c>
      <c r="E300" s="15" t="n">
        <f aca="false">R299</f>
        <v>1</v>
      </c>
      <c r="F300" s="56" t="n">
        <f aca="false">Q299</f>
        <v>0</v>
      </c>
      <c r="G300" s="56" t="n">
        <f aca="false">IF(AND(MOD(A300-1,12)=0,B300&lt;=Inputs!$C$7,E300=0),Inputs!$C$6,0)</f>
        <v>0</v>
      </c>
      <c r="H300" s="56" t="n">
        <f aca="false">IF(B300=1,G300*Inputs!$C$9,0)</f>
        <v>0</v>
      </c>
      <c r="I300" s="56" t="n">
        <f aca="false">I299+G300</f>
        <v>120000</v>
      </c>
      <c r="J300" s="56" t="n">
        <f aca="false">(F300+G300+H300)*((1+D300)^(1/12)-1)</f>
        <v>0</v>
      </c>
      <c r="K300" s="56" t="n">
        <f aca="false">(F300+G300+H300+J300)*(Inputs!$C$14+IF(B300&lt;=10,Inputs!$C$12,Inputs!$C$13))/12</f>
        <v>0</v>
      </c>
      <c r="L300" s="56" t="n">
        <f aca="false">IF(OR(E300=1,A300&lt;=Inputs!$C$15),0,MAX(Inputs!$C$8*I300-(F300+G300+H300+J300-K300),0))</f>
        <v>0</v>
      </c>
      <c r="M300" s="56" t="n">
        <f aca="false">L300*INDEX(Rates!$B$2:$C$101,C300+1,IF(Inputs!$C$5="Male",1,2))/1000/12*Inputs!$C$16</f>
        <v>0</v>
      </c>
      <c r="N300" s="56" t="n">
        <f aca="false">IF($V$1=1,MAX(F300+G300+H300+J300-K300-M300,0)*Inputs!$C$22/12,0)</f>
        <v>0</v>
      </c>
      <c r="O300" s="56" t="n">
        <f aca="false">IF(AND(MOD(A300,12)=0,B300&gt;=Inputs!$C$18),MAX(F300+G300+H300+J300-K300-M300-N300,0)*Inputs!$C$17,0)</f>
        <v>0</v>
      </c>
      <c r="P300" s="56" t="n">
        <f aca="false">F300+G300+H300+J300-K300-M300-N300+O300</f>
        <v>0</v>
      </c>
      <c r="Q300" s="56" t="n">
        <f aca="false">IF(OR(E300=1,P300&lt;=0),0,P300)</f>
        <v>0</v>
      </c>
      <c r="R300" s="15" t="n">
        <f aca="false">IF(OR(E300=1,AND(P300&lt;=0,I300&gt;0)),1,0)</f>
        <v>1</v>
      </c>
      <c r="S300" s="15" t="n">
        <f aca="false">IF(L300&gt;0,1,0)</f>
        <v>0</v>
      </c>
    </row>
    <row r="301" customFormat="false" ht="15" hidden="false" customHeight="false" outlineLevel="0" collapsed="false">
      <c r="A301" s="15" t="n">
        <v>300</v>
      </c>
      <c r="B301" s="15" t="n">
        <f aca="false">INT((A301-1)/12)+1</f>
        <v>25</v>
      </c>
      <c r="C301" s="15" t="n">
        <f aca="false">MIN(Inputs!$C$4+B301-1,99)</f>
        <v>98</v>
      </c>
      <c r="D301" s="55" t="n">
        <f aca="false">Inputs!$C$30</f>
        <v>0.07</v>
      </c>
      <c r="E301" s="15" t="n">
        <f aca="false">R300</f>
        <v>1</v>
      </c>
      <c r="F301" s="56" t="n">
        <f aca="false">Q300</f>
        <v>0</v>
      </c>
      <c r="G301" s="56" t="n">
        <f aca="false">IF(AND(MOD(A301-1,12)=0,B301&lt;=Inputs!$C$7,E301=0),Inputs!$C$6,0)</f>
        <v>0</v>
      </c>
      <c r="H301" s="56" t="n">
        <f aca="false">IF(B301=1,G301*Inputs!$C$9,0)</f>
        <v>0</v>
      </c>
      <c r="I301" s="56" t="n">
        <f aca="false">I300+G301</f>
        <v>120000</v>
      </c>
      <c r="J301" s="56" t="n">
        <f aca="false">(F301+G301+H301)*((1+D301)^(1/12)-1)</f>
        <v>0</v>
      </c>
      <c r="K301" s="56" t="n">
        <f aca="false">(F301+G301+H301+J301)*(Inputs!$C$14+IF(B301&lt;=10,Inputs!$C$12,Inputs!$C$13))/12</f>
        <v>0</v>
      </c>
      <c r="L301" s="56" t="n">
        <f aca="false">IF(OR(E301=1,A301&lt;=Inputs!$C$15),0,MAX(Inputs!$C$8*I301-(F301+G301+H301+J301-K301),0))</f>
        <v>0</v>
      </c>
      <c r="M301" s="56" t="n">
        <f aca="false">L301*INDEX(Rates!$B$2:$C$101,C301+1,IF(Inputs!$C$5="Male",1,2))/1000/12*Inputs!$C$16</f>
        <v>0</v>
      </c>
      <c r="N301" s="56" t="n">
        <f aca="false">IF($V$1=1,MAX(F301+G301+H301+J301-K301-M301,0)*Inputs!$C$22/12,0)</f>
        <v>0</v>
      </c>
      <c r="O301" s="56" t="n">
        <f aca="false">IF(AND(MOD(A301,12)=0,B301&gt;=Inputs!$C$18),MAX(F301+G301+H301+J301-K301-M301-N301,0)*Inputs!$C$17,0)</f>
        <v>0</v>
      </c>
      <c r="P301" s="56" t="n">
        <f aca="false">F301+G301+H301+J301-K301-M301-N301+O301</f>
        <v>0</v>
      </c>
      <c r="Q301" s="56" t="n">
        <f aca="false">IF(OR(E301=1,P301&lt;=0),0,P301)</f>
        <v>0</v>
      </c>
      <c r="R301" s="15" t="n">
        <f aca="false">IF(OR(E301=1,AND(P301&lt;=0,I301&gt;0)),1,0)</f>
        <v>1</v>
      </c>
      <c r="S301" s="15" t="n">
        <f aca="false">IF(L301&gt;0,1,0)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9" min="1" style="0" width="14"/>
  </cols>
  <sheetData>
    <row r="1" customFormat="false" ht="23.85" hidden="false" customHeight="false" outlineLevel="0" collapsed="false">
      <c r="A1" s="52" t="s">
        <v>152</v>
      </c>
      <c r="B1" s="52" t="s">
        <v>77</v>
      </c>
      <c r="C1" s="52" t="s">
        <v>122</v>
      </c>
      <c r="D1" s="52" t="s">
        <v>153</v>
      </c>
      <c r="E1" s="52" t="s">
        <v>154</v>
      </c>
      <c r="F1" s="52" t="s">
        <v>155</v>
      </c>
      <c r="G1" s="52" t="s">
        <v>156</v>
      </c>
      <c r="H1" s="52" t="s">
        <v>157</v>
      </c>
      <c r="I1" s="52" t="s">
        <v>158</v>
      </c>
      <c r="J1" s="52" t="s">
        <v>159</v>
      </c>
      <c r="K1" s="52" t="s">
        <v>160</v>
      </c>
      <c r="L1" s="52" t="s">
        <v>161</v>
      </c>
      <c r="M1" s="52" t="s">
        <v>162</v>
      </c>
      <c r="N1" s="52" t="s">
        <v>163</v>
      </c>
      <c r="O1" s="52" t="s">
        <v>164</v>
      </c>
      <c r="P1" s="52" t="s">
        <v>165</v>
      </c>
      <c r="Q1" s="52" t="s">
        <v>166</v>
      </c>
      <c r="R1" s="52" t="s">
        <v>167</v>
      </c>
      <c r="S1" s="52" t="s">
        <v>168</v>
      </c>
      <c r="U1" s="53" t="s">
        <v>169</v>
      </c>
      <c r="V1" s="54" t="n">
        <v>0</v>
      </c>
    </row>
    <row r="2" customFormat="false" ht="15" hidden="false" customHeight="false" outlineLevel="0" collapsed="false">
      <c r="A2" s="15" t="n">
        <v>1</v>
      </c>
      <c r="B2" s="15" t="n">
        <f aca="false">INT((A2-1)/12)+1</f>
        <v>1</v>
      </c>
      <c r="C2" s="15" t="n">
        <f aca="false">MIN(Inputs!$C$4+B2-1,99)</f>
        <v>74</v>
      </c>
      <c r="D2" s="55" t="n">
        <f aca="false">Inputs!$C$31</f>
        <v>0.08</v>
      </c>
      <c r="E2" s="15" t="n">
        <v>0</v>
      </c>
      <c r="F2" s="56" t="n">
        <v>0</v>
      </c>
      <c r="G2" s="56" t="n">
        <f aca="false">IF(AND(MOD(A2-1,12)=0,B2&lt;=Inputs!$C$7,E2=0),Inputs!$C$6,0)</f>
        <v>24000</v>
      </c>
      <c r="H2" s="56" t="n">
        <f aca="false">IF(B2=1,G2*Inputs!$C$9,0)</f>
        <v>960</v>
      </c>
      <c r="I2" s="56" t="n">
        <f aca="false">G2</f>
        <v>24000</v>
      </c>
      <c r="J2" s="56" t="n">
        <f aca="false">(F2+G2+H2)*((1+D2)^(1/12)-1)</f>
        <v>160.593391545686</v>
      </c>
      <c r="K2" s="56" t="n">
        <f aca="false">(F2+G2+H2+J2)*(Inputs!$C$14+IF(B2&lt;=10,Inputs!$C$12,Inputs!$C$13))/12</f>
        <v>52.3345695657202</v>
      </c>
      <c r="L2" s="56" t="n">
        <f aca="false">IF(OR(E2=1,A2&lt;=Inputs!$C$15),0,MAX(Inputs!$C$8*I2-(F2+G2+H2+J2-K2),0))</f>
        <v>0</v>
      </c>
      <c r="M2" s="56" t="n">
        <f aca="false">L2*INDEX(Rates!$B$2:$C$101,C2+1,IF(Inputs!$C$5="Male",1,2))/1000/12*Inputs!$C$16</f>
        <v>0</v>
      </c>
      <c r="N2" s="56" t="n">
        <f aca="false">IF($V$1=1,MAX(F2+G2+H2+J2-K2-M2,0)*Inputs!$C$22/12,0)</f>
        <v>0</v>
      </c>
      <c r="O2" s="56" t="n">
        <f aca="false">IF(AND(MOD(A2,12)=0,B2&gt;=Inputs!$C$18),MAX(F2+G2+H2+J2-K2-M2-N2,0)*Inputs!$C$17,0)</f>
        <v>0</v>
      </c>
      <c r="P2" s="56" t="n">
        <f aca="false">F2+G2+H2+J2-K2-M2-N2+O2</f>
        <v>25068.25882198</v>
      </c>
      <c r="Q2" s="56" t="n">
        <f aca="false">IF(OR(E2=1,P2&lt;=0),0,P2)</f>
        <v>25068.25882198</v>
      </c>
      <c r="R2" s="15" t="n">
        <f aca="false">IF(OR(E2=1,AND(P2&lt;=0,I2&gt;0)),1,0)</f>
        <v>0</v>
      </c>
      <c r="S2" s="15" t="n">
        <f aca="false">IF(L2&gt;0,1,0)</f>
        <v>0</v>
      </c>
      <c r="U2" s="36" t="s">
        <v>186</v>
      </c>
    </row>
    <row r="3" customFormat="false" ht="15" hidden="false" customHeight="false" outlineLevel="0" collapsed="false">
      <c r="A3" s="15" t="n">
        <v>2</v>
      </c>
      <c r="B3" s="15" t="n">
        <f aca="false">INT((A3-1)/12)+1</f>
        <v>1</v>
      </c>
      <c r="C3" s="15" t="n">
        <f aca="false">MIN(Inputs!$C$4+B3-1,99)</f>
        <v>74</v>
      </c>
      <c r="D3" s="55" t="n">
        <f aca="false">Inputs!$C$31</f>
        <v>0.08</v>
      </c>
      <c r="E3" s="15" t="n">
        <f aca="false">R2</f>
        <v>0</v>
      </c>
      <c r="F3" s="56" t="n">
        <f aca="false">Q2</f>
        <v>25068.25882198</v>
      </c>
      <c r="G3" s="56" t="n">
        <f aca="false">IF(AND(MOD(A3-1,12)=0,B3&lt;=Inputs!$C$7,E3=0),Inputs!$C$6,0)</f>
        <v>0</v>
      </c>
      <c r="H3" s="56" t="n">
        <f aca="false">IF(B3=1,G3*Inputs!$C$9,0)</f>
        <v>0</v>
      </c>
      <c r="I3" s="56" t="n">
        <f aca="false">I2+G3</f>
        <v>24000</v>
      </c>
      <c r="J3" s="56" t="n">
        <f aca="false">(F3+G3+H3)*((1+D3)^(1/12)-1)</f>
        <v>161.289932065978</v>
      </c>
      <c r="K3" s="56" t="n">
        <f aca="false">(F3+G3+H3+J3)*(Inputs!$C$14+IF(B3&lt;=10,Inputs!$C$12,Inputs!$C$13))/12</f>
        <v>52.5615599042624</v>
      </c>
      <c r="L3" s="56" t="n">
        <f aca="false">IF(OR(E3=1,A3&lt;=Inputs!$C$15),0,MAX(Inputs!$C$8*I3-(F3+G3+H3+J3-K3),0))</f>
        <v>0</v>
      </c>
      <c r="M3" s="56" t="n">
        <f aca="false">L3*INDEX(Rates!$B$2:$C$101,C3+1,IF(Inputs!$C$5="Male",1,2))/1000/12*Inputs!$C$16</f>
        <v>0</v>
      </c>
      <c r="N3" s="56" t="n">
        <f aca="false">IF($V$1=1,MAX(F3+G3+H3+J3-K3-M3,0)*Inputs!$C$22/12,0)</f>
        <v>0</v>
      </c>
      <c r="O3" s="56" t="n">
        <f aca="false">IF(AND(MOD(A3,12)=0,B3&gt;=Inputs!$C$18),MAX(F3+G3+H3+J3-K3-M3-N3,0)*Inputs!$C$17,0)</f>
        <v>0</v>
      </c>
      <c r="P3" s="56" t="n">
        <f aca="false">F3+G3+H3+J3-K3-M3-N3+O3</f>
        <v>25176.9871941417</v>
      </c>
      <c r="Q3" s="56" t="n">
        <f aca="false">IF(OR(E3=1,P3&lt;=0),0,P3)</f>
        <v>25176.9871941417</v>
      </c>
      <c r="R3" s="15" t="n">
        <f aca="false">IF(OR(E3=1,AND(P3&lt;=0,I3&gt;0)),1,0)</f>
        <v>0</v>
      </c>
      <c r="S3" s="15" t="n">
        <f aca="false">IF(L3&gt;0,1,0)</f>
        <v>0</v>
      </c>
    </row>
    <row r="4" customFormat="false" ht="15" hidden="false" customHeight="false" outlineLevel="0" collapsed="false">
      <c r="A4" s="15" t="n">
        <v>3</v>
      </c>
      <c r="B4" s="15" t="n">
        <f aca="false">INT((A4-1)/12)+1</f>
        <v>1</v>
      </c>
      <c r="C4" s="15" t="n">
        <f aca="false">MIN(Inputs!$C$4+B4-1,99)</f>
        <v>74</v>
      </c>
      <c r="D4" s="55" t="n">
        <f aca="false">Inputs!$C$31</f>
        <v>0.08</v>
      </c>
      <c r="E4" s="15" t="n">
        <f aca="false">R3</f>
        <v>0</v>
      </c>
      <c r="F4" s="56" t="n">
        <f aca="false">Q3</f>
        <v>25176.9871941417</v>
      </c>
      <c r="G4" s="56" t="n">
        <f aca="false">IF(AND(MOD(A4-1,12)=0,B4&lt;=Inputs!$C$7,E4=0),Inputs!$C$6,0)</f>
        <v>0</v>
      </c>
      <c r="H4" s="56" t="n">
        <f aca="false">IF(B4=1,G4*Inputs!$C$9,0)</f>
        <v>0</v>
      </c>
      <c r="I4" s="56" t="n">
        <f aca="false">I3+G4</f>
        <v>24000</v>
      </c>
      <c r="J4" s="56" t="n">
        <f aca="false">(F4+G4+H4)*((1+D4)^(1/12)-1)</f>
        <v>161.989493686278</v>
      </c>
      <c r="K4" s="56" t="n">
        <f aca="false">(F4+G4+H4+J4)*(Inputs!$C$14+IF(B4&lt;=10,Inputs!$C$12,Inputs!$C$13))/12</f>
        <v>52.7895347663083</v>
      </c>
      <c r="L4" s="56" t="n">
        <f aca="false">IF(OR(E4=1,A4&lt;=Inputs!$C$15),0,MAX(Inputs!$C$8*I4-(F4+G4+H4+J4-K4),0))</f>
        <v>0</v>
      </c>
      <c r="M4" s="56" t="n">
        <f aca="false">L4*INDEX(Rates!$B$2:$C$101,C4+1,IF(Inputs!$C$5="Male",1,2))/1000/12*Inputs!$C$16</f>
        <v>0</v>
      </c>
      <c r="N4" s="56" t="n">
        <f aca="false">IF($V$1=1,MAX(F4+G4+H4+J4-K4-M4,0)*Inputs!$C$22/12,0)</f>
        <v>0</v>
      </c>
      <c r="O4" s="56" t="n">
        <f aca="false">IF(AND(MOD(A4,12)=0,B4&gt;=Inputs!$C$18),MAX(F4+G4+H4+J4-K4-M4-N4,0)*Inputs!$C$17,0)</f>
        <v>0</v>
      </c>
      <c r="P4" s="56" t="n">
        <f aca="false">F4+G4+H4+J4-K4-M4-N4+O4</f>
        <v>25286.1871530617</v>
      </c>
      <c r="Q4" s="56" t="n">
        <f aca="false">IF(OR(E4=1,P4&lt;=0),0,P4)</f>
        <v>25286.1871530617</v>
      </c>
      <c r="R4" s="15" t="n">
        <f aca="false">IF(OR(E4=1,AND(P4&lt;=0,I4&gt;0)),1,0)</f>
        <v>0</v>
      </c>
      <c r="S4" s="15" t="n">
        <f aca="false">IF(L4&gt;0,1,0)</f>
        <v>0</v>
      </c>
    </row>
    <row r="5" customFormat="false" ht="15" hidden="false" customHeight="false" outlineLevel="0" collapsed="false">
      <c r="A5" s="15" t="n">
        <v>4</v>
      </c>
      <c r="B5" s="15" t="n">
        <f aca="false">INT((A5-1)/12)+1</f>
        <v>1</v>
      </c>
      <c r="C5" s="15" t="n">
        <f aca="false">MIN(Inputs!$C$4+B5-1,99)</f>
        <v>74</v>
      </c>
      <c r="D5" s="55" t="n">
        <f aca="false">Inputs!$C$31</f>
        <v>0.08</v>
      </c>
      <c r="E5" s="15" t="n">
        <f aca="false">R4</f>
        <v>0</v>
      </c>
      <c r="F5" s="56" t="n">
        <f aca="false">Q4</f>
        <v>25286.1871530617</v>
      </c>
      <c r="G5" s="56" t="n">
        <f aca="false">IF(AND(MOD(A5-1,12)=0,B5&lt;=Inputs!$C$7,E5=0),Inputs!$C$6,0)</f>
        <v>0</v>
      </c>
      <c r="H5" s="56" t="n">
        <f aca="false">IF(B5=1,G5*Inputs!$C$9,0)</f>
        <v>0</v>
      </c>
      <c r="I5" s="56" t="n">
        <f aca="false">I4+G5</f>
        <v>24000</v>
      </c>
      <c r="J5" s="56" t="n">
        <f aca="false">(F5+G5+H5)*((1+D5)^(1/12)-1)</f>
        <v>162.692089509981</v>
      </c>
      <c r="K5" s="56" t="n">
        <f aca="false">(F5+G5+H5+J5)*(Inputs!$C$14+IF(B5&lt;=10,Inputs!$C$12,Inputs!$C$13))/12</f>
        <v>53.0184984220242</v>
      </c>
      <c r="L5" s="56" t="n">
        <f aca="false">IF(OR(E5=1,A5&lt;=Inputs!$C$15),0,MAX(Inputs!$C$8*I5-(F5+G5+H5+J5-K5),0))</f>
        <v>0</v>
      </c>
      <c r="M5" s="56" t="n">
        <f aca="false">L5*INDEX(Rates!$B$2:$C$101,C5+1,IF(Inputs!$C$5="Male",1,2))/1000/12*Inputs!$C$16</f>
        <v>0</v>
      </c>
      <c r="N5" s="56" t="n">
        <f aca="false">IF($V$1=1,MAX(F5+G5+H5+J5-K5-M5,0)*Inputs!$C$22/12,0)</f>
        <v>0</v>
      </c>
      <c r="O5" s="56" t="n">
        <f aca="false">IF(AND(MOD(A5,12)=0,B5&gt;=Inputs!$C$18),MAX(F5+G5+H5+J5-K5-M5-N5,0)*Inputs!$C$17,0)</f>
        <v>0</v>
      </c>
      <c r="P5" s="56" t="n">
        <f aca="false">F5+G5+H5+J5-K5-M5-N5+O5</f>
        <v>25395.8607441496</v>
      </c>
      <c r="Q5" s="56" t="n">
        <f aca="false">IF(OR(E5=1,P5&lt;=0),0,P5)</f>
        <v>25395.8607441496</v>
      </c>
      <c r="R5" s="15" t="n">
        <f aca="false">IF(OR(E5=1,AND(P5&lt;=0,I5&gt;0)),1,0)</f>
        <v>0</v>
      </c>
      <c r="S5" s="15" t="n">
        <f aca="false">IF(L5&gt;0,1,0)</f>
        <v>0</v>
      </c>
    </row>
    <row r="6" customFormat="false" ht="15" hidden="false" customHeight="false" outlineLevel="0" collapsed="false">
      <c r="A6" s="15" t="n">
        <v>5</v>
      </c>
      <c r="B6" s="15" t="n">
        <f aca="false">INT((A6-1)/12)+1</f>
        <v>1</v>
      </c>
      <c r="C6" s="15" t="n">
        <f aca="false">MIN(Inputs!$C$4+B6-1,99)</f>
        <v>74</v>
      </c>
      <c r="D6" s="55" t="n">
        <f aca="false">Inputs!$C$31</f>
        <v>0.08</v>
      </c>
      <c r="E6" s="15" t="n">
        <f aca="false">R5</f>
        <v>0</v>
      </c>
      <c r="F6" s="56" t="n">
        <f aca="false">Q5</f>
        <v>25395.8607441496</v>
      </c>
      <c r="G6" s="56" t="n">
        <f aca="false">IF(AND(MOD(A6-1,12)=0,B6&lt;=Inputs!$C$7,E6=0),Inputs!$C$6,0)</f>
        <v>0</v>
      </c>
      <c r="H6" s="56" t="n">
        <f aca="false">IF(B6=1,G6*Inputs!$C$9,0)</f>
        <v>0</v>
      </c>
      <c r="I6" s="56" t="n">
        <f aca="false">I5+G6</f>
        <v>24000</v>
      </c>
      <c r="J6" s="56" t="n">
        <f aca="false">(F6+G6+H6)*((1+D6)^(1/12)-1)</f>
        <v>163.397732697313</v>
      </c>
      <c r="K6" s="56" t="n">
        <f aca="false">(F6+G6+H6+J6)*(Inputs!$C$14+IF(B6&lt;=10,Inputs!$C$12,Inputs!$C$13))/12</f>
        <v>53.2484551600978</v>
      </c>
      <c r="L6" s="56" t="n">
        <f aca="false">IF(OR(E6=1,A6&lt;=Inputs!$C$15),0,MAX(Inputs!$C$8*I6-(F6+G6+H6+J6-K6),0))</f>
        <v>0</v>
      </c>
      <c r="M6" s="56" t="n">
        <f aca="false">L6*INDEX(Rates!$B$2:$C$101,C6+1,IF(Inputs!$C$5="Male",1,2))/1000/12*Inputs!$C$16</f>
        <v>0</v>
      </c>
      <c r="N6" s="56" t="n">
        <f aca="false">IF($V$1=1,MAX(F6+G6+H6+J6-K6-M6,0)*Inputs!$C$22/12,0)</f>
        <v>0</v>
      </c>
      <c r="O6" s="56" t="n">
        <f aca="false">IF(AND(MOD(A6,12)=0,B6&gt;=Inputs!$C$18),MAX(F6+G6+H6+J6-K6-M6-N6,0)*Inputs!$C$17,0)</f>
        <v>0</v>
      </c>
      <c r="P6" s="56" t="n">
        <f aca="false">F6+G6+H6+J6-K6-M6-N6+O6</f>
        <v>25506.0100216868</v>
      </c>
      <c r="Q6" s="56" t="n">
        <f aca="false">IF(OR(E6=1,P6&lt;=0),0,P6)</f>
        <v>25506.0100216868</v>
      </c>
      <c r="R6" s="15" t="n">
        <f aca="false">IF(OR(E6=1,AND(P6&lt;=0,I6&gt;0)),1,0)</f>
        <v>0</v>
      </c>
      <c r="S6" s="15" t="n">
        <f aca="false">IF(L6&gt;0,1,0)</f>
        <v>0</v>
      </c>
    </row>
    <row r="7" customFormat="false" ht="15" hidden="false" customHeight="false" outlineLevel="0" collapsed="false">
      <c r="A7" s="15" t="n">
        <v>6</v>
      </c>
      <c r="B7" s="15" t="n">
        <f aca="false">INT((A7-1)/12)+1</f>
        <v>1</v>
      </c>
      <c r="C7" s="15" t="n">
        <f aca="false">MIN(Inputs!$C$4+B7-1,99)</f>
        <v>74</v>
      </c>
      <c r="D7" s="55" t="n">
        <f aca="false">Inputs!$C$31</f>
        <v>0.08</v>
      </c>
      <c r="E7" s="15" t="n">
        <f aca="false">R6</f>
        <v>0</v>
      </c>
      <c r="F7" s="56" t="n">
        <f aca="false">Q6</f>
        <v>25506.0100216868</v>
      </c>
      <c r="G7" s="56" t="n">
        <f aca="false">IF(AND(MOD(A7-1,12)=0,B7&lt;=Inputs!$C$7,E7=0),Inputs!$C$6,0)</f>
        <v>0</v>
      </c>
      <c r="H7" s="56" t="n">
        <f aca="false">IF(B7=1,G7*Inputs!$C$9,0)</f>
        <v>0</v>
      </c>
      <c r="I7" s="56" t="n">
        <f aca="false">I6+G7</f>
        <v>24000</v>
      </c>
      <c r="J7" s="56" t="n">
        <f aca="false">(F7+G7+H7)*((1+D7)^(1/12)-1)</f>
        <v>164.106436465582</v>
      </c>
      <c r="K7" s="56" t="n">
        <f aca="false">(F7+G7+H7+J7)*(Inputs!$C$14+IF(B7&lt;=10,Inputs!$C$12,Inputs!$C$13))/12</f>
        <v>53.4794092878175</v>
      </c>
      <c r="L7" s="56" t="n">
        <f aca="false">IF(OR(E7=1,A7&lt;=Inputs!$C$15),0,MAX(Inputs!$C$8*I7-(F7+G7+H7+J7-K7),0))</f>
        <v>0</v>
      </c>
      <c r="M7" s="56" t="n">
        <f aca="false">L7*INDEX(Rates!$B$2:$C$101,C7+1,IF(Inputs!$C$5="Male",1,2))/1000/12*Inputs!$C$16</f>
        <v>0</v>
      </c>
      <c r="N7" s="56" t="n">
        <f aca="false">IF($V$1=1,MAX(F7+G7+H7+J7-K7-M7,0)*Inputs!$C$22/12,0)</f>
        <v>0</v>
      </c>
      <c r="O7" s="56" t="n">
        <f aca="false">IF(AND(MOD(A7,12)=0,B7&gt;=Inputs!$C$18),MAX(F7+G7+H7+J7-K7-M7-N7,0)*Inputs!$C$17,0)</f>
        <v>0</v>
      </c>
      <c r="P7" s="56" t="n">
        <f aca="false">F7+G7+H7+J7-K7-M7-N7+O7</f>
        <v>25616.6370488646</v>
      </c>
      <c r="Q7" s="56" t="n">
        <f aca="false">IF(OR(E7=1,P7&lt;=0),0,P7)</f>
        <v>25616.6370488646</v>
      </c>
      <c r="R7" s="15" t="n">
        <f aca="false">IF(OR(E7=1,AND(P7&lt;=0,I7&gt;0)),1,0)</f>
        <v>0</v>
      </c>
      <c r="S7" s="15" t="n">
        <f aca="false">IF(L7&gt;0,1,0)</f>
        <v>0</v>
      </c>
    </row>
    <row r="8" customFormat="false" ht="15" hidden="false" customHeight="false" outlineLevel="0" collapsed="false">
      <c r="A8" s="15" t="n">
        <v>7</v>
      </c>
      <c r="B8" s="15" t="n">
        <f aca="false">INT((A8-1)/12)+1</f>
        <v>1</v>
      </c>
      <c r="C8" s="15" t="n">
        <f aca="false">MIN(Inputs!$C$4+B8-1,99)</f>
        <v>74</v>
      </c>
      <c r="D8" s="55" t="n">
        <f aca="false">Inputs!$C$31</f>
        <v>0.08</v>
      </c>
      <c r="E8" s="15" t="n">
        <f aca="false">R7</f>
        <v>0</v>
      </c>
      <c r="F8" s="56" t="n">
        <f aca="false">Q7</f>
        <v>25616.6370488646</v>
      </c>
      <c r="G8" s="56" t="n">
        <f aca="false">IF(AND(MOD(A8-1,12)=0,B8&lt;=Inputs!$C$7,E8=0),Inputs!$C$6,0)</f>
        <v>0</v>
      </c>
      <c r="H8" s="56" t="n">
        <f aca="false">IF(B8=1,G8*Inputs!$C$9,0)</f>
        <v>0</v>
      </c>
      <c r="I8" s="56" t="n">
        <f aca="false">I7+G8</f>
        <v>24000</v>
      </c>
      <c r="J8" s="56" t="n">
        <f aca="false">(F8+G8+H8)*((1+D8)^(1/12)-1)</f>
        <v>164.818214089424</v>
      </c>
      <c r="K8" s="56" t="n">
        <f aca="false">(F8+G8+H8+J8)*(Inputs!$C$14+IF(B8&lt;=10,Inputs!$C$12,Inputs!$C$13))/12</f>
        <v>53.7113651311542</v>
      </c>
      <c r="L8" s="56" t="n">
        <f aca="false">IF(OR(E8=1,A8&lt;=Inputs!$C$15),0,MAX(Inputs!$C$8*I8-(F8+G8+H8+J8-K8),0))</f>
        <v>0</v>
      </c>
      <c r="M8" s="56" t="n">
        <f aca="false">L8*INDEX(Rates!$B$2:$C$101,C8+1,IF(Inputs!$C$5="Male",1,2))/1000/12*Inputs!$C$16</f>
        <v>0</v>
      </c>
      <c r="N8" s="56" t="n">
        <f aca="false">IF($V$1=1,MAX(F8+G8+H8+J8-K8-M8,0)*Inputs!$C$22/12,0)</f>
        <v>0</v>
      </c>
      <c r="O8" s="56" t="n">
        <f aca="false">IF(AND(MOD(A8,12)=0,B8&gt;=Inputs!$C$18),MAX(F8+G8+H8+J8-K8-M8-N8,0)*Inputs!$C$17,0)</f>
        <v>0</v>
      </c>
      <c r="P8" s="56" t="n">
        <f aca="false">F8+G8+H8+J8-K8-M8-N8+O8</f>
        <v>25727.7438978229</v>
      </c>
      <c r="Q8" s="56" t="n">
        <f aca="false">IF(OR(E8=1,P8&lt;=0),0,P8)</f>
        <v>25727.7438978229</v>
      </c>
      <c r="R8" s="15" t="n">
        <f aca="false">IF(OR(E8=1,AND(P8&lt;=0,I8&gt;0)),1,0)</f>
        <v>0</v>
      </c>
      <c r="S8" s="15" t="n">
        <f aca="false">IF(L8&gt;0,1,0)</f>
        <v>0</v>
      </c>
    </row>
    <row r="9" customFormat="false" ht="15" hidden="false" customHeight="false" outlineLevel="0" collapsed="false">
      <c r="A9" s="15" t="n">
        <v>8</v>
      </c>
      <c r="B9" s="15" t="n">
        <f aca="false">INT((A9-1)/12)+1</f>
        <v>1</v>
      </c>
      <c r="C9" s="15" t="n">
        <f aca="false">MIN(Inputs!$C$4+B9-1,99)</f>
        <v>74</v>
      </c>
      <c r="D9" s="55" t="n">
        <f aca="false">Inputs!$C$31</f>
        <v>0.08</v>
      </c>
      <c r="E9" s="15" t="n">
        <f aca="false">R8</f>
        <v>0</v>
      </c>
      <c r="F9" s="56" t="n">
        <f aca="false">Q8</f>
        <v>25727.7438978229</v>
      </c>
      <c r="G9" s="56" t="n">
        <f aca="false">IF(AND(MOD(A9-1,12)=0,B9&lt;=Inputs!$C$7,E9=0),Inputs!$C$6,0)</f>
        <v>0</v>
      </c>
      <c r="H9" s="56" t="n">
        <f aca="false">IF(B9=1,G9*Inputs!$C$9,0)</f>
        <v>0</v>
      </c>
      <c r="I9" s="56" t="n">
        <f aca="false">I8+G9</f>
        <v>24000</v>
      </c>
      <c r="J9" s="56" t="n">
        <f aca="false">(F9+G9+H9)*((1+D9)^(1/12)-1)</f>
        <v>165.533078901049</v>
      </c>
      <c r="K9" s="56" t="n">
        <f aca="false">(F9+G9+H9+J9)*(Inputs!$C$14+IF(B9&lt;=10,Inputs!$C$12,Inputs!$C$13))/12</f>
        <v>53.9443270348415</v>
      </c>
      <c r="L9" s="56" t="n">
        <f aca="false">IF(OR(E9=1,A9&lt;=Inputs!$C$15),0,MAX(Inputs!$C$8*I9-(F9+G9+H9+J9-K9),0))</f>
        <v>0</v>
      </c>
      <c r="M9" s="56" t="n">
        <f aca="false">L9*INDEX(Rates!$B$2:$C$101,C9+1,IF(Inputs!$C$5="Male",1,2))/1000/12*Inputs!$C$16</f>
        <v>0</v>
      </c>
      <c r="N9" s="56" t="n">
        <f aca="false">IF($V$1=1,MAX(F9+G9+H9+J9-K9-M9,0)*Inputs!$C$22/12,0)</f>
        <v>0</v>
      </c>
      <c r="O9" s="56" t="n">
        <f aca="false">IF(AND(MOD(A9,12)=0,B9&gt;=Inputs!$C$18),MAX(F9+G9+H9+J9-K9-M9-N9,0)*Inputs!$C$17,0)</f>
        <v>0</v>
      </c>
      <c r="P9" s="56" t="n">
        <f aca="false">F9+G9+H9+J9-K9-M9-N9+O9</f>
        <v>25839.3326496891</v>
      </c>
      <c r="Q9" s="56" t="n">
        <f aca="false">IF(OR(E9=1,P9&lt;=0),0,P9)</f>
        <v>25839.3326496891</v>
      </c>
      <c r="R9" s="15" t="n">
        <f aca="false">IF(OR(E9=1,AND(P9&lt;=0,I9&gt;0)),1,0)</f>
        <v>0</v>
      </c>
      <c r="S9" s="15" t="n">
        <f aca="false">IF(L9&gt;0,1,0)</f>
        <v>0</v>
      </c>
    </row>
    <row r="10" customFormat="false" ht="15" hidden="false" customHeight="false" outlineLevel="0" collapsed="false">
      <c r="A10" s="15" t="n">
        <v>9</v>
      </c>
      <c r="B10" s="15" t="n">
        <f aca="false">INT((A10-1)/12)+1</f>
        <v>1</v>
      </c>
      <c r="C10" s="15" t="n">
        <f aca="false">MIN(Inputs!$C$4+B10-1,99)</f>
        <v>74</v>
      </c>
      <c r="D10" s="55" t="n">
        <f aca="false">Inputs!$C$31</f>
        <v>0.08</v>
      </c>
      <c r="E10" s="15" t="n">
        <f aca="false">R9</f>
        <v>0</v>
      </c>
      <c r="F10" s="56" t="n">
        <f aca="false">Q9</f>
        <v>25839.3326496891</v>
      </c>
      <c r="G10" s="56" t="n">
        <f aca="false">IF(AND(MOD(A10-1,12)=0,B10&lt;=Inputs!$C$7,E10=0),Inputs!$C$6,0)</f>
        <v>0</v>
      </c>
      <c r="H10" s="56" t="n">
        <f aca="false">IF(B10=1,G10*Inputs!$C$9,0)</f>
        <v>0</v>
      </c>
      <c r="I10" s="56" t="n">
        <f aca="false">I9+G10</f>
        <v>24000</v>
      </c>
      <c r="J10" s="56" t="n">
        <f aca="false">(F10+G10+H10)*((1+D10)^(1/12)-1)</f>
        <v>166.251044290494</v>
      </c>
      <c r="K10" s="56" t="n">
        <f aca="false">(F10+G10+H10+J10)*(Inputs!$C$14+IF(B10&lt;=10,Inputs!$C$12,Inputs!$C$13))/12</f>
        <v>54.1782993624574</v>
      </c>
      <c r="L10" s="56" t="n">
        <f aca="false">IF(OR(E10=1,A10&lt;=Inputs!$C$15),0,MAX(Inputs!$C$8*I10-(F10+G10+H10+J10-K10),0))</f>
        <v>0</v>
      </c>
      <c r="M10" s="56" t="n">
        <f aca="false">L10*INDEX(Rates!$B$2:$C$101,C10+1,IF(Inputs!$C$5="Male",1,2))/1000/12*Inputs!$C$16</f>
        <v>0</v>
      </c>
      <c r="N10" s="56" t="n">
        <f aca="false">IF($V$1=1,MAX(F10+G10+H10+J10-K10-M10,0)*Inputs!$C$22/12,0)</f>
        <v>0</v>
      </c>
      <c r="O10" s="56" t="n">
        <f aca="false">IF(AND(MOD(A10,12)=0,B10&gt;=Inputs!$C$18),MAX(F10+G10+H10+J10-K10-M10-N10,0)*Inputs!$C$17,0)</f>
        <v>0</v>
      </c>
      <c r="P10" s="56" t="n">
        <f aca="false">F10+G10+H10+J10-K10-M10-N10+O10</f>
        <v>25951.4053946171</v>
      </c>
      <c r="Q10" s="56" t="n">
        <f aca="false">IF(OR(E10=1,P10&lt;=0),0,P10)</f>
        <v>25951.4053946171</v>
      </c>
      <c r="R10" s="15" t="n">
        <f aca="false">IF(OR(E10=1,AND(P10&lt;=0,I10&gt;0)),1,0)</f>
        <v>0</v>
      </c>
      <c r="S10" s="15" t="n">
        <f aca="false">IF(L10&gt;0,1,0)</f>
        <v>0</v>
      </c>
    </row>
    <row r="11" customFormat="false" ht="15" hidden="false" customHeight="false" outlineLevel="0" collapsed="false">
      <c r="A11" s="15" t="n">
        <v>10</v>
      </c>
      <c r="B11" s="15" t="n">
        <f aca="false">INT((A11-1)/12)+1</f>
        <v>1</v>
      </c>
      <c r="C11" s="15" t="n">
        <f aca="false">MIN(Inputs!$C$4+B11-1,99)</f>
        <v>74</v>
      </c>
      <c r="D11" s="55" t="n">
        <f aca="false">Inputs!$C$31</f>
        <v>0.08</v>
      </c>
      <c r="E11" s="15" t="n">
        <f aca="false">R10</f>
        <v>0</v>
      </c>
      <c r="F11" s="56" t="n">
        <f aca="false">Q10</f>
        <v>25951.4053946171</v>
      </c>
      <c r="G11" s="56" t="n">
        <f aca="false">IF(AND(MOD(A11-1,12)=0,B11&lt;=Inputs!$C$7,E11=0),Inputs!$C$6,0)</f>
        <v>0</v>
      </c>
      <c r="H11" s="56" t="n">
        <f aca="false">IF(B11=1,G11*Inputs!$C$9,0)</f>
        <v>0</v>
      </c>
      <c r="I11" s="56" t="n">
        <f aca="false">I10+G11</f>
        <v>24000</v>
      </c>
      <c r="J11" s="56" t="n">
        <f aca="false">(F11+G11+H11)*((1+D11)^(1/12)-1)</f>
        <v>166.972123705872</v>
      </c>
      <c r="K11" s="56" t="n">
        <f aca="false">(F11+G11+H11+J11)*(Inputs!$C$14+IF(B11&lt;=10,Inputs!$C$12,Inputs!$C$13))/12</f>
        <v>54.4132864965062</v>
      </c>
      <c r="L11" s="56" t="n">
        <f aca="false">IF(OR(E11=1,A11&lt;=Inputs!$C$15),0,MAX(Inputs!$C$8*I11-(F11+G11+H11+J11-K11),0))</f>
        <v>0</v>
      </c>
      <c r="M11" s="56" t="n">
        <f aca="false">L11*INDEX(Rates!$B$2:$C$101,C11+1,IF(Inputs!$C$5="Male",1,2))/1000/12*Inputs!$C$16</f>
        <v>0</v>
      </c>
      <c r="N11" s="56" t="n">
        <f aca="false">IF($V$1=1,MAX(F11+G11+H11+J11-K11-M11,0)*Inputs!$C$22/12,0)</f>
        <v>0</v>
      </c>
      <c r="O11" s="56" t="n">
        <f aca="false">IF(AND(MOD(A11,12)=0,B11&gt;=Inputs!$C$18),MAX(F11+G11+H11+J11-K11-M11-N11,0)*Inputs!$C$17,0)</f>
        <v>0</v>
      </c>
      <c r="P11" s="56" t="n">
        <f aca="false">F11+G11+H11+J11-K11-M11-N11+O11</f>
        <v>26063.9642318265</v>
      </c>
      <c r="Q11" s="56" t="n">
        <f aca="false">IF(OR(E11=1,P11&lt;=0),0,P11)</f>
        <v>26063.9642318265</v>
      </c>
      <c r="R11" s="15" t="n">
        <f aca="false">IF(OR(E11=1,AND(P11&lt;=0,I11&gt;0)),1,0)</f>
        <v>0</v>
      </c>
      <c r="S11" s="15" t="n">
        <f aca="false">IF(L11&gt;0,1,0)</f>
        <v>0</v>
      </c>
    </row>
    <row r="12" customFormat="false" ht="15" hidden="false" customHeight="false" outlineLevel="0" collapsed="false">
      <c r="A12" s="15" t="n">
        <v>11</v>
      </c>
      <c r="B12" s="15" t="n">
        <f aca="false">INT((A12-1)/12)+1</f>
        <v>1</v>
      </c>
      <c r="C12" s="15" t="n">
        <f aca="false">MIN(Inputs!$C$4+B12-1,99)</f>
        <v>74</v>
      </c>
      <c r="D12" s="55" t="n">
        <f aca="false">Inputs!$C$31</f>
        <v>0.08</v>
      </c>
      <c r="E12" s="15" t="n">
        <f aca="false">R11</f>
        <v>0</v>
      </c>
      <c r="F12" s="56" t="n">
        <f aca="false">Q11</f>
        <v>26063.9642318265</v>
      </c>
      <c r="G12" s="56" t="n">
        <f aca="false">IF(AND(MOD(A12-1,12)=0,B12&lt;=Inputs!$C$7,E12=0),Inputs!$C$6,0)</f>
        <v>0</v>
      </c>
      <c r="H12" s="56" t="n">
        <f aca="false">IF(B12=1,G12*Inputs!$C$9,0)</f>
        <v>0</v>
      </c>
      <c r="I12" s="56" t="n">
        <f aca="false">I11+G12</f>
        <v>24000</v>
      </c>
      <c r="J12" s="56" t="n">
        <f aca="false">(F12+G12+H12)*((1+D12)^(1/12)-1)</f>
        <v>167.696330653624</v>
      </c>
      <c r="K12" s="56" t="n">
        <f aca="false">(F12+G12+H12+J12)*(Inputs!$C$14+IF(B12&lt;=10,Inputs!$C$12,Inputs!$C$13))/12</f>
        <v>54.6492928385002</v>
      </c>
      <c r="L12" s="56" t="n">
        <f aca="false">IF(OR(E12=1,A12&lt;=Inputs!$C$15),0,MAX(Inputs!$C$8*I12-(F12+G12+H12+J12-K12),0))</f>
        <v>0</v>
      </c>
      <c r="M12" s="56" t="n">
        <f aca="false">L12*INDEX(Rates!$B$2:$C$101,C12+1,IF(Inputs!$C$5="Male",1,2))/1000/12*Inputs!$C$16</f>
        <v>0</v>
      </c>
      <c r="N12" s="56" t="n">
        <f aca="false">IF($V$1=1,MAX(F12+G12+H12+J12-K12-M12,0)*Inputs!$C$22/12,0)</f>
        <v>0</v>
      </c>
      <c r="O12" s="56" t="n">
        <f aca="false">IF(AND(MOD(A12,12)=0,B12&gt;=Inputs!$C$18),MAX(F12+G12+H12+J12-K12-M12-N12,0)*Inputs!$C$17,0)</f>
        <v>0</v>
      </c>
      <c r="P12" s="56" t="n">
        <f aca="false">F12+G12+H12+J12-K12-M12-N12+O12</f>
        <v>26177.0112696416</v>
      </c>
      <c r="Q12" s="56" t="n">
        <f aca="false">IF(OR(E12=1,P12&lt;=0),0,P12)</f>
        <v>26177.0112696416</v>
      </c>
      <c r="R12" s="15" t="n">
        <f aca="false">IF(OR(E12=1,AND(P12&lt;=0,I12&gt;0)),1,0)</f>
        <v>0</v>
      </c>
      <c r="S12" s="15" t="n">
        <f aca="false">IF(L12&gt;0,1,0)</f>
        <v>0</v>
      </c>
    </row>
    <row r="13" customFormat="false" ht="15" hidden="false" customHeight="false" outlineLevel="0" collapsed="false">
      <c r="A13" s="15" t="n">
        <v>12</v>
      </c>
      <c r="B13" s="15" t="n">
        <f aca="false">INT((A13-1)/12)+1</f>
        <v>1</v>
      </c>
      <c r="C13" s="15" t="n">
        <f aca="false">MIN(Inputs!$C$4+B13-1,99)</f>
        <v>74</v>
      </c>
      <c r="D13" s="55" t="n">
        <f aca="false">Inputs!$C$31</f>
        <v>0.08</v>
      </c>
      <c r="E13" s="15" t="n">
        <f aca="false">R12</f>
        <v>0</v>
      </c>
      <c r="F13" s="56" t="n">
        <f aca="false">Q12</f>
        <v>26177.0112696416</v>
      </c>
      <c r="G13" s="56" t="n">
        <f aca="false">IF(AND(MOD(A13-1,12)=0,B13&lt;=Inputs!$C$7,E13=0),Inputs!$C$6,0)</f>
        <v>0</v>
      </c>
      <c r="H13" s="56" t="n">
        <f aca="false">IF(B13=1,G13*Inputs!$C$9,0)</f>
        <v>0</v>
      </c>
      <c r="I13" s="56" t="n">
        <f aca="false">I12+G13</f>
        <v>24000</v>
      </c>
      <c r="J13" s="56" t="n">
        <f aca="false">(F13+G13+H13)*((1+D13)^(1/12)-1)</f>
        <v>168.423678698773</v>
      </c>
      <c r="K13" s="56" t="n">
        <f aca="false">(F13+G13+H13+J13)*(Inputs!$C$14+IF(B13&lt;=10,Inputs!$C$12,Inputs!$C$13))/12</f>
        <v>54.8863228090424</v>
      </c>
      <c r="L13" s="56" t="n">
        <f aca="false">IF(OR(E13=1,A13&lt;=Inputs!$C$15),0,MAX(Inputs!$C$8*I13-(F13+G13+H13+J13-K13),0))</f>
        <v>0</v>
      </c>
      <c r="M13" s="56" t="n">
        <f aca="false">L13*INDEX(Rates!$B$2:$C$101,C13+1,IF(Inputs!$C$5="Male",1,2))/1000/12*Inputs!$C$16</f>
        <v>0</v>
      </c>
      <c r="N13" s="56" t="n">
        <f aca="false">IF($V$1=1,MAX(F13+G13+H13+J13-K13-M13,0)*Inputs!$C$22/12,0)</f>
        <v>0</v>
      </c>
      <c r="O13" s="56" t="n">
        <f aca="false">IF(AND(MOD(A13,12)=0,B13&gt;=Inputs!$C$18),MAX(F13+G13+H13+J13-K13-M13-N13,0)*Inputs!$C$17,0)</f>
        <v>0</v>
      </c>
      <c r="P13" s="56" t="n">
        <f aca="false">F13+G13+H13+J13-K13-M13-N13+O13</f>
        <v>26290.5486255313</v>
      </c>
      <c r="Q13" s="56" t="n">
        <f aca="false">IF(OR(E13=1,P13&lt;=0),0,P13)</f>
        <v>26290.5486255313</v>
      </c>
      <c r="R13" s="15" t="n">
        <f aca="false">IF(OR(E13=1,AND(P13&lt;=0,I13&gt;0)),1,0)</f>
        <v>0</v>
      </c>
      <c r="S13" s="15" t="n">
        <f aca="false">IF(L13&gt;0,1,0)</f>
        <v>0</v>
      </c>
    </row>
    <row r="14" customFormat="false" ht="15" hidden="false" customHeight="false" outlineLevel="0" collapsed="false">
      <c r="A14" s="15" t="n">
        <v>13</v>
      </c>
      <c r="B14" s="15" t="n">
        <f aca="false">INT((A14-1)/12)+1</f>
        <v>2</v>
      </c>
      <c r="C14" s="15" t="n">
        <f aca="false">MIN(Inputs!$C$4+B14-1,99)</f>
        <v>75</v>
      </c>
      <c r="D14" s="55" t="n">
        <f aca="false">Inputs!$C$31</f>
        <v>0.08</v>
      </c>
      <c r="E14" s="15" t="n">
        <f aca="false">R13</f>
        <v>0</v>
      </c>
      <c r="F14" s="56" t="n">
        <f aca="false">Q13</f>
        <v>26290.5486255313</v>
      </c>
      <c r="G14" s="56" t="n">
        <f aca="false">IF(AND(MOD(A14-1,12)=0,B14&lt;=Inputs!$C$7,E14=0),Inputs!$C$6,0)</f>
        <v>24000</v>
      </c>
      <c r="H14" s="56" t="n">
        <f aca="false">IF(B14=1,G14*Inputs!$C$9,0)</f>
        <v>0</v>
      </c>
      <c r="I14" s="56" t="n">
        <f aca="false">I13+G14</f>
        <v>48000</v>
      </c>
      <c r="J14" s="56" t="n">
        <f aca="false">(F14+G14+H14)*((1+D14)^(1/12)-1)</f>
        <v>323.57090410526</v>
      </c>
      <c r="K14" s="56" t="n">
        <f aca="false">(F14+G14+H14+J14)*(Inputs!$C$14+IF(B14&lt;=10,Inputs!$C$12,Inputs!$C$13))/12</f>
        <v>105.44608235341</v>
      </c>
      <c r="L14" s="56" t="n">
        <f aca="false">IF(OR(E14=1,A14&lt;=Inputs!$C$15),0,MAX(Inputs!$C$8*I14-(F14+G14+H14+J14-K14),0))</f>
        <v>0</v>
      </c>
      <c r="M14" s="56" t="n">
        <f aca="false">L14*INDEX(Rates!$B$2:$C$101,C14+1,IF(Inputs!$C$5="Male",1,2))/1000/12*Inputs!$C$16</f>
        <v>0</v>
      </c>
      <c r="N14" s="56" t="n">
        <f aca="false">IF($V$1=1,MAX(F14+G14+H14+J14-K14-M14,0)*Inputs!$C$22/12,0)</f>
        <v>0</v>
      </c>
      <c r="O14" s="56" t="n">
        <f aca="false">IF(AND(MOD(A14,12)=0,B14&gt;=Inputs!$C$18),MAX(F14+G14+H14+J14-K14-M14-N14,0)*Inputs!$C$17,0)</f>
        <v>0</v>
      </c>
      <c r="P14" s="56" t="n">
        <f aca="false">F14+G14+H14+J14-K14-M14-N14+O14</f>
        <v>50508.6734472832</v>
      </c>
      <c r="Q14" s="56" t="n">
        <f aca="false">IF(OR(E14=1,P14&lt;=0),0,P14)</f>
        <v>50508.6734472832</v>
      </c>
      <c r="R14" s="15" t="n">
        <f aca="false">IF(OR(E14=1,AND(P14&lt;=0,I14&gt;0)),1,0)</f>
        <v>0</v>
      </c>
      <c r="S14" s="15" t="n">
        <f aca="false">IF(L14&gt;0,1,0)</f>
        <v>0</v>
      </c>
    </row>
    <row r="15" customFormat="false" ht="15" hidden="false" customHeight="false" outlineLevel="0" collapsed="false">
      <c r="A15" s="15" t="n">
        <v>14</v>
      </c>
      <c r="B15" s="15" t="n">
        <f aca="false">INT((A15-1)/12)+1</f>
        <v>2</v>
      </c>
      <c r="C15" s="15" t="n">
        <f aca="false">MIN(Inputs!$C$4+B15-1,99)</f>
        <v>75</v>
      </c>
      <c r="D15" s="55" t="n">
        <f aca="false">Inputs!$C$31</f>
        <v>0.08</v>
      </c>
      <c r="E15" s="15" t="n">
        <f aca="false">R14</f>
        <v>0</v>
      </c>
      <c r="F15" s="56" t="n">
        <f aca="false">Q14</f>
        <v>50508.6734472832</v>
      </c>
      <c r="G15" s="56" t="n">
        <f aca="false">IF(AND(MOD(A15-1,12)=0,B15&lt;=Inputs!$C$7,E15=0),Inputs!$C$6,0)</f>
        <v>0</v>
      </c>
      <c r="H15" s="56" t="n">
        <f aca="false">IF(B15=1,G15*Inputs!$C$9,0)</f>
        <v>0</v>
      </c>
      <c r="I15" s="56" t="n">
        <f aca="false">I14+G15</f>
        <v>48000</v>
      </c>
      <c r="J15" s="56" t="n">
        <f aca="false">(F15+G15+H15)*((1+D15)^(1/12)-1)</f>
        <v>324.974325776151</v>
      </c>
      <c r="K15" s="56" t="n">
        <f aca="false">(F15+G15+H15+J15)*(Inputs!$C$14+IF(B15&lt;=10,Inputs!$C$12,Inputs!$C$13))/12</f>
        <v>105.90343286054</v>
      </c>
      <c r="L15" s="56" t="n">
        <f aca="false">IF(OR(E15=1,A15&lt;=Inputs!$C$15),0,MAX(Inputs!$C$8*I15-(F15+G15+H15+J15-K15),0))</f>
        <v>0</v>
      </c>
      <c r="M15" s="56" t="n">
        <f aca="false">L15*INDEX(Rates!$B$2:$C$101,C15+1,IF(Inputs!$C$5="Male",1,2))/1000/12*Inputs!$C$16</f>
        <v>0</v>
      </c>
      <c r="N15" s="56" t="n">
        <f aca="false">IF($V$1=1,MAX(F15+G15+H15+J15-K15-M15,0)*Inputs!$C$22/12,0)</f>
        <v>0</v>
      </c>
      <c r="O15" s="56" t="n">
        <f aca="false">IF(AND(MOD(A15,12)=0,B15&gt;=Inputs!$C$18),MAX(F15+G15+H15+J15-K15-M15-N15,0)*Inputs!$C$17,0)</f>
        <v>0</v>
      </c>
      <c r="P15" s="56" t="n">
        <f aca="false">F15+G15+H15+J15-K15-M15-N15+O15</f>
        <v>50727.7443401988</v>
      </c>
      <c r="Q15" s="56" t="n">
        <f aca="false">IF(OR(E15=1,P15&lt;=0),0,P15)</f>
        <v>50727.7443401988</v>
      </c>
      <c r="R15" s="15" t="n">
        <f aca="false">IF(OR(E15=1,AND(P15&lt;=0,I15&gt;0)),1,0)</f>
        <v>0</v>
      </c>
      <c r="S15" s="15" t="n">
        <f aca="false">IF(L15&gt;0,1,0)</f>
        <v>0</v>
      </c>
    </row>
    <row r="16" customFormat="false" ht="15" hidden="false" customHeight="false" outlineLevel="0" collapsed="false">
      <c r="A16" s="15" t="n">
        <v>15</v>
      </c>
      <c r="B16" s="15" t="n">
        <f aca="false">INT((A16-1)/12)+1</f>
        <v>2</v>
      </c>
      <c r="C16" s="15" t="n">
        <f aca="false">MIN(Inputs!$C$4+B16-1,99)</f>
        <v>75</v>
      </c>
      <c r="D16" s="55" t="n">
        <f aca="false">Inputs!$C$31</f>
        <v>0.08</v>
      </c>
      <c r="E16" s="15" t="n">
        <f aca="false">R15</f>
        <v>0</v>
      </c>
      <c r="F16" s="56" t="n">
        <f aca="false">Q15</f>
        <v>50727.7443401988</v>
      </c>
      <c r="G16" s="56" t="n">
        <f aca="false">IF(AND(MOD(A16-1,12)=0,B16&lt;=Inputs!$C$7,E16=0),Inputs!$C$6,0)</f>
        <v>0</v>
      </c>
      <c r="H16" s="56" t="n">
        <f aca="false">IF(B16=1,G16*Inputs!$C$9,0)</f>
        <v>0</v>
      </c>
      <c r="I16" s="56" t="n">
        <f aca="false">I15+G16</f>
        <v>48000</v>
      </c>
      <c r="J16" s="56" t="n">
        <f aca="false">(F16+G16+H16)*((1+D16)^(1/12)-1)</f>
        <v>326.383834497395</v>
      </c>
      <c r="K16" s="56" t="n">
        <f aca="false">(F16+G16+H16+J16)*(Inputs!$C$14+IF(B16&lt;=10,Inputs!$C$12,Inputs!$C$13))/12</f>
        <v>106.362767030617</v>
      </c>
      <c r="L16" s="56" t="n">
        <f aca="false">IF(OR(E16=1,A16&lt;=Inputs!$C$15),0,MAX(Inputs!$C$8*I16-(F16+G16+H16+J16-K16),0))</f>
        <v>0</v>
      </c>
      <c r="M16" s="56" t="n">
        <f aca="false">L16*INDEX(Rates!$B$2:$C$101,C16+1,IF(Inputs!$C$5="Male",1,2))/1000/12*Inputs!$C$16</f>
        <v>0</v>
      </c>
      <c r="N16" s="56" t="n">
        <f aca="false">IF($V$1=1,MAX(F16+G16+H16+J16-K16-M16,0)*Inputs!$C$22/12,0)</f>
        <v>0</v>
      </c>
      <c r="O16" s="56" t="n">
        <f aca="false">IF(AND(MOD(A16,12)=0,B16&gt;=Inputs!$C$18),MAX(F16+G16+H16+J16-K16-M16-N16,0)*Inputs!$C$17,0)</f>
        <v>0</v>
      </c>
      <c r="P16" s="56" t="n">
        <f aca="false">F16+G16+H16+J16-K16-M16-N16+O16</f>
        <v>50947.7654076656</v>
      </c>
      <c r="Q16" s="56" t="n">
        <f aca="false">IF(OR(E16=1,P16&lt;=0),0,P16)</f>
        <v>50947.7654076656</v>
      </c>
      <c r="R16" s="15" t="n">
        <f aca="false">IF(OR(E16=1,AND(P16&lt;=0,I16&gt;0)),1,0)</f>
        <v>0</v>
      </c>
      <c r="S16" s="15" t="n">
        <f aca="false">IF(L16&gt;0,1,0)</f>
        <v>0</v>
      </c>
    </row>
    <row r="17" customFormat="false" ht="15" hidden="false" customHeight="false" outlineLevel="0" collapsed="false">
      <c r="A17" s="15" t="n">
        <v>16</v>
      </c>
      <c r="B17" s="15" t="n">
        <f aca="false">INT((A17-1)/12)+1</f>
        <v>2</v>
      </c>
      <c r="C17" s="15" t="n">
        <f aca="false">MIN(Inputs!$C$4+B17-1,99)</f>
        <v>75</v>
      </c>
      <c r="D17" s="55" t="n">
        <f aca="false">Inputs!$C$31</f>
        <v>0.08</v>
      </c>
      <c r="E17" s="15" t="n">
        <f aca="false">R16</f>
        <v>0</v>
      </c>
      <c r="F17" s="56" t="n">
        <f aca="false">Q16</f>
        <v>50947.7654076656</v>
      </c>
      <c r="G17" s="56" t="n">
        <f aca="false">IF(AND(MOD(A17-1,12)=0,B17&lt;=Inputs!$C$7,E17=0),Inputs!$C$6,0)</f>
        <v>0</v>
      </c>
      <c r="H17" s="56" t="n">
        <f aca="false">IF(B17=1,G17*Inputs!$C$9,0)</f>
        <v>0</v>
      </c>
      <c r="I17" s="56" t="n">
        <f aca="false">I16+G17</f>
        <v>48000</v>
      </c>
      <c r="J17" s="56" t="n">
        <f aca="false">(F17+G17+H17)*((1+D17)^(1/12)-1)</f>
        <v>327.799456670311</v>
      </c>
      <c r="K17" s="56" t="n">
        <f aca="false">(F17+G17+H17+J17)*(Inputs!$C$14+IF(B17&lt;=10,Inputs!$C$12,Inputs!$C$13))/12</f>
        <v>106.824093467366</v>
      </c>
      <c r="L17" s="56" t="n">
        <f aca="false">IF(OR(E17=1,A17&lt;=Inputs!$C$15),0,MAX(Inputs!$C$8*I17-(F17+G17+H17+J17-K17),0))</f>
        <v>0</v>
      </c>
      <c r="M17" s="56" t="n">
        <f aca="false">L17*INDEX(Rates!$B$2:$C$101,C17+1,IF(Inputs!$C$5="Male",1,2))/1000/12*Inputs!$C$16</f>
        <v>0</v>
      </c>
      <c r="N17" s="56" t="n">
        <f aca="false">IF($V$1=1,MAX(F17+G17+H17+J17-K17-M17,0)*Inputs!$C$22/12,0)</f>
        <v>0</v>
      </c>
      <c r="O17" s="56" t="n">
        <f aca="false">IF(AND(MOD(A17,12)=0,B17&gt;=Inputs!$C$18),MAX(F17+G17+H17+J17-K17-M17-N17,0)*Inputs!$C$17,0)</f>
        <v>0</v>
      </c>
      <c r="P17" s="56" t="n">
        <f aca="false">F17+G17+H17+J17-K17-M17-N17+O17</f>
        <v>51168.7407708685</v>
      </c>
      <c r="Q17" s="56" t="n">
        <f aca="false">IF(OR(E17=1,P17&lt;=0),0,P17)</f>
        <v>51168.7407708685</v>
      </c>
      <c r="R17" s="15" t="n">
        <f aca="false">IF(OR(E17=1,AND(P17&lt;=0,I17&gt;0)),1,0)</f>
        <v>0</v>
      </c>
      <c r="S17" s="15" t="n">
        <f aca="false">IF(L17&gt;0,1,0)</f>
        <v>0</v>
      </c>
    </row>
    <row r="18" customFormat="false" ht="15" hidden="false" customHeight="false" outlineLevel="0" collapsed="false">
      <c r="A18" s="15" t="n">
        <v>17</v>
      </c>
      <c r="B18" s="15" t="n">
        <f aca="false">INT((A18-1)/12)+1</f>
        <v>2</v>
      </c>
      <c r="C18" s="15" t="n">
        <f aca="false">MIN(Inputs!$C$4+B18-1,99)</f>
        <v>75</v>
      </c>
      <c r="D18" s="55" t="n">
        <f aca="false">Inputs!$C$31</f>
        <v>0.08</v>
      </c>
      <c r="E18" s="15" t="n">
        <f aca="false">R17</f>
        <v>0</v>
      </c>
      <c r="F18" s="56" t="n">
        <f aca="false">Q17</f>
        <v>51168.7407708685</v>
      </c>
      <c r="G18" s="56" t="n">
        <f aca="false">IF(AND(MOD(A18-1,12)=0,B18&lt;=Inputs!$C$7,E18=0),Inputs!$C$6,0)</f>
        <v>0</v>
      </c>
      <c r="H18" s="56" t="n">
        <f aca="false">IF(B18=1,G18*Inputs!$C$9,0)</f>
        <v>0</v>
      </c>
      <c r="I18" s="56" t="n">
        <f aca="false">I17+G18</f>
        <v>48000</v>
      </c>
      <c r="J18" s="56" t="n">
        <f aca="false">(F18+G18+H18)*((1+D18)^(1/12)-1)</f>
        <v>329.221218810728</v>
      </c>
      <c r="K18" s="56" t="n">
        <f aca="false">(F18+G18+H18+J18)*(Inputs!$C$14+IF(B18&lt;=10,Inputs!$C$12,Inputs!$C$13))/12</f>
        <v>107.287420811832</v>
      </c>
      <c r="L18" s="56" t="n">
        <f aca="false">IF(OR(E18=1,A18&lt;=Inputs!$C$15),0,MAX(Inputs!$C$8*I18-(F18+G18+H18+J18-K18),0))</f>
        <v>0</v>
      </c>
      <c r="M18" s="56" t="n">
        <f aca="false">L18*INDEX(Rates!$B$2:$C$101,C18+1,IF(Inputs!$C$5="Male",1,2))/1000/12*Inputs!$C$16</f>
        <v>0</v>
      </c>
      <c r="N18" s="56" t="n">
        <f aca="false">IF($V$1=1,MAX(F18+G18+H18+J18-K18-M18,0)*Inputs!$C$22/12,0)</f>
        <v>0</v>
      </c>
      <c r="O18" s="56" t="n">
        <f aca="false">IF(AND(MOD(A18,12)=0,B18&gt;=Inputs!$C$18),MAX(F18+G18+H18+J18-K18-M18-N18,0)*Inputs!$C$17,0)</f>
        <v>0</v>
      </c>
      <c r="P18" s="56" t="n">
        <f aca="false">F18+G18+H18+J18-K18-M18-N18+O18</f>
        <v>51390.6745688674</v>
      </c>
      <c r="Q18" s="56" t="n">
        <f aca="false">IF(OR(E18=1,P18&lt;=0),0,P18)</f>
        <v>51390.6745688674</v>
      </c>
      <c r="R18" s="15" t="n">
        <f aca="false">IF(OR(E18=1,AND(P18&lt;=0,I18&gt;0)),1,0)</f>
        <v>0</v>
      </c>
      <c r="S18" s="15" t="n">
        <f aca="false">IF(L18&gt;0,1,0)</f>
        <v>0</v>
      </c>
    </row>
    <row r="19" customFormat="false" ht="15" hidden="false" customHeight="false" outlineLevel="0" collapsed="false">
      <c r="A19" s="15" t="n">
        <v>18</v>
      </c>
      <c r="B19" s="15" t="n">
        <f aca="false">INT((A19-1)/12)+1</f>
        <v>2</v>
      </c>
      <c r="C19" s="15" t="n">
        <f aca="false">MIN(Inputs!$C$4+B19-1,99)</f>
        <v>75</v>
      </c>
      <c r="D19" s="55" t="n">
        <f aca="false">Inputs!$C$31</f>
        <v>0.08</v>
      </c>
      <c r="E19" s="15" t="n">
        <f aca="false">R18</f>
        <v>0</v>
      </c>
      <c r="F19" s="56" t="n">
        <f aca="false">Q18</f>
        <v>51390.6745688674</v>
      </c>
      <c r="G19" s="56" t="n">
        <f aca="false">IF(AND(MOD(A19-1,12)=0,B19&lt;=Inputs!$C$7,E19=0),Inputs!$C$6,0)</f>
        <v>0</v>
      </c>
      <c r="H19" s="56" t="n">
        <f aca="false">IF(B19=1,G19*Inputs!$C$9,0)</f>
        <v>0</v>
      </c>
      <c r="I19" s="56" t="n">
        <f aca="false">I18+G19</f>
        <v>48000</v>
      </c>
      <c r="J19" s="56" t="n">
        <f aca="false">(F19+G19+H19)*((1+D19)^(1/12)-1)</f>
        <v>330.64914754948</v>
      </c>
      <c r="K19" s="56" t="n">
        <f aca="false">(F19+G19+H19+J19)*(Inputs!$C$14+IF(B19&lt;=10,Inputs!$C$12,Inputs!$C$13))/12</f>
        <v>107.752757742535</v>
      </c>
      <c r="L19" s="56" t="n">
        <f aca="false">IF(OR(E19=1,A19&lt;=Inputs!$C$15),0,MAX(Inputs!$C$8*I19-(F19+G19+H19+J19-K19),0))</f>
        <v>0</v>
      </c>
      <c r="M19" s="56" t="n">
        <f aca="false">L19*INDEX(Rates!$B$2:$C$101,C19+1,IF(Inputs!$C$5="Male",1,2))/1000/12*Inputs!$C$16</f>
        <v>0</v>
      </c>
      <c r="N19" s="56" t="n">
        <f aca="false">IF($V$1=1,MAX(F19+G19+H19+J19-K19-M19,0)*Inputs!$C$22/12,0)</f>
        <v>0</v>
      </c>
      <c r="O19" s="56" t="n">
        <f aca="false">IF(AND(MOD(A19,12)=0,B19&gt;=Inputs!$C$18),MAX(F19+G19+H19+J19-K19-M19-N19,0)*Inputs!$C$17,0)</f>
        <v>0</v>
      </c>
      <c r="P19" s="56" t="n">
        <f aca="false">F19+G19+H19+J19-K19-M19-N19+O19</f>
        <v>51613.5709586744</v>
      </c>
      <c r="Q19" s="56" t="n">
        <f aca="false">IF(OR(E19=1,P19&lt;=0),0,P19)</f>
        <v>51613.5709586744</v>
      </c>
      <c r="R19" s="15" t="n">
        <f aca="false">IF(OR(E19=1,AND(P19&lt;=0,I19&gt;0)),1,0)</f>
        <v>0</v>
      </c>
      <c r="S19" s="15" t="n">
        <f aca="false">IF(L19&gt;0,1,0)</f>
        <v>0</v>
      </c>
    </row>
    <row r="20" customFormat="false" ht="15" hidden="false" customHeight="false" outlineLevel="0" collapsed="false">
      <c r="A20" s="15" t="n">
        <v>19</v>
      </c>
      <c r="B20" s="15" t="n">
        <f aca="false">INT((A20-1)/12)+1</f>
        <v>2</v>
      </c>
      <c r="C20" s="15" t="n">
        <f aca="false">MIN(Inputs!$C$4+B20-1,99)</f>
        <v>75</v>
      </c>
      <c r="D20" s="55" t="n">
        <f aca="false">Inputs!$C$31</f>
        <v>0.08</v>
      </c>
      <c r="E20" s="15" t="n">
        <f aca="false">R19</f>
        <v>0</v>
      </c>
      <c r="F20" s="56" t="n">
        <f aca="false">Q19</f>
        <v>51613.5709586744</v>
      </c>
      <c r="G20" s="56" t="n">
        <f aca="false">IF(AND(MOD(A20-1,12)=0,B20&lt;=Inputs!$C$7,E20=0),Inputs!$C$6,0)</f>
        <v>0</v>
      </c>
      <c r="H20" s="56" t="n">
        <f aca="false">IF(B20=1,G20*Inputs!$C$9,0)</f>
        <v>0</v>
      </c>
      <c r="I20" s="56" t="n">
        <f aca="false">I19+G20</f>
        <v>48000</v>
      </c>
      <c r="J20" s="56" t="n">
        <f aca="false">(F20+G20+H20)*((1+D20)^(1/12)-1)</f>
        <v>332.083269632909</v>
      </c>
      <c r="K20" s="56" t="n">
        <f aca="false">(F20+G20+H20+J20)*(Inputs!$C$14+IF(B20&lt;=10,Inputs!$C$12,Inputs!$C$13))/12</f>
        <v>108.22011297564</v>
      </c>
      <c r="L20" s="56" t="n">
        <f aca="false">IF(OR(E20=1,A20&lt;=Inputs!$C$15),0,MAX(Inputs!$C$8*I20-(F20+G20+H20+J20-K20),0))</f>
        <v>0</v>
      </c>
      <c r="M20" s="56" t="n">
        <f aca="false">L20*INDEX(Rates!$B$2:$C$101,C20+1,IF(Inputs!$C$5="Male",1,2))/1000/12*Inputs!$C$16</f>
        <v>0</v>
      </c>
      <c r="N20" s="56" t="n">
        <f aca="false">IF($V$1=1,MAX(F20+G20+H20+J20-K20-M20,0)*Inputs!$C$22/12,0)</f>
        <v>0</v>
      </c>
      <c r="O20" s="56" t="n">
        <f aca="false">IF(AND(MOD(A20,12)=0,B20&gt;=Inputs!$C$18),MAX(F20+G20+H20+J20-K20-M20-N20,0)*Inputs!$C$17,0)</f>
        <v>0</v>
      </c>
      <c r="P20" s="56" t="n">
        <f aca="false">F20+G20+H20+J20-K20-M20-N20+O20</f>
        <v>51837.4341153316</v>
      </c>
      <c r="Q20" s="56" t="n">
        <f aca="false">IF(OR(E20=1,P20&lt;=0),0,P20)</f>
        <v>51837.4341153316</v>
      </c>
      <c r="R20" s="15" t="n">
        <f aca="false">IF(OR(E20=1,AND(P20&lt;=0,I20&gt;0)),1,0)</f>
        <v>0</v>
      </c>
      <c r="S20" s="15" t="n">
        <f aca="false">IF(L20&gt;0,1,0)</f>
        <v>0</v>
      </c>
    </row>
    <row r="21" customFormat="false" ht="15" hidden="false" customHeight="false" outlineLevel="0" collapsed="false">
      <c r="A21" s="15" t="n">
        <v>20</v>
      </c>
      <c r="B21" s="15" t="n">
        <f aca="false">INT((A21-1)/12)+1</f>
        <v>2</v>
      </c>
      <c r="C21" s="15" t="n">
        <f aca="false">MIN(Inputs!$C$4+B21-1,99)</f>
        <v>75</v>
      </c>
      <c r="D21" s="55" t="n">
        <f aca="false">Inputs!$C$31</f>
        <v>0.08</v>
      </c>
      <c r="E21" s="15" t="n">
        <f aca="false">R20</f>
        <v>0</v>
      </c>
      <c r="F21" s="56" t="n">
        <f aca="false">Q20</f>
        <v>51837.4341153316</v>
      </c>
      <c r="G21" s="56" t="n">
        <f aca="false">IF(AND(MOD(A21-1,12)=0,B21&lt;=Inputs!$C$7,E21=0),Inputs!$C$6,0)</f>
        <v>0</v>
      </c>
      <c r="H21" s="56" t="n">
        <f aca="false">IF(B21=1,G21*Inputs!$C$9,0)</f>
        <v>0</v>
      </c>
      <c r="I21" s="56" t="n">
        <f aca="false">I20+G21</f>
        <v>48000</v>
      </c>
      <c r="J21" s="56" t="n">
        <f aca="false">(F21+G21+H21)*((1+D21)^(1/12)-1)</f>
        <v>333.523611923363</v>
      </c>
      <c r="K21" s="56" t="n">
        <f aca="false">(F21+G21+H21+J21)*(Inputs!$C$14+IF(B21&lt;=10,Inputs!$C$12,Inputs!$C$13))/12</f>
        <v>108.689495265115</v>
      </c>
      <c r="L21" s="56" t="n">
        <f aca="false">IF(OR(E21=1,A21&lt;=Inputs!$C$15),0,MAX(Inputs!$C$8*I21-(F21+G21+H21+J21-K21),0))</f>
        <v>0</v>
      </c>
      <c r="M21" s="56" t="n">
        <f aca="false">L21*INDEX(Rates!$B$2:$C$101,C21+1,IF(Inputs!$C$5="Male",1,2))/1000/12*Inputs!$C$16</f>
        <v>0</v>
      </c>
      <c r="N21" s="56" t="n">
        <f aca="false">IF($V$1=1,MAX(F21+G21+H21+J21-K21-M21,0)*Inputs!$C$22/12,0)</f>
        <v>0</v>
      </c>
      <c r="O21" s="56" t="n">
        <f aca="false">IF(AND(MOD(A21,12)=0,B21&gt;=Inputs!$C$18),MAX(F21+G21+H21+J21-K21-M21-N21,0)*Inputs!$C$17,0)</f>
        <v>0</v>
      </c>
      <c r="P21" s="56" t="n">
        <f aca="false">F21+G21+H21+J21-K21-M21-N21+O21</f>
        <v>52062.2682319899</v>
      </c>
      <c r="Q21" s="56" t="n">
        <f aca="false">IF(OR(E21=1,P21&lt;=0),0,P21)</f>
        <v>52062.2682319899</v>
      </c>
      <c r="R21" s="15" t="n">
        <f aca="false">IF(OR(E21=1,AND(P21&lt;=0,I21&gt;0)),1,0)</f>
        <v>0</v>
      </c>
      <c r="S21" s="15" t="n">
        <f aca="false">IF(L21&gt;0,1,0)</f>
        <v>0</v>
      </c>
    </row>
    <row r="22" customFormat="false" ht="15" hidden="false" customHeight="false" outlineLevel="0" collapsed="false">
      <c r="A22" s="15" t="n">
        <v>21</v>
      </c>
      <c r="B22" s="15" t="n">
        <f aca="false">INT((A22-1)/12)+1</f>
        <v>2</v>
      </c>
      <c r="C22" s="15" t="n">
        <f aca="false">MIN(Inputs!$C$4+B22-1,99)</f>
        <v>75</v>
      </c>
      <c r="D22" s="55" t="n">
        <f aca="false">Inputs!$C$31</f>
        <v>0.08</v>
      </c>
      <c r="E22" s="15" t="n">
        <f aca="false">R21</f>
        <v>0</v>
      </c>
      <c r="F22" s="56" t="n">
        <f aca="false">Q21</f>
        <v>52062.2682319899</v>
      </c>
      <c r="G22" s="56" t="n">
        <f aca="false">IF(AND(MOD(A22-1,12)=0,B22&lt;=Inputs!$C$7,E22=0),Inputs!$C$6,0)</f>
        <v>0</v>
      </c>
      <c r="H22" s="56" t="n">
        <f aca="false">IF(B22=1,G22*Inputs!$C$9,0)</f>
        <v>0</v>
      </c>
      <c r="I22" s="56" t="n">
        <f aca="false">I21+G22</f>
        <v>48000</v>
      </c>
      <c r="J22" s="56" t="n">
        <f aca="false">(F22+G22+H22)*((1+D22)^(1/12)-1)</f>
        <v>334.970201399698</v>
      </c>
      <c r="K22" s="56" t="n">
        <f aca="false">(F22+G22+H22+J22)*(Inputs!$C$14+IF(B22&lt;=10,Inputs!$C$12,Inputs!$C$13))/12</f>
        <v>109.160913402895</v>
      </c>
      <c r="L22" s="56" t="n">
        <f aca="false">IF(OR(E22=1,A22&lt;=Inputs!$C$15),0,MAX(Inputs!$C$8*I22-(F22+G22+H22+J22-K22),0))</f>
        <v>0</v>
      </c>
      <c r="M22" s="56" t="n">
        <f aca="false">L22*INDEX(Rates!$B$2:$C$101,C22+1,IF(Inputs!$C$5="Male",1,2))/1000/12*Inputs!$C$16</f>
        <v>0</v>
      </c>
      <c r="N22" s="56" t="n">
        <f aca="false">IF($V$1=1,MAX(F22+G22+H22+J22-K22-M22,0)*Inputs!$C$22/12,0)</f>
        <v>0</v>
      </c>
      <c r="O22" s="56" t="n">
        <f aca="false">IF(AND(MOD(A22,12)=0,B22&gt;=Inputs!$C$18),MAX(F22+G22+H22+J22-K22-M22-N22,0)*Inputs!$C$17,0)</f>
        <v>0</v>
      </c>
      <c r="P22" s="56" t="n">
        <f aca="false">F22+G22+H22+J22-K22-M22-N22+O22</f>
        <v>52288.0775199867</v>
      </c>
      <c r="Q22" s="56" t="n">
        <f aca="false">IF(OR(E22=1,P22&lt;=0),0,P22)</f>
        <v>52288.0775199867</v>
      </c>
      <c r="R22" s="15" t="n">
        <f aca="false">IF(OR(E22=1,AND(P22&lt;=0,I22&gt;0)),1,0)</f>
        <v>0</v>
      </c>
      <c r="S22" s="15" t="n">
        <f aca="false">IF(L22&gt;0,1,0)</f>
        <v>0</v>
      </c>
    </row>
    <row r="23" customFormat="false" ht="15" hidden="false" customHeight="false" outlineLevel="0" collapsed="false">
      <c r="A23" s="15" t="n">
        <v>22</v>
      </c>
      <c r="B23" s="15" t="n">
        <f aca="false">INT((A23-1)/12)+1</f>
        <v>2</v>
      </c>
      <c r="C23" s="15" t="n">
        <f aca="false">MIN(Inputs!$C$4+B23-1,99)</f>
        <v>75</v>
      </c>
      <c r="D23" s="55" t="n">
        <f aca="false">Inputs!$C$31</f>
        <v>0.08</v>
      </c>
      <c r="E23" s="15" t="n">
        <f aca="false">R22</f>
        <v>0</v>
      </c>
      <c r="F23" s="56" t="n">
        <f aca="false">Q22</f>
        <v>52288.0775199867</v>
      </c>
      <c r="G23" s="56" t="n">
        <f aca="false">IF(AND(MOD(A23-1,12)=0,B23&lt;=Inputs!$C$7,E23=0),Inputs!$C$6,0)</f>
        <v>0</v>
      </c>
      <c r="H23" s="56" t="n">
        <f aca="false">IF(B23=1,G23*Inputs!$C$9,0)</f>
        <v>0</v>
      </c>
      <c r="I23" s="56" t="n">
        <f aca="false">I22+G23</f>
        <v>48000</v>
      </c>
      <c r="J23" s="56" t="n">
        <f aca="false">(F23+G23+H23)*((1+D23)^(1/12)-1)</f>
        <v>336.423065157788</v>
      </c>
      <c r="K23" s="56" t="n">
        <f aca="false">(F23+G23+H23+J23)*(Inputs!$C$14+IF(B23&lt;=10,Inputs!$C$12,Inputs!$C$13))/12</f>
        <v>109.634376219051</v>
      </c>
      <c r="L23" s="56" t="n">
        <f aca="false">IF(OR(E23=1,A23&lt;=Inputs!$C$15),0,MAX(Inputs!$C$8*I23-(F23+G23+H23+J23-K23),0))</f>
        <v>0</v>
      </c>
      <c r="M23" s="56" t="n">
        <f aca="false">L23*INDEX(Rates!$B$2:$C$101,C23+1,IF(Inputs!$C$5="Male",1,2))/1000/12*Inputs!$C$16</f>
        <v>0</v>
      </c>
      <c r="N23" s="56" t="n">
        <f aca="false">IF($V$1=1,MAX(F23+G23+H23+J23-K23-M23,0)*Inputs!$C$22/12,0)</f>
        <v>0</v>
      </c>
      <c r="O23" s="56" t="n">
        <f aca="false">IF(AND(MOD(A23,12)=0,B23&gt;=Inputs!$C$18),MAX(F23+G23+H23+J23-K23-M23-N23,0)*Inputs!$C$17,0)</f>
        <v>0</v>
      </c>
      <c r="P23" s="56" t="n">
        <f aca="false">F23+G23+H23+J23-K23-M23-N23+O23</f>
        <v>52514.8662089254</v>
      </c>
      <c r="Q23" s="56" t="n">
        <f aca="false">IF(OR(E23=1,P23&lt;=0),0,P23)</f>
        <v>52514.8662089254</v>
      </c>
      <c r="R23" s="15" t="n">
        <f aca="false">IF(OR(E23=1,AND(P23&lt;=0,I23&gt;0)),1,0)</f>
        <v>0</v>
      </c>
      <c r="S23" s="15" t="n">
        <f aca="false">IF(L23&gt;0,1,0)</f>
        <v>0</v>
      </c>
    </row>
    <row r="24" customFormat="false" ht="15" hidden="false" customHeight="false" outlineLevel="0" collapsed="false">
      <c r="A24" s="15" t="n">
        <v>23</v>
      </c>
      <c r="B24" s="15" t="n">
        <f aca="false">INT((A24-1)/12)+1</f>
        <v>2</v>
      </c>
      <c r="C24" s="15" t="n">
        <f aca="false">MIN(Inputs!$C$4+B24-1,99)</f>
        <v>75</v>
      </c>
      <c r="D24" s="55" t="n">
        <f aca="false">Inputs!$C$31</f>
        <v>0.08</v>
      </c>
      <c r="E24" s="15" t="n">
        <f aca="false">R23</f>
        <v>0</v>
      </c>
      <c r="F24" s="56" t="n">
        <f aca="false">Q23</f>
        <v>52514.8662089254</v>
      </c>
      <c r="G24" s="56" t="n">
        <f aca="false">IF(AND(MOD(A24-1,12)=0,B24&lt;=Inputs!$C$7,E24=0),Inputs!$C$6,0)</f>
        <v>0</v>
      </c>
      <c r="H24" s="56" t="n">
        <f aca="false">IF(B24=1,G24*Inputs!$C$9,0)</f>
        <v>0</v>
      </c>
      <c r="I24" s="56" t="n">
        <f aca="false">I23+G24</f>
        <v>48000</v>
      </c>
      <c r="J24" s="56" t="n">
        <f aca="false">(F24+G24+H24)*((1+D24)^(1/12)-1)</f>
        <v>337.882230411028</v>
      </c>
      <c r="K24" s="56" t="n">
        <f aca="false">(F24+G24+H24+J24)*(Inputs!$C$14+IF(B24&lt;=10,Inputs!$C$12,Inputs!$C$13))/12</f>
        <v>110.109892581951</v>
      </c>
      <c r="L24" s="56" t="n">
        <f aca="false">IF(OR(E24=1,A24&lt;=Inputs!$C$15),0,MAX(Inputs!$C$8*I24-(F24+G24+H24+J24-K24),0))</f>
        <v>0</v>
      </c>
      <c r="M24" s="56" t="n">
        <f aca="false">L24*INDEX(Rates!$B$2:$C$101,C24+1,IF(Inputs!$C$5="Male",1,2))/1000/12*Inputs!$C$16</f>
        <v>0</v>
      </c>
      <c r="N24" s="56" t="n">
        <f aca="false">IF($V$1=1,MAX(F24+G24+H24+J24-K24-M24,0)*Inputs!$C$22/12,0)</f>
        <v>0</v>
      </c>
      <c r="O24" s="56" t="n">
        <f aca="false">IF(AND(MOD(A24,12)=0,B24&gt;=Inputs!$C$18),MAX(F24+G24+H24+J24-K24-M24-N24,0)*Inputs!$C$17,0)</f>
        <v>0</v>
      </c>
      <c r="P24" s="56" t="n">
        <f aca="false">F24+G24+H24+J24-K24-M24-N24+O24</f>
        <v>52742.6385467545</v>
      </c>
      <c r="Q24" s="56" t="n">
        <f aca="false">IF(OR(E24=1,P24&lt;=0),0,P24)</f>
        <v>52742.6385467545</v>
      </c>
      <c r="R24" s="15" t="n">
        <f aca="false">IF(OR(E24=1,AND(P24&lt;=0,I24&gt;0)),1,0)</f>
        <v>0</v>
      </c>
      <c r="S24" s="15" t="n">
        <f aca="false">IF(L24&gt;0,1,0)</f>
        <v>0</v>
      </c>
    </row>
    <row r="25" customFormat="false" ht="15" hidden="false" customHeight="false" outlineLevel="0" collapsed="false">
      <c r="A25" s="15" t="n">
        <v>24</v>
      </c>
      <c r="B25" s="15" t="n">
        <f aca="false">INT((A25-1)/12)+1</f>
        <v>2</v>
      </c>
      <c r="C25" s="15" t="n">
        <f aca="false">MIN(Inputs!$C$4+B25-1,99)</f>
        <v>75</v>
      </c>
      <c r="D25" s="55" t="n">
        <f aca="false">Inputs!$C$31</f>
        <v>0.08</v>
      </c>
      <c r="E25" s="15" t="n">
        <f aca="false">R24</f>
        <v>0</v>
      </c>
      <c r="F25" s="56" t="n">
        <f aca="false">Q24</f>
        <v>52742.6385467545</v>
      </c>
      <c r="G25" s="56" t="n">
        <f aca="false">IF(AND(MOD(A25-1,12)=0,B25&lt;=Inputs!$C$7,E25=0),Inputs!$C$6,0)</f>
        <v>0</v>
      </c>
      <c r="H25" s="56" t="n">
        <f aca="false">IF(B25=1,G25*Inputs!$C$9,0)</f>
        <v>0</v>
      </c>
      <c r="I25" s="56" t="n">
        <f aca="false">I24+G25</f>
        <v>48000</v>
      </c>
      <c r="J25" s="56" t="n">
        <f aca="false">(F25+G25+H25)*((1+D25)^(1/12)-1)</f>
        <v>339.347724490846</v>
      </c>
      <c r="K25" s="56" t="n">
        <f aca="false">(F25+G25+H25+J25)*(Inputs!$C$14+IF(B25&lt;=10,Inputs!$C$12,Inputs!$C$13))/12</f>
        <v>110.587471398428</v>
      </c>
      <c r="L25" s="56" t="n">
        <f aca="false">IF(OR(E25=1,A25&lt;=Inputs!$C$15),0,MAX(Inputs!$C$8*I25-(F25+G25+H25+J25-K25),0))</f>
        <v>0</v>
      </c>
      <c r="M25" s="56" t="n">
        <f aca="false">L25*INDEX(Rates!$B$2:$C$101,C25+1,IF(Inputs!$C$5="Male",1,2))/1000/12*Inputs!$C$16</f>
        <v>0</v>
      </c>
      <c r="N25" s="56" t="n">
        <f aca="false">IF($V$1=1,MAX(F25+G25+H25+J25-K25-M25,0)*Inputs!$C$22/12,0)</f>
        <v>0</v>
      </c>
      <c r="O25" s="56" t="n">
        <f aca="false">IF(AND(MOD(A25,12)=0,B25&gt;=Inputs!$C$18),MAX(F25+G25+H25+J25-K25-M25-N25,0)*Inputs!$C$17,0)</f>
        <v>0</v>
      </c>
      <c r="P25" s="56" t="n">
        <f aca="false">F25+G25+H25+J25-K25-M25-N25+O25</f>
        <v>52971.3987998469</v>
      </c>
      <c r="Q25" s="56" t="n">
        <f aca="false">IF(OR(E25=1,P25&lt;=0),0,P25)</f>
        <v>52971.3987998469</v>
      </c>
      <c r="R25" s="15" t="n">
        <f aca="false">IF(OR(E25=1,AND(P25&lt;=0,I25&gt;0)),1,0)</f>
        <v>0</v>
      </c>
      <c r="S25" s="15" t="n">
        <f aca="false">IF(L25&gt;0,1,0)</f>
        <v>0</v>
      </c>
    </row>
    <row r="26" customFormat="false" ht="15" hidden="false" customHeight="false" outlineLevel="0" collapsed="false">
      <c r="A26" s="15" t="n">
        <v>25</v>
      </c>
      <c r="B26" s="15" t="n">
        <f aca="false">INT((A26-1)/12)+1</f>
        <v>3</v>
      </c>
      <c r="C26" s="15" t="n">
        <f aca="false">MIN(Inputs!$C$4+B26-1,99)</f>
        <v>76</v>
      </c>
      <c r="D26" s="55" t="n">
        <f aca="false">Inputs!$C$31</f>
        <v>0.08</v>
      </c>
      <c r="E26" s="15" t="n">
        <f aca="false">R25</f>
        <v>0</v>
      </c>
      <c r="F26" s="56" t="n">
        <f aca="false">Q25</f>
        <v>52971.3987998469</v>
      </c>
      <c r="G26" s="56" t="n">
        <f aca="false">IF(AND(MOD(A26-1,12)=0,B26&lt;=Inputs!$C$7,E26=0),Inputs!$C$6,0)</f>
        <v>24000</v>
      </c>
      <c r="H26" s="56" t="n">
        <f aca="false">IF(B26=1,G26*Inputs!$C$9,0)</f>
        <v>0</v>
      </c>
      <c r="I26" s="56" t="n">
        <f aca="false">I25+G26</f>
        <v>72000</v>
      </c>
      <c r="J26" s="56" t="n">
        <f aca="false">(F26+G26+H26)*((1+D26)^(1/12)-1)</f>
        <v>495.236297487297</v>
      </c>
      <c r="K26" s="56" t="n">
        <f aca="false">(F26+G26+H26+J26)*(Inputs!$C$14+IF(B26&lt;=10,Inputs!$C$12,Inputs!$C$13))/12</f>
        <v>161.388823119446</v>
      </c>
      <c r="L26" s="56" t="n">
        <f aca="false">IF(OR(E26=1,A26&lt;=Inputs!$C$15),0,MAX(Inputs!$C$8*I26-(F26+G26+H26+J26-K26),0))</f>
        <v>0</v>
      </c>
      <c r="M26" s="56" t="n">
        <f aca="false">L26*INDEX(Rates!$B$2:$C$101,C26+1,IF(Inputs!$C$5="Male",1,2))/1000/12*Inputs!$C$16</f>
        <v>0</v>
      </c>
      <c r="N26" s="56" t="n">
        <f aca="false">IF($V$1=1,MAX(F26+G26+H26+J26-K26-M26,0)*Inputs!$C$22/12,0)</f>
        <v>0</v>
      </c>
      <c r="O26" s="56" t="n">
        <f aca="false">IF(AND(MOD(A26,12)=0,B26&gt;=Inputs!$C$18),MAX(F26+G26+H26+J26-K26-M26-N26,0)*Inputs!$C$17,0)</f>
        <v>0</v>
      </c>
      <c r="P26" s="56" t="n">
        <f aca="false">F26+G26+H26+J26-K26-M26-N26+O26</f>
        <v>77305.2462742148</v>
      </c>
      <c r="Q26" s="56" t="n">
        <f aca="false">IF(OR(E26=1,P26&lt;=0),0,P26)</f>
        <v>77305.2462742148</v>
      </c>
      <c r="R26" s="15" t="n">
        <f aca="false">IF(OR(E26=1,AND(P26&lt;=0,I26&gt;0)),1,0)</f>
        <v>0</v>
      </c>
      <c r="S26" s="15" t="n">
        <f aca="false">IF(L26&gt;0,1,0)</f>
        <v>0</v>
      </c>
    </row>
    <row r="27" customFormat="false" ht="15" hidden="false" customHeight="false" outlineLevel="0" collapsed="false">
      <c r="A27" s="15" t="n">
        <v>26</v>
      </c>
      <c r="B27" s="15" t="n">
        <f aca="false">INT((A27-1)/12)+1</f>
        <v>3</v>
      </c>
      <c r="C27" s="15" t="n">
        <f aca="false">MIN(Inputs!$C$4+B27-1,99)</f>
        <v>76</v>
      </c>
      <c r="D27" s="55" t="n">
        <f aca="false">Inputs!$C$31</f>
        <v>0.08</v>
      </c>
      <c r="E27" s="15" t="n">
        <f aca="false">R26</f>
        <v>0</v>
      </c>
      <c r="F27" s="56" t="n">
        <f aca="false">Q26</f>
        <v>77305.2462742148</v>
      </c>
      <c r="G27" s="56" t="n">
        <f aca="false">IF(AND(MOD(A27-1,12)=0,B27&lt;=Inputs!$C$7,E27=0),Inputs!$C$6,0)</f>
        <v>0</v>
      </c>
      <c r="H27" s="56" t="n">
        <f aca="false">IF(B27=1,G27*Inputs!$C$9,0)</f>
        <v>0</v>
      </c>
      <c r="I27" s="56" t="n">
        <f aca="false">I26+G27</f>
        <v>72000</v>
      </c>
      <c r="J27" s="56" t="n">
        <f aca="false">(F27+G27+H27)*((1+D27)^(1/12)-1)</f>
        <v>497.384282189528</v>
      </c>
      <c r="K27" s="56" t="n">
        <f aca="false">(F27+G27+H27+J27)*(Inputs!$C$14+IF(B27&lt;=10,Inputs!$C$12,Inputs!$C$13))/12</f>
        <v>162.088813659176</v>
      </c>
      <c r="L27" s="56" t="n">
        <f aca="false">IF(OR(E27=1,A27&lt;=Inputs!$C$15),0,MAX(Inputs!$C$8*I27-(F27+G27+H27+J27-K27),0))</f>
        <v>0</v>
      </c>
      <c r="M27" s="56" t="n">
        <f aca="false">L27*INDEX(Rates!$B$2:$C$101,C27+1,IF(Inputs!$C$5="Male",1,2))/1000/12*Inputs!$C$16</f>
        <v>0</v>
      </c>
      <c r="N27" s="56" t="n">
        <f aca="false">IF($V$1=1,MAX(F27+G27+H27+J27-K27-M27,0)*Inputs!$C$22/12,0)</f>
        <v>0</v>
      </c>
      <c r="O27" s="56" t="n">
        <f aca="false">IF(AND(MOD(A27,12)=0,B27&gt;=Inputs!$C$18),MAX(F27+G27+H27+J27-K27-M27-N27,0)*Inputs!$C$17,0)</f>
        <v>0</v>
      </c>
      <c r="P27" s="56" t="n">
        <f aca="false">F27+G27+H27+J27-K27-M27-N27+O27</f>
        <v>77640.5417427451</v>
      </c>
      <c r="Q27" s="56" t="n">
        <f aca="false">IF(OR(E27=1,P27&lt;=0),0,P27)</f>
        <v>77640.5417427451</v>
      </c>
      <c r="R27" s="15" t="n">
        <f aca="false">IF(OR(E27=1,AND(P27&lt;=0,I27&gt;0)),1,0)</f>
        <v>0</v>
      </c>
      <c r="S27" s="15" t="n">
        <f aca="false">IF(L27&gt;0,1,0)</f>
        <v>0</v>
      </c>
    </row>
    <row r="28" customFormat="false" ht="15" hidden="false" customHeight="false" outlineLevel="0" collapsed="false">
      <c r="A28" s="15" t="n">
        <v>27</v>
      </c>
      <c r="B28" s="15" t="n">
        <f aca="false">INT((A28-1)/12)+1</f>
        <v>3</v>
      </c>
      <c r="C28" s="15" t="n">
        <f aca="false">MIN(Inputs!$C$4+B28-1,99)</f>
        <v>76</v>
      </c>
      <c r="D28" s="55" t="n">
        <f aca="false">Inputs!$C$31</f>
        <v>0.08</v>
      </c>
      <c r="E28" s="15" t="n">
        <f aca="false">R27</f>
        <v>0</v>
      </c>
      <c r="F28" s="56" t="n">
        <f aca="false">Q27</f>
        <v>77640.5417427451</v>
      </c>
      <c r="G28" s="56" t="n">
        <f aca="false">IF(AND(MOD(A28-1,12)=0,B28&lt;=Inputs!$C$7,E28=0),Inputs!$C$6,0)</f>
        <v>0</v>
      </c>
      <c r="H28" s="56" t="n">
        <f aca="false">IF(B28=1,G28*Inputs!$C$9,0)</f>
        <v>0</v>
      </c>
      <c r="I28" s="56" t="n">
        <f aca="false">I27+G28</f>
        <v>72000</v>
      </c>
      <c r="J28" s="56" t="n">
        <f aca="false">(F28+G28+H28)*((1+D28)^(1/12)-1)</f>
        <v>499.5415833298</v>
      </c>
      <c r="K28" s="56" t="n">
        <f aca="false">(F28+G28+H28+J28)*(Inputs!$C$14+IF(B28&lt;=10,Inputs!$C$12,Inputs!$C$13))/12</f>
        <v>162.791840262656</v>
      </c>
      <c r="L28" s="56" t="n">
        <f aca="false">IF(OR(E28=1,A28&lt;=Inputs!$C$15),0,MAX(Inputs!$C$8*I28-(F28+G28+H28+J28-K28),0))</f>
        <v>0</v>
      </c>
      <c r="M28" s="56" t="n">
        <f aca="false">L28*INDEX(Rates!$B$2:$C$101,C28+1,IF(Inputs!$C$5="Male",1,2))/1000/12*Inputs!$C$16</f>
        <v>0</v>
      </c>
      <c r="N28" s="56" t="n">
        <f aca="false">IF($V$1=1,MAX(F28+G28+H28+J28-K28-M28,0)*Inputs!$C$22/12,0)</f>
        <v>0</v>
      </c>
      <c r="O28" s="56" t="n">
        <f aca="false">IF(AND(MOD(A28,12)=0,B28&gt;=Inputs!$C$18),MAX(F28+G28+H28+J28-K28-M28-N28,0)*Inputs!$C$17,0)</f>
        <v>0</v>
      </c>
      <c r="P28" s="56" t="n">
        <f aca="false">F28+G28+H28+J28-K28-M28-N28+O28</f>
        <v>77977.2914858123</v>
      </c>
      <c r="Q28" s="56" t="n">
        <f aca="false">IF(OR(E28=1,P28&lt;=0),0,P28)</f>
        <v>77977.2914858123</v>
      </c>
      <c r="R28" s="15" t="n">
        <f aca="false">IF(OR(E28=1,AND(P28&lt;=0,I28&gt;0)),1,0)</f>
        <v>0</v>
      </c>
      <c r="S28" s="15" t="n">
        <f aca="false">IF(L28&gt;0,1,0)</f>
        <v>0</v>
      </c>
    </row>
    <row r="29" customFormat="false" ht="15" hidden="false" customHeight="false" outlineLevel="0" collapsed="false">
      <c r="A29" s="15" t="n">
        <v>28</v>
      </c>
      <c r="B29" s="15" t="n">
        <f aca="false">INT((A29-1)/12)+1</f>
        <v>3</v>
      </c>
      <c r="C29" s="15" t="n">
        <f aca="false">MIN(Inputs!$C$4+B29-1,99)</f>
        <v>76</v>
      </c>
      <c r="D29" s="55" t="n">
        <f aca="false">Inputs!$C$31</f>
        <v>0.08</v>
      </c>
      <c r="E29" s="15" t="n">
        <f aca="false">R28</f>
        <v>0</v>
      </c>
      <c r="F29" s="56" t="n">
        <f aca="false">Q28</f>
        <v>77977.2914858123</v>
      </c>
      <c r="G29" s="56" t="n">
        <f aca="false">IF(AND(MOD(A29-1,12)=0,B29&lt;=Inputs!$C$7,E29=0),Inputs!$C$6,0)</f>
        <v>0</v>
      </c>
      <c r="H29" s="56" t="n">
        <f aca="false">IF(B29=1,G29*Inputs!$C$9,0)</f>
        <v>0</v>
      </c>
      <c r="I29" s="56" t="n">
        <f aca="false">I28+G29</f>
        <v>72000</v>
      </c>
      <c r="J29" s="56" t="n">
        <f aca="false">(F29+G29+H29)*((1+D29)^(1/12)-1)</f>
        <v>501.70824131623</v>
      </c>
      <c r="K29" s="56" t="n">
        <f aca="false">(F29+G29+H29+J29)*(Inputs!$C$14+IF(B29&lt;=10,Inputs!$C$12,Inputs!$C$13))/12</f>
        <v>163.497916098184</v>
      </c>
      <c r="L29" s="56" t="n">
        <f aca="false">IF(OR(E29=1,A29&lt;=Inputs!$C$15),0,MAX(Inputs!$C$8*I29-(F29+G29+H29+J29-K29),0))</f>
        <v>0</v>
      </c>
      <c r="M29" s="56" t="n">
        <f aca="false">L29*INDEX(Rates!$B$2:$C$101,C29+1,IF(Inputs!$C$5="Male",1,2))/1000/12*Inputs!$C$16</f>
        <v>0</v>
      </c>
      <c r="N29" s="56" t="n">
        <f aca="false">IF($V$1=1,MAX(F29+G29+H29+J29-K29-M29,0)*Inputs!$C$22/12,0)</f>
        <v>0</v>
      </c>
      <c r="O29" s="56" t="n">
        <f aca="false">IF(AND(MOD(A29,12)=0,B29&gt;=Inputs!$C$18),MAX(F29+G29+H29+J29-K29-M29-N29,0)*Inputs!$C$17,0)</f>
        <v>0</v>
      </c>
      <c r="P29" s="56" t="n">
        <f aca="false">F29+G29+H29+J29-K29-M29-N29+O29</f>
        <v>78315.5018110303</v>
      </c>
      <c r="Q29" s="56" t="n">
        <f aca="false">IF(OR(E29=1,P29&lt;=0),0,P29)</f>
        <v>78315.5018110303</v>
      </c>
      <c r="R29" s="15" t="n">
        <f aca="false">IF(OR(E29=1,AND(P29&lt;=0,I29&gt;0)),1,0)</f>
        <v>0</v>
      </c>
      <c r="S29" s="15" t="n">
        <f aca="false">IF(L29&gt;0,1,0)</f>
        <v>0</v>
      </c>
    </row>
    <row r="30" customFormat="false" ht="15" hidden="false" customHeight="false" outlineLevel="0" collapsed="false">
      <c r="A30" s="15" t="n">
        <v>29</v>
      </c>
      <c r="B30" s="15" t="n">
        <f aca="false">INT((A30-1)/12)+1</f>
        <v>3</v>
      </c>
      <c r="C30" s="15" t="n">
        <f aca="false">MIN(Inputs!$C$4+B30-1,99)</f>
        <v>76</v>
      </c>
      <c r="D30" s="55" t="n">
        <f aca="false">Inputs!$C$31</f>
        <v>0.08</v>
      </c>
      <c r="E30" s="15" t="n">
        <f aca="false">R29</f>
        <v>0</v>
      </c>
      <c r="F30" s="56" t="n">
        <f aca="false">Q29</f>
        <v>78315.5018110303</v>
      </c>
      <c r="G30" s="56" t="n">
        <f aca="false">IF(AND(MOD(A30-1,12)=0,B30&lt;=Inputs!$C$7,E30=0),Inputs!$C$6,0)</f>
        <v>0</v>
      </c>
      <c r="H30" s="56" t="n">
        <f aca="false">IF(B30=1,G30*Inputs!$C$9,0)</f>
        <v>0</v>
      </c>
      <c r="I30" s="56" t="n">
        <f aca="false">I29+G30</f>
        <v>72000</v>
      </c>
      <c r="J30" s="56" t="n">
        <f aca="false">(F30+G30+H30)*((1+D30)^(1/12)-1)</f>
        <v>503.884296732197</v>
      </c>
      <c r="K30" s="56" t="n">
        <f aca="false">(F30+G30+H30+J30)*(Inputs!$C$14+IF(B30&lt;=10,Inputs!$C$12,Inputs!$C$13))/12</f>
        <v>164.207054391172</v>
      </c>
      <c r="L30" s="56" t="n">
        <f aca="false">IF(OR(E30=1,A30&lt;=Inputs!$C$15),0,MAX(Inputs!$C$8*I30-(F30+G30+H30+J30-K30),0))</f>
        <v>0</v>
      </c>
      <c r="M30" s="56" t="n">
        <f aca="false">L30*INDEX(Rates!$B$2:$C$101,C30+1,IF(Inputs!$C$5="Male",1,2))/1000/12*Inputs!$C$16</f>
        <v>0</v>
      </c>
      <c r="N30" s="56" t="n">
        <f aca="false">IF($V$1=1,MAX(F30+G30+H30+J30-K30-M30,0)*Inputs!$C$22/12,0)</f>
        <v>0</v>
      </c>
      <c r="O30" s="56" t="n">
        <f aca="false">IF(AND(MOD(A30,12)=0,B30&gt;=Inputs!$C$18),MAX(F30+G30+H30+J30-K30-M30-N30,0)*Inputs!$C$17,0)</f>
        <v>0</v>
      </c>
      <c r="P30" s="56" t="n">
        <f aca="false">F30+G30+H30+J30-K30-M30-N30+O30</f>
        <v>78655.1790533713</v>
      </c>
      <c r="Q30" s="56" t="n">
        <f aca="false">IF(OR(E30=1,P30&lt;=0),0,P30)</f>
        <v>78655.1790533713</v>
      </c>
      <c r="R30" s="15" t="n">
        <f aca="false">IF(OR(E30=1,AND(P30&lt;=0,I30&gt;0)),1,0)</f>
        <v>0</v>
      </c>
      <c r="S30" s="15" t="n">
        <f aca="false">IF(L30&gt;0,1,0)</f>
        <v>0</v>
      </c>
    </row>
    <row r="31" customFormat="false" ht="15" hidden="false" customHeight="false" outlineLevel="0" collapsed="false">
      <c r="A31" s="15" t="n">
        <v>30</v>
      </c>
      <c r="B31" s="15" t="n">
        <f aca="false">INT((A31-1)/12)+1</f>
        <v>3</v>
      </c>
      <c r="C31" s="15" t="n">
        <f aca="false">MIN(Inputs!$C$4+B31-1,99)</f>
        <v>76</v>
      </c>
      <c r="D31" s="55" t="n">
        <f aca="false">Inputs!$C$31</f>
        <v>0.08</v>
      </c>
      <c r="E31" s="15" t="n">
        <f aca="false">R30</f>
        <v>0</v>
      </c>
      <c r="F31" s="56" t="n">
        <f aca="false">Q30</f>
        <v>78655.1790533713</v>
      </c>
      <c r="G31" s="56" t="n">
        <f aca="false">IF(AND(MOD(A31-1,12)=0,B31&lt;=Inputs!$C$7,E31=0),Inputs!$C$6,0)</f>
        <v>0</v>
      </c>
      <c r="H31" s="56" t="n">
        <f aca="false">IF(B31=1,G31*Inputs!$C$9,0)</f>
        <v>0</v>
      </c>
      <c r="I31" s="56" t="n">
        <f aca="false">I30+G31</f>
        <v>72000</v>
      </c>
      <c r="J31" s="56" t="n">
        <f aca="false">(F31+G31+H31)*((1+D31)^(1/12)-1)</f>
        <v>506.069790337102</v>
      </c>
      <c r="K31" s="56" t="n">
        <f aca="false">(F31+G31+H31+J31)*(Inputs!$C$14+IF(B31&lt;=10,Inputs!$C$12,Inputs!$C$13))/12</f>
        <v>164.919268424393</v>
      </c>
      <c r="L31" s="56" t="n">
        <f aca="false">IF(OR(E31=1,A31&lt;=Inputs!$C$15),0,MAX(Inputs!$C$8*I31-(F31+G31+H31+J31-K31),0))</f>
        <v>0</v>
      </c>
      <c r="M31" s="56" t="n">
        <f aca="false">L31*INDEX(Rates!$B$2:$C$101,C31+1,IF(Inputs!$C$5="Male",1,2))/1000/12*Inputs!$C$16</f>
        <v>0</v>
      </c>
      <c r="N31" s="56" t="n">
        <f aca="false">IF($V$1=1,MAX(F31+G31+H31+J31-K31-M31,0)*Inputs!$C$22/12,0)</f>
        <v>0</v>
      </c>
      <c r="O31" s="56" t="n">
        <f aca="false">IF(AND(MOD(A31,12)=0,B31&gt;=Inputs!$C$18),MAX(F31+G31+H31+J31-K31-M31-N31,0)*Inputs!$C$17,0)</f>
        <v>0</v>
      </c>
      <c r="P31" s="56" t="n">
        <f aca="false">F31+G31+H31+J31-K31-M31-N31+O31</f>
        <v>78996.329575284</v>
      </c>
      <c r="Q31" s="56" t="n">
        <f aca="false">IF(OR(E31=1,P31&lt;=0),0,P31)</f>
        <v>78996.329575284</v>
      </c>
      <c r="R31" s="15" t="n">
        <f aca="false">IF(OR(E31=1,AND(P31&lt;=0,I31&gt;0)),1,0)</f>
        <v>0</v>
      </c>
      <c r="S31" s="15" t="n">
        <f aca="false">IF(L31&gt;0,1,0)</f>
        <v>0</v>
      </c>
    </row>
    <row r="32" customFormat="false" ht="15" hidden="false" customHeight="false" outlineLevel="0" collapsed="false">
      <c r="A32" s="15" t="n">
        <v>31</v>
      </c>
      <c r="B32" s="15" t="n">
        <f aca="false">INT((A32-1)/12)+1</f>
        <v>3</v>
      </c>
      <c r="C32" s="15" t="n">
        <f aca="false">MIN(Inputs!$C$4+B32-1,99)</f>
        <v>76</v>
      </c>
      <c r="D32" s="55" t="n">
        <f aca="false">Inputs!$C$31</f>
        <v>0.08</v>
      </c>
      <c r="E32" s="15" t="n">
        <f aca="false">R31</f>
        <v>0</v>
      </c>
      <c r="F32" s="56" t="n">
        <f aca="false">Q31</f>
        <v>78996.329575284</v>
      </c>
      <c r="G32" s="56" t="n">
        <f aca="false">IF(AND(MOD(A32-1,12)=0,B32&lt;=Inputs!$C$7,E32=0),Inputs!$C$6,0)</f>
        <v>0</v>
      </c>
      <c r="H32" s="56" t="n">
        <f aca="false">IF(B32=1,G32*Inputs!$C$9,0)</f>
        <v>0</v>
      </c>
      <c r="I32" s="56" t="n">
        <f aca="false">I31+G32</f>
        <v>72000</v>
      </c>
      <c r="J32" s="56" t="n">
        <f aca="false">(F32+G32+H32)*((1+D32)^(1/12)-1)</f>
        <v>508.264763067132</v>
      </c>
      <c r="K32" s="56" t="n">
        <f aca="false">(F32+G32+H32+J32)*(Inputs!$C$14+IF(B32&lt;=10,Inputs!$C$12,Inputs!$C$13))/12</f>
        <v>165.634571538232</v>
      </c>
      <c r="L32" s="56" t="n">
        <f aca="false">IF(OR(E32=1,A32&lt;=Inputs!$C$15),0,MAX(Inputs!$C$8*I32-(F32+G32+H32+J32-K32),0))</f>
        <v>0</v>
      </c>
      <c r="M32" s="56" t="n">
        <f aca="false">L32*INDEX(Rates!$B$2:$C$101,C32+1,IF(Inputs!$C$5="Male",1,2))/1000/12*Inputs!$C$16</f>
        <v>0</v>
      </c>
      <c r="N32" s="56" t="n">
        <f aca="false">IF($V$1=1,MAX(F32+G32+H32+J32-K32-M32,0)*Inputs!$C$22/12,0)</f>
        <v>0</v>
      </c>
      <c r="O32" s="56" t="n">
        <f aca="false">IF(AND(MOD(A32,12)=0,B32&gt;=Inputs!$C$18),MAX(F32+G32+H32+J32-K32-M32-N32,0)*Inputs!$C$17,0)</f>
        <v>0</v>
      </c>
      <c r="P32" s="56" t="n">
        <f aca="false">F32+G32+H32+J32-K32-M32-N32+O32</f>
        <v>79338.9597668129</v>
      </c>
      <c r="Q32" s="56" t="n">
        <f aca="false">IF(OR(E32=1,P32&lt;=0),0,P32)</f>
        <v>79338.9597668129</v>
      </c>
      <c r="R32" s="15" t="n">
        <f aca="false">IF(OR(E32=1,AND(P32&lt;=0,I32&gt;0)),1,0)</f>
        <v>0</v>
      </c>
      <c r="S32" s="15" t="n">
        <f aca="false">IF(L32&gt;0,1,0)</f>
        <v>0</v>
      </c>
    </row>
    <row r="33" customFormat="false" ht="15" hidden="false" customHeight="false" outlineLevel="0" collapsed="false">
      <c r="A33" s="15" t="n">
        <v>32</v>
      </c>
      <c r="B33" s="15" t="n">
        <f aca="false">INT((A33-1)/12)+1</f>
        <v>3</v>
      </c>
      <c r="C33" s="15" t="n">
        <f aca="false">MIN(Inputs!$C$4+B33-1,99)</f>
        <v>76</v>
      </c>
      <c r="D33" s="55" t="n">
        <f aca="false">Inputs!$C$31</f>
        <v>0.08</v>
      </c>
      <c r="E33" s="15" t="n">
        <f aca="false">R32</f>
        <v>0</v>
      </c>
      <c r="F33" s="56" t="n">
        <f aca="false">Q32</f>
        <v>79338.9597668129</v>
      </c>
      <c r="G33" s="56" t="n">
        <f aca="false">IF(AND(MOD(A33-1,12)=0,B33&lt;=Inputs!$C$7,E33=0),Inputs!$C$6,0)</f>
        <v>0</v>
      </c>
      <c r="H33" s="56" t="n">
        <f aca="false">IF(B33=1,G33*Inputs!$C$9,0)</f>
        <v>0</v>
      </c>
      <c r="I33" s="56" t="n">
        <f aca="false">I32+G33</f>
        <v>72000</v>
      </c>
      <c r="J33" s="56" t="n">
        <f aca="false">(F33+G33+H33)*((1+D33)^(1/12)-1)</f>
        <v>510.469256036025</v>
      </c>
      <c r="K33" s="56" t="n">
        <f aca="false">(F33+G33+H33+J33)*(Inputs!$C$14+IF(B33&lt;=10,Inputs!$C$12,Inputs!$C$13))/12</f>
        <v>166.352977130935</v>
      </c>
      <c r="L33" s="56" t="n">
        <f aca="false">IF(OR(E33=1,A33&lt;=Inputs!$C$15),0,MAX(Inputs!$C$8*I33-(F33+G33+H33+J33-K33),0))</f>
        <v>0</v>
      </c>
      <c r="M33" s="56" t="n">
        <f aca="false">L33*INDEX(Rates!$B$2:$C$101,C33+1,IF(Inputs!$C$5="Male",1,2))/1000/12*Inputs!$C$16</f>
        <v>0</v>
      </c>
      <c r="N33" s="56" t="n">
        <f aca="false">IF($V$1=1,MAX(F33+G33+H33+J33-K33-M33,0)*Inputs!$C$22/12,0)</f>
        <v>0</v>
      </c>
      <c r="O33" s="56" t="n">
        <f aca="false">IF(AND(MOD(A33,12)=0,B33&gt;=Inputs!$C$18),MAX(F33+G33+H33+J33-K33-M33-N33,0)*Inputs!$C$17,0)</f>
        <v>0</v>
      </c>
      <c r="P33" s="56" t="n">
        <f aca="false">F33+G33+H33+J33-K33-M33-N33+O33</f>
        <v>79683.076045718</v>
      </c>
      <c r="Q33" s="56" t="n">
        <f aca="false">IF(OR(E33=1,P33&lt;=0),0,P33)</f>
        <v>79683.076045718</v>
      </c>
      <c r="R33" s="15" t="n">
        <f aca="false">IF(OR(E33=1,AND(P33&lt;=0,I33&gt;0)),1,0)</f>
        <v>0</v>
      </c>
      <c r="S33" s="15" t="n">
        <f aca="false">IF(L33&gt;0,1,0)</f>
        <v>0</v>
      </c>
    </row>
    <row r="34" customFormat="false" ht="15" hidden="false" customHeight="false" outlineLevel="0" collapsed="false">
      <c r="A34" s="15" t="n">
        <v>33</v>
      </c>
      <c r="B34" s="15" t="n">
        <f aca="false">INT((A34-1)/12)+1</f>
        <v>3</v>
      </c>
      <c r="C34" s="15" t="n">
        <f aca="false">MIN(Inputs!$C$4+B34-1,99)</f>
        <v>76</v>
      </c>
      <c r="D34" s="55" t="n">
        <f aca="false">Inputs!$C$31</f>
        <v>0.08</v>
      </c>
      <c r="E34" s="15" t="n">
        <f aca="false">R33</f>
        <v>0</v>
      </c>
      <c r="F34" s="56" t="n">
        <f aca="false">Q33</f>
        <v>79683.076045718</v>
      </c>
      <c r="G34" s="56" t="n">
        <f aca="false">IF(AND(MOD(A34-1,12)=0,B34&lt;=Inputs!$C$7,E34=0),Inputs!$C$6,0)</f>
        <v>0</v>
      </c>
      <c r="H34" s="56" t="n">
        <f aca="false">IF(B34=1,G34*Inputs!$C$9,0)</f>
        <v>0</v>
      </c>
      <c r="I34" s="56" t="n">
        <f aca="false">I33+G34</f>
        <v>72000</v>
      </c>
      <c r="J34" s="56" t="n">
        <f aca="false">(F34+G34+H34)*((1+D34)^(1/12)-1)</f>
        <v>512.683310535843</v>
      </c>
      <c r="K34" s="56" t="n">
        <f aca="false">(F34+G34+H34+J34)*(Inputs!$C$14+IF(B34&lt;=10,Inputs!$C$12,Inputs!$C$13))/12</f>
        <v>167.074498658862</v>
      </c>
      <c r="L34" s="56" t="n">
        <f aca="false">IF(OR(E34=1,A34&lt;=Inputs!$C$15),0,MAX(Inputs!$C$8*I34-(F34+G34+H34+J34-K34),0))</f>
        <v>0</v>
      </c>
      <c r="M34" s="56" t="n">
        <f aca="false">L34*INDEX(Rates!$B$2:$C$101,C34+1,IF(Inputs!$C$5="Male",1,2))/1000/12*Inputs!$C$16</f>
        <v>0</v>
      </c>
      <c r="N34" s="56" t="n">
        <f aca="false">IF($V$1=1,MAX(F34+G34+H34+J34-K34-M34,0)*Inputs!$C$22/12,0)</f>
        <v>0</v>
      </c>
      <c r="O34" s="56" t="n">
        <f aca="false">IF(AND(MOD(A34,12)=0,B34&gt;=Inputs!$C$18),MAX(F34+G34+H34+J34-K34-M34-N34,0)*Inputs!$C$17,0)</f>
        <v>0</v>
      </c>
      <c r="P34" s="56" t="n">
        <f aca="false">F34+G34+H34+J34-K34-M34-N34+O34</f>
        <v>80028.684857595</v>
      </c>
      <c r="Q34" s="56" t="n">
        <f aca="false">IF(OR(E34=1,P34&lt;=0),0,P34)</f>
        <v>80028.684857595</v>
      </c>
      <c r="R34" s="15" t="n">
        <f aca="false">IF(OR(E34=1,AND(P34&lt;=0,I34&gt;0)),1,0)</f>
        <v>0</v>
      </c>
      <c r="S34" s="15" t="n">
        <f aca="false">IF(L34&gt;0,1,0)</f>
        <v>0</v>
      </c>
    </row>
    <row r="35" customFormat="false" ht="15" hidden="false" customHeight="false" outlineLevel="0" collapsed="false">
      <c r="A35" s="15" t="n">
        <v>34</v>
      </c>
      <c r="B35" s="15" t="n">
        <f aca="false">INT((A35-1)/12)+1</f>
        <v>3</v>
      </c>
      <c r="C35" s="15" t="n">
        <f aca="false">MIN(Inputs!$C$4+B35-1,99)</f>
        <v>76</v>
      </c>
      <c r="D35" s="55" t="n">
        <f aca="false">Inputs!$C$31</f>
        <v>0.08</v>
      </c>
      <c r="E35" s="15" t="n">
        <f aca="false">R34</f>
        <v>0</v>
      </c>
      <c r="F35" s="56" t="n">
        <f aca="false">Q34</f>
        <v>80028.684857595</v>
      </c>
      <c r="G35" s="56" t="n">
        <f aca="false">IF(AND(MOD(A35-1,12)=0,B35&lt;=Inputs!$C$7,E35=0),Inputs!$C$6,0)</f>
        <v>0</v>
      </c>
      <c r="H35" s="56" t="n">
        <f aca="false">IF(B35=1,G35*Inputs!$C$9,0)</f>
        <v>0</v>
      </c>
      <c r="I35" s="56" t="n">
        <f aca="false">I34+G35</f>
        <v>72000</v>
      </c>
      <c r="J35" s="56" t="n">
        <f aca="false">(F35+G35+H35)*((1+D35)^(1/12)-1)</f>
        <v>514.906968037742</v>
      </c>
      <c r="K35" s="56" t="n">
        <f aca="false">(F35+G35+H35+J35)*(Inputs!$C$14+IF(B35&lt;=10,Inputs!$C$12,Inputs!$C$13))/12</f>
        <v>167.799149636735</v>
      </c>
      <c r="L35" s="56" t="n">
        <f aca="false">IF(OR(E35=1,A35&lt;=Inputs!$C$15),0,MAX(Inputs!$C$8*I35-(F35+G35+H35+J35-K35),0))</f>
        <v>0</v>
      </c>
      <c r="M35" s="56" t="n">
        <f aca="false">L35*INDEX(Rates!$B$2:$C$101,C35+1,IF(Inputs!$C$5="Male",1,2))/1000/12*Inputs!$C$16</f>
        <v>0</v>
      </c>
      <c r="N35" s="56" t="n">
        <f aca="false">IF($V$1=1,MAX(F35+G35+H35+J35-K35-M35,0)*Inputs!$C$22/12,0)</f>
        <v>0</v>
      </c>
      <c r="O35" s="56" t="n">
        <f aca="false">IF(AND(MOD(A35,12)=0,B35&gt;=Inputs!$C$18),MAX(F35+G35+H35+J35-K35-M35-N35,0)*Inputs!$C$17,0)</f>
        <v>0</v>
      </c>
      <c r="P35" s="56" t="n">
        <f aca="false">F35+G35+H35+J35-K35-M35-N35+O35</f>
        <v>80375.792675996</v>
      </c>
      <c r="Q35" s="56" t="n">
        <f aca="false">IF(OR(E35=1,P35&lt;=0),0,P35)</f>
        <v>80375.792675996</v>
      </c>
      <c r="R35" s="15" t="n">
        <f aca="false">IF(OR(E35=1,AND(P35&lt;=0,I35&gt;0)),1,0)</f>
        <v>0</v>
      </c>
      <c r="S35" s="15" t="n">
        <f aca="false">IF(L35&gt;0,1,0)</f>
        <v>0</v>
      </c>
    </row>
    <row r="36" customFormat="false" ht="15" hidden="false" customHeight="false" outlineLevel="0" collapsed="false">
      <c r="A36" s="15" t="n">
        <v>35</v>
      </c>
      <c r="B36" s="15" t="n">
        <f aca="false">INT((A36-1)/12)+1</f>
        <v>3</v>
      </c>
      <c r="C36" s="15" t="n">
        <f aca="false">MIN(Inputs!$C$4+B36-1,99)</f>
        <v>76</v>
      </c>
      <c r="D36" s="55" t="n">
        <f aca="false">Inputs!$C$31</f>
        <v>0.08</v>
      </c>
      <c r="E36" s="15" t="n">
        <f aca="false">R35</f>
        <v>0</v>
      </c>
      <c r="F36" s="56" t="n">
        <f aca="false">Q35</f>
        <v>80375.792675996</v>
      </c>
      <c r="G36" s="56" t="n">
        <f aca="false">IF(AND(MOD(A36-1,12)=0,B36&lt;=Inputs!$C$7,E36=0),Inputs!$C$6,0)</f>
        <v>0</v>
      </c>
      <c r="H36" s="56" t="n">
        <f aca="false">IF(B36=1,G36*Inputs!$C$9,0)</f>
        <v>0</v>
      </c>
      <c r="I36" s="56" t="n">
        <f aca="false">I35+G36</f>
        <v>72000</v>
      </c>
      <c r="J36" s="56" t="n">
        <f aca="false">(F36+G36+H36)*((1+D36)^(1/12)-1)</f>
        <v>517.140270192752</v>
      </c>
      <c r="K36" s="56" t="n">
        <f aca="false">(F36+G36+H36+J36)*(Inputs!$C$14+IF(B36&lt;=10,Inputs!$C$12,Inputs!$C$13))/12</f>
        <v>168.526943637893</v>
      </c>
      <c r="L36" s="56" t="n">
        <f aca="false">IF(OR(E36=1,A36&lt;=Inputs!$C$15),0,MAX(Inputs!$C$8*I36-(F36+G36+H36+J36-K36),0))</f>
        <v>0</v>
      </c>
      <c r="M36" s="56" t="n">
        <f aca="false">L36*INDEX(Rates!$B$2:$C$101,C36+1,IF(Inputs!$C$5="Male",1,2))/1000/12*Inputs!$C$16</f>
        <v>0</v>
      </c>
      <c r="N36" s="56" t="n">
        <f aca="false">IF($V$1=1,MAX(F36+G36+H36+J36-K36-M36,0)*Inputs!$C$22/12,0)</f>
        <v>0</v>
      </c>
      <c r="O36" s="56" t="n">
        <f aca="false">IF(AND(MOD(A36,12)=0,B36&gt;=Inputs!$C$18),MAX(F36+G36+H36+J36-K36-M36-N36,0)*Inputs!$C$17,0)</f>
        <v>0</v>
      </c>
      <c r="P36" s="56" t="n">
        <f aca="false">F36+G36+H36+J36-K36-M36-N36+O36</f>
        <v>80724.4060025509</v>
      </c>
      <c r="Q36" s="56" t="n">
        <f aca="false">IF(OR(E36=1,P36&lt;=0),0,P36)</f>
        <v>80724.4060025509</v>
      </c>
      <c r="R36" s="15" t="n">
        <f aca="false">IF(OR(E36=1,AND(P36&lt;=0,I36&gt;0)),1,0)</f>
        <v>0</v>
      </c>
      <c r="S36" s="15" t="n">
        <f aca="false">IF(L36&gt;0,1,0)</f>
        <v>0</v>
      </c>
    </row>
    <row r="37" customFormat="false" ht="15" hidden="false" customHeight="false" outlineLevel="0" collapsed="false">
      <c r="A37" s="15" t="n">
        <v>36</v>
      </c>
      <c r="B37" s="15" t="n">
        <f aca="false">INT((A37-1)/12)+1</f>
        <v>3</v>
      </c>
      <c r="C37" s="15" t="n">
        <f aca="false">MIN(Inputs!$C$4+B37-1,99)</f>
        <v>76</v>
      </c>
      <c r="D37" s="55" t="n">
        <f aca="false">Inputs!$C$31</f>
        <v>0.08</v>
      </c>
      <c r="E37" s="15" t="n">
        <f aca="false">R36</f>
        <v>0</v>
      </c>
      <c r="F37" s="56" t="n">
        <f aca="false">Q36</f>
        <v>80724.4060025509</v>
      </c>
      <c r="G37" s="56" t="n">
        <f aca="false">IF(AND(MOD(A37-1,12)=0,B37&lt;=Inputs!$C$7,E37=0),Inputs!$C$6,0)</f>
        <v>0</v>
      </c>
      <c r="H37" s="56" t="n">
        <f aca="false">IF(B37=1,G37*Inputs!$C$9,0)</f>
        <v>0</v>
      </c>
      <c r="I37" s="56" t="n">
        <f aca="false">I36+G37</f>
        <v>72000</v>
      </c>
      <c r="J37" s="56" t="n">
        <f aca="false">(F37+G37+H37)*((1+D37)^(1/12)-1)</f>
        <v>519.383258832554</v>
      </c>
      <c r="K37" s="56" t="n">
        <f aca="false">(F37+G37+H37+J37)*(Inputs!$C$14+IF(B37&lt;=10,Inputs!$C$12,Inputs!$C$13))/12</f>
        <v>169.257894294549</v>
      </c>
      <c r="L37" s="56" t="n">
        <f aca="false">IF(OR(E37=1,A37&lt;=Inputs!$C$15),0,MAX(Inputs!$C$8*I37-(F37+G37+H37+J37-K37),0))</f>
        <v>0</v>
      </c>
      <c r="M37" s="56" t="n">
        <f aca="false">L37*INDEX(Rates!$B$2:$C$101,C37+1,IF(Inputs!$C$5="Male",1,2))/1000/12*Inputs!$C$16</f>
        <v>0</v>
      </c>
      <c r="N37" s="56" t="n">
        <f aca="false">IF($V$1=1,MAX(F37+G37+H37+J37-K37-M37,0)*Inputs!$C$22/12,0)</f>
        <v>0</v>
      </c>
      <c r="O37" s="56" t="n">
        <f aca="false">IF(AND(MOD(A37,12)=0,B37&gt;=Inputs!$C$18),MAX(F37+G37+H37+J37-K37-M37-N37,0)*Inputs!$C$17,0)</f>
        <v>0</v>
      </c>
      <c r="P37" s="56" t="n">
        <f aca="false">F37+G37+H37+J37-K37-M37-N37+O37</f>
        <v>81074.5313670889</v>
      </c>
      <c r="Q37" s="56" t="n">
        <f aca="false">IF(OR(E37=1,P37&lt;=0),0,P37)</f>
        <v>81074.5313670889</v>
      </c>
      <c r="R37" s="15" t="n">
        <f aca="false">IF(OR(E37=1,AND(P37&lt;=0,I37&gt;0)),1,0)</f>
        <v>0</v>
      </c>
      <c r="S37" s="15" t="n">
        <f aca="false">IF(L37&gt;0,1,0)</f>
        <v>0</v>
      </c>
    </row>
    <row r="38" customFormat="false" ht="15" hidden="false" customHeight="false" outlineLevel="0" collapsed="false">
      <c r="A38" s="15" t="n">
        <v>37</v>
      </c>
      <c r="B38" s="15" t="n">
        <f aca="false">INT((A38-1)/12)+1</f>
        <v>4</v>
      </c>
      <c r="C38" s="15" t="n">
        <f aca="false">MIN(Inputs!$C$4+B38-1,99)</f>
        <v>77</v>
      </c>
      <c r="D38" s="55" t="n">
        <f aca="false">Inputs!$C$31</f>
        <v>0.08</v>
      </c>
      <c r="E38" s="15" t="n">
        <f aca="false">R37</f>
        <v>0</v>
      </c>
      <c r="F38" s="56" t="n">
        <f aca="false">Q37</f>
        <v>81074.5313670889</v>
      </c>
      <c r="G38" s="56" t="n">
        <f aca="false">IF(AND(MOD(A38-1,12)=0,B38&lt;=Inputs!$C$7,E38=0),Inputs!$C$6,0)</f>
        <v>24000</v>
      </c>
      <c r="H38" s="56" t="n">
        <f aca="false">IF(B38=1,G38*Inputs!$C$9,0)</f>
        <v>0</v>
      </c>
      <c r="I38" s="56" t="n">
        <f aca="false">I37+G38</f>
        <v>96000</v>
      </c>
      <c r="J38" s="56" t="n">
        <f aca="false">(F38+G38+H38)*((1+D38)^(1/12)-1)</f>
        <v>676.05269861035</v>
      </c>
      <c r="K38" s="56" t="n">
        <f aca="false">(F38+G38+H38+J38)*(Inputs!$C$14+IF(B38&lt;=10,Inputs!$C$12,Inputs!$C$13))/12</f>
        <v>220.31371680354</v>
      </c>
      <c r="L38" s="56" t="n">
        <f aca="false">IF(OR(E38=1,A38&lt;=Inputs!$C$15),0,MAX(Inputs!$C$8*I38-(F38+G38+H38+J38-K38),0))</f>
        <v>0</v>
      </c>
      <c r="M38" s="56" t="n">
        <f aca="false">L38*INDEX(Rates!$B$2:$C$101,C38+1,IF(Inputs!$C$5="Male",1,2))/1000/12*Inputs!$C$16</f>
        <v>0</v>
      </c>
      <c r="N38" s="56" t="n">
        <f aca="false">IF($V$1=1,MAX(F38+G38+H38+J38-K38-M38,0)*Inputs!$C$22/12,0)</f>
        <v>0</v>
      </c>
      <c r="O38" s="56" t="n">
        <f aca="false">IF(AND(MOD(A38,12)=0,B38&gt;=Inputs!$C$18),MAX(F38+G38+H38+J38-K38-M38-N38,0)*Inputs!$C$17,0)</f>
        <v>0</v>
      </c>
      <c r="P38" s="56" t="n">
        <f aca="false">F38+G38+H38+J38-K38-M38-N38+O38</f>
        <v>105530.270348896</v>
      </c>
      <c r="Q38" s="56" t="n">
        <f aca="false">IF(OR(E38=1,P38&lt;=0),0,P38)</f>
        <v>105530.270348896</v>
      </c>
      <c r="R38" s="15" t="n">
        <f aca="false">IF(OR(E38=1,AND(P38&lt;=0,I38&gt;0)),1,0)</f>
        <v>0</v>
      </c>
      <c r="S38" s="15" t="n">
        <f aca="false">IF(L38&gt;0,1,0)</f>
        <v>0</v>
      </c>
    </row>
    <row r="39" customFormat="false" ht="15" hidden="false" customHeight="false" outlineLevel="0" collapsed="false">
      <c r="A39" s="15" t="n">
        <v>38</v>
      </c>
      <c r="B39" s="15" t="n">
        <f aca="false">INT((A39-1)/12)+1</f>
        <v>4</v>
      </c>
      <c r="C39" s="15" t="n">
        <f aca="false">MIN(Inputs!$C$4+B39-1,99)</f>
        <v>77</v>
      </c>
      <c r="D39" s="55" t="n">
        <f aca="false">Inputs!$C$31</f>
        <v>0.08</v>
      </c>
      <c r="E39" s="15" t="n">
        <f aca="false">R38</f>
        <v>0</v>
      </c>
      <c r="F39" s="56" t="n">
        <f aca="false">Q38</f>
        <v>105530.270348896</v>
      </c>
      <c r="G39" s="56" t="n">
        <f aca="false">IF(AND(MOD(A39-1,12)=0,B39&lt;=Inputs!$C$7,E39=0),Inputs!$C$6,0)</f>
        <v>0</v>
      </c>
      <c r="H39" s="56" t="n">
        <f aca="false">IF(B39=1,G39*Inputs!$C$9,0)</f>
        <v>0</v>
      </c>
      <c r="I39" s="56" t="n">
        <f aca="false">I38+G39</f>
        <v>96000</v>
      </c>
      <c r="J39" s="56" t="n">
        <f aca="false">(F39+G39+H39)*((1+D39)^(1/12)-1)</f>
        <v>678.984936941597</v>
      </c>
      <c r="K39" s="56" t="n">
        <f aca="false">(F39+G39+H39+J39)*(Inputs!$C$14+IF(B39&lt;=10,Inputs!$C$12,Inputs!$C$13))/12</f>
        <v>221.269281845494</v>
      </c>
      <c r="L39" s="56" t="n">
        <f aca="false">IF(OR(E39=1,A39&lt;=Inputs!$C$15),0,MAX(Inputs!$C$8*I39-(F39+G39+H39+J39-K39),0))</f>
        <v>0</v>
      </c>
      <c r="M39" s="56" t="n">
        <f aca="false">L39*INDEX(Rates!$B$2:$C$101,C39+1,IF(Inputs!$C$5="Male",1,2))/1000/12*Inputs!$C$16</f>
        <v>0</v>
      </c>
      <c r="N39" s="56" t="n">
        <f aca="false">IF($V$1=1,MAX(F39+G39+H39+J39-K39-M39,0)*Inputs!$C$22/12,0)</f>
        <v>0</v>
      </c>
      <c r="O39" s="56" t="n">
        <f aca="false">IF(AND(MOD(A39,12)=0,B39&gt;=Inputs!$C$18),MAX(F39+G39+H39+J39-K39-M39-N39,0)*Inputs!$C$17,0)</f>
        <v>0</v>
      </c>
      <c r="P39" s="56" t="n">
        <f aca="false">F39+G39+H39+J39-K39-M39-N39+O39</f>
        <v>105987.986003992</v>
      </c>
      <c r="Q39" s="56" t="n">
        <f aca="false">IF(OR(E39=1,P39&lt;=0),0,P39)</f>
        <v>105987.986003992</v>
      </c>
      <c r="R39" s="15" t="n">
        <f aca="false">IF(OR(E39=1,AND(P39&lt;=0,I39&gt;0)),1,0)</f>
        <v>0</v>
      </c>
      <c r="S39" s="15" t="n">
        <f aca="false">IF(L39&gt;0,1,0)</f>
        <v>0</v>
      </c>
    </row>
    <row r="40" customFormat="false" ht="15" hidden="false" customHeight="false" outlineLevel="0" collapsed="false">
      <c r="A40" s="15" t="n">
        <v>39</v>
      </c>
      <c r="B40" s="15" t="n">
        <f aca="false">INT((A40-1)/12)+1</f>
        <v>4</v>
      </c>
      <c r="C40" s="15" t="n">
        <f aca="false">MIN(Inputs!$C$4+B40-1,99)</f>
        <v>77</v>
      </c>
      <c r="D40" s="55" t="n">
        <f aca="false">Inputs!$C$31</f>
        <v>0.08</v>
      </c>
      <c r="E40" s="15" t="n">
        <f aca="false">R39</f>
        <v>0</v>
      </c>
      <c r="F40" s="56" t="n">
        <f aca="false">Q39</f>
        <v>105987.986003992</v>
      </c>
      <c r="G40" s="56" t="n">
        <f aca="false">IF(AND(MOD(A40-1,12)=0,B40&lt;=Inputs!$C$7,E40=0),Inputs!$C$6,0)</f>
        <v>0</v>
      </c>
      <c r="H40" s="56" t="n">
        <f aca="false">IF(B40=1,G40*Inputs!$C$9,0)</f>
        <v>0</v>
      </c>
      <c r="I40" s="56" t="n">
        <f aca="false">I39+G40</f>
        <v>96000</v>
      </c>
      <c r="J40" s="56" t="n">
        <f aca="false">(F40+G40+H40)*((1+D40)^(1/12)-1)</f>
        <v>681.929893248305</v>
      </c>
      <c r="K40" s="56" t="n">
        <f aca="false">(F40+G40+H40+J40)*(Inputs!$C$14+IF(B40&lt;=10,Inputs!$C$12,Inputs!$C$13))/12</f>
        <v>222.228991452584</v>
      </c>
      <c r="L40" s="56" t="n">
        <f aca="false">IF(OR(E40=1,A40&lt;=Inputs!$C$15),0,MAX(Inputs!$C$8*I40-(F40+G40+H40+J40-K40),0))</f>
        <v>0</v>
      </c>
      <c r="M40" s="56" t="n">
        <f aca="false">L40*INDEX(Rates!$B$2:$C$101,C40+1,IF(Inputs!$C$5="Male",1,2))/1000/12*Inputs!$C$16</f>
        <v>0</v>
      </c>
      <c r="N40" s="56" t="n">
        <f aca="false">IF($V$1=1,MAX(F40+G40+H40+J40-K40-M40,0)*Inputs!$C$22/12,0)</f>
        <v>0</v>
      </c>
      <c r="O40" s="56" t="n">
        <f aca="false">IF(AND(MOD(A40,12)=0,B40&gt;=Inputs!$C$18),MAX(F40+G40+H40+J40-K40-M40-N40,0)*Inputs!$C$17,0)</f>
        <v>0</v>
      </c>
      <c r="P40" s="56" t="n">
        <f aca="false">F40+G40+H40+J40-K40-M40-N40+O40</f>
        <v>106447.686905788</v>
      </c>
      <c r="Q40" s="56" t="n">
        <f aca="false">IF(OR(E40=1,P40&lt;=0),0,P40)</f>
        <v>106447.686905788</v>
      </c>
      <c r="R40" s="15" t="n">
        <f aca="false">IF(OR(E40=1,AND(P40&lt;=0,I40&gt;0)),1,0)</f>
        <v>0</v>
      </c>
      <c r="S40" s="15" t="n">
        <f aca="false">IF(L40&gt;0,1,0)</f>
        <v>0</v>
      </c>
    </row>
    <row r="41" customFormat="false" ht="15" hidden="false" customHeight="false" outlineLevel="0" collapsed="false">
      <c r="A41" s="15" t="n">
        <v>40</v>
      </c>
      <c r="B41" s="15" t="n">
        <f aca="false">INT((A41-1)/12)+1</f>
        <v>4</v>
      </c>
      <c r="C41" s="15" t="n">
        <f aca="false">MIN(Inputs!$C$4+B41-1,99)</f>
        <v>77</v>
      </c>
      <c r="D41" s="55" t="n">
        <f aca="false">Inputs!$C$31</f>
        <v>0.08</v>
      </c>
      <c r="E41" s="15" t="n">
        <f aca="false">R40</f>
        <v>0</v>
      </c>
      <c r="F41" s="56" t="n">
        <f aca="false">Q40</f>
        <v>106447.686905788</v>
      </c>
      <c r="G41" s="56" t="n">
        <f aca="false">IF(AND(MOD(A41-1,12)=0,B41&lt;=Inputs!$C$7,E41=0),Inputs!$C$6,0)</f>
        <v>0</v>
      </c>
      <c r="H41" s="56" t="n">
        <f aca="false">IF(B41=1,G41*Inputs!$C$9,0)</f>
        <v>0</v>
      </c>
      <c r="I41" s="56" t="n">
        <f aca="false">I40+G41</f>
        <v>96000</v>
      </c>
      <c r="J41" s="56" t="n">
        <f aca="false">(F41+G41+H41)*((1+D41)^(1/12)-1)</f>
        <v>684.887622692055</v>
      </c>
      <c r="K41" s="56" t="n">
        <f aca="false">(F41+G41+H41+J41)*(Inputs!$C$14+IF(B41&lt;=10,Inputs!$C$12,Inputs!$C$13))/12</f>
        <v>223.192863600999</v>
      </c>
      <c r="L41" s="56" t="n">
        <f aca="false">IF(OR(E41=1,A41&lt;=Inputs!$C$15),0,MAX(Inputs!$C$8*I41-(F41+G41+H41+J41-K41),0))</f>
        <v>0</v>
      </c>
      <c r="M41" s="56" t="n">
        <f aca="false">L41*INDEX(Rates!$B$2:$C$101,C41+1,IF(Inputs!$C$5="Male",1,2))/1000/12*Inputs!$C$16</f>
        <v>0</v>
      </c>
      <c r="N41" s="56" t="n">
        <f aca="false">IF($V$1=1,MAX(F41+G41+H41+J41-K41-M41,0)*Inputs!$C$22/12,0)</f>
        <v>0</v>
      </c>
      <c r="O41" s="56" t="n">
        <f aca="false">IF(AND(MOD(A41,12)=0,B41&gt;=Inputs!$C$18),MAX(F41+G41+H41+J41-K41-M41-N41,0)*Inputs!$C$17,0)</f>
        <v>0</v>
      </c>
      <c r="P41" s="56" t="n">
        <f aca="false">F41+G41+H41+J41-K41-M41-N41+O41</f>
        <v>106909.381664879</v>
      </c>
      <c r="Q41" s="56" t="n">
        <f aca="false">IF(OR(E41=1,P41&lt;=0),0,P41)</f>
        <v>106909.381664879</v>
      </c>
      <c r="R41" s="15" t="n">
        <f aca="false">IF(OR(E41=1,AND(P41&lt;=0,I41&gt;0)),1,0)</f>
        <v>0</v>
      </c>
      <c r="S41" s="15" t="n">
        <f aca="false">IF(L41&gt;0,1,0)</f>
        <v>0</v>
      </c>
    </row>
    <row r="42" customFormat="false" ht="15" hidden="false" customHeight="false" outlineLevel="0" collapsed="false">
      <c r="A42" s="15" t="n">
        <v>41</v>
      </c>
      <c r="B42" s="15" t="n">
        <f aca="false">INT((A42-1)/12)+1</f>
        <v>4</v>
      </c>
      <c r="C42" s="15" t="n">
        <f aca="false">MIN(Inputs!$C$4+B42-1,99)</f>
        <v>77</v>
      </c>
      <c r="D42" s="55" t="n">
        <f aca="false">Inputs!$C$31</f>
        <v>0.08</v>
      </c>
      <c r="E42" s="15" t="n">
        <f aca="false">R41</f>
        <v>0</v>
      </c>
      <c r="F42" s="56" t="n">
        <f aca="false">Q41</f>
        <v>106909.381664879</v>
      </c>
      <c r="G42" s="56" t="n">
        <f aca="false">IF(AND(MOD(A42-1,12)=0,B42&lt;=Inputs!$C$7,E42=0),Inputs!$C$6,0)</f>
        <v>0</v>
      </c>
      <c r="H42" s="56" t="n">
        <f aca="false">IF(B42=1,G42*Inputs!$C$9,0)</f>
        <v>0</v>
      </c>
      <c r="I42" s="56" t="n">
        <f aca="false">I41+G42</f>
        <v>96000</v>
      </c>
      <c r="J42" s="56" t="n">
        <f aca="false">(F42+G42+H42)*((1+D42)^(1/12)-1)</f>
        <v>687.858180673677</v>
      </c>
      <c r="K42" s="56" t="n">
        <f aca="false">(F42+G42+H42+J42)*(Inputs!$C$14+IF(B42&lt;=10,Inputs!$C$12,Inputs!$C$13))/12</f>
        <v>224.160916344901</v>
      </c>
      <c r="L42" s="56" t="n">
        <f aca="false">IF(OR(E42=1,A42&lt;=Inputs!$C$15),0,MAX(Inputs!$C$8*I42-(F42+G42+H42+J42-K42),0))</f>
        <v>0</v>
      </c>
      <c r="M42" s="56" t="n">
        <f aca="false">L42*INDEX(Rates!$B$2:$C$101,C42+1,IF(Inputs!$C$5="Male",1,2))/1000/12*Inputs!$C$16</f>
        <v>0</v>
      </c>
      <c r="N42" s="56" t="n">
        <f aca="false">IF($V$1=1,MAX(F42+G42+H42+J42-K42-M42,0)*Inputs!$C$22/12,0)</f>
        <v>0</v>
      </c>
      <c r="O42" s="56" t="n">
        <f aca="false">IF(AND(MOD(A42,12)=0,B42&gt;=Inputs!$C$18),MAX(F42+G42+H42+J42-K42-M42-N42,0)*Inputs!$C$17,0)</f>
        <v>0</v>
      </c>
      <c r="P42" s="56" t="n">
        <f aca="false">F42+G42+H42+J42-K42-M42-N42+O42</f>
        <v>107373.078929207</v>
      </c>
      <c r="Q42" s="56" t="n">
        <f aca="false">IF(OR(E42=1,P42&lt;=0),0,P42)</f>
        <v>107373.078929207</v>
      </c>
      <c r="R42" s="15" t="n">
        <f aca="false">IF(OR(E42=1,AND(P42&lt;=0,I42&gt;0)),1,0)</f>
        <v>0</v>
      </c>
      <c r="S42" s="15" t="n">
        <f aca="false">IF(L42&gt;0,1,0)</f>
        <v>0</v>
      </c>
    </row>
    <row r="43" customFormat="false" ht="15" hidden="false" customHeight="false" outlineLevel="0" collapsed="false">
      <c r="A43" s="15" t="n">
        <v>42</v>
      </c>
      <c r="B43" s="15" t="n">
        <f aca="false">INT((A43-1)/12)+1</f>
        <v>4</v>
      </c>
      <c r="C43" s="15" t="n">
        <f aca="false">MIN(Inputs!$C$4+B43-1,99)</f>
        <v>77</v>
      </c>
      <c r="D43" s="55" t="n">
        <f aca="false">Inputs!$C$31</f>
        <v>0.08</v>
      </c>
      <c r="E43" s="15" t="n">
        <f aca="false">R42</f>
        <v>0</v>
      </c>
      <c r="F43" s="56" t="n">
        <f aca="false">Q42</f>
        <v>107373.078929207</v>
      </c>
      <c r="G43" s="56" t="n">
        <f aca="false">IF(AND(MOD(A43-1,12)=0,B43&lt;=Inputs!$C$7,E43=0),Inputs!$C$6,0)</f>
        <v>0</v>
      </c>
      <c r="H43" s="56" t="n">
        <f aca="false">IF(B43=1,G43*Inputs!$C$9,0)</f>
        <v>0</v>
      </c>
      <c r="I43" s="56" t="n">
        <f aca="false">I42+G43</f>
        <v>96000</v>
      </c>
      <c r="J43" s="56" t="n">
        <f aca="false">(F43+G43+H43)*((1+D43)^(1/12)-1)</f>
        <v>690.841622834295</v>
      </c>
      <c r="K43" s="56" t="n">
        <f aca="false">(F43+G43+H43+J43)*(Inputs!$C$14+IF(B43&lt;=10,Inputs!$C$12,Inputs!$C$13))/12</f>
        <v>225.133167816753</v>
      </c>
      <c r="L43" s="56" t="n">
        <f aca="false">IF(OR(E43=1,A43&lt;=Inputs!$C$15),0,MAX(Inputs!$C$8*I43-(F43+G43+H43+J43-K43),0))</f>
        <v>0</v>
      </c>
      <c r="M43" s="56" t="n">
        <f aca="false">L43*INDEX(Rates!$B$2:$C$101,C43+1,IF(Inputs!$C$5="Male",1,2))/1000/12*Inputs!$C$16</f>
        <v>0</v>
      </c>
      <c r="N43" s="56" t="n">
        <f aca="false">IF($V$1=1,MAX(F43+G43+H43+J43-K43-M43,0)*Inputs!$C$22/12,0)</f>
        <v>0</v>
      </c>
      <c r="O43" s="56" t="n">
        <f aca="false">IF(AND(MOD(A43,12)=0,B43&gt;=Inputs!$C$18),MAX(F43+G43+H43+J43-K43-M43-N43,0)*Inputs!$C$17,0)</f>
        <v>0</v>
      </c>
      <c r="P43" s="56" t="n">
        <f aca="false">F43+G43+H43+J43-K43-M43-N43+O43</f>
        <v>107838.787384225</v>
      </c>
      <c r="Q43" s="56" t="n">
        <f aca="false">IF(OR(E43=1,P43&lt;=0),0,P43)</f>
        <v>107838.787384225</v>
      </c>
      <c r="R43" s="15" t="n">
        <f aca="false">IF(OR(E43=1,AND(P43&lt;=0,I43&gt;0)),1,0)</f>
        <v>0</v>
      </c>
      <c r="S43" s="15" t="n">
        <f aca="false">IF(L43&gt;0,1,0)</f>
        <v>0</v>
      </c>
    </row>
    <row r="44" customFormat="false" ht="15" hidden="false" customHeight="false" outlineLevel="0" collapsed="false">
      <c r="A44" s="15" t="n">
        <v>43</v>
      </c>
      <c r="B44" s="15" t="n">
        <f aca="false">INT((A44-1)/12)+1</f>
        <v>4</v>
      </c>
      <c r="C44" s="15" t="n">
        <f aca="false">MIN(Inputs!$C$4+B44-1,99)</f>
        <v>77</v>
      </c>
      <c r="D44" s="55" t="n">
        <f aca="false">Inputs!$C$31</f>
        <v>0.08</v>
      </c>
      <c r="E44" s="15" t="n">
        <f aca="false">R43</f>
        <v>0</v>
      </c>
      <c r="F44" s="56" t="n">
        <f aca="false">Q43</f>
        <v>107838.787384225</v>
      </c>
      <c r="G44" s="56" t="n">
        <f aca="false">IF(AND(MOD(A44-1,12)=0,B44&lt;=Inputs!$C$7,E44=0),Inputs!$C$6,0)</f>
        <v>0</v>
      </c>
      <c r="H44" s="56" t="n">
        <f aca="false">IF(B44=1,G44*Inputs!$C$9,0)</f>
        <v>0</v>
      </c>
      <c r="I44" s="56" t="n">
        <f aca="false">I43+G44</f>
        <v>96000</v>
      </c>
      <c r="J44" s="56" t="n">
        <f aca="false">(F44+G44+H44)*((1+D44)^(1/12)-1)</f>
        <v>693.838005056361</v>
      </c>
      <c r="K44" s="56" t="n">
        <f aca="false">(F44+G44+H44+J44)*(Inputs!$C$14+IF(B44&lt;=10,Inputs!$C$12,Inputs!$C$13))/12</f>
        <v>226.109636227669</v>
      </c>
      <c r="L44" s="56" t="n">
        <f aca="false">IF(OR(E44=1,A44&lt;=Inputs!$C$15),0,MAX(Inputs!$C$8*I44-(F44+G44+H44+J44-K44),0))</f>
        <v>0</v>
      </c>
      <c r="M44" s="56" t="n">
        <f aca="false">L44*INDEX(Rates!$B$2:$C$101,C44+1,IF(Inputs!$C$5="Male",1,2))/1000/12*Inputs!$C$16</f>
        <v>0</v>
      </c>
      <c r="N44" s="56" t="n">
        <f aca="false">IF($V$1=1,MAX(F44+G44+H44+J44-K44-M44,0)*Inputs!$C$22/12,0)</f>
        <v>0</v>
      </c>
      <c r="O44" s="56" t="n">
        <f aca="false">IF(AND(MOD(A44,12)=0,B44&gt;=Inputs!$C$18),MAX(F44+G44+H44+J44-K44-M44-N44,0)*Inputs!$C$17,0)</f>
        <v>0</v>
      </c>
      <c r="P44" s="56" t="n">
        <f aca="false">F44+G44+H44+J44-K44-M44-N44+O44</f>
        <v>108306.515753054</v>
      </c>
      <c r="Q44" s="56" t="n">
        <f aca="false">IF(OR(E44=1,P44&lt;=0),0,P44)</f>
        <v>108306.515753054</v>
      </c>
      <c r="R44" s="15" t="n">
        <f aca="false">IF(OR(E44=1,AND(P44&lt;=0,I44&gt;0)),1,0)</f>
        <v>0</v>
      </c>
      <c r="S44" s="15" t="n">
        <f aca="false">IF(L44&gt;0,1,0)</f>
        <v>0</v>
      </c>
    </row>
    <row r="45" customFormat="false" ht="15" hidden="false" customHeight="false" outlineLevel="0" collapsed="false">
      <c r="A45" s="15" t="n">
        <v>44</v>
      </c>
      <c r="B45" s="15" t="n">
        <f aca="false">INT((A45-1)/12)+1</f>
        <v>4</v>
      </c>
      <c r="C45" s="15" t="n">
        <f aca="false">MIN(Inputs!$C$4+B45-1,99)</f>
        <v>77</v>
      </c>
      <c r="D45" s="55" t="n">
        <f aca="false">Inputs!$C$31</f>
        <v>0.08</v>
      </c>
      <c r="E45" s="15" t="n">
        <f aca="false">R44</f>
        <v>0</v>
      </c>
      <c r="F45" s="56" t="n">
        <f aca="false">Q44</f>
        <v>108306.515753054</v>
      </c>
      <c r="G45" s="56" t="n">
        <f aca="false">IF(AND(MOD(A45-1,12)=0,B45&lt;=Inputs!$C$7,E45=0),Inputs!$C$6,0)</f>
        <v>0</v>
      </c>
      <c r="H45" s="56" t="n">
        <f aca="false">IF(B45=1,G45*Inputs!$C$9,0)</f>
        <v>0</v>
      </c>
      <c r="I45" s="56" t="n">
        <f aca="false">I44+G45</f>
        <v>96000</v>
      </c>
      <c r="J45" s="56" t="n">
        <f aca="false">(F45+G45+H45)*((1+D45)^(1/12)-1)</f>
        <v>696.847383464708</v>
      </c>
      <c r="K45" s="56" t="n">
        <f aca="false">(F45+G45+H45+J45)*(Inputs!$C$14+IF(B45&lt;=10,Inputs!$C$12,Inputs!$C$13))/12</f>
        <v>227.090339867746</v>
      </c>
      <c r="L45" s="56" t="n">
        <f aca="false">IF(OR(E45=1,A45&lt;=Inputs!$C$15),0,MAX(Inputs!$C$8*I45-(F45+G45+H45+J45-K45),0))</f>
        <v>0</v>
      </c>
      <c r="M45" s="56" t="n">
        <f aca="false">L45*INDEX(Rates!$B$2:$C$101,C45+1,IF(Inputs!$C$5="Male",1,2))/1000/12*Inputs!$C$16</f>
        <v>0</v>
      </c>
      <c r="N45" s="56" t="n">
        <f aca="false">IF($V$1=1,MAX(F45+G45+H45+J45-K45-M45,0)*Inputs!$C$22/12,0)</f>
        <v>0</v>
      </c>
      <c r="O45" s="56" t="n">
        <f aca="false">IF(AND(MOD(A45,12)=0,B45&gt;=Inputs!$C$18),MAX(F45+G45+H45+J45-K45-M45-N45,0)*Inputs!$C$17,0)</f>
        <v>0</v>
      </c>
      <c r="P45" s="56" t="n">
        <f aca="false">F45+G45+H45+J45-K45-M45-N45+O45</f>
        <v>108776.272796651</v>
      </c>
      <c r="Q45" s="56" t="n">
        <f aca="false">IF(OR(E45=1,P45&lt;=0),0,P45)</f>
        <v>108776.272796651</v>
      </c>
      <c r="R45" s="15" t="n">
        <f aca="false">IF(OR(E45=1,AND(P45&lt;=0,I45&gt;0)),1,0)</f>
        <v>0</v>
      </c>
      <c r="S45" s="15" t="n">
        <f aca="false">IF(L45&gt;0,1,0)</f>
        <v>0</v>
      </c>
    </row>
    <row r="46" customFormat="false" ht="15" hidden="false" customHeight="false" outlineLevel="0" collapsed="false">
      <c r="A46" s="15" t="n">
        <v>45</v>
      </c>
      <c r="B46" s="15" t="n">
        <f aca="false">INT((A46-1)/12)+1</f>
        <v>4</v>
      </c>
      <c r="C46" s="15" t="n">
        <f aca="false">MIN(Inputs!$C$4+B46-1,99)</f>
        <v>77</v>
      </c>
      <c r="D46" s="55" t="n">
        <f aca="false">Inputs!$C$31</f>
        <v>0.08</v>
      </c>
      <c r="E46" s="15" t="n">
        <f aca="false">R45</f>
        <v>0</v>
      </c>
      <c r="F46" s="56" t="n">
        <f aca="false">Q45</f>
        <v>108776.272796651</v>
      </c>
      <c r="G46" s="56" t="n">
        <f aca="false">IF(AND(MOD(A46-1,12)=0,B46&lt;=Inputs!$C$7,E46=0),Inputs!$C$6,0)</f>
        <v>0</v>
      </c>
      <c r="H46" s="56" t="n">
        <f aca="false">IF(B46=1,G46*Inputs!$C$9,0)</f>
        <v>0</v>
      </c>
      <c r="I46" s="56" t="n">
        <f aca="false">I45+G46</f>
        <v>96000</v>
      </c>
      <c r="J46" s="56" t="n">
        <f aca="false">(F46+G46+H46)*((1+D46)^(1/12)-1)</f>
        <v>699.869814427597</v>
      </c>
      <c r="K46" s="56" t="n">
        <f aca="false">(F46+G46+H46+J46)*(Inputs!$C$14+IF(B46&lt;=10,Inputs!$C$12,Inputs!$C$13))/12</f>
        <v>228.075297106413</v>
      </c>
      <c r="L46" s="56" t="n">
        <f aca="false">IF(OR(E46=1,A46&lt;=Inputs!$C$15),0,MAX(Inputs!$C$8*I46-(F46+G46+H46+J46-K46),0))</f>
        <v>0</v>
      </c>
      <c r="M46" s="56" t="n">
        <f aca="false">L46*INDEX(Rates!$B$2:$C$101,C46+1,IF(Inputs!$C$5="Male",1,2))/1000/12*Inputs!$C$16</f>
        <v>0</v>
      </c>
      <c r="N46" s="56" t="n">
        <f aca="false">IF($V$1=1,MAX(F46+G46+H46+J46-K46-M46,0)*Inputs!$C$22/12,0)</f>
        <v>0</v>
      </c>
      <c r="O46" s="56" t="n">
        <f aca="false">IF(AND(MOD(A46,12)=0,B46&gt;=Inputs!$C$18),MAX(F46+G46+H46+J46-K46-M46-N46,0)*Inputs!$C$17,0)</f>
        <v>0</v>
      </c>
      <c r="P46" s="56" t="n">
        <f aca="false">F46+G46+H46+J46-K46-M46-N46+O46</f>
        <v>109248.067313972</v>
      </c>
      <c r="Q46" s="56" t="n">
        <f aca="false">IF(OR(E46=1,P46&lt;=0),0,P46)</f>
        <v>109248.067313972</v>
      </c>
      <c r="R46" s="15" t="n">
        <f aca="false">IF(OR(E46=1,AND(P46&lt;=0,I46&gt;0)),1,0)</f>
        <v>0</v>
      </c>
      <c r="S46" s="15" t="n">
        <f aca="false">IF(L46&gt;0,1,0)</f>
        <v>0</v>
      </c>
    </row>
    <row r="47" customFormat="false" ht="15" hidden="false" customHeight="false" outlineLevel="0" collapsed="false">
      <c r="A47" s="15" t="n">
        <v>46</v>
      </c>
      <c r="B47" s="15" t="n">
        <f aca="false">INT((A47-1)/12)+1</f>
        <v>4</v>
      </c>
      <c r="C47" s="15" t="n">
        <f aca="false">MIN(Inputs!$C$4+B47-1,99)</f>
        <v>77</v>
      </c>
      <c r="D47" s="55" t="n">
        <f aca="false">Inputs!$C$31</f>
        <v>0.08</v>
      </c>
      <c r="E47" s="15" t="n">
        <f aca="false">R46</f>
        <v>0</v>
      </c>
      <c r="F47" s="56" t="n">
        <f aca="false">Q46</f>
        <v>109248.067313972</v>
      </c>
      <c r="G47" s="56" t="n">
        <f aca="false">IF(AND(MOD(A47-1,12)=0,B47&lt;=Inputs!$C$7,E47=0),Inputs!$C$6,0)</f>
        <v>0</v>
      </c>
      <c r="H47" s="56" t="n">
        <f aca="false">IF(B47=1,G47*Inputs!$C$9,0)</f>
        <v>0</v>
      </c>
      <c r="I47" s="56" t="n">
        <f aca="false">I46+G47</f>
        <v>96000</v>
      </c>
      <c r="J47" s="56" t="n">
        <f aca="false">(F47+G47+H47)*((1+D47)^(1/12)-1)</f>
        <v>702.905354557776</v>
      </c>
      <c r="K47" s="56" t="n">
        <f aca="false">(F47+G47+H47+J47)*(Inputs!$C$14+IF(B47&lt;=10,Inputs!$C$12,Inputs!$C$13))/12</f>
        <v>229.06452639277</v>
      </c>
      <c r="L47" s="56" t="n">
        <f aca="false">IF(OR(E47=1,A47&lt;=Inputs!$C$15),0,MAX(Inputs!$C$8*I47-(F47+G47+H47+J47-K47),0))</f>
        <v>0</v>
      </c>
      <c r="M47" s="56" t="n">
        <f aca="false">L47*INDEX(Rates!$B$2:$C$101,C47+1,IF(Inputs!$C$5="Male",1,2))/1000/12*Inputs!$C$16</f>
        <v>0</v>
      </c>
      <c r="N47" s="56" t="n">
        <f aca="false">IF($V$1=1,MAX(F47+G47+H47+J47-K47-M47,0)*Inputs!$C$22/12,0)</f>
        <v>0</v>
      </c>
      <c r="O47" s="56" t="n">
        <f aca="false">IF(AND(MOD(A47,12)=0,B47&gt;=Inputs!$C$18),MAX(F47+G47+H47+J47-K47-M47-N47,0)*Inputs!$C$17,0)</f>
        <v>0</v>
      </c>
      <c r="P47" s="56" t="n">
        <f aca="false">F47+G47+H47+J47-K47-M47-N47+O47</f>
        <v>109721.908142137</v>
      </c>
      <c r="Q47" s="56" t="n">
        <f aca="false">IF(OR(E47=1,P47&lt;=0),0,P47)</f>
        <v>109721.908142137</v>
      </c>
      <c r="R47" s="15" t="n">
        <f aca="false">IF(OR(E47=1,AND(P47&lt;=0,I47&gt;0)),1,0)</f>
        <v>0</v>
      </c>
      <c r="S47" s="15" t="n">
        <f aca="false">IF(L47&gt;0,1,0)</f>
        <v>0</v>
      </c>
    </row>
    <row r="48" customFormat="false" ht="15" hidden="false" customHeight="false" outlineLevel="0" collapsed="false">
      <c r="A48" s="15" t="n">
        <v>47</v>
      </c>
      <c r="B48" s="15" t="n">
        <f aca="false">INT((A48-1)/12)+1</f>
        <v>4</v>
      </c>
      <c r="C48" s="15" t="n">
        <f aca="false">MIN(Inputs!$C$4+B48-1,99)</f>
        <v>77</v>
      </c>
      <c r="D48" s="55" t="n">
        <f aca="false">Inputs!$C$31</f>
        <v>0.08</v>
      </c>
      <c r="E48" s="15" t="n">
        <f aca="false">R47</f>
        <v>0</v>
      </c>
      <c r="F48" s="56" t="n">
        <f aca="false">Q47</f>
        <v>109721.908142137</v>
      </c>
      <c r="G48" s="56" t="n">
        <f aca="false">IF(AND(MOD(A48-1,12)=0,B48&lt;=Inputs!$C$7,E48=0),Inputs!$C$6,0)</f>
        <v>0</v>
      </c>
      <c r="H48" s="56" t="n">
        <f aca="false">IF(B48=1,G48*Inputs!$C$9,0)</f>
        <v>0</v>
      </c>
      <c r="I48" s="56" t="n">
        <f aca="false">I47+G48</f>
        <v>96000</v>
      </c>
      <c r="J48" s="56" t="n">
        <f aca="false">(F48+G48+H48)*((1+D48)^(1/12)-1)</f>
        <v>705.954060713538</v>
      </c>
      <c r="K48" s="56" t="n">
        <f aca="false">(F48+G48+H48+J48)*(Inputs!$C$14+IF(B48&lt;=10,Inputs!$C$12,Inputs!$C$13))/12</f>
        <v>230.058046255938</v>
      </c>
      <c r="L48" s="56" t="n">
        <f aca="false">IF(OR(E48=1,A48&lt;=Inputs!$C$15),0,MAX(Inputs!$C$8*I48-(F48+G48+H48+J48-K48),0))</f>
        <v>0</v>
      </c>
      <c r="M48" s="56" t="n">
        <f aca="false">L48*INDEX(Rates!$B$2:$C$101,C48+1,IF(Inputs!$C$5="Male",1,2))/1000/12*Inputs!$C$16</f>
        <v>0</v>
      </c>
      <c r="N48" s="56" t="n">
        <f aca="false">IF($V$1=1,MAX(F48+G48+H48+J48-K48-M48,0)*Inputs!$C$22/12,0)</f>
        <v>0</v>
      </c>
      <c r="O48" s="56" t="n">
        <f aca="false">IF(AND(MOD(A48,12)=0,B48&gt;=Inputs!$C$18),MAX(F48+G48+H48+J48-K48-M48-N48,0)*Inputs!$C$17,0)</f>
        <v>0</v>
      </c>
      <c r="P48" s="56" t="n">
        <f aca="false">F48+G48+H48+J48-K48-M48-N48+O48</f>
        <v>110197.804156594</v>
      </c>
      <c r="Q48" s="56" t="n">
        <f aca="false">IF(OR(E48=1,P48&lt;=0),0,P48)</f>
        <v>110197.804156594</v>
      </c>
      <c r="R48" s="15" t="n">
        <f aca="false">IF(OR(E48=1,AND(P48&lt;=0,I48&gt;0)),1,0)</f>
        <v>0</v>
      </c>
      <c r="S48" s="15" t="n">
        <f aca="false">IF(L48&gt;0,1,0)</f>
        <v>0</v>
      </c>
    </row>
    <row r="49" customFormat="false" ht="15" hidden="false" customHeight="false" outlineLevel="0" collapsed="false">
      <c r="A49" s="15" t="n">
        <v>48</v>
      </c>
      <c r="B49" s="15" t="n">
        <f aca="false">INT((A49-1)/12)+1</f>
        <v>4</v>
      </c>
      <c r="C49" s="15" t="n">
        <f aca="false">MIN(Inputs!$C$4+B49-1,99)</f>
        <v>77</v>
      </c>
      <c r="D49" s="55" t="n">
        <f aca="false">Inputs!$C$31</f>
        <v>0.08</v>
      </c>
      <c r="E49" s="15" t="n">
        <f aca="false">R48</f>
        <v>0</v>
      </c>
      <c r="F49" s="56" t="n">
        <f aca="false">Q48</f>
        <v>110197.804156594</v>
      </c>
      <c r="G49" s="56" t="n">
        <f aca="false">IF(AND(MOD(A49-1,12)=0,B49&lt;=Inputs!$C$7,E49=0),Inputs!$C$6,0)</f>
        <v>0</v>
      </c>
      <c r="H49" s="56" t="n">
        <f aca="false">IF(B49=1,G49*Inputs!$C$9,0)</f>
        <v>0</v>
      </c>
      <c r="I49" s="56" t="n">
        <f aca="false">I48+G49</f>
        <v>96000</v>
      </c>
      <c r="J49" s="56" t="n">
        <f aca="false">(F49+G49+H49)*((1+D49)^(1/12)-1)</f>
        <v>709.015989999789</v>
      </c>
      <c r="K49" s="56" t="n">
        <f aca="false">(F49+G49+H49+J49)*(Inputs!$C$14+IF(B49&lt;=10,Inputs!$C$12,Inputs!$C$13))/12</f>
        <v>231.055875305404</v>
      </c>
      <c r="L49" s="56" t="n">
        <f aca="false">IF(OR(E49=1,A49&lt;=Inputs!$C$15),0,MAX(Inputs!$C$8*I49-(F49+G49+H49+J49-K49),0))</f>
        <v>0</v>
      </c>
      <c r="M49" s="56" t="n">
        <f aca="false">L49*INDEX(Rates!$B$2:$C$101,C49+1,IF(Inputs!$C$5="Male",1,2))/1000/12*Inputs!$C$16</f>
        <v>0</v>
      </c>
      <c r="N49" s="56" t="n">
        <f aca="false">IF($V$1=1,MAX(F49+G49+H49+J49-K49-M49,0)*Inputs!$C$22/12,0)</f>
        <v>0</v>
      </c>
      <c r="O49" s="56" t="n">
        <f aca="false">IF(AND(MOD(A49,12)=0,B49&gt;=Inputs!$C$18),MAX(F49+G49+H49+J49-K49-M49-N49,0)*Inputs!$C$17,0)</f>
        <v>0</v>
      </c>
      <c r="P49" s="56" t="n">
        <f aca="false">F49+G49+H49+J49-K49-M49-N49+O49</f>
        <v>110675.764271289</v>
      </c>
      <c r="Q49" s="56" t="n">
        <f aca="false">IF(OR(E49=1,P49&lt;=0),0,P49)</f>
        <v>110675.764271289</v>
      </c>
      <c r="R49" s="15" t="n">
        <f aca="false">IF(OR(E49=1,AND(P49&lt;=0,I49&gt;0)),1,0)</f>
        <v>0</v>
      </c>
      <c r="S49" s="15" t="n">
        <f aca="false">IF(L49&gt;0,1,0)</f>
        <v>0</v>
      </c>
    </row>
    <row r="50" customFormat="false" ht="15" hidden="false" customHeight="false" outlineLevel="0" collapsed="false">
      <c r="A50" s="15" t="n">
        <v>49</v>
      </c>
      <c r="B50" s="15" t="n">
        <f aca="false">INT((A50-1)/12)+1</f>
        <v>5</v>
      </c>
      <c r="C50" s="15" t="n">
        <f aca="false">MIN(Inputs!$C$4+B50-1,99)</f>
        <v>78</v>
      </c>
      <c r="D50" s="55" t="n">
        <f aca="false">Inputs!$C$31</f>
        <v>0.08</v>
      </c>
      <c r="E50" s="15" t="n">
        <f aca="false">R49</f>
        <v>0</v>
      </c>
      <c r="F50" s="56" t="n">
        <f aca="false">Q49</f>
        <v>110675.764271289</v>
      </c>
      <c r="G50" s="56" t="n">
        <f aca="false">IF(AND(MOD(A50-1,12)=0,B50&lt;=Inputs!$C$7,E50=0),Inputs!$C$6,0)</f>
        <v>24000</v>
      </c>
      <c r="H50" s="56" t="n">
        <f aca="false">IF(B50=1,G50*Inputs!$C$9,0)</f>
        <v>0</v>
      </c>
      <c r="I50" s="56" t="n">
        <f aca="false">I49+G50</f>
        <v>120000</v>
      </c>
      <c r="J50" s="56" t="n">
        <f aca="false">(F50+G50+H50)*((1+D50)^(1/12)-1)</f>
        <v>866.507922409196</v>
      </c>
      <c r="K50" s="56" t="n">
        <f aca="false">(F50+G50+H50+J50)*(Inputs!$C$14+IF(B50&lt;=10,Inputs!$C$12,Inputs!$C$13))/12</f>
        <v>282.379733736871</v>
      </c>
      <c r="L50" s="56" t="n">
        <f aca="false">IF(OR(E50=1,A50&lt;=Inputs!$C$15),0,MAX(Inputs!$C$8*I50-(F50+G50+H50+J50-K50),0))</f>
        <v>0</v>
      </c>
      <c r="M50" s="56" t="n">
        <f aca="false">L50*INDEX(Rates!$B$2:$C$101,C50+1,IF(Inputs!$C$5="Male",1,2))/1000/12*Inputs!$C$16</f>
        <v>0</v>
      </c>
      <c r="N50" s="56" t="n">
        <f aca="false">IF($V$1=1,MAX(F50+G50+H50+J50-K50-M50,0)*Inputs!$C$22/12,0)</f>
        <v>0</v>
      </c>
      <c r="O50" s="56" t="n">
        <f aca="false">IF(AND(MOD(A50,12)=0,B50&gt;=Inputs!$C$18),MAX(F50+G50+H50+J50-K50-M50-N50,0)*Inputs!$C$17,0)</f>
        <v>0</v>
      </c>
      <c r="P50" s="56" t="n">
        <f aca="false">F50+G50+H50+J50-K50-M50-N50+O50</f>
        <v>135259.892459961</v>
      </c>
      <c r="Q50" s="56" t="n">
        <f aca="false">IF(OR(E50=1,P50&lt;=0),0,P50)</f>
        <v>135259.892459961</v>
      </c>
      <c r="R50" s="15" t="n">
        <f aca="false">IF(OR(E50=1,AND(P50&lt;=0,I50&gt;0)),1,0)</f>
        <v>0</v>
      </c>
      <c r="S50" s="15" t="n">
        <f aca="false">IF(L50&gt;0,1,0)</f>
        <v>0</v>
      </c>
    </row>
    <row r="51" customFormat="false" ht="15" hidden="false" customHeight="false" outlineLevel="0" collapsed="false">
      <c r="A51" s="15" t="n">
        <v>50</v>
      </c>
      <c r="B51" s="15" t="n">
        <f aca="false">INT((A51-1)/12)+1</f>
        <v>5</v>
      </c>
      <c r="C51" s="15" t="n">
        <f aca="false">MIN(Inputs!$C$4+B51-1,99)</f>
        <v>78</v>
      </c>
      <c r="D51" s="55" t="n">
        <f aca="false">Inputs!$C$31</f>
        <v>0.08</v>
      </c>
      <c r="E51" s="15" t="n">
        <f aca="false">R50</f>
        <v>0</v>
      </c>
      <c r="F51" s="56" t="n">
        <f aca="false">Q50</f>
        <v>135259.892459961</v>
      </c>
      <c r="G51" s="56" t="n">
        <f aca="false">IF(AND(MOD(A51-1,12)=0,B51&lt;=Inputs!$C$7,E51=0),Inputs!$C$6,0)</f>
        <v>0</v>
      </c>
      <c r="H51" s="56" t="n">
        <f aca="false">IF(B51=1,G51*Inputs!$C$9,0)</f>
        <v>0</v>
      </c>
      <c r="I51" s="56" t="n">
        <f aca="false">I50+G51</f>
        <v>120000</v>
      </c>
      <c r="J51" s="56" t="n">
        <f aca="false">(F51+G51+H51)*((1+D51)^(1/12)-1)</f>
        <v>870.266220763215</v>
      </c>
      <c r="K51" s="56" t="n">
        <f aca="false">(F51+G51+H51+J51)*(Inputs!$C$14+IF(B51&lt;=10,Inputs!$C$12,Inputs!$C$13))/12</f>
        <v>283.604497251509</v>
      </c>
      <c r="L51" s="56" t="n">
        <f aca="false">IF(OR(E51=1,A51&lt;=Inputs!$C$15),0,MAX(Inputs!$C$8*I51-(F51+G51+H51+J51-K51),0))</f>
        <v>0</v>
      </c>
      <c r="M51" s="56" t="n">
        <f aca="false">L51*INDEX(Rates!$B$2:$C$101,C51+1,IF(Inputs!$C$5="Male",1,2))/1000/12*Inputs!$C$16</f>
        <v>0</v>
      </c>
      <c r="N51" s="56" t="n">
        <f aca="false">IF($V$1=1,MAX(F51+G51+H51+J51-K51-M51,0)*Inputs!$C$22/12,0)</f>
        <v>0</v>
      </c>
      <c r="O51" s="56" t="n">
        <f aca="false">IF(AND(MOD(A51,12)=0,B51&gt;=Inputs!$C$18),MAX(F51+G51+H51+J51-K51-M51-N51,0)*Inputs!$C$17,0)</f>
        <v>0</v>
      </c>
      <c r="P51" s="56" t="n">
        <f aca="false">F51+G51+H51+J51-K51-M51-N51+O51</f>
        <v>135846.554183473</v>
      </c>
      <c r="Q51" s="56" t="n">
        <f aca="false">IF(OR(E51=1,P51&lt;=0),0,P51)</f>
        <v>135846.554183473</v>
      </c>
      <c r="R51" s="15" t="n">
        <f aca="false">IF(OR(E51=1,AND(P51&lt;=0,I51&gt;0)),1,0)</f>
        <v>0</v>
      </c>
      <c r="S51" s="15" t="n">
        <f aca="false">IF(L51&gt;0,1,0)</f>
        <v>0</v>
      </c>
    </row>
    <row r="52" customFormat="false" ht="15" hidden="false" customHeight="false" outlineLevel="0" collapsed="false">
      <c r="A52" s="15" t="n">
        <v>51</v>
      </c>
      <c r="B52" s="15" t="n">
        <f aca="false">INT((A52-1)/12)+1</f>
        <v>5</v>
      </c>
      <c r="C52" s="15" t="n">
        <f aca="false">MIN(Inputs!$C$4+B52-1,99)</f>
        <v>78</v>
      </c>
      <c r="D52" s="55" t="n">
        <f aca="false">Inputs!$C$31</f>
        <v>0.08</v>
      </c>
      <c r="E52" s="15" t="n">
        <f aca="false">R51</f>
        <v>0</v>
      </c>
      <c r="F52" s="56" t="n">
        <f aca="false">Q51</f>
        <v>135846.554183473</v>
      </c>
      <c r="G52" s="56" t="n">
        <f aca="false">IF(AND(MOD(A52-1,12)=0,B52&lt;=Inputs!$C$7,E52=0),Inputs!$C$6,0)</f>
        <v>0</v>
      </c>
      <c r="H52" s="56" t="n">
        <f aca="false">IF(B52=1,G52*Inputs!$C$9,0)</f>
        <v>0</v>
      </c>
      <c r="I52" s="56" t="n">
        <f aca="false">I51+G52</f>
        <v>120000</v>
      </c>
      <c r="J52" s="56" t="n">
        <f aca="false">(F52+G52+H52)*((1+D52)^(1/12)-1)</f>
        <v>874.040819956676</v>
      </c>
      <c r="K52" s="56" t="n">
        <f aca="false">(F52+G52+H52+J52)*(Inputs!$C$14+IF(B52&lt;=10,Inputs!$C$12,Inputs!$C$13))/12</f>
        <v>284.834572923811</v>
      </c>
      <c r="L52" s="56" t="n">
        <f aca="false">IF(OR(E52=1,A52&lt;=Inputs!$C$15),0,MAX(Inputs!$C$8*I52-(F52+G52+H52+J52-K52),0))</f>
        <v>0</v>
      </c>
      <c r="M52" s="56" t="n">
        <f aca="false">L52*INDEX(Rates!$B$2:$C$101,C52+1,IF(Inputs!$C$5="Male",1,2))/1000/12*Inputs!$C$16</f>
        <v>0</v>
      </c>
      <c r="N52" s="56" t="n">
        <f aca="false">IF($V$1=1,MAX(F52+G52+H52+J52-K52-M52,0)*Inputs!$C$22/12,0)</f>
        <v>0</v>
      </c>
      <c r="O52" s="56" t="n">
        <f aca="false">IF(AND(MOD(A52,12)=0,B52&gt;=Inputs!$C$18),MAX(F52+G52+H52+J52-K52-M52-N52,0)*Inputs!$C$17,0)</f>
        <v>0</v>
      </c>
      <c r="P52" s="56" t="n">
        <f aca="false">F52+G52+H52+J52-K52-M52-N52+O52</f>
        <v>136435.760430506</v>
      </c>
      <c r="Q52" s="56" t="n">
        <f aca="false">IF(OR(E52=1,P52&lt;=0),0,P52)</f>
        <v>136435.760430506</v>
      </c>
      <c r="R52" s="15" t="n">
        <f aca="false">IF(OR(E52=1,AND(P52&lt;=0,I52&gt;0)),1,0)</f>
        <v>0</v>
      </c>
      <c r="S52" s="15" t="n">
        <f aca="false">IF(L52&gt;0,1,0)</f>
        <v>0</v>
      </c>
    </row>
    <row r="53" customFormat="false" ht="15" hidden="false" customHeight="false" outlineLevel="0" collapsed="false">
      <c r="A53" s="15" t="n">
        <v>52</v>
      </c>
      <c r="B53" s="15" t="n">
        <f aca="false">INT((A53-1)/12)+1</f>
        <v>5</v>
      </c>
      <c r="C53" s="15" t="n">
        <f aca="false">MIN(Inputs!$C$4+B53-1,99)</f>
        <v>78</v>
      </c>
      <c r="D53" s="55" t="n">
        <f aca="false">Inputs!$C$31</f>
        <v>0.08</v>
      </c>
      <c r="E53" s="15" t="n">
        <f aca="false">R52</f>
        <v>0</v>
      </c>
      <c r="F53" s="56" t="n">
        <f aca="false">Q52</f>
        <v>136435.760430506</v>
      </c>
      <c r="G53" s="56" t="n">
        <f aca="false">IF(AND(MOD(A53-1,12)=0,B53&lt;=Inputs!$C$7,E53=0),Inputs!$C$6,0)</f>
        <v>0</v>
      </c>
      <c r="H53" s="56" t="n">
        <f aca="false">IF(B53=1,G53*Inputs!$C$9,0)</f>
        <v>0</v>
      </c>
      <c r="I53" s="56" t="n">
        <f aca="false">I52+G53</f>
        <v>120000</v>
      </c>
      <c r="J53" s="56" t="n">
        <f aca="false">(F53+G53+H53)*((1+D53)^(1/12)-1)</f>
        <v>877.831790691088</v>
      </c>
      <c r="K53" s="56" t="n">
        <f aca="false">(F53+G53+H53+J53)*(Inputs!$C$14+IF(B53&lt;=10,Inputs!$C$12,Inputs!$C$13))/12</f>
        <v>286.06998379416</v>
      </c>
      <c r="L53" s="56" t="n">
        <f aca="false">IF(OR(E53=1,A53&lt;=Inputs!$C$15),0,MAX(Inputs!$C$8*I53-(F53+G53+H53+J53-K53),0))</f>
        <v>0</v>
      </c>
      <c r="M53" s="56" t="n">
        <f aca="false">L53*INDEX(Rates!$B$2:$C$101,C53+1,IF(Inputs!$C$5="Male",1,2))/1000/12*Inputs!$C$16</f>
        <v>0</v>
      </c>
      <c r="N53" s="56" t="n">
        <f aca="false">IF($V$1=1,MAX(F53+G53+H53+J53-K53-M53,0)*Inputs!$C$22/12,0)</f>
        <v>0</v>
      </c>
      <c r="O53" s="56" t="n">
        <f aca="false">IF(AND(MOD(A53,12)=0,B53&gt;=Inputs!$C$18),MAX(F53+G53+H53+J53-K53-M53-N53,0)*Inputs!$C$17,0)</f>
        <v>0</v>
      </c>
      <c r="P53" s="56" t="n">
        <f aca="false">F53+G53+H53+J53-K53-M53-N53+O53</f>
        <v>137027.522237403</v>
      </c>
      <c r="Q53" s="56" t="n">
        <f aca="false">IF(OR(E53=1,P53&lt;=0),0,P53)</f>
        <v>137027.522237403</v>
      </c>
      <c r="R53" s="15" t="n">
        <f aca="false">IF(OR(E53=1,AND(P53&lt;=0,I53&gt;0)),1,0)</f>
        <v>0</v>
      </c>
      <c r="S53" s="15" t="n">
        <f aca="false">IF(L53&gt;0,1,0)</f>
        <v>0</v>
      </c>
    </row>
    <row r="54" customFormat="false" ht="15" hidden="false" customHeight="false" outlineLevel="0" collapsed="false">
      <c r="A54" s="15" t="n">
        <v>53</v>
      </c>
      <c r="B54" s="15" t="n">
        <f aca="false">INT((A54-1)/12)+1</f>
        <v>5</v>
      </c>
      <c r="C54" s="15" t="n">
        <f aca="false">MIN(Inputs!$C$4+B54-1,99)</f>
        <v>78</v>
      </c>
      <c r="D54" s="55" t="n">
        <f aca="false">Inputs!$C$31</f>
        <v>0.08</v>
      </c>
      <c r="E54" s="15" t="n">
        <f aca="false">R53</f>
        <v>0</v>
      </c>
      <c r="F54" s="56" t="n">
        <f aca="false">Q53</f>
        <v>137027.522237403</v>
      </c>
      <c r="G54" s="56" t="n">
        <f aca="false">IF(AND(MOD(A54-1,12)=0,B54&lt;=Inputs!$C$7,E54=0),Inputs!$C$6,0)</f>
        <v>0</v>
      </c>
      <c r="H54" s="56" t="n">
        <f aca="false">IF(B54=1,G54*Inputs!$C$9,0)</f>
        <v>0</v>
      </c>
      <c r="I54" s="56" t="n">
        <f aca="false">I53+G54</f>
        <v>120000</v>
      </c>
      <c r="J54" s="56" t="n">
        <f aca="false">(F54+G54+H54)*((1+D54)^(1/12)-1)</f>
        <v>881.639203974613</v>
      </c>
      <c r="K54" s="56" t="n">
        <f aca="false">(F54+G54+H54+J54)*(Inputs!$C$14+IF(B54&lt;=10,Inputs!$C$12,Inputs!$C$13))/12</f>
        <v>287.310753002869</v>
      </c>
      <c r="L54" s="56" t="n">
        <f aca="false">IF(OR(E54=1,A54&lt;=Inputs!$C$15),0,MAX(Inputs!$C$8*I54-(F54+G54+H54+J54-K54),0))</f>
        <v>0</v>
      </c>
      <c r="M54" s="56" t="n">
        <f aca="false">L54*INDEX(Rates!$B$2:$C$101,C54+1,IF(Inputs!$C$5="Male",1,2))/1000/12*Inputs!$C$16</f>
        <v>0</v>
      </c>
      <c r="N54" s="56" t="n">
        <f aca="false">IF($V$1=1,MAX(F54+G54+H54+J54-K54-M54,0)*Inputs!$C$22/12,0)</f>
        <v>0</v>
      </c>
      <c r="O54" s="56" t="n">
        <f aca="false">IF(AND(MOD(A54,12)=0,B54&gt;=Inputs!$C$18),MAX(F54+G54+H54+J54-K54-M54-N54,0)*Inputs!$C$17,0)</f>
        <v>0</v>
      </c>
      <c r="P54" s="56" t="n">
        <f aca="false">F54+G54+H54+J54-K54-M54-N54+O54</f>
        <v>137621.850688374</v>
      </c>
      <c r="Q54" s="56" t="n">
        <f aca="false">IF(OR(E54=1,P54&lt;=0),0,P54)</f>
        <v>137621.850688374</v>
      </c>
      <c r="R54" s="15" t="n">
        <f aca="false">IF(OR(E54=1,AND(P54&lt;=0,I54&gt;0)),1,0)</f>
        <v>0</v>
      </c>
      <c r="S54" s="15" t="n">
        <f aca="false">IF(L54&gt;0,1,0)</f>
        <v>0</v>
      </c>
    </row>
    <row r="55" customFormat="false" ht="15" hidden="false" customHeight="false" outlineLevel="0" collapsed="false">
      <c r="A55" s="15" t="n">
        <v>54</v>
      </c>
      <c r="B55" s="15" t="n">
        <f aca="false">INT((A55-1)/12)+1</f>
        <v>5</v>
      </c>
      <c r="C55" s="15" t="n">
        <f aca="false">MIN(Inputs!$C$4+B55-1,99)</f>
        <v>78</v>
      </c>
      <c r="D55" s="55" t="n">
        <f aca="false">Inputs!$C$31</f>
        <v>0.08</v>
      </c>
      <c r="E55" s="15" t="n">
        <f aca="false">R54</f>
        <v>0</v>
      </c>
      <c r="F55" s="56" t="n">
        <f aca="false">Q54</f>
        <v>137621.850688374</v>
      </c>
      <c r="G55" s="56" t="n">
        <f aca="false">IF(AND(MOD(A55-1,12)=0,B55&lt;=Inputs!$C$7,E55=0),Inputs!$C$6,0)</f>
        <v>0</v>
      </c>
      <c r="H55" s="56" t="n">
        <f aca="false">IF(B55=1,G55*Inputs!$C$9,0)</f>
        <v>0</v>
      </c>
      <c r="I55" s="56" t="n">
        <f aca="false">I54+G55</f>
        <v>120000</v>
      </c>
      <c r="J55" s="56" t="n">
        <f aca="false">(F55+G55+H55)*((1+D55)^(1/12)-1)</f>
        <v>885.463131123397</v>
      </c>
      <c r="K55" s="56" t="n">
        <f aca="false">(F55+G55+H55+J55)*(Inputs!$C$14+IF(B55&lt;=10,Inputs!$C$12,Inputs!$C$13))/12</f>
        <v>288.55690379062</v>
      </c>
      <c r="L55" s="56" t="n">
        <f aca="false">IF(OR(E55=1,A55&lt;=Inputs!$C$15),0,MAX(Inputs!$C$8*I55-(F55+G55+H55+J55-K55),0))</f>
        <v>0</v>
      </c>
      <c r="M55" s="56" t="n">
        <f aca="false">L55*INDEX(Rates!$B$2:$C$101,C55+1,IF(Inputs!$C$5="Male",1,2))/1000/12*Inputs!$C$16</f>
        <v>0</v>
      </c>
      <c r="N55" s="56" t="n">
        <f aca="false">IF($V$1=1,MAX(F55+G55+H55+J55-K55-M55,0)*Inputs!$C$22/12,0)</f>
        <v>0</v>
      </c>
      <c r="O55" s="56" t="n">
        <f aca="false">IF(AND(MOD(A55,12)=0,B55&gt;=Inputs!$C$18),MAX(F55+G55+H55+J55-K55-M55-N55,0)*Inputs!$C$17,0)</f>
        <v>0</v>
      </c>
      <c r="P55" s="56" t="n">
        <f aca="false">F55+G55+H55+J55-K55-M55-N55+O55</f>
        <v>138218.756915707</v>
      </c>
      <c r="Q55" s="56" t="n">
        <f aca="false">IF(OR(E55=1,P55&lt;=0),0,P55)</f>
        <v>138218.756915707</v>
      </c>
      <c r="R55" s="15" t="n">
        <f aca="false">IF(OR(E55=1,AND(P55&lt;=0,I55&gt;0)),1,0)</f>
        <v>0</v>
      </c>
      <c r="S55" s="15" t="n">
        <f aca="false">IF(L55&gt;0,1,0)</f>
        <v>0</v>
      </c>
    </row>
    <row r="56" customFormat="false" ht="15" hidden="false" customHeight="false" outlineLevel="0" collapsed="false">
      <c r="A56" s="15" t="n">
        <v>55</v>
      </c>
      <c r="B56" s="15" t="n">
        <f aca="false">INT((A56-1)/12)+1</f>
        <v>5</v>
      </c>
      <c r="C56" s="15" t="n">
        <f aca="false">MIN(Inputs!$C$4+B56-1,99)</f>
        <v>78</v>
      </c>
      <c r="D56" s="55" t="n">
        <f aca="false">Inputs!$C$31</f>
        <v>0.08</v>
      </c>
      <c r="E56" s="15" t="n">
        <f aca="false">R55</f>
        <v>0</v>
      </c>
      <c r="F56" s="56" t="n">
        <f aca="false">Q55</f>
        <v>138218.756915707</v>
      </c>
      <c r="G56" s="56" t="n">
        <f aca="false">IF(AND(MOD(A56-1,12)=0,B56&lt;=Inputs!$C$7,E56=0),Inputs!$C$6,0)</f>
        <v>0</v>
      </c>
      <c r="H56" s="56" t="n">
        <f aca="false">IF(B56=1,G56*Inputs!$C$9,0)</f>
        <v>0</v>
      </c>
      <c r="I56" s="56" t="n">
        <f aca="false">I55+G56</f>
        <v>120000</v>
      </c>
      <c r="J56" s="56" t="n">
        <f aca="false">(F56+G56+H56)*((1+D56)^(1/12)-1)</f>
        <v>889.303643762904</v>
      </c>
      <c r="K56" s="56" t="n">
        <f aca="false">(F56+G56+H56+J56)*(Inputs!$C$14+IF(B56&lt;=10,Inputs!$C$12,Inputs!$C$13))/12</f>
        <v>289.808459498896</v>
      </c>
      <c r="L56" s="56" t="n">
        <f aca="false">IF(OR(E56=1,A56&lt;=Inputs!$C$15),0,MAX(Inputs!$C$8*I56-(F56+G56+H56+J56-K56),0))</f>
        <v>0</v>
      </c>
      <c r="M56" s="56" t="n">
        <f aca="false">L56*INDEX(Rates!$B$2:$C$101,C56+1,IF(Inputs!$C$5="Male",1,2))/1000/12*Inputs!$C$16</f>
        <v>0</v>
      </c>
      <c r="N56" s="56" t="n">
        <f aca="false">IF($V$1=1,MAX(F56+G56+H56+J56-K56-M56,0)*Inputs!$C$22/12,0)</f>
        <v>0</v>
      </c>
      <c r="O56" s="56" t="n">
        <f aca="false">IF(AND(MOD(A56,12)=0,B56&gt;=Inputs!$C$18),MAX(F56+G56+H56+J56-K56-M56-N56,0)*Inputs!$C$17,0)</f>
        <v>0</v>
      </c>
      <c r="P56" s="56" t="n">
        <f aca="false">F56+G56+H56+J56-K56-M56-N56+O56</f>
        <v>138818.252099971</v>
      </c>
      <c r="Q56" s="56" t="n">
        <f aca="false">IF(OR(E56=1,P56&lt;=0),0,P56)</f>
        <v>138818.252099971</v>
      </c>
      <c r="R56" s="15" t="n">
        <f aca="false">IF(OR(E56=1,AND(P56&lt;=0,I56&gt;0)),1,0)</f>
        <v>0</v>
      </c>
      <c r="S56" s="15" t="n">
        <f aca="false">IF(L56&gt;0,1,0)</f>
        <v>0</v>
      </c>
    </row>
    <row r="57" customFormat="false" ht="15" hidden="false" customHeight="false" outlineLevel="0" collapsed="false">
      <c r="A57" s="15" t="n">
        <v>56</v>
      </c>
      <c r="B57" s="15" t="n">
        <f aca="false">INT((A57-1)/12)+1</f>
        <v>5</v>
      </c>
      <c r="C57" s="15" t="n">
        <f aca="false">MIN(Inputs!$C$4+B57-1,99)</f>
        <v>78</v>
      </c>
      <c r="D57" s="55" t="n">
        <f aca="false">Inputs!$C$31</f>
        <v>0.08</v>
      </c>
      <c r="E57" s="15" t="n">
        <f aca="false">R56</f>
        <v>0</v>
      </c>
      <c r="F57" s="56" t="n">
        <f aca="false">Q56</f>
        <v>138818.252099971</v>
      </c>
      <c r="G57" s="56" t="n">
        <f aca="false">IF(AND(MOD(A57-1,12)=0,B57&lt;=Inputs!$C$7,E57=0),Inputs!$C$6,0)</f>
        <v>0</v>
      </c>
      <c r="H57" s="56" t="n">
        <f aca="false">IF(B57=1,G57*Inputs!$C$9,0)</f>
        <v>0</v>
      </c>
      <c r="I57" s="56" t="n">
        <f aca="false">I56+G57</f>
        <v>120000</v>
      </c>
      <c r="J57" s="56" t="n">
        <f aca="false">(F57+G57+H57)*((1+D57)^(1/12)-1)</f>
        <v>893.160813829261</v>
      </c>
      <c r="K57" s="56" t="n">
        <f aca="false">(F57+G57+H57+J57)*(Inputs!$C$14+IF(B57&lt;=10,Inputs!$C$12,Inputs!$C$13))/12</f>
        <v>291.065443570417</v>
      </c>
      <c r="L57" s="56" t="n">
        <f aca="false">IF(OR(E57=1,A57&lt;=Inputs!$C$15),0,MAX(Inputs!$C$8*I57-(F57+G57+H57+J57-K57),0))</f>
        <v>0</v>
      </c>
      <c r="M57" s="56" t="n">
        <f aca="false">L57*INDEX(Rates!$B$2:$C$101,C57+1,IF(Inputs!$C$5="Male",1,2))/1000/12*Inputs!$C$16</f>
        <v>0</v>
      </c>
      <c r="N57" s="56" t="n">
        <f aca="false">IF($V$1=1,MAX(F57+G57+H57+J57-K57-M57,0)*Inputs!$C$22/12,0)</f>
        <v>0</v>
      </c>
      <c r="O57" s="56" t="n">
        <f aca="false">IF(AND(MOD(A57,12)=0,B57&gt;=Inputs!$C$18),MAX(F57+G57+H57+J57-K57-M57-N57,0)*Inputs!$C$17,0)</f>
        <v>0</v>
      </c>
      <c r="P57" s="56" t="n">
        <f aca="false">F57+G57+H57+J57-K57-M57-N57+O57</f>
        <v>139420.34747023</v>
      </c>
      <c r="Q57" s="56" t="n">
        <f aca="false">IF(OR(E57=1,P57&lt;=0),0,P57)</f>
        <v>139420.34747023</v>
      </c>
      <c r="R57" s="15" t="n">
        <f aca="false">IF(OR(E57=1,AND(P57&lt;=0,I57&gt;0)),1,0)</f>
        <v>0</v>
      </c>
      <c r="S57" s="15" t="n">
        <f aca="false">IF(L57&gt;0,1,0)</f>
        <v>0</v>
      </c>
    </row>
    <row r="58" customFormat="false" ht="15" hidden="false" customHeight="false" outlineLevel="0" collapsed="false">
      <c r="A58" s="15" t="n">
        <v>57</v>
      </c>
      <c r="B58" s="15" t="n">
        <f aca="false">INT((A58-1)/12)+1</f>
        <v>5</v>
      </c>
      <c r="C58" s="15" t="n">
        <f aca="false">MIN(Inputs!$C$4+B58-1,99)</f>
        <v>78</v>
      </c>
      <c r="D58" s="55" t="n">
        <f aca="false">Inputs!$C$31</f>
        <v>0.08</v>
      </c>
      <c r="E58" s="15" t="n">
        <f aca="false">R57</f>
        <v>0</v>
      </c>
      <c r="F58" s="56" t="n">
        <f aca="false">Q57</f>
        <v>139420.34747023</v>
      </c>
      <c r="G58" s="56" t="n">
        <f aca="false">IF(AND(MOD(A58-1,12)=0,B58&lt;=Inputs!$C$7,E58=0),Inputs!$C$6,0)</f>
        <v>0</v>
      </c>
      <c r="H58" s="56" t="n">
        <f aca="false">IF(B58=1,G58*Inputs!$C$9,0)</f>
        <v>0</v>
      </c>
      <c r="I58" s="56" t="n">
        <f aca="false">I57+G58</f>
        <v>120000</v>
      </c>
      <c r="J58" s="56" t="n">
        <f aca="false">(F58+G58+H58)*((1+D58)^(1/12)-1)</f>
        <v>897.0347135706</v>
      </c>
      <c r="K58" s="56" t="n">
        <f aca="false">(F58+G58+H58+J58)*(Inputs!$C$14+IF(B58&lt;=10,Inputs!$C$12,Inputs!$C$13))/12</f>
        <v>292.327879549584</v>
      </c>
      <c r="L58" s="56" t="n">
        <f aca="false">IF(OR(E58=1,A58&lt;=Inputs!$C$15),0,MAX(Inputs!$C$8*I58-(F58+G58+H58+J58-K58),0))</f>
        <v>0</v>
      </c>
      <c r="M58" s="56" t="n">
        <f aca="false">L58*INDEX(Rates!$B$2:$C$101,C58+1,IF(Inputs!$C$5="Male",1,2))/1000/12*Inputs!$C$16</f>
        <v>0</v>
      </c>
      <c r="N58" s="56" t="n">
        <f aca="false">IF($V$1=1,MAX(F58+G58+H58+J58-K58-M58,0)*Inputs!$C$22/12,0)</f>
        <v>0</v>
      </c>
      <c r="O58" s="56" t="n">
        <f aca="false">IF(AND(MOD(A58,12)=0,B58&gt;=Inputs!$C$18),MAX(F58+G58+H58+J58-K58-M58-N58,0)*Inputs!$C$17,0)</f>
        <v>0</v>
      </c>
      <c r="P58" s="56" t="n">
        <f aca="false">F58+G58+H58+J58-K58-M58-N58+O58</f>
        <v>140025.054304251</v>
      </c>
      <c r="Q58" s="56" t="n">
        <f aca="false">IF(OR(E58=1,P58&lt;=0),0,P58)</f>
        <v>140025.054304251</v>
      </c>
      <c r="R58" s="15" t="n">
        <f aca="false">IF(OR(E58=1,AND(P58&lt;=0,I58&gt;0)),1,0)</f>
        <v>0</v>
      </c>
      <c r="S58" s="15" t="n">
        <f aca="false">IF(L58&gt;0,1,0)</f>
        <v>0</v>
      </c>
    </row>
    <row r="59" customFormat="false" ht="15" hidden="false" customHeight="false" outlineLevel="0" collapsed="false">
      <c r="A59" s="15" t="n">
        <v>58</v>
      </c>
      <c r="B59" s="15" t="n">
        <f aca="false">INT((A59-1)/12)+1</f>
        <v>5</v>
      </c>
      <c r="C59" s="15" t="n">
        <f aca="false">MIN(Inputs!$C$4+B59-1,99)</f>
        <v>78</v>
      </c>
      <c r="D59" s="55" t="n">
        <f aca="false">Inputs!$C$31</f>
        <v>0.08</v>
      </c>
      <c r="E59" s="15" t="n">
        <f aca="false">R58</f>
        <v>0</v>
      </c>
      <c r="F59" s="56" t="n">
        <f aca="false">Q58</f>
        <v>140025.054304251</v>
      </c>
      <c r="G59" s="56" t="n">
        <f aca="false">IF(AND(MOD(A59-1,12)=0,B59&lt;=Inputs!$C$7,E59=0),Inputs!$C$6,0)</f>
        <v>0</v>
      </c>
      <c r="H59" s="56" t="n">
        <f aca="false">IF(B59=1,G59*Inputs!$C$9,0)</f>
        <v>0</v>
      </c>
      <c r="I59" s="56" t="n">
        <f aca="false">I58+G59</f>
        <v>120000</v>
      </c>
      <c r="J59" s="56" t="n">
        <f aca="false">(F59+G59+H59)*((1+D59)^(1/12)-1)</f>
        <v>900.925415548416</v>
      </c>
      <c r="K59" s="56" t="n">
        <f aca="false">(F59+G59+H59+J59)*(Inputs!$C$14+IF(B59&lt;=10,Inputs!$C$12,Inputs!$C$13))/12</f>
        <v>293.595791082915</v>
      </c>
      <c r="L59" s="56" t="n">
        <f aca="false">IF(OR(E59=1,A59&lt;=Inputs!$C$15),0,MAX(Inputs!$C$8*I59-(F59+G59+H59+J59-K59),0))</f>
        <v>0</v>
      </c>
      <c r="M59" s="56" t="n">
        <f aca="false">L59*INDEX(Rates!$B$2:$C$101,C59+1,IF(Inputs!$C$5="Male",1,2))/1000/12*Inputs!$C$16</f>
        <v>0</v>
      </c>
      <c r="N59" s="56" t="n">
        <f aca="false">IF($V$1=1,MAX(F59+G59+H59+J59-K59-M59,0)*Inputs!$C$22/12,0)</f>
        <v>0</v>
      </c>
      <c r="O59" s="56" t="n">
        <f aca="false">IF(AND(MOD(A59,12)=0,B59&gt;=Inputs!$C$18),MAX(F59+G59+H59+J59-K59-M59-N59,0)*Inputs!$C$17,0)</f>
        <v>0</v>
      </c>
      <c r="P59" s="56" t="n">
        <f aca="false">F59+G59+H59+J59-K59-M59-N59+O59</f>
        <v>140632.383928716</v>
      </c>
      <c r="Q59" s="56" t="n">
        <f aca="false">IF(OR(E59=1,P59&lt;=0),0,P59)</f>
        <v>140632.383928716</v>
      </c>
      <c r="R59" s="15" t="n">
        <f aca="false">IF(OR(E59=1,AND(P59&lt;=0,I59&gt;0)),1,0)</f>
        <v>0</v>
      </c>
      <c r="S59" s="15" t="n">
        <f aca="false">IF(L59&gt;0,1,0)</f>
        <v>0</v>
      </c>
    </row>
    <row r="60" customFormat="false" ht="15" hidden="false" customHeight="false" outlineLevel="0" collapsed="false">
      <c r="A60" s="15" t="n">
        <v>59</v>
      </c>
      <c r="B60" s="15" t="n">
        <f aca="false">INT((A60-1)/12)+1</f>
        <v>5</v>
      </c>
      <c r="C60" s="15" t="n">
        <f aca="false">MIN(Inputs!$C$4+B60-1,99)</f>
        <v>78</v>
      </c>
      <c r="D60" s="55" t="n">
        <f aca="false">Inputs!$C$31</f>
        <v>0.08</v>
      </c>
      <c r="E60" s="15" t="n">
        <f aca="false">R59</f>
        <v>0</v>
      </c>
      <c r="F60" s="56" t="n">
        <f aca="false">Q59</f>
        <v>140632.383928716</v>
      </c>
      <c r="G60" s="56" t="n">
        <f aca="false">IF(AND(MOD(A60-1,12)=0,B60&lt;=Inputs!$C$7,E60=0),Inputs!$C$6,0)</f>
        <v>0</v>
      </c>
      <c r="H60" s="56" t="n">
        <f aca="false">IF(B60=1,G60*Inputs!$C$9,0)</f>
        <v>0</v>
      </c>
      <c r="I60" s="56" t="n">
        <f aca="false">I59+G60</f>
        <v>120000</v>
      </c>
      <c r="J60" s="56" t="n">
        <f aca="false">(F60+G60+H60)*((1+D60)^(1/12)-1)</f>
        <v>904.832992638924</v>
      </c>
      <c r="K60" s="56" t="n">
        <f aca="false">(F60+G60+H60+J60)*(Inputs!$C$14+IF(B60&lt;=10,Inputs!$C$12,Inputs!$C$13))/12</f>
        <v>294.86920191949</v>
      </c>
      <c r="L60" s="56" t="n">
        <f aca="false">IF(OR(E60=1,A60&lt;=Inputs!$C$15),0,MAX(Inputs!$C$8*I60-(F60+G60+H60+J60-K60),0))</f>
        <v>0</v>
      </c>
      <c r="M60" s="56" t="n">
        <f aca="false">L60*INDEX(Rates!$B$2:$C$101,C60+1,IF(Inputs!$C$5="Male",1,2))/1000/12*Inputs!$C$16</f>
        <v>0</v>
      </c>
      <c r="N60" s="56" t="n">
        <f aca="false">IF($V$1=1,MAX(F60+G60+H60+J60-K60-M60,0)*Inputs!$C$22/12,0)</f>
        <v>0</v>
      </c>
      <c r="O60" s="56" t="n">
        <f aca="false">IF(AND(MOD(A60,12)=0,B60&gt;=Inputs!$C$18),MAX(F60+G60+H60+J60-K60-M60-N60,0)*Inputs!$C$17,0)</f>
        <v>0</v>
      </c>
      <c r="P60" s="56" t="n">
        <f aca="false">F60+G60+H60+J60-K60-M60-N60+O60</f>
        <v>141242.347719436</v>
      </c>
      <c r="Q60" s="56" t="n">
        <f aca="false">IF(OR(E60=1,P60&lt;=0),0,P60)</f>
        <v>141242.347719436</v>
      </c>
      <c r="R60" s="15" t="n">
        <f aca="false">IF(OR(E60=1,AND(P60&lt;=0,I60&gt;0)),1,0)</f>
        <v>0</v>
      </c>
      <c r="S60" s="15" t="n">
        <f aca="false">IF(L60&gt;0,1,0)</f>
        <v>0</v>
      </c>
    </row>
    <row r="61" customFormat="false" ht="15" hidden="false" customHeight="false" outlineLevel="0" collapsed="false">
      <c r="A61" s="15" t="n">
        <v>60</v>
      </c>
      <c r="B61" s="15" t="n">
        <f aca="false">INT((A61-1)/12)+1</f>
        <v>5</v>
      </c>
      <c r="C61" s="15" t="n">
        <f aca="false">MIN(Inputs!$C$4+B61-1,99)</f>
        <v>78</v>
      </c>
      <c r="D61" s="55" t="n">
        <f aca="false">Inputs!$C$31</f>
        <v>0.08</v>
      </c>
      <c r="E61" s="15" t="n">
        <f aca="false">R60</f>
        <v>0</v>
      </c>
      <c r="F61" s="56" t="n">
        <f aca="false">Q60</f>
        <v>141242.347719436</v>
      </c>
      <c r="G61" s="56" t="n">
        <f aca="false">IF(AND(MOD(A61-1,12)=0,B61&lt;=Inputs!$C$7,E61=0),Inputs!$C$6,0)</f>
        <v>0</v>
      </c>
      <c r="H61" s="56" t="n">
        <f aca="false">IF(B61=1,G61*Inputs!$C$9,0)</f>
        <v>0</v>
      </c>
      <c r="I61" s="56" t="n">
        <f aca="false">I60+G61</f>
        <v>120000</v>
      </c>
      <c r="J61" s="56" t="n">
        <f aca="false">(F61+G61+H61)*((1+D61)^(1/12)-1)</f>
        <v>908.757518034425</v>
      </c>
      <c r="K61" s="56" t="n">
        <f aca="false">(F61+G61+H61+J61)*(Inputs!$C$14+IF(B61&lt;=10,Inputs!$C$12,Inputs!$C$13))/12</f>
        <v>296.148135911396</v>
      </c>
      <c r="L61" s="56" t="n">
        <f aca="false">IF(OR(E61=1,A61&lt;=Inputs!$C$15),0,MAX(Inputs!$C$8*I61-(F61+G61+H61+J61-K61),0))</f>
        <v>0</v>
      </c>
      <c r="M61" s="56" t="n">
        <f aca="false">L61*INDEX(Rates!$B$2:$C$101,C61+1,IF(Inputs!$C$5="Male",1,2))/1000/12*Inputs!$C$16</f>
        <v>0</v>
      </c>
      <c r="N61" s="56" t="n">
        <f aca="false">IF($V$1=1,MAX(F61+G61+H61+J61-K61-M61,0)*Inputs!$C$22/12,0)</f>
        <v>0</v>
      </c>
      <c r="O61" s="56" t="n">
        <f aca="false">IF(AND(MOD(A61,12)=0,B61&gt;=Inputs!$C$18),MAX(F61+G61+H61+J61-K61-M61-N61,0)*Inputs!$C$17,0)</f>
        <v>0</v>
      </c>
      <c r="P61" s="56" t="n">
        <f aca="false">F61+G61+H61+J61-K61-M61-N61+O61</f>
        <v>141854.957101559</v>
      </c>
      <c r="Q61" s="56" t="n">
        <f aca="false">IF(OR(E61=1,P61&lt;=0),0,P61)</f>
        <v>141854.957101559</v>
      </c>
      <c r="R61" s="15" t="n">
        <f aca="false">IF(OR(E61=1,AND(P61&lt;=0,I61&gt;0)),1,0)</f>
        <v>0</v>
      </c>
      <c r="S61" s="15" t="n">
        <f aca="false">IF(L61&gt;0,1,0)</f>
        <v>0</v>
      </c>
    </row>
    <row r="62" customFormat="false" ht="15" hidden="false" customHeight="false" outlineLevel="0" collapsed="false">
      <c r="A62" s="15" t="n">
        <v>61</v>
      </c>
      <c r="B62" s="15" t="n">
        <f aca="false">INT((A62-1)/12)+1</f>
        <v>6</v>
      </c>
      <c r="C62" s="15" t="n">
        <f aca="false">MIN(Inputs!$C$4+B62-1,99)</f>
        <v>79</v>
      </c>
      <c r="D62" s="55" t="n">
        <f aca="false">Inputs!$C$31</f>
        <v>0.08</v>
      </c>
      <c r="E62" s="15" t="n">
        <f aca="false">R61</f>
        <v>0</v>
      </c>
      <c r="F62" s="56" t="n">
        <f aca="false">Q61</f>
        <v>141854.957101559</v>
      </c>
      <c r="G62" s="56" t="n">
        <f aca="false">IF(AND(MOD(A62-1,12)=0,B62&lt;=Inputs!$C$7,E62=0),Inputs!$C$6,0)</f>
        <v>0</v>
      </c>
      <c r="H62" s="56" t="n">
        <f aca="false">IF(B62=1,G62*Inputs!$C$9,0)</f>
        <v>0</v>
      </c>
      <c r="I62" s="56" t="n">
        <f aca="false">I61+G62</f>
        <v>120000</v>
      </c>
      <c r="J62" s="56" t="n">
        <f aca="false">(F62+G62+H62)*((1+D62)^(1/12)-1)</f>
        <v>912.699065244675</v>
      </c>
      <c r="K62" s="56" t="n">
        <f aca="false">(F62+G62+H62+J62)*(Inputs!$C$14+IF(B62&lt;=10,Inputs!$C$12,Inputs!$C$13))/12</f>
        <v>297.432617014174</v>
      </c>
      <c r="L62" s="56" t="n">
        <f aca="false">IF(OR(E62=1,A62&lt;=Inputs!$C$15),0,MAX(Inputs!$C$8*I62-(F62+G62+H62+J62-K62),0))</f>
        <v>0</v>
      </c>
      <c r="M62" s="56" t="n">
        <f aca="false">L62*INDEX(Rates!$B$2:$C$101,C62+1,IF(Inputs!$C$5="Male",1,2))/1000/12*Inputs!$C$16</f>
        <v>0</v>
      </c>
      <c r="N62" s="56" t="n">
        <f aca="false">IF($V$1=1,MAX(F62+G62+H62+J62-K62-M62,0)*Inputs!$C$22/12,0)</f>
        <v>0</v>
      </c>
      <c r="O62" s="56" t="n">
        <f aca="false">IF(AND(MOD(A62,12)=0,B62&gt;=Inputs!$C$18),MAX(F62+G62+H62+J62-K62-M62-N62,0)*Inputs!$C$17,0)</f>
        <v>0</v>
      </c>
      <c r="P62" s="56" t="n">
        <f aca="false">F62+G62+H62+J62-K62-M62-N62+O62</f>
        <v>142470.223549789</v>
      </c>
      <c r="Q62" s="56" t="n">
        <f aca="false">IF(OR(E62=1,P62&lt;=0),0,P62)</f>
        <v>142470.223549789</v>
      </c>
      <c r="R62" s="15" t="n">
        <f aca="false">IF(OR(E62=1,AND(P62&lt;=0,I62&gt;0)),1,0)</f>
        <v>0</v>
      </c>
      <c r="S62" s="15" t="n">
        <f aca="false">IF(L62&gt;0,1,0)</f>
        <v>0</v>
      </c>
    </row>
    <row r="63" customFormat="false" ht="15" hidden="false" customHeight="false" outlineLevel="0" collapsed="false">
      <c r="A63" s="15" t="n">
        <v>62</v>
      </c>
      <c r="B63" s="15" t="n">
        <f aca="false">INT((A63-1)/12)+1</f>
        <v>6</v>
      </c>
      <c r="C63" s="15" t="n">
        <f aca="false">MIN(Inputs!$C$4+B63-1,99)</f>
        <v>79</v>
      </c>
      <c r="D63" s="55" t="n">
        <f aca="false">Inputs!$C$31</f>
        <v>0.08</v>
      </c>
      <c r="E63" s="15" t="n">
        <f aca="false">R62</f>
        <v>0</v>
      </c>
      <c r="F63" s="56" t="n">
        <f aca="false">Q62</f>
        <v>142470.223549789</v>
      </c>
      <c r="G63" s="56" t="n">
        <f aca="false">IF(AND(MOD(A63-1,12)=0,B63&lt;=Inputs!$C$7,E63=0),Inputs!$C$6,0)</f>
        <v>0</v>
      </c>
      <c r="H63" s="56" t="n">
        <f aca="false">IF(B63=1,G63*Inputs!$C$9,0)</f>
        <v>0</v>
      </c>
      <c r="I63" s="56" t="n">
        <f aca="false">I62+G63</f>
        <v>120000</v>
      </c>
      <c r="J63" s="56" t="n">
        <f aca="false">(F63+G63+H63)*((1+D63)^(1/12)-1)</f>
        <v>916.657708098265</v>
      </c>
      <c r="K63" s="56" t="n">
        <f aca="false">(F63+G63+H63+J63)*(Inputs!$C$14+IF(B63&lt;=10,Inputs!$C$12,Inputs!$C$13))/12</f>
        <v>298.722669287266</v>
      </c>
      <c r="L63" s="56" t="n">
        <f aca="false">IF(OR(E63=1,A63&lt;=Inputs!$C$15),0,MAX(Inputs!$C$8*I63-(F63+G63+H63+J63-K63),0))</f>
        <v>0</v>
      </c>
      <c r="M63" s="56" t="n">
        <f aca="false">L63*INDEX(Rates!$B$2:$C$101,C63+1,IF(Inputs!$C$5="Male",1,2))/1000/12*Inputs!$C$16</f>
        <v>0</v>
      </c>
      <c r="N63" s="56" t="n">
        <f aca="false">IF($V$1=1,MAX(F63+G63+H63+J63-K63-M63,0)*Inputs!$C$22/12,0)</f>
        <v>0</v>
      </c>
      <c r="O63" s="56" t="n">
        <f aca="false">IF(AND(MOD(A63,12)=0,B63&gt;=Inputs!$C$18),MAX(F63+G63+H63+J63-K63-M63-N63,0)*Inputs!$C$17,0)</f>
        <v>0</v>
      </c>
      <c r="P63" s="56" t="n">
        <f aca="false">F63+G63+H63+J63-K63-M63-N63+O63</f>
        <v>143088.1585886</v>
      </c>
      <c r="Q63" s="56" t="n">
        <f aca="false">IF(OR(E63=1,P63&lt;=0),0,P63)</f>
        <v>143088.1585886</v>
      </c>
      <c r="R63" s="15" t="n">
        <f aca="false">IF(OR(E63=1,AND(P63&lt;=0,I63&gt;0)),1,0)</f>
        <v>0</v>
      </c>
      <c r="S63" s="15" t="n">
        <f aca="false">IF(L63&gt;0,1,0)</f>
        <v>0</v>
      </c>
    </row>
    <row r="64" customFormat="false" ht="15" hidden="false" customHeight="false" outlineLevel="0" collapsed="false">
      <c r="A64" s="15" t="n">
        <v>63</v>
      </c>
      <c r="B64" s="15" t="n">
        <f aca="false">INT((A64-1)/12)+1</f>
        <v>6</v>
      </c>
      <c r="C64" s="15" t="n">
        <f aca="false">MIN(Inputs!$C$4+B64-1,99)</f>
        <v>79</v>
      </c>
      <c r="D64" s="55" t="n">
        <f aca="false">Inputs!$C$31</f>
        <v>0.08</v>
      </c>
      <c r="E64" s="15" t="n">
        <f aca="false">R63</f>
        <v>0</v>
      </c>
      <c r="F64" s="56" t="n">
        <f aca="false">Q63</f>
        <v>143088.1585886</v>
      </c>
      <c r="G64" s="56" t="n">
        <f aca="false">IF(AND(MOD(A64-1,12)=0,B64&lt;=Inputs!$C$7,E64=0),Inputs!$C$6,0)</f>
        <v>0</v>
      </c>
      <c r="H64" s="56" t="n">
        <f aca="false">IF(B64=1,G64*Inputs!$C$9,0)</f>
        <v>0</v>
      </c>
      <c r="I64" s="56" t="n">
        <f aca="false">I63+G64</f>
        <v>120000</v>
      </c>
      <c r="J64" s="56" t="n">
        <f aca="false">(F64+G64+H64)*((1+D64)^(1/12)-1)</f>
        <v>920.633520744001</v>
      </c>
      <c r="K64" s="56" t="n">
        <f aca="false">(F64+G64+H64+J64)*(Inputs!$C$14+IF(B64&lt;=10,Inputs!$C$12,Inputs!$C$13))/12</f>
        <v>300.018316894468</v>
      </c>
      <c r="L64" s="56" t="n">
        <f aca="false">IF(OR(E64=1,A64&lt;=Inputs!$C$15),0,MAX(Inputs!$C$8*I64-(F64+G64+H64+J64-K64),0))</f>
        <v>0</v>
      </c>
      <c r="M64" s="56" t="n">
        <f aca="false">L64*INDEX(Rates!$B$2:$C$101,C64+1,IF(Inputs!$C$5="Male",1,2))/1000/12*Inputs!$C$16</f>
        <v>0</v>
      </c>
      <c r="N64" s="56" t="n">
        <f aca="false">IF($V$1=1,MAX(F64+G64+H64+J64-K64-M64,0)*Inputs!$C$22/12,0)</f>
        <v>0</v>
      </c>
      <c r="O64" s="56" t="n">
        <f aca="false">IF(AND(MOD(A64,12)=0,B64&gt;=Inputs!$C$18),MAX(F64+G64+H64+J64-K64-M64-N64,0)*Inputs!$C$17,0)</f>
        <v>0</v>
      </c>
      <c r="P64" s="56" t="n">
        <f aca="false">F64+G64+H64+J64-K64-M64-N64+O64</f>
        <v>143708.77379245</v>
      </c>
      <c r="Q64" s="56" t="n">
        <f aca="false">IF(OR(E64=1,P64&lt;=0),0,P64)</f>
        <v>143708.77379245</v>
      </c>
      <c r="R64" s="15" t="n">
        <f aca="false">IF(OR(E64=1,AND(P64&lt;=0,I64&gt;0)),1,0)</f>
        <v>0</v>
      </c>
      <c r="S64" s="15" t="n">
        <f aca="false">IF(L64&gt;0,1,0)</f>
        <v>0</v>
      </c>
    </row>
    <row r="65" customFormat="false" ht="15" hidden="false" customHeight="false" outlineLevel="0" collapsed="false">
      <c r="A65" s="15" t="n">
        <v>64</v>
      </c>
      <c r="B65" s="15" t="n">
        <f aca="false">INT((A65-1)/12)+1</f>
        <v>6</v>
      </c>
      <c r="C65" s="15" t="n">
        <f aca="false">MIN(Inputs!$C$4+B65-1,99)</f>
        <v>79</v>
      </c>
      <c r="D65" s="55" t="n">
        <f aca="false">Inputs!$C$31</f>
        <v>0.08</v>
      </c>
      <c r="E65" s="15" t="n">
        <f aca="false">R64</f>
        <v>0</v>
      </c>
      <c r="F65" s="56" t="n">
        <f aca="false">Q64</f>
        <v>143708.77379245</v>
      </c>
      <c r="G65" s="56" t="n">
        <f aca="false">IF(AND(MOD(A65-1,12)=0,B65&lt;=Inputs!$C$7,E65=0),Inputs!$C$6,0)</f>
        <v>0</v>
      </c>
      <c r="H65" s="56" t="n">
        <f aca="false">IF(B65=1,G65*Inputs!$C$9,0)</f>
        <v>0</v>
      </c>
      <c r="I65" s="56" t="n">
        <f aca="false">I64+G65</f>
        <v>120000</v>
      </c>
      <c r="J65" s="56" t="n">
        <f aca="false">(F65+G65+H65)*((1+D65)^(1/12)-1)</f>
        <v>924.626577652295</v>
      </c>
      <c r="K65" s="56" t="n">
        <f aca="false">(F65+G65+H65+J65)*(Inputs!$C$14+IF(B65&lt;=10,Inputs!$C$12,Inputs!$C$13))/12</f>
        <v>301.31958410438</v>
      </c>
      <c r="L65" s="56" t="n">
        <f aca="false">IF(OR(E65=1,A65&lt;=Inputs!$C$15),0,MAX(Inputs!$C$8*I65-(F65+G65+H65+J65-K65),0))</f>
        <v>0</v>
      </c>
      <c r="M65" s="56" t="n">
        <f aca="false">L65*INDEX(Rates!$B$2:$C$101,C65+1,IF(Inputs!$C$5="Male",1,2))/1000/12*Inputs!$C$16</f>
        <v>0</v>
      </c>
      <c r="N65" s="56" t="n">
        <f aca="false">IF($V$1=1,MAX(F65+G65+H65+J65-K65-M65,0)*Inputs!$C$22/12,0)</f>
        <v>0</v>
      </c>
      <c r="O65" s="56" t="n">
        <f aca="false">IF(AND(MOD(A65,12)=0,B65&gt;=Inputs!$C$18),MAX(F65+G65+H65+J65-K65-M65-N65,0)*Inputs!$C$17,0)</f>
        <v>0</v>
      </c>
      <c r="P65" s="56" t="n">
        <f aca="false">F65+G65+H65+J65-K65-M65-N65+O65</f>
        <v>144332.080785998</v>
      </c>
      <c r="Q65" s="56" t="n">
        <f aca="false">IF(OR(E65=1,P65&lt;=0),0,P65)</f>
        <v>144332.080785998</v>
      </c>
      <c r="R65" s="15" t="n">
        <f aca="false">IF(OR(E65=1,AND(P65&lt;=0,I65&gt;0)),1,0)</f>
        <v>0</v>
      </c>
      <c r="S65" s="15" t="n">
        <f aca="false">IF(L65&gt;0,1,0)</f>
        <v>0</v>
      </c>
    </row>
    <row r="66" customFormat="false" ht="15" hidden="false" customHeight="false" outlineLevel="0" collapsed="false">
      <c r="A66" s="15" t="n">
        <v>65</v>
      </c>
      <c r="B66" s="15" t="n">
        <f aca="false">INT((A66-1)/12)+1</f>
        <v>6</v>
      </c>
      <c r="C66" s="15" t="n">
        <f aca="false">MIN(Inputs!$C$4+B66-1,99)</f>
        <v>79</v>
      </c>
      <c r="D66" s="55" t="n">
        <f aca="false">Inputs!$C$31</f>
        <v>0.08</v>
      </c>
      <c r="E66" s="15" t="n">
        <f aca="false">R65</f>
        <v>0</v>
      </c>
      <c r="F66" s="56" t="n">
        <f aca="false">Q65</f>
        <v>144332.080785998</v>
      </c>
      <c r="G66" s="56" t="n">
        <f aca="false">IF(AND(MOD(A66-1,12)=0,B66&lt;=Inputs!$C$7,E66=0),Inputs!$C$6,0)</f>
        <v>0</v>
      </c>
      <c r="H66" s="56" t="n">
        <f aca="false">IF(B66=1,G66*Inputs!$C$9,0)</f>
        <v>0</v>
      </c>
      <c r="I66" s="56" t="n">
        <f aca="false">I65+G66</f>
        <v>120000</v>
      </c>
      <c r="J66" s="56" t="n">
        <f aca="false">(F66+G66+H66)*((1+D66)^(1/12)-1)</f>
        <v>928.636953616558</v>
      </c>
      <c r="K66" s="56" t="n">
        <f aca="false">(F66+G66+H66+J66)*(Inputs!$C$14+IF(B66&lt;=10,Inputs!$C$12,Inputs!$C$13))/12</f>
        <v>302.626495290863</v>
      </c>
      <c r="L66" s="56" t="n">
        <f aca="false">IF(OR(E66=1,A66&lt;=Inputs!$C$15),0,MAX(Inputs!$C$8*I66-(F66+G66+H66+J66-K66),0))</f>
        <v>0</v>
      </c>
      <c r="M66" s="56" t="n">
        <f aca="false">L66*INDEX(Rates!$B$2:$C$101,C66+1,IF(Inputs!$C$5="Male",1,2))/1000/12*Inputs!$C$16</f>
        <v>0</v>
      </c>
      <c r="N66" s="56" t="n">
        <f aca="false">IF($V$1=1,MAX(F66+G66+H66+J66-K66-M66,0)*Inputs!$C$22/12,0)</f>
        <v>0</v>
      </c>
      <c r="O66" s="56" t="n">
        <f aca="false">IF(AND(MOD(A66,12)=0,B66&gt;=Inputs!$C$18),MAX(F66+G66+H66+J66-K66-M66-N66,0)*Inputs!$C$17,0)</f>
        <v>0</v>
      </c>
      <c r="P66" s="56" t="n">
        <f aca="false">F66+G66+H66+J66-K66-M66-N66+O66</f>
        <v>144958.091244324</v>
      </c>
      <c r="Q66" s="56" t="n">
        <f aca="false">IF(OR(E66=1,P66&lt;=0),0,P66)</f>
        <v>144958.091244324</v>
      </c>
      <c r="R66" s="15" t="n">
        <f aca="false">IF(OR(E66=1,AND(P66&lt;=0,I66&gt;0)),1,0)</f>
        <v>0</v>
      </c>
      <c r="S66" s="15" t="n">
        <f aca="false">IF(L66&gt;0,1,0)</f>
        <v>0</v>
      </c>
    </row>
    <row r="67" customFormat="false" ht="15" hidden="false" customHeight="false" outlineLevel="0" collapsed="false">
      <c r="A67" s="15" t="n">
        <v>66</v>
      </c>
      <c r="B67" s="15" t="n">
        <f aca="false">INT((A67-1)/12)+1</f>
        <v>6</v>
      </c>
      <c r="C67" s="15" t="n">
        <f aca="false">MIN(Inputs!$C$4+B67-1,99)</f>
        <v>79</v>
      </c>
      <c r="D67" s="55" t="n">
        <f aca="false">Inputs!$C$31</f>
        <v>0.08</v>
      </c>
      <c r="E67" s="15" t="n">
        <f aca="false">R66</f>
        <v>0</v>
      </c>
      <c r="F67" s="56" t="n">
        <f aca="false">Q66</f>
        <v>144958.091244324</v>
      </c>
      <c r="G67" s="56" t="n">
        <f aca="false">IF(AND(MOD(A67-1,12)=0,B67&lt;=Inputs!$C$7,E67=0),Inputs!$C$6,0)</f>
        <v>0</v>
      </c>
      <c r="H67" s="56" t="n">
        <f aca="false">IF(B67=1,G67*Inputs!$C$9,0)</f>
        <v>0</v>
      </c>
      <c r="I67" s="56" t="n">
        <f aca="false">I66+G67</f>
        <v>120000</v>
      </c>
      <c r="J67" s="56" t="n">
        <f aca="false">(F67+G67+H67)*((1+D67)^(1/12)-1)</f>
        <v>932.664723754602</v>
      </c>
      <c r="K67" s="56" t="n">
        <f aca="false">(F67+G67+H67+J67)*(Inputs!$C$14+IF(B67&lt;=10,Inputs!$C$12,Inputs!$C$13))/12</f>
        <v>303.939074933496</v>
      </c>
      <c r="L67" s="56" t="n">
        <f aca="false">IF(OR(E67=1,A67&lt;=Inputs!$C$15),0,MAX(Inputs!$C$8*I67-(F67+G67+H67+J67-K67),0))</f>
        <v>0</v>
      </c>
      <c r="M67" s="56" t="n">
        <f aca="false">L67*INDEX(Rates!$B$2:$C$101,C67+1,IF(Inputs!$C$5="Male",1,2))/1000/12*Inputs!$C$16</f>
        <v>0</v>
      </c>
      <c r="N67" s="56" t="n">
        <f aca="false">IF($V$1=1,MAX(F67+G67+H67+J67-K67-M67,0)*Inputs!$C$22/12,0)</f>
        <v>0</v>
      </c>
      <c r="O67" s="56" t="n">
        <f aca="false">IF(AND(MOD(A67,12)=0,B67&gt;=Inputs!$C$18),MAX(F67+G67+H67+J67-K67-M67-N67,0)*Inputs!$C$17,0)</f>
        <v>0</v>
      </c>
      <c r="P67" s="56" t="n">
        <f aca="false">F67+G67+H67+J67-K67-M67-N67+O67</f>
        <v>145586.816893145</v>
      </c>
      <c r="Q67" s="56" t="n">
        <f aca="false">IF(OR(E67=1,P67&lt;=0),0,P67)</f>
        <v>145586.816893145</v>
      </c>
      <c r="R67" s="15" t="n">
        <f aca="false">IF(OR(E67=1,AND(P67&lt;=0,I67&gt;0)),1,0)</f>
        <v>0</v>
      </c>
      <c r="S67" s="15" t="n">
        <f aca="false">IF(L67&gt;0,1,0)</f>
        <v>0</v>
      </c>
    </row>
    <row r="68" customFormat="false" ht="15" hidden="false" customHeight="false" outlineLevel="0" collapsed="false">
      <c r="A68" s="15" t="n">
        <v>67</v>
      </c>
      <c r="B68" s="15" t="n">
        <f aca="false">INT((A68-1)/12)+1</f>
        <v>6</v>
      </c>
      <c r="C68" s="15" t="n">
        <f aca="false">MIN(Inputs!$C$4+B68-1,99)</f>
        <v>79</v>
      </c>
      <c r="D68" s="55" t="n">
        <f aca="false">Inputs!$C$31</f>
        <v>0.08</v>
      </c>
      <c r="E68" s="15" t="n">
        <f aca="false">R67</f>
        <v>0</v>
      </c>
      <c r="F68" s="56" t="n">
        <f aca="false">Q67</f>
        <v>145586.816893145</v>
      </c>
      <c r="G68" s="56" t="n">
        <f aca="false">IF(AND(MOD(A68-1,12)=0,B68&lt;=Inputs!$C$7,E68=0),Inputs!$C$6,0)</f>
        <v>0</v>
      </c>
      <c r="H68" s="56" t="n">
        <f aca="false">IF(B68=1,G68*Inputs!$C$9,0)</f>
        <v>0</v>
      </c>
      <c r="I68" s="56" t="n">
        <f aca="false">I67+G68</f>
        <v>120000</v>
      </c>
      <c r="J68" s="56" t="n">
        <f aca="false">(F68+G68+H68)*((1+D68)^(1/12)-1)</f>
        <v>936.709963510048</v>
      </c>
      <c r="K68" s="56" t="n">
        <f aca="false">(F68+G68+H68+J68)*(Inputs!$C$14+IF(B68&lt;=10,Inputs!$C$12,Inputs!$C$13))/12</f>
        <v>305.257347618031</v>
      </c>
      <c r="L68" s="56" t="n">
        <f aca="false">IF(OR(E68=1,A68&lt;=Inputs!$C$15),0,MAX(Inputs!$C$8*I68-(F68+G68+H68+J68-K68),0))</f>
        <v>0</v>
      </c>
      <c r="M68" s="56" t="n">
        <f aca="false">L68*INDEX(Rates!$B$2:$C$101,C68+1,IF(Inputs!$C$5="Male",1,2))/1000/12*Inputs!$C$16</f>
        <v>0</v>
      </c>
      <c r="N68" s="56" t="n">
        <f aca="false">IF($V$1=1,MAX(F68+G68+H68+J68-K68-M68,0)*Inputs!$C$22/12,0)</f>
        <v>0</v>
      </c>
      <c r="O68" s="56" t="n">
        <f aca="false">IF(AND(MOD(A68,12)=0,B68&gt;=Inputs!$C$18),MAX(F68+G68+H68+J68-K68-M68-N68,0)*Inputs!$C$17,0)</f>
        <v>0</v>
      </c>
      <c r="P68" s="56" t="n">
        <f aca="false">F68+G68+H68+J68-K68-M68-N68+O68</f>
        <v>146218.269509037</v>
      </c>
      <c r="Q68" s="56" t="n">
        <f aca="false">IF(OR(E68=1,P68&lt;=0),0,P68)</f>
        <v>146218.269509037</v>
      </c>
      <c r="R68" s="15" t="n">
        <f aca="false">IF(OR(E68=1,AND(P68&lt;=0,I68&gt;0)),1,0)</f>
        <v>0</v>
      </c>
      <c r="S68" s="15" t="n">
        <f aca="false">IF(L68&gt;0,1,0)</f>
        <v>0</v>
      </c>
    </row>
    <row r="69" customFormat="false" ht="15" hidden="false" customHeight="false" outlineLevel="0" collapsed="false">
      <c r="A69" s="15" t="n">
        <v>68</v>
      </c>
      <c r="B69" s="15" t="n">
        <f aca="false">INT((A69-1)/12)+1</f>
        <v>6</v>
      </c>
      <c r="C69" s="15" t="n">
        <f aca="false">MIN(Inputs!$C$4+B69-1,99)</f>
        <v>79</v>
      </c>
      <c r="D69" s="55" t="n">
        <f aca="false">Inputs!$C$31</f>
        <v>0.08</v>
      </c>
      <c r="E69" s="15" t="n">
        <f aca="false">R68</f>
        <v>0</v>
      </c>
      <c r="F69" s="56" t="n">
        <f aca="false">Q68</f>
        <v>146218.269509037</v>
      </c>
      <c r="G69" s="56" t="n">
        <f aca="false">IF(AND(MOD(A69-1,12)=0,B69&lt;=Inputs!$C$7,E69=0),Inputs!$C$6,0)</f>
        <v>0</v>
      </c>
      <c r="H69" s="56" t="n">
        <f aca="false">IF(B69=1,G69*Inputs!$C$9,0)</f>
        <v>0</v>
      </c>
      <c r="I69" s="56" t="n">
        <f aca="false">I68+G69</f>
        <v>120000</v>
      </c>
      <c r="J69" s="56" t="n">
        <f aca="false">(F69+G69+H69)*((1+D69)^(1/12)-1)</f>
        <v>940.772748653738</v>
      </c>
      <c r="K69" s="56" t="n">
        <f aca="false">(F69+G69+H69+J69)*(Inputs!$C$14+IF(B69&lt;=10,Inputs!$C$12,Inputs!$C$13))/12</f>
        <v>306.581338036855</v>
      </c>
      <c r="L69" s="56" t="n">
        <f aca="false">IF(OR(E69=1,A69&lt;=Inputs!$C$15),0,MAX(Inputs!$C$8*I69-(F69+G69+H69+J69-K69),0))</f>
        <v>0</v>
      </c>
      <c r="M69" s="56" t="n">
        <f aca="false">L69*INDEX(Rates!$B$2:$C$101,C69+1,IF(Inputs!$C$5="Male",1,2))/1000/12*Inputs!$C$16</f>
        <v>0</v>
      </c>
      <c r="N69" s="56" t="n">
        <f aca="false">IF($V$1=1,MAX(F69+G69+H69+J69-K69-M69,0)*Inputs!$C$22/12,0)</f>
        <v>0</v>
      </c>
      <c r="O69" s="56" t="n">
        <f aca="false">IF(AND(MOD(A69,12)=0,B69&gt;=Inputs!$C$18),MAX(F69+G69+H69+J69-K69-M69-N69,0)*Inputs!$C$17,0)</f>
        <v>0</v>
      </c>
      <c r="P69" s="56" t="n">
        <f aca="false">F69+G69+H69+J69-K69-M69-N69+O69</f>
        <v>146852.460919654</v>
      </c>
      <c r="Q69" s="56" t="n">
        <f aca="false">IF(OR(E69=1,P69&lt;=0),0,P69)</f>
        <v>146852.460919654</v>
      </c>
      <c r="R69" s="15" t="n">
        <f aca="false">IF(OR(E69=1,AND(P69&lt;=0,I69&gt;0)),1,0)</f>
        <v>0</v>
      </c>
      <c r="S69" s="15" t="n">
        <f aca="false">IF(L69&gt;0,1,0)</f>
        <v>0</v>
      </c>
    </row>
    <row r="70" customFormat="false" ht="15" hidden="false" customHeight="false" outlineLevel="0" collapsed="false">
      <c r="A70" s="15" t="n">
        <v>69</v>
      </c>
      <c r="B70" s="15" t="n">
        <f aca="false">INT((A70-1)/12)+1</f>
        <v>6</v>
      </c>
      <c r="C70" s="15" t="n">
        <f aca="false">MIN(Inputs!$C$4+B70-1,99)</f>
        <v>79</v>
      </c>
      <c r="D70" s="55" t="n">
        <f aca="false">Inputs!$C$31</f>
        <v>0.08</v>
      </c>
      <c r="E70" s="15" t="n">
        <f aca="false">R69</f>
        <v>0</v>
      </c>
      <c r="F70" s="56" t="n">
        <f aca="false">Q69</f>
        <v>146852.460919654</v>
      </c>
      <c r="G70" s="56" t="n">
        <f aca="false">IF(AND(MOD(A70-1,12)=0,B70&lt;=Inputs!$C$7,E70=0),Inputs!$C$6,0)</f>
        <v>0</v>
      </c>
      <c r="H70" s="56" t="n">
        <f aca="false">IF(B70=1,G70*Inputs!$C$9,0)</f>
        <v>0</v>
      </c>
      <c r="I70" s="56" t="n">
        <f aca="false">I69+G70</f>
        <v>120000</v>
      </c>
      <c r="J70" s="56" t="n">
        <f aca="false">(F70+G70+H70)*((1+D70)^(1/12)-1)</f>
        <v>944.853155285153</v>
      </c>
      <c r="K70" s="56" t="n">
        <f aca="false">(F70+G70+H70+J70)*(Inputs!$C$14+IF(B70&lt;=10,Inputs!$C$12,Inputs!$C$13))/12</f>
        <v>307.911070989456</v>
      </c>
      <c r="L70" s="56" t="n">
        <f aca="false">IF(OR(E70=1,A70&lt;=Inputs!$C$15),0,MAX(Inputs!$C$8*I70-(F70+G70+H70+J70-K70),0))</f>
        <v>0</v>
      </c>
      <c r="M70" s="56" t="n">
        <f aca="false">L70*INDEX(Rates!$B$2:$C$101,C70+1,IF(Inputs!$C$5="Male",1,2))/1000/12*Inputs!$C$16</f>
        <v>0</v>
      </c>
      <c r="N70" s="56" t="n">
        <f aca="false">IF($V$1=1,MAX(F70+G70+H70+J70-K70-M70,0)*Inputs!$C$22/12,0)</f>
        <v>0</v>
      </c>
      <c r="O70" s="56" t="n">
        <f aca="false">IF(AND(MOD(A70,12)=0,B70&gt;=Inputs!$C$18),MAX(F70+G70+H70+J70-K70-M70-N70,0)*Inputs!$C$17,0)</f>
        <v>0</v>
      </c>
      <c r="P70" s="56" t="n">
        <f aca="false">F70+G70+H70+J70-K70-M70-N70+O70</f>
        <v>147489.403003949</v>
      </c>
      <c r="Q70" s="56" t="n">
        <f aca="false">IF(OR(E70=1,P70&lt;=0),0,P70)</f>
        <v>147489.403003949</v>
      </c>
      <c r="R70" s="15" t="n">
        <f aca="false">IF(OR(E70=1,AND(P70&lt;=0,I70&gt;0)),1,0)</f>
        <v>0</v>
      </c>
      <c r="S70" s="15" t="n">
        <f aca="false">IF(L70&gt;0,1,0)</f>
        <v>0</v>
      </c>
    </row>
    <row r="71" customFormat="false" ht="15" hidden="false" customHeight="false" outlineLevel="0" collapsed="false">
      <c r="A71" s="15" t="n">
        <v>70</v>
      </c>
      <c r="B71" s="15" t="n">
        <f aca="false">INT((A71-1)/12)+1</f>
        <v>6</v>
      </c>
      <c r="C71" s="15" t="n">
        <f aca="false">MIN(Inputs!$C$4+B71-1,99)</f>
        <v>79</v>
      </c>
      <c r="D71" s="55" t="n">
        <f aca="false">Inputs!$C$31</f>
        <v>0.08</v>
      </c>
      <c r="E71" s="15" t="n">
        <f aca="false">R70</f>
        <v>0</v>
      </c>
      <c r="F71" s="56" t="n">
        <f aca="false">Q70</f>
        <v>147489.403003949</v>
      </c>
      <c r="G71" s="56" t="n">
        <f aca="false">IF(AND(MOD(A71-1,12)=0,B71&lt;=Inputs!$C$7,E71=0),Inputs!$C$6,0)</f>
        <v>0</v>
      </c>
      <c r="H71" s="56" t="n">
        <f aca="false">IF(B71=1,G71*Inputs!$C$9,0)</f>
        <v>0</v>
      </c>
      <c r="I71" s="56" t="n">
        <f aca="false">I70+G71</f>
        <v>120000</v>
      </c>
      <c r="J71" s="56" t="n">
        <f aca="false">(F71+G71+H71)*((1+D71)^(1/12)-1)</f>
        <v>948.95125983384</v>
      </c>
      <c r="K71" s="56" t="n">
        <f aca="false">(F71+G71+H71+J71)*(Inputs!$C$14+IF(B71&lt;=10,Inputs!$C$12,Inputs!$C$13))/12</f>
        <v>309.246571382881</v>
      </c>
      <c r="L71" s="56" t="n">
        <f aca="false">IF(OR(E71=1,A71&lt;=Inputs!$C$15),0,MAX(Inputs!$C$8*I71-(F71+G71+H71+J71-K71),0))</f>
        <v>0</v>
      </c>
      <c r="M71" s="56" t="n">
        <f aca="false">L71*INDEX(Rates!$B$2:$C$101,C71+1,IF(Inputs!$C$5="Male",1,2))/1000/12*Inputs!$C$16</f>
        <v>0</v>
      </c>
      <c r="N71" s="56" t="n">
        <f aca="false">IF($V$1=1,MAX(F71+G71+H71+J71-K71-M71,0)*Inputs!$C$22/12,0)</f>
        <v>0</v>
      </c>
      <c r="O71" s="56" t="n">
        <f aca="false">IF(AND(MOD(A71,12)=0,B71&gt;=Inputs!$C$18),MAX(F71+G71+H71+J71-K71-M71-N71,0)*Inputs!$C$17,0)</f>
        <v>0</v>
      </c>
      <c r="P71" s="56" t="n">
        <f aca="false">F71+G71+H71+J71-K71-M71-N71+O71</f>
        <v>148129.1076924</v>
      </c>
      <c r="Q71" s="56" t="n">
        <f aca="false">IF(OR(E71=1,P71&lt;=0),0,P71)</f>
        <v>148129.1076924</v>
      </c>
      <c r="R71" s="15" t="n">
        <f aca="false">IF(OR(E71=1,AND(P71&lt;=0,I71&gt;0)),1,0)</f>
        <v>0</v>
      </c>
      <c r="S71" s="15" t="n">
        <f aca="false">IF(L71&gt;0,1,0)</f>
        <v>0</v>
      </c>
    </row>
    <row r="72" customFormat="false" ht="15" hidden="false" customHeight="false" outlineLevel="0" collapsed="false">
      <c r="A72" s="15" t="n">
        <v>71</v>
      </c>
      <c r="B72" s="15" t="n">
        <f aca="false">INT((A72-1)/12)+1</f>
        <v>6</v>
      </c>
      <c r="C72" s="15" t="n">
        <f aca="false">MIN(Inputs!$C$4+B72-1,99)</f>
        <v>79</v>
      </c>
      <c r="D72" s="55" t="n">
        <f aca="false">Inputs!$C$31</f>
        <v>0.08</v>
      </c>
      <c r="E72" s="15" t="n">
        <f aca="false">R71</f>
        <v>0</v>
      </c>
      <c r="F72" s="56" t="n">
        <f aca="false">Q71</f>
        <v>148129.1076924</v>
      </c>
      <c r="G72" s="56" t="n">
        <f aca="false">IF(AND(MOD(A72-1,12)=0,B72&lt;=Inputs!$C$7,E72=0),Inputs!$C$6,0)</f>
        <v>0</v>
      </c>
      <c r="H72" s="56" t="n">
        <f aca="false">IF(B72=1,G72*Inputs!$C$9,0)</f>
        <v>0</v>
      </c>
      <c r="I72" s="56" t="n">
        <f aca="false">I71+G72</f>
        <v>120000</v>
      </c>
      <c r="J72" s="56" t="n">
        <f aca="false">(F72+G72+H72)*((1+D72)^(1/12)-1)</f>
        <v>953.067139060843</v>
      </c>
      <c r="K72" s="56" t="n">
        <f aca="false">(F72+G72+H72+J72)*(Inputs!$C$14+IF(B72&lt;=10,Inputs!$C$12,Inputs!$C$13))/12</f>
        <v>310.58786423221</v>
      </c>
      <c r="L72" s="56" t="n">
        <f aca="false">IF(OR(E72=1,A72&lt;=Inputs!$C$15),0,MAX(Inputs!$C$8*I72-(F72+G72+H72+J72-K72),0))</f>
        <v>0</v>
      </c>
      <c r="M72" s="56" t="n">
        <f aca="false">L72*INDEX(Rates!$B$2:$C$101,C72+1,IF(Inputs!$C$5="Male",1,2))/1000/12*Inputs!$C$16</f>
        <v>0</v>
      </c>
      <c r="N72" s="56" t="n">
        <f aca="false">IF($V$1=1,MAX(F72+G72+H72+J72-K72-M72,0)*Inputs!$C$22/12,0)</f>
        <v>0</v>
      </c>
      <c r="O72" s="56" t="n">
        <f aca="false">IF(AND(MOD(A72,12)=0,B72&gt;=Inputs!$C$18),MAX(F72+G72+H72+J72-K72-M72-N72,0)*Inputs!$C$17,0)</f>
        <v>0</v>
      </c>
      <c r="P72" s="56" t="n">
        <f aca="false">F72+G72+H72+J72-K72-M72-N72+O72</f>
        <v>148771.586967229</v>
      </c>
      <c r="Q72" s="56" t="n">
        <f aca="false">IF(OR(E72=1,P72&lt;=0),0,P72)</f>
        <v>148771.586967229</v>
      </c>
      <c r="R72" s="15" t="n">
        <f aca="false">IF(OR(E72=1,AND(P72&lt;=0,I72&gt;0)),1,0)</f>
        <v>0</v>
      </c>
      <c r="S72" s="15" t="n">
        <f aca="false">IF(L72&gt;0,1,0)</f>
        <v>0</v>
      </c>
    </row>
    <row r="73" customFormat="false" ht="15" hidden="false" customHeight="false" outlineLevel="0" collapsed="false">
      <c r="A73" s="15" t="n">
        <v>72</v>
      </c>
      <c r="B73" s="15" t="n">
        <f aca="false">INT((A73-1)/12)+1</f>
        <v>6</v>
      </c>
      <c r="C73" s="15" t="n">
        <f aca="false">MIN(Inputs!$C$4+B73-1,99)</f>
        <v>79</v>
      </c>
      <c r="D73" s="55" t="n">
        <f aca="false">Inputs!$C$31</f>
        <v>0.08</v>
      </c>
      <c r="E73" s="15" t="n">
        <f aca="false">R72</f>
        <v>0</v>
      </c>
      <c r="F73" s="56" t="n">
        <f aca="false">Q72</f>
        <v>148771.586967229</v>
      </c>
      <c r="G73" s="56" t="n">
        <f aca="false">IF(AND(MOD(A73-1,12)=0,B73&lt;=Inputs!$C$7,E73=0),Inputs!$C$6,0)</f>
        <v>0</v>
      </c>
      <c r="H73" s="56" t="n">
        <f aca="false">IF(B73=1,G73*Inputs!$C$9,0)</f>
        <v>0</v>
      </c>
      <c r="I73" s="56" t="n">
        <f aca="false">I72+G73</f>
        <v>120000</v>
      </c>
      <c r="J73" s="56" t="n">
        <f aca="false">(F73+G73+H73)*((1+D73)^(1/12)-1)</f>
        <v>957.200870060144</v>
      </c>
      <c r="K73" s="56" t="n">
        <f aca="false">(F73+G73+H73+J73)*(Inputs!$C$14+IF(B73&lt;=10,Inputs!$C$12,Inputs!$C$13))/12</f>
        <v>311.934974661019</v>
      </c>
      <c r="L73" s="56" t="n">
        <f aca="false">IF(OR(E73=1,A73&lt;=Inputs!$C$15),0,MAX(Inputs!$C$8*I73-(F73+G73+H73+J73-K73),0))</f>
        <v>0</v>
      </c>
      <c r="M73" s="56" t="n">
        <f aca="false">L73*INDEX(Rates!$B$2:$C$101,C73+1,IF(Inputs!$C$5="Male",1,2))/1000/12*Inputs!$C$16</f>
        <v>0</v>
      </c>
      <c r="N73" s="56" t="n">
        <f aca="false">IF($V$1=1,MAX(F73+G73+H73+J73-K73-M73,0)*Inputs!$C$22/12,0)</f>
        <v>0</v>
      </c>
      <c r="O73" s="56" t="n">
        <f aca="false">IF(AND(MOD(A73,12)=0,B73&gt;=Inputs!$C$18),MAX(F73+G73+H73+J73-K73-M73-N73,0)*Inputs!$C$17,0)</f>
        <v>0</v>
      </c>
      <c r="P73" s="56" t="n">
        <f aca="false">F73+G73+H73+J73-K73-M73-N73+O73</f>
        <v>149416.852862628</v>
      </c>
      <c r="Q73" s="56" t="n">
        <f aca="false">IF(OR(E73=1,P73&lt;=0),0,P73)</f>
        <v>149416.852862628</v>
      </c>
      <c r="R73" s="15" t="n">
        <f aca="false">IF(OR(E73=1,AND(P73&lt;=0,I73&gt;0)),1,0)</f>
        <v>0</v>
      </c>
      <c r="S73" s="15" t="n">
        <f aca="false">IF(L73&gt;0,1,0)</f>
        <v>0</v>
      </c>
    </row>
    <row r="74" customFormat="false" ht="15" hidden="false" customHeight="false" outlineLevel="0" collapsed="false">
      <c r="A74" s="15" t="n">
        <v>73</v>
      </c>
      <c r="B74" s="15" t="n">
        <f aca="false">INT((A74-1)/12)+1</f>
        <v>7</v>
      </c>
      <c r="C74" s="15" t="n">
        <f aca="false">MIN(Inputs!$C$4+B74-1,99)</f>
        <v>80</v>
      </c>
      <c r="D74" s="55" t="n">
        <f aca="false">Inputs!$C$31</f>
        <v>0.08</v>
      </c>
      <c r="E74" s="15" t="n">
        <f aca="false">R73</f>
        <v>0</v>
      </c>
      <c r="F74" s="56" t="n">
        <f aca="false">Q73</f>
        <v>149416.852862628</v>
      </c>
      <c r="G74" s="56" t="n">
        <f aca="false">IF(AND(MOD(A74-1,12)=0,B74&lt;=Inputs!$C$7,E74=0),Inputs!$C$6,0)</f>
        <v>0</v>
      </c>
      <c r="H74" s="56" t="n">
        <f aca="false">IF(B74=1,G74*Inputs!$C$9,0)</f>
        <v>0</v>
      </c>
      <c r="I74" s="56" t="n">
        <f aca="false">I73+G74</f>
        <v>120000</v>
      </c>
      <c r="J74" s="56" t="n">
        <f aca="false">(F74+G74+H74)*((1+D74)^(1/12)-1)</f>
        <v>961.352530260101</v>
      </c>
      <c r="K74" s="56" t="n">
        <f aca="false">(F74+G74+H74+J74)*(Inputs!$C$14+IF(B74&lt;=10,Inputs!$C$12,Inputs!$C$13))/12</f>
        <v>313.28792790185</v>
      </c>
      <c r="L74" s="56" t="n">
        <f aca="false">IF(OR(E74=1,A74&lt;=Inputs!$C$15),0,MAX(Inputs!$C$8*I74-(F74+G74+H74+J74-K74),0))</f>
        <v>0</v>
      </c>
      <c r="M74" s="56" t="n">
        <f aca="false">L74*INDEX(Rates!$B$2:$C$101,C74+1,IF(Inputs!$C$5="Male",1,2))/1000/12*Inputs!$C$16</f>
        <v>0</v>
      </c>
      <c r="N74" s="56" t="n">
        <f aca="false">IF($V$1=1,MAX(F74+G74+H74+J74-K74-M74,0)*Inputs!$C$22/12,0)</f>
        <v>0</v>
      </c>
      <c r="O74" s="56" t="n">
        <f aca="false">IF(AND(MOD(A74,12)=0,B74&gt;=Inputs!$C$18),MAX(F74+G74+H74+J74-K74-M74-N74,0)*Inputs!$C$17,0)</f>
        <v>0</v>
      </c>
      <c r="P74" s="56" t="n">
        <f aca="false">F74+G74+H74+J74-K74-M74-N74+O74</f>
        <v>150064.917464986</v>
      </c>
      <c r="Q74" s="56" t="n">
        <f aca="false">IF(OR(E74=1,P74&lt;=0),0,P74)</f>
        <v>150064.917464986</v>
      </c>
      <c r="R74" s="15" t="n">
        <f aca="false">IF(OR(E74=1,AND(P74&lt;=0,I74&gt;0)),1,0)</f>
        <v>0</v>
      </c>
      <c r="S74" s="15" t="n">
        <f aca="false">IF(L74&gt;0,1,0)</f>
        <v>0</v>
      </c>
    </row>
    <row r="75" customFormat="false" ht="15" hidden="false" customHeight="false" outlineLevel="0" collapsed="false">
      <c r="A75" s="15" t="n">
        <v>74</v>
      </c>
      <c r="B75" s="15" t="n">
        <f aca="false">INT((A75-1)/12)+1</f>
        <v>7</v>
      </c>
      <c r="C75" s="15" t="n">
        <f aca="false">MIN(Inputs!$C$4+B75-1,99)</f>
        <v>80</v>
      </c>
      <c r="D75" s="55" t="n">
        <f aca="false">Inputs!$C$31</f>
        <v>0.08</v>
      </c>
      <c r="E75" s="15" t="n">
        <f aca="false">R74</f>
        <v>0</v>
      </c>
      <c r="F75" s="56" t="n">
        <f aca="false">Q74</f>
        <v>150064.917464986</v>
      </c>
      <c r="G75" s="56" t="n">
        <f aca="false">IF(AND(MOD(A75-1,12)=0,B75&lt;=Inputs!$C$7,E75=0),Inputs!$C$6,0)</f>
        <v>0</v>
      </c>
      <c r="H75" s="56" t="n">
        <f aca="false">IF(B75=1,G75*Inputs!$C$9,0)</f>
        <v>0</v>
      </c>
      <c r="I75" s="56" t="n">
        <f aca="false">I74+G75</f>
        <v>120000</v>
      </c>
      <c r="J75" s="56" t="n">
        <f aca="false">(F75+G75+H75)*((1+D75)^(1/12)-1)</f>
        <v>965.522197424901</v>
      </c>
      <c r="K75" s="56" t="n">
        <f aca="false">(F75+G75+H75+J75)*(Inputs!$C$14+IF(B75&lt;=10,Inputs!$C$12,Inputs!$C$13))/12</f>
        <v>314.64674929669</v>
      </c>
      <c r="L75" s="56" t="n">
        <f aca="false">IF(OR(E75=1,A75&lt;=Inputs!$C$15),0,MAX(Inputs!$C$8*I75-(F75+G75+H75+J75-K75),0))</f>
        <v>0</v>
      </c>
      <c r="M75" s="56" t="n">
        <f aca="false">L75*INDEX(Rates!$B$2:$C$101,C75+1,IF(Inputs!$C$5="Male",1,2))/1000/12*Inputs!$C$16</f>
        <v>0</v>
      </c>
      <c r="N75" s="56" t="n">
        <f aca="false">IF($V$1=1,MAX(F75+G75+H75+J75-K75-M75,0)*Inputs!$C$22/12,0)</f>
        <v>0</v>
      </c>
      <c r="O75" s="56" t="n">
        <f aca="false">IF(AND(MOD(A75,12)=0,B75&gt;=Inputs!$C$18),MAX(F75+G75+H75+J75-K75-M75-N75,0)*Inputs!$C$17,0)</f>
        <v>0</v>
      </c>
      <c r="P75" s="56" t="n">
        <f aca="false">F75+G75+H75+J75-K75-M75-N75+O75</f>
        <v>150715.792913114</v>
      </c>
      <c r="Q75" s="56" t="n">
        <f aca="false">IF(OR(E75=1,P75&lt;=0),0,P75)</f>
        <v>150715.792913114</v>
      </c>
      <c r="R75" s="15" t="n">
        <f aca="false">IF(OR(E75=1,AND(P75&lt;=0,I75&gt;0)),1,0)</f>
        <v>0</v>
      </c>
      <c r="S75" s="15" t="n">
        <f aca="false">IF(L75&gt;0,1,0)</f>
        <v>0</v>
      </c>
    </row>
    <row r="76" customFormat="false" ht="15" hidden="false" customHeight="false" outlineLevel="0" collapsed="false">
      <c r="A76" s="15" t="n">
        <v>75</v>
      </c>
      <c r="B76" s="15" t="n">
        <f aca="false">INT((A76-1)/12)+1</f>
        <v>7</v>
      </c>
      <c r="C76" s="15" t="n">
        <f aca="false">MIN(Inputs!$C$4+B76-1,99)</f>
        <v>80</v>
      </c>
      <c r="D76" s="55" t="n">
        <f aca="false">Inputs!$C$31</f>
        <v>0.08</v>
      </c>
      <c r="E76" s="15" t="n">
        <f aca="false">R75</f>
        <v>0</v>
      </c>
      <c r="F76" s="56" t="n">
        <f aca="false">Q75</f>
        <v>150715.792913114</v>
      </c>
      <c r="G76" s="56" t="n">
        <f aca="false">IF(AND(MOD(A76-1,12)=0,B76&lt;=Inputs!$C$7,E76=0),Inputs!$C$6,0)</f>
        <v>0</v>
      </c>
      <c r="H76" s="56" t="n">
        <f aca="false">IF(B76=1,G76*Inputs!$C$9,0)</f>
        <v>0</v>
      </c>
      <c r="I76" s="56" t="n">
        <f aca="false">I75+G76</f>
        <v>120000</v>
      </c>
      <c r="J76" s="56" t="n">
        <f aca="false">(F76+G76+H76)*((1+D76)^(1/12)-1)</f>
        <v>969.70994965602</v>
      </c>
      <c r="K76" s="56" t="n">
        <f aca="false">(F76+G76+H76+J76)*(Inputs!$C$14+IF(B76&lt;=10,Inputs!$C$12,Inputs!$C$13))/12</f>
        <v>316.011464297438</v>
      </c>
      <c r="L76" s="56" t="n">
        <f aca="false">IF(OR(E76=1,A76&lt;=Inputs!$C$15),0,MAX(Inputs!$C$8*I76-(F76+G76+H76+J76-K76),0))</f>
        <v>0</v>
      </c>
      <c r="M76" s="56" t="n">
        <f aca="false">L76*INDEX(Rates!$B$2:$C$101,C76+1,IF(Inputs!$C$5="Male",1,2))/1000/12*Inputs!$C$16</f>
        <v>0</v>
      </c>
      <c r="N76" s="56" t="n">
        <f aca="false">IF($V$1=1,MAX(F76+G76+H76+J76-K76-M76,0)*Inputs!$C$22/12,0)</f>
        <v>0</v>
      </c>
      <c r="O76" s="56" t="n">
        <f aca="false">IF(AND(MOD(A76,12)=0,B76&gt;=Inputs!$C$18),MAX(F76+G76+H76+J76-K76-M76-N76,0)*Inputs!$C$17,0)</f>
        <v>0</v>
      </c>
      <c r="P76" s="56" t="n">
        <f aca="false">F76+G76+H76+J76-K76-M76-N76+O76</f>
        <v>151369.491398473</v>
      </c>
      <c r="Q76" s="56" t="n">
        <f aca="false">IF(OR(E76=1,P76&lt;=0),0,P76)</f>
        <v>151369.491398473</v>
      </c>
      <c r="R76" s="15" t="n">
        <f aca="false">IF(OR(E76=1,AND(P76&lt;=0,I76&gt;0)),1,0)</f>
        <v>0</v>
      </c>
      <c r="S76" s="15" t="n">
        <f aca="false">IF(L76&gt;0,1,0)</f>
        <v>0</v>
      </c>
    </row>
    <row r="77" customFormat="false" ht="15" hidden="false" customHeight="false" outlineLevel="0" collapsed="false">
      <c r="A77" s="15" t="n">
        <v>76</v>
      </c>
      <c r="B77" s="15" t="n">
        <f aca="false">INT((A77-1)/12)+1</f>
        <v>7</v>
      </c>
      <c r="C77" s="15" t="n">
        <f aca="false">MIN(Inputs!$C$4+B77-1,99)</f>
        <v>80</v>
      </c>
      <c r="D77" s="55" t="n">
        <f aca="false">Inputs!$C$31</f>
        <v>0.08</v>
      </c>
      <c r="E77" s="15" t="n">
        <f aca="false">R76</f>
        <v>0</v>
      </c>
      <c r="F77" s="56" t="n">
        <f aca="false">Q76</f>
        <v>151369.491398473</v>
      </c>
      <c r="G77" s="56" t="n">
        <f aca="false">IF(AND(MOD(A77-1,12)=0,B77&lt;=Inputs!$C$7,E77=0),Inputs!$C$6,0)</f>
        <v>0</v>
      </c>
      <c r="H77" s="56" t="n">
        <f aca="false">IF(B77=1,G77*Inputs!$C$9,0)</f>
        <v>0</v>
      </c>
      <c r="I77" s="56" t="n">
        <f aca="false">I76+G77</f>
        <v>120000</v>
      </c>
      <c r="J77" s="56" t="n">
        <f aca="false">(F77+G77+H77)*((1+D77)^(1/12)-1)</f>
        <v>973.91586539368</v>
      </c>
      <c r="K77" s="56" t="n">
        <f aca="false">(F77+G77+H77+J77)*(Inputs!$C$14+IF(B77&lt;=10,Inputs!$C$12,Inputs!$C$13))/12</f>
        <v>317.382098466389</v>
      </c>
      <c r="L77" s="56" t="n">
        <f aca="false">IF(OR(E77=1,A77&lt;=Inputs!$C$15),0,MAX(Inputs!$C$8*I77-(F77+G77+H77+J77-K77),0))</f>
        <v>0</v>
      </c>
      <c r="M77" s="56" t="n">
        <f aca="false">L77*INDEX(Rates!$B$2:$C$101,C77+1,IF(Inputs!$C$5="Male",1,2))/1000/12*Inputs!$C$16</f>
        <v>0</v>
      </c>
      <c r="N77" s="56" t="n">
        <f aca="false">IF($V$1=1,MAX(F77+G77+H77+J77-K77-M77,0)*Inputs!$C$22/12,0)</f>
        <v>0</v>
      </c>
      <c r="O77" s="56" t="n">
        <f aca="false">IF(AND(MOD(A77,12)=0,B77&gt;=Inputs!$C$18),MAX(F77+G77+H77+J77-K77-M77-N77,0)*Inputs!$C$17,0)</f>
        <v>0</v>
      </c>
      <c r="P77" s="56" t="n">
        <f aca="false">F77+G77+H77+J77-K77-M77-N77+O77</f>
        <v>152026.0251654</v>
      </c>
      <c r="Q77" s="56" t="n">
        <f aca="false">IF(OR(E77=1,P77&lt;=0),0,P77)</f>
        <v>152026.0251654</v>
      </c>
      <c r="R77" s="15" t="n">
        <f aca="false">IF(OR(E77=1,AND(P77&lt;=0,I77&gt;0)),1,0)</f>
        <v>0</v>
      </c>
      <c r="S77" s="15" t="n">
        <f aca="false">IF(L77&gt;0,1,0)</f>
        <v>0</v>
      </c>
    </row>
    <row r="78" customFormat="false" ht="15" hidden="false" customHeight="false" outlineLevel="0" collapsed="false">
      <c r="A78" s="15" t="n">
        <v>77</v>
      </c>
      <c r="B78" s="15" t="n">
        <f aca="false">INT((A78-1)/12)+1</f>
        <v>7</v>
      </c>
      <c r="C78" s="15" t="n">
        <f aca="false">MIN(Inputs!$C$4+B78-1,99)</f>
        <v>80</v>
      </c>
      <c r="D78" s="55" t="n">
        <f aca="false">Inputs!$C$31</f>
        <v>0.08</v>
      </c>
      <c r="E78" s="15" t="n">
        <f aca="false">R77</f>
        <v>0</v>
      </c>
      <c r="F78" s="56" t="n">
        <f aca="false">Q77</f>
        <v>152026.0251654</v>
      </c>
      <c r="G78" s="56" t="n">
        <f aca="false">IF(AND(MOD(A78-1,12)=0,B78&lt;=Inputs!$C$7,E78=0),Inputs!$C$6,0)</f>
        <v>0</v>
      </c>
      <c r="H78" s="56" t="n">
        <f aca="false">IF(B78=1,G78*Inputs!$C$9,0)</f>
        <v>0</v>
      </c>
      <c r="I78" s="56" t="n">
        <f aca="false">I77+G78</f>
        <v>120000</v>
      </c>
      <c r="J78" s="56" t="n">
        <f aca="false">(F78+G78+H78)*((1+D78)^(1/12)-1)</f>
        <v>978.140023418325</v>
      </c>
      <c r="K78" s="56" t="n">
        <f aca="false">(F78+G78+H78+J78)*(Inputs!$C$14+IF(B78&lt;=10,Inputs!$C$12,Inputs!$C$13))/12</f>
        <v>318.758677476705</v>
      </c>
      <c r="L78" s="56" t="n">
        <f aca="false">IF(OR(E78=1,A78&lt;=Inputs!$C$15),0,MAX(Inputs!$C$8*I78-(F78+G78+H78+J78-K78),0))</f>
        <v>0</v>
      </c>
      <c r="M78" s="56" t="n">
        <f aca="false">L78*INDEX(Rates!$B$2:$C$101,C78+1,IF(Inputs!$C$5="Male",1,2))/1000/12*Inputs!$C$16</f>
        <v>0</v>
      </c>
      <c r="N78" s="56" t="n">
        <f aca="false">IF($V$1=1,MAX(F78+G78+H78+J78-K78-M78,0)*Inputs!$C$22/12,0)</f>
        <v>0</v>
      </c>
      <c r="O78" s="56" t="n">
        <f aca="false">IF(AND(MOD(A78,12)=0,B78&gt;=Inputs!$C$18),MAX(F78+G78+H78+J78-K78-M78-N78,0)*Inputs!$C$17,0)</f>
        <v>0</v>
      </c>
      <c r="P78" s="56" t="n">
        <f aca="false">F78+G78+H78+J78-K78-M78-N78+O78</f>
        <v>152685.406511342</v>
      </c>
      <c r="Q78" s="56" t="n">
        <f aca="false">IF(OR(E78=1,P78&lt;=0),0,P78)</f>
        <v>152685.406511342</v>
      </c>
      <c r="R78" s="15" t="n">
        <f aca="false">IF(OR(E78=1,AND(P78&lt;=0,I78&gt;0)),1,0)</f>
        <v>0</v>
      </c>
      <c r="S78" s="15" t="n">
        <f aca="false">IF(L78&gt;0,1,0)</f>
        <v>0</v>
      </c>
    </row>
    <row r="79" customFormat="false" ht="15" hidden="false" customHeight="false" outlineLevel="0" collapsed="false">
      <c r="A79" s="15" t="n">
        <v>78</v>
      </c>
      <c r="B79" s="15" t="n">
        <f aca="false">INT((A79-1)/12)+1</f>
        <v>7</v>
      </c>
      <c r="C79" s="15" t="n">
        <f aca="false">MIN(Inputs!$C$4+B79-1,99)</f>
        <v>80</v>
      </c>
      <c r="D79" s="55" t="n">
        <f aca="false">Inputs!$C$31</f>
        <v>0.08</v>
      </c>
      <c r="E79" s="15" t="n">
        <f aca="false">R78</f>
        <v>0</v>
      </c>
      <c r="F79" s="56" t="n">
        <f aca="false">Q78</f>
        <v>152685.406511342</v>
      </c>
      <c r="G79" s="56" t="n">
        <f aca="false">IF(AND(MOD(A79-1,12)=0,B79&lt;=Inputs!$C$7,E79=0),Inputs!$C$6,0)</f>
        <v>0</v>
      </c>
      <c r="H79" s="56" t="n">
        <f aca="false">IF(B79=1,G79*Inputs!$C$9,0)</f>
        <v>0</v>
      </c>
      <c r="I79" s="56" t="n">
        <f aca="false">I78+G79</f>
        <v>120000</v>
      </c>
      <c r="J79" s="56" t="n">
        <f aca="false">(F79+G79+H79)*((1+D79)^(1/12)-1)</f>
        <v>982.382502852088</v>
      </c>
      <c r="K79" s="56" t="n">
        <f aca="false">(F79+G79+H79+J79)*(Inputs!$C$14+IF(B79&lt;=10,Inputs!$C$12,Inputs!$C$13))/12</f>
        <v>320.141227112904</v>
      </c>
      <c r="L79" s="56" t="n">
        <f aca="false">IF(OR(E79=1,A79&lt;=Inputs!$C$15),0,MAX(Inputs!$C$8*I79-(F79+G79+H79+J79-K79),0))</f>
        <v>0</v>
      </c>
      <c r="M79" s="56" t="n">
        <f aca="false">L79*INDEX(Rates!$B$2:$C$101,C79+1,IF(Inputs!$C$5="Male",1,2))/1000/12*Inputs!$C$16</f>
        <v>0</v>
      </c>
      <c r="N79" s="56" t="n">
        <f aca="false">IF($V$1=1,MAX(F79+G79+H79+J79-K79-M79,0)*Inputs!$C$22/12,0)</f>
        <v>0</v>
      </c>
      <c r="O79" s="56" t="n">
        <f aca="false">IF(AND(MOD(A79,12)=0,B79&gt;=Inputs!$C$18),MAX(F79+G79+H79+J79-K79-M79-N79,0)*Inputs!$C$17,0)</f>
        <v>0</v>
      </c>
      <c r="P79" s="56" t="n">
        <f aca="false">F79+G79+H79+J79-K79-M79-N79+O79</f>
        <v>153347.647787081</v>
      </c>
      <c r="Q79" s="56" t="n">
        <f aca="false">IF(OR(E79=1,P79&lt;=0),0,P79)</f>
        <v>153347.647787081</v>
      </c>
      <c r="R79" s="15" t="n">
        <f aca="false">IF(OR(E79=1,AND(P79&lt;=0,I79&gt;0)),1,0)</f>
        <v>0</v>
      </c>
      <c r="S79" s="15" t="n">
        <f aca="false">IF(L79&gt;0,1,0)</f>
        <v>0</v>
      </c>
    </row>
    <row r="80" customFormat="false" ht="15" hidden="false" customHeight="false" outlineLevel="0" collapsed="false">
      <c r="A80" s="15" t="n">
        <v>79</v>
      </c>
      <c r="B80" s="15" t="n">
        <f aca="false">INT((A80-1)/12)+1</f>
        <v>7</v>
      </c>
      <c r="C80" s="15" t="n">
        <f aca="false">MIN(Inputs!$C$4+B80-1,99)</f>
        <v>80</v>
      </c>
      <c r="D80" s="55" t="n">
        <f aca="false">Inputs!$C$31</f>
        <v>0.08</v>
      </c>
      <c r="E80" s="15" t="n">
        <f aca="false">R79</f>
        <v>0</v>
      </c>
      <c r="F80" s="56" t="n">
        <f aca="false">Q79</f>
        <v>153347.647787081</v>
      </c>
      <c r="G80" s="56" t="n">
        <f aca="false">IF(AND(MOD(A80-1,12)=0,B80&lt;=Inputs!$C$7,E80=0),Inputs!$C$6,0)</f>
        <v>0</v>
      </c>
      <c r="H80" s="56" t="n">
        <f aca="false">IF(B80=1,G80*Inputs!$C$9,0)</f>
        <v>0</v>
      </c>
      <c r="I80" s="56" t="n">
        <f aca="false">I79+G80</f>
        <v>120000</v>
      </c>
      <c r="J80" s="56" t="n">
        <f aca="false">(F80+G80+H80)*((1+D80)^(1/12)-1)</f>
        <v>986.643383160281</v>
      </c>
      <c r="K80" s="56" t="n">
        <f aca="false">(F80+G80+H80+J80)*(Inputs!$C$14+IF(B80&lt;=10,Inputs!$C$12,Inputs!$C$13))/12</f>
        <v>321.529773271336</v>
      </c>
      <c r="L80" s="56" t="n">
        <f aca="false">IF(OR(E80=1,A80&lt;=Inputs!$C$15),0,MAX(Inputs!$C$8*I80-(F80+G80+H80+J80-K80),0))</f>
        <v>0</v>
      </c>
      <c r="M80" s="56" t="n">
        <f aca="false">L80*INDEX(Rates!$B$2:$C$101,C80+1,IF(Inputs!$C$5="Male",1,2))/1000/12*Inputs!$C$16</f>
        <v>0</v>
      </c>
      <c r="N80" s="56" t="n">
        <f aca="false">IF($V$1=1,MAX(F80+G80+H80+J80-K80-M80,0)*Inputs!$C$22/12,0)</f>
        <v>0</v>
      </c>
      <c r="O80" s="56" t="n">
        <f aca="false">IF(AND(MOD(A80,12)=0,B80&gt;=Inputs!$C$18),MAX(F80+G80+H80+J80-K80-M80-N80,0)*Inputs!$C$17,0)</f>
        <v>0</v>
      </c>
      <c r="P80" s="56" t="n">
        <f aca="false">F80+G80+H80+J80-K80-M80-N80+O80</f>
        <v>154012.76139697</v>
      </c>
      <c r="Q80" s="56" t="n">
        <f aca="false">IF(OR(E80=1,P80&lt;=0),0,P80)</f>
        <v>154012.76139697</v>
      </c>
      <c r="R80" s="15" t="n">
        <f aca="false">IF(OR(E80=1,AND(P80&lt;=0,I80&gt;0)),1,0)</f>
        <v>0</v>
      </c>
      <c r="S80" s="15" t="n">
        <f aca="false">IF(L80&gt;0,1,0)</f>
        <v>0</v>
      </c>
    </row>
    <row r="81" customFormat="false" ht="15" hidden="false" customHeight="false" outlineLevel="0" collapsed="false">
      <c r="A81" s="15" t="n">
        <v>80</v>
      </c>
      <c r="B81" s="15" t="n">
        <f aca="false">INT((A81-1)/12)+1</f>
        <v>7</v>
      </c>
      <c r="C81" s="15" t="n">
        <f aca="false">MIN(Inputs!$C$4+B81-1,99)</f>
        <v>80</v>
      </c>
      <c r="D81" s="55" t="n">
        <f aca="false">Inputs!$C$31</f>
        <v>0.08</v>
      </c>
      <c r="E81" s="15" t="n">
        <f aca="false">R80</f>
        <v>0</v>
      </c>
      <c r="F81" s="56" t="n">
        <f aca="false">Q80</f>
        <v>154012.76139697</v>
      </c>
      <c r="G81" s="56" t="n">
        <f aca="false">IF(AND(MOD(A81-1,12)=0,B81&lt;=Inputs!$C$7,E81=0),Inputs!$C$6,0)</f>
        <v>0</v>
      </c>
      <c r="H81" s="56" t="n">
        <f aca="false">IF(B81=1,G81*Inputs!$C$9,0)</f>
        <v>0</v>
      </c>
      <c r="I81" s="56" t="n">
        <f aca="false">I80+G81</f>
        <v>120000</v>
      </c>
      <c r="J81" s="56" t="n">
        <f aca="false">(F81+G81+H81)*((1+D81)^(1/12)-1)</f>
        <v>990.922744152879</v>
      </c>
      <c r="K81" s="56" t="n">
        <f aca="false">(F81+G81+H81+J81)*(Inputs!$C$14+IF(B81&lt;=10,Inputs!$C$12,Inputs!$C$13))/12</f>
        <v>322.924341960673</v>
      </c>
      <c r="L81" s="56" t="n">
        <f aca="false">IF(OR(E81=1,A81&lt;=Inputs!$C$15),0,MAX(Inputs!$C$8*I81-(F81+G81+H81+J81-K81),0))</f>
        <v>0</v>
      </c>
      <c r="M81" s="56" t="n">
        <f aca="false">L81*INDEX(Rates!$B$2:$C$101,C81+1,IF(Inputs!$C$5="Male",1,2))/1000/12*Inputs!$C$16</f>
        <v>0</v>
      </c>
      <c r="N81" s="56" t="n">
        <f aca="false">IF($V$1=1,MAX(F81+G81+H81+J81-K81-M81,0)*Inputs!$C$22/12,0)</f>
        <v>0</v>
      </c>
      <c r="O81" s="56" t="n">
        <f aca="false">IF(AND(MOD(A81,12)=0,B81&gt;=Inputs!$C$18),MAX(F81+G81+H81+J81-K81-M81-N81,0)*Inputs!$C$17,0)</f>
        <v>0</v>
      </c>
      <c r="P81" s="56" t="n">
        <f aca="false">F81+G81+H81+J81-K81-M81-N81+O81</f>
        <v>154680.759799162</v>
      </c>
      <c r="Q81" s="56" t="n">
        <f aca="false">IF(OR(E81=1,P81&lt;=0),0,P81)</f>
        <v>154680.759799162</v>
      </c>
      <c r="R81" s="15" t="n">
        <f aca="false">IF(OR(E81=1,AND(P81&lt;=0,I81&gt;0)),1,0)</f>
        <v>0</v>
      </c>
      <c r="S81" s="15" t="n">
        <f aca="false">IF(L81&gt;0,1,0)</f>
        <v>0</v>
      </c>
    </row>
    <row r="82" customFormat="false" ht="15" hidden="false" customHeight="false" outlineLevel="0" collapsed="false">
      <c r="A82" s="15" t="n">
        <v>81</v>
      </c>
      <c r="B82" s="15" t="n">
        <f aca="false">INT((A82-1)/12)+1</f>
        <v>7</v>
      </c>
      <c r="C82" s="15" t="n">
        <f aca="false">MIN(Inputs!$C$4+B82-1,99)</f>
        <v>80</v>
      </c>
      <c r="D82" s="55" t="n">
        <f aca="false">Inputs!$C$31</f>
        <v>0.08</v>
      </c>
      <c r="E82" s="15" t="n">
        <f aca="false">R81</f>
        <v>0</v>
      </c>
      <c r="F82" s="56" t="n">
        <f aca="false">Q81</f>
        <v>154680.759799162</v>
      </c>
      <c r="G82" s="56" t="n">
        <f aca="false">IF(AND(MOD(A82-1,12)=0,B82&lt;=Inputs!$C$7,E82=0),Inputs!$C$6,0)</f>
        <v>0</v>
      </c>
      <c r="H82" s="56" t="n">
        <f aca="false">IF(B82=1,G82*Inputs!$C$9,0)</f>
        <v>0</v>
      </c>
      <c r="I82" s="56" t="n">
        <f aca="false">I81+G82</f>
        <v>120000</v>
      </c>
      <c r="J82" s="56" t="n">
        <f aca="false">(F82+G82+H82)*((1+D82)^(1/12)-1)</f>
        <v>995.220665986018</v>
      </c>
      <c r="K82" s="56" t="n">
        <f aca="false">(F82+G82+H82+J82)*(Inputs!$C$14+IF(B82&lt;=10,Inputs!$C$12,Inputs!$C$13))/12</f>
        <v>324.324959302392</v>
      </c>
      <c r="L82" s="56" t="n">
        <f aca="false">IF(OR(E82=1,A82&lt;=Inputs!$C$15),0,MAX(Inputs!$C$8*I82-(F82+G82+H82+J82-K82),0))</f>
        <v>0</v>
      </c>
      <c r="M82" s="56" t="n">
        <f aca="false">L82*INDEX(Rates!$B$2:$C$101,C82+1,IF(Inputs!$C$5="Male",1,2))/1000/12*Inputs!$C$16</f>
        <v>0</v>
      </c>
      <c r="N82" s="56" t="n">
        <f aca="false">IF($V$1=1,MAX(F82+G82+H82+J82-K82-M82,0)*Inputs!$C$22/12,0)</f>
        <v>0</v>
      </c>
      <c r="O82" s="56" t="n">
        <f aca="false">IF(AND(MOD(A82,12)=0,B82&gt;=Inputs!$C$18),MAX(F82+G82+H82+J82-K82-M82-N82,0)*Inputs!$C$17,0)</f>
        <v>0</v>
      </c>
      <c r="P82" s="56" t="n">
        <f aca="false">F82+G82+H82+J82-K82-M82-N82+O82</f>
        <v>155351.655505846</v>
      </c>
      <c r="Q82" s="56" t="n">
        <f aca="false">IF(OR(E82=1,P82&lt;=0),0,P82)</f>
        <v>155351.655505846</v>
      </c>
      <c r="R82" s="15" t="n">
        <f aca="false">IF(OR(E82=1,AND(P82&lt;=0,I82&gt;0)),1,0)</f>
        <v>0</v>
      </c>
      <c r="S82" s="15" t="n">
        <f aca="false">IF(L82&gt;0,1,0)</f>
        <v>0</v>
      </c>
    </row>
    <row r="83" customFormat="false" ht="15" hidden="false" customHeight="false" outlineLevel="0" collapsed="false">
      <c r="A83" s="15" t="n">
        <v>82</v>
      </c>
      <c r="B83" s="15" t="n">
        <f aca="false">INT((A83-1)/12)+1</f>
        <v>7</v>
      </c>
      <c r="C83" s="15" t="n">
        <f aca="false">MIN(Inputs!$C$4+B83-1,99)</f>
        <v>80</v>
      </c>
      <c r="D83" s="55" t="n">
        <f aca="false">Inputs!$C$31</f>
        <v>0.08</v>
      </c>
      <c r="E83" s="15" t="n">
        <f aca="false">R82</f>
        <v>0</v>
      </c>
      <c r="F83" s="56" t="n">
        <f aca="false">Q82</f>
        <v>155351.655505846</v>
      </c>
      <c r="G83" s="56" t="n">
        <f aca="false">IF(AND(MOD(A83-1,12)=0,B83&lt;=Inputs!$C$7,E83=0),Inputs!$C$6,0)</f>
        <v>0</v>
      </c>
      <c r="H83" s="56" t="n">
        <f aca="false">IF(B83=1,G83*Inputs!$C$9,0)</f>
        <v>0</v>
      </c>
      <c r="I83" s="56" t="n">
        <f aca="false">I82+G83</f>
        <v>120000</v>
      </c>
      <c r="J83" s="56" t="n">
        <f aca="false">(F83+G83+H83)*((1+D83)^(1/12)-1)</f>
        <v>999.537229163493</v>
      </c>
      <c r="K83" s="56" t="n">
        <f aca="false">(F83+G83+H83+J83)*(Inputs!$C$14+IF(B83&lt;=10,Inputs!$C$12,Inputs!$C$13))/12</f>
        <v>325.73165153127</v>
      </c>
      <c r="L83" s="56" t="n">
        <f aca="false">IF(OR(E83=1,A83&lt;=Inputs!$C$15),0,MAX(Inputs!$C$8*I83-(F83+G83+H83+J83-K83),0))</f>
        <v>0</v>
      </c>
      <c r="M83" s="56" t="n">
        <f aca="false">L83*INDEX(Rates!$B$2:$C$101,C83+1,IF(Inputs!$C$5="Male",1,2))/1000/12*Inputs!$C$16</f>
        <v>0</v>
      </c>
      <c r="N83" s="56" t="n">
        <f aca="false">IF($V$1=1,MAX(F83+G83+H83+J83-K83-M83,0)*Inputs!$C$22/12,0)</f>
        <v>0</v>
      </c>
      <c r="O83" s="56" t="n">
        <f aca="false">IF(AND(MOD(A83,12)=0,B83&gt;=Inputs!$C$18),MAX(F83+G83+H83+J83-K83-M83-N83,0)*Inputs!$C$17,0)</f>
        <v>0</v>
      </c>
      <c r="P83" s="56" t="n">
        <f aca="false">F83+G83+H83+J83-K83-M83-N83+O83</f>
        <v>156025.461083478</v>
      </c>
      <c r="Q83" s="56" t="n">
        <f aca="false">IF(OR(E83=1,P83&lt;=0),0,P83)</f>
        <v>156025.461083478</v>
      </c>
      <c r="R83" s="15" t="n">
        <f aca="false">IF(OR(E83=1,AND(P83&lt;=0,I83&gt;0)),1,0)</f>
        <v>0</v>
      </c>
      <c r="S83" s="15" t="n">
        <f aca="false">IF(L83&gt;0,1,0)</f>
        <v>0</v>
      </c>
    </row>
    <row r="84" customFormat="false" ht="15" hidden="false" customHeight="false" outlineLevel="0" collapsed="false">
      <c r="A84" s="15" t="n">
        <v>83</v>
      </c>
      <c r="B84" s="15" t="n">
        <f aca="false">INT((A84-1)/12)+1</f>
        <v>7</v>
      </c>
      <c r="C84" s="15" t="n">
        <f aca="false">MIN(Inputs!$C$4+B84-1,99)</f>
        <v>80</v>
      </c>
      <c r="D84" s="55" t="n">
        <f aca="false">Inputs!$C$31</f>
        <v>0.08</v>
      </c>
      <c r="E84" s="15" t="n">
        <f aca="false">R83</f>
        <v>0</v>
      </c>
      <c r="F84" s="56" t="n">
        <f aca="false">Q83</f>
        <v>156025.461083478</v>
      </c>
      <c r="G84" s="56" t="n">
        <f aca="false">IF(AND(MOD(A84-1,12)=0,B84&lt;=Inputs!$C$7,E84=0),Inputs!$C$6,0)</f>
        <v>0</v>
      </c>
      <c r="H84" s="56" t="n">
        <f aca="false">IF(B84=1,G84*Inputs!$C$9,0)</f>
        <v>0</v>
      </c>
      <c r="I84" s="56" t="n">
        <f aca="false">I83+G84</f>
        <v>120000</v>
      </c>
      <c r="J84" s="56" t="n">
        <f aca="false">(F84+G84+H84)*((1+D84)^(1/12)-1)</f>
        <v>1003.87251453827</v>
      </c>
      <c r="K84" s="56" t="n">
        <f aca="false">(F84+G84+H84+J84)*(Inputs!$C$14+IF(B84&lt;=10,Inputs!$C$12,Inputs!$C$13))/12</f>
        <v>327.144444995867</v>
      </c>
      <c r="L84" s="56" t="n">
        <f aca="false">IF(OR(E84=1,A84&lt;=Inputs!$C$15),0,MAX(Inputs!$C$8*I84-(F84+G84+H84+J84-K84),0))</f>
        <v>0</v>
      </c>
      <c r="M84" s="56" t="n">
        <f aca="false">L84*INDEX(Rates!$B$2:$C$101,C84+1,IF(Inputs!$C$5="Male",1,2))/1000/12*Inputs!$C$16</f>
        <v>0</v>
      </c>
      <c r="N84" s="56" t="n">
        <f aca="false">IF($V$1=1,MAX(F84+G84+H84+J84-K84-M84,0)*Inputs!$C$22/12,0)</f>
        <v>0</v>
      </c>
      <c r="O84" s="56" t="n">
        <f aca="false">IF(AND(MOD(A84,12)=0,B84&gt;=Inputs!$C$18),MAX(F84+G84+H84+J84-K84-M84-N84,0)*Inputs!$C$17,0)</f>
        <v>0</v>
      </c>
      <c r="P84" s="56" t="n">
        <f aca="false">F84+G84+H84+J84-K84-M84-N84+O84</f>
        <v>156702.189153021</v>
      </c>
      <c r="Q84" s="56" t="n">
        <f aca="false">IF(OR(E84=1,P84&lt;=0),0,P84)</f>
        <v>156702.189153021</v>
      </c>
      <c r="R84" s="15" t="n">
        <f aca="false">IF(OR(E84=1,AND(P84&lt;=0,I84&gt;0)),1,0)</f>
        <v>0</v>
      </c>
      <c r="S84" s="15" t="n">
        <f aca="false">IF(L84&gt;0,1,0)</f>
        <v>0</v>
      </c>
    </row>
    <row r="85" customFormat="false" ht="15" hidden="false" customHeight="false" outlineLevel="0" collapsed="false">
      <c r="A85" s="15" t="n">
        <v>84</v>
      </c>
      <c r="B85" s="15" t="n">
        <f aca="false">INT((A85-1)/12)+1</f>
        <v>7</v>
      </c>
      <c r="C85" s="15" t="n">
        <f aca="false">MIN(Inputs!$C$4+B85-1,99)</f>
        <v>80</v>
      </c>
      <c r="D85" s="55" t="n">
        <f aca="false">Inputs!$C$31</f>
        <v>0.08</v>
      </c>
      <c r="E85" s="15" t="n">
        <f aca="false">R84</f>
        <v>0</v>
      </c>
      <c r="F85" s="56" t="n">
        <f aca="false">Q84</f>
        <v>156702.189153021</v>
      </c>
      <c r="G85" s="56" t="n">
        <f aca="false">IF(AND(MOD(A85-1,12)=0,B85&lt;=Inputs!$C$7,E85=0),Inputs!$C$6,0)</f>
        <v>0</v>
      </c>
      <c r="H85" s="56" t="n">
        <f aca="false">IF(B85=1,G85*Inputs!$C$9,0)</f>
        <v>0</v>
      </c>
      <c r="I85" s="56" t="n">
        <f aca="false">I84+G85</f>
        <v>120000</v>
      </c>
      <c r="J85" s="56" t="n">
        <f aca="false">(F85+G85+H85)*((1+D85)^(1/12)-1)</f>
        <v>1008.22660331399</v>
      </c>
      <c r="K85" s="56" t="n">
        <f aca="false">(F85+G85+H85+J85)*(Inputs!$C$14+IF(B85&lt;=10,Inputs!$C$12,Inputs!$C$13))/12</f>
        <v>328.56336615903</v>
      </c>
      <c r="L85" s="56" t="n">
        <f aca="false">IF(OR(E85=1,A85&lt;=Inputs!$C$15),0,MAX(Inputs!$C$8*I85-(F85+G85+H85+J85-K85),0))</f>
        <v>0</v>
      </c>
      <c r="M85" s="56" t="n">
        <f aca="false">L85*INDEX(Rates!$B$2:$C$101,C85+1,IF(Inputs!$C$5="Male",1,2))/1000/12*Inputs!$C$16</f>
        <v>0</v>
      </c>
      <c r="N85" s="56" t="n">
        <f aca="false">IF($V$1=1,MAX(F85+G85+H85+J85-K85-M85,0)*Inputs!$C$22/12,0)</f>
        <v>0</v>
      </c>
      <c r="O85" s="56" t="n">
        <f aca="false">IF(AND(MOD(A85,12)=0,B85&gt;=Inputs!$C$18),MAX(F85+G85+H85+J85-K85-M85-N85,0)*Inputs!$C$17,0)</f>
        <v>0</v>
      </c>
      <c r="P85" s="56" t="n">
        <f aca="false">F85+G85+H85+J85-K85-M85-N85+O85</f>
        <v>157381.852390175</v>
      </c>
      <c r="Q85" s="56" t="n">
        <f aca="false">IF(OR(E85=1,P85&lt;=0),0,P85)</f>
        <v>157381.852390175</v>
      </c>
      <c r="R85" s="15" t="n">
        <f aca="false">IF(OR(E85=1,AND(P85&lt;=0,I85&gt;0)),1,0)</f>
        <v>0</v>
      </c>
      <c r="S85" s="15" t="n">
        <f aca="false">IF(L85&gt;0,1,0)</f>
        <v>0</v>
      </c>
    </row>
    <row r="86" customFormat="false" ht="15" hidden="false" customHeight="false" outlineLevel="0" collapsed="false">
      <c r="A86" s="15" t="n">
        <v>85</v>
      </c>
      <c r="B86" s="15" t="n">
        <f aca="false">INT((A86-1)/12)+1</f>
        <v>8</v>
      </c>
      <c r="C86" s="15" t="n">
        <f aca="false">MIN(Inputs!$C$4+B86-1,99)</f>
        <v>81</v>
      </c>
      <c r="D86" s="55" t="n">
        <f aca="false">Inputs!$C$31</f>
        <v>0.08</v>
      </c>
      <c r="E86" s="15" t="n">
        <f aca="false">R85</f>
        <v>0</v>
      </c>
      <c r="F86" s="56" t="n">
        <f aca="false">Q85</f>
        <v>157381.852390175</v>
      </c>
      <c r="G86" s="56" t="n">
        <f aca="false">IF(AND(MOD(A86-1,12)=0,B86&lt;=Inputs!$C$7,E86=0),Inputs!$C$6,0)</f>
        <v>0</v>
      </c>
      <c r="H86" s="56" t="n">
        <f aca="false">IF(B86=1,G86*Inputs!$C$9,0)</f>
        <v>0</v>
      </c>
      <c r="I86" s="56" t="n">
        <f aca="false">I85+G86</f>
        <v>120000</v>
      </c>
      <c r="J86" s="56" t="n">
        <f aca="false">(F86+G86+H86)*((1+D86)^(1/12)-1)</f>
        <v>1012.5995770465</v>
      </c>
      <c r="K86" s="56" t="n">
        <f aca="false">(F86+G86+H86+J86)*(Inputs!$C$14+IF(B86&lt;=10,Inputs!$C$12,Inputs!$C$13))/12</f>
        <v>329.988441598379</v>
      </c>
      <c r="L86" s="56" t="n">
        <f aca="false">IF(OR(E86=1,A86&lt;=Inputs!$C$15),0,MAX(Inputs!$C$8*I86-(F86+G86+H86+J86-K86),0))</f>
        <v>0</v>
      </c>
      <c r="M86" s="56" t="n">
        <f aca="false">L86*INDEX(Rates!$B$2:$C$101,C86+1,IF(Inputs!$C$5="Male",1,2))/1000/12*Inputs!$C$16</f>
        <v>0</v>
      </c>
      <c r="N86" s="56" t="n">
        <f aca="false">IF($V$1=1,MAX(F86+G86+H86+J86-K86-M86,0)*Inputs!$C$22/12,0)</f>
        <v>0</v>
      </c>
      <c r="O86" s="56" t="n">
        <f aca="false">IF(AND(MOD(A86,12)=0,B86&gt;=Inputs!$C$18),MAX(F86+G86+H86+J86-K86-M86-N86,0)*Inputs!$C$17,0)</f>
        <v>0</v>
      </c>
      <c r="P86" s="56" t="n">
        <f aca="false">F86+G86+H86+J86-K86-M86-N86+O86</f>
        <v>158064.463525624</v>
      </c>
      <c r="Q86" s="56" t="n">
        <f aca="false">IF(OR(E86=1,P86&lt;=0),0,P86)</f>
        <v>158064.463525624</v>
      </c>
      <c r="R86" s="15" t="n">
        <f aca="false">IF(OR(E86=1,AND(P86&lt;=0,I86&gt;0)),1,0)</f>
        <v>0</v>
      </c>
      <c r="S86" s="15" t="n">
        <f aca="false">IF(L86&gt;0,1,0)</f>
        <v>0</v>
      </c>
    </row>
    <row r="87" customFormat="false" ht="15" hidden="false" customHeight="false" outlineLevel="0" collapsed="false">
      <c r="A87" s="15" t="n">
        <v>86</v>
      </c>
      <c r="B87" s="15" t="n">
        <f aca="false">INT((A87-1)/12)+1</f>
        <v>8</v>
      </c>
      <c r="C87" s="15" t="n">
        <f aca="false">MIN(Inputs!$C$4+B87-1,99)</f>
        <v>81</v>
      </c>
      <c r="D87" s="55" t="n">
        <f aca="false">Inputs!$C$31</f>
        <v>0.08</v>
      </c>
      <c r="E87" s="15" t="n">
        <f aca="false">R86</f>
        <v>0</v>
      </c>
      <c r="F87" s="56" t="n">
        <f aca="false">Q86</f>
        <v>158064.463525624</v>
      </c>
      <c r="G87" s="56" t="n">
        <f aca="false">IF(AND(MOD(A87-1,12)=0,B87&lt;=Inputs!$C$7,E87=0),Inputs!$C$6,0)</f>
        <v>0</v>
      </c>
      <c r="H87" s="56" t="n">
        <f aca="false">IF(B87=1,G87*Inputs!$C$9,0)</f>
        <v>0</v>
      </c>
      <c r="I87" s="56" t="n">
        <f aca="false">I86+G87</f>
        <v>120000</v>
      </c>
      <c r="J87" s="56" t="n">
        <f aca="false">(F87+G87+H87)*((1+D87)^(1/12)-1)</f>
        <v>1016.9915176454</v>
      </c>
      <c r="K87" s="56" t="n">
        <f aca="false">(F87+G87+H87+J87)*(Inputs!$C$14+IF(B87&lt;=10,Inputs!$C$12,Inputs!$C$13))/12</f>
        <v>331.41969800681</v>
      </c>
      <c r="L87" s="56" t="n">
        <f aca="false">IF(OR(E87=1,A87&lt;=Inputs!$C$15),0,MAX(Inputs!$C$8*I87-(F87+G87+H87+J87-K87),0))</f>
        <v>0</v>
      </c>
      <c r="M87" s="56" t="n">
        <f aca="false">L87*INDEX(Rates!$B$2:$C$101,C87+1,IF(Inputs!$C$5="Male",1,2))/1000/12*Inputs!$C$16</f>
        <v>0</v>
      </c>
      <c r="N87" s="56" t="n">
        <f aca="false">IF($V$1=1,MAX(F87+G87+H87+J87-K87-M87,0)*Inputs!$C$22/12,0)</f>
        <v>0</v>
      </c>
      <c r="O87" s="56" t="n">
        <f aca="false">IF(AND(MOD(A87,12)=0,B87&gt;=Inputs!$C$18),MAX(F87+G87+H87+J87-K87-M87-N87,0)*Inputs!$C$17,0)</f>
        <v>0</v>
      </c>
      <c r="P87" s="56" t="n">
        <f aca="false">F87+G87+H87+J87-K87-M87-N87+O87</f>
        <v>158750.035345262</v>
      </c>
      <c r="Q87" s="56" t="n">
        <f aca="false">IF(OR(E87=1,P87&lt;=0),0,P87)</f>
        <v>158750.035345262</v>
      </c>
      <c r="R87" s="15" t="n">
        <f aca="false">IF(OR(E87=1,AND(P87&lt;=0,I87&gt;0)),1,0)</f>
        <v>0</v>
      </c>
      <c r="S87" s="15" t="n">
        <f aca="false">IF(L87&gt;0,1,0)</f>
        <v>0</v>
      </c>
    </row>
    <row r="88" customFormat="false" ht="15" hidden="false" customHeight="false" outlineLevel="0" collapsed="false">
      <c r="A88" s="15" t="n">
        <v>87</v>
      </c>
      <c r="B88" s="15" t="n">
        <f aca="false">INT((A88-1)/12)+1</f>
        <v>8</v>
      </c>
      <c r="C88" s="15" t="n">
        <f aca="false">MIN(Inputs!$C$4+B88-1,99)</f>
        <v>81</v>
      </c>
      <c r="D88" s="55" t="n">
        <f aca="false">Inputs!$C$31</f>
        <v>0.08</v>
      </c>
      <c r="E88" s="15" t="n">
        <f aca="false">R87</f>
        <v>0</v>
      </c>
      <c r="F88" s="56" t="n">
        <f aca="false">Q87</f>
        <v>158750.035345262</v>
      </c>
      <c r="G88" s="56" t="n">
        <f aca="false">IF(AND(MOD(A88-1,12)=0,B88&lt;=Inputs!$C$7,E88=0),Inputs!$C$6,0)</f>
        <v>0</v>
      </c>
      <c r="H88" s="56" t="n">
        <f aca="false">IF(B88=1,G88*Inputs!$C$9,0)</f>
        <v>0</v>
      </c>
      <c r="I88" s="56" t="n">
        <f aca="false">I87+G88</f>
        <v>120000</v>
      </c>
      <c r="J88" s="56" t="n">
        <f aca="false">(F88+G88+H88)*((1+D88)^(1/12)-1)</f>
        <v>1021.40250737553</v>
      </c>
      <c r="K88" s="56" t="n">
        <f aca="false">(F88+G88+H88+J88)*(Inputs!$C$14+IF(B88&lt;=10,Inputs!$C$12,Inputs!$C$13))/12</f>
        <v>332.857162192995</v>
      </c>
      <c r="L88" s="56" t="n">
        <f aca="false">IF(OR(E88=1,A88&lt;=Inputs!$C$15),0,MAX(Inputs!$C$8*I88-(F88+G88+H88+J88-K88),0))</f>
        <v>0</v>
      </c>
      <c r="M88" s="56" t="n">
        <f aca="false">L88*INDEX(Rates!$B$2:$C$101,C88+1,IF(Inputs!$C$5="Male",1,2))/1000/12*Inputs!$C$16</f>
        <v>0</v>
      </c>
      <c r="N88" s="56" t="n">
        <f aca="false">IF($V$1=1,MAX(F88+G88+H88+J88-K88-M88,0)*Inputs!$C$22/12,0)</f>
        <v>0</v>
      </c>
      <c r="O88" s="56" t="n">
        <f aca="false">IF(AND(MOD(A88,12)=0,B88&gt;=Inputs!$C$18),MAX(F88+G88+H88+J88-K88-M88-N88,0)*Inputs!$C$17,0)</f>
        <v>0</v>
      </c>
      <c r="P88" s="56" t="n">
        <f aca="false">F88+G88+H88+J88-K88-M88-N88+O88</f>
        <v>159438.580690445</v>
      </c>
      <c r="Q88" s="56" t="n">
        <f aca="false">IF(OR(E88=1,P88&lt;=0),0,P88)</f>
        <v>159438.580690445</v>
      </c>
      <c r="R88" s="15" t="n">
        <f aca="false">IF(OR(E88=1,AND(P88&lt;=0,I88&gt;0)),1,0)</f>
        <v>0</v>
      </c>
      <c r="S88" s="15" t="n">
        <f aca="false">IF(L88&gt;0,1,0)</f>
        <v>0</v>
      </c>
    </row>
    <row r="89" customFormat="false" ht="15" hidden="false" customHeight="false" outlineLevel="0" collapsed="false">
      <c r="A89" s="15" t="n">
        <v>88</v>
      </c>
      <c r="B89" s="15" t="n">
        <f aca="false">INT((A89-1)/12)+1</f>
        <v>8</v>
      </c>
      <c r="C89" s="15" t="n">
        <f aca="false">MIN(Inputs!$C$4+B89-1,99)</f>
        <v>81</v>
      </c>
      <c r="D89" s="55" t="n">
        <f aca="false">Inputs!$C$31</f>
        <v>0.08</v>
      </c>
      <c r="E89" s="15" t="n">
        <f aca="false">R88</f>
        <v>0</v>
      </c>
      <c r="F89" s="56" t="n">
        <f aca="false">Q88</f>
        <v>159438.580690445</v>
      </c>
      <c r="G89" s="56" t="n">
        <f aca="false">IF(AND(MOD(A89-1,12)=0,B89&lt;=Inputs!$C$7,E89=0),Inputs!$C$6,0)</f>
        <v>0</v>
      </c>
      <c r="H89" s="56" t="n">
        <f aca="false">IF(B89=1,G89*Inputs!$C$9,0)</f>
        <v>0</v>
      </c>
      <c r="I89" s="56" t="n">
        <f aca="false">I88+G89</f>
        <v>120000</v>
      </c>
      <c r="J89" s="56" t="n">
        <f aca="false">(F89+G89+H89)*((1+D89)^(1/12)-1)</f>
        <v>1025.83262885853</v>
      </c>
      <c r="K89" s="56" t="n">
        <f aca="false">(F89+G89+H89+J89)*(Inputs!$C$14+IF(B89&lt;=10,Inputs!$C$12,Inputs!$C$13))/12</f>
        <v>334.300861081882</v>
      </c>
      <c r="L89" s="56" t="n">
        <f aca="false">IF(OR(E89=1,A89&lt;=Inputs!$C$15),0,MAX(Inputs!$C$8*I89-(F89+G89+H89+J89-K89),0))</f>
        <v>0</v>
      </c>
      <c r="M89" s="56" t="n">
        <f aca="false">L89*INDEX(Rates!$B$2:$C$101,C89+1,IF(Inputs!$C$5="Male",1,2))/1000/12*Inputs!$C$16</f>
        <v>0</v>
      </c>
      <c r="N89" s="56" t="n">
        <f aca="false">IF($V$1=1,MAX(F89+G89+H89+J89-K89-M89,0)*Inputs!$C$22/12,0)</f>
        <v>0</v>
      </c>
      <c r="O89" s="56" t="n">
        <f aca="false">IF(AND(MOD(A89,12)=0,B89&gt;=Inputs!$C$18),MAX(F89+G89+H89+J89-K89-M89-N89,0)*Inputs!$C$17,0)</f>
        <v>0</v>
      </c>
      <c r="P89" s="56" t="n">
        <f aca="false">F89+G89+H89+J89-K89-M89-N89+O89</f>
        <v>160130.112458221</v>
      </c>
      <c r="Q89" s="56" t="n">
        <f aca="false">IF(OR(E89=1,P89&lt;=0),0,P89)</f>
        <v>160130.112458221</v>
      </c>
      <c r="R89" s="15" t="n">
        <f aca="false">IF(OR(E89=1,AND(P89&lt;=0,I89&gt;0)),1,0)</f>
        <v>0</v>
      </c>
      <c r="S89" s="15" t="n">
        <f aca="false">IF(L89&gt;0,1,0)</f>
        <v>0</v>
      </c>
    </row>
    <row r="90" customFormat="false" ht="15" hidden="false" customHeight="false" outlineLevel="0" collapsed="false">
      <c r="A90" s="15" t="n">
        <v>89</v>
      </c>
      <c r="B90" s="15" t="n">
        <f aca="false">INT((A90-1)/12)+1</f>
        <v>8</v>
      </c>
      <c r="C90" s="15" t="n">
        <f aca="false">MIN(Inputs!$C$4+B90-1,99)</f>
        <v>81</v>
      </c>
      <c r="D90" s="55" t="n">
        <f aca="false">Inputs!$C$31</f>
        <v>0.08</v>
      </c>
      <c r="E90" s="15" t="n">
        <f aca="false">R89</f>
        <v>0</v>
      </c>
      <c r="F90" s="56" t="n">
        <f aca="false">Q89</f>
        <v>160130.112458221</v>
      </c>
      <c r="G90" s="56" t="n">
        <f aca="false">IF(AND(MOD(A90-1,12)=0,B90&lt;=Inputs!$C$7,E90=0),Inputs!$C$6,0)</f>
        <v>0</v>
      </c>
      <c r="H90" s="56" t="n">
        <f aca="false">IF(B90=1,G90*Inputs!$C$9,0)</f>
        <v>0</v>
      </c>
      <c r="I90" s="56" t="n">
        <f aca="false">I89+G90</f>
        <v>120000</v>
      </c>
      <c r="J90" s="56" t="n">
        <f aca="false">(F90+G90+H90)*((1+D90)^(1/12)-1)</f>
        <v>1030.28196507443</v>
      </c>
      <c r="K90" s="56" t="n">
        <f aca="false">(F90+G90+H90+J90)*(Inputs!$C$14+IF(B90&lt;=10,Inputs!$C$12,Inputs!$C$13))/12</f>
        <v>335.7508217152</v>
      </c>
      <c r="L90" s="56" t="n">
        <f aca="false">IF(OR(E90=1,A90&lt;=Inputs!$C$15),0,MAX(Inputs!$C$8*I90-(F90+G90+H90+J90-K90),0))</f>
        <v>0</v>
      </c>
      <c r="M90" s="56" t="n">
        <f aca="false">L90*INDEX(Rates!$B$2:$C$101,C90+1,IF(Inputs!$C$5="Male",1,2))/1000/12*Inputs!$C$16</f>
        <v>0</v>
      </c>
      <c r="N90" s="56" t="n">
        <f aca="false">IF($V$1=1,MAX(F90+G90+H90+J90-K90-M90,0)*Inputs!$C$22/12,0)</f>
        <v>0</v>
      </c>
      <c r="O90" s="56" t="n">
        <f aca="false">IF(AND(MOD(A90,12)=0,B90&gt;=Inputs!$C$18),MAX(F90+G90+H90+J90-K90-M90-N90,0)*Inputs!$C$17,0)</f>
        <v>0</v>
      </c>
      <c r="P90" s="56" t="n">
        <f aca="false">F90+G90+H90+J90-K90-M90-N90+O90</f>
        <v>160824.643601581</v>
      </c>
      <c r="Q90" s="56" t="n">
        <f aca="false">IF(OR(E90=1,P90&lt;=0),0,P90)</f>
        <v>160824.643601581</v>
      </c>
      <c r="R90" s="15" t="n">
        <f aca="false">IF(OR(E90=1,AND(P90&lt;=0,I90&gt;0)),1,0)</f>
        <v>0</v>
      </c>
      <c r="S90" s="15" t="n">
        <f aca="false">IF(L90&gt;0,1,0)</f>
        <v>0</v>
      </c>
    </row>
    <row r="91" customFormat="false" ht="15" hidden="false" customHeight="false" outlineLevel="0" collapsed="false">
      <c r="A91" s="15" t="n">
        <v>90</v>
      </c>
      <c r="B91" s="15" t="n">
        <f aca="false">INT((A91-1)/12)+1</f>
        <v>8</v>
      </c>
      <c r="C91" s="15" t="n">
        <f aca="false">MIN(Inputs!$C$4+B91-1,99)</f>
        <v>81</v>
      </c>
      <c r="D91" s="55" t="n">
        <f aca="false">Inputs!$C$31</f>
        <v>0.08</v>
      </c>
      <c r="E91" s="15" t="n">
        <f aca="false">R90</f>
        <v>0</v>
      </c>
      <c r="F91" s="56" t="n">
        <f aca="false">Q90</f>
        <v>160824.643601581</v>
      </c>
      <c r="G91" s="56" t="n">
        <f aca="false">IF(AND(MOD(A91-1,12)=0,B91&lt;=Inputs!$C$7,E91=0),Inputs!$C$6,0)</f>
        <v>0</v>
      </c>
      <c r="H91" s="56" t="n">
        <f aca="false">IF(B91=1,G91*Inputs!$C$9,0)</f>
        <v>0</v>
      </c>
      <c r="I91" s="56" t="n">
        <f aca="false">I90+G91</f>
        <v>120000</v>
      </c>
      <c r="J91" s="56" t="n">
        <f aca="false">(F91+G91+H91)*((1+D91)^(1/12)-1)</f>
        <v>1034.75059936314</v>
      </c>
      <c r="K91" s="56" t="n">
        <f aca="false">(F91+G91+H91+J91)*(Inputs!$C$14+IF(B91&lt;=10,Inputs!$C$12,Inputs!$C$13))/12</f>
        <v>337.207071251966</v>
      </c>
      <c r="L91" s="56" t="n">
        <f aca="false">IF(OR(E91=1,A91&lt;=Inputs!$C$15),0,MAX(Inputs!$C$8*I91-(F91+G91+H91+J91-K91),0))</f>
        <v>0</v>
      </c>
      <c r="M91" s="56" t="n">
        <f aca="false">L91*INDEX(Rates!$B$2:$C$101,C91+1,IF(Inputs!$C$5="Male",1,2))/1000/12*Inputs!$C$16</f>
        <v>0</v>
      </c>
      <c r="N91" s="56" t="n">
        <f aca="false">IF($V$1=1,MAX(F91+G91+H91+J91-K91-M91,0)*Inputs!$C$22/12,0)</f>
        <v>0</v>
      </c>
      <c r="O91" s="56" t="n">
        <f aca="false">IF(AND(MOD(A91,12)=0,B91&gt;=Inputs!$C$18),MAX(F91+G91+H91+J91-K91-M91-N91,0)*Inputs!$C$17,0)</f>
        <v>0</v>
      </c>
      <c r="P91" s="56" t="n">
        <f aca="false">F91+G91+H91+J91-K91-M91-N91+O91</f>
        <v>161522.187129692</v>
      </c>
      <c r="Q91" s="56" t="n">
        <f aca="false">IF(OR(E91=1,P91&lt;=0),0,P91)</f>
        <v>161522.187129692</v>
      </c>
      <c r="R91" s="15" t="n">
        <f aca="false">IF(OR(E91=1,AND(P91&lt;=0,I91&gt;0)),1,0)</f>
        <v>0</v>
      </c>
      <c r="S91" s="15" t="n">
        <f aca="false">IF(L91&gt;0,1,0)</f>
        <v>0</v>
      </c>
    </row>
    <row r="92" customFormat="false" ht="15" hidden="false" customHeight="false" outlineLevel="0" collapsed="false">
      <c r="A92" s="15" t="n">
        <v>91</v>
      </c>
      <c r="B92" s="15" t="n">
        <f aca="false">INT((A92-1)/12)+1</f>
        <v>8</v>
      </c>
      <c r="C92" s="15" t="n">
        <f aca="false">MIN(Inputs!$C$4+B92-1,99)</f>
        <v>81</v>
      </c>
      <c r="D92" s="55" t="n">
        <f aca="false">Inputs!$C$31</f>
        <v>0.08</v>
      </c>
      <c r="E92" s="15" t="n">
        <f aca="false">R91</f>
        <v>0</v>
      </c>
      <c r="F92" s="56" t="n">
        <f aca="false">Q91</f>
        <v>161522.187129692</v>
      </c>
      <c r="G92" s="56" t="n">
        <f aca="false">IF(AND(MOD(A92-1,12)=0,B92&lt;=Inputs!$C$7,E92=0),Inputs!$C$6,0)</f>
        <v>0</v>
      </c>
      <c r="H92" s="56" t="n">
        <f aca="false">IF(B92=1,G92*Inputs!$C$9,0)</f>
        <v>0</v>
      </c>
      <c r="I92" s="56" t="n">
        <f aca="false">I91+G92</f>
        <v>120000</v>
      </c>
      <c r="J92" s="56" t="n">
        <f aca="false">(F92+G92+H92)*((1+D92)^(1/12)-1)</f>
        <v>1039.23861542605</v>
      </c>
      <c r="K92" s="56" t="n">
        <f aca="false">(F92+G92+H92+J92)*(Inputs!$C$14+IF(B92&lt;=10,Inputs!$C$12,Inputs!$C$13))/12</f>
        <v>338.669636968995</v>
      </c>
      <c r="L92" s="56" t="n">
        <f aca="false">IF(OR(E92=1,A92&lt;=Inputs!$C$15),0,MAX(Inputs!$C$8*I92-(F92+G92+H92+J92-K92),0))</f>
        <v>0</v>
      </c>
      <c r="M92" s="56" t="n">
        <f aca="false">L92*INDEX(Rates!$B$2:$C$101,C92+1,IF(Inputs!$C$5="Male",1,2))/1000/12*Inputs!$C$16</f>
        <v>0</v>
      </c>
      <c r="N92" s="56" t="n">
        <f aca="false">IF($V$1=1,MAX(F92+G92+H92+J92-K92-M92,0)*Inputs!$C$22/12,0)</f>
        <v>0</v>
      </c>
      <c r="O92" s="56" t="n">
        <f aca="false">IF(AND(MOD(A92,12)=0,B92&gt;=Inputs!$C$18),MAX(F92+G92+H92+J92-K92-M92-N92,0)*Inputs!$C$17,0)</f>
        <v>0</v>
      </c>
      <c r="P92" s="56" t="n">
        <f aca="false">F92+G92+H92+J92-K92-M92-N92+O92</f>
        <v>162222.756108149</v>
      </c>
      <c r="Q92" s="56" t="n">
        <f aca="false">IF(OR(E92=1,P92&lt;=0),0,P92)</f>
        <v>162222.756108149</v>
      </c>
      <c r="R92" s="15" t="n">
        <f aca="false">IF(OR(E92=1,AND(P92&lt;=0,I92&gt;0)),1,0)</f>
        <v>0</v>
      </c>
      <c r="S92" s="15" t="n">
        <f aca="false">IF(L92&gt;0,1,0)</f>
        <v>0</v>
      </c>
    </row>
    <row r="93" customFormat="false" ht="15" hidden="false" customHeight="false" outlineLevel="0" collapsed="false">
      <c r="A93" s="15" t="n">
        <v>92</v>
      </c>
      <c r="B93" s="15" t="n">
        <f aca="false">INT((A93-1)/12)+1</f>
        <v>8</v>
      </c>
      <c r="C93" s="15" t="n">
        <f aca="false">MIN(Inputs!$C$4+B93-1,99)</f>
        <v>81</v>
      </c>
      <c r="D93" s="55" t="n">
        <f aca="false">Inputs!$C$31</f>
        <v>0.08</v>
      </c>
      <c r="E93" s="15" t="n">
        <f aca="false">R92</f>
        <v>0</v>
      </c>
      <c r="F93" s="56" t="n">
        <f aca="false">Q92</f>
        <v>162222.756108149</v>
      </c>
      <c r="G93" s="56" t="n">
        <f aca="false">IF(AND(MOD(A93-1,12)=0,B93&lt;=Inputs!$C$7,E93=0),Inputs!$C$6,0)</f>
        <v>0</v>
      </c>
      <c r="H93" s="56" t="n">
        <f aca="false">IF(B93=1,G93*Inputs!$C$9,0)</f>
        <v>0</v>
      </c>
      <c r="I93" s="56" t="n">
        <f aca="false">I92+G93</f>
        <v>120000</v>
      </c>
      <c r="J93" s="56" t="n">
        <f aca="false">(F93+G93+H93)*((1+D93)^(1/12)-1)</f>
        <v>1043.74609732757</v>
      </c>
      <c r="K93" s="56" t="n">
        <f aca="false">(F93+G93+H93+J93)*(Inputs!$C$14+IF(B93&lt;=10,Inputs!$C$12,Inputs!$C$13))/12</f>
        <v>340.138546261409</v>
      </c>
      <c r="L93" s="56" t="n">
        <f aca="false">IF(OR(E93=1,A93&lt;=Inputs!$C$15),0,MAX(Inputs!$C$8*I93-(F93+G93+H93+J93-K93),0))</f>
        <v>0</v>
      </c>
      <c r="M93" s="56" t="n">
        <f aca="false">L93*INDEX(Rates!$B$2:$C$101,C93+1,IF(Inputs!$C$5="Male",1,2))/1000/12*Inputs!$C$16</f>
        <v>0</v>
      </c>
      <c r="N93" s="56" t="n">
        <f aca="false">IF($V$1=1,MAX(F93+G93+H93+J93-K93-M93,0)*Inputs!$C$22/12,0)</f>
        <v>0</v>
      </c>
      <c r="O93" s="56" t="n">
        <f aca="false">IF(AND(MOD(A93,12)=0,B93&gt;=Inputs!$C$18),MAX(F93+G93+H93+J93-K93-M93-N93,0)*Inputs!$C$17,0)</f>
        <v>0</v>
      </c>
      <c r="P93" s="56" t="n">
        <f aca="false">F93+G93+H93+J93-K93-M93-N93+O93</f>
        <v>162926.363659215</v>
      </c>
      <c r="Q93" s="56" t="n">
        <f aca="false">IF(OR(E93=1,P93&lt;=0),0,P93)</f>
        <v>162926.363659215</v>
      </c>
      <c r="R93" s="15" t="n">
        <f aca="false">IF(OR(E93=1,AND(P93&lt;=0,I93&gt;0)),1,0)</f>
        <v>0</v>
      </c>
      <c r="S93" s="15" t="n">
        <f aca="false">IF(L93&gt;0,1,0)</f>
        <v>0</v>
      </c>
    </row>
    <row r="94" customFormat="false" ht="15" hidden="false" customHeight="false" outlineLevel="0" collapsed="false">
      <c r="A94" s="15" t="n">
        <v>93</v>
      </c>
      <c r="B94" s="15" t="n">
        <f aca="false">INT((A94-1)/12)+1</f>
        <v>8</v>
      </c>
      <c r="C94" s="15" t="n">
        <f aca="false">MIN(Inputs!$C$4+B94-1,99)</f>
        <v>81</v>
      </c>
      <c r="D94" s="55" t="n">
        <f aca="false">Inputs!$C$31</f>
        <v>0.08</v>
      </c>
      <c r="E94" s="15" t="n">
        <f aca="false">R93</f>
        <v>0</v>
      </c>
      <c r="F94" s="56" t="n">
        <f aca="false">Q93</f>
        <v>162926.363659215</v>
      </c>
      <c r="G94" s="56" t="n">
        <f aca="false">IF(AND(MOD(A94-1,12)=0,B94&lt;=Inputs!$C$7,E94=0),Inputs!$C$6,0)</f>
        <v>0</v>
      </c>
      <c r="H94" s="56" t="n">
        <f aca="false">IF(B94=1,G94*Inputs!$C$9,0)</f>
        <v>0</v>
      </c>
      <c r="I94" s="56" t="n">
        <f aca="false">I93+G94</f>
        <v>120000</v>
      </c>
      <c r="J94" s="56" t="n">
        <f aca="false">(F94+G94+H94)*((1+D94)^(1/12)-1)</f>
        <v>1048.27312949676</v>
      </c>
      <c r="K94" s="56" t="n">
        <f aca="false">(F94+G94+H94+J94)*(Inputs!$C$14+IF(B94&lt;=10,Inputs!$C$12,Inputs!$C$13))/12</f>
        <v>341.613826643149</v>
      </c>
      <c r="L94" s="56" t="n">
        <f aca="false">IF(OR(E94=1,A94&lt;=Inputs!$C$15),0,MAX(Inputs!$C$8*I94-(F94+G94+H94+J94-K94),0))</f>
        <v>0</v>
      </c>
      <c r="M94" s="56" t="n">
        <f aca="false">L94*INDEX(Rates!$B$2:$C$101,C94+1,IF(Inputs!$C$5="Male",1,2))/1000/12*Inputs!$C$16</f>
        <v>0</v>
      </c>
      <c r="N94" s="56" t="n">
        <f aca="false">IF($V$1=1,MAX(F94+G94+H94+J94-K94-M94,0)*Inputs!$C$22/12,0)</f>
        <v>0</v>
      </c>
      <c r="O94" s="56" t="n">
        <f aca="false">IF(AND(MOD(A94,12)=0,B94&gt;=Inputs!$C$18),MAX(F94+G94+H94+J94-K94-M94-N94,0)*Inputs!$C$17,0)</f>
        <v>0</v>
      </c>
      <c r="P94" s="56" t="n">
        <f aca="false">F94+G94+H94+J94-K94-M94-N94+O94</f>
        <v>163633.022962069</v>
      </c>
      <c r="Q94" s="56" t="n">
        <f aca="false">IF(OR(E94=1,P94&lt;=0),0,P94)</f>
        <v>163633.022962069</v>
      </c>
      <c r="R94" s="15" t="n">
        <f aca="false">IF(OR(E94=1,AND(P94&lt;=0,I94&gt;0)),1,0)</f>
        <v>0</v>
      </c>
      <c r="S94" s="15" t="n">
        <f aca="false">IF(L94&gt;0,1,0)</f>
        <v>0</v>
      </c>
    </row>
    <row r="95" customFormat="false" ht="15" hidden="false" customHeight="false" outlineLevel="0" collapsed="false">
      <c r="A95" s="15" t="n">
        <v>94</v>
      </c>
      <c r="B95" s="15" t="n">
        <f aca="false">INT((A95-1)/12)+1</f>
        <v>8</v>
      </c>
      <c r="C95" s="15" t="n">
        <f aca="false">MIN(Inputs!$C$4+B95-1,99)</f>
        <v>81</v>
      </c>
      <c r="D95" s="55" t="n">
        <f aca="false">Inputs!$C$31</f>
        <v>0.08</v>
      </c>
      <c r="E95" s="15" t="n">
        <f aca="false">R94</f>
        <v>0</v>
      </c>
      <c r="F95" s="56" t="n">
        <f aca="false">Q94</f>
        <v>163633.022962069</v>
      </c>
      <c r="G95" s="56" t="n">
        <f aca="false">IF(AND(MOD(A95-1,12)=0,B95&lt;=Inputs!$C$7,E95=0),Inputs!$C$6,0)</f>
        <v>0</v>
      </c>
      <c r="H95" s="56" t="n">
        <f aca="false">IF(B95=1,G95*Inputs!$C$9,0)</f>
        <v>0</v>
      </c>
      <c r="I95" s="56" t="n">
        <f aca="false">I94+G95</f>
        <v>120000</v>
      </c>
      <c r="J95" s="56" t="n">
        <f aca="false">(F95+G95+H95)*((1+D95)^(1/12)-1)</f>
        <v>1052.81979672883</v>
      </c>
      <c r="K95" s="56" t="n">
        <f aca="false">(F95+G95+H95+J95)*(Inputs!$C$14+IF(B95&lt;=10,Inputs!$C$12,Inputs!$C$13))/12</f>
        <v>343.095505747495</v>
      </c>
      <c r="L95" s="56" t="n">
        <f aca="false">IF(OR(E95=1,A95&lt;=Inputs!$C$15),0,MAX(Inputs!$C$8*I95-(F95+G95+H95+J95-K95),0))</f>
        <v>0</v>
      </c>
      <c r="M95" s="56" t="n">
        <f aca="false">L95*INDEX(Rates!$B$2:$C$101,C95+1,IF(Inputs!$C$5="Male",1,2))/1000/12*Inputs!$C$16</f>
        <v>0</v>
      </c>
      <c r="N95" s="56" t="n">
        <f aca="false">IF($V$1=1,MAX(F95+G95+H95+J95-K95-M95,0)*Inputs!$C$22/12,0)</f>
        <v>0</v>
      </c>
      <c r="O95" s="56" t="n">
        <f aca="false">IF(AND(MOD(A95,12)=0,B95&gt;=Inputs!$C$18),MAX(F95+G95+H95+J95-K95-M95-N95,0)*Inputs!$C$17,0)</f>
        <v>0</v>
      </c>
      <c r="P95" s="56" t="n">
        <f aca="false">F95+G95+H95+J95-K95-M95-N95+O95</f>
        <v>164342.74725305</v>
      </c>
      <c r="Q95" s="56" t="n">
        <f aca="false">IF(OR(E95=1,P95&lt;=0),0,P95)</f>
        <v>164342.74725305</v>
      </c>
      <c r="R95" s="15" t="n">
        <f aca="false">IF(OR(E95=1,AND(P95&lt;=0,I95&gt;0)),1,0)</f>
        <v>0</v>
      </c>
      <c r="S95" s="15" t="n">
        <f aca="false">IF(L95&gt;0,1,0)</f>
        <v>0</v>
      </c>
    </row>
    <row r="96" customFormat="false" ht="15" hidden="false" customHeight="false" outlineLevel="0" collapsed="false">
      <c r="A96" s="15" t="n">
        <v>95</v>
      </c>
      <c r="B96" s="15" t="n">
        <f aca="false">INT((A96-1)/12)+1</f>
        <v>8</v>
      </c>
      <c r="C96" s="15" t="n">
        <f aca="false">MIN(Inputs!$C$4+B96-1,99)</f>
        <v>81</v>
      </c>
      <c r="D96" s="55" t="n">
        <f aca="false">Inputs!$C$31</f>
        <v>0.08</v>
      </c>
      <c r="E96" s="15" t="n">
        <f aca="false">R95</f>
        <v>0</v>
      </c>
      <c r="F96" s="56" t="n">
        <f aca="false">Q95</f>
        <v>164342.74725305</v>
      </c>
      <c r="G96" s="56" t="n">
        <f aca="false">IF(AND(MOD(A96-1,12)=0,B96&lt;=Inputs!$C$7,E96=0),Inputs!$C$6,0)</f>
        <v>0</v>
      </c>
      <c r="H96" s="56" t="n">
        <f aca="false">IF(B96=1,G96*Inputs!$C$9,0)</f>
        <v>0</v>
      </c>
      <c r="I96" s="56" t="n">
        <f aca="false">I95+G96</f>
        <v>120000</v>
      </c>
      <c r="J96" s="56" t="n">
        <f aca="false">(F96+G96+H96)*((1+D96)^(1/12)-1)</f>
        <v>1057.38618418681</v>
      </c>
      <c r="K96" s="56" t="n">
        <f aca="false">(F96+G96+H96+J96)*(Inputs!$C$14+IF(B96&lt;=10,Inputs!$C$12,Inputs!$C$13))/12</f>
        <v>344.583611327576</v>
      </c>
      <c r="L96" s="56" t="n">
        <f aca="false">IF(OR(E96=1,A96&lt;=Inputs!$C$15),0,MAX(Inputs!$C$8*I96-(F96+G96+H96+J96-K96),0))</f>
        <v>0</v>
      </c>
      <c r="M96" s="56" t="n">
        <f aca="false">L96*INDEX(Rates!$B$2:$C$101,C96+1,IF(Inputs!$C$5="Male",1,2))/1000/12*Inputs!$C$16</f>
        <v>0</v>
      </c>
      <c r="N96" s="56" t="n">
        <f aca="false">IF($V$1=1,MAX(F96+G96+H96+J96-K96-M96,0)*Inputs!$C$22/12,0)</f>
        <v>0</v>
      </c>
      <c r="O96" s="56" t="n">
        <f aca="false">IF(AND(MOD(A96,12)=0,B96&gt;=Inputs!$C$18),MAX(F96+G96+H96+J96-K96-M96-N96,0)*Inputs!$C$17,0)</f>
        <v>0</v>
      </c>
      <c r="P96" s="56" t="n">
        <f aca="false">F96+G96+H96+J96-K96-M96-N96+O96</f>
        <v>165055.549825909</v>
      </c>
      <c r="Q96" s="56" t="n">
        <f aca="false">IF(OR(E96=1,P96&lt;=0),0,P96)</f>
        <v>165055.549825909</v>
      </c>
      <c r="R96" s="15" t="n">
        <f aca="false">IF(OR(E96=1,AND(P96&lt;=0,I96&gt;0)),1,0)</f>
        <v>0</v>
      </c>
      <c r="S96" s="15" t="n">
        <f aca="false">IF(L96&gt;0,1,0)</f>
        <v>0</v>
      </c>
    </row>
    <row r="97" customFormat="false" ht="15" hidden="false" customHeight="false" outlineLevel="0" collapsed="false">
      <c r="A97" s="15" t="n">
        <v>96</v>
      </c>
      <c r="B97" s="15" t="n">
        <f aca="false">INT((A97-1)/12)+1</f>
        <v>8</v>
      </c>
      <c r="C97" s="15" t="n">
        <f aca="false">MIN(Inputs!$C$4+B97-1,99)</f>
        <v>81</v>
      </c>
      <c r="D97" s="55" t="n">
        <f aca="false">Inputs!$C$31</f>
        <v>0.08</v>
      </c>
      <c r="E97" s="15" t="n">
        <f aca="false">R96</f>
        <v>0</v>
      </c>
      <c r="F97" s="56" t="n">
        <f aca="false">Q96</f>
        <v>165055.549825909</v>
      </c>
      <c r="G97" s="56" t="n">
        <f aca="false">IF(AND(MOD(A97-1,12)=0,B97&lt;=Inputs!$C$7,E97=0),Inputs!$C$6,0)</f>
        <v>0</v>
      </c>
      <c r="H97" s="56" t="n">
        <f aca="false">IF(B97=1,G97*Inputs!$C$9,0)</f>
        <v>0</v>
      </c>
      <c r="I97" s="56" t="n">
        <f aca="false">I96+G97</f>
        <v>120000</v>
      </c>
      <c r="J97" s="56" t="n">
        <f aca="false">(F97+G97+H97)*((1+D97)^(1/12)-1)</f>
        <v>1061.97237740307</v>
      </c>
      <c r="K97" s="56" t="n">
        <f aca="false">(F97+G97+H97+J97)*(Inputs!$C$14+IF(B97&lt;=10,Inputs!$C$12,Inputs!$C$13))/12</f>
        <v>346.0781712569</v>
      </c>
      <c r="L97" s="56" t="n">
        <f aca="false">IF(OR(E97=1,A97&lt;=Inputs!$C$15),0,MAX(Inputs!$C$8*I97-(F97+G97+H97+J97-K97),0))</f>
        <v>0</v>
      </c>
      <c r="M97" s="56" t="n">
        <f aca="false">L97*INDEX(Rates!$B$2:$C$101,C97+1,IF(Inputs!$C$5="Male",1,2))/1000/12*Inputs!$C$16</f>
        <v>0</v>
      </c>
      <c r="N97" s="56" t="n">
        <f aca="false">IF($V$1=1,MAX(F97+G97+H97+J97-K97-M97,0)*Inputs!$C$22/12,0)</f>
        <v>0</v>
      </c>
      <c r="O97" s="56" t="n">
        <f aca="false">IF(AND(MOD(A97,12)=0,B97&gt;=Inputs!$C$18),MAX(F97+G97+H97+J97-K97-M97-N97,0)*Inputs!$C$17,0)</f>
        <v>0</v>
      </c>
      <c r="P97" s="56" t="n">
        <f aca="false">F97+G97+H97+J97-K97-M97-N97+O97</f>
        <v>165771.444032055</v>
      </c>
      <c r="Q97" s="56" t="n">
        <f aca="false">IF(OR(E97=1,P97&lt;=0),0,P97)</f>
        <v>165771.444032055</v>
      </c>
      <c r="R97" s="15" t="n">
        <f aca="false">IF(OR(E97=1,AND(P97&lt;=0,I97&gt;0)),1,0)</f>
        <v>0</v>
      </c>
      <c r="S97" s="15" t="n">
        <f aca="false">IF(L97&gt;0,1,0)</f>
        <v>0</v>
      </c>
    </row>
    <row r="98" customFormat="false" ht="15" hidden="false" customHeight="false" outlineLevel="0" collapsed="false">
      <c r="A98" s="15" t="n">
        <v>97</v>
      </c>
      <c r="B98" s="15" t="n">
        <f aca="false">INT((A98-1)/12)+1</f>
        <v>9</v>
      </c>
      <c r="C98" s="15" t="n">
        <f aca="false">MIN(Inputs!$C$4+B98-1,99)</f>
        <v>82</v>
      </c>
      <c r="D98" s="55" t="n">
        <f aca="false">Inputs!$C$31</f>
        <v>0.08</v>
      </c>
      <c r="E98" s="15" t="n">
        <f aca="false">R97</f>
        <v>0</v>
      </c>
      <c r="F98" s="56" t="n">
        <f aca="false">Q97</f>
        <v>165771.444032055</v>
      </c>
      <c r="G98" s="56" t="n">
        <f aca="false">IF(AND(MOD(A98-1,12)=0,B98&lt;=Inputs!$C$7,E98=0),Inputs!$C$6,0)</f>
        <v>0</v>
      </c>
      <c r="H98" s="56" t="n">
        <f aca="false">IF(B98=1,G98*Inputs!$C$9,0)</f>
        <v>0</v>
      </c>
      <c r="I98" s="56" t="n">
        <f aca="false">I97+G98</f>
        <v>120000</v>
      </c>
      <c r="J98" s="56" t="n">
        <f aca="false">(F98+G98+H98)*((1+D98)^(1/12)-1)</f>
        <v>1066.57846228099</v>
      </c>
      <c r="K98" s="56" t="n">
        <f aca="false">(F98+G98+H98+J98)*(Inputs!$C$14+IF(B98&lt;=10,Inputs!$C$12,Inputs!$C$13))/12</f>
        <v>347.579213529867</v>
      </c>
      <c r="L98" s="56" t="n">
        <f aca="false">IF(OR(E98=1,A98&lt;=Inputs!$C$15),0,MAX(Inputs!$C$8*I98-(F98+G98+H98+J98-K98),0))</f>
        <v>0</v>
      </c>
      <c r="M98" s="56" t="n">
        <f aca="false">L98*INDEX(Rates!$B$2:$C$101,C98+1,IF(Inputs!$C$5="Male",1,2))/1000/12*Inputs!$C$16</f>
        <v>0</v>
      </c>
      <c r="N98" s="56" t="n">
        <f aca="false">IF($V$1=1,MAX(F98+G98+H98+J98-K98-M98,0)*Inputs!$C$22/12,0)</f>
        <v>0</v>
      </c>
      <c r="O98" s="56" t="n">
        <f aca="false">IF(AND(MOD(A98,12)=0,B98&gt;=Inputs!$C$18),MAX(F98+G98+H98+J98-K98-M98-N98,0)*Inputs!$C$17,0)</f>
        <v>0</v>
      </c>
      <c r="P98" s="56" t="n">
        <f aca="false">F98+G98+H98+J98-K98-M98-N98+O98</f>
        <v>166490.443280806</v>
      </c>
      <c r="Q98" s="56" t="n">
        <f aca="false">IF(OR(E98=1,P98&lt;=0),0,P98)</f>
        <v>166490.443280806</v>
      </c>
      <c r="R98" s="15" t="n">
        <f aca="false">IF(OR(E98=1,AND(P98&lt;=0,I98&gt;0)),1,0)</f>
        <v>0</v>
      </c>
      <c r="S98" s="15" t="n">
        <f aca="false">IF(L98&gt;0,1,0)</f>
        <v>0</v>
      </c>
    </row>
    <row r="99" customFormat="false" ht="15" hidden="false" customHeight="false" outlineLevel="0" collapsed="false">
      <c r="A99" s="15" t="n">
        <v>98</v>
      </c>
      <c r="B99" s="15" t="n">
        <f aca="false">INT((A99-1)/12)+1</f>
        <v>9</v>
      </c>
      <c r="C99" s="15" t="n">
        <f aca="false">MIN(Inputs!$C$4+B99-1,99)</f>
        <v>82</v>
      </c>
      <c r="D99" s="55" t="n">
        <f aca="false">Inputs!$C$31</f>
        <v>0.08</v>
      </c>
      <c r="E99" s="15" t="n">
        <f aca="false">R98</f>
        <v>0</v>
      </c>
      <c r="F99" s="56" t="n">
        <f aca="false">Q98</f>
        <v>166490.443280806</v>
      </c>
      <c r="G99" s="56" t="n">
        <f aca="false">IF(AND(MOD(A99-1,12)=0,B99&lt;=Inputs!$C$7,E99=0),Inputs!$C$6,0)</f>
        <v>0</v>
      </c>
      <c r="H99" s="56" t="n">
        <f aca="false">IF(B99=1,G99*Inputs!$C$9,0)</f>
        <v>0</v>
      </c>
      <c r="I99" s="56" t="n">
        <f aca="false">I98+G99</f>
        <v>120000</v>
      </c>
      <c r="J99" s="56" t="n">
        <f aca="false">(F99+G99+H99)*((1+D99)^(1/12)-1)</f>
        <v>1071.20452509653</v>
      </c>
      <c r="K99" s="56" t="n">
        <f aca="false">(F99+G99+H99+J99)*(Inputs!$C$14+IF(B99&lt;=10,Inputs!$C$12,Inputs!$C$13))/12</f>
        <v>349.086766262298</v>
      </c>
      <c r="L99" s="56" t="n">
        <f aca="false">IF(OR(E99=1,A99&lt;=Inputs!$C$15),0,MAX(Inputs!$C$8*I99-(F99+G99+H99+J99-K99),0))</f>
        <v>0</v>
      </c>
      <c r="M99" s="56" t="n">
        <f aca="false">L99*INDEX(Rates!$B$2:$C$101,C99+1,IF(Inputs!$C$5="Male",1,2))/1000/12*Inputs!$C$16</f>
        <v>0</v>
      </c>
      <c r="N99" s="56" t="n">
        <f aca="false">IF($V$1=1,MAX(F99+G99+H99+J99-K99-M99,0)*Inputs!$C$22/12,0)</f>
        <v>0</v>
      </c>
      <c r="O99" s="56" t="n">
        <f aca="false">IF(AND(MOD(A99,12)=0,B99&gt;=Inputs!$C$18),MAX(F99+G99+H99+J99-K99-M99-N99,0)*Inputs!$C$17,0)</f>
        <v>0</v>
      </c>
      <c r="P99" s="56" t="n">
        <f aca="false">F99+G99+H99+J99-K99-M99-N99+O99</f>
        <v>167212.561039641</v>
      </c>
      <c r="Q99" s="56" t="n">
        <f aca="false">IF(OR(E99=1,P99&lt;=0),0,P99)</f>
        <v>167212.561039641</v>
      </c>
      <c r="R99" s="15" t="n">
        <f aca="false">IF(OR(E99=1,AND(P99&lt;=0,I99&gt;0)),1,0)</f>
        <v>0</v>
      </c>
      <c r="S99" s="15" t="n">
        <f aca="false">IF(L99&gt;0,1,0)</f>
        <v>0</v>
      </c>
    </row>
    <row r="100" customFormat="false" ht="15" hidden="false" customHeight="false" outlineLevel="0" collapsed="false">
      <c r="A100" s="15" t="n">
        <v>99</v>
      </c>
      <c r="B100" s="15" t="n">
        <f aca="false">INT((A100-1)/12)+1</f>
        <v>9</v>
      </c>
      <c r="C100" s="15" t="n">
        <f aca="false">MIN(Inputs!$C$4+B100-1,99)</f>
        <v>82</v>
      </c>
      <c r="D100" s="55" t="n">
        <f aca="false">Inputs!$C$31</f>
        <v>0.08</v>
      </c>
      <c r="E100" s="15" t="n">
        <f aca="false">R99</f>
        <v>0</v>
      </c>
      <c r="F100" s="56" t="n">
        <f aca="false">Q99</f>
        <v>167212.561039641</v>
      </c>
      <c r="G100" s="56" t="n">
        <f aca="false">IF(AND(MOD(A100-1,12)=0,B100&lt;=Inputs!$C$7,E100=0),Inputs!$C$6,0)</f>
        <v>0</v>
      </c>
      <c r="H100" s="56" t="n">
        <f aca="false">IF(B100=1,G100*Inputs!$C$9,0)</f>
        <v>0</v>
      </c>
      <c r="I100" s="56" t="n">
        <f aca="false">I99+G100</f>
        <v>120000</v>
      </c>
      <c r="J100" s="56" t="n">
        <f aca="false">(F100+G100+H100)*((1+D100)^(1/12)-1)</f>
        <v>1075.85065249983</v>
      </c>
      <c r="K100" s="56" t="n">
        <f aca="false">(F100+G100+H100+J100)*(Inputs!$C$14+IF(B100&lt;=10,Inputs!$C$12,Inputs!$C$13))/12</f>
        <v>350.600857691959</v>
      </c>
      <c r="L100" s="56" t="n">
        <f aca="false">IF(OR(E100=1,A100&lt;=Inputs!$C$15),0,MAX(Inputs!$C$8*I100-(F100+G100+H100+J100-K100),0))</f>
        <v>0</v>
      </c>
      <c r="M100" s="56" t="n">
        <f aca="false">L100*INDEX(Rates!$B$2:$C$101,C100+1,IF(Inputs!$C$5="Male",1,2))/1000/12*Inputs!$C$16</f>
        <v>0</v>
      </c>
      <c r="N100" s="56" t="n">
        <f aca="false">IF($V$1=1,MAX(F100+G100+H100+J100-K100-M100,0)*Inputs!$C$22/12,0)</f>
        <v>0</v>
      </c>
      <c r="O100" s="56" t="n">
        <f aca="false">IF(AND(MOD(A100,12)=0,B100&gt;=Inputs!$C$18),MAX(F100+G100+H100+J100-K100-M100-N100,0)*Inputs!$C$17,0)</f>
        <v>0</v>
      </c>
      <c r="P100" s="56" t="n">
        <f aca="false">F100+G100+H100+J100-K100-M100-N100+O100</f>
        <v>167937.810834449</v>
      </c>
      <c r="Q100" s="56" t="n">
        <f aca="false">IF(OR(E100=1,P100&lt;=0),0,P100)</f>
        <v>167937.810834449</v>
      </c>
      <c r="R100" s="15" t="n">
        <f aca="false">IF(OR(E100=1,AND(P100&lt;=0,I100&gt;0)),1,0)</f>
        <v>0</v>
      </c>
      <c r="S100" s="15" t="n">
        <f aca="false">IF(L100&gt;0,1,0)</f>
        <v>0</v>
      </c>
    </row>
    <row r="101" customFormat="false" ht="15" hidden="false" customHeight="false" outlineLevel="0" collapsed="false">
      <c r="A101" s="15" t="n">
        <v>100</v>
      </c>
      <c r="B101" s="15" t="n">
        <f aca="false">INT((A101-1)/12)+1</f>
        <v>9</v>
      </c>
      <c r="C101" s="15" t="n">
        <f aca="false">MIN(Inputs!$C$4+B101-1,99)</f>
        <v>82</v>
      </c>
      <c r="D101" s="55" t="n">
        <f aca="false">Inputs!$C$31</f>
        <v>0.08</v>
      </c>
      <c r="E101" s="15" t="n">
        <f aca="false">R100</f>
        <v>0</v>
      </c>
      <c r="F101" s="56" t="n">
        <f aca="false">Q100</f>
        <v>167937.810834449</v>
      </c>
      <c r="G101" s="56" t="n">
        <f aca="false">IF(AND(MOD(A101-1,12)=0,B101&lt;=Inputs!$C$7,E101=0),Inputs!$C$6,0)</f>
        <v>0</v>
      </c>
      <c r="H101" s="56" t="n">
        <f aca="false">IF(B101=1,G101*Inputs!$C$9,0)</f>
        <v>0</v>
      </c>
      <c r="I101" s="56" t="n">
        <f aca="false">I100+G101</f>
        <v>120000</v>
      </c>
      <c r="J101" s="56" t="n">
        <f aca="false">(F101+G101+H101)*((1+D101)^(1/12)-1)</f>
        <v>1080.5169315169</v>
      </c>
      <c r="K101" s="56" t="n">
        <f aca="false">(F101+G101+H101+J101)*(Inputs!$C$14+IF(B101&lt;=10,Inputs!$C$12,Inputs!$C$13))/12</f>
        <v>352.121516179095</v>
      </c>
      <c r="L101" s="56" t="n">
        <f aca="false">IF(OR(E101=1,A101&lt;=Inputs!$C$15),0,MAX(Inputs!$C$8*I101-(F101+G101+H101+J101-K101),0))</f>
        <v>0</v>
      </c>
      <c r="M101" s="56" t="n">
        <f aca="false">L101*INDEX(Rates!$B$2:$C$101,C101+1,IF(Inputs!$C$5="Male",1,2))/1000/12*Inputs!$C$16</f>
        <v>0</v>
      </c>
      <c r="N101" s="56" t="n">
        <f aca="false">IF($V$1=1,MAX(F101+G101+H101+J101-K101-M101,0)*Inputs!$C$22/12,0)</f>
        <v>0</v>
      </c>
      <c r="O101" s="56" t="n">
        <f aca="false">IF(AND(MOD(A101,12)=0,B101&gt;=Inputs!$C$18),MAX(F101+G101+H101+J101-K101-M101-N101,0)*Inputs!$C$17,0)</f>
        <v>0</v>
      </c>
      <c r="P101" s="56" t="n">
        <f aca="false">F101+G101+H101+J101-K101-M101-N101+O101</f>
        <v>168666.206249786</v>
      </c>
      <c r="Q101" s="56" t="n">
        <f aca="false">IF(OR(E101=1,P101&lt;=0),0,P101)</f>
        <v>168666.206249786</v>
      </c>
      <c r="R101" s="15" t="n">
        <f aca="false">IF(OR(E101=1,AND(P101&lt;=0,I101&gt;0)),1,0)</f>
        <v>0</v>
      </c>
      <c r="S101" s="15" t="n">
        <f aca="false">IF(L101&gt;0,1,0)</f>
        <v>0</v>
      </c>
    </row>
    <row r="102" customFormat="false" ht="15" hidden="false" customHeight="false" outlineLevel="0" collapsed="false">
      <c r="A102" s="15" t="n">
        <v>101</v>
      </c>
      <c r="B102" s="15" t="n">
        <f aca="false">INT((A102-1)/12)+1</f>
        <v>9</v>
      </c>
      <c r="C102" s="15" t="n">
        <f aca="false">MIN(Inputs!$C$4+B102-1,99)</f>
        <v>82</v>
      </c>
      <c r="D102" s="55" t="n">
        <f aca="false">Inputs!$C$31</f>
        <v>0.08</v>
      </c>
      <c r="E102" s="15" t="n">
        <f aca="false">R101</f>
        <v>0</v>
      </c>
      <c r="F102" s="56" t="n">
        <f aca="false">Q101</f>
        <v>168666.206249786</v>
      </c>
      <c r="G102" s="56" t="n">
        <f aca="false">IF(AND(MOD(A102-1,12)=0,B102&lt;=Inputs!$C$7,E102=0),Inputs!$C$6,0)</f>
        <v>0</v>
      </c>
      <c r="H102" s="56" t="n">
        <f aca="false">IF(B102=1,G102*Inputs!$C$9,0)</f>
        <v>0</v>
      </c>
      <c r="I102" s="56" t="n">
        <f aca="false">I101+G102</f>
        <v>120000</v>
      </c>
      <c r="J102" s="56" t="n">
        <f aca="false">(F102+G102+H102)*((1+D102)^(1/12)-1)</f>
        <v>1085.20344955117</v>
      </c>
      <c r="K102" s="56" t="n">
        <f aca="false">(F102+G102+H102+J102)*(Inputs!$C$14+IF(B102&lt;=10,Inputs!$C$12,Inputs!$C$13))/12</f>
        <v>353.648770206953</v>
      </c>
      <c r="L102" s="56" t="n">
        <f aca="false">IF(OR(E102=1,A102&lt;=Inputs!$C$15),0,MAX(Inputs!$C$8*I102-(F102+G102+H102+J102-K102),0))</f>
        <v>0</v>
      </c>
      <c r="M102" s="56" t="n">
        <f aca="false">L102*INDEX(Rates!$B$2:$C$101,C102+1,IF(Inputs!$C$5="Male",1,2))/1000/12*Inputs!$C$16</f>
        <v>0</v>
      </c>
      <c r="N102" s="56" t="n">
        <f aca="false">IF($V$1=1,MAX(F102+G102+H102+J102-K102-M102,0)*Inputs!$C$22/12,0)</f>
        <v>0</v>
      </c>
      <c r="O102" s="56" t="n">
        <f aca="false">IF(AND(MOD(A102,12)=0,B102&gt;=Inputs!$C$18),MAX(F102+G102+H102+J102-K102-M102-N102,0)*Inputs!$C$17,0)</f>
        <v>0</v>
      </c>
      <c r="P102" s="56" t="n">
        <f aca="false">F102+G102+H102+J102-K102-M102-N102+O102</f>
        <v>169397.760929131</v>
      </c>
      <c r="Q102" s="56" t="n">
        <f aca="false">IF(OR(E102=1,P102&lt;=0),0,P102)</f>
        <v>169397.760929131</v>
      </c>
      <c r="R102" s="15" t="n">
        <f aca="false">IF(OR(E102=1,AND(P102&lt;=0,I102&gt;0)),1,0)</f>
        <v>0</v>
      </c>
      <c r="S102" s="15" t="n">
        <f aca="false">IF(L102&gt;0,1,0)</f>
        <v>0</v>
      </c>
    </row>
    <row r="103" customFormat="false" ht="15" hidden="false" customHeight="false" outlineLevel="0" collapsed="false">
      <c r="A103" s="15" t="n">
        <v>102</v>
      </c>
      <c r="B103" s="15" t="n">
        <f aca="false">INT((A103-1)/12)+1</f>
        <v>9</v>
      </c>
      <c r="C103" s="15" t="n">
        <f aca="false">MIN(Inputs!$C$4+B103-1,99)</f>
        <v>82</v>
      </c>
      <c r="D103" s="55" t="n">
        <f aca="false">Inputs!$C$31</f>
        <v>0.08</v>
      </c>
      <c r="E103" s="15" t="n">
        <f aca="false">R102</f>
        <v>0</v>
      </c>
      <c r="F103" s="56" t="n">
        <f aca="false">Q102</f>
        <v>169397.760929131</v>
      </c>
      <c r="G103" s="56" t="n">
        <f aca="false">IF(AND(MOD(A103-1,12)=0,B103&lt;=Inputs!$C$7,E103=0),Inputs!$C$6,0)</f>
        <v>0</v>
      </c>
      <c r="H103" s="56" t="n">
        <f aca="false">IF(B103=1,G103*Inputs!$C$9,0)</f>
        <v>0</v>
      </c>
      <c r="I103" s="56" t="n">
        <f aca="false">I102+G103</f>
        <v>120000</v>
      </c>
      <c r="J103" s="56" t="n">
        <f aca="false">(F103+G103+H103)*((1+D103)^(1/12)-1)</f>
        <v>1089.91029438519</v>
      </c>
      <c r="K103" s="56" t="n">
        <f aca="false">(F103+G103+H103+J103)*(Inputs!$C$14+IF(B103&lt;=10,Inputs!$C$12,Inputs!$C$13))/12</f>
        <v>355.182648382324</v>
      </c>
      <c r="L103" s="56" t="n">
        <f aca="false">IF(OR(E103=1,A103&lt;=Inputs!$C$15),0,MAX(Inputs!$C$8*I103-(F103+G103+H103+J103-K103),0))</f>
        <v>0</v>
      </c>
      <c r="M103" s="56" t="n">
        <f aca="false">L103*INDEX(Rates!$B$2:$C$101,C103+1,IF(Inputs!$C$5="Male",1,2))/1000/12*Inputs!$C$16</f>
        <v>0</v>
      </c>
      <c r="N103" s="56" t="n">
        <f aca="false">IF($V$1=1,MAX(F103+G103+H103+J103-K103-M103,0)*Inputs!$C$22/12,0)</f>
        <v>0</v>
      </c>
      <c r="O103" s="56" t="n">
        <f aca="false">IF(AND(MOD(A103,12)=0,B103&gt;=Inputs!$C$18),MAX(F103+G103+H103+J103-K103-M103-N103,0)*Inputs!$C$17,0)</f>
        <v>0</v>
      </c>
      <c r="P103" s="56" t="n">
        <f aca="false">F103+G103+H103+J103-K103-M103-N103+O103</f>
        <v>170132.488575133</v>
      </c>
      <c r="Q103" s="56" t="n">
        <f aca="false">IF(OR(E103=1,P103&lt;=0),0,P103)</f>
        <v>170132.488575133</v>
      </c>
      <c r="R103" s="15" t="n">
        <f aca="false">IF(OR(E103=1,AND(P103&lt;=0,I103&gt;0)),1,0)</f>
        <v>0</v>
      </c>
      <c r="S103" s="15" t="n">
        <f aca="false">IF(L103&gt;0,1,0)</f>
        <v>0</v>
      </c>
    </row>
    <row r="104" customFormat="false" ht="15" hidden="false" customHeight="false" outlineLevel="0" collapsed="false">
      <c r="A104" s="15" t="n">
        <v>103</v>
      </c>
      <c r="B104" s="15" t="n">
        <f aca="false">INT((A104-1)/12)+1</f>
        <v>9</v>
      </c>
      <c r="C104" s="15" t="n">
        <f aca="false">MIN(Inputs!$C$4+B104-1,99)</f>
        <v>82</v>
      </c>
      <c r="D104" s="55" t="n">
        <f aca="false">Inputs!$C$31</f>
        <v>0.08</v>
      </c>
      <c r="E104" s="15" t="n">
        <f aca="false">R103</f>
        <v>0</v>
      </c>
      <c r="F104" s="56" t="n">
        <f aca="false">Q103</f>
        <v>170132.488575133</v>
      </c>
      <c r="G104" s="56" t="n">
        <f aca="false">IF(AND(MOD(A104-1,12)=0,B104&lt;=Inputs!$C$7,E104=0),Inputs!$C$6,0)</f>
        <v>0</v>
      </c>
      <c r="H104" s="56" t="n">
        <f aca="false">IF(B104=1,G104*Inputs!$C$9,0)</f>
        <v>0</v>
      </c>
      <c r="I104" s="56" t="n">
        <f aca="false">I103+G104</f>
        <v>120000</v>
      </c>
      <c r="J104" s="56" t="n">
        <f aca="false">(F104+G104+H104)*((1+D104)^(1/12)-1)</f>
        <v>1094.63755418222</v>
      </c>
      <c r="K104" s="56" t="n">
        <f aca="false">(F104+G104+H104+J104)*(Inputs!$C$14+IF(B104&lt;=10,Inputs!$C$12,Inputs!$C$13))/12</f>
        <v>356.723179436074</v>
      </c>
      <c r="L104" s="56" t="n">
        <f aca="false">IF(OR(E104=1,A104&lt;=Inputs!$C$15),0,MAX(Inputs!$C$8*I104-(F104+G104+H104+J104-K104),0))</f>
        <v>0</v>
      </c>
      <c r="M104" s="56" t="n">
        <f aca="false">L104*INDEX(Rates!$B$2:$C$101,C104+1,IF(Inputs!$C$5="Male",1,2))/1000/12*Inputs!$C$16</f>
        <v>0</v>
      </c>
      <c r="N104" s="56" t="n">
        <f aca="false">IF($V$1=1,MAX(F104+G104+H104+J104-K104-M104,0)*Inputs!$C$22/12,0)</f>
        <v>0</v>
      </c>
      <c r="O104" s="56" t="n">
        <f aca="false">IF(AND(MOD(A104,12)=0,B104&gt;=Inputs!$C$18),MAX(F104+G104+H104+J104-K104-M104-N104,0)*Inputs!$C$17,0)</f>
        <v>0</v>
      </c>
      <c r="P104" s="56" t="n">
        <f aca="false">F104+G104+H104+J104-K104-M104-N104+O104</f>
        <v>170870.40294988</v>
      </c>
      <c r="Q104" s="56" t="n">
        <f aca="false">IF(OR(E104=1,P104&lt;=0),0,P104)</f>
        <v>170870.40294988</v>
      </c>
      <c r="R104" s="15" t="n">
        <f aca="false">IF(OR(E104=1,AND(P104&lt;=0,I104&gt;0)),1,0)</f>
        <v>0</v>
      </c>
      <c r="S104" s="15" t="n">
        <f aca="false">IF(L104&gt;0,1,0)</f>
        <v>0</v>
      </c>
    </row>
    <row r="105" customFormat="false" ht="15" hidden="false" customHeight="false" outlineLevel="0" collapsed="false">
      <c r="A105" s="15" t="n">
        <v>104</v>
      </c>
      <c r="B105" s="15" t="n">
        <f aca="false">INT((A105-1)/12)+1</f>
        <v>9</v>
      </c>
      <c r="C105" s="15" t="n">
        <f aca="false">MIN(Inputs!$C$4+B105-1,99)</f>
        <v>82</v>
      </c>
      <c r="D105" s="55" t="n">
        <f aca="false">Inputs!$C$31</f>
        <v>0.08</v>
      </c>
      <c r="E105" s="15" t="n">
        <f aca="false">R104</f>
        <v>0</v>
      </c>
      <c r="F105" s="56" t="n">
        <f aca="false">Q104</f>
        <v>170870.40294988</v>
      </c>
      <c r="G105" s="56" t="n">
        <f aca="false">IF(AND(MOD(A105-1,12)=0,B105&lt;=Inputs!$C$7,E105=0),Inputs!$C$6,0)</f>
        <v>0</v>
      </c>
      <c r="H105" s="56" t="n">
        <f aca="false">IF(B105=1,G105*Inputs!$C$9,0)</f>
        <v>0</v>
      </c>
      <c r="I105" s="56" t="n">
        <f aca="false">I104+G105</f>
        <v>120000</v>
      </c>
      <c r="J105" s="56" t="n">
        <f aca="false">(F105+G105+H105)*((1+D105)^(1/12)-1)</f>
        <v>1099.38531748794</v>
      </c>
      <c r="K105" s="56" t="n">
        <f aca="false">(F105+G105+H105+J105)*(Inputs!$C$14+IF(B105&lt;=10,Inputs!$C$12,Inputs!$C$13))/12</f>
        <v>358.270392223682</v>
      </c>
      <c r="L105" s="56" t="n">
        <f aca="false">IF(OR(E105=1,A105&lt;=Inputs!$C$15),0,MAX(Inputs!$C$8*I105-(F105+G105+H105+J105-K105),0))</f>
        <v>0</v>
      </c>
      <c r="M105" s="56" t="n">
        <f aca="false">L105*INDEX(Rates!$B$2:$C$101,C105+1,IF(Inputs!$C$5="Male",1,2))/1000/12*Inputs!$C$16</f>
        <v>0</v>
      </c>
      <c r="N105" s="56" t="n">
        <f aca="false">IF($V$1=1,MAX(F105+G105+H105+J105-K105-M105,0)*Inputs!$C$22/12,0)</f>
        <v>0</v>
      </c>
      <c r="O105" s="56" t="n">
        <f aca="false">IF(AND(MOD(A105,12)=0,B105&gt;=Inputs!$C$18),MAX(F105+G105+H105+J105-K105-M105-N105,0)*Inputs!$C$17,0)</f>
        <v>0</v>
      </c>
      <c r="P105" s="56" t="n">
        <f aca="false">F105+G105+H105+J105-K105-M105-N105+O105</f>
        <v>171611.517875144</v>
      </c>
      <c r="Q105" s="56" t="n">
        <f aca="false">IF(OR(E105=1,P105&lt;=0),0,P105)</f>
        <v>171611.517875144</v>
      </c>
      <c r="R105" s="15" t="n">
        <f aca="false">IF(OR(E105=1,AND(P105&lt;=0,I105&gt;0)),1,0)</f>
        <v>0</v>
      </c>
      <c r="S105" s="15" t="n">
        <f aca="false">IF(L105&gt;0,1,0)</f>
        <v>0</v>
      </c>
    </row>
    <row r="106" customFormat="false" ht="15" hidden="false" customHeight="false" outlineLevel="0" collapsed="false">
      <c r="A106" s="15" t="n">
        <v>105</v>
      </c>
      <c r="B106" s="15" t="n">
        <f aca="false">INT((A106-1)/12)+1</f>
        <v>9</v>
      </c>
      <c r="C106" s="15" t="n">
        <f aca="false">MIN(Inputs!$C$4+B106-1,99)</f>
        <v>82</v>
      </c>
      <c r="D106" s="55" t="n">
        <f aca="false">Inputs!$C$31</f>
        <v>0.08</v>
      </c>
      <c r="E106" s="15" t="n">
        <f aca="false">R105</f>
        <v>0</v>
      </c>
      <c r="F106" s="56" t="n">
        <f aca="false">Q105</f>
        <v>171611.517875144</v>
      </c>
      <c r="G106" s="56" t="n">
        <f aca="false">IF(AND(MOD(A106-1,12)=0,B106&lt;=Inputs!$C$7,E106=0),Inputs!$C$6,0)</f>
        <v>0</v>
      </c>
      <c r="H106" s="56" t="n">
        <f aca="false">IF(B106=1,G106*Inputs!$C$9,0)</f>
        <v>0</v>
      </c>
      <c r="I106" s="56" t="n">
        <f aca="false">I105+G106</f>
        <v>120000</v>
      </c>
      <c r="J106" s="56" t="n">
        <f aca="false">(F106+G106+H106)*((1+D106)^(1/12)-1)</f>
        <v>1104.15367323207</v>
      </c>
      <c r="K106" s="56" t="n">
        <f aca="false">(F106+G106+H106+J106)*(Inputs!$C$14+IF(B106&lt;=10,Inputs!$C$12,Inputs!$C$13))/12</f>
        <v>359.824315725783</v>
      </c>
      <c r="L106" s="56" t="n">
        <f aca="false">IF(OR(E106=1,A106&lt;=Inputs!$C$15),0,MAX(Inputs!$C$8*I106-(F106+G106+H106+J106-K106),0))</f>
        <v>0</v>
      </c>
      <c r="M106" s="56" t="n">
        <f aca="false">L106*INDEX(Rates!$B$2:$C$101,C106+1,IF(Inputs!$C$5="Male",1,2))/1000/12*Inputs!$C$16</f>
        <v>0</v>
      </c>
      <c r="N106" s="56" t="n">
        <f aca="false">IF($V$1=1,MAX(F106+G106+H106+J106-K106-M106,0)*Inputs!$C$22/12,0)</f>
        <v>0</v>
      </c>
      <c r="O106" s="56" t="n">
        <f aca="false">IF(AND(MOD(A106,12)=0,B106&gt;=Inputs!$C$18),MAX(F106+G106+H106+J106-K106-M106-N106,0)*Inputs!$C$17,0)</f>
        <v>0</v>
      </c>
      <c r="P106" s="56" t="n">
        <f aca="false">F106+G106+H106+J106-K106-M106-N106+O106</f>
        <v>172355.84723265</v>
      </c>
      <c r="Q106" s="56" t="n">
        <f aca="false">IF(OR(E106=1,P106&lt;=0),0,P106)</f>
        <v>172355.84723265</v>
      </c>
      <c r="R106" s="15" t="n">
        <f aca="false">IF(OR(E106=1,AND(P106&lt;=0,I106&gt;0)),1,0)</f>
        <v>0</v>
      </c>
      <c r="S106" s="15" t="n">
        <f aca="false">IF(L106&gt;0,1,0)</f>
        <v>0</v>
      </c>
    </row>
    <row r="107" customFormat="false" ht="15" hidden="false" customHeight="false" outlineLevel="0" collapsed="false">
      <c r="A107" s="15" t="n">
        <v>106</v>
      </c>
      <c r="B107" s="15" t="n">
        <f aca="false">INT((A107-1)/12)+1</f>
        <v>9</v>
      </c>
      <c r="C107" s="15" t="n">
        <f aca="false">MIN(Inputs!$C$4+B107-1,99)</f>
        <v>82</v>
      </c>
      <c r="D107" s="55" t="n">
        <f aca="false">Inputs!$C$31</f>
        <v>0.08</v>
      </c>
      <c r="E107" s="15" t="n">
        <f aca="false">R106</f>
        <v>0</v>
      </c>
      <c r="F107" s="56" t="n">
        <f aca="false">Q106</f>
        <v>172355.84723265</v>
      </c>
      <c r="G107" s="56" t="n">
        <f aca="false">IF(AND(MOD(A107-1,12)=0,B107&lt;=Inputs!$C$7,E107=0),Inputs!$C$6,0)</f>
        <v>0</v>
      </c>
      <c r="H107" s="56" t="n">
        <f aca="false">IF(B107=1,G107*Inputs!$C$9,0)</f>
        <v>0</v>
      </c>
      <c r="I107" s="56" t="n">
        <f aca="false">I106+G107</f>
        <v>120000</v>
      </c>
      <c r="J107" s="56" t="n">
        <f aca="false">(F107+G107+H107)*((1+D107)^(1/12)-1)</f>
        <v>1108.94271073002</v>
      </c>
      <c r="K107" s="56" t="n">
        <f aca="false">(F107+G107+H107+J107)*(Inputs!$C$14+IF(B107&lt;=10,Inputs!$C$12,Inputs!$C$13))/12</f>
        <v>361.384979048709</v>
      </c>
      <c r="L107" s="56" t="n">
        <f aca="false">IF(OR(E107=1,A107&lt;=Inputs!$C$15),0,MAX(Inputs!$C$8*I107-(F107+G107+H107+J107-K107),0))</f>
        <v>0</v>
      </c>
      <c r="M107" s="56" t="n">
        <f aca="false">L107*INDEX(Rates!$B$2:$C$101,C107+1,IF(Inputs!$C$5="Male",1,2))/1000/12*Inputs!$C$16</f>
        <v>0</v>
      </c>
      <c r="N107" s="56" t="n">
        <f aca="false">IF($V$1=1,MAX(F107+G107+H107+J107-K107-M107,0)*Inputs!$C$22/12,0)</f>
        <v>0</v>
      </c>
      <c r="O107" s="56" t="n">
        <f aca="false">IF(AND(MOD(A107,12)=0,B107&gt;=Inputs!$C$18),MAX(F107+G107+H107+J107-K107-M107-N107,0)*Inputs!$C$17,0)</f>
        <v>0</v>
      </c>
      <c r="P107" s="56" t="n">
        <f aca="false">F107+G107+H107+J107-K107-M107-N107+O107</f>
        <v>173103.404964331</v>
      </c>
      <c r="Q107" s="56" t="n">
        <f aca="false">IF(OR(E107=1,P107&lt;=0),0,P107)</f>
        <v>173103.404964331</v>
      </c>
      <c r="R107" s="15" t="n">
        <f aca="false">IF(OR(E107=1,AND(P107&lt;=0,I107&gt;0)),1,0)</f>
        <v>0</v>
      </c>
      <c r="S107" s="15" t="n">
        <f aca="false">IF(L107&gt;0,1,0)</f>
        <v>0</v>
      </c>
    </row>
    <row r="108" customFormat="false" ht="15" hidden="false" customHeight="false" outlineLevel="0" collapsed="false">
      <c r="A108" s="15" t="n">
        <v>107</v>
      </c>
      <c r="B108" s="15" t="n">
        <f aca="false">INT((A108-1)/12)+1</f>
        <v>9</v>
      </c>
      <c r="C108" s="15" t="n">
        <f aca="false">MIN(Inputs!$C$4+B108-1,99)</f>
        <v>82</v>
      </c>
      <c r="D108" s="55" t="n">
        <f aca="false">Inputs!$C$31</f>
        <v>0.08</v>
      </c>
      <c r="E108" s="15" t="n">
        <f aca="false">R107</f>
        <v>0</v>
      </c>
      <c r="F108" s="56" t="n">
        <f aca="false">Q107</f>
        <v>173103.404964331</v>
      </c>
      <c r="G108" s="56" t="n">
        <f aca="false">IF(AND(MOD(A108-1,12)=0,B108&lt;=Inputs!$C$7,E108=0),Inputs!$C$6,0)</f>
        <v>0</v>
      </c>
      <c r="H108" s="56" t="n">
        <f aca="false">IF(B108=1,G108*Inputs!$C$9,0)</f>
        <v>0</v>
      </c>
      <c r="I108" s="56" t="n">
        <f aca="false">I107+G108</f>
        <v>120000</v>
      </c>
      <c r="J108" s="56" t="n">
        <f aca="false">(F108+G108+H108)*((1+D108)^(1/12)-1)</f>
        <v>1113.75251968463</v>
      </c>
      <c r="K108" s="56" t="n">
        <f aca="false">(F108+G108+H108+J108)*(Inputs!$C$14+IF(B108&lt;=10,Inputs!$C$12,Inputs!$C$13))/12</f>
        <v>362.952411425033</v>
      </c>
      <c r="L108" s="56" t="n">
        <f aca="false">IF(OR(E108=1,A108&lt;=Inputs!$C$15),0,MAX(Inputs!$C$8*I108-(F108+G108+H108+J108-K108),0))</f>
        <v>0</v>
      </c>
      <c r="M108" s="56" t="n">
        <f aca="false">L108*INDEX(Rates!$B$2:$C$101,C108+1,IF(Inputs!$C$5="Male",1,2))/1000/12*Inputs!$C$16</f>
        <v>0</v>
      </c>
      <c r="N108" s="56" t="n">
        <f aca="false">IF($V$1=1,MAX(F108+G108+H108+J108-K108-M108,0)*Inputs!$C$22/12,0)</f>
        <v>0</v>
      </c>
      <c r="O108" s="56" t="n">
        <f aca="false">IF(AND(MOD(A108,12)=0,B108&gt;=Inputs!$C$18),MAX(F108+G108+H108+J108-K108-M108-N108,0)*Inputs!$C$17,0)</f>
        <v>0</v>
      </c>
      <c r="P108" s="56" t="n">
        <f aca="false">F108+G108+H108+J108-K108-M108-N108+O108</f>
        <v>173854.205072591</v>
      </c>
      <c r="Q108" s="56" t="n">
        <f aca="false">IF(OR(E108=1,P108&lt;=0),0,P108)</f>
        <v>173854.205072591</v>
      </c>
      <c r="R108" s="15" t="n">
        <f aca="false">IF(OR(E108=1,AND(P108&lt;=0,I108&gt;0)),1,0)</f>
        <v>0</v>
      </c>
      <c r="S108" s="15" t="n">
        <f aca="false">IF(L108&gt;0,1,0)</f>
        <v>0</v>
      </c>
    </row>
    <row r="109" customFormat="false" ht="15" hidden="false" customHeight="false" outlineLevel="0" collapsed="false">
      <c r="A109" s="15" t="n">
        <v>108</v>
      </c>
      <c r="B109" s="15" t="n">
        <f aca="false">INT((A109-1)/12)+1</f>
        <v>9</v>
      </c>
      <c r="C109" s="15" t="n">
        <f aca="false">MIN(Inputs!$C$4+B109-1,99)</f>
        <v>82</v>
      </c>
      <c r="D109" s="55" t="n">
        <f aca="false">Inputs!$C$31</f>
        <v>0.08</v>
      </c>
      <c r="E109" s="15" t="n">
        <f aca="false">R108</f>
        <v>0</v>
      </c>
      <c r="F109" s="56" t="n">
        <f aca="false">Q108</f>
        <v>173854.205072591</v>
      </c>
      <c r="G109" s="56" t="n">
        <f aca="false">IF(AND(MOD(A109-1,12)=0,B109&lt;=Inputs!$C$7,E109=0),Inputs!$C$6,0)</f>
        <v>0</v>
      </c>
      <c r="H109" s="56" t="n">
        <f aca="false">IF(B109=1,G109*Inputs!$C$9,0)</f>
        <v>0</v>
      </c>
      <c r="I109" s="56" t="n">
        <f aca="false">I108+G109</f>
        <v>120000</v>
      </c>
      <c r="J109" s="56" t="n">
        <f aca="false">(F109+G109+H109)*((1+D109)^(1/12)-1)</f>
        <v>1118.58319018776</v>
      </c>
      <c r="K109" s="56" t="n">
        <f aca="false">(F109+G109+H109+J109)*(Inputs!$C$14+IF(B109&lt;=10,Inputs!$C$12,Inputs!$C$13))/12</f>
        <v>364.526642214122</v>
      </c>
      <c r="L109" s="56" t="n">
        <f aca="false">IF(OR(E109=1,A109&lt;=Inputs!$C$15),0,MAX(Inputs!$C$8*I109-(F109+G109+H109+J109-K109),0))</f>
        <v>0</v>
      </c>
      <c r="M109" s="56" t="n">
        <f aca="false">L109*INDEX(Rates!$B$2:$C$101,C109+1,IF(Inputs!$C$5="Male",1,2))/1000/12*Inputs!$C$16</f>
        <v>0</v>
      </c>
      <c r="N109" s="56" t="n">
        <f aca="false">IF($V$1=1,MAX(F109+G109+H109+J109-K109-M109,0)*Inputs!$C$22/12,0)</f>
        <v>0</v>
      </c>
      <c r="O109" s="56" t="n">
        <f aca="false">IF(AND(MOD(A109,12)=0,B109&gt;=Inputs!$C$18),MAX(F109+G109+H109+J109-K109-M109-N109,0)*Inputs!$C$17,0)</f>
        <v>0</v>
      </c>
      <c r="P109" s="56" t="n">
        <f aca="false">F109+G109+H109+J109-K109-M109-N109+O109</f>
        <v>174608.261620565</v>
      </c>
      <c r="Q109" s="56" t="n">
        <f aca="false">IF(OR(E109=1,P109&lt;=0),0,P109)</f>
        <v>174608.261620565</v>
      </c>
      <c r="R109" s="15" t="n">
        <f aca="false">IF(OR(E109=1,AND(P109&lt;=0,I109&gt;0)),1,0)</f>
        <v>0</v>
      </c>
      <c r="S109" s="15" t="n">
        <f aca="false">IF(L109&gt;0,1,0)</f>
        <v>0</v>
      </c>
    </row>
    <row r="110" customFormat="false" ht="15" hidden="false" customHeight="false" outlineLevel="0" collapsed="false">
      <c r="A110" s="15" t="n">
        <v>109</v>
      </c>
      <c r="B110" s="15" t="n">
        <f aca="false">INT((A110-1)/12)+1</f>
        <v>10</v>
      </c>
      <c r="C110" s="15" t="n">
        <f aca="false">MIN(Inputs!$C$4+B110-1,99)</f>
        <v>83</v>
      </c>
      <c r="D110" s="55" t="n">
        <f aca="false">Inputs!$C$31</f>
        <v>0.08</v>
      </c>
      <c r="E110" s="15" t="n">
        <f aca="false">R109</f>
        <v>0</v>
      </c>
      <c r="F110" s="56" t="n">
        <f aca="false">Q109</f>
        <v>174608.261620565</v>
      </c>
      <c r="G110" s="56" t="n">
        <f aca="false">IF(AND(MOD(A110-1,12)=0,B110&lt;=Inputs!$C$7,E110=0),Inputs!$C$6,0)</f>
        <v>0</v>
      </c>
      <c r="H110" s="56" t="n">
        <f aca="false">IF(B110=1,G110*Inputs!$C$9,0)</f>
        <v>0</v>
      </c>
      <c r="I110" s="56" t="n">
        <f aca="false">I109+G110</f>
        <v>120000</v>
      </c>
      <c r="J110" s="56" t="n">
        <f aca="false">(F110+G110+H110)*((1+D110)^(1/12)-1)</f>
        <v>1123.43481272207</v>
      </c>
      <c r="K110" s="56" t="n">
        <f aca="false">(F110+G110+H110+J110)*(Inputs!$C$14+IF(B110&lt;=10,Inputs!$C$12,Inputs!$C$13))/12</f>
        <v>366.107700902681</v>
      </c>
      <c r="L110" s="56" t="n">
        <f aca="false">IF(OR(E110=1,A110&lt;=Inputs!$C$15),0,MAX(Inputs!$C$8*I110-(F110+G110+H110+J110-K110),0))</f>
        <v>0</v>
      </c>
      <c r="M110" s="56" t="n">
        <f aca="false">L110*INDEX(Rates!$B$2:$C$101,C110+1,IF(Inputs!$C$5="Male",1,2))/1000/12*Inputs!$C$16</f>
        <v>0</v>
      </c>
      <c r="N110" s="56" t="n">
        <f aca="false">IF($V$1=1,MAX(F110+G110+H110+J110-K110-M110,0)*Inputs!$C$22/12,0)</f>
        <v>0</v>
      </c>
      <c r="O110" s="56" t="n">
        <f aca="false">IF(AND(MOD(A110,12)=0,B110&gt;=Inputs!$C$18),MAX(F110+G110+H110+J110-K110-M110-N110,0)*Inputs!$C$17,0)</f>
        <v>0</v>
      </c>
      <c r="P110" s="56" t="n">
        <f aca="false">F110+G110+H110+J110-K110-M110-N110+O110</f>
        <v>175365.588732384</v>
      </c>
      <c r="Q110" s="56" t="n">
        <f aca="false">IF(OR(E110=1,P110&lt;=0),0,P110)</f>
        <v>175365.588732384</v>
      </c>
      <c r="R110" s="15" t="n">
        <f aca="false">IF(OR(E110=1,AND(P110&lt;=0,I110&gt;0)),1,0)</f>
        <v>0</v>
      </c>
      <c r="S110" s="15" t="n">
        <f aca="false">IF(L110&gt;0,1,0)</f>
        <v>0</v>
      </c>
    </row>
    <row r="111" customFormat="false" ht="15" hidden="false" customHeight="false" outlineLevel="0" collapsed="false">
      <c r="A111" s="15" t="n">
        <v>110</v>
      </c>
      <c r="B111" s="15" t="n">
        <f aca="false">INT((A111-1)/12)+1</f>
        <v>10</v>
      </c>
      <c r="C111" s="15" t="n">
        <f aca="false">MIN(Inputs!$C$4+B111-1,99)</f>
        <v>83</v>
      </c>
      <c r="D111" s="55" t="n">
        <f aca="false">Inputs!$C$31</f>
        <v>0.08</v>
      </c>
      <c r="E111" s="15" t="n">
        <f aca="false">R110</f>
        <v>0</v>
      </c>
      <c r="F111" s="56" t="n">
        <f aca="false">Q110</f>
        <v>175365.588732384</v>
      </c>
      <c r="G111" s="56" t="n">
        <f aca="false">IF(AND(MOD(A111-1,12)=0,B111&lt;=Inputs!$C$7,E111=0),Inputs!$C$6,0)</f>
        <v>0</v>
      </c>
      <c r="H111" s="56" t="n">
        <f aca="false">IF(B111=1,G111*Inputs!$C$9,0)</f>
        <v>0</v>
      </c>
      <c r="I111" s="56" t="n">
        <f aca="false">I110+G111</f>
        <v>120000</v>
      </c>
      <c r="J111" s="56" t="n">
        <f aca="false">(F111+G111+H111)*((1+D111)^(1/12)-1)</f>
        <v>1128.30747816264</v>
      </c>
      <c r="K111" s="56" t="n">
        <f aca="false">(F111+G111+H111+J111)*(Inputs!$C$14+IF(B111&lt;=10,Inputs!$C$12,Inputs!$C$13))/12</f>
        <v>367.695617105305</v>
      </c>
      <c r="L111" s="56" t="n">
        <f aca="false">IF(OR(E111=1,A111&lt;=Inputs!$C$15),0,MAX(Inputs!$C$8*I111-(F111+G111+H111+J111-K111),0))</f>
        <v>0</v>
      </c>
      <c r="M111" s="56" t="n">
        <f aca="false">L111*INDEX(Rates!$B$2:$C$101,C111+1,IF(Inputs!$C$5="Male",1,2))/1000/12*Inputs!$C$16</f>
        <v>0</v>
      </c>
      <c r="N111" s="56" t="n">
        <f aca="false">IF($V$1=1,MAX(F111+G111+H111+J111-K111-M111,0)*Inputs!$C$22/12,0)</f>
        <v>0</v>
      </c>
      <c r="O111" s="56" t="n">
        <f aca="false">IF(AND(MOD(A111,12)=0,B111&gt;=Inputs!$C$18),MAX(F111+G111+H111+J111-K111-M111-N111,0)*Inputs!$C$17,0)</f>
        <v>0</v>
      </c>
      <c r="P111" s="56" t="n">
        <f aca="false">F111+G111+H111+J111-K111-M111-N111+O111</f>
        <v>176126.200593441</v>
      </c>
      <c r="Q111" s="56" t="n">
        <f aca="false">IF(OR(E111=1,P111&lt;=0),0,P111)</f>
        <v>176126.200593441</v>
      </c>
      <c r="R111" s="15" t="n">
        <f aca="false">IF(OR(E111=1,AND(P111&lt;=0,I111&gt;0)),1,0)</f>
        <v>0</v>
      </c>
      <c r="S111" s="15" t="n">
        <f aca="false">IF(L111&gt;0,1,0)</f>
        <v>0</v>
      </c>
    </row>
    <row r="112" customFormat="false" ht="15" hidden="false" customHeight="false" outlineLevel="0" collapsed="false">
      <c r="A112" s="15" t="n">
        <v>111</v>
      </c>
      <c r="B112" s="15" t="n">
        <f aca="false">INT((A112-1)/12)+1</f>
        <v>10</v>
      </c>
      <c r="C112" s="15" t="n">
        <f aca="false">MIN(Inputs!$C$4+B112-1,99)</f>
        <v>83</v>
      </c>
      <c r="D112" s="55" t="n">
        <f aca="false">Inputs!$C$31</f>
        <v>0.08</v>
      </c>
      <c r="E112" s="15" t="n">
        <f aca="false">R111</f>
        <v>0</v>
      </c>
      <c r="F112" s="56" t="n">
        <f aca="false">Q111</f>
        <v>176126.200593441</v>
      </c>
      <c r="G112" s="56" t="n">
        <f aca="false">IF(AND(MOD(A112-1,12)=0,B112&lt;=Inputs!$C$7,E112=0),Inputs!$C$6,0)</f>
        <v>0</v>
      </c>
      <c r="H112" s="56" t="n">
        <f aca="false">IF(B112=1,G112*Inputs!$C$9,0)</f>
        <v>0</v>
      </c>
      <c r="I112" s="56" t="n">
        <f aca="false">I111+G112</f>
        <v>120000</v>
      </c>
      <c r="J112" s="56" t="n">
        <f aca="false">(F112+G112+H112)*((1+D112)^(1/12)-1)</f>
        <v>1133.20127777871</v>
      </c>
      <c r="K112" s="56" t="n">
        <f aca="false">(F112+G112+H112+J112)*(Inputs!$C$14+IF(B112&lt;=10,Inputs!$C$12,Inputs!$C$13))/12</f>
        <v>369.290420565042</v>
      </c>
      <c r="L112" s="56" t="n">
        <f aca="false">IF(OR(E112=1,A112&lt;=Inputs!$C$15),0,MAX(Inputs!$C$8*I112-(F112+G112+H112+J112-K112),0))</f>
        <v>0</v>
      </c>
      <c r="M112" s="56" t="n">
        <f aca="false">L112*INDEX(Rates!$B$2:$C$101,C112+1,IF(Inputs!$C$5="Male",1,2))/1000/12*Inputs!$C$16</f>
        <v>0</v>
      </c>
      <c r="N112" s="56" t="n">
        <f aca="false">IF($V$1=1,MAX(F112+G112+H112+J112-K112-M112,0)*Inputs!$C$22/12,0)</f>
        <v>0</v>
      </c>
      <c r="O112" s="56" t="n">
        <f aca="false">IF(AND(MOD(A112,12)=0,B112&gt;=Inputs!$C$18),MAX(F112+G112+H112+J112-K112-M112-N112,0)*Inputs!$C$17,0)</f>
        <v>0</v>
      </c>
      <c r="P112" s="56" t="n">
        <f aca="false">F112+G112+H112+J112-K112-M112-N112+O112</f>
        <v>176890.111450655</v>
      </c>
      <c r="Q112" s="56" t="n">
        <f aca="false">IF(OR(E112=1,P112&lt;=0),0,P112)</f>
        <v>176890.111450655</v>
      </c>
      <c r="R112" s="15" t="n">
        <f aca="false">IF(OR(E112=1,AND(P112&lt;=0,I112&gt;0)),1,0)</f>
        <v>0</v>
      </c>
      <c r="S112" s="15" t="n">
        <f aca="false">IF(L112&gt;0,1,0)</f>
        <v>0</v>
      </c>
    </row>
    <row r="113" customFormat="false" ht="15" hidden="false" customHeight="false" outlineLevel="0" collapsed="false">
      <c r="A113" s="15" t="n">
        <v>112</v>
      </c>
      <c r="B113" s="15" t="n">
        <f aca="false">INT((A113-1)/12)+1</f>
        <v>10</v>
      </c>
      <c r="C113" s="15" t="n">
        <f aca="false">MIN(Inputs!$C$4+B113-1,99)</f>
        <v>83</v>
      </c>
      <c r="D113" s="55" t="n">
        <f aca="false">Inputs!$C$31</f>
        <v>0.08</v>
      </c>
      <c r="E113" s="15" t="n">
        <f aca="false">R112</f>
        <v>0</v>
      </c>
      <c r="F113" s="56" t="n">
        <f aca="false">Q112</f>
        <v>176890.111450655</v>
      </c>
      <c r="G113" s="56" t="n">
        <f aca="false">IF(AND(MOD(A113-1,12)=0,B113&lt;=Inputs!$C$7,E113=0),Inputs!$C$6,0)</f>
        <v>0</v>
      </c>
      <c r="H113" s="56" t="n">
        <f aca="false">IF(B113=1,G113*Inputs!$C$9,0)</f>
        <v>0</v>
      </c>
      <c r="I113" s="56" t="n">
        <f aca="false">I112+G113</f>
        <v>120000</v>
      </c>
      <c r="J113" s="56" t="n">
        <f aca="false">(F113+G113+H113)*((1+D113)^(1/12)-1)</f>
        <v>1138.11630323538</v>
      </c>
      <c r="K113" s="56" t="n">
        <f aca="false">(F113+G113+H113+J113)*(Inputs!$C$14+IF(B113&lt;=10,Inputs!$C$12,Inputs!$C$13))/12</f>
        <v>370.892141153938</v>
      </c>
      <c r="L113" s="56" t="n">
        <f aca="false">IF(OR(E113=1,A113&lt;=Inputs!$C$15),0,MAX(Inputs!$C$8*I113-(F113+G113+H113+J113-K113),0))</f>
        <v>0</v>
      </c>
      <c r="M113" s="56" t="n">
        <f aca="false">L113*INDEX(Rates!$B$2:$C$101,C113+1,IF(Inputs!$C$5="Male",1,2))/1000/12*Inputs!$C$16</f>
        <v>0</v>
      </c>
      <c r="N113" s="56" t="n">
        <f aca="false">IF($V$1=1,MAX(F113+G113+H113+J113-K113-M113,0)*Inputs!$C$22/12,0)</f>
        <v>0</v>
      </c>
      <c r="O113" s="56" t="n">
        <f aca="false">IF(AND(MOD(A113,12)=0,B113&gt;=Inputs!$C$18),MAX(F113+G113+H113+J113-K113-M113-N113,0)*Inputs!$C$17,0)</f>
        <v>0</v>
      </c>
      <c r="P113" s="56" t="n">
        <f aca="false">F113+G113+H113+J113-K113-M113-N113+O113</f>
        <v>177657.335612736</v>
      </c>
      <c r="Q113" s="56" t="n">
        <f aca="false">IF(OR(E113=1,P113&lt;=0),0,P113)</f>
        <v>177657.335612736</v>
      </c>
      <c r="R113" s="15" t="n">
        <f aca="false">IF(OR(E113=1,AND(P113&lt;=0,I113&gt;0)),1,0)</f>
        <v>0</v>
      </c>
      <c r="S113" s="15" t="n">
        <f aca="false">IF(L113&gt;0,1,0)</f>
        <v>0</v>
      </c>
    </row>
    <row r="114" customFormat="false" ht="15" hidden="false" customHeight="false" outlineLevel="0" collapsed="false">
      <c r="A114" s="15" t="n">
        <v>113</v>
      </c>
      <c r="B114" s="15" t="n">
        <f aca="false">INT((A114-1)/12)+1</f>
        <v>10</v>
      </c>
      <c r="C114" s="15" t="n">
        <f aca="false">MIN(Inputs!$C$4+B114-1,99)</f>
        <v>83</v>
      </c>
      <c r="D114" s="55" t="n">
        <f aca="false">Inputs!$C$31</f>
        <v>0.08</v>
      </c>
      <c r="E114" s="15" t="n">
        <f aca="false">R113</f>
        <v>0</v>
      </c>
      <c r="F114" s="56" t="n">
        <f aca="false">Q113</f>
        <v>177657.335612736</v>
      </c>
      <c r="G114" s="56" t="n">
        <f aca="false">IF(AND(MOD(A114-1,12)=0,B114&lt;=Inputs!$C$7,E114=0),Inputs!$C$6,0)</f>
        <v>0</v>
      </c>
      <c r="H114" s="56" t="n">
        <f aca="false">IF(B114=1,G114*Inputs!$C$9,0)</f>
        <v>0</v>
      </c>
      <c r="I114" s="56" t="n">
        <f aca="false">I113+G114</f>
        <v>120000</v>
      </c>
      <c r="J114" s="56" t="n">
        <f aca="false">(F114+G114+H114)*((1+D114)^(1/12)-1)</f>
        <v>1143.05264659533</v>
      </c>
      <c r="K114" s="56" t="n">
        <f aca="false">(F114+G114+H114+J114)*(Inputs!$C$14+IF(B114&lt;=10,Inputs!$C$12,Inputs!$C$13))/12</f>
        <v>372.500808873608</v>
      </c>
      <c r="L114" s="56" t="n">
        <f aca="false">IF(OR(E114=1,A114&lt;=Inputs!$C$15),0,MAX(Inputs!$C$8*I114-(F114+G114+H114+J114-K114),0))</f>
        <v>0</v>
      </c>
      <c r="M114" s="56" t="n">
        <f aca="false">L114*INDEX(Rates!$B$2:$C$101,C114+1,IF(Inputs!$C$5="Male",1,2))/1000/12*Inputs!$C$16</f>
        <v>0</v>
      </c>
      <c r="N114" s="56" t="n">
        <f aca="false">IF($V$1=1,MAX(F114+G114+H114+J114-K114-M114,0)*Inputs!$C$22/12,0)</f>
        <v>0</v>
      </c>
      <c r="O114" s="56" t="n">
        <f aca="false">IF(AND(MOD(A114,12)=0,B114&gt;=Inputs!$C$18),MAX(F114+G114+H114+J114-K114-M114-N114,0)*Inputs!$C$17,0)</f>
        <v>0</v>
      </c>
      <c r="P114" s="56" t="n">
        <f aca="false">F114+G114+H114+J114-K114-M114-N114+O114</f>
        <v>178427.887450458</v>
      </c>
      <c r="Q114" s="56" t="n">
        <f aca="false">IF(OR(E114=1,P114&lt;=0),0,P114)</f>
        <v>178427.887450458</v>
      </c>
      <c r="R114" s="15" t="n">
        <f aca="false">IF(OR(E114=1,AND(P114&lt;=0,I114&gt;0)),1,0)</f>
        <v>0</v>
      </c>
      <c r="S114" s="15" t="n">
        <f aca="false">IF(L114&gt;0,1,0)</f>
        <v>0</v>
      </c>
    </row>
    <row r="115" customFormat="false" ht="15" hidden="false" customHeight="false" outlineLevel="0" collapsed="false">
      <c r="A115" s="15" t="n">
        <v>114</v>
      </c>
      <c r="B115" s="15" t="n">
        <f aca="false">INT((A115-1)/12)+1</f>
        <v>10</v>
      </c>
      <c r="C115" s="15" t="n">
        <f aca="false">MIN(Inputs!$C$4+B115-1,99)</f>
        <v>83</v>
      </c>
      <c r="D115" s="55" t="n">
        <f aca="false">Inputs!$C$31</f>
        <v>0.08</v>
      </c>
      <c r="E115" s="15" t="n">
        <f aca="false">R114</f>
        <v>0</v>
      </c>
      <c r="F115" s="56" t="n">
        <f aca="false">Q114</f>
        <v>178427.887450458</v>
      </c>
      <c r="G115" s="56" t="n">
        <f aca="false">IF(AND(MOD(A115-1,12)=0,B115&lt;=Inputs!$C$7,E115=0),Inputs!$C$6,0)</f>
        <v>0</v>
      </c>
      <c r="H115" s="56" t="n">
        <f aca="false">IF(B115=1,G115*Inputs!$C$9,0)</f>
        <v>0</v>
      </c>
      <c r="I115" s="56" t="n">
        <f aca="false">I114+G115</f>
        <v>120000</v>
      </c>
      <c r="J115" s="56" t="n">
        <f aca="false">(F115+G115+H115)*((1+D115)^(1/12)-1)</f>
        <v>1148.01040032055</v>
      </c>
      <c r="K115" s="56" t="n">
        <f aca="false">(F115+G115+H115+J115)*(Inputs!$C$14+IF(B115&lt;=10,Inputs!$C$12,Inputs!$C$13))/12</f>
        <v>374.116453855789</v>
      </c>
      <c r="L115" s="56" t="n">
        <f aca="false">IF(OR(E115=1,A115&lt;=Inputs!$C$15),0,MAX(Inputs!$C$8*I115-(F115+G115+H115+J115-K115),0))</f>
        <v>0</v>
      </c>
      <c r="M115" s="56" t="n">
        <f aca="false">L115*INDEX(Rates!$B$2:$C$101,C115+1,IF(Inputs!$C$5="Male",1,2))/1000/12*Inputs!$C$16</f>
        <v>0</v>
      </c>
      <c r="N115" s="56" t="n">
        <f aca="false">IF($V$1=1,MAX(F115+G115+H115+J115-K115-M115,0)*Inputs!$C$22/12,0)</f>
        <v>0</v>
      </c>
      <c r="O115" s="56" t="n">
        <f aca="false">IF(AND(MOD(A115,12)=0,B115&gt;=Inputs!$C$18),MAX(F115+G115+H115+J115-K115-M115-N115,0)*Inputs!$C$17,0)</f>
        <v>0</v>
      </c>
      <c r="P115" s="56" t="n">
        <f aca="false">F115+G115+H115+J115-K115-M115-N115+O115</f>
        <v>179201.781396923</v>
      </c>
      <c r="Q115" s="56" t="n">
        <f aca="false">IF(OR(E115=1,P115&lt;=0),0,P115)</f>
        <v>179201.781396923</v>
      </c>
      <c r="R115" s="15" t="n">
        <f aca="false">IF(OR(E115=1,AND(P115&lt;=0,I115&gt;0)),1,0)</f>
        <v>0</v>
      </c>
      <c r="S115" s="15" t="n">
        <f aca="false">IF(L115&gt;0,1,0)</f>
        <v>0</v>
      </c>
    </row>
    <row r="116" customFormat="false" ht="15" hidden="false" customHeight="false" outlineLevel="0" collapsed="false">
      <c r="A116" s="15" t="n">
        <v>115</v>
      </c>
      <c r="B116" s="15" t="n">
        <f aca="false">INT((A116-1)/12)+1</f>
        <v>10</v>
      </c>
      <c r="C116" s="15" t="n">
        <f aca="false">MIN(Inputs!$C$4+B116-1,99)</f>
        <v>83</v>
      </c>
      <c r="D116" s="55" t="n">
        <f aca="false">Inputs!$C$31</f>
        <v>0.08</v>
      </c>
      <c r="E116" s="15" t="n">
        <f aca="false">R115</f>
        <v>0</v>
      </c>
      <c r="F116" s="56" t="n">
        <f aca="false">Q115</f>
        <v>179201.781396923</v>
      </c>
      <c r="G116" s="56" t="n">
        <f aca="false">IF(AND(MOD(A116-1,12)=0,B116&lt;=Inputs!$C$7,E116=0),Inputs!$C$6,0)</f>
        <v>0</v>
      </c>
      <c r="H116" s="56" t="n">
        <f aca="false">IF(B116=1,G116*Inputs!$C$9,0)</f>
        <v>0</v>
      </c>
      <c r="I116" s="56" t="n">
        <f aca="false">I115+G116</f>
        <v>120000</v>
      </c>
      <c r="J116" s="56" t="n">
        <f aca="false">(F116+G116+H116)*((1+D116)^(1/12)-1)</f>
        <v>1152.98965727405</v>
      </c>
      <c r="K116" s="56" t="n">
        <f aca="false">(F116+G116+H116+J116)*(Inputs!$C$14+IF(B116&lt;=10,Inputs!$C$12,Inputs!$C$13))/12</f>
        <v>375.73910636291</v>
      </c>
      <c r="L116" s="56" t="n">
        <f aca="false">IF(OR(E116=1,A116&lt;=Inputs!$C$15),0,MAX(Inputs!$C$8*I116-(F116+G116+H116+J116-K116),0))</f>
        <v>0</v>
      </c>
      <c r="M116" s="56" t="n">
        <f aca="false">L116*INDEX(Rates!$B$2:$C$101,C116+1,IF(Inputs!$C$5="Male",1,2))/1000/12*Inputs!$C$16</f>
        <v>0</v>
      </c>
      <c r="N116" s="56" t="n">
        <f aca="false">IF($V$1=1,MAX(F116+G116+H116+J116-K116-M116,0)*Inputs!$C$22/12,0)</f>
        <v>0</v>
      </c>
      <c r="O116" s="56" t="n">
        <f aca="false">IF(AND(MOD(A116,12)=0,B116&gt;=Inputs!$C$18),MAX(F116+G116+H116+J116-K116-M116-N116,0)*Inputs!$C$17,0)</f>
        <v>0</v>
      </c>
      <c r="P116" s="56" t="n">
        <f aca="false">F116+G116+H116+J116-K116-M116-N116+O116</f>
        <v>179979.031947834</v>
      </c>
      <c r="Q116" s="56" t="n">
        <f aca="false">IF(OR(E116=1,P116&lt;=0),0,P116)</f>
        <v>179979.031947834</v>
      </c>
      <c r="R116" s="15" t="n">
        <f aca="false">IF(OR(E116=1,AND(P116&lt;=0,I116&gt;0)),1,0)</f>
        <v>0</v>
      </c>
      <c r="S116" s="15" t="n">
        <f aca="false">IF(L116&gt;0,1,0)</f>
        <v>0</v>
      </c>
    </row>
    <row r="117" customFormat="false" ht="15" hidden="false" customHeight="false" outlineLevel="0" collapsed="false">
      <c r="A117" s="15" t="n">
        <v>116</v>
      </c>
      <c r="B117" s="15" t="n">
        <f aca="false">INT((A117-1)/12)+1</f>
        <v>10</v>
      </c>
      <c r="C117" s="15" t="n">
        <f aca="false">MIN(Inputs!$C$4+B117-1,99)</f>
        <v>83</v>
      </c>
      <c r="D117" s="55" t="n">
        <f aca="false">Inputs!$C$31</f>
        <v>0.08</v>
      </c>
      <c r="E117" s="15" t="n">
        <f aca="false">R116</f>
        <v>0</v>
      </c>
      <c r="F117" s="56" t="n">
        <f aca="false">Q116</f>
        <v>179979.031947834</v>
      </c>
      <c r="G117" s="56" t="n">
        <f aca="false">IF(AND(MOD(A117-1,12)=0,B117&lt;=Inputs!$C$7,E117=0),Inputs!$C$6,0)</f>
        <v>0</v>
      </c>
      <c r="H117" s="56" t="n">
        <f aca="false">IF(B117=1,G117*Inputs!$C$9,0)</f>
        <v>0</v>
      </c>
      <c r="I117" s="56" t="n">
        <f aca="false">I116+G117</f>
        <v>120000</v>
      </c>
      <c r="J117" s="56" t="n">
        <f aca="false">(F117+G117+H117)*((1+D117)^(1/12)-1)</f>
        <v>1157.99051072163</v>
      </c>
      <c r="K117" s="56" t="n">
        <f aca="false">(F117+G117+H117+J117)*(Inputs!$C$14+IF(B117&lt;=10,Inputs!$C$12,Inputs!$C$13))/12</f>
        <v>377.368796788657</v>
      </c>
      <c r="L117" s="56" t="n">
        <f aca="false">IF(OR(E117=1,A117&lt;=Inputs!$C$15),0,MAX(Inputs!$C$8*I117-(F117+G117+H117+J117-K117),0))</f>
        <v>0</v>
      </c>
      <c r="M117" s="56" t="n">
        <f aca="false">L117*INDEX(Rates!$B$2:$C$101,C117+1,IF(Inputs!$C$5="Male",1,2))/1000/12*Inputs!$C$16</f>
        <v>0</v>
      </c>
      <c r="N117" s="56" t="n">
        <f aca="false">IF($V$1=1,MAX(F117+G117+H117+J117-K117-M117,0)*Inputs!$C$22/12,0)</f>
        <v>0</v>
      </c>
      <c r="O117" s="56" t="n">
        <f aca="false">IF(AND(MOD(A117,12)=0,B117&gt;=Inputs!$C$18),MAX(F117+G117+H117+J117-K117-M117-N117,0)*Inputs!$C$17,0)</f>
        <v>0</v>
      </c>
      <c r="P117" s="56" t="n">
        <f aca="false">F117+G117+H117+J117-K117-M117-N117+O117</f>
        <v>180759.653661767</v>
      </c>
      <c r="Q117" s="56" t="n">
        <f aca="false">IF(OR(E117=1,P117&lt;=0),0,P117)</f>
        <v>180759.653661767</v>
      </c>
      <c r="R117" s="15" t="n">
        <f aca="false">IF(OR(E117=1,AND(P117&lt;=0,I117&gt;0)),1,0)</f>
        <v>0</v>
      </c>
      <c r="S117" s="15" t="n">
        <f aca="false">IF(L117&gt;0,1,0)</f>
        <v>0</v>
      </c>
    </row>
    <row r="118" customFormat="false" ht="15" hidden="false" customHeight="false" outlineLevel="0" collapsed="false">
      <c r="A118" s="15" t="n">
        <v>117</v>
      </c>
      <c r="B118" s="15" t="n">
        <f aca="false">INT((A118-1)/12)+1</f>
        <v>10</v>
      </c>
      <c r="C118" s="15" t="n">
        <f aca="false">MIN(Inputs!$C$4+B118-1,99)</f>
        <v>83</v>
      </c>
      <c r="D118" s="55" t="n">
        <f aca="false">Inputs!$C$31</f>
        <v>0.08</v>
      </c>
      <c r="E118" s="15" t="n">
        <f aca="false">R117</f>
        <v>0</v>
      </c>
      <c r="F118" s="56" t="n">
        <f aca="false">Q117</f>
        <v>180759.653661767</v>
      </c>
      <c r="G118" s="56" t="n">
        <f aca="false">IF(AND(MOD(A118-1,12)=0,B118&lt;=Inputs!$C$7,E118=0),Inputs!$C$6,0)</f>
        <v>0</v>
      </c>
      <c r="H118" s="56" t="n">
        <f aca="false">IF(B118=1,G118*Inputs!$C$9,0)</f>
        <v>0</v>
      </c>
      <c r="I118" s="56" t="n">
        <f aca="false">I117+G118</f>
        <v>120000</v>
      </c>
      <c r="J118" s="56" t="n">
        <f aca="false">(F118+G118+H118)*((1+D118)^(1/12)-1)</f>
        <v>1163.0130543336</v>
      </c>
      <c r="K118" s="56" t="n">
        <f aca="false">(F118+G118+H118+J118)*(Inputs!$C$14+IF(B118&lt;=10,Inputs!$C$12,Inputs!$C$13))/12</f>
        <v>379.005555658543</v>
      </c>
      <c r="L118" s="56" t="n">
        <f aca="false">IF(OR(E118=1,A118&lt;=Inputs!$C$15),0,MAX(Inputs!$C$8*I118-(F118+G118+H118+J118-K118),0))</f>
        <v>0</v>
      </c>
      <c r="M118" s="56" t="n">
        <f aca="false">L118*INDEX(Rates!$B$2:$C$101,C118+1,IF(Inputs!$C$5="Male",1,2))/1000/12*Inputs!$C$16</f>
        <v>0</v>
      </c>
      <c r="N118" s="56" t="n">
        <f aca="false">IF($V$1=1,MAX(F118+G118+H118+J118-K118-M118,0)*Inputs!$C$22/12,0)</f>
        <v>0</v>
      </c>
      <c r="O118" s="56" t="n">
        <f aca="false">IF(AND(MOD(A118,12)=0,B118&gt;=Inputs!$C$18),MAX(F118+G118+H118+J118-K118-M118-N118,0)*Inputs!$C$17,0)</f>
        <v>0</v>
      </c>
      <c r="P118" s="56" t="n">
        <f aca="false">F118+G118+H118+J118-K118-M118-N118+O118</f>
        <v>181543.661160442</v>
      </c>
      <c r="Q118" s="56" t="n">
        <f aca="false">IF(OR(E118=1,P118&lt;=0),0,P118)</f>
        <v>181543.661160442</v>
      </c>
      <c r="R118" s="15" t="n">
        <f aca="false">IF(OR(E118=1,AND(P118&lt;=0,I118&gt;0)),1,0)</f>
        <v>0</v>
      </c>
      <c r="S118" s="15" t="n">
        <f aca="false">IF(L118&gt;0,1,0)</f>
        <v>0</v>
      </c>
    </row>
    <row r="119" customFormat="false" ht="15" hidden="false" customHeight="false" outlineLevel="0" collapsed="false">
      <c r="A119" s="15" t="n">
        <v>118</v>
      </c>
      <c r="B119" s="15" t="n">
        <f aca="false">INT((A119-1)/12)+1</f>
        <v>10</v>
      </c>
      <c r="C119" s="15" t="n">
        <f aca="false">MIN(Inputs!$C$4+B119-1,99)</f>
        <v>83</v>
      </c>
      <c r="D119" s="55" t="n">
        <f aca="false">Inputs!$C$31</f>
        <v>0.08</v>
      </c>
      <c r="E119" s="15" t="n">
        <f aca="false">R118</f>
        <v>0</v>
      </c>
      <c r="F119" s="56" t="n">
        <f aca="false">Q118</f>
        <v>181543.661160442</v>
      </c>
      <c r="G119" s="56" t="n">
        <f aca="false">IF(AND(MOD(A119-1,12)=0,B119&lt;=Inputs!$C$7,E119=0),Inputs!$C$6,0)</f>
        <v>0</v>
      </c>
      <c r="H119" s="56" t="n">
        <f aca="false">IF(B119=1,G119*Inputs!$C$9,0)</f>
        <v>0</v>
      </c>
      <c r="I119" s="56" t="n">
        <f aca="false">I118+G119</f>
        <v>120000</v>
      </c>
      <c r="J119" s="56" t="n">
        <f aca="false">(F119+G119+H119)*((1+D119)^(1/12)-1)</f>
        <v>1168.05738218654</v>
      </c>
      <c r="K119" s="56" t="n">
        <f aca="false">(F119+G119+H119+J119)*(Inputs!$C$14+IF(B119&lt;=10,Inputs!$C$12,Inputs!$C$13))/12</f>
        <v>380.649413630476</v>
      </c>
      <c r="L119" s="56" t="n">
        <f aca="false">IF(OR(E119=1,A119&lt;=Inputs!$C$15),0,MAX(Inputs!$C$8*I119-(F119+G119+H119+J119-K119),0))</f>
        <v>0</v>
      </c>
      <c r="M119" s="56" t="n">
        <f aca="false">L119*INDEX(Rates!$B$2:$C$101,C119+1,IF(Inputs!$C$5="Male",1,2))/1000/12*Inputs!$C$16</f>
        <v>0</v>
      </c>
      <c r="N119" s="56" t="n">
        <f aca="false">IF($V$1=1,MAX(F119+G119+H119+J119-K119-M119,0)*Inputs!$C$22/12,0)</f>
        <v>0</v>
      </c>
      <c r="O119" s="56" t="n">
        <f aca="false">IF(AND(MOD(A119,12)=0,B119&gt;=Inputs!$C$18),MAX(F119+G119+H119+J119-K119-M119-N119,0)*Inputs!$C$17,0)</f>
        <v>0</v>
      </c>
      <c r="P119" s="56" t="n">
        <f aca="false">F119+G119+H119+J119-K119-M119-N119+O119</f>
        <v>182331.069128998</v>
      </c>
      <c r="Q119" s="56" t="n">
        <f aca="false">IF(OR(E119=1,P119&lt;=0),0,P119)</f>
        <v>182331.069128998</v>
      </c>
      <c r="R119" s="15" t="n">
        <f aca="false">IF(OR(E119=1,AND(P119&lt;=0,I119&gt;0)),1,0)</f>
        <v>0</v>
      </c>
      <c r="S119" s="15" t="n">
        <f aca="false">IF(L119&gt;0,1,0)</f>
        <v>0</v>
      </c>
    </row>
    <row r="120" customFormat="false" ht="15" hidden="false" customHeight="false" outlineLevel="0" collapsed="false">
      <c r="A120" s="15" t="n">
        <v>119</v>
      </c>
      <c r="B120" s="15" t="n">
        <f aca="false">INT((A120-1)/12)+1</f>
        <v>10</v>
      </c>
      <c r="C120" s="15" t="n">
        <f aca="false">MIN(Inputs!$C$4+B120-1,99)</f>
        <v>83</v>
      </c>
      <c r="D120" s="55" t="n">
        <f aca="false">Inputs!$C$31</f>
        <v>0.08</v>
      </c>
      <c r="E120" s="15" t="n">
        <f aca="false">R119</f>
        <v>0</v>
      </c>
      <c r="F120" s="56" t="n">
        <f aca="false">Q119</f>
        <v>182331.069128998</v>
      </c>
      <c r="G120" s="56" t="n">
        <f aca="false">IF(AND(MOD(A120-1,12)=0,B120&lt;=Inputs!$C$7,E120=0),Inputs!$C$6,0)</f>
        <v>0</v>
      </c>
      <c r="H120" s="56" t="n">
        <f aca="false">IF(B120=1,G120*Inputs!$C$9,0)</f>
        <v>0</v>
      </c>
      <c r="I120" s="56" t="n">
        <f aca="false">I119+G120</f>
        <v>120000</v>
      </c>
      <c r="J120" s="56" t="n">
        <f aca="false">(F120+G120+H120)*((1+D120)^(1/12)-1)</f>
        <v>1173.12358876509</v>
      </c>
      <c r="K120" s="56" t="n">
        <f aca="false">(F120+G120+H120+J120)*(Inputs!$C$14+IF(B120&lt;=10,Inputs!$C$12,Inputs!$C$13))/12</f>
        <v>382.30040149534</v>
      </c>
      <c r="L120" s="56" t="n">
        <f aca="false">IF(OR(E120=1,A120&lt;=Inputs!$C$15),0,MAX(Inputs!$C$8*I120-(F120+G120+H120+J120-K120),0))</f>
        <v>0</v>
      </c>
      <c r="M120" s="56" t="n">
        <f aca="false">L120*INDEX(Rates!$B$2:$C$101,C120+1,IF(Inputs!$C$5="Male",1,2))/1000/12*Inputs!$C$16</f>
        <v>0</v>
      </c>
      <c r="N120" s="56" t="n">
        <f aca="false">IF($V$1=1,MAX(F120+G120+H120+J120-K120-M120,0)*Inputs!$C$22/12,0)</f>
        <v>0</v>
      </c>
      <c r="O120" s="56" t="n">
        <f aca="false">IF(AND(MOD(A120,12)=0,B120&gt;=Inputs!$C$18),MAX(F120+G120+H120+J120-K120-M120-N120,0)*Inputs!$C$17,0)</f>
        <v>0</v>
      </c>
      <c r="P120" s="56" t="n">
        <f aca="false">F120+G120+H120+J120-K120-M120-N120+O120</f>
        <v>183121.892316268</v>
      </c>
      <c r="Q120" s="56" t="n">
        <f aca="false">IF(OR(E120=1,P120&lt;=0),0,P120)</f>
        <v>183121.892316268</v>
      </c>
      <c r="R120" s="15" t="n">
        <f aca="false">IF(OR(E120=1,AND(P120&lt;=0,I120&gt;0)),1,0)</f>
        <v>0</v>
      </c>
      <c r="S120" s="15" t="n">
        <f aca="false">IF(L120&gt;0,1,0)</f>
        <v>0</v>
      </c>
    </row>
    <row r="121" customFormat="false" ht="15" hidden="false" customHeight="false" outlineLevel="0" collapsed="false">
      <c r="A121" s="15" t="n">
        <v>120</v>
      </c>
      <c r="B121" s="15" t="n">
        <f aca="false">INT((A121-1)/12)+1</f>
        <v>10</v>
      </c>
      <c r="C121" s="15" t="n">
        <f aca="false">MIN(Inputs!$C$4+B121-1,99)</f>
        <v>83</v>
      </c>
      <c r="D121" s="55" t="n">
        <f aca="false">Inputs!$C$31</f>
        <v>0.08</v>
      </c>
      <c r="E121" s="15" t="n">
        <f aca="false">R120</f>
        <v>0</v>
      </c>
      <c r="F121" s="56" t="n">
        <f aca="false">Q120</f>
        <v>183121.892316268</v>
      </c>
      <c r="G121" s="56" t="n">
        <f aca="false">IF(AND(MOD(A121-1,12)=0,B121&lt;=Inputs!$C$7,E121=0),Inputs!$C$6,0)</f>
        <v>0</v>
      </c>
      <c r="H121" s="56" t="n">
        <f aca="false">IF(B121=1,G121*Inputs!$C$9,0)</f>
        <v>0</v>
      </c>
      <c r="I121" s="56" t="n">
        <f aca="false">I120+G121</f>
        <v>120000</v>
      </c>
      <c r="J121" s="56" t="n">
        <f aca="false">(F121+G121+H121)*((1+D121)^(1/12)-1)</f>
        <v>1178.21176896367</v>
      </c>
      <c r="K121" s="56" t="n">
        <f aca="false">(F121+G121+H121+J121)*(Inputs!$C$14+IF(B121&lt;=10,Inputs!$C$12,Inputs!$C$13))/12</f>
        <v>383.958550177566</v>
      </c>
      <c r="L121" s="56" t="n">
        <f aca="false">IF(OR(E121=1,A121&lt;=Inputs!$C$15),0,MAX(Inputs!$C$8*I121-(F121+G121+H121+J121-K121),0))</f>
        <v>0</v>
      </c>
      <c r="M121" s="56" t="n">
        <f aca="false">L121*INDEX(Rates!$B$2:$C$101,C121+1,IF(Inputs!$C$5="Male",1,2))/1000/12*Inputs!$C$16</f>
        <v>0</v>
      </c>
      <c r="N121" s="56" t="n">
        <f aca="false">IF($V$1=1,MAX(F121+G121+H121+J121-K121-M121,0)*Inputs!$C$22/12,0)</f>
        <v>0</v>
      </c>
      <c r="O121" s="56" t="n">
        <f aca="false">IF(AND(MOD(A121,12)=0,B121&gt;=Inputs!$C$18),MAX(F121+G121+H121+J121-K121-M121-N121,0)*Inputs!$C$17,0)</f>
        <v>919.58072767527</v>
      </c>
      <c r="P121" s="56" t="n">
        <f aca="false">F121+G121+H121+J121-K121-M121-N121+O121</f>
        <v>184835.726262729</v>
      </c>
      <c r="Q121" s="56" t="n">
        <f aca="false">IF(OR(E121=1,P121&lt;=0),0,P121)</f>
        <v>184835.726262729</v>
      </c>
      <c r="R121" s="15" t="n">
        <f aca="false">IF(OR(E121=1,AND(P121&lt;=0,I121&gt;0)),1,0)</f>
        <v>0</v>
      </c>
      <c r="S121" s="15" t="n">
        <f aca="false">IF(L121&gt;0,1,0)</f>
        <v>0</v>
      </c>
    </row>
    <row r="122" customFormat="false" ht="15" hidden="false" customHeight="false" outlineLevel="0" collapsed="false">
      <c r="A122" s="15" t="n">
        <v>121</v>
      </c>
      <c r="B122" s="15" t="n">
        <f aca="false">INT((A122-1)/12)+1</f>
        <v>11</v>
      </c>
      <c r="C122" s="15" t="n">
        <f aca="false">MIN(Inputs!$C$4+B122-1,99)</f>
        <v>84</v>
      </c>
      <c r="D122" s="55" t="n">
        <f aca="false">Inputs!$C$31</f>
        <v>0.08</v>
      </c>
      <c r="E122" s="15" t="n">
        <f aca="false">R121</f>
        <v>0</v>
      </c>
      <c r="F122" s="56" t="n">
        <f aca="false">Q121</f>
        <v>184835.726262729</v>
      </c>
      <c r="G122" s="56" t="n">
        <f aca="false">IF(AND(MOD(A122-1,12)=0,B122&lt;=Inputs!$C$7,E122=0),Inputs!$C$6,0)</f>
        <v>0</v>
      </c>
      <c r="H122" s="56" t="n">
        <f aca="false">IF(B122=1,G122*Inputs!$C$9,0)</f>
        <v>0</v>
      </c>
      <c r="I122" s="56" t="n">
        <f aca="false">I121+G122</f>
        <v>120000</v>
      </c>
      <c r="J122" s="56" t="n">
        <f aca="false">(F122+G122+H122)*((1+D122)^(1/12)-1)</f>
        <v>1189.23862817875</v>
      </c>
      <c r="K122" s="56" t="n">
        <f aca="false">(F122+G122+H122+J122)*(Inputs!$C$14+IF(B122&lt;=10,Inputs!$C$12,Inputs!$C$13))/12</f>
        <v>93.012482445454</v>
      </c>
      <c r="L122" s="56" t="n">
        <f aca="false">IF(OR(E122=1,A122&lt;=Inputs!$C$15),0,MAX(Inputs!$C$8*I122-(F122+G122+H122+J122-K122),0))</f>
        <v>0</v>
      </c>
      <c r="M122" s="56" t="n">
        <f aca="false">L122*INDEX(Rates!$B$2:$C$101,C122+1,IF(Inputs!$C$5="Male",1,2))/1000/12*Inputs!$C$16</f>
        <v>0</v>
      </c>
      <c r="N122" s="56" t="n">
        <f aca="false">IF($V$1=1,MAX(F122+G122+H122+J122-K122-M122,0)*Inputs!$C$22/12,0)</f>
        <v>0</v>
      </c>
      <c r="O122" s="56" t="n">
        <f aca="false">IF(AND(MOD(A122,12)=0,B122&gt;=Inputs!$C$18),MAX(F122+G122+H122+J122-K122-M122-N122,0)*Inputs!$C$17,0)</f>
        <v>0</v>
      </c>
      <c r="P122" s="56" t="n">
        <f aca="false">F122+G122+H122+J122-K122-M122-N122+O122</f>
        <v>185931.952408462</v>
      </c>
      <c r="Q122" s="56" t="n">
        <f aca="false">IF(OR(E122=1,P122&lt;=0),0,P122)</f>
        <v>185931.952408462</v>
      </c>
      <c r="R122" s="15" t="n">
        <f aca="false">IF(OR(E122=1,AND(P122&lt;=0,I122&gt;0)),1,0)</f>
        <v>0</v>
      </c>
      <c r="S122" s="15" t="n">
        <f aca="false">IF(L122&gt;0,1,0)</f>
        <v>0</v>
      </c>
    </row>
    <row r="123" customFormat="false" ht="15" hidden="false" customHeight="false" outlineLevel="0" collapsed="false">
      <c r="A123" s="15" t="n">
        <v>122</v>
      </c>
      <c r="B123" s="15" t="n">
        <f aca="false">INT((A123-1)/12)+1</f>
        <v>11</v>
      </c>
      <c r="C123" s="15" t="n">
        <f aca="false">MIN(Inputs!$C$4+B123-1,99)</f>
        <v>84</v>
      </c>
      <c r="D123" s="55" t="n">
        <f aca="false">Inputs!$C$31</f>
        <v>0.08</v>
      </c>
      <c r="E123" s="15" t="n">
        <f aca="false">R122</f>
        <v>0</v>
      </c>
      <c r="F123" s="56" t="n">
        <f aca="false">Q122</f>
        <v>185931.952408462</v>
      </c>
      <c r="G123" s="56" t="n">
        <f aca="false">IF(AND(MOD(A123-1,12)=0,B123&lt;=Inputs!$C$7,E123=0),Inputs!$C$6,0)</f>
        <v>0</v>
      </c>
      <c r="H123" s="56" t="n">
        <f aca="false">IF(B123=1,G123*Inputs!$C$9,0)</f>
        <v>0</v>
      </c>
      <c r="I123" s="56" t="n">
        <f aca="false">I122+G123</f>
        <v>120000</v>
      </c>
      <c r="J123" s="56" t="n">
        <f aca="false">(F123+G123+H123)*((1+D123)^(1/12)-1)</f>
        <v>1196.29178020777</v>
      </c>
      <c r="K123" s="56" t="n">
        <f aca="false">(F123+G123+H123+J123)*(Inputs!$C$14+IF(B123&lt;=10,Inputs!$C$12,Inputs!$C$13))/12</f>
        <v>93.5641220943351</v>
      </c>
      <c r="L123" s="56" t="n">
        <f aca="false">IF(OR(E123=1,A123&lt;=Inputs!$C$15),0,MAX(Inputs!$C$8*I123-(F123+G123+H123+J123-K123),0))</f>
        <v>0</v>
      </c>
      <c r="M123" s="56" t="n">
        <f aca="false">L123*INDEX(Rates!$B$2:$C$101,C123+1,IF(Inputs!$C$5="Male",1,2))/1000/12*Inputs!$C$16</f>
        <v>0</v>
      </c>
      <c r="N123" s="56" t="n">
        <f aca="false">IF($V$1=1,MAX(F123+G123+H123+J123-K123-M123,0)*Inputs!$C$22/12,0)</f>
        <v>0</v>
      </c>
      <c r="O123" s="56" t="n">
        <f aca="false">IF(AND(MOD(A123,12)=0,B123&gt;=Inputs!$C$18),MAX(F123+G123+H123+J123-K123-M123-N123,0)*Inputs!$C$17,0)</f>
        <v>0</v>
      </c>
      <c r="P123" s="56" t="n">
        <f aca="false">F123+G123+H123+J123-K123-M123-N123+O123</f>
        <v>187034.680066576</v>
      </c>
      <c r="Q123" s="56" t="n">
        <f aca="false">IF(OR(E123=1,P123&lt;=0),0,P123)</f>
        <v>187034.680066576</v>
      </c>
      <c r="R123" s="15" t="n">
        <f aca="false">IF(OR(E123=1,AND(P123&lt;=0,I123&gt;0)),1,0)</f>
        <v>0</v>
      </c>
      <c r="S123" s="15" t="n">
        <f aca="false">IF(L123&gt;0,1,0)</f>
        <v>0</v>
      </c>
    </row>
    <row r="124" customFormat="false" ht="15" hidden="false" customHeight="false" outlineLevel="0" collapsed="false">
      <c r="A124" s="15" t="n">
        <v>123</v>
      </c>
      <c r="B124" s="15" t="n">
        <f aca="false">INT((A124-1)/12)+1</f>
        <v>11</v>
      </c>
      <c r="C124" s="15" t="n">
        <f aca="false">MIN(Inputs!$C$4+B124-1,99)</f>
        <v>84</v>
      </c>
      <c r="D124" s="55" t="n">
        <f aca="false">Inputs!$C$31</f>
        <v>0.08</v>
      </c>
      <c r="E124" s="15" t="n">
        <f aca="false">R123</f>
        <v>0</v>
      </c>
      <c r="F124" s="56" t="n">
        <f aca="false">Q123</f>
        <v>187034.680066576</v>
      </c>
      <c r="G124" s="56" t="n">
        <f aca="false">IF(AND(MOD(A124-1,12)=0,B124&lt;=Inputs!$C$7,E124=0),Inputs!$C$6,0)</f>
        <v>0</v>
      </c>
      <c r="H124" s="56" t="n">
        <f aca="false">IF(B124=1,G124*Inputs!$C$9,0)</f>
        <v>0</v>
      </c>
      <c r="I124" s="56" t="n">
        <f aca="false">I123+G124</f>
        <v>120000</v>
      </c>
      <c r="J124" s="56" t="n">
        <f aca="false">(F124+G124+H124)*((1+D124)^(1/12)-1)</f>
        <v>1203.38676316321</v>
      </c>
      <c r="K124" s="56" t="n">
        <f aca="false">(F124+G124+H124+J124)*(Inputs!$C$14+IF(B124&lt;=10,Inputs!$C$12,Inputs!$C$13))/12</f>
        <v>94.1190334148696</v>
      </c>
      <c r="L124" s="56" t="n">
        <f aca="false">IF(OR(E124=1,A124&lt;=Inputs!$C$15),0,MAX(Inputs!$C$8*I124-(F124+G124+H124+J124-K124),0))</f>
        <v>0</v>
      </c>
      <c r="M124" s="56" t="n">
        <f aca="false">L124*INDEX(Rates!$B$2:$C$101,C124+1,IF(Inputs!$C$5="Male",1,2))/1000/12*Inputs!$C$16</f>
        <v>0</v>
      </c>
      <c r="N124" s="56" t="n">
        <f aca="false">IF($V$1=1,MAX(F124+G124+H124+J124-K124-M124,0)*Inputs!$C$22/12,0)</f>
        <v>0</v>
      </c>
      <c r="O124" s="56" t="n">
        <f aca="false">IF(AND(MOD(A124,12)=0,B124&gt;=Inputs!$C$18),MAX(F124+G124+H124+J124-K124-M124-N124,0)*Inputs!$C$17,0)</f>
        <v>0</v>
      </c>
      <c r="P124" s="56" t="n">
        <f aca="false">F124+G124+H124+J124-K124-M124-N124+O124</f>
        <v>188143.947796324</v>
      </c>
      <c r="Q124" s="56" t="n">
        <f aca="false">IF(OR(E124=1,P124&lt;=0),0,P124)</f>
        <v>188143.947796324</v>
      </c>
      <c r="R124" s="15" t="n">
        <f aca="false">IF(OR(E124=1,AND(P124&lt;=0,I124&gt;0)),1,0)</f>
        <v>0</v>
      </c>
      <c r="S124" s="15" t="n">
        <f aca="false">IF(L124&gt;0,1,0)</f>
        <v>0</v>
      </c>
    </row>
    <row r="125" customFormat="false" ht="15" hidden="false" customHeight="false" outlineLevel="0" collapsed="false">
      <c r="A125" s="15" t="n">
        <v>124</v>
      </c>
      <c r="B125" s="15" t="n">
        <f aca="false">INT((A125-1)/12)+1</f>
        <v>11</v>
      </c>
      <c r="C125" s="15" t="n">
        <f aca="false">MIN(Inputs!$C$4+B125-1,99)</f>
        <v>84</v>
      </c>
      <c r="D125" s="55" t="n">
        <f aca="false">Inputs!$C$31</f>
        <v>0.08</v>
      </c>
      <c r="E125" s="15" t="n">
        <f aca="false">R124</f>
        <v>0</v>
      </c>
      <c r="F125" s="56" t="n">
        <f aca="false">Q124</f>
        <v>188143.947796324</v>
      </c>
      <c r="G125" s="56" t="n">
        <f aca="false">IF(AND(MOD(A125-1,12)=0,B125&lt;=Inputs!$C$7,E125=0),Inputs!$C$6,0)</f>
        <v>0</v>
      </c>
      <c r="H125" s="56" t="n">
        <f aca="false">IF(B125=1,G125*Inputs!$C$9,0)</f>
        <v>0</v>
      </c>
      <c r="I125" s="56" t="n">
        <f aca="false">I124+G125</f>
        <v>120000</v>
      </c>
      <c r="J125" s="56" t="n">
        <f aca="false">(F125+G125+H125)*((1+D125)^(1/12)-1)</f>
        <v>1210.52382513646</v>
      </c>
      <c r="K125" s="56" t="n">
        <f aca="false">(F125+G125+H125+J125)*(Inputs!$C$14+IF(B125&lt;=10,Inputs!$C$12,Inputs!$C$13))/12</f>
        <v>94.6772358107303</v>
      </c>
      <c r="L125" s="56" t="n">
        <f aca="false">IF(OR(E125=1,A125&lt;=Inputs!$C$15),0,MAX(Inputs!$C$8*I125-(F125+G125+H125+J125-K125),0))</f>
        <v>0</v>
      </c>
      <c r="M125" s="56" t="n">
        <f aca="false">L125*INDEX(Rates!$B$2:$C$101,C125+1,IF(Inputs!$C$5="Male",1,2))/1000/12*Inputs!$C$16</f>
        <v>0</v>
      </c>
      <c r="N125" s="56" t="n">
        <f aca="false">IF($V$1=1,MAX(F125+G125+H125+J125-K125-M125,0)*Inputs!$C$22/12,0)</f>
        <v>0</v>
      </c>
      <c r="O125" s="56" t="n">
        <f aca="false">IF(AND(MOD(A125,12)=0,B125&gt;=Inputs!$C$18),MAX(F125+G125+H125+J125-K125-M125-N125,0)*Inputs!$C$17,0)</f>
        <v>0</v>
      </c>
      <c r="P125" s="56" t="n">
        <f aca="false">F125+G125+H125+J125-K125-M125-N125+O125</f>
        <v>189259.79438565</v>
      </c>
      <c r="Q125" s="56" t="n">
        <f aca="false">IF(OR(E125=1,P125&lt;=0),0,P125)</f>
        <v>189259.79438565</v>
      </c>
      <c r="R125" s="15" t="n">
        <f aca="false">IF(OR(E125=1,AND(P125&lt;=0,I125&gt;0)),1,0)</f>
        <v>0</v>
      </c>
      <c r="S125" s="15" t="n">
        <f aca="false">IF(L125&gt;0,1,0)</f>
        <v>0</v>
      </c>
    </row>
    <row r="126" customFormat="false" ht="15" hidden="false" customHeight="false" outlineLevel="0" collapsed="false">
      <c r="A126" s="15" t="n">
        <v>125</v>
      </c>
      <c r="B126" s="15" t="n">
        <f aca="false">INT((A126-1)/12)+1</f>
        <v>11</v>
      </c>
      <c r="C126" s="15" t="n">
        <f aca="false">MIN(Inputs!$C$4+B126-1,99)</f>
        <v>84</v>
      </c>
      <c r="D126" s="55" t="n">
        <f aca="false">Inputs!$C$31</f>
        <v>0.08</v>
      </c>
      <c r="E126" s="15" t="n">
        <f aca="false">R125</f>
        <v>0</v>
      </c>
      <c r="F126" s="56" t="n">
        <f aca="false">Q125</f>
        <v>189259.79438565</v>
      </c>
      <c r="G126" s="56" t="n">
        <f aca="false">IF(AND(MOD(A126-1,12)=0,B126&lt;=Inputs!$C$7,E126=0),Inputs!$C$6,0)</f>
        <v>0</v>
      </c>
      <c r="H126" s="56" t="n">
        <f aca="false">IF(B126=1,G126*Inputs!$C$9,0)</f>
        <v>0</v>
      </c>
      <c r="I126" s="56" t="n">
        <f aca="false">I125+G126</f>
        <v>120000</v>
      </c>
      <c r="J126" s="56" t="n">
        <f aca="false">(F126+G126+H126)*((1+D126)^(1/12)-1)</f>
        <v>1217.70321569033</v>
      </c>
      <c r="K126" s="56" t="n">
        <f aca="false">(F126+G126+H126+J126)*(Inputs!$C$14+IF(B126&lt;=10,Inputs!$C$12,Inputs!$C$13))/12</f>
        <v>95.2387488006701</v>
      </c>
      <c r="L126" s="56" t="n">
        <f aca="false">IF(OR(E126=1,A126&lt;=Inputs!$C$15),0,MAX(Inputs!$C$8*I126-(F126+G126+H126+J126-K126),0))</f>
        <v>0</v>
      </c>
      <c r="M126" s="56" t="n">
        <f aca="false">L126*INDEX(Rates!$B$2:$C$101,C126+1,IF(Inputs!$C$5="Male",1,2))/1000/12*Inputs!$C$16</f>
        <v>0</v>
      </c>
      <c r="N126" s="56" t="n">
        <f aca="false">IF($V$1=1,MAX(F126+G126+H126+J126-K126-M126,0)*Inputs!$C$22/12,0)</f>
        <v>0</v>
      </c>
      <c r="O126" s="56" t="n">
        <f aca="false">IF(AND(MOD(A126,12)=0,B126&gt;=Inputs!$C$18),MAX(F126+G126+H126+J126-K126-M126-N126,0)*Inputs!$C$17,0)</f>
        <v>0</v>
      </c>
      <c r="P126" s="56" t="n">
        <f aca="false">F126+G126+H126+J126-K126-M126-N126+O126</f>
        <v>190382.25885254</v>
      </c>
      <c r="Q126" s="56" t="n">
        <f aca="false">IF(OR(E126=1,P126&lt;=0),0,P126)</f>
        <v>190382.25885254</v>
      </c>
      <c r="R126" s="15" t="n">
        <f aca="false">IF(OR(E126=1,AND(P126&lt;=0,I126&gt;0)),1,0)</f>
        <v>0</v>
      </c>
      <c r="S126" s="15" t="n">
        <f aca="false">IF(L126&gt;0,1,0)</f>
        <v>0</v>
      </c>
    </row>
    <row r="127" customFormat="false" ht="15" hidden="false" customHeight="false" outlineLevel="0" collapsed="false">
      <c r="A127" s="15" t="n">
        <v>126</v>
      </c>
      <c r="B127" s="15" t="n">
        <f aca="false">INT((A127-1)/12)+1</f>
        <v>11</v>
      </c>
      <c r="C127" s="15" t="n">
        <f aca="false">MIN(Inputs!$C$4+B127-1,99)</f>
        <v>84</v>
      </c>
      <c r="D127" s="55" t="n">
        <f aca="false">Inputs!$C$31</f>
        <v>0.08</v>
      </c>
      <c r="E127" s="15" t="n">
        <f aca="false">R126</f>
        <v>0</v>
      </c>
      <c r="F127" s="56" t="n">
        <f aca="false">Q126</f>
        <v>190382.25885254</v>
      </c>
      <c r="G127" s="56" t="n">
        <f aca="false">IF(AND(MOD(A127-1,12)=0,B127&lt;=Inputs!$C$7,E127=0),Inputs!$C$6,0)</f>
        <v>0</v>
      </c>
      <c r="H127" s="56" t="n">
        <f aca="false">IF(B127=1,G127*Inputs!$C$9,0)</f>
        <v>0</v>
      </c>
      <c r="I127" s="56" t="n">
        <f aca="false">I126+G127</f>
        <v>120000</v>
      </c>
      <c r="J127" s="56" t="n">
        <f aca="false">(F127+G127+H127)*((1+D127)^(1/12)-1)</f>
        <v>1224.92518586771</v>
      </c>
      <c r="K127" s="56" t="n">
        <f aca="false">(F127+G127+H127+J127)*(Inputs!$C$14+IF(B127&lt;=10,Inputs!$C$12,Inputs!$C$13))/12</f>
        <v>95.8035920192037</v>
      </c>
      <c r="L127" s="56" t="n">
        <f aca="false">IF(OR(E127=1,A127&lt;=Inputs!$C$15),0,MAX(Inputs!$C$8*I127-(F127+G127+H127+J127-K127),0))</f>
        <v>0</v>
      </c>
      <c r="M127" s="56" t="n">
        <f aca="false">L127*INDEX(Rates!$B$2:$C$101,C127+1,IF(Inputs!$C$5="Male",1,2))/1000/12*Inputs!$C$16</f>
        <v>0</v>
      </c>
      <c r="N127" s="56" t="n">
        <f aca="false">IF($V$1=1,MAX(F127+G127+H127+J127-K127-M127,0)*Inputs!$C$22/12,0)</f>
        <v>0</v>
      </c>
      <c r="O127" s="56" t="n">
        <f aca="false">IF(AND(MOD(A127,12)=0,B127&gt;=Inputs!$C$18),MAX(F127+G127+H127+J127-K127-M127-N127,0)*Inputs!$C$17,0)</f>
        <v>0</v>
      </c>
      <c r="P127" s="56" t="n">
        <f aca="false">F127+G127+H127+J127-K127-M127-N127+O127</f>
        <v>191511.380446388</v>
      </c>
      <c r="Q127" s="56" t="n">
        <f aca="false">IF(OR(E127=1,P127&lt;=0),0,P127)</f>
        <v>191511.380446388</v>
      </c>
      <c r="R127" s="15" t="n">
        <f aca="false">IF(OR(E127=1,AND(P127&lt;=0,I127&gt;0)),1,0)</f>
        <v>0</v>
      </c>
      <c r="S127" s="15" t="n">
        <f aca="false">IF(L127&gt;0,1,0)</f>
        <v>0</v>
      </c>
    </row>
    <row r="128" customFormat="false" ht="15" hidden="false" customHeight="false" outlineLevel="0" collapsed="false">
      <c r="A128" s="15" t="n">
        <v>127</v>
      </c>
      <c r="B128" s="15" t="n">
        <f aca="false">INT((A128-1)/12)+1</f>
        <v>11</v>
      </c>
      <c r="C128" s="15" t="n">
        <f aca="false">MIN(Inputs!$C$4+B128-1,99)</f>
        <v>84</v>
      </c>
      <c r="D128" s="55" t="n">
        <f aca="false">Inputs!$C$31</f>
        <v>0.08</v>
      </c>
      <c r="E128" s="15" t="n">
        <f aca="false">R127</f>
        <v>0</v>
      </c>
      <c r="F128" s="56" t="n">
        <f aca="false">Q127</f>
        <v>191511.380446388</v>
      </c>
      <c r="G128" s="56" t="n">
        <f aca="false">IF(AND(MOD(A128-1,12)=0,B128&lt;=Inputs!$C$7,E128=0),Inputs!$C$6,0)</f>
        <v>0</v>
      </c>
      <c r="H128" s="56" t="n">
        <f aca="false">IF(B128=1,G128*Inputs!$C$9,0)</f>
        <v>0</v>
      </c>
      <c r="I128" s="56" t="n">
        <f aca="false">I127+G128</f>
        <v>120000</v>
      </c>
      <c r="J128" s="56" t="n">
        <f aca="false">(F128+G128+H128)*((1+D128)^(1/12)-1)</f>
        <v>1232.18998820038</v>
      </c>
      <c r="K128" s="56" t="n">
        <f aca="false">(F128+G128+H128+J128)*(Inputs!$C$14+IF(B128&lt;=10,Inputs!$C$12,Inputs!$C$13))/12</f>
        <v>96.3717852172943</v>
      </c>
      <c r="L128" s="56" t="n">
        <f aca="false">IF(OR(E128=1,A128&lt;=Inputs!$C$15),0,MAX(Inputs!$C$8*I128-(F128+G128+H128+J128-K128),0))</f>
        <v>0</v>
      </c>
      <c r="M128" s="56" t="n">
        <f aca="false">L128*INDEX(Rates!$B$2:$C$101,C128+1,IF(Inputs!$C$5="Male",1,2))/1000/12*Inputs!$C$16</f>
        <v>0</v>
      </c>
      <c r="N128" s="56" t="n">
        <f aca="false">IF($V$1=1,MAX(F128+G128+H128+J128-K128-M128,0)*Inputs!$C$22/12,0)</f>
        <v>0</v>
      </c>
      <c r="O128" s="56" t="n">
        <f aca="false">IF(AND(MOD(A128,12)=0,B128&gt;=Inputs!$C$18),MAX(F128+G128+H128+J128-K128-M128-N128,0)*Inputs!$C$17,0)</f>
        <v>0</v>
      </c>
      <c r="P128" s="56" t="n">
        <f aca="false">F128+G128+H128+J128-K128-M128-N128+O128</f>
        <v>192647.198649371</v>
      </c>
      <c r="Q128" s="56" t="n">
        <f aca="false">IF(OR(E128=1,P128&lt;=0),0,P128)</f>
        <v>192647.198649371</v>
      </c>
      <c r="R128" s="15" t="n">
        <f aca="false">IF(OR(E128=1,AND(P128&lt;=0,I128&gt;0)),1,0)</f>
        <v>0</v>
      </c>
      <c r="S128" s="15" t="n">
        <f aca="false">IF(L128&gt;0,1,0)</f>
        <v>0</v>
      </c>
    </row>
    <row r="129" customFormat="false" ht="15" hidden="false" customHeight="false" outlineLevel="0" collapsed="false">
      <c r="A129" s="15" t="n">
        <v>128</v>
      </c>
      <c r="B129" s="15" t="n">
        <f aca="false">INT((A129-1)/12)+1</f>
        <v>11</v>
      </c>
      <c r="C129" s="15" t="n">
        <f aca="false">MIN(Inputs!$C$4+B129-1,99)</f>
        <v>84</v>
      </c>
      <c r="D129" s="55" t="n">
        <f aca="false">Inputs!$C$31</f>
        <v>0.08</v>
      </c>
      <c r="E129" s="15" t="n">
        <f aca="false">R128</f>
        <v>0</v>
      </c>
      <c r="F129" s="56" t="n">
        <f aca="false">Q128</f>
        <v>192647.198649371</v>
      </c>
      <c r="G129" s="56" t="n">
        <f aca="false">IF(AND(MOD(A129-1,12)=0,B129&lt;=Inputs!$C$7,E129=0),Inputs!$C$6,0)</f>
        <v>0</v>
      </c>
      <c r="H129" s="56" t="n">
        <f aca="false">IF(B129=1,G129*Inputs!$C$9,0)</f>
        <v>0</v>
      </c>
      <c r="I129" s="56" t="n">
        <f aca="false">I128+G129</f>
        <v>120000</v>
      </c>
      <c r="J129" s="56" t="n">
        <f aca="false">(F129+G129+H129)*((1+D129)^(1/12)-1)</f>
        <v>1239.49787671787</v>
      </c>
      <c r="K129" s="56" t="n">
        <f aca="false">(F129+G129+H129+J129)*(Inputs!$C$14+IF(B129&lt;=10,Inputs!$C$12,Inputs!$C$13))/12</f>
        <v>96.9433482630445</v>
      </c>
      <c r="L129" s="56" t="n">
        <f aca="false">IF(OR(E129=1,A129&lt;=Inputs!$C$15),0,MAX(Inputs!$C$8*I129-(F129+G129+H129+J129-K129),0))</f>
        <v>0</v>
      </c>
      <c r="M129" s="56" t="n">
        <f aca="false">L129*INDEX(Rates!$B$2:$C$101,C129+1,IF(Inputs!$C$5="Male",1,2))/1000/12*Inputs!$C$16</f>
        <v>0</v>
      </c>
      <c r="N129" s="56" t="n">
        <f aca="false">IF($V$1=1,MAX(F129+G129+H129+J129-K129-M129,0)*Inputs!$C$22/12,0)</f>
        <v>0</v>
      </c>
      <c r="O129" s="56" t="n">
        <f aca="false">IF(AND(MOD(A129,12)=0,B129&gt;=Inputs!$C$18),MAX(F129+G129+H129+J129-K129-M129-N129,0)*Inputs!$C$17,0)</f>
        <v>0</v>
      </c>
      <c r="P129" s="56" t="n">
        <f aca="false">F129+G129+H129+J129-K129-M129-N129+O129</f>
        <v>193789.753177826</v>
      </c>
      <c r="Q129" s="56" t="n">
        <f aca="false">IF(OR(E129=1,P129&lt;=0),0,P129)</f>
        <v>193789.753177826</v>
      </c>
      <c r="R129" s="15" t="n">
        <f aca="false">IF(OR(E129=1,AND(P129&lt;=0,I129&gt;0)),1,0)</f>
        <v>0</v>
      </c>
      <c r="S129" s="15" t="n">
        <f aca="false">IF(L129&gt;0,1,0)</f>
        <v>0</v>
      </c>
    </row>
    <row r="130" customFormat="false" ht="15" hidden="false" customHeight="false" outlineLevel="0" collapsed="false">
      <c r="A130" s="15" t="n">
        <v>129</v>
      </c>
      <c r="B130" s="15" t="n">
        <f aca="false">INT((A130-1)/12)+1</f>
        <v>11</v>
      </c>
      <c r="C130" s="15" t="n">
        <f aca="false">MIN(Inputs!$C$4+B130-1,99)</f>
        <v>84</v>
      </c>
      <c r="D130" s="55" t="n">
        <f aca="false">Inputs!$C$31</f>
        <v>0.08</v>
      </c>
      <c r="E130" s="15" t="n">
        <f aca="false">R129</f>
        <v>0</v>
      </c>
      <c r="F130" s="56" t="n">
        <f aca="false">Q129</f>
        <v>193789.753177826</v>
      </c>
      <c r="G130" s="56" t="n">
        <f aca="false">IF(AND(MOD(A130-1,12)=0,B130&lt;=Inputs!$C$7,E130=0),Inputs!$C$6,0)</f>
        <v>0</v>
      </c>
      <c r="H130" s="56" t="n">
        <f aca="false">IF(B130=1,G130*Inputs!$C$9,0)</f>
        <v>0</v>
      </c>
      <c r="I130" s="56" t="n">
        <f aca="false">I129+G130</f>
        <v>120000</v>
      </c>
      <c r="J130" s="56" t="n">
        <f aca="false">(F130+G130+H130)*((1+D130)^(1/12)-1)</f>
        <v>1246.84910695627</v>
      </c>
      <c r="K130" s="56" t="n">
        <f aca="false">(F130+G130+H130+J130)*(Inputs!$C$14+IF(B130&lt;=10,Inputs!$C$12,Inputs!$C$13))/12</f>
        <v>97.5183011423912</v>
      </c>
      <c r="L130" s="56" t="n">
        <f aca="false">IF(OR(E130=1,A130&lt;=Inputs!$C$15),0,MAX(Inputs!$C$8*I130-(F130+G130+H130+J130-K130),0))</f>
        <v>0</v>
      </c>
      <c r="M130" s="56" t="n">
        <f aca="false">L130*INDEX(Rates!$B$2:$C$101,C130+1,IF(Inputs!$C$5="Male",1,2))/1000/12*Inputs!$C$16</f>
        <v>0</v>
      </c>
      <c r="N130" s="56" t="n">
        <f aca="false">IF($V$1=1,MAX(F130+G130+H130+J130-K130-M130,0)*Inputs!$C$22/12,0)</f>
        <v>0</v>
      </c>
      <c r="O130" s="56" t="n">
        <f aca="false">IF(AND(MOD(A130,12)=0,B130&gt;=Inputs!$C$18),MAX(F130+G130+H130+J130-K130-M130-N130,0)*Inputs!$C$17,0)</f>
        <v>0</v>
      </c>
      <c r="P130" s="56" t="n">
        <f aca="false">F130+G130+H130+J130-K130-M130-N130+O130</f>
        <v>194939.08398364</v>
      </c>
      <c r="Q130" s="56" t="n">
        <f aca="false">IF(OR(E130=1,P130&lt;=0),0,P130)</f>
        <v>194939.08398364</v>
      </c>
      <c r="R130" s="15" t="n">
        <f aca="false">IF(OR(E130=1,AND(P130&lt;=0,I130&gt;0)),1,0)</f>
        <v>0</v>
      </c>
      <c r="S130" s="15" t="n">
        <f aca="false">IF(L130&gt;0,1,0)</f>
        <v>0</v>
      </c>
    </row>
    <row r="131" customFormat="false" ht="15" hidden="false" customHeight="false" outlineLevel="0" collapsed="false">
      <c r="A131" s="15" t="n">
        <v>130</v>
      </c>
      <c r="B131" s="15" t="n">
        <f aca="false">INT((A131-1)/12)+1</f>
        <v>11</v>
      </c>
      <c r="C131" s="15" t="n">
        <f aca="false">MIN(Inputs!$C$4+B131-1,99)</f>
        <v>84</v>
      </c>
      <c r="D131" s="55" t="n">
        <f aca="false">Inputs!$C$31</f>
        <v>0.08</v>
      </c>
      <c r="E131" s="15" t="n">
        <f aca="false">R130</f>
        <v>0</v>
      </c>
      <c r="F131" s="56" t="n">
        <f aca="false">Q130</f>
        <v>194939.08398364</v>
      </c>
      <c r="G131" s="56" t="n">
        <f aca="false">IF(AND(MOD(A131-1,12)=0,B131&lt;=Inputs!$C$7,E131=0),Inputs!$C$6,0)</f>
        <v>0</v>
      </c>
      <c r="H131" s="56" t="n">
        <f aca="false">IF(B131=1,G131*Inputs!$C$9,0)</f>
        <v>0</v>
      </c>
      <c r="I131" s="56" t="n">
        <f aca="false">I130+G131</f>
        <v>120000</v>
      </c>
      <c r="J131" s="56" t="n">
        <f aca="false">(F131+G131+H131)*((1+D131)^(1/12)-1)</f>
        <v>1254.24393596723</v>
      </c>
      <c r="K131" s="56" t="n">
        <f aca="false">(F131+G131+H131+J131)*(Inputs!$C$14+IF(B131&lt;=10,Inputs!$C$12,Inputs!$C$13))/12</f>
        <v>98.0966639598036</v>
      </c>
      <c r="L131" s="56" t="n">
        <f aca="false">IF(OR(E131=1,A131&lt;=Inputs!$C$15),0,MAX(Inputs!$C$8*I131-(F131+G131+H131+J131-K131),0))</f>
        <v>0</v>
      </c>
      <c r="M131" s="56" t="n">
        <f aca="false">L131*INDEX(Rates!$B$2:$C$101,C131+1,IF(Inputs!$C$5="Male",1,2))/1000/12*Inputs!$C$16</f>
        <v>0</v>
      </c>
      <c r="N131" s="56" t="n">
        <f aca="false">IF($V$1=1,MAX(F131+G131+H131+J131-K131-M131,0)*Inputs!$C$22/12,0)</f>
        <v>0</v>
      </c>
      <c r="O131" s="56" t="n">
        <f aca="false">IF(AND(MOD(A131,12)=0,B131&gt;=Inputs!$C$18),MAX(F131+G131+H131+J131-K131-M131-N131,0)*Inputs!$C$17,0)</f>
        <v>0</v>
      </c>
      <c r="P131" s="56" t="n">
        <f aca="false">F131+G131+H131+J131-K131-M131-N131+O131</f>
        <v>196095.231255647</v>
      </c>
      <c r="Q131" s="56" t="n">
        <f aca="false">IF(OR(E131=1,P131&lt;=0),0,P131)</f>
        <v>196095.231255647</v>
      </c>
      <c r="R131" s="15" t="n">
        <f aca="false">IF(OR(E131=1,AND(P131&lt;=0,I131&gt;0)),1,0)</f>
        <v>0</v>
      </c>
      <c r="S131" s="15" t="n">
        <f aca="false">IF(L131&gt;0,1,0)</f>
        <v>0</v>
      </c>
    </row>
    <row r="132" customFormat="false" ht="15" hidden="false" customHeight="false" outlineLevel="0" collapsed="false">
      <c r="A132" s="15" t="n">
        <v>131</v>
      </c>
      <c r="B132" s="15" t="n">
        <f aca="false">INT((A132-1)/12)+1</f>
        <v>11</v>
      </c>
      <c r="C132" s="15" t="n">
        <f aca="false">MIN(Inputs!$C$4+B132-1,99)</f>
        <v>84</v>
      </c>
      <c r="D132" s="55" t="n">
        <f aca="false">Inputs!$C$31</f>
        <v>0.08</v>
      </c>
      <c r="E132" s="15" t="n">
        <f aca="false">R131</f>
        <v>0</v>
      </c>
      <c r="F132" s="56" t="n">
        <f aca="false">Q131</f>
        <v>196095.231255647</v>
      </c>
      <c r="G132" s="56" t="n">
        <f aca="false">IF(AND(MOD(A132-1,12)=0,B132&lt;=Inputs!$C$7,E132=0),Inputs!$C$6,0)</f>
        <v>0</v>
      </c>
      <c r="H132" s="56" t="n">
        <f aca="false">IF(B132=1,G132*Inputs!$C$9,0)</f>
        <v>0</v>
      </c>
      <c r="I132" s="56" t="n">
        <f aca="false">I131+G132</f>
        <v>120000</v>
      </c>
      <c r="J132" s="56" t="n">
        <f aca="false">(F132+G132+H132)*((1+D132)^(1/12)-1)</f>
        <v>1261.68262232692</v>
      </c>
      <c r="K132" s="56" t="n">
        <f aca="false">(F132+G132+H132+J132)*(Inputs!$C$14+IF(B132&lt;=10,Inputs!$C$12,Inputs!$C$13))/12</f>
        <v>98.6784569389871</v>
      </c>
      <c r="L132" s="56" t="n">
        <f aca="false">IF(OR(E132=1,A132&lt;=Inputs!$C$15),0,MAX(Inputs!$C$8*I132-(F132+G132+H132+J132-K132),0))</f>
        <v>0</v>
      </c>
      <c r="M132" s="56" t="n">
        <f aca="false">L132*INDEX(Rates!$B$2:$C$101,C132+1,IF(Inputs!$C$5="Male",1,2))/1000/12*Inputs!$C$16</f>
        <v>0</v>
      </c>
      <c r="N132" s="56" t="n">
        <f aca="false">IF($V$1=1,MAX(F132+G132+H132+J132-K132-M132,0)*Inputs!$C$22/12,0)</f>
        <v>0</v>
      </c>
      <c r="O132" s="56" t="n">
        <f aca="false">IF(AND(MOD(A132,12)=0,B132&gt;=Inputs!$C$18),MAX(F132+G132+H132+J132-K132-M132-N132,0)*Inputs!$C$17,0)</f>
        <v>0</v>
      </c>
      <c r="P132" s="56" t="n">
        <f aca="false">F132+G132+H132+J132-K132-M132-N132+O132</f>
        <v>197258.235421035</v>
      </c>
      <c r="Q132" s="56" t="n">
        <f aca="false">IF(OR(E132=1,P132&lt;=0),0,P132)</f>
        <v>197258.235421035</v>
      </c>
      <c r="R132" s="15" t="n">
        <f aca="false">IF(OR(E132=1,AND(P132&lt;=0,I132&gt;0)),1,0)</f>
        <v>0</v>
      </c>
      <c r="S132" s="15" t="n">
        <f aca="false">IF(L132&gt;0,1,0)</f>
        <v>0</v>
      </c>
    </row>
    <row r="133" customFormat="false" ht="15" hidden="false" customHeight="false" outlineLevel="0" collapsed="false">
      <c r="A133" s="15" t="n">
        <v>132</v>
      </c>
      <c r="B133" s="15" t="n">
        <f aca="false">INT((A133-1)/12)+1</f>
        <v>11</v>
      </c>
      <c r="C133" s="15" t="n">
        <f aca="false">MIN(Inputs!$C$4+B133-1,99)</f>
        <v>84</v>
      </c>
      <c r="D133" s="55" t="n">
        <f aca="false">Inputs!$C$31</f>
        <v>0.08</v>
      </c>
      <c r="E133" s="15" t="n">
        <f aca="false">R132</f>
        <v>0</v>
      </c>
      <c r="F133" s="56" t="n">
        <f aca="false">Q132</f>
        <v>197258.235421035</v>
      </c>
      <c r="G133" s="56" t="n">
        <f aca="false">IF(AND(MOD(A133-1,12)=0,B133&lt;=Inputs!$C$7,E133=0),Inputs!$C$6,0)</f>
        <v>0</v>
      </c>
      <c r="H133" s="56" t="n">
        <f aca="false">IF(B133=1,G133*Inputs!$C$9,0)</f>
        <v>0</v>
      </c>
      <c r="I133" s="56" t="n">
        <f aca="false">I132+G133</f>
        <v>120000</v>
      </c>
      <c r="J133" s="56" t="n">
        <f aca="false">(F133+G133+H133)*((1+D133)^(1/12)-1)</f>
        <v>1269.16542614509</v>
      </c>
      <c r="K133" s="56" t="n">
        <f aca="false">(F133+G133+H133+J133)*(Inputs!$C$14+IF(B133&lt;=10,Inputs!$C$12,Inputs!$C$13))/12</f>
        <v>99.2637004235902</v>
      </c>
      <c r="L133" s="56" t="n">
        <f aca="false">IF(OR(E133=1,A133&lt;=Inputs!$C$15),0,MAX(Inputs!$C$8*I133-(F133+G133+H133+J133-K133),0))</f>
        <v>0</v>
      </c>
      <c r="M133" s="56" t="n">
        <f aca="false">L133*INDEX(Rates!$B$2:$C$101,C133+1,IF(Inputs!$C$5="Male",1,2))/1000/12*Inputs!$C$16</f>
        <v>0</v>
      </c>
      <c r="N133" s="56" t="n">
        <f aca="false">IF($V$1=1,MAX(F133+G133+H133+J133-K133-M133,0)*Inputs!$C$22/12,0)</f>
        <v>0</v>
      </c>
      <c r="O133" s="56" t="n">
        <f aca="false">IF(AND(MOD(A133,12)=0,B133&gt;=Inputs!$C$18),MAX(F133+G133+H133+J133-K133-M133-N133,0)*Inputs!$C$17,0)</f>
        <v>992.140685733784</v>
      </c>
      <c r="P133" s="56" t="n">
        <f aca="false">F133+G133+H133+J133-K133-M133-N133+O133</f>
        <v>199420.277832491</v>
      </c>
      <c r="Q133" s="56" t="n">
        <f aca="false">IF(OR(E133=1,P133&lt;=0),0,P133)</f>
        <v>199420.277832491</v>
      </c>
      <c r="R133" s="15" t="n">
        <f aca="false">IF(OR(E133=1,AND(P133&lt;=0,I133&gt;0)),1,0)</f>
        <v>0</v>
      </c>
      <c r="S133" s="15" t="n">
        <f aca="false">IF(L133&gt;0,1,0)</f>
        <v>0</v>
      </c>
    </row>
    <row r="134" customFormat="false" ht="15" hidden="false" customHeight="false" outlineLevel="0" collapsed="false">
      <c r="A134" s="15" t="n">
        <v>133</v>
      </c>
      <c r="B134" s="15" t="n">
        <f aca="false">INT((A134-1)/12)+1</f>
        <v>12</v>
      </c>
      <c r="C134" s="15" t="n">
        <f aca="false">MIN(Inputs!$C$4+B134-1,99)</f>
        <v>85</v>
      </c>
      <c r="D134" s="55" t="n">
        <f aca="false">Inputs!$C$31</f>
        <v>0.08</v>
      </c>
      <c r="E134" s="15" t="n">
        <f aca="false">R133</f>
        <v>0</v>
      </c>
      <c r="F134" s="56" t="n">
        <f aca="false">Q133</f>
        <v>199420.277832491</v>
      </c>
      <c r="G134" s="56" t="n">
        <f aca="false">IF(AND(MOD(A134-1,12)=0,B134&lt;=Inputs!$C$7,E134=0),Inputs!$C$6,0)</f>
        <v>0</v>
      </c>
      <c r="H134" s="56" t="n">
        <f aca="false">IF(B134=1,G134*Inputs!$C$9,0)</f>
        <v>0</v>
      </c>
      <c r="I134" s="56" t="n">
        <f aca="false">I133+G134</f>
        <v>120000</v>
      </c>
      <c r="J134" s="56" t="n">
        <f aca="false">(F134+G134+H134)*((1+D134)^(1/12)-1)</f>
        <v>1283.07607211949</v>
      </c>
      <c r="K134" s="56" t="n">
        <f aca="false">(F134+G134+H134+J134)*(Inputs!$C$14+IF(B134&lt;=10,Inputs!$C$12,Inputs!$C$13))/12</f>
        <v>100.351676952305</v>
      </c>
      <c r="L134" s="56" t="n">
        <f aca="false">IF(OR(E134=1,A134&lt;=Inputs!$C$15),0,MAX(Inputs!$C$8*I134-(F134+G134+H134+J134-K134),0))</f>
        <v>0</v>
      </c>
      <c r="M134" s="56" t="n">
        <f aca="false">L134*INDEX(Rates!$B$2:$C$101,C134+1,IF(Inputs!$C$5="Male",1,2))/1000/12*Inputs!$C$16</f>
        <v>0</v>
      </c>
      <c r="N134" s="56" t="n">
        <f aca="false">IF($V$1=1,MAX(F134+G134+H134+J134-K134-M134,0)*Inputs!$C$22/12,0)</f>
        <v>0</v>
      </c>
      <c r="O134" s="56" t="n">
        <f aca="false">IF(AND(MOD(A134,12)=0,B134&gt;=Inputs!$C$18),MAX(F134+G134+H134+J134-K134-M134-N134,0)*Inputs!$C$17,0)</f>
        <v>0</v>
      </c>
      <c r="P134" s="56" t="n">
        <f aca="false">F134+G134+H134+J134-K134-M134-N134+O134</f>
        <v>200603.002227658</v>
      </c>
      <c r="Q134" s="56" t="n">
        <f aca="false">IF(OR(E134=1,P134&lt;=0),0,P134)</f>
        <v>200603.002227658</v>
      </c>
      <c r="R134" s="15" t="n">
        <f aca="false">IF(OR(E134=1,AND(P134&lt;=0,I134&gt;0)),1,0)</f>
        <v>0</v>
      </c>
      <c r="S134" s="15" t="n">
        <f aca="false">IF(L134&gt;0,1,0)</f>
        <v>0</v>
      </c>
    </row>
    <row r="135" customFormat="false" ht="15" hidden="false" customHeight="false" outlineLevel="0" collapsed="false">
      <c r="A135" s="15" t="n">
        <v>134</v>
      </c>
      <c r="B135" s="15" t="n">
        <f aca="false">INT((A135-1)/12)+1</f>
        <v>12</v>
      </c>
      <c r="C135" s="15" t="n">
        <f aca="false">MIN(Inputs!$C$4+B135-1,99)</f>
        <v>85</v>
      </c>
      <c r="D135" s="55" t="n">
        <f aca="false">Inputs!$C$31</f>
        <v>0.08</v>
      </c>
      <c r="E135" s="15" t="n">
        <f aca="false">R134</f>
        <v>0</v>
      </c>
      <c r="F135" s="56" t="n">
        <f aca="false">Q134</f>
        <v>200603.002227658</v>
      </c>
      <c r="G135" s="56" t="n">
        <f aca="false">IF(AND(MOD(A135-1,12)=0,B135&lt;=Inputs!$C$7,E135=0),Inputs!$C$6,0)</f>
        <v>0</v>
      </c>
      <c r="H135" s="56" t="n">
        <f aca="false">IF(B135=1,G135*Inputs!$C$9,0)</f>
        <v>0</v>
      </c>
      <c r="I135" s="56" t="n">
        <f aca="false">I134+G135</f>
        <v>120000</v>
      </c>
      <c r="J135" s="56" t="n">
        <f aca="false">(F135+G135+H135)*((1+D135)^(1/12)-1)</f>
        <v>1290.68575648984</v>
      </c>
      <c r="K135" s="56" t="n">
        <f aca="false">(F135+G135+H135+J135)*(Inputs!$C$14+IF(B135&lt;=10,Inputs!$C$12,Inputs!$C$13))/12</f>
        <v>100.946843992074</v>
      </c>
      <c r="L135" s="56" t="n">
        <f aca="false">IF(OR(E135=1,A135&lt;=Inputs!$C$15),0,MAX(Inputs!$C$8*I135-(F135+G135+H135+J135-K135),0))</f>
        <v>0</v>
      </c>
      <c r="M135" s="56" t="n">
        <f aca="false">L135*INDEX(Rates!$B$2:$C$101,C135+1,IF(Inputs!$C$5="Male",1,2))/1000/12*Inputs!$C$16</f>
        <v>0</v>
      </c>
      <c r="N135" s="56" t="n">
        <f aca="false">IF($V$1=1,MAX(F135+G135+H135+J135-K135-M135,0)*Inputs!$C$22/12,0)</f>
        <v>0</v>
      </c>
      <c r="O135" s="56" t="n">
        <f aca="false">IF(AND(MOD(A135,12)=0,B135&gt;=Inputs!$C$18),MAX(F135+G135+H135+J135-K135-M135-N135,0)*Inputs!$C$17,0)</f>
        <v>0</v>
      </c>
      <c r="P135" s="56" t="n">
        <f aca="false">F135+G135+H135+J135-K135-M135-N135+O135</f>
        <v>201792.741140156</v>
      </c>
      <c r="Q135" s="56" t="n">
        <f aca="false">IF(OR(E135=1,P135&lt;=0),0,P135)</f>
        <v>201792.741140156</v>
      </c>
      <c r="R135" s="15" t="n">
        <f aca="false">IF(OR(E135=1,AND(P135&lt;=0,I135&gt;0)),1,0)</f>
        <v>0</v>
      </c>
      <c r="S135" s="15" t="n">
        <f aca="false">IF(L135&gt;0,1,0)</f>
        <v>0</v>
      </c>
    </row>
    <row r="136" customFormat="false" ht="15" hidden="false" customHeight="false" outlineLevel="0" collapsed="false">
      <c r="A136" s="15" t="n">
        <v>135</v>
      </c>
      <c r="B136" s="15" t="n">
        <f aca="false">INT((A136-1)/12)+1</f>
        <v>12</v>
      </c>
      <c r="C136" s="15" t="n">
        <f aca="false">MIN(Inputs!$C$4+B136-1,99)</f>
        <v>85</v>
      </c>
      <c r="D136" s="55" t="n">
        <f aca="false">Inputs!$C$31</f>
        <v>0.08</v>
      </c>
      <c r="E136" s="15" t="n">
        <f aca="false">R135</f>
        <v>0</v>
      </c>
      <c r="F136" s="56" t="n">
        <f aca="false">Q135</f>
        <v>201792.741140156</v>
      </c>
      <c r="G136" s="56" t="n">
        <f aca="false">IF(AND(MOD(A136-1,12)=0,B136&lt;=Inputs!$C$7,E136=0),Inputs!$C$6,0)</f>
        <v>0</v>
      </c>
      <c r="H136" s="56" t="n">
        <f aca="false">IF(B136=1,G136*Inputs!$C$9,0)</f>
        <v>0</v>
      </c>
      <c r="I136" s="56" t="n">
        <f aca="false">I135+G136</f>
        <v>120000</v>
      </c>
      <c r="J136" s="56" t="n">
        <f aca="false">(F136+G136+H136)*((1+D136)^(1/12)-1)</f>
        <v>1298.34057247589</v>
      </c>
      <c r="K136" s="56" t="n">
        <f aca="false">(F136+G136+H136+J136)*(Inputs!$C$14+IF(B136&lt;=10,Inputs!$C$12,Inputs!$C$13))/12</f>
        <v>101.545540856316</v>
      </c>
      <c r="L136" s="56" t="n">
        <f aca="false">IF(OR(E136=1,A136&lt;=Inputs!$C$15),0,MAX(Inputs!$C$8*I136-(F136+G136+H136+J136-K136),0))</f>
        <v>0</v>
      </c>
      <c r="M136" s="56" t="n">
        <f aca="false">L136*INDEX(Rates!$B$2:$C$101,C136+1,IF(Inputs!$C$5="Male",1,2))/1000/12*Inputs!$C$16</f>
        <v>0</v>
      </c>
      <c r="N136" s="56" t="n">
        <f aca="false">IF($V$1=1,MAX(F136+G136+H136+J136-K136-M136,0)*Inputs!$C$22/12,0)</f>
        <v>0</v>
      </c>
      <c r="O136" s="56" t="n">
        <f aca="false">IF(AND(MOD(A136,12)=0,B136&gt;=Inputs!$C$18),MAX(F136+G136+H136+J136-K136-M136-N136,0)*Inputs!$C$17,0)</f>
        <v>0</v>
      </c>
      <c r="P136" s="56" t="n">
        <f aca="false">F136+G136+H136+J136-K136-M136-N136+O136</f>
        <v>202989.536171775</v>
      </c>
      <c r="Q136" s="56" t="n">
        <f aca="false">IF(OR(E136=1,P136&lt;=0),0,P136)</f>
        <v>202989.536171775</v>
      </c>
      <c r="R136" s="15" t="n">
        <f aca="false">IF(OR(E136=1,AND(P136&lt;=0,I136&gt;0)),1,0)</f>
        <v>0</v>
      </c>
      <c r="S136" s="15" t="n">
        <f aca="false">IF(L136&gt;0,1,0)</f>
        <v>0</v>
      </c>
    </row>
    <row r="137" customFormat="false" ht="15" hidden="false" customHeight="false" outlineLevel="0" collapsed="false">
      <c r="A137" s="15" t="n">
        <v>136</v>
      </c>
      <c r="B137" s="15" t="n">
        <f aca="false">INT((A137-1)/12)+1</f>
        <v>12</v>
      </c>
      <c r="C137" s="15" t="n">
        <f aca="false">MIN(Inputs!$C$4+B137-1,99)</f>
        <v>85</v>
      </c>
      <c r="D137" s="55" t="n">
        <f aca="false">Inputs!$C$31</f>
        <v>0.08</v>
      </c>
      <c r="E137" s="15" t="n">
        <f aca="false">R136</f>
        <v>0</v>
      </c>
      <c r="F137" s="56" t="n">
        <f aca="false">Q136</f>
        <v>202989.536171775</v>
      </c>
      <c r="G137" s="56" t="n">
        <f aca="false">IF(AND(MOD(A137-1,12)=0,B137&lt;=Inputs!$C$7,E137=0),Inputs!$C$6,0)</f>
        <v>0</v>
      </c>
      <c r="H137" s="56" t="n">
        <f aca="false">IF(B137=1,G137*Inputs!$C$9,0)</f>
        <v>0</v>
      </c>
      <c r="I137" s="56" t="n">
        <f aca="false">I136+G137</f>
        <v>120000</v>
      </c>
      <c r="J137" s="56" t="n">
        <f aca="false">(F137+G137+H137)*((1+D137)^(1/12)-1)</f>
        <v>1306.04078774483</v>
      </c>
      <c r="K137" s="56" t="n">
        <f aca="false">(F137+G137+H137+J137)*(Inputs!$C$14+IF(B137&lt;=10,Inputs!$C$12,Inputs!$C$13))/12</f>
        <v>102.14778847976</v>
      </c>
      <c r="L137" s="56" t="n">
        <f aca="false">IF(OR(E137=1,A137&lt;=Inputs!$C$15),0,MAX(Inputs!$C$8*I137-(F137+G137+H137+J137-K137),0))</f>
        <v>0</v>
      </c>
      <c r="M137" s="56" t="n">
        <f aca="false">L137*INDEX(Rates!$B$2:$C$101,C137+1,IF(Inputs!$C$5="Male",1,2))/1000/12*Inputs!$C$16</f>
        <v>0</v>
      </c>
      <c r="N137" s="56" t="n">
        <f aca="false">IF($V$1=1,MAX(F137+G137+H137+J137-K137-M137,0)*Inputs!$C$22/12,0)</f>
        <v>0</v>
      </c>
      <c r="O137" s="56" t="n">
        <f aca="false">IF(AND(MOD(A137,12)=0,B137&gt;=Inputs!$C$18),MAX(F137+G137+H137+J137-K137-M137-N137,0)*Inputs!$C$17,0)</f>
        <v>0</v>
      </c>
      <c r="P137" s="56" t="n">
        <f aca="false">F137+G137+H137+J137-K137-M137-N137+O137</f>
        <v>204193.42917104</v>
      </c>
      <c r="Q137" s="56" t="n">
        <f aca="false">IF(OR(E137=1,P137&lt;=0),0,P137)</f>
        <v>204193.42917104</v>
      </c>
      <c r="R137" s="15" t="n">
        <f aca="false">IF(OR(E137=1,AND(P137&lt;=0,I137&gt;0)),1,0)</f>
        <v>0</v>
      </c>
      <c r="S137" s="15" t="n">
        <f aca="false">IF(L137&gt;0,1,0)</f>
        <v>0</v>
      </c>
    </row>
    <row r="138" customFormat="false" ht="15" hidden="false" customHeight="false" outlineLevel="0" collapsed="false">
      <c r="A138" s="15" t="n">
        <v>137</v>
      </c>
      <c r="B138" s="15" t="n">
        <f aca="false">INT((A138-1)/12)+1</f>
        <v>12</v>
      </c>
      <c r="C138" s="15" t="n">
        <f aca="false">MIN(Inputs!$C$4+B138-1,99)</f>
        <v>85</v>
      </c>
      <c r="D138" s="55" t="n">
        <f aca="false">Inputs!$C$31</f>
        <v>0.08</v>
      </c>
      <c r="E138" s="15" t="n">
        <f aca="false">R137</f>
        <v>0</v>
      </c>
      <c r="F138" s="56" t="n">
        <f aca="false">Q137</f>
        <v>204193.42917104</v>
      </c>
      <c r="G138" s="56" t="n">
        <f aca="false">IF(AND(MOD(A138-1,12)=0,B138&lt;=Inputs!$C$7,E138=0),Inputs!$C$6,0)</f>
        <v>0</v>
      </c>
      <c r="H138" s="56" t="n">
        <f aca="false">IF(B138=1,G138*Inputs!$C$9,0)</f>
        <v>0</v>
      </c>
      <c r="I138" s="56" t="n">
        <f aca="false">I137+G138</f>
        <v>120000</v>
      </c>
      <c r="J138" s="56" t="n">
        <f aca="false">(F138+G138+H138)*((1+D138)^(1/12)-1)</f>
        <v>1313.78667155133</v>
      </c>
      <c r="K138" s="56" t="n">
        <f aca="false">(F138+G138+H138+J138)*(Inputs!$C$14+IF(B138&lt;=10,Inputs!$C$12,Inputs!$C$13))/12</f>
        <v>102.753607921296</v>
      </c>
      <c r="L138" s="56" t="n">
        <f aca="false">IF(OR(E138=1,A138&lt;=Inputs!$C$15),0,MAX(Inputs!$C$8*I138-(F138+G138+H138+J138-K138),0))</f>
        <v>0</v>
      </c>
      <c r="M138" s="56" t="n">
        <f aca="false">L138*INDEX(Rates!$B$2:$C$101,C138+1,IF(Inputs!$C$5="Male",1,2))/1000/12*Inputs!$C$16</f>
        <v>0</v>
      </c>
      <c r="N138" s="56" t="n">
        <f aca="false">IF($V$1=1,MAX(F138+G138+H138+J138-K138-M138,0)*Inputs!$C$22/12,0)</f>
        <v>0</v>
      </c>
      <c r="O138" s="56" t="n">
        <f aca="false">IF(AND(MOD(A138,12)=0,B138&gt;=Inputs!$C$18),MAX(F138+G138+H138+J138-K138-M138-N138,0)*Inputs!$C$17,0)</f>
        <v>0</v>
      </c>
      <c r="P138" s="56" t="n">
        <f aca="false">F138+G138+H138+J138-K138-M138-N138+O138</f>
        <v>205404.46223467</v>
      </c>
      <c r="Q138" s="56" t="n">
        <f aca="false">IF(OR(E138=1,P138&lt;=0),0,P138)</f>
        <v>205404.46223467</v>
      </c>
      <c r="R138" s="15" t="n">
        <f aca="false">IF(OR(E138=1,AND(P138&lt;=0,I138&gt;0)),1,0)</f>
        <v>0</v>
      </c>
      <c r="S138" s="15" t="n">
        <f aca="false">IF(L138&gt;0,1,0)</f>
        <v>0</v>
      </c>
    </row>
    <row r="139" customFormat="false" ht="15" hidden="false" customHeight="false" outlineLevel="0" collapsed="false">
      <c r="A139" s="15" t="n">
        <v>138</v>
      </c>
      <c r="B139" s="15" t="n">
        <f aca="false">INT((A139-1)/12)+1</f>
        <v>12</v>
      </c>
      <c r="C139" s="15" t="n">
        <f aca="false">MIN(Inputs!$C$4+B139-1,99)</f>
        <v>85</v>
      </c>
      <c r="D139" s="55" t="n">
        <f aca="false">Inputs!$C$31</f>
        <v>0.08</v>
      </c>
      <c r="E139" s="15" t="n">
        <f aca="false">R138</f>
        <v>0</v>
      </c>
      <c r="F139" s="56" t="n">
        <f aca="false">Q138</f>
        <v>205404.46223467</v>
      </c>
      <c r="G139" s="56" t="n">
        <f aca="false">IF(AND(MOD(A139-1,12)=0,B139&lt;=Inputs!$C$7,E139=0),Inputs!$C$6,0)</f>
        <v>0</v>
      </c>
      <c r="H139" s="56" t="n">
        <f aca="false">IF(B139=1,G139*Inputs!$C$9,0)</f>
        <v>0</v>
      </c>
      <c r="I139" s="56" t="n">
        <f aca="false">I138+G139</f>
        <v>120000</v>
      </c>
      <c r="J139" s="56" t="n">
        <f aca="false">(F139+G139+H139)*((1+D139)^(1/12)-1)</f>
        <v>1321.57849474693</v>
      </c>
      <c r="K139" s="56" t="n">
        <f aca="false">(F139+G139+H139+J139)*(Inputs!$C$14+IF(B139&lt;=10,Inputs!$C$12,Inputs!$C$13))/12</f>
        <v>103.363020364709</v>
      </c>
      <c r="L139" s="56" t="n">
        <f aca="false">IF(OR(E139=1,A139&lt;=Inputs!$C$15),0,MAX(Inputs!$C$8*I139-(F139+G139+H139+J139-K139),0))</f>
        <v>0</v>
      </c>
      <c r="M139" s="56" t="n">
        <f aca="false">L139*INDEX(Rates!$B$2:$C$101,C139+1,IF(Inputs!$C$5="Male",1,2))/1000/12*Inputs!$C$16</f>
        <v>0</v>
      </c>
      <c r="N139" s="56" t="n">
        <f aca="false">IF($V$1=1,MAX(F139+G139+H139+J139-K139-M139,0)*Inputs!$C$22/12,0)</f>
        <v>0</v>
      </c>
      <c r="O139" s="56" t="n">
        <f aca="false">IF(AND(MOD(A139,12)=0,B139&gt;=Inputs!$C$18),MAX(F139+G139+H139+J139-K139-M139-N139,0)*Inputs!$C$17,0)</f>
        <v>0</v>
      </c>
      <c r="P139" s="56" t="n">
        <f aca="false">F139+G139+H139+J139-K139-M139-N139+O139</f>
        <v>206622.677709052</v>
      </c>
      <c r="Q139" s="56" t="n">
        <f aca="false">IF(OR(E139=1,P139&lt;=0),0,P139)</f>
        <v>206622.677709052</v>
      </c>
      <c r="R139" s="15" t="n">
        <f aca="false">IF(OR(E139=1,AND(P139&lt;=0,I139&gt;0)),1,0)</f>
        <v>0</v>
      </c>
      <c r="S139" s="15" t="n">
        <f aca="false">IF(L139&gt;0,1,0)</f>
        <v>0</v>
      </c>
    </row>
    <row r="140" customFormat="false" ht="15" hidden="false" customHeight="false" outlineLevel="0" collapsed="false">
      <c r="A140" s="15" t="n">
        <v>139</v>
      </c>
      <c r="B140" s="15" t="n">
        <f aca="false">INT((A140-1)/12)+1</f>
        <v>12</v>
      </c>
      <c r="C140" s="15" t="n">
        <f aca="false">MIN(Inputs!$C$4+B140-1,99)</f>
        <v>85</v>
      </c>
      <c r="D140" s="55" t="n">
        <f aca="false">Inputs!$C$31</f>
        <v>0.08</v>
      </c>
      <c r="E140" s="15" t="n">
        <f aca="false">R139</f>
        <v>0</v>
      </c>
      <c r="F140" s="56" t="n">
        <f aca="false">Q139</f>
        <v>206622.677709052</v>
      </c>
      <c r="G140" s="56" t="n">
        <f aca="false">IF(AND(MOD(A140-1,12)=0,B140&lt;=Inputs!$C$7,E140=0),Inputs!$C$6,0)</f>
        <v>0</v>
      </c>
      <c r="H140" s="56" t="n">
        <f aca="false">IF(B140=1,G140*Inputs!$C$9,0)</f>
        <v>0</v>
      </c>
      <c r="I140" s="56" t="n">
        <f aca="false">I139+G140</f>
        <v>120000</v>
      </c>
      <c r="J140" s="56" t="n">
        <f aca="false">(F140+G140+H140)*((1+D140)^(1/12)-1)</f>
        <v>1329.41652978958</v>
      </c>
      <c r="K140" s="56" t="n">
        <f aca="false">(F140+G140+H140+J140)*(Inputs!$C$14+IF(B140&lt;=10,Inputs!$C$12,Inputs!$C$13))/12</f>
        <v>103.976047119421</v>
      </c>
      <c r="L140" s="56" t="n">
        <f aca="false">IF(OR(E140=1,A140&lt;=Inputs!$C$15),0,MAX(Inputs!$C$8*I140-(F140+G140+H140+J140-K140),0))</f>
        <v>0</v>
      </c>
      <c r="M140" s="56" t="n">
        <f aca="false">L140*INDEX(Rates!$B$2:$C$101,C140+1,IF(Inputs!$C$5="Male",1,2))/1000/12*Inputs!$C$16</f>
        <v>0</v>
      </c>
      <c r="N140" s="56" t="n">
        <f aca="false">IF($V$1=1,MAX(F140+G140+H140+J140-K140-M140,0)*Inputs!$C$22/12,0)</f>
        <v>0</v>
      </c>
      <c r="O140" s="56" t="n">
        <f aca="false">IF(AND(MOD(A140,12)=0,B140&gt;=Inputs!$C$18),MAX(F140+G140+H140+J140-K140-M140-N140,0)*Inputs!$C$17,0)</f>
        <v>0</v>
      </c>
      <c r="P140" s="56" t="n">
        <f aca="false">F140+G140+H140+J140-K140-M140-N140+O140</f>
        <v>207848.118191723</v>
      </c>
      <c r="Q140" s="56" t="n">
        <f aca="false">IF(OR(E140=1,P140&lt;=0),0,P140)</f>
        <v>207848.118191723</v>
      </c>
      <c r="R140" s="15" t="n">
        <f aca="false">IF(OR(E140=1,AND(P140&lt;=0,I140&gt;0)),1,0)</f>
        <v>0</v>
      </c>
      <c r="S140" s="15" t="n">
        <f aca="false">IF(L140&gt;0,1,0)</f>
        <v>0</v>
      </c>
    </row>
    <row r="141" customFormat="false" ht="15" hidden="false" customHeight="false" outlineLevel="0" collapsed="false">
      <c r="A141" s="15" t="n">
        <v>140</v>
      </c>
      <c r="B141" s="15" t="n">
        <f aca="false">INT((A141-1)/12)+1</f>
        <v>12</v>
      </c>
      <c r="C141" s="15" t="n">
        <f aca="false">MIN(Inputs!$C$4+B141-1,99)</f>
        <v>85</v>
      </c>
      <c r="D141" s="55" t="n">
        <f aca="false">Inputs!$C$31</f>
        <v>0.08</v>
      </c>
      <c r="E141" s="15" t="n">
        <f aca="false">R140</f>
        <v>0</v>
      </c>
      <c r="F141" s="56" t="n">
        <f aca="false">Q140</f>
        <v>207848.118191723</v>
      </c>
      <c r="G141" s="56" t="n">
        <f aca="false">IF(AND(MOD(A141-1,12)=0,B141&lt;=Inputs!$C$7,E141=0),Inputs!$C$6,0)</f>
        <v>0</v>
      </c>
      <c r="H141" s="56" t="n">
        <f aca="false">IF(B141=1,G141*Inputs!$C$9,0)</f>
        <v>0</v>
      </c>
      <c r="I141" s="56" t="n">
        <f aca="false">I140+G141</f>
        <v>120000</v>
      </c>
      <c r="J141" s="56" t="n">
        <f aca="false">(F141+G141+H141)*((1+D141)^(1/12)-1)</f>
        <v>1337.30105075309</v>
      </c>
      <c r="K141" s="56" t="n">
        <f aca="false">(F141+G141+H141+J141)*(Inputs!$C$14+IF(B141&lt;=10,Inputs!$C$12,Inputs!$C$13))/12</f>
        <v>104.592709621238</v>
      </c>
      <c r="L141" s="56" t="n">
        <f aca="false">IF(OR(E141=1,A141&lt;=Inputs!$C$15),0,MAX(Inputs!$C$8*I141-(F141+G141+H141+J141-K141),0))</f>
        <v>0</v>
      </c>
      <c r="M141" s="56" t="n">
        <f aca="false">L141*INDEX(Rates!$B$2:$C$101,C141+1,IF(Inputs!$C$5="Male",1,2))/1000/12*Inputs!$C$16</f>
        <v>0</v>
      </c>
      <c r="N141" s="56" t="n">
        <f aca="false">IF($V$1=1,MAX(F141+G141+H141+J141-K141-M141,0)*Inputs!$C$22/12,0)</f>
        <v>0</v>
      </c>
      <c r="O141" s="56" t="n">
        <f aca="false">IF(AND(MOD(A141,12)=0,B141&gt;=Inputs!$C$18),MAX(F141+G141+H141+J141-K141-M141-N141,0)*Inputs!$C$17,0)</f>
        <v>0</v>
      </c>
      <c r="P141" s="56" t="n">
        <f aca="false">F141+G141+H141+J141-K141-M141-N141+O141</f>
        <v>209080.826532854</v>
      </c>
      <c r="Q141" s="56" t="n">
        <f aca="false">IF(OR(E141=1,P141&lt;=0),0,P141)</f>
        <v>209080.826532854</v>
      </c>
      <c r="R141" s="15" t="n">
        <f aca="false">IF(OR(E141=1,AND(P141&lt;=0,I141&gt;0)),1,0)</f>
        <v>0</v>
      </c>
      <c r="S141" s="15" t="n">
        <f aca="false">IF(L141&gt;0,1,0)</f>
        <v>0</v>
      </c>
    </row>
    <row r="142" customFormat="false" ht="15" hidden="false" customHeight="false" outlineLevel="0" collapsed="false">
      <c r="A142" s="15" t="n">
        <v>141</v>
      </c>
      <c r="B142" s="15" t="n">
        <f aca="false">INT((A142-1)/12)+1</f>
        <v>12</v>
      </c>
      <c r="C142" s="15" t="n">
        <f aca="false">MIN(Inputs!$C$4+B142-1,99)</f>
        <v>85</v>
      </c>
      <c r="D142" s="55" t="n">
        <f aca="false">Inputs!$C$31</f>
        <v>0.08</v>
      </c>
      <c r="E142" s="15" t="n">
        <f aca="false">R141</f>
        <v>0</v>
      </c>
      <c r="F142" s="56" t="n">
        <f aca="false">Q141</f>
        <v>209080.826532854</v>
      </c>
      <c r="G142" s="56" t="n">
        <f aca="false">IF(AND(MOD(A142-1,12)=0,B142&lt;=Inputs!$C$7,E142=0),Inputs!$C$6,0)</f>
        <v>0</v>
      </c>
      <c r="H142" s="56" t="n">
        <f aca="false">IF(B142=1,G142*Inputs!$C$9,0)</f>
        <v>0</v>
      </c>
      <c r="I142" s="56" t="n">
        <f aca="false">I141+G142</f>
        <v>120000</v>
      </c>
      <c r="J142" s="56" t="n">
        <f aca="false">(F142+G142+H142)*((1+D142)^(1/12)-1)</f>
        <v>1345.23233333679</v>
      </c>
      <c r="K142" s="56" t="n">
        <f aca="false">(F142+G142+H142+J142)*(Inputs!$C$14+IF(B142&lt;=10,Inputs!$C$12,Inputs!$C$13))/12</f>
        <v>105.213029433096</v>
      </c>
      <c r="L142" s="56" t="n">
        <f aca="false">IF(OR(E142=1,A142&lt;=Inputs!$C$15),0,MAX(Inputs!$C$8*I142-(F142+G142+H142+J142-K142),0))</f>
        <v>0</v>
      </c>
      <c r="M142" s="56" t="n">
        <f aca="false">L142*INDEX(Rates!$B$2:$C$101,C142+1,IF(Inputs!$C$5="Male",1,2))/1000/12*Inputs!$C$16</f>
        <v>0</v>
      </c>
      <c r="N142" s="56" t="n">
        <f aca="false">IF($V$1=1,MAX(F142+G142+H142+J142-K142-M142,0)*Inputs!$C$22/12,0)</f>
        <v>0</v>
      </c>
      <c r="O142" s="56" t="n">
        <f aca="false">IF(AND(MOD(A142,12)=0,B142&gt;=Inputs!$C$18),MAX(F142+G142+H142+J142-K142-M142-N142,0)*Inputs!$C$17,0)</f>
        <v>0</v>
      </c>
      <c r="P142" s="56" t="n">
        <f aca="false">F142+G142+H142+J142-K142-M142-N142+O142</f>
        <v>210320.845836758</v>
      </c>
      <c r="Q142" s="56" t="n">
        <f aca="false">IF(OR(E142=1,P142&lt;=0),0,P142)</f>
        <v>210320.845836758</v>
      </c>
      <c r="R142" s="15" t="n">
        <f aca="false">IF(OR(E142=1,AND(P142&lt;=0,I142&gt;0)),1,0)</f>
        <v>0</v>
      </c>
      <c r="S142" s="15" t="n">
        <f aca="false">IF(L142&gt;0,1,0)</f>
        <v>0</v>
      </c>
    </row>
    <row r="143" customFormat="false" ht="15" hidden="false" customHeight="false" outlineLevel="0" collapsed="false">
      <c r="A143" s="15" t="n">
        <v>142</v>
      </c>
      <c r="B143" s="15" t="n">
        <f aca="false">INT((A143-1)/12)+1</f>
        <v>12</v>
      </c>
      <c r="C143" s="15" t="n">
        <f aca="false">MIN(Inputs!$C$4+B143-1,99)</f>
        <v>85</v>
      </c>
      <c r="D143" s="55" t="n">
        <f aca="false">Inputs!$C$31</f>
        <v>0.08</v>
      </c>
      <c r="E143" s="15" t="n">
        <f aca="false">R142</f>
        <v>0</v>
      </c>
      <c r="F143" s="56" t="n">
        <f aca="false">Q142</f>
        <v>210320.845836758</v>
      </c>
      <c r="G143" s="56" t="n">
        <f aca="false">IF(AND(MOD(A143-1,12)=0,B143&lt;=Inputs!$C$7,E143=0),Inputs!$C$6,0)</f>
        <v>0</v>
      </c>
      <c r="H143" s="56" t="n">
        <f aca="false">IF(B143=1,G143*Inputs!$C$9,0)</f>
        <v>0</v>
      </c>
      <c r="I143" s="56" t="n">
        <f aca="false">I142+G143</f>
        <v>120000</v>
      </c>
      <c r="J143" s="56" t="n">
        <f aca="false">(F143+G143+H143)*((1+D143)^(1/12)-1)</f>
        <v>1353.21065487509</v>
      </c>
      <c r="K143" s="56" t="n">
        <f aca="false">(F143+G143+H143+J143)*(Inputs!$C$14+IF(B143&lt;=10,Inputs!$C$12,Inputs!$C$13))/12</f>
        <v>105.837028245817</v>
      </c>
      <c r="L143" s="56" t="n">
        <f aca="false">IF(OR(E143=1,A143&lt;=Inputs!$C$15),0,MAX(Inputs!$C$8*I143-(F143+G143+H143+J143-K143),0))</f>
        <v>0</v>
      </c>
      <c r="M143" s="56" t="n">
        <f aca="false">L143*INDEX(Rates!$B$2:$C$101,C143+1,IF(Inputs!$C$5="Male",1,2))/1000/12*Inputs!$C$16</f>
        <v>0</v>
      </c>
      <c r="N143" s="56" t="n">
        <f aca="false">IF($V$1=1,MAX(F143+G143+H143+J143-K143-M143,0)*Inputs!$C$22/12,0)</f>
        <v>0</v>
      </c>
      <c r="O143" s="56" t="n">
        <f aca="false">IF(AND(MOD(A143,12)=0,B143&gt;=Inputs!$C$18),MAX(F143+G143+H143+J143-K143-M143-N143,0)*Inputs!$C$17,0)</f>
        <v>0</v>
      </c>
      <c r="P143" s="56" t="n">
        <f aca="false">F143+G143+H143+J143-K143-M143-N143+O143</f>
        <v>211568.219463387</v>
      </c>
      <c r="Q143" s="56" t="n">
        <f aca="false">IF(OR(E143=1,P143&lt;=0),0,P143)</f>
        <v>211568.219463387</v>
      </c>
      <c r="R143" s="15" t="n">
        <f aca="false">IF(OR(E143=1,AND(P143&lt;=0,I143&gt;0)),1,0)</f>
        <v>0</v>
      </c>
      <c r="S143" s="15" t="n">
        <f aca="false">IF(L143&gt;0,1,0)</f>
        <v>0</v>
      </c>
    </row>
    <row r="144" customFormat="false" ht="15" hidden="false" customHeight="false" outlineLevel="0" collapsed="false">
      <c r="A144" s="15" t="n">
        <v>143</v>
      </c>
      <c r="B144" s="15" t="n">
        <f aca="false">INT((A144-1)/12)+1</f>
        <v>12</v>
      </c>
      <c r="C144" s="15" t="n">
        <f aca="false">MIN(Inputs!$C$4+B144-1,99)</f>
        <v>85</v>
      </c>
      <c r="D144" s="55" t="n">
        <f aca="false">Inputs!$C$31</f>
        <v>0.08</v>
      </c>
      <c r="E144" s="15" t="n">
        <f aca="false">R143</f>
        <v>0</v>
      </c>
      <c r="F144" s="56" t="n">
        <f aca="false">Q143</f>
        <v>211568.219463387</v>
      </c>
      <c r="G144" s="56" t="n">
        <f aca="false">IF(AND(MOD(A144-1,12)=0,B144&lt;=Inputs!$C$7,E144=0),Inputs!$C$6,0)</f>
        <v>0</v>
      </c>
      <c r="H144" s="56" t="n">
        <f aca="false">IF(B144=1,G144*Inputs!$C$9,0)</f>
        <v>0</v>
      </c>
      <c r="I144" s="56" t="n">
        <f aca="false">I143+G144</f>
        <v>120000</v>
      </c>
      <c r="J144" s="56" t="n">
        <f aca="false">(F144+G144+H144)*((1+D144)^(1/12)-1)</f>
        <v>1361.23629434725</v>
      </c>
      <c r="K144" s="56" t="n">
        <f aca="false">(F144+G144+H144+J144)*(Inputs!$C$14+IF(B144&lt;=10,Inputs!$C$12,Inputs!$C$13))/12</f>
        <v>106.464727878867</v>
      </c>
      <c r="L144" s="56" t="n">
        <f aca="false">IF(OR(E144=1,A144&lt;=Inputs!$C$15),0,MAX(Inputs!$C$8*I144-(F144+G144+H144+J144-K144),0))</f>
        <v>0</v>
      </c>
      <c r="M144" s="56" t="n">
        <f aca="false">L144*INDEX(Rates!$B$2:$C$101,C144+1,IF(Inputs!$C$5="Male",1,2))/1000/12*Inputs!$C$16</f>
        <v>0</v>
      </c>
      <c r="N144" s="56" t="n">
        <f aca="false">IF($V$1=1,MAX(F144+G144+H144+J144-K144-M144,0)*Inputs!$C$22/12,0)</f>
        <v>0</v>
      </c>
      <c r="O144" s="56" t="n">
        <f aca="false">IF(AND(MOD(A144,12)=0,B144&gt;=Inputs!$C$18),MAX(F144+G144+H144+J144-K144-M144-N144,0)*Inputs!$C$17,0)</f>
        <v>0</v>
      </c>
      <c r="P144" s="56" t="n">
        <f aca="false">F144+G144+H144+J144-K144-M144-N144+O144</f>
        <v>212822.991029856</v>
      </c>
      <c r="Q144" s="56" t="n">
        <f aca="false">IF(OR(E144=1,P144&lt;=0),0,P144)</f>
        <v>212822.991029856</v>
      </c>
      <c r="R144" s="15" t="n">
        <f aca="false">IF(OR(E144=1,AND(P144&lt;=0,I144&gt;0)),1,0)</f>
        <v>0</v>
      </c>
      <c r="S144" s="15" t="n">
        <f aca="false">IF(L144&gt;0,1,0)</f>
        <v>0</v>
      </c>
    </row>
    <row r="145" customFormat="false" ht="15" hidden="false" customHeight="false" outlineLevel="0" collapsed="false">
      <c r="A145" s="15" t="n">
        <v>144</v>
      </c>
      <c r="B145" s="15" t="n">
        <f aca="false">INT((A145-1)/12)+1</f>
        <v>12</v>
      </c>
      <c r="C145" s="15" t="n">
        <f aca="false">MIN(Inputs!$C$4+B145-1,99)</f>
        <v>85</v>
      </c>
      <c r="D145" s="55" t="n">
        <f aca="false">Inputs!$C$31</f>
        <v>0.08</v>
      </c>
      <c r="E145" s="15" t="n">
        <f aca="false">R144</f>
        <v>0</v>
      </c>
      <c r="F145" s="56" t="n">
        <f aca="false">Q144</f>
        <v>212822.991029856</v>
      </c>
      <c r="G145" s="56" t="n">
        <f aca="false">IF(AND(MOD(A145-1,12)=0,B145&lt;=Inputs!$C$7,E145=0),Inputs!$C$6,0)</f>
        <v>0</v>
      </c>
      <c r="H145" s="56" t="n">
        <f aca="false">IF(B145=1,G145*Inputs!$C$9,0)</f>
        <v>0</v>
      </c>
      <c r="I145" s="56" t="n">
        <f aca="false">I144+G145</f>
        <v>120000</v>
      </c>
      <c r="J145" s="56" t="n">
        <f aca="false">(F145+G145+H145)*((1+D145)^(1/12)-1)</f>
        <v>1369.30953238708</v>
      </c>
      <c r="K145" s="56" t="n">
        <f aca="false">(F145+G145+H145+J145)*(Inputs!$C$14+IF(B145&lt;=10,Inputs!$C$12,Inputs!$C$13))/12</f>
        <v>107.096150281121</v>
      </c>
      <c r="L145" s="56" t="n">
        <f aca="false">IF(OR(E145=1,A145&lt;=Inputs!$C$15),0,MAX(Inputs!$C$8*I145-(F145+G145+H145+J145-K145),0))</f>
        <v>0</v>
      </c>
      <c r="M145" s="56" t="n">
        <f aca="false">L145*INDEX(Rates!$B$2:$C$101,C145+1,IF(Inputs!$C$5="Male",1,2))/1000/12*Inputs!$C$16</f>
        <v>0</v>
      </c>
      <c r="N145" s="56" t="n">
        <f aca="false">IF($V$1=1,MAX(F145+G145+H145+J145-K145-M145,0)*Inputs!$C$22/12,0)</f>
        <v>0</v>
      </c>
      <c r="O145" s="56" t="n">
        <f aca="false">IF(AND(MOD(A145,12)=0,B145&gt;=Inputs!$C$18),MAX(F145+G145+H145+J145-K145-M145-N145,0)*Inputs!$C$17,0)</f>
        <v>1070.42602205981</v>
      </c>
      <c r="P145" s="56" t="n">
        <f aca="false">F145+G145+H145+J145-K145-M145-N145+O145</f>
        <v>215155.630434022</v>
      </c>
      <c r="Q145" s="56" t="n">
        <f aca="false">IF(OR(E145=1,P145&lt;=0),0,P145)</f>
        <v>215155.630434022</v>
      </c>
      <c r="R145" s="15" t="n">
        <f aca="false">IF(OR(E145=1,AND(P145&lt;=0,I145&gt;0)),1,0)</f>
        <v>0</v>
      </c>
      <c r="S145" s="15" t="n">
        <f aca="false">IF(L145&gt;0,1,0)</f>
        <v>0</v>
      </c>
    </row>
    <row r="146" customFormat="false" ht="15" hidden="false" customHeight="false" outlineLevel="0" collapsed="false">
      <c r="A146" s="15" t="n">
        <v>145</v>
      </c>
      <c r="B146" s="15" t="n">
        <f aca="false">INT((A146-1)/12)+1</f>
        <v>13</v>
      </c>
      <c r="C146" s="15" t="n">
        <f aca="false">MIN(Inputs!$C$4+B146-1,99)</f>
        <v>86</v>
      </c>
      <c r="D146" s="55" t="n">
        <f aca="false">Inputs!$C$31</f>
        <v>0.08</v>
      </c>
      <c r="E146" s="15" t="n">
        <f aca="false">R145</f>
        <v>0</v>
      </c>
      <c r="F146" s="56" t="n">
        <f aca="false">Q145</f>
        <v>215155.630434022</v>
      </c>
      <c r="G146" s="56" t="n">
        <f aca="false">IF(AND(MOD(A146-1,12)=0,B146&lt;=Inputs!$C$7,E146=0),Inputs!$C$6,0)</f>
        <v>0</v>
      </c>
      <c r="H146" s="56" t="n">
        <f aca="false">IF(B146=1,G146*Inputs!$C$9,0)</f>
        <v>0</v>
      </c>
      <c r="I146" s="56" t="n">
        <f aca="false">I145+G146</f>
        <v>120000</v>
      </c>
      <c r="J146" s="56" t="n">
        <f aca="false">(F146+G146+H146)*((1+D146)^(1/12)-1)</f>
        <v>1384.31780454927</v>
      </c>
      <c r="K146" s="56" t="n">
        <f aca="false">(F146+G146+H146+J146)*(Inputs!$C$14+IF(B146&lt;=10,Inputs!$C$12,Inputs!$C$13))/12</f>
        <v>108.269974119285</v>
      </c>
      <c r="L146" s="56" t="n">
        <f aca="false">IF(OR(E146=1,A146&lt;=Inputs!$C$15),0,MAX(Inputs!$C$8*I146-(F146+G146+H146+J146-K146),0))</f>
        <v>0</v>
      </c>
      <c r="M146" s="56" t="n">
        <f aca="false">L146*INDEX(Rates!$B$2:$C$101,C146+1,IF(Inputs!$C$5="Male",1,2))/1000/12*Inputs!$C$16</f>
        <v>0</v>
      </c>
      <c r="N146" s="56" t="n">
        <f aca="false">IF($V$1=1,MAX(F146+G146+H146+J146-K146-M146,0)*Inputs!$C$22/12,0)</f>
        <v>0</v>
      </c>
      <c r="O146" s="56" t="n">
        <f aca="false">IF(AND(MOD(A146,12)=0,B146&gt;=Inputs!$C$18),MAX(F146+G146+H146+J146-K146-M146-N146,0)*Inputs!$C$17,0)</f>
        <v>0</v>
      </c>
      <c r="P146" s="56" t="n">
        <f aca="false">F146+G146+H146+J146-K146-M146-N146+O146</f>
        <v>216431.678264452</v>
      </c>
      <c r="Q146" s="56" t="n">
        <f aca="false">IF(OR(E146=1,P146&lt;=0),0,P146)</f>
        <v>216431.678264452</v>
      </c>
      <c r="R146" s="15" t="n">
        <f aca="false">IF(OR(E146=1,AND(P146&lt;=0,I146&gt;0)),1,0)</f>
        <v>0</v>
      </c>
      <c r="S146" s="15" t="n">
        <f aca="false">IF(L146&gt;0,1,0)</f>
        <v>0</v>
      </c>
    </row>
    <row r="147" customFormat="false" ht="15" hidden="false" customHeight="false" outlineLevel="0" collapsed="false">
      <c r="A147" s="15" t="n">
        <v>146</v>
      </c>
      <c r="B147" s="15" t="n">
        <f aca="false">INT((A147-1)/12)+1</f>
        <v>13</v>
      </c>
      <c r="C147" s="15" t="n">
        <f aca="false">MIN(Inputs!$C$4+B147-1,99)</f>
        <v>86</v>
      </c>
      <c r="D147" s="55" t="n">
        <f aca="false">Inputs!$C$31</f>
        <v>0.08</v>
      </c>
      <c r="E147" s="15" t="n">
        <f aca="false">R146</f>
        <v>0</v>
      </c>
      <c r="F147" s="56" t="n">
        <f aca="false">Q146</f>
        <v>216431.678264452</v>
      </c>
      <c r="G147" s="56" t="n">
        <f aca="false">IF(AND(MOD(A147-1,12)=0,B147&lt;=Inputs!$C$7,E147=0),Inputs!$C$6,0)</f>
        <v>0</v>
      </c>
      <c r="H147" s="56" t="n">
        <f aca="false">IF(B147=1,G147*Inputs!$C$9,0)</f>
        <v>0</v>
      </c>
      <c r="I147" s="56" t="n">
        <f aca="false">I146+G147</f>
        <v>120000</v>
      </c>
      <c r="J147" s="56" t="n">
        <f aca="false">(F147+G147+H147)*((1+D147)^(1/12)-1)</f>
        <v>1392.52793471206</v>
      </c>
      <c r="K147" s="56" t="n">
        <f aca="false">(F147+G147+H147+J147)*(Inputs!$C$14+IF(B147&lt;=10,Inputs!$C$12,Inputs!$C$13))/12</f>
        <v>108.912103099582</v>
      </c>
      <c r="L147" s="56" t="n">
        <f aca="false">IF(OR(E147=1,A147&lt;=Inputs!$C$15),0,MAX(Inputs!$C$8*I147-(F147+G147+H147+J147-K147),0))</f>
        <v>0</v>
      </c>
      <c r="M147" s="56" t="n">
        <f aca="false">L147*INDEX(Rates!$B$2:$C$101,C147+1,IF(Inputs!$C$5="Male",1,2))/1000/12*Inputs!$C$16</f>
        <v>0</v>
      </c>
      <c r="N147" s="56" t="n">
        <f aca="false">IF($V$1=1,MAX(F147+G147+H147+J147-K147-M147,0)*Inputs!$C$22/12,0)</f>
        <v>0</v>
      </c>
      <c r="O147" s="56" t="n">
        <f aca="false">IF(AND(MOD(A147,12)=0,B147&gt;=Inputs!$C$18),MAX(F147+G147+H147+J147-K147-M147-N147,0)*Inputs!$C$17,0)</f>
        <v>0</v>
      </c>
      <c r="P147" s="56" t="n">
        <f aca="false">F147+G147+H147+J147-K147-M147-N147+O147</f>
        <v>217715.294096064</v>
      </c>
      <c r="Q147" s="56" t="n">
        <f aca="false">IF(OR(E147=1,P147&lt;=0),0,P147)</f>
        <v>217715.294096064</v>
      </c>
      <c r="R147" s="15" t="n">
        <f aca="false">IF(OR(E147=1,AND(P147&lt;=0,I147&gt;0)),1,0)</f>
        <v>0</v>
      </c>
      <c r="S147" s="15" t="n">
        <f aca="false">IF(L147&gt;0,1,0)</f>
        <v>0</v>
      </c>
    </row>
    <row r="148" customFormat="false" ht="15" hidden="false" customHeight="false" outlineLevel="0" collapsed="false">
      <c r="A148" s="15" t="n">
        <v>147</v>
      </c>
      <c r="B148" s="15" t="n">
        <f aca="false">INT((A148-1)/12)+1</f>
        <v>13</v>
      </c>
      <c r="C148" s="15" t="n">
        <f aca="false">MIN(Inputs!$C$4+B148-1,99)</f>
        <v>86</v>
      </c>
      <c r="D148" s="55" t="n">
        <f aca="false">Inputs!$C$31</f>
        <v>0.08</v>
      </c>
      <c r="E148" s="15" t="n">
        <f aca="false">R147</f>
        <v>0</v>
      </c>
      <c r="F148" s="56" t="n">
        <f aca="false">Q147</f>
        <v>217715.294096064</v>
      </c>
      <c r="G148" s="56" t="n">
        <f aca="false">IF(AND(MOD(A148-1,12)=0,B148&lt;=Inputs!$C$7,E148=0),Inputs!$C$6,0)</f>
        <v>0</v>
      </c>
      <c r="H148" s="56" t="n">
        <f aca="false">IF(B148=1,G148*Inputs!$C$9,0)</f>
        <v>0</v>
      </c>
      <c r="I148" s="56" t="n">
        <f aca="false">I147+G148</f>
        <v>120000</v>
      </c>
      <c r="J148" s="56" t="n">
        <f aca="false">(F148+G148+H148)*((1+D148)^(1/12)-1)</f>
        <v>1400.78675762233</v>
      </c>
      <c r="K148" s="56" t="n">
        <f aca="false">(F148+G148+H148+J148)*(Inputs!$C$14+IF(B148&lt;=10,Inputs!$C$12,Inputs!$C$13))/12</f>
        <v>109.558040426843</v>
      </c>
      <c r="L148" s="56" t="n">
        <f aca="false">IF(OR(E148=1,A148&lt;=Inputs!$C$15),0,MAX(Inputs!$C$8*I148-(F148+G148+H148+J148-K148),0))</f>
        <v>0</v>
      </c>
      <c r="M148" s="56" t="n">
        <f aca="false">L148*INDEX(Rates!$B$2:$C$101,C148+1,IF(Inputs!$C$5="Male",1,2))/1000/12*Inputs!$C$16</f>
        <v>0</v>
      </c>
      <c r="N148" s="56" t="n">
        <f aca="false">IF($V$1=1,MAX(F148+G148+H148+J148-K148-M148,0)*Inputs!$C$22/12,0)</f>
        <v>0</v>
      </c>
      <c r="O148" s="56" t="n">
        <f aca="false">IF(AND(MOD(A148,12)=0,B148&gt;=Inputs!$C$18),MAX(F148+G148+H148+J148-K148-M148-N148,0)*Inputs!$C$17,0)</f>
        <v>0</v>
      </c>
      <c r="P148" s="56" t="n">
        <f aca="false">F148+G148+H148+J148-K148-M148-N148+O148</f>
        <v>219006.522813259</v>
      </c>
      <c r="Q148" s="56" t="n">
        <f aca="false">IF(OR(E148=1,P148&lt;=0),0,P148)</f>
        <v>219006.522813259</v>
      </c>
      <c r="R148" s="15" t="n">
        <f aca="false">IF(OR(E148=1,AND(P148&lt;=0,I148&gt;0)),1,0)</f>
        <v>0</v>
      </c>
      <c r="S148" s="15" t="n">
        <f aca="false">IF(L148&gt;0,1,0)</f>
        <v>0</v>
      </c>
    </row>
    <row r="149" customFormat="false" ht="15" hidden="false" customHeight="false" outlineLevel="0" collapsed="false">
      <c r="A149" s="15" t="n">
        <v>148</v>
      </c>
      <c r="B149" s="15" t="n">
        <f aca="false">INT((A149-1)/12)+1</f>
        <v>13</v>
      </c>
      <c r="C149" s="15" t="n">
        <f aca="false">MIN(Inputs!$C$4+B149-1,99)</f>
        <v>86</v>
      </c>
      <c r="D149" s="55" t="n">
        <f aca="false">Inputs!$C$31</f>
        <v>0.08</v>
      </c>
      <c r="E149" s="15" t="n">
        <f aca="false">R148</f>
        <v>0</v>
      </c>
      <c r="F149" s="56" t="n">
        <f aca="false">Q148</f>
        <v>219006.522813259</v>
      </c>
      <c r="G149" s="56" t="n">
        <f aca="false">IF(AND(MOD(A149-1,12)=0,B149&lt;=Inputs!$C$7,E149=0),Inputs!$C$6,0)</f>
        <v>0</v>
      </c>
      <c r="H149" s="56" t="n">
        <f aca="false">IF(B149=1,G149*Inputs!$C$9,0)</f>
        <v>0</v>
      </c>
      <c r="I149" s="56" t="n">
        <f aca="false">I148+G149</f>
        <v>120000</v>
      </c>
      <c r="J149" s="56" t="n">
        <f aca="false">(F149+G149+H149)*((1+D149)^(1/12)-1)</f>
        <v>1409.09456206766</v>
      </c>
      <c r="K149" s="56" t="n">
        <f aca="false">(F149+G149+H149+J149)*(Inputs!$C$14+IF(B149&lt;=10,Inputs!$C$12,Inputs!$C$13))/12</f>
        <v>110.207808687664</v>
      </c>
      <c r="L149" s="56" t="n">
        <f aca="false">IF(OR(E149=1,A149&lt;=Inputs!$C$15),0,MAX(Inputs!$C$8*I149-(F149+G149+H149+J149-K149),0))</f>
        <v>0</v>
      </c>
      <c r="M149" s="56" t="n">
        <f aca="false">L149*INDEX(Rates!$B$2:$C$101,C149+1,IF(Inputs!$C$5="Male",1,2))/1000/12*Inputs!$C$16</f>
        <v>0</v>
      </c>
      <c r="N149" s="56" t="n">
        <f aca="false">IF($V$1=1,MAX(F149+G149+H149+J149-K149-M149,0)*Inputs!$C$22/12,0)</f>
        <v>0</v>
      </c>
      <c r="O149" s="56" t="n">
        <f aca="false">IF(AND(MOD(A149,12)=0,B149&gt;=Inputs!$C$18),MAX(F149+G149+H149+J149-K149-M149-N149,0)*Inputs!$C$17,0)</f>
        <v>0</v>
      </c>
      <c r="P149" s="56" t="n">
        <f aca="false">F149+G149+H149+J149-K149-M149-N149+O149</f>
        <v>220305.409566639</v>
      </c>
      <c r="Q149" s="56" t="n">
        <f aca="false">IF(OR(E149=1,P149&lt;=0),0,P149)</f>
        <v>220305.409566639</v>
      </c>
      <c r="R149" s="15" t="n">
        <f aca="false">IF(OR(E149=1,AND(P149&lt;=0,I149&gt;0)),1,0)</f>
        <v>0</v>
      </c>
      <c r="S149" s="15" t="n">
        <f aca="false">IF(L149&gt;0,1,0)</f>
        <v>0</v>
      </c>
    </row>
    <row r="150" customFormat="false" ht="15" hidden="false" customHeight="false" outlineLevel="0" collapsed="false">
      <c r="A150" s="15" t="n">
        <v>149</v>
      </c>
      <c r="B150" s="15" t="n">
        <f aca="false">INT((A150-1)/12)+1</f>
        <v>13</v>
      </c>
      <c r="C150" s="15" t="n">
        <f aca="false">MIN(Inputs!$C$4+B150-1,99)</f>
        <v>86</v>
      </c>
      <c r="D150" s="55" t="n">
        <f aca="false">Inputs!$C$31</f>
        <v>0.08</v>
      </c>
      <c r="E150" s="15" t="n">
        <f aca="false">R149</f>
        <v>0</v>
      </c>
      <c r="F150" s="56" t="n">
        <f aca="false">Q149</f>
        <v>220305.409566639</v>
      </c>
      <c r="G150" s="56" t="n">
        <f aca="false">IF(AND(MOD(A150-1,12)=0,B150&lt;=Inputs!$C$7,E150=0),Inputs!$C$6,0)</f>
        <v>0</v>
      </c>
      <c r="H150" s="56" t="n">
        <f aca="false">IF(B150=1,G150*Inputs!$C$9,0)</f>
        <v>0</v>
      </c>
      <c r="I150" s="56" t="n">
        <f aca="false">I149+G150</f>
        <v>120000</v>
      </c>
      <c r="J150" s="56" t="n">
        <f aca="false">(F150+G150+H150)*((1+D150)^(1/12)-1)</f>
        <v>1417.4516385484</v>
      </c>
      <c r="K150" s="56" t="n">
        <f aca="false">(F150+G150+H150+J150)*(Inputs!$C$14+IF(B150&lt;=10,Inputs!$C$12,Inputs!$C$13))/12</f>
        <v>110.861430602594</v>
      </c>
      <c r="L150" s="56" t="n">
        <f aca="false">IF(OR(E150=1,A150&lt;=Inputs!$C$15),0,MAX(Inputs!$C$8*I150-(F150+G150+H150+J150-K150),0))</f>
        <v>0</v>
      </c>
      <c r="M150" s="56" t="n">
        <f aca="false">L150*INDEX(Rates!$B$2:$C$101,C150+1,IF(Inputs!$C$5="Male",1,2))/1000/12*Inputs!$C$16</f>
        <v>0</v>
      </c>
      <c r="N150" s="56" t="n">
        <f aca="false">IF($V$1=1,MAX(F150+G150+H150+J150-K150-M150,0)*Inputs!$C$22/12,0)</f>
        <v>0</v>
      </c>
      <c r="O150" s="56" t="n">
        <f aca="false">IF(AND(MOD(A150,12)=0,B150&gt;=Inputs!$C$18),MAX(F150+G150+H150+J150-K150-M150-N150,0)*Inputs!$C$17,0)</f>
        <v>0</v>
      </c>
      <c r="P150" s="56" t="n">
        <f aca="false">F150+G150+H150+J150-K150-M150-N150+O150</f>
        <v>221611.999774585</v>
      </c>
      <c r="Q150" s="56" t="n">
        <f aca="false">IF(OR(E150=1,P150&lt;=0),0,P150)</f>
        <v>221611.999774585</v>
      </c>
      <c r="R150" s="15" t="n">
        <f aca="false">IF(OR(E150=1,AND(P150&lt;=0,I150&gt;0)),1,0)</f>
        <v>0</v>
      </c>
      <c r="S150" s="15" t="n">
        <f aca="false">IF(L150&gt;0,1,0)</f>
        <v>0</v>
      </c>
    </row>
    <row r="151" customFormat="false" ht="15" hidden="false" customHeight="false" outlineLevel="0" collapsed="false">
      <c r="A151" s="15" t="n">
        <v>150</v>
      </c>
      <c r="B151" s="15" t="n">
        <f aca="false">INT((A151-1)/12)+1</f>
        <v>13</v>
      </c>
      <c r="C151" s="15" t="n">
        <f aca="false">MIN(Inputs!$C$4+B151-1,99)</f>
        <v>86</v>
      </c>
      <c r="D151" s="55" t="n">
        <f aca="false">Inputs!$C$31</f>
        <v>0.08</v>
      </c>
      <c r="E151" s="15" t="n">
        <f aca="false">R150</f>
        <v>0</v>
      </c>
      <c r="F151" s="56" t="n">
        <f aca="false">Q150</f>
        <v>221611.999774585</v>
      </c>
      <c r="G151" s="56" t="n">
        <f aca="false">IF(AND(MOD(A151-1,12)=0,B151&lt;=Inputs!$C$7,E151=0),Inputs!$C$6,0)</f>
        <v>0</v>
      </c>
      <c r="H151" s="56" t="n">
        <f aca="false">IF(B151=1,G151*Inputs!$C$9,0)</f>
        <v>0</v>
      </c>
      <c r="I151" s="56" t="n">
        <f aca="false">I150+G151</f>
        <v>120000</v>
      </c>
      <c r="J151" s="56" t="n">
        <f aca="false">(F151+G151+H151)*((1+D151)^(1/12)-1)</f>
        <v>1425.85827928776</v>
      </c>
      <c r="K151" s="56" t="n">
        <f aca="false">(F151+G151+H151+J151)*(Inputs!$C$14+IF(B151&lt;=10,Inputs!$C$12,Inputs!$C$13))/12</f>
        <v>111.518929026937</v>
      </c>
      <c r="L151" s="56" t="n">
        <f aca="false">IF(OR(E151=1,A151&lt;=Inputs!$C$15),0,MAX(Inputs!$C$8*I151-(F151+G151+H151+J151-K151),0))</f>
        <v>0</v>
      </c>
      <c r="M151" s="56" t="n">
        <f aca="false">L151*INDEX(Rates!$B$2:$C$101,C151+1,IF(Inputs!$C$5="Male",1,2))/1000/12*Inputs!$C$16</f>
        <v>0</v>
      </c>
      <c r="N151" s="56" t="n">
        <f aca="false">IF($V$1=1,MAX(F151+G151+H151+J151-K151-M151,0)*Inputs!$C$22/12,0)</f>
        <v>0</v>
      </c>
      <c r="O151" s="56" t="n">
        <f aca="false">IF(AND(MOD(A151,12)=0,B151&gt;=Inputs!$C$18),MAX(F151+G151+H151+J151-K151-M151-N151,0)*Inputs!$C$17,0)</f>
        <v>0</v>
      </c>
      <c r="P151" s="56" t="n">
        <f aca="false">F151+G151+H151+J151-K151-M151-N151+O151</f>
        <v>222926.339124846</v>
      </c>
      <c r="Q151" s="56" t="n">
        <f aca="false">IF(OR(E151=1,P151&lt;=0),0,P151)</f>
        <v>222926.339124846</v>
      </c>
      <c r="R151" s="15" t="n">
        <f aca="false">IF(OR(E151=1,AND(P151&lt;=0,I151&gt;0)),1,0)</f>
        <v>0</v>
      </c>
      <c r="S151" s="15" t="n">
        <f aca="false">IF(L151&gt;0,1,0)</f>
        <v>0</v>
      </c>
    </row>
    <row r="152" customFormat="false" ht="15" hidden="false" customHeight="false" outlineLevel="0" collapsed="false">
      <c r="A152" s="15" t="n">
        <v>151</v>
      </c>
      <c r="B152" s="15" t="n">
        <f aca="false">INT((A152-1)/12)+1</f>
        <v>13</v>
      </c>
      <c r="C152" s="15" t="n">
        <f aca="false">MIN(Inputs!$C$4+B152-1,99)</f>
        <v>86</v>
      </c>
      <c r="D152" s="55" t="n">
        <f aca="false">Inputs!$C$31</f>
        <v>0.08</v>
      </c>
      <c r="E152" s="15" t="n">
        <f aca="false">R151</f>
        <v>0</v>
      </c>
      <c r="F152" s="56" t="n">
        <f aca="false">Q151</f>
        <v>222926.339124846</v>
      </c>
      <c r="G152" s="56" t="n">
        <f aca="false">IF(AND(MOD(A152-1,12)=0,B152&lt;=Inputs!$C$7,E152=0),Inputs!$C$6,0)</f>
        <v>0</v>
      </c>
      <c r="H152" s="56" t="n">
        <f aca="false">IF(B152=1,G152*Inputs!$C$9,0)</f>
        <v>0</v>
      </c>
      <c r="I152" s="56" t="n">
        <f aca="false">I151+G152</f>
        <v>120000</v>
      </c>
      <c r="J152" s="56" t="n">
        <f aca="false">(F152+G152+H152)*((1+D152)^(1/12)-1)</f>
        <v>1434.3147782421</v>
      </c>
      <c r="K152" s="56" t="n">
        <f aca="false">(F152+G152+H152+J152)*(Inputs!$C$14+IF(B152&lt;=10,Inputs!$C$12,Inputs!$C$13))/12</f>
        <v>112.180326951544</v>
      </c>
      <c r="L152" s="56" t="n">
        <f aca="false">IF(OR(E152=1,A152&lt;=Inputs!$C$15),0,MAX(Inputs!$C$8*I152-(F152+G152+H152+J152-K152),0))</f>
        <v>0</v>
      </c>
      <c r="M152" s="56" t="n">
        <f aca="false">L152*INDEX(Rates!$B$2:$C$101,C152+1,IF(Inputs!$C$5="Male",1,2))/1000/12*Inputs!$C$16</f>
        <v>0</v>
      </c>
      <c r="N152" s="56" t="n">
        <f aca="false">IF($V$1=1,MAX(F152+G152+H152+J152-K152-M152,0)*Inputs!$C$22/12,0)</f>
        <v>0</v>
      </c>
      <c r="O152" s="56" t="n">
        <f aca="false">IF(AND(MOD(A152,12)=0,B152&gt;=Inputs!$C$18),MAX(F152+G152+H152+J152-K152-M152-N152,0)*Inputs!$C$17,0)</f>
        <v>0</v>
      </c>
      <c r="P152" s="56" t="n">
        <f aca="false">F152+G152+H152+J152-K152-M152-N152+O152</f>
        <v>224248.473576137</v>
      </c>
      <c r="Q152" s="56" t="n">
        <f aca="false">IF(OR(E152=1,P152&lt;=0),0,P152)</f>
        <v>224248.473576137</v>
      </c>
      <c r="R152" s="15" t="n">
        <f aca="false">IF(OR(E152=1,AND(P152&lt;=0,I152&gt;0)),1,0)</f>
        <v>0</v>
      </c>
      <c r="S152" s="15" t="n">
        <f aca="false">IF(L152&gt;0,1,0)</f>
        <v>0</v>
      </c>
    </row>
    <row r="153" customFormat="false" ht="15" hidden="false" customHeight="false" outlineLevel="0" collapsed="false">
      <c r="A153" s="15" t="n">
        <v>152</v>
      </c>
      <c r="B153" s="15" t="n">
        <f aca="false">INT((A153-1)/12)+1</f>
        <v>13</v>
      </c>
      <c r="C153" s="15" t="n">
        <f aca="false">MIN(Inputs!$C$4+B153-1,99)</f>
        <v>86</v>
      </c>
      <c r="D153" s="55" t="n">
        <f aca="false">Inputs!$C$31</f>
        <v>0.08</v>
      </c>
      <c r="E153" s="15" t="n">
        <f aca="false">R152</f>
        <v>0</v>
      </c>
      <c r="F153" s="56" t="n">
        <f aca="false">Q152</f>
        <v>224248.473576137</v>
      </c>
      <c r="G153" s="56" t="n">
        <f aca="false">IF(AND(MOD(A153-1,12)=0,B153&lt;=Inputs!$C$7,E153=0),Inputs!$C$6,0)</f>
        <v>0</v>
      </c>
      <c r="H153" s="56" t="n">
        <f aca="false">IF(B153=1,G153*Inputs!$C$9,0)</f>
        <v>0</v>
      </c>
      <c r="I153" s="56" t="n">
        <f aca="false">I152+G153</f>
        <v>120000</v>
      </c>
      <c r="J153" s="56" t="n">
        <f aca="false">(F153+G153+H153)*((1+D153)^(1/12)-1)</f>
        <v>1442.82143111117</v>
      </c>
      <c r="K153" s="56" t="n">
        <f aca="false">(F153+G153+H153+J153)*(Inputs!$C$14+IF(B153&lt;=10,Inputs!$C$12,Inputs!$C$13))/12</f>
        <v>112.845647503624</v>
      </c>
      <c r="L153" s="56" t="n">
        <f aca="false">IF(OR(E153=1,A153&lt;=Inputs!$C$15),0,MAX(Inputs!$C$8*I153-(F153+G153+H153+J153-K153),0))</f>
        <v>0</v>
      </c>
      <c r="M153" s="56" t="n">
        <f aca="false">L153*INDEX(Rates!$B$2:$C$101,C153+1,IF(Inputs!$C$5="Male",1,2))/1000/12*Inputs!$C$16</f>
        <v>0</v>
      </c>
      <c r="N153" s="56" t="n">
        <f aca="false">IF($V$1=1,MAX(F153+G153+H153+J153-K153-M153,0)*Inputs!$C$22/12,0)</f>
        <v>0</v>
      </c>
      <c r="O153" s="56" t="n">
        <f aca="false">IF(AND(MOD(A153,12)=0,B153&gt;=Inputs!$C$18),MAX(F153+G153+H153+J153-K153-M153-N153,0)*Inputs!$C$17,0)</f>
        <v>0</v>
      </c>
      <c r="P153" s="56" t="n">
        <f aca="false">F153+G153+H153+J153-K153-M153-N153+O153</f>
        <v>225578.449359744</v>
      </c>
      <c r="Q153" s="56" t="n">
        <f aca="false">IF(OR(E153=1,P153&lt;=0),0,P153)</f>
        <v>225578.449359744</v>
      </c>
      <c r="R153" s="15" t="n">
        <f aca="false">IF(OR(E153=1,AND(P153&lt;=0,I153&gt;0)),1,0)</f>
        <v>0</v>
      </c>
      <c r="S153" s="15" t="n">
        <f aca="false">IF(L153&gt;0,1,0)</f>
        <v>0</v>
      </c>
    </row>
    <row r="154" customFormat="false" ht="15" hidden="false" customHeight="false" outlineLevel="0" collapsed="false">
      <c r="A154" s="15" t="n">
        <v>153</v>
      </c>
      <c r="B154" s="15" t="n">
        <f aca="false">INT((A154-1)/12)+1</f>
        <v>13</v>
      </c>
      <c r="C154" s="15" t="n">
        <f aca="false">MIN(Inputs!$C$4+B154-1,99)</f>
        <v>86</v>
      </c>
      <c r="D154" s="55" t="n">
        <f aca="false">Inputs!$C$31</f>
        <v>0.08</v>
      </c>
      <c r="E154" s="15" t="n">
        <f aca="false">R153</f>
        <v>0</v>
      </c>
      <c r="F154" s="56" t="n">
        <f aca="false">Q153</f>
        <v>225578.449359744</v>
      </c>
      <c r="G154" s="56" t="n">
        <f aca="false">IF(AND(MOD(A154-1,12)=0,B154&lt;=Inputs!$C$7,E154=0),Inputs!$C$6,0)</f>
        <v>0</v>
      </c>
      <c r="H154" s="56" t="n">
        <f aca="false">IF(B154=1,G154*Inputs!$C$9,0)</f>
        <v>0</v>
      </c>
      <c r="I154" s="56" t="n">
        <f aca="false">I153+G154</f>
        <v>120000</v>
      </c>
      <c r="J154" s="56" t="n">
        <f aca="false">(F154+G154+H154)*((1+D154)^(1/12)-1)</f>
        <v>1451.37853534848</v>
      </c>
      <c r="K154" s="56" t="n">
        <f aca="false">(F154+G154+H154+J154)*(Inputs!$C$14+IF(B154&lt;=10,Inputs!$C$12,Inputs!$C$13))/12</f>
        <v>113.514913947546</v>
      </c>
      <c r="L154" s="56" t="n">
        <f aca="false">IF(OR(E154=1,A154&lt;=Inputs!$C$15),0,MAX(Inputs!$C$8*I154-(F154+G154+H154+J154-K154),0))</f>
        <v>0</v>
      </c>
      <c r="M154" s="56" t="n">
        <f aca="false">L154*INDEX(Rates!$B$2:$C$101,C154+1,IF(Inputs!$C$5="Male",1,2))/1000/12*Inputs!$C$16</f>
        <v>0</v>
      </c>
      <c r="N154" s="56" t="n">
        <f aca="false">IF($V$1=1,MAX(F154+G154+H154+J154-K154-M154,0)*Inputs!$C$22/12,0)</f>
        <v>0</v>
      </c>
      <c r="O154" s="56" t="n">
        <f aca="false">IF(AND(MOD(A154,12)=0,B154&gt;=Inputs!$C$18),MAX(F154+G154+H154+J154-K154-M154-N154,0)*Inputs!$C$17,0)</f>
        <v>0</v>
      </c>
      <c r="P154" s="56" t="n">
        <f aca="false">F154+G154+H154+J154-K154-M154-N154+O154</f>
        <v>226916.312981145</v>
      </c>
      <c r="Q154" s="56" t="n">
        <f aca="false">IF(OR(E154=1,P154&lt;=0),0,P154)</f>
        <v>226916.312981145</v>
      </c>
      <c r="R154" s="15" t="n">
        <f aca="false">IF(OR(E154=1,AND(P154&lt;=0,I154&gt;0)),1,0)</f>
        <v>0</v>
      </c>
      <c r="S154" s="15" t="n">
        <f aca="false">IF(L154&gt;0,1,0)</f>
        <v>0</v>
      </c>
    </row>
    <row r="155" customFormat="false" ht="15" hidden="false" customHeight="false" outlineLevel="0" collapsed="false">
      <c r="A155" s="15" t="n">
        <v>154</v>
      </c>
      <c r="B155" s="15" t="n">
        <f aca="false">INT((A155-1)/12)+1</f>
        <v>13</v>
      </c>
      <c r="C155" s="15" t="n">
        <f aca="false">MIN(Inputs!$C$4+B155-1,99)</f>
        <v>86</v>
      </c>
      <c r="D155" s="55" t="n">
        <f aca="false">Inputs!$C$31</f>
        <v>0.08</v>
      </c>
      <c r="E155" s="15" t="n">
        <f aca="false">R154</f>
        <v>0</v>
      </c>
      <c r="F155" s="56" t="n">
        <f aca="false">Q154</f>
        <v>226916.312981145</v>
      </c>
      <c r="G155" s="56" t="n">
        <f aca="false">IF(AND(MOD(A155-1,12)=0,B155&lt;=Inputs!$C$7,E155=0),Inputs!$C$6,0)</f>
        <v>0</v>
      </c>
      <c r="H155" s="56" t="n">
        <f aca="false">IF(B155=1,G155*Inputs!$C$9,0)</f>
        <v>0</v>
      </c>
      <c r="I155" s="56" t="n">
        <f aca="false">I154+G155</f>
        <v>120000</v>
      </c>
      <c r="J155" s="56" t="n">
        <f aca="false">(F155+G155+H155)*((1+D155)^(1/12)-1)</f>
        <v>1459.98639017165</v>
      </c>
      <c r="K155" s="56" t="n">
        <f aca="false">(F155+G155+H155+J155)*(Inputs!$C$14+IF(B155&lt;=10,Inputs!$C$12,Inputs!$C$13))/12</f>
        <v>114.188149685658</v>
      </c>
      <c r="L155" s="56" t="n">
        <f aca="false">IF(OR(E155=1,A155&lt;=Inputs!$C$15),0,MAX(Inputs!$C$8*I155-(F155+G155+H155+J155-K155),0))</f>
        <v>0</v>
      </c>
      <c r="M155" s="56" t="n">
        <f aca="false">L155*INDEX(Rates!$B$2:$C$101,C155+1,IF(Inputs!$C$5="Male",1,2))/1000/12*Inputs!$C$16</f>
        <v>0</v>
      </c>
      <c r="N155" s="56" t="n">
        <f aca="false">IF($V$1=1,MAX(F155+G155+H155+J155-K155-M155,0)*Inputs!$C$22/12,0)</f>
        <v>0</v>
      </c>
      <c r="O155" s="56" t="n">
        <f aca="false">IF(AND(MOD(A155,12)=0,B155&gt;=Inputs!$C$18),MAX(F155+G155+H155+J155-K155-M155-N155,0)*Inputs!$C$17,0)</f>
        <v>0</v>
      </c>
      <c r="P155" s="56" t="n">
        <f aca="false">F155+G155+H155+J155-K155-M155-N155+O155</f>
        <v>228262.111221631</v>
      </c>
      <c r="Q155" s="56" t="n">
        <f aca="false">IF(OR(E155=1,P155&lt;=0),0,P155)</f>
        <v>228262.111221631</v>
      </c>
      <c r="R155" s="15" t="n">
        <f aca="false">IF(OR(E155=1,AND(P155&lt;=0,I155&gt;0)),1,0)</f>
        <v>0</v>
      </c>
      <c r="S155" s="15" t="n">
        <f aca="false">IF(L155&gt;0,1,0)</f>
        <v>0</v>
      </c>
    </row>
    <row r="156" customFormat="false" ht="15" hidden="false" customHeight="false" outlineLevel="0" collapsed="false">
      <c r="A156" s="15" t="n">
        <v>155</v>
      </c>
      <c r="B156" s="15" t="n">
        <f aca="false">INT((A156-1)/12)+1</f>
        <v>13</v>
      </c>
      <c r="C156" s="15" t="n">
        <f aca="false">MIN(Inputs!$C$4+B156-1,99)</f>
        <v>86</v>
      </c>
      <c r="D156" s="55" t="n">
        <f aca="false">Inputs!$C$31</f>
        <v>0.08</v>
      </c>
      <c r="E156" s="15" t="n">
        <f aca="false">R155</f>
        <v>0</v>
      </c>
      <c r="F156" s="56" t="n">
        <f aca="false">Q155</f>
        <v>228262.111221631</v>
      </c>
      <c r="G156" s="56" t="n">
        <f aca="false">IF(AND(MOD(A156-1,12)=0,B156&lt;=Inputs!$C$7,E156=0),Inputs!$C$6,0)</f>
        <v>0</v>
      </c>
      <c r="H156" s="56" t="n">
        <f aca="false">IF(B156=1,G156*Inputs!$C$9,0)</f>
        <v>0</v>
      </c>
      <c r="I156" s="56" t="n">
        <f aca="false">I155+G156</f>
        <v>120000</v>
      </c>
      <c r="J156" s="56" t="n">
        <f aca="false">(F156+G156+H156)*((1+D156)^(1/12)-1)</f>
        <v>1468.64529657293</v>
      </c>
      <c r="K156" s="56" t="n">
        <f aca="false">(F156+G156+H156+J156)*(Inputs!$C$14+IF(B156&lt;=10,Inputs!$C$12,Inputs!$C$13))/12</f>
        <v>114.865378259102</v>
      </c>
      <c r="L156" s="56" t="n">
        <f aca="false">IF(OR(E156=1,A156&lt;=Inputs!$C$15),0,MAX(Inputs!$C$8*I156-(F156+G156+H156+J156-K156),0))</f>
        <v>0</v>
      </c>
      <c r="M156" s="56" t="n">
        <f aca="false">L156*INDEX(Rates!$B$2:$C$101,C156+1,IF(Inputs!$C$5="Male",1,2))/1000/12*Inputs!$C$16</f>
        <v>0</v>
      </c>
      <c r="N156" s="56" t="n">
        <f aca="false">IF($V$1=1,MAX(F156+G156+H156+J156-K156-M156,0)*Inputs!$C$22/12,0)</f>
        <v>0</v>
      </c>
      <c r="O156" s="56" t="n">
        <f aca="false">IF(AND(MOD(A156,12)=0,B156&gt;=Inputs!$C$18),MAX(F156+G156+H156+J156-K156-M156-N156,0)*Inputs!$C$17,0)</f>
        <v>0</v>
      </c>
      <c r="P156" s="56" t="n">
        <f aca="false">F156+G156+H156+J156-K156-M156-N156+O156</f>
        <v>229615.891139945</v>
      </c>
      <c r="Q156" s="56" t="n">
        <f aca="false">IF(OR(E156=1,P156&lt;=0),0,P156)</f>
        <v>229615.891139945</v>
      </c>
      <c r="R156" s="15" t="n">
        <f aca="false">IF(OR(E156=1,AND(P156&lt;=0,I156&gt;0)),1,0)</f>
        <v>0</v>
      </c>
      <c r="S156" s="15" t="n">
        <f aca="false">IF(L156&gt;0,1,0)</f>
        <v>0</v>
      </c>
    </row>
    <row r="157" customFormat="false" ht="15" hidden="false" customHeight="false" outlineLevel="0" collapsed="false">
      <c r="A157" s="15" t="n">
        <v>156</v>
      </c>
      <c r="B157" s="15" t="n">
        <f aca="false">INT((A157-1)/12)+1</f>
        <v>13</v>
      </c>
      <c r="C157" s="15" t="n">
        <f aca="false">MIN(Inputs!$C$4+B157-1,99)</f>
        <v>86</v>
      </c>
      <c r="D157" s="55" t="n">
        <f aca="false">Inputs!$C$31</f>
        <v>0.08</v>
      </c>
      <c r="E157" s="15" t="n">
        <f aca="false">R156</f>
        <v>0</v>
      </c>
      <c r="F157" s="56" t="n">
        <f aca="false">Q156</f>
        <v>229615.891139945</v>
      </c>
      <c r="G157" s="56" t="n">
        <f aca="false">IF(AND(MOD(A157-1,12)=0,B157&lt;=Inputs!$C$7,E157=0),Inputs!$C$6,0)</f>
        <v>0</v>
      </c>
      <c r="H157" s="56" t="n">
        <f aca="false">IF(B157=1,G157*Inputs!$C$9,0)</f>
        <v>0</v>
      </c>
      <c r="I157" s="56" t="n">
        <f aca="false">I156+G157</f>
        <v>120000</v>
      </c>
      <c r="J157" s="56" t="n">
        <f aca="false">(F157+G157+H157)*((1+D157)^(1/12)-1)</f>
        <v>1477.35555732968</v>
      </c>
      <c r="K157" s="56" t="n">
        <f aca="false">(F157+G157+H157+J157)*(Inputs!$C$14+IF(B157&lt;=10,Inputs!$C$12,Inputs!$C$13))/12</f>
        <v>115.546623348637</v>
      </c>
      <c r="L157" s="56" t="n">
        <f aca="false">IF(OR(E157=1,A157&lt;=Inputs!$C$15),0,MAX(Inputs!$C$8*I157-(F157+G157+H157+J157-K157),0))</f>
        <v>0</v>
      </c>
      <c r="M157" s="56" t="n">
        <f aca="false">L157*INDEX(Rates!$B$2:$C$101,C157+1,IF(Inputs!$C$5="Male",1,2))/1000/12*Inputs!$C$16</f>
        <v>0</v>
      </c>
      <c r="N157" s="56" t="n">
        <f aca="false">IF($V$1=1,MAX(F157+G157+H157+J157-K157-M157,0)*Inputs!$C$22/12,0)</f>
        <v>0</v>
      </c>
      <c r="O157" s="56" t="n">
        <f aca="false">IF(AND(MOD(A157,12)=0,B157&gt;=Inputs!$C$18),MAX(F157+G157+H157+J157-K157-M157-N157,0)*Inputs!$C$17,0)</f>
        <v>1154.88850036963</v>
      </c>
      <c r="P157" s="56" t="n">
        <f aca="false">F157+G157+H157+J157-K157-M157-N157+O157</f>
        <v>232132.588574296</v>
      </c>
      <c r="Q157" s="56" t="n">
        <f aca="false">IF(OR(E157=1,P157&lt;=0),0,P157)</f>
        <v>232132.588574296</v>
      </c>
      <c r="R157" s="15" t="n">
        <f aca="false">IF(OR(E157=1,AND(P157&lt;=0,I157&gt;0)),1,0)</f>
        <v>0</v>
      </c>
      <c r="S157" s="15" t="n">
        <f aca="false">IF(L157&gt;0,1,0)</f>
        <v>0</v>
      </c>
    </row>
    <row r="158" customFormat="false" ht="15" hidden="false" customHeight="false" outlineLevel="0" collapsed="false">
      <c r="A158" s="15" t="n">
        <v>157</v>
      </c>
      <c r="B158" s="15" t="n">
        <f aca="false">INT((A158-1)/12)+1</f>
        <v>14</v>
      </c>
      <c r="C158" s="15" t="n">
        <f aca="false">MIN(Inputs!$C$4+B158-1,99)</f>
        <v>87</v>
      </c>
      <c r="D158" s="55" t="n">
        <f aca="false">Inputs!$C$31</f>
        <v>0.08</v>
      </c>
      <c r="E158" s="15" t="n">
        <f aca="false">R157</f>
        <v>0</v>
      </c>
      <c r="F158" s="56" t="n">
        <f aca="false">Q157</f>
        <v>232132.588574296</v>
      </c>
      <c r="G158" s="56" t="n">
        <f aca="false">IF(AND(MOD(A158-1,12)=0,B158&lt;=Inputs!$C$7,E158=0),Inputs!$C$6,0)</f>
        <v>0</v>
      </c>
      <c r="H158" s="56" t="n">
        <f aca="false">IF(B158=1,G158*Inputs!$C$9,0)</f>
        <v>0</v>
      </c>
      <c r="I158" s="56" t="n">
        <f aca="false">I157+G158</f>
        <v>120000</v>
      </c>
      <c r="J158" s="56" t="n">
        <f aca="false">(F158+G158+H158)*((1+D158)^(1/12)-1)</f>
        <v>1493.54806440006</v>
      </c>
      <c r="K158" s="56" t="n">
        <f aca="false">(F158+G158+H158+J158)*(Inputs!$C$14+IF(B158&lt;=10,Inputs!$C$12,Inputs!$C$13))/12</f>
        <v>116.813068319348</v>
      </c>
      <c r="L158" s="56" t="n">
        <f aca="false">IF(OR(E158=1,A158&lt;=Inputs!$C$15),0,MAX(Inputs!$C$8*I158-(F158+G158+H158+J158-K158),0))</f>
        <v>0</v>
      </c>
      <c r="M158" s="56" t="n">
        <f aca="false">L158*INDEX(Rates!$B$2:$C$101,C158+1,IF(Inputs!$C$5="Male",1,2))/1000/12*Inputs!$C$16</f>
        <v>0</v>
      </c>
      <c r="N158" s="56" t="n">
        <f aca="false">IF($V$1=1,MAX(F158+G158+H158+J158-K158-M158,0)*Inputs!$C$22/12,0)</f>
        <v>0</v>
      </c>
      <c r="O158" s="56" t="n">
        <f aca="false">IF(AND(MOD(A158,12)=0,B158&gt;=Inputs!$C$18),MAX(F158+G158+H158+J158-K158-M158-N158,0)*Inputs!$C$17,0)</f>
        <v>0</v>
      </c>
      <c r="P158" s="56" t="n">
        <f aca="false">F158+G158+H158+J158-K158-M158-N158+O158</f>
        <v>233509.323570376</v>
      </c>
      <c r="Q158" s="56" t="n">
        <f aca="false">IF(OR(E158=1,P158&lt;=0),0,P158)</f>
        <v>233509.323570376</v>
      </c>
      <c r="R158" s="15" t="n">
        <f aca="false">IF(OR(E158=1,AND(P158&lt;=0,I158&gt;0)),1,0)</f>
        <v>0</v>
      </c>
      <c r="S158" s="15" t="n">
        <f aca="false">IF(L158&gt;0,1,0)</f>
        <v>0</v>
      </c>
    </row>
    <row r="159" customFormat="false" ht="15" hidden="false" customHeight="false" outlineLevel="0" collapsed="false">
      <c r="A159" s="15" t="n">
        <v>158</v>
      </c>
      <c r="B159" s="15" t="n">
        <f aca="false">INT((A159-1)/12)+1</f>
        <v>14</v>
      </c>
      <c r="C159" s="15" t="n">
        <f aca="false">MIN(Inputs!$C$4+B159-1,99)</f>
        <v>87</v>
      </c>
      <c r="D159" s="55" t="n">
        <f aca="false">Inputs!$C$31</f>
        <v>0.08</v>
      </c>
      <c r="E159" s="15" t="n">
        <f aca="false">R158</f>
        <v>0</v>
      </c>
      <c r="F159" s="56" t="n">
        <f aca="false">Q158</f>
        <v>233509.323570376</v>
      </c>
      <c r="G159" s="56" t="n">
        <f aca="false">IF(AND(MOD(A159-1,12)=0,B159&lt;=Inputs!$C$7,E159=0),Inputs!$C$6,0)</f>
        <v>0</v>
      </c>
      <c r="H159" s="56" t="n">
        <f aca="false">IF(B159=1,G159*Inputs!$C$9,0)</f>
        <v>0</v>
      </c>
      <c r="I159" s="56" t="n">
        <f aca="false">I158+G159</f>
        <v>120000</v>
      </c>
      <c r="J159" s="56" t="n">
        <f aca="false">(F159+G159+H159)*((1+D159)^(1/12)-1)</f>
        <v>1502.40601881834</v>
      </c>
      <c r="K159" s="56" t="n">
        <f aca="false">(F159+G159+H159+J159)*(Inputs!$C$14+IF(B159&lt;=10,Inputs!$C$12,Inputs!$C$13))/12</f>
        <v>117.505864794597</v>
      </c>
      <c r="L159" s="56" t="n">
        <f aca="false">IF(OR(E159=1,A159&lt;=Inputs!$C$15),0,MAX(Inputs!$C$8*I159-(F159+G159+H159+J159-K159),0))</f>
        <v>0</v>
      </c>
      <c r="M159" s="56" t="n">
        <f aca="false">L159*INDEX(Rates!$B$2:$C$101,C159+1,IF(Inputs!$C$5="Male",1,2))/1000/12*Inputs!$C$16</f>
        <v>0</v>
      </c>
      <c r="N159" s="56" t="n">
        <f aca="false">IF($V$1=1,MAX(F159+G159+H159+J159-K159-M159,0)*Inputs!$C$22/12,0)</f>
        <v>0</v>
      </c>
      <c r="O159" s="56" t="n">
        <f aca="false">IF(AND(MOD(A159,12)=0,B159&gt;=Inputs!$C$18),MAX(F159+G159+H159+J159-K159-M159-N159,0)*Inputs!$C$17,0)</f>
        <v>0</v>
      </c>
      <c r="P159" s="56" t="n">
        <f aca="false">F159+G159+H159+J159-K159-M159-N159+O159</f>
        <v>234894.2237244</v>
      </c>
      <c r="Q159" s="56" t="n">
        <f aca="false">IF(OR(E159=1,P159&lt;=0),0,P159)</f>
        <v>234894.2237244</v>
      </c>
      <c r="R159" s="15" t="n">
        <f aca="false">IF(OR(E159=1,AND(P159&lt;=0,I159&gt;0)),1,0)</f>
        <v>0</v>
      </c>
      <c r="S159" s="15" t="n">
        <f aca="false">IF(L159&gt;0,1,0)</f>
        <v>0</v>
      </c>
    </row>
    <row r="160" customFormat="false" ht="15" hidden="false" customHeight="false" outlineLevel="0" collapsed="false">
      <c r="A160" s="15" t="n">
        <v>159</v>
      </c>
      <c r="B160" s="15" t="n">
        <f aca="false">INT((A160-1)/12)+1</f>
        <v>14</v>
      </c>
      <c r="C160" s="15" t="n">
        <f aca="false">MIN(Inputs!$C$4+B160-1,99)</f>
        <v>87</v>
      </c>
      <c r="D160" s="55" t="n">
        <f aca="false">Inputs!$C$31</f>
        <v>0.08</v>
      </c>
      <c r="E160" s="15" t="n">
        <f aca="false">R159</f>
        <v>0</v>
      </c>
      <c r="F160" s="56" t="n">
        <f aca="false">Q159</f>
        <v>234894.2237244</v>
      </c>
      <c r="G160" s="56" t="n">
        <f aca="false">IF(AND(MOD(A160-1,12)=0,B160&lt;=Inputs!$C$7,E160=0),Inputs!$C$6,0)</f>
        <v>0</v>
      </c>
      <c r="H160" s="56" t="n">
        <f aca="false">IF(B160=1,G160*Inputs!$C$9,0)</f>
        <v>0</v>
      </c>
      <c r="I160" s="56" t="n">
        <f aca="false">I159+G160</f>
        <v>120000</v>
      </c>
      <c r="J160" s="56" t="n">
        <f aca="false">(F160+G160+H160)*((1+D160)^(1/12)-1)</f>
        <v>1511.31650810867</v>
      </c>
      <c r="K160" s="56" t="n">
        <f aca="false">(F160+G160+H160+J160)*(Inputs!$C$14+IF(B160&lt;=10,Inputs!$C$12,Inputs!$C$13))/12</f>
        <v>118.202770116254</v>
      </c>
      <c r="L160" s="56" t="n">
        <f aca="false">IF(OR(E160=1,A160&lt;=Inputs!$C$15),0,MAX(Inputs!$C$8*I160-(F160+G160+H160+J160-K160),0))</f>
        <v>0</v>
      </c>
      <c r="M160" s="56" t="n">
        <f aca="false">L160*INDEX(Rates!$B$2:$C$101,C160+1,IF(Inputs!$C$5="Male",1,2))/1000/12*Inputs!$C$16</f>
        <v>0</v>
      </c>
      <c r="N160" s="56" t="n">
        <f aca="false">IF($V$1=1,MAX(F160+G160+H160+J160-K160-M160,0)*Inputs!$C$22/12,0)</f>
        <v>0</v>
      </c>
      <c r="O160" s="56" t="n">
        <f aca="false">IF(AND(MOD(A160,12)=0,B160&gt;=Inputs!$C$18),MAX(F160+G160+H160+J160-K160-M160-N160,0)*Inputs!$C$17,0)</f>
        <v>0</v>
      </c>
      <c r="P160" s="56" t="n">
        <f aca="false">F160+G160+H160+J160-K160-M160-N160+O160</f>
        <v>236287.337462392</v>
      </c>
      <c r="Q160" s="56" t="n">
        <f aca="false">IF(OR(E160=1,P160&lt;=0),0,P160)</f>
        <v>236287.337462392</v>
      </c>
      <c r="R160" s="15" t="n">
        <f aca="false">IF(OR(E160=1,AND(P160&lt;=0,I160&gt;0)),1,0)</f>
        <v>0</v>
      </c>
      <c r="S160" s="15" t="n">
        <f aca="false">IF(L160&gt;0,1,0)</f>
        <v>0</v>
      </c>
    </row>
    <row r="161" customFormat="false" ht="15" hidden="false" customHeight="false" outlineLevel="0" collapsed="false">
      <c r="A161" s="15" t="n">
        <v>160</v>
      </c>
      <c r="B161" s="15" t="n">
        <f aca="false">INT((A161-1)/12)+1</f>
        <v>14</v>
      </c>
      <c r="C161" s="15" t="n">
        <f aca="false">MIN(Inputs!$C$4+B161-1,99)</f>
        <v>87</v>
      </c>
      <c r="D161" s="55" t="n">
        <f aca="false">Inputs!$C$31</f>
        <v>0.08</v>
      </c>
      <c r="E161" s="15" t="n">
        <f aca="false">R160</f>
        <v>0</v>
      </c>
      <c r="F161" s="56" t="n">
        <f aca="false">Q160</f>
        <v>236287.337462392</v>
      </c>
      <c r="G161" s="56" t="n">
        <f aca="false">IF(AND(MOD(A161-1,12)=0,B161&lt;=Inputs!$C$7,E161=0),Inputs!$C$6,0)</f>
        <v>0</v>
      </c>
      <c r="H161" s="56" t="n">
        <f aca="false">IF(B161=1,G161*Inputs!$C$9,0)</f>
        <v>0</v>
      </c>
      <c r="I161" s="56" t="n">
        <f aca="false">I160+G161</f>
        <v>120000</v>
      </c>
      <c r="J161" s="56" t="n">
        <f aca="false">(F161+G161+H161)*((1+D161)^(1/12)-1)</f>
        <v>1520.27984384557</v>
      </c>
      <c r="K161" s="56" t="n">
        <f aca="false">(F161+G161+H161+J161)*(Inputs!$C$14+IF(B161&lt;=10,Inputs!$C$12,Inputs!$C$13))/12</f>
        <v>118.903808653119</v>
      </c>
      <c r="L161" s="56" t="n">
        <f aca="false">IF(OR(E161=1,A161&lt;=Inputs!$C$15),0,MAX(Inputs!$C$8*I161-(F161+G161+H161+J161-K161),0))</f>
        <v>0</v>
      </c>
      <c r="M161" s="56" t="n">
        <f aca="false">L161*INDEX(Rates!$B$2:$C$101,C161+1,IF(Inputs!$C$5="Male",1,2))/1000/12*Inputs!$C$16</f>
        <v>0</v>
      </c>
      <c r="N161" s="56" t="n">
        <f aca="false">IF($V$1=1,MAX(F161+G161+H161+J161-K161-M161,0)*Inputs!$C$22/12,0)</f>
        <v>0</v>
      </c>
      <c r="O161" s="56" t="n">
        <f aca="false">IF(AND(MOD(A161,12)=0,B161&gt;=Inputs!$C$18),MAX(F161+G161+H161+J161-K161-M161-N161,0)*Inputs!$C$17,0)</f>
        <v>0</v>
      </c>
      <c r="P161" s="56" t="n">
        <f aca="false">F161+G161+H161+J161-K161-M161-N161+O161</f>
        <v>237688.713497585</v>
      </c>
      <c r="Q161" s="56" t="n">
        <f aca="false">IF(OR(E161=1,P161&lt;=0),0,P161)</f>
        <v>237688.713497585</v>
      </c>
      <c r="R161" s="15" t="n">
        <f aca="false">IF(OR(E161=1,AND(P161&lt;=0,I161&gt;0)),1,0)</f>
        <v>0</v>
      </c>
      <c r="S161" s="15" t="n">
        <f aca="false">IF(L161&gt;0,1,0)</f>
        <v>0</v>
      </c>
    </row>
    <row r="162" customFormat="false" ht="15" hidden="false" customHeight="false" outlineLevel="0" collapsed="false">
      <c r="A162" s="15" t="n">
        <v>161</v>
      </c>
      <c r="B162" s="15" t="n">
        <f aca="false">INT((A162-1)/12)+1</f>
        <v>14</v>
      </c>
      <c r="C162" s="15" t="n">
        <f aca="false">MIN(Inputs!$C$4+B162-1,99)</f>
        <v>87</v>
      </c>
      <c r="D162" s="55" t="n">
        <f aca="false">Inputs!$C$31</f>
        <v>0.08</v>
      </c>
      <c r="E162" s="15" t="n">
        <f aca="false">R161</f>
        <v>0</v>
      </c>
      <c r="F162" s="56" t="n">
        <f aca="false">Q161</f>
        <v>237688.713497585</v>
      </c>
      <c r="G162" s="56" t="n">
        <f aca="false">IF(AND(MOD(A162-1,12)=0,B162&lt;=Inputs!$C$7,E162=0),Inputs!$C$6,0)</f>
        <v>0</v>
      </c>
      <c r="H162" s="56" t="n">
        <f aca="false">IF(B162=1,G162*Inputs!$C$9,0)</f>
        <v>0</v>
      </c>
      <c r="I162" s="56" t="n">
        <f aca="false">I161+G162</f>
        <v>120000</v>
      </c>
      <c r="J162" s="56" t="n">
        <f aca="false">(F162+G162+H162)*((1+D162)^(1/12)-1)</f>
        <v>1529.29633945144</v>
      </c>
      <c r="K162" s="56" t="n">
        <f aca="false">(F162+G162+H162+J162)*(Inputs!$C$14+IF(B162&lt;=10,Inputs!$C$12,Inputs!$C$13))/12</f>
        <v>119.609004918518</v>
      </c>
      <c r="L162" s="56" t="n">
        <f aca="false">IF(OR(E162=1,A162&lt;=Inputs!$C$15),0,MAX(Inputs!$C$8*I162-(F162+G162+H162+J162-K162),0))</f>
        <v>0</v>
      </c>
      <c r="M162" s="56" t="n">
        <f aca="false">L162*INDEX(Rates!$B$2:$C$101,C162+1,IF(Inputs!$C$5="Male",1,2))/1000/12*Inputs!$C$16</f>
        <v>0</v>
      </c>
      <c r="N162" s="56" t="n">
        <f aca="false">IF($V$1=1,MAX(F162+G162+H162+J162-K162-M162,0)*Inputs!$C$22/12,0)</f>
        <v>0</v>
      </c>
      <c r="O162" s="56" t="n">
        <f aca="false">IF(AND(MOD(A162,12)=0,B162&gt;=Inputs!$C$18),MAX(F162+G162+H162+J162-K162-M162-N162,0)*Inputs!$C$17,0)</f>
        <v>0</v>
      </c>
      <c r="P162" s="56" t="n">
        <f aca="false">F162+G162+H162+J162-K162-M162-N162+O162</f>
        <v>239098.400832118</v>
      </c>
      <c r="Q162" s="56" t="n">
        <f aca="false">IF(OR(E162=1,P162&lt;=0),0,P162)</f>
        <v>239098.400832118</v>
      </c>
      <c r="R162" s="15" t="n">
        <f aca="false">IF(OR(E162=1,AND(P162&lt;=0,I162&gt;0)),1,0)</f>
        <v>0</v>
      </c>
      <c r="S162" s="15" t="n">
        <f aca="false">IF(L162&gt;0,1,0)</f>
        <v>0</v>
      </c>
    </row>
    <row r="163" customFormat="false" ht="15" hidden="false" customHeight="false" outlineLevel="0" collapsed="false">
      <c r="A163" s="15" t="n">
        <v>162</v>
      </c>
      <c r="B163" s="15" t="n">
        <f aca="false">INT((A163-1)/12)+1</f>
        <v>14</v>
      </c>
      <c r="C163" s="15" t="n">
        <f aca="false">MIN(Inputs!$C$4+B163-1,99)</f>
        <v>87</v>
      </c>
      <c r="D163" s="55" t="n">
        <f aca="false">Inputs!$C$31</f>
        <v>0.08</v>
      </c>
      <c r="E163" s="15" t="n">
        <f aca="false">R162</f>
        <v>0</v>
      </c>
      <c r="F163" s="56" t="n">
        <f aca="false">Q162</f>
        <v>239098.400832118</v>
      </c>
      <c r="G163" s="56" t="n">
        <f aca="false">IF(AND(MOD(A163-1,12)=0,B163&lt;=Inputs!$C$7,E163=0),Inputs!$C$6,0)</f>
        <v>0</v>
      </c>
      <c r="H163" s="56" t="n">
        <f aca="false">IF(B163=1,G163*Inputs!$C$9,0)</f>
        <v>0</v>
      </c>
      <c r="I163" s="56" t="n">
        <f aca="false">I162+G163</f>
        <v>120000</v>
      </c>
      <c r="J163" s="56" t="n">
        <f aca="false">(F163+G163+H163)*((1+D163)^(1/12)-1)</f>
        <v>1538.36631020752</v>
      </c>
      <c r="K163" s="56" t="n">
        <f aca="false">(F163+G163+H163+J163)*(Inputs!$C$14+IF(B163&lt;=10,Inputs!$C$12,Inputs!$C$13))/12</f>
        <v>120.318383571163</v>
      </c>
      <c r="L163" s="56" t="n">
        <f aca="false">IF(OR(E163=1,A163&lt;=Inputs!$C$15),0,MAX(Inputs!$C$8*I163-(F163+G163+H163+J163-K163),0))</f>
        <v>0</v>
      </c>
      <c r="M163" s="56" t="n">
        <f aca="false">L163*INDEX(Rates!$B$2:$C$101,C163+1,IF(Inputs!$C$5="Male",1,2))/1000/12*Inputs!$C$16</f>
        <v>0</v>
      </c>
      <c r="N163" s="56" t="n">
        <f aca="false">IF($V$1=1,MAX(F163+G163+H163+J163-K163-M163,0)*Inputs!$C$22/12,0)</f>
        <v>0</v>
      </c>
      <c r="O163" s="56" t="n">
        <f aca="false">IF(AND(MOD(A163,12)=0,B163&gt;=Inputs!$C$18),MAX(F163+G163+H163+J163-K163-M163-N163,0)*Inputs!$C$17,0)</f>
        <v>0</v>
      </c>
      <c r="P163" s="56" t="n">
        <f aca="false">F163+G163+H163+J163-K163-M163-N163+O163</f>
        <v>240516.448758754</v>
      </c>
      <c r="Q163" s="56" t="n">
        <f aca="false">IF(OR(E163=1,P163&lt;=0),0,P163)</f>
        <v>240516.448758754</v>
      </c>
      <c r="R163" s="15" t="n">
        <f aca="false">IF(OR(E163=1,AND(P163&lt;=0,I163&gt;0)),1,0)</f>
        <v>0</v>
      </c>
      <c r="S163" s="15" t="n">
        <f aca="false">IF(L163&gt;0,1,0)</f>
        <v>0</v>
      </c>
    </row>
    <row r="164" customFormat="false" ht="15" hidden="false" customHeight="false" outlineLevel="0" collapsed="false">
      <c r="A164" s="15" t="n">
        <v>163</v>
      </c>
      <c r="B164" s="15" t="n">
        <f aca="false">INT((A164-1)/12)+1</f>
        <v>14</v>
      </c>
      <c r="C164" s="15" t="n">
        <f aca="false">MIN(Inputs!$C$4+B164-1,99)</f>
        <v>87</v>
      </c>
      <c r="D164" s="55" t="n">
        <f aca="false">Inputs!$C$31</f>
        <v>0.08</v>
      </c>
      <c r="E164" s="15" t="n">
        <f aca="false">R163</f>
        <v>0</v>
      </c>
      <c r="F164" s="56" t="n">
        <f aca="false">Q163</f>
        <v>240516.448758754</v>
      </c>
      <c r="G164" s="56" t="n">
        <f aca="false">IF(AND(MOD(A164-1,12)=0,B164&lt;=Inputs!$C$7,E164=0),Inputs!$C$6,0)</f>
        <v>0</v>
      </c>
      <c r="H164" s="56" t="n">
        <f aca="false">IF(B164=1,G164*Inputs!$C$9,0)</f>
        <v>0</v>
      </c>
      <c r="I164" s="56" t="n">
        <f aca="false">I163+G164</f>
        <v>120000</v>
      </c>
      <c r="J164" s="56" t="n">
        <f aca="false">(F164+G164+H164)*((1+D164)^(1/12)-1)</f>
        <v>1547.49007326492</v>
      </c>
      <c r="K164" s="56" t="n">
        <f aca="false">(F164+G164+H164+J164)*(Inputs!$C$14+IF(B164&lt;=10,Inputs!$C$12,Inputs!$C$13))/12</f>
        <v>121.03196941601</v>
      </c>
      <c r="L164" s="56" t="n">
        <f aca="false">IF(OR(E164=1,A164&lt;=Inputs!$C$15),0,MAX(Inputs!$C$8*I164-(F164+G164+H164+J164-K164),0))</f>
        <v>0</v>
      </c>
      <c r="M164" s="56" t="n">
        <f aca="false">L164*INDEX(Rates!$B$2:$C$101,C164+1,IF(Inputs!$C$5="Male",1,2))/1000/12*Inputs!$C$16</f>
        <v>0</v>
      </c>
      <c r="N164" s="56" t="n">
        <f aca="false">IF($V$1=1,MAX(F164+G164+H164+J164-K164-M164,0)*Inputs!$C$22/12,0)</f>
        <v>0</v>
      </c>
      <c r="O164" s="56" t="n">
        <f aca="false">IF(AND(MOD(A164,12)=0,B164&gt;=Inputs!$C$18),MAX(F164+G164+H164+J164-K164-M164-N164,0)*Inputs!$C$17,0)</f>
        <v>0</v>
      </c>
      <c r="P164" s="56" t="n">
        <f aca="false">F164+G164+H164+J164-K164-M164-N164+O164</f>
        <v>241942.906862603</v>
      </c>
      <c r="Q164" s="56" t="n">
        <f aca="false">IF(OR(E164=1,P164&lt;=0),0,P164)</f>
        <v>241942.906862603</v>
      </c>
      <c r="R164" s="15" t="n">
        <f aca="false">IF(OR(E164=1,AND(P164&lt;=0,I164&gt;0)),1,0)</f>
        <v>0</v>
      </c>
      <c r="S164" s="15" t="n">
        <f aca="false">IF(L164&gt;0,1,0)</f>
        <v>0</v>
      </c>
    </row>
    <row r="165" customFormat="false" ht="15" hidden="false" customHeight="false" outlineLevel="0" collapsed="false">
      <c r="A165" s="15" t="n">
        <v>164</v>
      </c>
      <c r="B165" s="15" t="n">
        <f aca="false">INT((A165-1)/12)+1</f>
        <v>14</v>
      </c>
      <c r="C165" s="15" t="n">
        <f aca="false">MIN(Inputs!$C$4+B165-1,99)</f>
        <v>87</v>
      </c>
      <c r="D165" s="55" t="n">
        <f aca="false">Inputs!$C$31</f>
        <v>0.08</v>
      </c>
      <c r="E165" s="15" t="n">
        <f aca="false">R164</f>
        <v>0</v>
      </c>
      <c r="F165" s="56" t="n">
        <f aca="false">Q164</f>
        <v>241942.906862603</v>
      </c>
      <c r="G165" s="56" t="n">
        <f aca="false">IF(AND(MOD(A165-1,12)=0,B165&lt;=Inputs!$C$7,E165=0),Inputs!$C$6,0)</f>
        <v>0</v>
      </c>
      <c r="H165" s="56" t="n">
        <f aca="false">IF(B165=1,G165*Inputs!$C$9,0)</f>
        <v>0</v>
      </c>
      <c r="I165" s="56" t="n">
        <f aca="false">I164+G165</f>
        <v>120000</v>
      </c>
      <c r="J165" s="56" t="n">
        <f aca="false">(F165+G165+H165)*((1+D165)^(1/12)-1)</f>
        <v>1556.66794765574</v>
      </c>
      <c r="K165" s="56" t="n">
        <f aca="false">(F165+G165+H165+J165)*(Inputs!$C$14+IF(B165&lt;=10,Inputs!$C$12,Inputs!$C$13))/12</f>
        <v>121.749787405129</v>
      </c>
      <c r="L165" s="56" t="n">
        <f aca="false">IF(OR(E165=1,A165&lt;=Inputs!$C$15),0,MAX(Inputs!$C$8*I165-(F165+G165+H165+J165-K165),0))</f>
        <v>0</v>
      </c>
      <c r="M165" s="56" t="n">
        <f aca="false">L165*INDEX(Rates!$B$2:$C$101,C165+1,IF(Inputs!$C$5="Male",1,2))/1000/12*Inputs!$C$16</f>
        <v>0</v>
      </c>
      <c r="N165" s="56" t="n">
        <f aca="false">IF($V$1=1,MAX(F165+G165+H165+J165-K165-M165,0)*Inputs!$C$22/12,0)</f>
        <v>0</v>
      </c>
      <c r="O165" s="56" t="n">
        <f aca="false">IF(AND(MOD(A165,12)=0,B165&gt;=Inputs!$C$18),MAX(F165+G165+H165+J165-K165-M165-N165,0)*Inputs!$C$17,0)</f>
        <v>0</v>
      </c>
      <c r="P165" s="56" t="n">
        <f aca="false">F165+G165+H165+J165-K165-M165-N165+O165</f>
        <v>243377.825022854</v>
      </c>
      <c r="Q165" s="56" t="n">
        <f aca="false">IF(OR(E165=1,P165&lt;=0),0,P165)</f>
        <v>243377.825022854</v>
      </c>
      <c r="R165" s="15" t="n">
        <f aca="false">IF(OR(E165=1,AND(P165&lt;=0,I165&gt;0)),1,0)</f>
        <v>0</v>
      </c>
      <c r="S165" s="15" t="n">
        <f aca="false">IF(L165&gt;0,1,0)</f>
        <v>0</v>
      </c>
    </row>
    <row r="166" customFormat="false" ht="15" hidden="false" customHeight="false" outlineLevel="0" collapsed="false">
      <c r="A166" s="15" t="n">
        <v>165</v>
      </c>
      <c r="B166" s="15" t="n">
        <f aca="false">INT((A166-1)/12)+1</f>
        <v>14</v>
      </c>
      <c r="C166" s="15" t="n">
        <f aca="false">MIN(Inputs!$C$4+B166-1,99)</f>
        <v>87</v>
      </c>
      <c r="D166" s="55" t="n">
        <f aca="false">Inputs!$C$31</f>
        <v>0.08</v>
      </c>
      <c r="E166" s="15" t="n">
        <f aca="false">R165</f>
        <v>0</v>
      </c>
      <c r="F166" s="56" t="n">
        <f aca="false">Q165</f>
        <v>243377.825022854</v>
      </c>
      <c r="G166" s="56" t="n">
        <f aca="false">IF(AND(MOD(A166-1,12)=0,B166&lt;=Inputs!$C$7,E166=0),Inputs!$C$6,0)</f>
        <v>0</v>
      </c>
      <c r="H166" s="56" t="n">
        <f aca="false">IF(B166=1,G166*Inputs!$C$9,0)</f>
        <v>0</v>
      </c>
      <c r="I166" s="56" t="n">
        <f aca="false">I165+G166</f>
        <v>120000</v>
      </c>
      <c r="J166" s="56" t="n">
        <f aca="false">(F166+G166+H166)*((1+D166)^(1/12)-1)</f>
        <v>1565.90025430419</v>
      </c>
      <c r="K166" s="56" t="n">
        <f aca="false">(F166+G166+H166+J166)*(Inputs!$C$14+IF(B166&lt;=10,Inputs!$C$12,Inputs!$C$13))/12</f>
        <v>122.471862638579</v>
      </c>
      <c r="L166" s="56" t="n">
        <f aca="false">IF(OR(E166=1,A166&lt;=Inputs!$C$15),0,MAX(Inputs!$C$8*I166-(F166+G166+H166+J166-K166),0))</f>
        <v>0</v>
      </c>
      <c r="M166" s="56" t="n">
        <f aca="false">L166*INDEX(Rates!$B$2:$C$101,C166+1,IF(Inputs!$C$5="Male",1,2))/1000/12*Inputs!$C$16</f>
        <v>0</v>
      </c>
      <c r="N166" s="56" t="n">
        <f aca="false">IF($V$1=1,MAX(F166+G166+H166+J166-K166-M166,0)*Inputs!$C$22/12,0)</f>
        <v>0</v>
      </c>
      <c r="O166" s="56" t="n">
        <f aca="false">IF(AND(MOD(A166,12)=0,B166&gt;=Inputs!$C$18),MAX(F166+G166+H166+J166-K166-M166-N166,0)*Inputs!$C$17,0)</f>
        <v>0</v>
      </c>
      <c r="P166" s="56" t="n">
        <f aca="false">F166+G166+H166+J166-K166-M166-N166+O166</f>
        <v>244821.253414519</v>
      </c>
      <c r="Q166" s="56" t="n">
        <f aca="false">IF(OR(E166=1,P166&lt;=0),0,P166)</f>
        <v>244821.253414519</v>
      </c>
      <c r="R166" s="15" t="n">
        <f aca="false">IF(OR(E166=1,AND(P166&lt;=0,I166&gt;0)),1,0)</f>
        <v>0</v>
      </c>
      <c r="S166" s="15" t="n">
        <f aca="false">IF(L166&gt;0,1,0)</f>
        <v>0</v>
      </c>
    </row>
    <row r="167" customFormat="false" ht="15" hidden="false" customHeight="false" outlineLevel="0" collapsed="false">
      <c r="A167" s="15" t="n">
        <v>166</v>
      </c>
      <c r="B167" s="15" t="n">
        <f aca="false">INT((A167-1)/12)+1</f>
        <v>14</v>
      </c>
      <c r="C167" s="15" t="n">
        <f aca="false">MIN(Inputs!$C$4+B167-1,99)</f>
        <v>87</v>
      </c>
      <c r="D167" s="55" t="n">
        <f aca="false">Inputs!$C$31</f>
        <v>0.08</v>
      </c>
      <c r="E167" s="15" t="n">
        <f aca="false">R166</f>
        <v>0</v>
      </c>
      <c r="F167" s="56" t="n">
        <f aca="false">Q166</f>
        <v>244821.253414519</v>
      </c>
      <c r="G167" s="56" t="n">
        <f aca="false">IF(AND(MOD(A167-1,12)=0,B167&lt;=Inputs!$C$7,E167=0),Inputs!$C$6,0)</f>
        <v>0</v>
      </c>
      <c r="H167" s="56" t="n">
        <f aca="false">IF(B167=1,G167*Inputs!$C$9,0)</f>
        <v>0</v>
      </c>
      <c r="I167" s="56" t="n">
        <f aca="false">I166+G167</f>
        <v>120000</v>
      </c>
      <c r="J167" s="56" t="n">
        <f aca="false">(F167+G167+H167)*((1+D167)^(1/12)-1)</f>
        <v>1575.1873160378</v>
      </c>
      <c r="K167" s="56" t="n">
        <f aca="false">(F167+G167+H167+J167)*(Inputs!$C$14+IF(B167&lt;=10,Inputs!$C$12,Inputs!$C$13))/12</f>
        <v>123.198220365279</v>
      </c>
      <c r="L167" s="56" t="n">
        <f aca="false">IF(OR(E167=1,A167&lt;=Inputs!$C$15),0,MAX(Inputs!$C$8*I167-(F167+G167+H167+J167-K167),0))</f>
        <v>0</v>
      </c>
      <c r="M167" s="56" t="n">
        <f aca="false">L167*INDEX(Rates!$B$2:$C$101,C167+1,IF(Inputs!$C$5="Male",1,2))/1000/12*Inputs!$C$16</f>
        <v>0</v>
      </c>
      <c r="N167" s="56" t="n">
        <f aca="false">IF($V$1=1,MAX(F167+G167+H167+J167-K167-M167,0)*Inputs!$C$22/12,0)</f>
        <v>0</v>
      </c>
      <c r="O167" s="56" t="n">
        <f aca="false">IF(AND(MOD(A167,12)=0,B167&gt;=Inputs!$C$18),MAX(F167+G167+H167+J167-K167-M167-N167,0)*Inputs!$C$17,0)</f>
        <v>0</v>
      </c>
      <c r="P167" s="56" t="n">
        <f aca="false">F167+G167+H167+J167-K167-M167-N167+O167</f>
        <v>246273.242510192</v>
      </c>
      <c r="Q167" s="56" t="n">
        <f aca="false">IF(OR(E167=1,P167&lt;=0),0,P167)</f>
        <v>246273.242510192</v>
      </c>
      <c r="R167" s="15" t="n">
        <f aca="false">IF(OR(E167=1,AND(P167&lt;=0,I167&gt;0)),1,0)</f>
        <v>0</v>
      </c>
      <c r="S167" s="15" t="n">
        <f aca="false">IF(L167&gt;0,1,0)</f>
        <v>0</v>
      </c>
    </row>
    <row r="168" customFormat="false" ht="15" hidden="false" customHeight="false" outlineLevel="0" collapsed="false">
      <c r="A168" s="15" t="n">
        <v>167</v>
      </c>
      <c r="B168" s="15" t="n">
        <f aca="false">INT((A168-1)/12)+1</f>
        <v>14</v>
      </c>
      <c r="C168" s="15" t="n">
        <f aca="false">MIN(Inputs!$C$4+B168-1,99)</f>
        <v>87</v>
      </c>
      <c r="D168" s="55" t="n">
        <f aca="false">Inputs!$C$31</f>
        <v>0.08</v>
      </c>
      <c r="E168" s="15" t="n">
        <f aca="false">R167</f>
        <v>0</v>
      </c>
      <c r="F168" s="56" t="n">
        <f aca="false">Q167</f>
        <v>246273.242510192</v>
      </c>
      <c r="G168" s="56" t="n">
        <f aca="false">IF(AND(MOD(A168-1,12)=0,B168&lt;=Inputs!$C$7,E168=0),Inputs!$C$6,0)</f>
        <v>0</v>
      </c>
      <c r="H168" s="56" t="n">
        <f aca="false">IF(B168=1,G168*Inputs!$C$9,0)</f>
        <v>0</v>
      </c>
      <c r="I168" s="56" t="n">
        <f aca="false">I167+G168</f>
        <v>120000</v>
      </c>
      <c r="J168" s="56" t="n">
        <f aca="false">(F168+G168+H168)*((1+D168)^(1/12)-1)</f>
        <v>1584.52945759875</v>
      </c>
      <c r="K168" s="56" t="n">
        <f aca="false">(F168+G168+H168+J168)*(Inputs!$C$14+IF(B168&lt;=10,Inputs!$C$12,Inputs!$C$13))/12</f>
        <v>123.928885983895</v>
      </c>
      <c r="L168" s="56" t="n">
        <f aca="false">IF(OR(E168=1,A168&lt;=Inputs!$C$15),0,MAX(Inputs!$C$8*I168-(F168+G168+H168+J168-K168),0))</f>
        <v>0</v>
      </c>
      <c r="M168" s="56" t="n">
        <f aca="false">L168*INDEX(Rates!$B$2:$C$101,C168+1,IF(Inputs!$C$5="Male",1,2))/1000/12*Inputs!$C$16</f>
        <v>0</v>
      </c>
      <c r="N168" s="56" t="n">
        <f aca="false">IF($V$1=1,MAX(F168+G168+H168+J168-K168-M168,0)*Inputs!$C$22/12,0)</f>
        <v>0</v>
      </c>
      <c r="O168" s="56" t="n">
        <f aca="false">IF(AND(MOD(A168,12)=0,B168&gt;=Inputs!$C$18),MAX(F168+G168+H168+J168-K168-M168-N168,0)*Inputs!$C$17,0)</f>
        <v>0</v>
      </c>
      <c r="P168" s="56" t="n">
        <f aca="false">F168+G168+H168+J168-K168-M168-N168+O168</f>
        <v>247733.843081807</v>
      </c>
      <c r="Q168" s="56" t="n">
        <f aca="false">IF(OR(E168=1,P168&lt;=0),0,P168)</f>
        <v>247733.843081807</v>
      </c>
      <c r="R168" s="15" t="n">
        <f aca="false">IF(OR(E168=1,AND(P168&lt;=0,I168&gt;0)),1,0)</f>
        <v>0</v>
      </c>
      <c r="S168" s="15" t="n">
        <f aca="false">IF(L168&gt;0,1,0)</f>
        <v>0</v>
      </c>
    </row>
    <row r="169" customFormat="false" ht="15" hidden="false" customHeight="false" outlineLevel="0" collapsed="false">
      <c r="A169" s="15" t="n">
        <v>168</v>
      </c>
      <c r="B169" s="15" t="n">
        <f aca="false">INT((A169-1)/12)+1</f>
        <v>14</v>
      </c>
      <c r="C169" s="15" t="n">
        <f aca="false">MIN(Inputs!$C$4+B169-1,99)</f>
        <v>87</v>
      </c>
      <c r="D169" s="55" t="n">
        <f aca="false">Inputs!$C$31</f>
        <v>0.08</v>
      </c>
      <c r="E169" s="15" t="n">
        <f aca="false">R168</f>
        <v>0</v>
      </c>
      <c r="F169" s="56" t="n">
        <f aca="false">Q168</f>
        <v>247733.843081807</v>
      </c>
      <c r="G169" s="56" t="n">
        <f aca="false">IF(AND(MOD(A169-1,12)=0,B169&lt;=Inputs!$C$7,E169=0),Inputs!$C$6,0)</f>
        <v>0</v>
      </c>
      <c r="H169" s="56" t="n">
        <f aca="false">IF(B169=1,G169*Inputs!$C$9,0)</f>
        <v>0</v>
      </c>
      <c r="I169" s="56" t="n">
        <f aca="false">I168+G169</f>
        <v>120000</v>
      </c>
      <c r="J169" s="56" t="n">
        <f aca="false">(F169+G169+H169)*((1+D169)^(1/12)-1)</f>
        <v>1593.92700565521</v>
      </c>
      <c r="K169" s="56" t="n">
        <f aca="false">(F169+G169+H169+J169)*(Inputs!$C$14+IF(B169&lt;=10,Inputs!$C$12,Inputs!$C$13))/12</f>
        <v>124.663885043731</v>
      </c>
      <c r="L169" s="56" t="n">
        <f aca="false">IF(OR(E169=1,A169&lt;=Inputs!$C$15),0,MAX(Inputs!$C$8*I169-(F169+G169+H169+J169-K169),0))</f>
        <v>0</v>
      </c>
      <c r="M169" s="56" t="n">
        <f aca="false">L169*INDEX(Rates!$B$2:$C$101,C169+1,IF(Inputs!$C$5="Male",1,2))/1000/12*Inputs!$C$16</f>
        <v>0</v>
      </c>
      <c r="N169" s="56" t="n">
        <f aca="false">IF($V$1=1,MAX(F169+G169+H169+J169-K169-M169,0)*Inputs!$C$22/12,0)</f>
        <v>0</v>
      </c>
      <c r="O169" s="56" t="n">
        <f aca="false">IF(AND(MOD(A169,12)=0,B169&gt;=Inputs!$C$18),MAX(F169+G169+H169+J169-K169-M169-N169,0)*Inputs!$C$17,0)</f>
        <v>1246.01553101209</v>
      </c>
      <c r="P169" s="56" t="n">
        <f aca="false">F169+G169+H169+J169-K169-M169-N169+O169</f>
        <v>250449.12173343</v>
      </c>
      <c r="Q169" s="56" t="n">
        <f aca="false">IF(OR(E169=1,P169&lt;=0),0,P169)</f>
        <v>250449.12173343</v>
      </c>
      <c r="R169" s="15" t="n">
        <f aca="false">IF(OR(E169=1,AND(P169&lt;=0,I169&gt;0)),1,0)</f>
        <v>0</v>
      </c>
      <c r="S169" s="15" t="n">
        <f aca="false">IF(L169&gt;0,1,0)</f>
        <v>0</v>
      </c>
    </row>
    <row r="170" customFormat="false" ht="15" hidden="false" customHeight="false" outlineLevel="0" collapsed="false">
      <c r="A170" s="15" t="n">
        <v>169</v>
      </c>
      <c r="B170" s="15" t="n">
        <f aca="false">INT((A170-1)/12)+1</f>
        <v>15</v>
      </c>
      <c r="C170" s="15" t="n">
        <f aca="false">MIN(Inputs!$C$4+B170-1,99)</f>
        <v>88</v>
      </c>
      <c r="D170" s="55" t="n">
        <f aca="false">Inputs!$C$31</f>
        <v>0.08</v>
      </c>
      <c r="E170" s="15" t="n">
        <f aca="false">R169</f>
        <v>0</v>
      </c>
      <c r="F170" s="56" t="n">
        <f aca="false">Q169</f>
        <v>250449.12173343</v>
      </c>
      <c r="G170" s="56" t="n">
        <f aca="false">IF(AND(MOD(A170-1,12)=0,B170&lt;=Inputs!$C$7,E170=0),Inputs!$C$6,0)</f>
        <v>0</v>
      </c>
      <c r="H170" s="56" t="n">
        <f aca="false">IF(B170=1,G170*Inputs!$C$9,0)</f>
        <v>0</v>
      </c>
      <c r="I170" s="56" t="n">
        <f aca="false">I169+G170</f>
        <v>120000</v>
      </c>
      <c r="J170" s="56" t="n">
        <f aca="false">(F170+G170+H170)*((1+D170)^(1/12)-1)</f>
        <v>1611.39719025681</v>
      </c>
      <c r="K170" s="56" t="n">
        <f aca="false">(F170+G170+H170+J170)*(Inputs!$C$14+IF(B170&lt;=10,Inputs!$C$12,Inputs!$C$13))/12</f>
        <v>126.030259461844</v>
      </c>
      <c r="L170" s="56" t="n">
        <f aca="false">IF(OR(E170=1,A170&lt;=Inputs!$C$15),0,MAX(Inputs!$C$8*I170-(F170+G170+H170+J170-K170),0))</f>
        <v>0</v>
      </c>
      <c r="M170" s="56" t="n">
        <f aca="false">L170*INDEX(Rates!$B$2:$C$101,C170+1,IF(Inputs!$C$5="Male",1,2))/1000/12*Inputs!$C$16</f>
        <v>0</v>
      </c>
      <c r="N170" s="56" t="n">
        <f aca="false">IF($V$1=1,MAX(F170+G170+H170+J170-K170-M170,0)*Inputs!$C$22/12,0)</f>
        <v>0</v>
      </c>
      <c r="O170" s="56" t="n">
        <f aca="false">IF(AND(MOD(A170,12)=0,B170&gt;=Inputs!$C$18),MAX(F170+G170+H170+J170-K170-M170-N170,0)*Inputs!$C$17,0)</f>
        <v>0</v>
      </c>
      <c r="P170" s="56" t="n">
        <f aca="false">F170+G170+H170+J170-K170-M170-N170+O170</f>
        <v>251934.488664225</v>
      </c>
      <c r="Q170" s="56" t="n">
        <f aca="false">IF(OR(E170=1,P170&lt;=0),0,P170)</f>
        <v>251934.488664225</v>
      </c>
      <c r="R170" s="15" t="n">
        <f aca="false">IF(OR(E170=1,AND(P170&lt;=0,I170&gt;0)),1,0)</f>
        <v>0</v>
      </c>
      <c r="S170" s="15" t="n">
        <f aca="false">IF(L170&gt;0,1,0)</f>
        <v>0</v>
      </c>
    </row>
    <row r="171" customFormat="false" ht="15" hidden="false" customHeight="false" outlineLevel="0" collapsed="false">
      <c r="A171" s="15" t="n">
        <v>170</v>
      </c>
      <c r="B171" s="15" t="n">
        <f aca="false">INT((A171-1)/12)+1</f>
        <v>15</v>
      </c>
      <c r="C171" s="15" t="n">
        <f aca="false">MIN(Inputs!$C$4+B171-1,99)</f>
        <v>88</v>
      </c>
      <c r="D171" s="55" t="n">
        <f aca="false">Inputs!$C$31</f>
        <v>0.08</v>
      </c>
      <c r="E171" s="15" t="n">
        <f aca="false">R170</f>
        <v>0</v>
      </c>
      <c r="F171" s="56" t="n">
        <f aca="false">Q170</f>
        <v>251934.488664225</v>
      </c>
      <c r="G171" s="56" t="n">
        <f aca="false">IF(AND(MOD(A171-1,12)=0,B171&lt;=Inputs!$C$7,E171=0),Inputs!$C$6,0)</f>
        <v>0</v>
      </c>
      <c r="H171" s="56" t="n">
        <f aca="false">IF(B171=1,G171*Inputs!$C$9,0)</f>
        <v>0</v>
      </c>
      <c r="I171" s="56" t="n">
        <f aca="false">I170+G171</f>
        <v>120000</v>
      </c>
      <c r="J171" s="56" t="n">
        <f aca="false">(F171+G171+H171)*((1+D171)^(1/12)-1)</f>
        <v>1620.95408581394</v>
      </c>
      <c r="K171" s="56" t="n">
        <f aca="false">(F171+G171+H171+J171)*(Inputs!$C$14+IF(B171&lt;=10,Inputs!$C$12,Inputs!$C$13))/12</f>
        <v>126.77772137502</v>
      </c>
      <c r="L171" s="56" t="n">
        <f aca="false">IF(OR(E171=1,A171&lt;=Inputs!$C$15),0,MAX(Inputs!$C$8*I171-(F171+G171+H171+J171-K171),0))</f>
        <v>0</v>
      </c>
      <c r="M171" s="56" t="n">
        <f aca="false">L171*INDEX(Rates!$B$2:$C$101,C171+1,IF(Inputs!$C$5="Male",1,2))/1000/12*Inputs!$C$16</f>
        <v>0</v>
      </c>
      <c r="N171" s="56" t="n">
        <f aca="false">IF($V$1=1,MAX(F171+G171+H171+J171-K171-M171,0)*Inputs!$C$22/12,0)</f>
        <v>0</v>
      </c>
      <c r="O171" s="56" t="n">
        <f aca="false">IF(AND(MOD(A171,12)=0,B171&gt;=Inputs!$C$18),MAX(F171+G171+H171+J171-K171-M171-N171,0)*Inputs!$C$17,0)</f>
        <v>0</v>
      </c>
      <c r="P171" s="56" t="n">
        <f aca="false">F171+G171+H171+J171-K171-M171-N171+O171</f>
        <v>253428.665028664</v>
      </c>
      <c r="Q171" s="56" t="n">
        <f aca="false">IF(OR(E171=1,P171&lt;=0),0,P171)</f>
        <v>253428.665028664</v>
      </c>
      <c r="R171" s="15" t="n">
        <f aca="false">IF(OR(E171=1,AND(P171&lt;=0,I171&gt;0)),1,0)</f>
        <v>0</v>
      </c>
      <c r="S171" s="15" t="n">
        <f aca="false">IF(L171&gt;0,1,0)</f>
        <v>0</v>
      </c>
    </row>
    <row r="172" customFormat="false" ht="15" hidden="false" customHeight="false" outlineLevel="0" collapsed="false">
      <c r="A172" s="15" t="n">
        <v>171</v>
      </c>
      <c r="B172" s="15" t="n">
        <f aca="false">INT((A172-1)/12)+1</f>
        <v>15</v>
      </c>
      <c r="C172" s="15" t="n">
        <f aca="false">MIN(Inputs!$C$4+B172-1,99)</f>
        <v>88</v>
      </c>
      <c r="D172" s="55" t="n">
        <f aca="false">Inputs!$C$31</f>
        <v>0.08</v>
      </c>
      <c r="E172" s="15" t="n">
        <f aca="false">R171</f>
        <v>0</v>
      </c>
      <c r="F172" s="56" t="n">
        <f aca="false">Q171</f>
        <v>253428.665028664</v>
      </c>
      <c r="G172" s="56" t="n">
        <f aca="false">IF(AND(MOD(A172-1,12)=0,B172&lt;=Inputs!$C$7,E172=0),Inputs!$C$6,0)</f>
        <v>0</v>
      </c>
      <c r="H172" s="56" t="n">
        <f aca="false">IF(B172=1,G172*Inputs!$C$9,0)</f>
        <v>0</v>
      </c>
      <c r="I172" s="56" t="n">
        <f aca="false">I171+G172</f>
        <v>120000</v>
      </c>
      <c r="J172" s="56" t="n">
        <f aca="false">(F172+G172+H172)*((1+D172)^(1/12)-1)</f>
        <v>1630.5676615324</v>
      </c>
      <c r="K172" s="56" t="n">
        <f aca="false">(F172+G172+H172+J172)*(Inputs!$C$14+IF(B172&lt;=10,Inputs!$C$12,Inputs!$C$13))/12</f>
        <v>127.529616345098</v>
      </c>
      <c r="L172" s="56" t="n">
        <f aca="false">IF(OR(E172=1,A172&lt;=Inputs!$C$15),0,MAX(Inputs!$C$8*I172-(F172+G172+H172+J172-K172),0))</f>
        <v>0</v>
      </c>
      <c r="M172" s="56" t="n">
        <f aca="false">L172*INDEX(Rates!$B$2:$C$101,C172+1,IF(Inputs!$C$5="Male",1,2))/1000/12*Inputs!$C$16</f>
        <v>0</v>
      </c>
      <c r="N172" s="56" t="n">
        <f aca="false">IF($V$1=1,MAX(F172+G172+H172+J172-K172-M172,0)*Inputs!$C$22/12,0)</f>
        <v>0</v>
      </c>
      <c r="O172" s="56" t="n">
        <f aca="false">IF(AND(MOD(A172,12)=0,B172&gt;=Inputs!$C$18),MAX(F172+G172+H172+J172-K172-M172-N172,0)*Inputs!$C$17,0)</f>
        <v>0</v>
      </c>
      <c r="P172" s="56" t="n">
        <f aca="false">F172+G172+H172+J172-K172-M172-N172+O172</f>
        <v>254931.703073852</v>
      </c>
      <c r="Q172" s="56" t="n">
        <f aca="false">IF(OR(E172=1,P172&lt;=0),0,P172)</f>
        <v>254931.703073852</v>
      </c>
      <c r="R172" s="15" t="n">
        <f aca="false">IF(OR(E172=1,AND(P172&lt;=0,I172&gt;0)),1,0)</f>
        <v>0</v>
      </c>
      <c r="S172" s="15" t="n">
        <f aca="false">IF(L172&gt;0,1,0)</f>
        <v>0</v>
      </c>
    </row>
    <row r="173" customFormat="false" ht="15" hidden="false" customHeight="false" outlineLevel="0" collapsed="false">
      <c r="A173" s="15" t="n">
        <v>172</v>
      </c>
      <c r="B173" s="15" t="n">
        <f aca="false">INT((A173-1)/12)+1</f>
        <v>15</v>
      </c>
      <c r="C173" s="15" t="n">
        <f aca="false">MIN(Inputs!$C$4+B173-1,99)</f>
        <v>88</v>
      </c>
      <c r="D173" s="55" t="n">
        <f aca="false">Inputs!$C$31</f>
        <v>0.08</v>
      </c>
      <c r="E173" s="15" t="n">
        <f aca="false">R172</f>
        <v>0</v>
      </c>
      <c r="F173" s="56" t="n">
        <f aca="false">Q172</f>
        <v>254931.703073852</v>
      </c>
      <c r="G173" s="56" t="n">
        <f aca="false">IF(AND(MOD(A173-1,12)=0,B173&lt;=Inputs!$C$7,E173=0),Inputs!$C$6,0)</f>
        <v>0</v>
      </c>
      <c r="H173" s="56" t="n">
        <f aca="false">IF(B173=1,G173*Inputs!$C$9,0)</f>
        <v>0</v>
      </c>
      <c r="I173" s="56" t="n">
        <f aca="false">I172+G173</f>
        <v>120000</v>
      </c>
      <c r="J173" s="56" t="n">
        <f aca="false">(F173+G173+H173)*((1+D173)^(1/12)-1)</f>
        <v>1640.23825357162</v>
      </c>
      <c r="K173" s="56" t="n">
        <f aca="false">(F173+G173+H173+J173)*(Inputs!$C$14+IF(B173&lt;=10,Inputs!$C$12,Inputs!$C$13))/12</f>
        <v>128.285970663712</v>
      </c>
      <c r="L173" s="56" t="n">
        <f aca="false">IF(OR(E173=1,A173&lt;=Inputs!$C$15),0,MAX(Inputs!$C$8*I173-(F173+G173+H173+J173-K173),0))</f>
        <v>0</v>
      </c>
      <c r="M173" s="56" t="n">
        <f aca="false">L173*INDEX(Rates!$B$2:$C$101,C173+1,IF(Inputs!$C$5="Male",1,2))/1000/12*Inputs!$C$16</f>
        <v>0</v>
      </c>
      <c r="N173" s="56" t="n">
        <f aca="false">IF($V$1=1,MAX(F173+G173+H173+J173-K173-M173,0)*Inputs!$C$22/12,0)</f>
        <v>0</v>
      </c>
      <c r="O173" s="56" t="n">
        <f aca="false">IF(AND(MOD(A173,12)=0,B173&gt;=Inputs!$C$18),MAX(F173+G173+H173+J173-K173-M173-N173,0)*Inputs!$C$17,0)</f>
        <v>0</v>
      </c>
      <c r="P173" s="56" t="n">
        <f aca="false">F173+G173+H173+J173-K173-M173-N173+O173</f>
        <v>256443.655356759</v>
      </c>
      <c r="Q173" s="56" t="n">
        <f aca="false">IF(OR(E173=1,P173&lt;=0),0,P173)</f>
        <v>256443.655356759</v>
      </c>
      <c r="R173" s="15" t="n">
        <f aca="false">IF(OR(E173=1,AND(P173&lt;=0,I173&gt;0)),1,0)</f>
        <v>0</v>
      </c>
      <c r="S173" s="15" t="n">
        <f aca="false">IF(L173&gt;0,1,0)</f>
        <v>0</v>
      </c>
    </row>
    <row r="174" customFormat="false" ht="15" hidden="false" customHeight="false" outlineLevel="0" collapsed="false">
      <c r="A174" s="15" t="n">
        <v>173</v>
      </c>
      <c r="B174" s="15" t="n">
        <f aca="false">INT((A174-1)/12)+1</f>
        <v>15</v>
      </c>
      <c r="C174" s="15" t="n">
        <f aca="false">MIN(Inputs!$C$4+B174-1,99)</f>
        <v>88</v>
      </c>
      <c r="D174" s="55" t="n">
        <f aca="false">Inputs!$C$31</f>
        <v>0.08</v>
      </c>
      <c r="E174" s="15" t="n">
        <f aca="false">R173</f>
        <v>0</v>
      </c>
      <c r="F174" s="56" t="n">
        <f aca="false">Q173</f>
        <v>256443.655356759</v>
      </c>
      <c r="G174" s="56" t="n">
        <f aca="false">IF(AND(MOD(A174-1,12)=0,B174&lt;=Inputs!$C$7,E174=0),Inputs!$C$6,0)</f>
        <v>0</v>
      </c>
      <c r="H174" s="56" t="n">
        <f aca="false">IF(B174=1,G174*Inputs!$C$9,0)</f>
        <v>0</v>
      </c>
      <c r="I174" s="56" t="n">
        <f aca="false">I173+G174</f>
        <v>120000</v>
      </c>
      <c r="J174" s="56" t="n">
        <f aca="false">(F174+G174+H174)*((1+D174)^(1/12)-1)</f>
        <v>1649.96620008473</v>
      </c>
      <c r="K174" s="56" t="n">
        <f aca="false">(F174+G174+H174+J174)*(Inputs!$C$14+IF(B174&lt;=10,Inputs!$C$12,Inputs!$C$13))/12</f>
        <v>129.046810778422</v>
      </c>
      <c r="L174" s="56" t="n">
        <f aca="false">IF(OR(E174=1,A174&lt;=Inputs!$C$15),0,MAX(Inputs!$C$8*I174-(F174+G174+H174+J174-K174),0))</f>
        <v>0</v>
      </c>
      <c r="M174" s="56" t="n">
        <f aca="false">L174*INDEX(Rates!$B$2:$C$101,C174+1,IF(Inputs!$C$5="Male",1,2))/1000/12*Inputs!$C$16</f>
        <v>0</v>
      </c>
      <c r="N174" s="56" t="n">
        <f aca="false">IF($V$1=1,MAX(F174+G174+H174+J174-K174-M174,0)*Inputs!$C$22/12,0)</f>
        <v>0</v>
      </c>
      <c r="O174" s="56" t="n">
        <f aca="false">IF(AND(MOD(A174,12)=0,B174&gt;=Inputs!$C$18),MAX(F174+G174+H174+J174-K174-M174-N174,0)*Inputs!$C$17,0)</f>
        <v>0</v>
      </c>
      <c r="P174" s="56" t="n">
        <f aca="false">F174+G174+H174+J174-K174-M174-N174+O174</f>
        <v>257964.574746066</v>
      </c>
      <c r="Q174" s="56" t="n">
        <f aca="false">IF(OR(E174=1,P174&lt;=0),0,P174)</f>
        <v>257964.574746066</v>
      </c>
      <c r="R174" s="15" t="n">
        <f aca="false">IF(OR(E174=1,AND(P174&lt;=0,I174&gt;0)),1,0)</f>
        <v>0</v>
      </c>
      <c r="S174" s="15" t="n">
        <f aca="false">IF(L174&gt;0,1,0)</f>
        <v>0</v>
      </c>
    </row>
    <row r="175" customFormat="false" ht="15" hidden="false" customHeight="false" outlineLevel="0" collapsed="false">
      <c r="A175" s="15" t="n">
        <v>174</v>
      </c>
      <c r="B175" s="15" t="n">
        <f aca="false">INT((A175-1)/12)+1</f>
        <v>15</v>
      </c>
      <c r="C175" s="15" t="n">
        <f aca="false">MIN(Inputs!$C$4+B175-1,99)</f>
        <v>88</v>
      </c>
      <c r="D175" s="55" t="n">
        <f aca="false">Inputs!$C$31</f>
        <v>0.08</v>
      </c>
      <c r="E175" s="15" t="n">
        <f aca="false">R174</f>
        <v>0</v>
      </c>
      <c r="F175" s="56" t="n">
        <f aca="false">Q174</f>
        <v>257964.574746066</v>
      </c>
      <c r="G175" s="56" t="n">
        <f aca="false">IF(AND(MOD(A175-1,12)=0,B175&lt;=Inputs!$C$7,E175=0),Inputs!$C$6,0)</f>
        <v>0</v>
      </c>
      <c r="H175" s="56" t="n">
        <f aca="false">IF(B175=1,G175*Inputs!$C$9,0)</f>
        <v>0</v>
      </c>
      <c r="I175" s="56" t="n">
        <f aca="false">I174+G175</f>
        <v>120000</v>
      </c>
      <c r="J175" s="56" t="n">
        <f aca="false">(F175+G175+H175)*((1+D175)^(1/12)-1)</f>
        <v>1659.75184123042</v>
      </c>
      <c r="K175" s="56" t="n">
        <f aca="false">(F175+G175+H175+J175)*(Inputs!$C$14+IF(B175&lt;=10,Inputs!$C$12,Inputs!$C$13))/12</f>
        <v>129.812163293648</v>
      </c>
      <c r="L175" s="56" t="n">
        <f aca="false">IF(OR(E175=1,A175&lt;=Inputs!$C$15),0,MAX(Inputs!$C$8*I175-(F175+G175+H175+J175-K175),0))</f>
        <v>0</v>
      </c>
      <c r="M175" s="56" t="n">
        <f aca="false">L175*INDEX(Rates!$B$2:$C$101,C175+1,IF(Inputs!$C$5="Male",1,2))/1000/12*Inputs!$C$16</f>
        <v>0</v>
      </c>
      <c r="N175" s="56" t="n">
        <f aca="false">IF($V$1=1,MAX(F175+G175+H175+J175-K175-M175,0)*Inputs!$C$22/12,0)</f>
        <v>0</v>
      </c>
      <c r="O175" s="56" t="n">
        <f aca="false">IF(AND(MOD(A175,12)=0,B175&gt;=Inputs!$C$18),MAX(F175+G175+H175+J175-K175-M175-N175,0)*Inputs!$C$17,0)</f>
        <v>0</v>
      </c>
      <c r="P175" s="56" t="n">
        <f aca="false">F175+G175+H175+J175-K175-M175-N175+O175</f>
        <v>259494.514424003</v>
      </c>
      <c r="Q175" s="56" t="n">
        <f aca="false">IF(OR(E175=1,P175&lt;=0),0,P175)</f>
        <v>259494.514424003</v>
      </c>
      <c r="R175" s="15" t="n">
        <f aca="false">IF(OR(E175=1,AND(P175&lt;=0,I175&gt;0)),1,0)</f>
        <v>0</v>
      </c>
      <c r="S175" s="15" t="n">
        <f aca="false">IF(L175&gt;0,1,0)</f>
        <v>0</v>
      </c>
    </row>
    <row r="176" customFormat="false" ht="15" hidden="false" customHeight="false" outlineLevel="0" collapsed="false">
      <c r="A176" s="15" t="n">
        <v>175</v>
      </c>
      <c r="B176" s="15" t="n">
        <f aca="false">INT((A176-1)/12)+1</f>
        <v>15</v>
      </c>
      <c r="C176" s="15" t="n">
        <f aca="false">MIN(Inputs!$C$4+B176-1,99)</f>
        <v>88</v>
      </c>
      <c r="D176" s="55" t="n">
        <f aca="false">Inputs!$C$31</f>
        <v>0.08</v>
      </c>
      <c r="E176" s="15" t="n">
        <f aca="false">R175</f>
        <v>0</v>
      </c>
      <c r="F176" s="56" t="n">
        <f aca="false">Q175</f>
        <v>259494.514424003</v>
      </c>
      <c r="G176" s="56" t="n">
        <f aca="false">IF(AND(MOD(A176-1,12)=0,B176&lt;=Inputs!$C$7,E176=0),Inputs!$C$6,0)</f>
        <v>0</v>
      </c>
      <c r="H176" s="56" t="n">
        <f aca="false">IF(B176=1,G176*Inputs!$C$9,0)</f>
        <v>0</v>
      </c>
      <c r="I176" s="56" t="n">
        <f aca="false">I175+G176</f>
        <v>120000</v>
      </c>
      <c r="J176" s="56" t="n">
        <f aca="false">(F176+G176+H176)*((1+D176)^(1/12)-1)</f>
        <v>1669.59551918475</v>
      </c>
      <c r="K176" s="56" t="n">
        <f aca="false">(F176+G176+H176+J176)*(Inputs!$C$14+IF(B176&lt;=10,Inputs!$C$12,Inputs!$C$13))/12</f>
        <v>130.582054971594</v>
      </c>
      <c r="L176" s="56" t="n">
        <f aca="false">IF(OR(E176=1,A176&lt;=Inputs!$C$15),0,MAX(Inputs!$C$8*I176-(F176+G176+H176+J176-K176),0))</f>
        <v>0</v>
      </c>
      <c r="M176" s="56" t="n">
        <f aca="false">L176*INDEX(Rates!$B$2:$C$101,C176+1,IF(Inputs!$C$5="Male",1,2))/1000/12*Inputs!$C$16</f>
        <v>0</v>
      </c>
      <c r="N176" s="56" t="n">
        <f aca="false">IF($V$1=1,MAX(F176+G176+H176+J176-K176-M176,0)*Inputs!$C$22/12,0)</f>
        <v>0</v>
      </c>
      <c r="O176" s="56" t="n">
        <f aca="false">IF(AND(MOD(A176,12)=0,B176&gt;=Inputs!$C$18),MAX(F176+G176+H176+J176-K176-M176-N176,0)*Inputs!$C$17,0)</f>
        <v>0</v>
      </c>
      <c r="P176" s="56" t="n">
        <f aca="false">F176+G176+H176+J176-K176-M176-N176+O176</f>
        <v>261033.527888216</v>
      </c>
      <c r="Q176" s="56" t="n">
        <f aca="false">IF(OR(E176=1,P176&lt;=0),0,P176)</f>
        <v>261033.527888216</v>
      </c>
      <c r="R176" s="15" t="n">
        <f aca="false">IF(OR(E176=1,AND(P176&lt;=0,I176&gt;0)),1,0)</f>
        <v>0</v>
      </c>
      <c r="S176" s="15" t="n">
        <f aca="false">IF(L176&gt;0,1,0)</f>
        <v>0</v>
      </c>
    </row>
    <row r="177" customFormat="false" ht="15" hidden="false" customHeight="false" outlineLevel="0" collapsed="false">
      <c r="A177" s="15" t="n">
        <v>176</v>
      </c>
      <c r="B177" s="15" t="n">
        <f aca="false">INT((A177-1)/12)+1</f>
        <v>15</v>
      </c>
      <c r="C177" s="15" t="n">
        <f aca="false">MIN(Inputs!$C$4+B177-1,99)</f>
        <v>88</v>
      </c>
      <c r="D177" s="55" t="n">
        <f aca="false">Inputs!$C$31</f>
        <v>0.08</v>
      </c>
      <c r="E177" s="15" t="n">
        <f aca="false">R176</f>
        <v>0</v>
      </c>
      <c r="F177" s="56" t="n">
        <f aca="false">Q176</f>
        <v>261033.527888216</v>
      </c>
      <c r="G177" s="56" t="n">
        <f aca="false">IF(AND(MOD(A177-1,12)=0,B177&lt;=Inputs!$C$7,E177=0),Inputs!$C$6,0)</f>
        <v>0</v>
      </c>
      <c r="H177" s="56" t="n">
        <f aca="false">IF(B177=1,G177*Inputs!$C$9,0)</f>
        <v>0</v>
      </c>
      <c r="I177" s="56" t="n">
        <f aca="false">I176+G177</f>
        <v>120000</v>
      </c>
      <c r="J177" s="56" t="n">
        <f aca="false">(F177+G177+H177)*((1+D177)^(1/12)-1)</f>
        <v>1679.4975781532</v>
      </c>
      <c r="K177" s="56" t="n">
        <f aca="false">(F177+G177+H177+J177)*(Inputs!$C$14+IF(B177&lt;=10,Inputs!$C$12,Inputs!$C$13))/12</f>
        <v>131.356512733184</v>
      </c>
      <c r="L177" s="56" t="n">
        <f aca="false">IF(OR(E177=1,A177&lt;=Inputs!$C$15),0,MAX(Inputs!$C$8*I177-(F177+G177+H177+J177-K177),0))</f>
        <v>0</v>
      </c>
      <c r="M177" s="56" t="n">
        <f aca="false">L177*INDEX(Rates!$B$2:$C$101,C177+1,IF(Inputs!$C$5="Male",1,2))/1000/12*Inputs!$C$16</f>
        <v>0</v>
      </c>
      <c r="N177" s="56" t="n">
        <f aca="false">IF($V$1=1,MAX(F177+G177+H177+J177-K177-M177,0)*Inputs!$C$22/12,0)</f>
        <v>0</v>
      </c>
      <c r="O177" s="56" t="n">
        <f aca="false">IF(AND(MOD(A177,12)=0,B177&gt;=Inputs!$C$18),MAX(F177+G177+H177+J177-K177-M177-N177,0)*Inputs!$C$17,0)</f>
        <v>0</v>
      </c>
      <c r="P177" s="56" t="n">
        <f aca="false">F177+G177+H177+J177-K177-M177-N177+O177</f>
        <v>262581.668953636</v>
      </c>
      <c r="Q177" s="56" t="n">
        <f aca="false">IF(OR(E177=1,P177&lt;=0),0,P177)</f>
        <v>262581.668953636</v>
      </c>
      <c r="R177" s="15" t="n">
        <f aca="false">IF(OR(E177=1,AND(P177&lt;=0,I177&gt;0)),1,0)</f>
        <v>0</v>
      </c>
      <c r="S177" s="15" t="n">
        <f aca="false">IF(L177&gt;0,1,0)</f>
        <v>0</v>
      </c>
    </row>
    <row r="178" customFormat="false" ht="15" hidden="false" customHeight="false" outlineLevel="0" collapsed="false">
      <c r="A178" s="15" t="n">
        <v>177</v>
      </c>
      <c r="B178" s="15" t="n">
        <f aca="false">INT((A178-1)/12)+1</f>
        <v>15</v>
      </c>
      <c r="C178" s="15" t="n">
        <f aca="false">MIN(Inputs!$C$4+B178-1,99)</f>
        <v>88</v>
      </c>
      <c r="D178" s="55" t="n">
        <f aca="false">Inputs!$C$31</f>
        <v>0.08</v>
      </c>
      <c r="E178" s="15" t="n">
        <f aca="false">R177</f>
        <v>0</v>
      </c>
      <c r="F178" s="56" t="n">
        <f aca="false">Q177</f>
        <v>262581.668953636</v>
      </c>
      <c r="G178" s="56" t="n">
        <f aca="false">IF(AND(MOD(A178-1,12)=0,B178&lt;=Inputs!$C$7,E178=0),Inputs!$C$6,0)</f>
        <v>0</v>
      </c>
      <c r="H178" s="56" t="n">
        <f aca="false">IF(B178=1,G178*Inputs!$C$9,0)</f>
        <v>0</v>
      </c>
      <c r="I178" s="56" t="n">
        <f aca="false">I177+G178</f>
        <v>120000</v>
      </c>
      <c r="J178" s="56" t="n">
        <f aca="false">(F178+G178+H178)*((1+D178)^(1/12)-1)</f>
        <v>1689.45836438264</v>
      </c>
      <c r="K178" s="56" t="n">
        <f aca="false">(F178+G178+H178+J178)*(Inputs!$C$14+IF(B178&lt;=10,Inputs!$C$12,Inputs!$C$13))/12</f>
        <v>132.135563659009</v>
      </c>
      <c r="L178" s="56" t="n">
        <f aca="false">IF(OR(E178=1,A178&lt;=Inputs!$C$15),0,MAX(Inputs!$C$8*I178-(F178+G178+H178+J178-K178),0))</f>
        <v>0</v>
      </c>
      <c r="M178" s="56" t="n">
        <f aca="false">L178*INDEX(Rates!$B$2:$C$101,C178+1,IF(Inputs!$C$5="Male",1,2))/1000/12*Inputs!$C$16</f>
        <v>0</v>
      </c>
      <c r="N178" s="56" t="n">
        <f aca="false">IF($V$1=1,MAX(F178+G178+H178+J178-K178-M178,0)*Inputs!$C$22/12,0)</f>
        <v>0</v>
      </c>
      <c r="O178" s="56" t="n">
        <f aca="false">IF(AND(MOD(A178,12)=0,B178&gt;=Inputs!$C$18),MAX(F178+G178+H178+J178-K178-M178-N178,0)*Inputs!$C$17,0)</f>
        <v>0</v>
      </c>
      <c r="P178" s="56" t="n">
        <f aca="false">F178+G178+H178+J178-K178-M178-N178+O178</f>
        <v>264138.991754359</v>
      </c>
      <c r="Q178" s="56" t="n">
        <f aca="false">IF(OR(E178=1,P178&lt;=0),0,P178)</f>
        <v>264138.991754359</v>
      </c>
      <c r="R178" s="15" t="n">
        <f aca="false">IF(OR(E178=1,AND(P178&lt;=0,I178&gt;0)),1,0)</f>
        <v>0</v>
      </c>
      <c r="S178" s="15" t="n">
        <f aca="false">IF(L178&gt;0,1,0)</f>
        <v>0</v>
      </c>
    </row>
    <row r="179" customFormat="false" ht="15" hidden="false" customHeight="false" outlineLevel="0" collapsed="false">
      <c r="A179" s="15" t="n">
        <v>178</v>
      </c>
      <c r="B179" s="15" t="n">
        <f aca="false">INT((A179-1)/12)+1</f>
        <v>15</v>
      </c>
      <c r="C179" s="15" t="n">
        <f aca="false">MIN(Inputs!$C$4+B179-1,99)</f>
        <v>88</v>
      </c>
      <c r="D179" s="55" t="n">
        <f aca="false">Inputs!$C$31</f>
        <v>0.08</v>
      </c>
      <c r="E179" s="15" t="n">
        <f aca="false">R178</f>
        <v>0</v>
      </c>
      <c r="F179" s="56" t="n">
        <f aca="false">Q178</f>
        <v>264138.991754359</v>
      </c>
      <c r="G179" s="56" t="n">
        <f aca="false">IF(AND(MOD(A179-1,12)=0,B179&lt;=Inputs!$C$7,E179=0),Inputs!$C$6,0)</f>
        <v>0</v>
      </c>
      <c r="H179" s="56" t="n">
        <f aca="false">IF(B179=1,G179*Inputs!$C$9,0)</f>
        <v>0</v>
      </c>
      <c r="I179" s="56" t="n">
        <f aca="false">I178+G179</f>
        <v>120000</v>
      </c>
      <c r="J179" s="56" t="n">
        <f aca="false">(F179+G179+H179)*((1+D179)^(1/12)-1)</f>
        <v>1699.4782261735</v>
      </c>
      <c r="K179" s="56" t="n">
        <f aca="false">(F179+G179+H179+J179)*(Inputs!$C$14+IF(B179&lt;=10,Inputs!$C$12,Inputs!$C$13))/12</f>
        <v>132.919234990266</v>
      </c>
      <c r="L179" s="56" t="n">
        <f aca="false">IF(OR(E179=1,A179&lt;=Inputs!$C$15),0,MAX(Inputs!$C$8*I179-(F179+G179+H179+J179-K179),0))</f>
        <v>0</v>
      </c>
      <c r="M179" s="56" t="n">
        <f aca="false">L179*INDEX(Rates!$B$2:$C$101,C179+1,IF(Inputs!$C$5="Male",1,2))/1000/12*Inputs!$C$16</f>
        <v>0</v>
      </c>
      <c r="N179" s="56" t="n">
        <f aca="false">IF($V$1=1,MAX(F179+G179+H179+J179-K179-M179,0)*Inputs!$C$22/12,0)</f>
        <v>0</v>
      </c>
      <c r="O179" s="56" t="n">
        <f aca="false">IF(AND(MOD(A179,12)=0,B179&gt;=Inputs!$C$18),MAX(F179+G179+H179+J179-K179-M179-N179,0)*Inputs!$C$17,0)</f>
        <v>0</v>
      </c>
      <c r="P179" s="56" t="n">
        <f aca="false">F179+G179+H179+J179-K179-M179-N179+O179</f>
        <v>265705.550745543</v>
      </c>
      <c r="Q179" s="56" t="n">
        <f aca="false">IF(OR(E179=1,P179&lt;=0),0,P179)</f>
        <v>265705.550745543</v>
      </c>
      <c r="R179" s="15" t="n">
        <f aca="false">IF(OR(E179=1,AND(P179&lt;=0,I179&gt;0)),1,0)</f>
        <v>0</v>
      </c>
      <c r="S179" s="15" t="n">
        <f aca="false">IF(L179&gt;0,1,0)</f>
        <v>0</v>
      </c>
    </row>
    <row r="180" customFormat="false" ht="15" hidden="false" customHeight="false" outlineLevel="0" collapsed="false">
      <c r="A180" s="15" t="n">
        <v>179</v>
      </c>
      <c r="B180" s="15" t="n">
        <f aca="false">INT((A180-1)/12)+1</f>
        <v>15</v>
      </c>
      <c r="C180" s="15" t="n">
        <f aca="false">MIN(Inputs!$C$4+B180-1,99)</f>
        <v>88</v>
      </c>
      <c r="D180" s="55" t="n">
        <f aca="false">Inputs!$C$31</f>
        <v>0.08</v>
      </c>
      <c r="E180" s="15" t="n">
        <f aca="false">R179</f>
        <v>0</v>
      </c>
      <c r="F180" s="56" t="n">
        <f aca="false">Q179</f>
        <v>265705.550745543</v>
      </c>
      <c r="G180" s="56" t="n">
        <f aca="false">IF(AND(MOD(A180-1,12)=0,B180&lt;=Inputs!$C$7,E180=0),Inputs!$C$6,0)</f>
        <v>0</v>
      </c>
      <c r="H180" s="56" t="n">
        <f aca="false">IF(B180=1,G180*Inputs!$C$9,0)</f>
        <v>0</v>
      </c>
      <c r="I180" s="56" t="n">
        <f aca="false">I179+G180</f>
        <v>120000</v>
      </c>
      <c r="J180" s="56" t="n">
        <f aca="false">(F180+G180+H180)*((1+D180)^(1/12)-1)</f>
        <v>1709.55751389186</v>
      </c>
      <c r="K180" s="56" t="n">
        <f aca="false">(F180+G180+H180+J180)*(Inputs!$C$14+IF(B180&lt;=10,Inputs!$C$12,Inputs!$C$13))/12</f>
        <v>133.707554129717</v>
      </c>
      <c r="L180" s="56" t="n">
        <f aca="false">IF(OR(E180=1,A180&lt;=Inputs!$C$15),0,MAX(Inputs!$C$8*I180-(F180+G180+H180+J180-K180),0))</f>
        <v>0</v>
      </c>
      <c r="M180" s="56" t="n">
        <f aca="false">L180*INDEX(Rates!$B$2:$C$101,C180+1,IF(Inputs!$C$5="Male",1,2))/1000/12*Inputs!$C$16</f>
        <v>0</v>
      </c>
      <c r="N180" s="56" t="n">
        <f aca="false">IF($V$1=1,MAX(F180+G180+H180+J180-K180-M180,0)*Inputs!$C$22/12,0)</f>
        <v>0</v>
      </c>
      <c r="O180" s="56" t="n">
        <f aca="false">IF(AND(MOD(A180,12)=0,B180&gt;=Inputs!$C$18),MAX(F180+G180+H180+J180-K180-M180-N180,0)*Inputs!$C$17,0)</f>
        <v>0</v>
      </c>
      <c r="P180" s="56" t="n">
        <f aca="false">F180+G180+H180+J180-K180-M180-N180+O180</f>
        <v>267281.400705305</v>
      </c>
      <c r="Q180" s="56" t="n">
        <f aca="false">IF(OR(E180=1,P180&lt;=0),0,P180)</f>
        <v>267281.400705305</v>
      </c>
      <c r="R180" s="15" t="n">
        <f aca="false">IF(OR(E180=1,AND(P180&lt;=0,I180&gt;0)),1,0)</f>
        <v>0</v>
      </c>
      <c r="S180" s="15" t="n">
        <f aca="false">IF(L180&gt;0,1,0)</f>
        <v>0</v>
      </c>
    </row>
    <row r="181" customFormat="false" ht="15" hidden="false" customHeight="false" outlineLevel="0" collapsed="false">
      <c r="A181" s="15" t="n">
        <v>180</v>
      </c>
      <c r="B181" s="15" t="n">
        <f aca="false">INT((A181-1)/12)+1</f>
        <v>15</v>
      </c>
      <c r="C181" s="15" t="n">
        <f aca="false">MIN(Inputs!$C$4+B181-1,99)</f>
        <v>88</v>
      </c>
      <c r="D181" s="55" t="n">
        <f aca="false">Inputs!$C$31</f>
        <v>0.08</v>
      </c>
      <c r="E181" s="15" t="n">
        <f aca="false">R180</f>
        <v>0</v>
      </c>
      <c r="F181" s="56" t="n">
        <f aca="false">Q180</f>
        <v>267281.400705305</v>
      </c>
      <c r="G181" s="56" t="n">
        <f aca="false">IF(AND(MOD(A181-1,12)=0,B181&lt;=Inputs!$C$7,E181=0),Inputs!$C$6,0)</f>
        <v>0</v>
      </c>
      <c r="H181" s="56" t="n">
        <f aca="false">IF(B181=1,G181*Inputs!$C$9,0)</f>
        <v>0</v>
      </c>
      <c r="I181" s="56" t="n">
        <f aca="false">I180+G181</f>
        <v>120000</v>
      </c>
      <c r="J181" s="56" t="n">
        <f aca="false">(F181+G181+H181)*((1+D181)^(1/12)-1)</f>
        <v>1719.69657998182</v>
      </c>
      <c r="K181" s="56" t="n">
        <f aca="false">(F181+G181+H181+J181)*(Inputs!$C$14+IF(B181&lt;=10,Inputs!$C$12,Inputs!$C$13))/12</f>
        <v>134.500548642643</v>
      </c>
      <c r="L181" s="56" t="n">
        <f aca="false">IF(OR(E181=1,A181&lt;=Inputs!$C$15),0,MAX(Inputs!$C$8*I181-(F181+G181+H181+J181-K181),0))</f>
        <v>0</v>
      </c>
      <c r="M181" s="56" t="n">
        <f aca="false">L181*INDEX(Rates!$B$2:$C$101,C181+1,IF(Inputs!$C$5="Male",1,2))/1000/12*Inputs!$C$16</f>
        <v>0</v>
      </c>
      <c r="N181" s="56" t="n">
        <f aca="false">IF($V$1=1,MAX(F181+G181+H181+J181-K181-M181,0)*Inputs!$C$22/12,0)</f>
        <v>0</v>
      </c>
      <c r="O181" s="56" t="n">
        <f aca="false">IF(AND(MOD(A181,12)=0,B181&gt;=Inputs!$C$18),MAX(F181+G181+H181+J181-K181-M181-N181,0)*Inputs!$C$17,0)</f>
        <v>1344.33298368322</v>
      </c>
      <c r="P181" s="56" t="n">
        <f aca="false">F181+G181+H181+J181-K181-M181-N181+O181</f>
        <v>270210.929720327</v>
      </c>
      <c r="Q181" s="56" t="n">
        <f aca="false">IF(OR(E181=1,P181&lt;=0),0,P181)</f>
        <v>270210.929720327</v>
      </c>
      <c r="R181" s="15" t="n">
        <f aca="false">IF(OR(E181=1,AND(P181&lt;=0,I181&gt;0)),1,0)</f>
        <v>0</v>
      </c>
      <c r="S181" s="15" t="n">
        <f aca="false">IF(L181&gt;0,1,0)</f>
        <v>0</v>
      </c>
    </row>
    <row r="182" customFormat="false" ht="15" hidden="false" customHeight="false" outlineLevel="0" collapsed="false">
      <c r="A182" s="15" t="n">
        <v>181</v>
      </c>
      <c r="B182" s="15" t="n">
        <f aca="false">INT((A182-1)/12)+1</f>
        <v>16</v>
      </c>
      <c r="C182" s="15" t="n">
        <f aca="false">MIN(Inputs!$C$4+B182-1,99)</f>
        <v>89</v>
      </c>
      <c r="D182" s="55" t="n">
        <f aca="false">Inputs!$C$31</f>
        <v>0.08</v>
      </c>
      <c r="E182" s="15" t="n">
        <f aca="false">R181</f>
        <v>0</v>
      </c>
      <c r="F182" s="56" t="n">
        <f aca="false">Q181</f>
        <v>270210.929720327</v>
      </c>
      <c r="G182" s="56" t="n">
        <f aca="false">IF(AND(MOD(A182-1,12)=0,B182&lt;=Inputs!$C$7,E182=0),Inputs!$C$6,0)</f>
        <v>0</v>
      </c>
      <c r="H182" s="56" t="n">
        <f aca="false">IF(B182=1,G182*Inputs!$C$9,0)</f>
        <v>0</v>
      </c>
      <c r="I182" s="56" t="n">
        <f aca="false">I181+G182</f>
        <v>120000</v>
      </c>
      <c r="J182" s="56" t="n">
        <f aca="false">(F182+G182+H182)*((1+D182)^(1/12)-1)</f>
        <v>1738.54525787261</v>
      </c>
      <c r="K182" s="56" t="n">
        <f aca="false">(F182+G182+H182+J182)*(Inputs!$C$14+IF(B182&lt;=10,Inputs!$C$12,Inputs!$C$13))/12</f>
        <v>135.9747374891</v>
      </c>
      <c r="L182" s="56" t="n">
        <f aca="false">IF(OR(E182=1,A182&lt;=Inputs!$C$15),0,MAX(Inputs!$C$8*I182-(F182+G182+H182+J182-K182),0))</f>
        <v>0</v>
      </c>
      <c r="M182" s="56" t="n">
        <f aca="false">L182*INDEX(Rates!$B$2:$C$101,C182+1,IF(Inputs!$C$5="Male",1,2))/1000/12*Inputs!$C$16</f>
        <v>0</v>
      </c>
      <c r="N182" s="56" t="n">
        <f aca="false">IF($V$1=1,MAX(F182+G182+H182+J182-K182-M182,0)*Inputs!$C$22/12,0)</f>
        <v>0</v>
      </c>
      <c r="O182" s="56" t="n">
        <f aca="false">IF(AND(MOD(A182,12)=0,B182&gt;=Inputs!$C$18),MAX(F182+G182+H182+J182-K182-M182-N182,0)*Inputs!$C$17,0)</f>
        <v>0</v>
      </c>
      <c r="P182" s="56" t="n">
        <f aca="false">F182+G182+H182+J182-K182-M182-N182+O182</f>
        <v>271813.500240711</v>
      </c>
      <c r="Q182" s="56" t="n">
        <f aca="false">IF(OR(E182=1,P182&lt;=0),0,P182)</f>
        <v>271813.500240711</v>
      </c>
      <c r="R182" s="15" t="n">
        <f aca="false">IF(OR(E182=1,AND(P182&lt;=0,I182&gt;0)),1,0)</f>
        <v>0</v>
      </c>
      <c r="S182" s="15" t="n">
        <f aca="false">IF(L182&gt;0,1,0)</f>
        <v>0</v>
      </c>
    </row>
    <row r="183" customFormat="false" ht="15" hidden="false" customHeight="false" outlineLevel="0" collapsed="false">
      <c r="A183" s="15" t="n">
        <v>182</v>
      </c>
      <c r="B183" s="15" t="n">
        <f aca="false">INT((A183-1)/12)+1</f>
        <v>16</v>
      </c>
      <c r="C183" s="15" t="n">
        <f aca="false">MIN(Inputs!$C$4+B183-1,99)</f>
        <v>89</v>
      </c>
      <c r="D183" s="55" t="n">
        <f aca="false">Inputs!$C$31</f>
        <v>0.08</v>
      </c>
      <c r="E183" s="15" t="n">
        <f aca="false">R182</f>
        <v>0</v>
      </c>
      <c r="F183" s="56" t="n">
        <f aca="false">Q182</f>
        <v>271813.500240711</v>
      </c>
      <c r="G183" s="56" t="n">
        <f aca="false">IF(AND(MOD(A183-1,12)=0,B183&lt;=Inputs!$C$7,E183=0),Inputs!$C$6,0)</f>
        <v>0</v>
      </c>
      <c r="H183" s="56" t="n">
        <f aca="false">IF(B183=1,G183*Inputs!$C$9,0)</f>
        <v>0</v>
      </c>
      <c r="I183" s="56" t="n">
        <f aca="false">I182+G183</f>
        <v>120000</v>
      </c>
      <c r="J183" s="56" t="n">
        <f aca="false">(F183+G183+H183)*((1+D183)^(1/12)-1)</f>
        <v>1748.85624485416</v>
      </c>
      <c r="K183" s="56" t="n">
        <f aca="false">(F183+G183+H183+J183)*(Inputs!$C$14+IF(B183&lt;=10,Inputs!$C$12,Inputs!$C$13))/12</f>
        <v>136.781178242782</v>
      </c>
      <c r="L183" s="56" t="n">
        <f aca="false">IF(OR(E183=1,A183&lt;=Inputs!$C$15),0,MAX(Inputs!$C$8*I183-(F183+G183+H183+J183-K183),0))</f>
        <v>0</v>
      </c>
      <c r="M183" s="56" t="n">
        <f aca="false">L183*INDEX(Rates!$B$2:$C$101,C183+1,IF(Inputs!$C$5="Male",1,2))/1000/12*Inputs!$C$16</f>
        <v>0</v>
      </c>
      <c r="N183" s="56" t="n">
        <f aca="false">IF($V$1=1,MAX(F183+G183+H183+J183-K183-M183,0)*Inputs!$C$22/12,0)</f>
        <v>0</v>
      </c>
      <c r="O183" s="56" t="n">
        <f aca="false">IF(AND(MOD(A183,12)=0,B183&gt;=Inputs!$C$18),MAX(F183+G183+H183+J183-K183-M183-N183,0)*Inputs!$C$17,0)</f>
        <v>0</v>
      </c>
      <c r="P183" s="56" t="n">
        <f aca="false">F183+G183+H183+J183-K183-M183-N183+O183</f>
        <v>273425.575307322</v>
      </c>
      <c r="Q183" s="56" t="n">
        <f aca="false">IF(OR(E183=1,P183&lt;=0),0,P183)</f>
        <v>273425.575307322</v>
      </c>
      <c r="R183" s="15" t="n">
        <f aca="false">IF(OR(E183=1,AND(P183&lt;=0,I183&gt;0)),1,0)</f>
        <v>0</v>
      </c>
      <c r="S183" s="15" t="n">
        <f aca="false">IF(L183&gt;0,1,0)</f>
        <v>0</v>
      </c>
    </row>
    <row r="184" customFormat="false" ht="15" hidden="false" customHeight="false" outlineLevel="0" collapsed="false">
      <c r="A184" s="15" t="n">
        <v>183</v>
      </c>
      <c r="B184" s="15" t="n">
        <f aca="false">INT((A184-1)/12)+1</f>
        <v>16</v>
      </c>
      <c r="C184" s="15" t="n">
        <f aca="false">MIN(Inputs!$C$4+B184-1,99)</f>
        <v>89</v>
      </c>
      <c r="D184" s="55" t="n">
        <f aca="false">Inputs!$C$31</f>
        <v>0.08</v>
      </c>
      <c r="E184" s="15" t="n">
        <f aca="false">R183</f>
        <v>0</v>
      </c>
      <c r="F184" s="56" t="n">
        <f aca="false">Q183</f>
        <v>273425.575307322</v>
      </c>
      <c r="G184" s="56" t="n">
        <f aca="false">IF(AND(MOD(A184-1,12)=0,B184&lt;=Inputs!$C$7,E184=0),Inputs!$C$6,0)</f>
        <v>0</v>
      </c>
      <c r="H184" s="56" t="n">
        <f aca="false">IF(B184=1,G184*Inputs!$C$9,0)</f>
        <v>0</v>
      </c>
      <c r="I184" s="56" t="n">
        <f aca="false">I183+G184</f>
        <v>120000</v>
      </c>
      <c r="J184" s="56" t="n">
        <f aca="false">(F184+G184+H184)*((1+D184)^(1/12)-1)</f>
        <v>1759.22838437232</v>
      </c>
      <c r="K184" s="56" t="n">
        <f aca="false">(F184+G184+H184+J184)*(Inputs!$C$14+IF(B184&lt;=10,Inputs!$C$12,Inputs!$C$13))/12</f>
        <v>137.592401845847</v>
      </c>
      <c r="L184" s="56" t="n">
        <f aca="false">IF(OR(E184=1,A184&lt;=Inputs!$C$15),0,MAX(Inputs!$C$8*I184-(F184+G184+H184+J184-K184),0))</f>
        <v>0</v>
      </c>
      <c r="M184" s="56" t="n">
        <f aca="false">L184*INDEX(Rates!$B$2:$C$101,C184+1,IF(Inputs!$C$5="Male",1,2))/1000/12*Inputs!$C$16</f>
        <v>0</v>
      </c>
      <c r="N184" s="56" t="n">
        <f aca="false">IF($V$1=1,MAX(F184+G184+H184+J184-K184-M184,0)*Inputs!$C$22/12,0)</f>
        <v>0</v>
      </c>
      <c r="O184" s="56" t="n">
        <f aca="false">IF(AND(MOD(A184,12)=0,B184&gt;=Inputs!$C$18),MAX(F184+G184+H184+J184-K184-M184-N184,0)*Inputs!$C$17,0)</f>
        <v>0</v>
      </c>
      <c r="P184" s="56" t="n">
        <f aca="false">F184+G184+H184+J184-K184-M184-N184+O184</f>
        <v>275047.211289848</v>
      </c>
      <c r="Q184" s="56" t="n">
        <f aca="false">IF(OR(E184=1,P184&lt;=0),0,P184)</f>
        <v>275047.211289848</v>
      </c>
      <c r="R184" s="15" t="n">
        <f aca="false">IF(OR(E184=1,AND(P184&lt;=0,I184&gt;0)),1,0)</f>
        <v>0</v>
      </c>
      <c r="S184" s="15" t="n">
        <f aca="false">IF(L184&gt;0,1,0)</f>
        <v>0</v>
      </c>
    </row>
    <row r="185" customFormat="false" ht="15" hidden="false" customHeight="false" outlineLevel="0" collapsed="false">
      <c r="A185" s="15" t="n">
        <v>184</v>
      </c>
      <c r="B185" s="15" t="n">
        <f aca="false">INT((A185-1)/12)+1</f>
        <v>16</v>
      </c>
      <c r="C185" s="15" t="n">
        <f aca="false">MIN(Inputs!$C$4+B185-1,99)</f>
        <v>89</v>
      </c>
      <c r="D185" s="55" t="n">
        <f aca="false">Inputs!$C$31</f>
        <v>0.08</v>
      </c>
      <c r="E185" s="15" t="n">
        <f aca="false">R184</f>
        <v>0</v>
      </c>
      <c r="F185" s="56" t="n">
        <f aca="false">Q184</f>
        <v>275047.211289848</v>
      </c>
      <c r="G185" s="56" t="n">
        <f aca="false">IF(AND(MOD(A185-1,12)=0,B185&lt;=Inputs!$C$7,E185=0),Inputs!$C$6,0)</f>
        <v>0</v>
      </c>
      <c r="H185" s="56" t="n">
        <f aca="false">IF(B185=1,G185*Inputs!$C$9,0)</f>
        <v>0</v>
      </c>
      <c r="I185" s="56" t="n">
        <f aca="false">I184+G185</f>
        <v>120000</v>
      </c>
      <c r="J185" s="56" t="n">
        <f aca="false">(F185+G185+H185)*((1+D185)^(1/12)-1)</f>
        <v>1769.66203911136</v>
      </c>
      <c r="K185" s="56" t="n">
        <f aca="false">(F185+G185+H185+J185)*(Inputs!$C$14+IF(B185&lt;=10,Inputs!$C$12,Inputs!$C$13))/12</f>
        <v>138.40843666448</v>
      </c>
      <c r="L185" s="56" t="n">
        <f aca="false">IF(OR(E185=1,A185&lt;=Inputs!$C$15),0,MAX(Inputs!$C$8*I185-(F185+G185+H185+J185-K185),0))</f>
        <v>0</v>
      </c>
      <c r="M185" s="56" t="n">
        <f aca="false">L185*INDEX(Rates!$B$2:$C$101,C185+1,IF(Inputs!$C$5="Male",1,2))/1000/12*Inputs!$C$16</f>
        <v>0</v>
      </c>
      <c r="N185" s="56" t="n">
        <f aca="false">IF($V$1=1,MAX(F185+G185+H185+J185-K185-M185,0)*Inputs!$C$22/12,0)</f>
        <v>0</v>
      </c>
      <c r="O185" s="56" t="n">
        <f aca="false">IF(AND(MOD(A185,12)=0,B185&gt;=Inputs!$C$18),MAX(F185+G185+H185+J185-K185-M185-N185,0)*Inputs!$C$17,0)</f>
        <v>0</v>
      </c>
      <c r="P185" s="56" t="n">
        <f aca="false">F185+G185+H185+J185-K185-M185-N185+O185</f>
        <v>276678.464892295</v>
      </c>
      <c r="Q185" s="56" t="n">
        <f aca="false">IF(OR(E185=1,P185&lt;=0),0,P185)</f>
        <v>276678.464892295</v>
      </c>
      <c r="R185" s="15" t="n">
        <f aca="false">IF(OR(E185=1,AND(P185&lt;=0,I185&gt;0)),1,0)</f>
        <v>0</v>
      </c>
      <c r="S185" s="15" t="n">
        <f aca="false">IF(L185&gt;0,1,0)</f>
        <v>0</v>
      </c>
    </row>
    <row r="186" customFormat="false" ht="15" hidden="false" customHeight="false" outlineLevel="0" collapsed="false">
      <c r="A186" s="15" t="n">
        <v>185</v>
      </c>
      <c r="B186" s="15" t="n">
        <f aca="false">INT((A186-1)/12)+1</f>
        <v>16</v>
      </c>
      <c r="C186" s="15" t="n">
        <f aca="false">MIN(Inputs!$C$4+B186-1,99)</f>
        <v>89</v>
      </c>
      <c r="D186" s="55" t="n">
        <f aca="false">Inputs!$C$31</f>
        <v>0.08</v>
      </c>
      <c r="E186" s="15" t="n">
        <f aca="false">R185</f>
        <v>0</v>
      </c>
      <c r="F186" s="56" t="n">
        <f aca="false">Q185</f>
        <v>276678.464892295</v>
      </c>
      <c r="G186" s="56" t="n">
        <f aca="false">IF(AND(MOD(A186-1,12)=0,B186&lt;=Inputs!$C$7,E186=0),Inputs!$C$6,0)</f>
        <v>0</v>
      </c>
      <c r="H186" s="56" t="n">
        <f aca="false">IF(B186=1,G186*Inputs!$C$9,0)</f>
        <v>0</v>
      </c>
      <c r="I186" s="56" t="n">
        <f aca="false">I185+G186</f>
        <v>120000</v>
      </c>
      <c r="J186" s="56" t="n">
        <f aca="false">(F186+G186+H186)*((1+D186)^(1/12)-1)</f>
        <v>1780.15757390656</v>
      </c>
      <c r="K186" s="56" t="n">
        <f aca="false">(F186+G186+H186+J186)*(Inputs!$C$14+IF(B186&lt;=10,Inputs!$C$12,Inputs!$C$13))/12</f>
        <v>139.229311233101</v>
      </c>
      <c r="L186" s="56" t="n">
        <f aca="false">IF(OR(E186=1,A186&lt;=Inputs!$C$15),0,MAX(Inputs!$C$8*I186-(F186+G186+H186+J186-K186),0))</f>
        <v>0</v>
      </c>
      <c r="M186" s="56" t="n">
        <f aca="false">L186*INDEX(Rates!$B$2:$C$101,C186+1,IF(Inputs!$C$5="Male",1,2))/1000/12*Inputs!$C$16</f>
        <v>0</v>
      </c>
      <c r="N186" s="56" t="n">
        <f aca="false">IF($V$1=1,MAX(F186+G186+H186+J186-K186-M186,0)*Inputs!$C$22/12,0)</f>
        <v>0</v>
      </c>
      <c r="O186" s="56" t="n">
        <f aca="false">IF(AND(MOD(A186,12)=0,B186&gt;=Inputs!$C$18),MAX(F186+G186+H186+J186-K186-M186-N186,0)*Inputs!$C$17,0)</f>
        <v>0</v>
      </c>
      <c r="P186" s="56" t="n">
        <f aca="false">F186+G186+H186+J186-K186-M186-N186+O186</f>
        <v>278319.393154969</v>
      </c>
      <c r="Q186" s="56" t="n">
        <f aca="false">IF(OR(E186=1,P186&lt;=0),0,P186)</f>
        <v>278319.393154969</v>
      </c>
      <c r="R186" s="15" t="n">
        <f aca="false">IF(OR(E186=1,AND(P186&lt;=0,I186&gt;0)),1,0)</f>
        <v>0</v>
      </c>
      <c r="S186" s="15" t="n">
        <f aca="false">IF(L186&gt;0,1,0)</f>
        <v>0</v>
      </c>
    </row>
    <row r="187" customFormat="false" ht="15" hidden="false" customHeight="false" outlineLevel="0" collapsed="false">
      <c r="A187" s="15" t="n">
        <v>186</v>
      </c>
      <c r="B187" s="15" t="n">
        <f aca="false">INT((A187-1)/12)+1</f>
        <v>16</v>
      </c>
      <c r="C187" s="15" t="n">
        <f aca="false">MIN(Inputs!$C$4+B187-1,99)</f>
        <v>89</v>
      </c>
      <c r="D187" s="55" t="n">
        <f aca="false">Inputs!$C$31</f>
        <v>0.08</v>
      </c>
      <c r="E187" s="15" t="n">
        <f aca="false">R186</f>
        <v>0</v>
      </c>
      <c r="F187" s="56" t="n">
        <f aca="false">Q186</f>
        <v>278319.393154969</v>
      </c>
      <c r="G187" s="56" t="n">
        <f aca="false">IF(AND(MOD(A187-1,12)=0,B187&lt;=Inputs!$C$7,E187=0),Inputs!$C$6,0)</f>
        <v>0</v>
      </c>
      <c r="H187" s="56" t="n">
        <f aca="false">IF(B187=1,G187*Inputs!$C$9,0)</f>
        <v>0</v>
      </c>
      <c r="I187" s="56" t="n">
        <f aca="false">I186+G187</f>
        <v>120000</v>
      </c>
      <c r="J187" s="56" t="n">
        <f aca="false">(F187+G187+H187)*((1+D187)^(1/12)-1)</f>
        <v>1790.71535575695</v>
      </c>
      <c r="K187" s="56" t="n">
        <f aca="false">(F187+G187+H187+J187)*(Inputs!$C$14+IF(B187&lt;=10,Inputs!$C$12,Inputs!$C$13))/12</f>
        <v>140.055054255363</v>
      </c>
      <c r="L187" s="56" t="n">
        <f aca="false">IF(OR(E187=1,A187&lt;=Inputs!$C$15),0,MAX(Inputs!$C$8*I187-(F187+G187+H187+J187-K187),0))</f>
        <v>0</v>
      </c>
      <c r="M187" s="56" t="n">
        <f aca="false">L187*INDEX(Rates!$B$2:$C$101,C187+1,IF(Inputs!$C$5="Male",1,2))/1000/12*Inputs!$C$16</f>
        <v>0</v>
      </c>
      <c r="N187" s="56" t="n">
        <f aca="false">IF($V$1=1,MAX(F187+G187+H187+J187-K187-M187,0)*Inputs!$C$22/12,0)</f>
        <v>0</v>
      </c>
      <c r="O187" s="56" t="n">
        <f aca="false">IF(AND(MOD(A187,12)=0,B187&gt;=Inputs!$C$18),MAX(F187+G187+H187+J187-K187-M187-N187,0)*Inputs!$C$17,0)</f>
        <v>0</v>
      </c>
      <c r="P187" s="56" t="n">
        <f aca="false">F187+G187+H187+J187-K187-M187-N187+O187</f>
        <v>279970.05345647</v>
      </c>
      <c r="Q187" s="56" t="n">
        <f aca="false">IF(OR(E187=1,P187&lt;=0),0,P187)</f>
        <v>279970.05345647</v>
      </c>
      <c r="R187" s="15" t="n">
        <f aca="false">IF(OR(E187=1,AND(P187&lt;=0,I187&gt;0)),1,0)</f>
        <v>0</v>
      </c>
      <c r="S187" s="15" t="n">
        <f aca="false">IF(L187&gt;0,1,0)</f>
        <v>0</v>
      </c>
    </row>
    <row r="188" customFormat="false" ht="15" hidden="false" customHeight="false" outlineLevel="0" collapsed="false">
      <c r="A188" s="15" t="n">
        <v>187</v>
      </c>
      <c r="B188" s="15" t="n">
        <f aca="false">INT((A188-1)/12)+1</f>
        <v>16</v>
      </c>
      <c r="C188" s="15" t="n">
        <f aca="false">MIN(Inputs!$C$4+B188-1,99)</f>
        <v>89</v>
      </c>
      <c r="D188" s="55" t="n">
        <f aca="false">Inputs!$C$31</f>
        <v>0.08</v>
      </c>
      <c r="E188" s="15" t="n">
        <f aca="false">R187</f>
        <v>0</v>
      </c>
      <c r="F188" s="56" t="n">
        <f aca="false">Q187</f>
        <v>279970.05345647</v>
      </c>
      <c r="G188" s="56" t="n">
        <f aca="false">IF(AND(MOD(A188-1,12)=0,B188&lt;=Inputs!$C$7,E188=0),Inputs!$C$6,0)</f>
        <v>0</v>
      </c>
      <c r="H188" s="56" t="n">
        <f aca="false">IF(B188=1,G188*Inputs!$C$9,0)</f>
        <v>0</v>
      </c>
      <c r="I188" s="56" t="n">
        <f aca="false">I187+G188</f>
        <v>120000</v>
      </c>
      <c r="J188" s="56" t="n">
        <f aca="false">(F188+G188+H188)*((1+D188)^(1/12)-1)</f>
        <v>1801.3357538382</v>
      </c>
      <c r="K188" s="56" t="n">
        <f aca="false">(F188+G188+H188+J188)*(Inputs!$C$14+IF(B188&lt;=10,Inputs!$C$12,Inputs!$C$13))/12</f>
        <v>140.885694605154</v>
      </c>
      <c r="L188" s="56" t="n">
        <f aca="false">IF(OR(E188=1,A188&lt;=Inputs!$C$15),0,MAX(Inputs!$C$8*I188-(F188+G188+H188+J188-K188),0))</f>
        <v>0</v>
      </c>
      <c r="M188" s="56" t="n">
        <f aca="false">L188*INDEX(Rates!$B$2:$C$101,C188+1,IF(Inputs!$C$5="Male",1,2))/1000/12*Inputs!$C$16</f>
        <v>0</v>
      </c>
      <c r="N188" s="56" t="n">
        <f aca="false">IF($V$1=1,MAX(F188+G188+H188+J188-K188-M188,0)*Inputs!$C$22/12,0)</f>
        <v>0</v>
      </c>
      <c r="O188" s="56" t="n">
        <f aca="false">IF(AND(MOD(A188,12)=0,B188&gt;=Inputs!$C$18),MAX(F188+G188+H188+J188-K188-M188-N188,0)*Inputs!$C$17,0)</f>
        <v>0</v>
      </c>
      <c r="P188" s="56" t="n">
        <f aca="false">F188+G188+H188+J188-K188-M188-N188+O188</f>
        <v>281630.503515703</v>
      </c>
      <c r="Q188" s="56" t="n">
        <f aca="false">IF(OR(E188=1,P188&lt;=0),0,P188)</f>
        <v>281630.503515703</v>
      </c>
      <c r="R188" s="15" t="n">
        <f aca="false">IF(OR(E188=1,AND(P188&lt;=0,I188&gt;0)),1,0)</f>
        <v>0</v>
      </c>
      <c r="S188" s="15" t="n">
        <f aca="false">IF(L188&gt;0,1,0)</f>
        <v>0</v>
      </c>
    </row>
    <row r="189" customFormat="false" ht="15" hidden="false" customHeight="false" outlineLevel="0" collapsed="false">
      <c r="A189" s="15" t="n">
        <v>188</v>
      </c>
      <c r="B189" s="15" t="n">
        <f aca="false">INT((A189-1)/12)+1</f>
        <v>16</v>
      </c>
      <c r="C189" s="15" t="n">
        <f aca="false">MIN(Inputs!$C$4+B189-1,99)</f>
        <v>89</v>
      </c>
      <c r="D189" s="55" t="n">
        <f aca="false">Inputs!$C$31</f>
        <v>0.08</v>
      </c>
      <c r="E189" s="15" t="n">
        <f aca="false">R188</f>
        <v>0</v>
      </c>
      <c r="F189" s="56" t="n">
        <f aca="false">Q188</f>
        <v>281630.503515703</v>
      </c>
      <c r="G189" s="56" t="n">
        <f aca="false">IF(AND(MOD(A189-1,12)=0,B189&lt;=Inputs!$C$7,E189=0),Inputs!$C$6,0)</f>
        <v>0</v>
      </c>
      <c r="H189" s="56" t="n">
        <f aca="false">IF(B189=1,G189*Inputs!$C$9,0)</f>
        <v>0</v>
      </c>
      <c r="I189" s="56" t="n">
        <f aca="false">I188+G189</f>
        <v>120000</v>
      </c>
      <c r="J189" s="56" t="n">
        <f aca="false">(F189+G189+H189)*((1+D189)^(1/12)-1)</f>
        <v>1812.01913951546</v>
      </c>
      <c r="K189" s="56" t="n">
        <f aca="false">(F189+G189+H189+J189)*(Inputs!$C$14+IF(B189&lt;=10,Inputs!$C$12,Inputs!$C$13))/12</f>
        <v>141.721261327609</v>
      </c>
      <c r="L189" s="56" t="n">
        <f aca="false">IF(OR(E189=1,A189&lt;=Inputs!$C$15),0,MAX(Inputs!$C$8*I189-(F189+G189+H189+J189-K189),0))</f>
        <v>0</v>
      </c>
      <c r="M189" s="56" t="n">
        <f aca="false">L189*INDEX(Rates!$B$2:$C$101,C189+1,IF(Inputs!$C$5="Male",1,2))/1000/12*Inputs!$C$16</f>
        <v>0</v>
      </c>
      <c r="N189" s="56" t="n">
        <f aca="false">IF($V$1=1,MAX(F189+G189+H189+J189-K189-M189,0)*Inputs!$C$22/12,0)</f>
        <v>0</v>
      </c>
      <c r="O189" s="56" t="n">
        <f aca="false">IF(AND(MOD(A189,12)=0,B189&gt;=Inputs!$C$18),MAX(F189+G189+H189+J189-K189-M189-N189,0)*Inputs!$C$17,0)</f>
        <v>0</v>
      </c>
      <c r="P189" s="56" t="n">
        <f aca="false">F189+G189+H189+J189-K189-M189-N189+O189</f>
        <v>283300.801393891</v>
      </c>
      <c r="Q189" s="56" t="n">
        <f aca="false">IF(OR(E189=1,P189&lt;=0),0,P189)</f>
        <v>283300.801393891</v>
      </c>
      <c r="R189" s="15" t="n">
        <f aca="false">IF(OR(E189=1,AND(P189&lt;=0,I189&gt;0)),1,0)</f>
        <v>0</v>
      </c>
      <c r="S189" s="15" t="n">
        <f aca="false">IF(L189&gt;0,1,0)</f>
        <v>0</v>
      </c>
    </row>
    <row r="190" customFormat="false" ht="15" hidden="false" customHeight="false" outlineLevel="0" collapsed="false">
      <c r="A190" s="15" t="n">
        <v>189</v>
      </c>
      <c r="B190" s="15" t="n">
        <f aca="false">INT((A190-1)/12)+1</f>
        <v>16</v>
      </c>
      <c r="C190" s="15" t="n">
        <f aca="false">MIN(Inputs!$C$4+B190-1,99)</f>
        <v>89</v>
      </c>
      <c r="D190" s="55" t="n">
        <f aca="false">Inputs!$C$31</f>
        <v>0.08</v>
      </c>
      <c r="E190" s="15" t="n">
        <f aca="false">R189</f>
        <v>0</v>
      </c>
      <c r="F190" s="56" t="n">
        <f aca="false">Q189</f>
        <v>283300.801393891</v>
      </c>
      <c r="G190" s="56" t="n">
        <f aca="false">IF(AND(MOD(A190-1,12)=0,B190&lt;=Inputs!$C$7,E190=0),Inputs!$C$6,0)</f>
        <v>0</v>
      </c>
      <c r="H190" s="56" t="n">
        <f aca="false">IF(B190=1,G190*Inputs!$C$9,0)</f>
        <v>0</v>
      </c>
      <c r="I190" s="56" t="n">
        <f aca="false">I189+G190</f>
        <v>120000</v>
      </c>
      <c r="J190" s="56" t="n">
        <f aca="false">(F190+G190+H190)*((1+D190)^(1/12)-1)</f>
        <v>1822.7658863564</v>
      </c>
      <c r="K190" s="56" t="n">
        <f aca="false">(F190+G190+H190+J190)*(Inputs!$C$14+IF(B190&lt;=10,Inputs!$C$12,Inputs!$C$13))/12</f>
        <v>142.561783640124</v>
      </c>
      <c r="L190" s="56" t="n">
        <f aca="false">IF(OR(E190=1,A190&lt;=Inputs!$C$15),0,MAX(Inputs!$C$8*I190-(F190+G190+H190+J190-K190),0))</f>
        <v>0</v>
      </c>
      <c r="M190" s="56" t="n">
        <f aca="false">L190*INDEX(Rates!$B$2:$C$101,C190+1,IF(Inputs!$C$5="Male",1,2))/1000/12*Inputs!$C$16</f>
        <v>0</v>
      </c>
      <c r="N190" s="56" t="n">
        <f aca="false">IF($V$1=1,MAX(F190+G190+H190+J190-K190-M190,0)*Inputs!$C$22/12,0)</f>
        <v>0</v>
      </c>
      <c r="O190" s="56" t="n">
        <f aca="false">IF(AND(MOD(A190,12)=0,B190&gt;=Inputs!$C$18),MAX(F190+G190+H190+J190-K190-M190-N190,0)*Inputs!$C$17,0)</f>
        <v>0</v>
      </c>
      <c r="P190" s="56" t="n">
        <f aca="false">F190+G190+H190+J190-K190-M190-N190+O190</f>
        <v>284981.005496607</v>
      </c>
      <c r="Q190" s="56" t="n">
        <f aca="false">IF(OR(E190=1,P190&lt;=0),0,P190)</f>
        <v>284981.005496607</v>
      </c>
      <c r="R190" s="15" t="n">
        <f aca="false">IF(OR(E190=1,AND(P190&lt;=0,I190&gt;0)),1,0)</f>
        <v>0</v>
      </c>
      <c r="S190" s="15" t="n">
        <f aca="false">IF(L190&gt;0,1,0)</f>
        <v>0</v>
      </c>
    </row>
    <row r="191" customFormat="false" ht="15" hidden="false" customHeight="false" outlineLevel="0" collapsed="false">
      <c r="A191" s="15" t="n">
        <v>190</v>
      </c>
      <c r="B191" s="15" t="n">
        <f aca="false">INT((A191-1)/12)+1</f>
        <v>16</v>
      </c>
      <c r="C191" s="15" t="n">
        <f aca="false">MIN(Inputs!$C$4+B191-1,99)</f>
        <v>89</v>
      </c>
      <c r="D191" s="55" t="n">
        <f aca="false">Inputs!$C$31</f>
        <v>0.08</v>
      </c>
      <c r="E191" s="15" t="n">
        <f aca="false">R190</f>
        <v>0</v>
      </c>
      <c r="F191" s="56" t="n">
        <f aca="false">Q190</f>
        <v>284981.005496607</v>
      </c>
      <c r="G191" s="56" t="n">
        <f aca="false">IF(AND(MOD(A191-1,12)=0,B191&lt;=Inputs!$C$7,E191=0),Inputs!$C$6,0)</f>
        <v>0</v>
      </c>
      <c r="H191" s="56" t="n">
        <f aca="false">IF(B191=1,G191*Inputs!$C$9,0)</f>
        <v>0</v>
      </c>
      <c r="I191" s="56" t="n">
        <f aca="false">I190+G191</f>
        <v>120000</v>
      </c>
      <c r="J191" s="56" t="n">
        <f aca="false">(F191+G191+H191)*((1+D191)^(1/12)-1)</f>
        <v>1833.57637014423</v>
      </c>
      <c r="K191" s="56" t="n">
        <f aca="false">(F191+G191+H191+J191)*(Inputs!$C$14+IF(B191&lt;=10,Inputs!$C$12,Inputs!$C$13))/12</f>
        <v>143.407290933376</v>
      </c>
      <c r="L191" s="56" t="n">
        <f aca="false">IF(OR(E191=1,A191&lt;=Inputs!$C$15),0,MAX(Inputs!$C$8*I191-(F191+G191+H191+J191-K191),0))</f>
        <v>0</v>
      </c>
      <c r="M191" s="56" t="n">
        <f aca="false">L191*INDEX(Rates!$B$2:$C$101,C191+1,IF(Inputs!$C$5="Male",1,2))/1000/12*Inputs!$C$16</f>
        <v>0</v>
      </c>
      <c r="N191" s="56" t="n">
        <f aca="false">IF($V$1=1,MAX(F191+G191+H191+J191-K191-M191,0)*Inputs!$C$22/12,0)</f>
        <v>0</v>
      </c>
      <c r="O191" s="56" t="n">
        <f aca="false">IF(AND(MOD(A191,12)=0,B191&gt;=Inputs!$C$18),MAX(F191+G191+H191+J191-K191-M191-N191,0)*Inputs!$C$17,0)</f>
        <v>0</v>
      </c>
      <c r="P191" s="56" t="n">
        <f aca="false">F191+G191+H191+J191-K191-M191-N191+O191</f>
        <v>286671.174575818</v>
      </c>
      <c r="Q191" s="56" t="n">
        <f aca="false">IF(OR(E191=1,P191&lt;=0),0,P191)</f>
        <v>286671.174575818</v>
      </c>
      <c r="R191" s="15" t="n">
        <f aca="false">IF(OR(E191=1,AND(P191&lt;=0,I191&gt;0)),1,0)</f>
        <v>0</v>
      </c>
      <c r="S191" s="15" t="n">
        <f aca="false">IF(L191&gt;0,1,0)</f>
        <v>0</v>
      </c>
    </row>
    <row r="192" customFormat="false" ht="15" hidden="false" customHeight="false" outlineLevel="0" collapsed="false">
      <c r="A192" s="15" t="n">
        <v>191</v>
      </c>
      <c r="B192" s="15" t="n">
        <f aca="false">INT((A192-1)/12)+1</f>
        <v>16</v>
      </c>
      <c r="C192" s="15" t="n">
        <f aca="false">MIN(Inputs!$C$4+B192-1,99)</f>
        <v>89</v>
      </c>
      <c r="D192" s="55" t="n">
        <f aca="false">Inputs!$C$31</f>
        <v>0.08</v>
      </c>
      <c r="E192" s="15" t="n">
        <f aca="false">R191</f>
        <v>0</v>
      </c>
      <c r="F192" s="56" t="n">
        <f aca="false">Q191</f>
        <v>286671.174575818</v>
      </c>
      <c r="G192" s="56" t="n">
        <f aca="false">IF(AND(MOD(A192-1,12)=0,B192&lt;=Inputs!$C$7,E192=0),Inputs!$C$6,0)</f>
        <v>0</v>
      </c>
      <c r="H192" s="56" t="n">
        <f aca="false">IF(B192=1,G192*Inputs!$C$9,0)</f>
        <v>0</v>
      </c>
      <c r="I192" s="56" t="n">
        <f aca="false">I191+G192</f>
        <v>120000</v>
      </c>
      <c r="J192" s="56" t="n">
        <f aca="false">(F192+G192+H192)*((1+D192)^(1/12)-1)</f>
        <v>1844.45096889086</v>
      </c>
      <c r="K192" s="56" t="n">
        <f aca="false">(F192+G192+H192+J192)*(Inputs!$C$14+IF(B192&lt;=10,Inputs!$C$12,Inputs!$C$13))/12</f>
        <v>144.257812772355</v>
      </c>
      <c r="L192" s="56" t="n">
        <f aca="false">IF(OR(E192=1,A192&lt;=Inputs!$C$15),0,MAX(Inputs!$C$8*I192-(F192+G192+H192+J192-K192),0))</f>
        <v>0</v>
      </c>
      <c r="M192" s="56" t="n">
        <f aca="false">L192*INDEX(Rates!$B$2:$C$101,C192+1,IF(Inputs!$C$5="Male",1,2))/1000/12*Inputs!$C$16</f>
        <v>0</v>
      </c>
      <c r="N192" s="56" t="n">
        <f aca="false">IF($V$1=1,MAX(F192+G192+H192+J192-K192-M192,0)*Inputs!$C$22/12,0)</f>
        <v>0</v>
      </c>
      <c r="O192" s="56" t="n">
        <f aca="false">IF(AND(MOD(A192,12)=0,B192&gt;=Inputs!$C$18),MAX(F192+G192+H192+J192-K192-M192-N192,0)*Inputs!$C$17,0)</f>
        <v>0</v>
      </c>
      <c r="P192" s="56" t="n">
        <f aca="false">F192+G192+H192+J192-K192-M192-N192+O192</f>
        <v>288371.367731937</v>
      </c>
      <c r="Q192" s="56" t="n">
        <f aca="false">IF(OR(E192=1,P192&lt;=0),0,P192)</f>
        <v>288371.367731937</v>
      </c>
      <c r="R192" s="15" t="n">
        <f aca="false">IF(OR(E192=1,AND(P192&lt;=0,I192&gt;0)),1,0)</f>
        <v>0</v>
      </c>
      <c r="S192" s="15" t="n">
        <f aca="false">IF(L192&gt;0,1,0)</f>
        <v>0</v>
      </c>
    </row>
    <row r="193" customFormat="false" ht="15" hidden="false" customHeight="false" outlineLevel="0" collapsed="false">
      <c r="A193" s="15" t="n">
        <v>192</v>
      </c>
      <c r="B193" s="15" t="n">
        <f aca="false">INT((A193-1)/12)+1</f>
        <v>16</v>
      </c>
      <c r="C193" s="15" t="n">
        <f aca="false">MIN(Inputs!$C$4+B193-1,99)</f>
        <v>89</v>
      </c>
      <c r="D193" s="55" t="n">
        <f aca="false">Inputs!$C$31</f>
        <v>0.08</v>
      </c>
      <c r="E193" s="15" t="n">
        <f aca="false">R192</f>
        <v>0</v>
      </c>
      <c r="F193" s="56" t="n">
        <f aca="false">Q192</f>
        <v>288371.367731937</v>
      </c>
      <c r="G193" s="56" t="n">
        <f aca="false">IF(AND(MOD(A193-1,12)=0,B193&lt;=Inputs!$C$7,E193=0),Inputs!$C$6,0)</f>
        <v>0</v>
      </c>
      <c r="H193" s="56" t="n">
        <f aca="false">IF(B193=1,G193*Inputs!$C$9,0)</f>
        <v>0</v>
      </c>
      <c r="I193" s="56" t="n">
        <f aca="false">I192+G193</f>
        <v>120000</v>
      </c>
      <c r="J193" s="56" t="n">
        <f aca="false">(F193+G193+H193)*((1+D193)^(1/12)-1)</f>
        <v>1855.39006285015</v>
      </c>
      <c r="K193" s="56" t="n">
        <f aca="false">(F193+G193+H193+J193)*(Inputs!$C$14+IF(B193&lt;=10,Inputs!$C$12,Inputs!$C$13))/12</f>
        <v>145.113378897393</v>
      </c>
      <c r="L193" s="56" t="n">
        <f aca="false">IF(OR(E193=1,A193&lt;=Inputs!$C$15),0,MAX(Inputs!$C$8*I193-(F193+G193+H193+J193-K193),0))</f>
        <v>0</v>
      </c>
      <c r="M193" s="56" t="n">
        <f aca="false">L193*INDEX(Rates!$B$2:$C$101,C193+1,IF(Inputs!$C$5="Male",1,2))/1000/12*Inputs!$C$16</f>
        <v>0</v>
      </c>
      <c r="N193" s="56" t="n">
        <f aca="false">IF($V$1=1,MAX(F193+G193+H193+J193-K193-M193,0)*Inputs!$C$22/12,0)</f>
        <v>0</v>
      </c>
      <c r="O193" s="56" t="n">
        <f aca="false">IF(AND(MOD(A193,12)=0,B193&gt;=Inputs!$C$18),MAX(F193+G193+H193+J193-K193-M193-N193,0)*Inputs!$C$17,0)</f>
        <v>1450.40822207945</v>
      </c>
      <c r="P193" s="56" t="n">
        <f aca="false">F193+G193+H193+J193-K193-M193-N193+O193</f>
        <v>291532.052637969</v>
      </c>
      <c r="Q193" s="56" t="n">
        <f aca="false">IF(OR(E193=1,P193&lt;=0),0,P193)</f>
        <v>291532.052637969</v>
      </c>
      <c r="R193" s="15" t="n">
        <f aca="false">IF(OR(E193=1,AND(P193&lt;=0,I193&gt;0)),1,0)</f>
        <v>0</v>
      </c>
      <c r="S193" s="15" t="n">
        <f aca="false">IF(L193&gt;0,1,0)</f>
        <v>0</v>
      </c>
    </row>
    <row r="194" customFormat="false" ht="15" hidden="false" customHeight="false" outlineLevel="0" collapsed="false">
      <c r="A194" s="15" t="n">
        <v>193</v>
      </c>
      <c r="B194" s="15" t="n">
        <f aca="false">INT((A194-1)/12)+1</f>
        <v>17</v>
      </c>
      <c r="C194" s="15" t="n">
        <f aca="false">MIN(Inputs!$C$4+B194-1,99)</f>
        <v>90</v>
      </c>
      <c r="D194" s="55" t="n">
        <f aca="false">Inputs!$C$31</f>
        <v>0.08</v>
      </c>
      <c r="E194" s="15" t="n">
        <f aca="false">R193</f>
        <v>0</v>
      </c>
      <c r="F194" s="56" t="n">
        <f aca="false">Q193</f>
        <v>291532.052637969</v>
      </c>
      <c r="G194" s="56" t="n">
        <f aca="false">IF(AND(MOD(A194-1,12)=0,B194&lt;=Inputs!$C$7,E194=0),Inputs!$C$6,0)</f>
        <v>0</v>
      </c>
      <c r="H194" s="56" t="n">
        <f aca="false">IF(B194=1,G194*Inputs!$C$9,0)</f>
        <v>0</v>
      </c>
      <c r="I194" s="56" t="n">
        <f aca="false">I193+G194</f>
        <v>120000</v>
      </c>
      <c r="J194" s="56" t="n">
        <f aca="false">(F194+G194+H194)*((1+D194)^(1/12)-1)</f>
        <v>1875.7260047038</v>
      </c>
      <c r="K194" s="56" t="n">
        <f aca="false">(F194+G194+H194+J194)*(Inputs!$C$14+IF(B194&lt;=10,Inputs!$C$12,Inputs!$C$13))/12</f>
        <v>146.703889321336</v>
      </c>
      <c r="L194" s="56" t="n">
        <f aca="false">IF(OR(E194=1,A194&lt;=Inputs!$C$15),0,MAX(Inputs!$C$8*I194-(F194+G194+H194+J194-K194),0))</f>
        <v>0</v>
      </c>
      <c r="M194" s="56" t="n">
        <f aca="false">L194*INDEX(Rates!$B$2:$C$101,C194+1,IF(Inputs!$C$5="Male",1,2))/1000/12*Inputs!$C$16</f>
        <v>0</v>
      </c>
      <c r="N194" s="56" t="n">
        <f aca="false">IF($V$1=1,MAX(F194+G194+H194+J194-K194-M194,0)*Inputs!$C$22/12,0)</f>
        <v>0</v>
      </c>
      <c r="O194" s="56" t="n">
        <f aca="false">IF(AND(MOD(A194,12)=0,B194&gt;=Inputs!$C$18),MAX(F194+G194+H194+J194-K194-M194-N194,0)*Inputs!$C$17,0)</f>
        <v>0</v>
      </c>
      <c r="P194" s="56" t="n">
        <f aca="false">F194+G194+H194+J194-K194-M194-N194+O194</f>
        <v>293261.074753351</v>
      </c>
      <c r="Q194" s="56" t="n">
        <f aca="false">IF(OR(E194=1,P194&lt;=0),0,P194)</f>
        <v>293261.074753351</v>
      </c>
      <c r="R194" s="15" t="n">
        <f aca="false">IF(OR(E194=1,AND(P194&lt;=0,I194&gt;0)),1,0)</f>
        <v>0</v>
      </c>
      <c r="S194" s="15" t="n">
        <f aca="false">IF(L194&gt;0,1,0)</f>
        <v>0</v>
      </c>
    </row>
    <row r="195" customFormat="false" ht="15" hidden="false" customHeight="false" outlineLevel="0" collapsed="false">
      <c r="A195" s="15" t="n">
        <v>194</v>
      </c>
      <c r="B195" s="15" t="n">
        <f aca="false">INT((A195-1)/12)+1</f>
        <v>17</v>
      </c>
      <c r="C195" s="15" t="n">
        <f aca="false">MIN(Inputs!$C$4+B195-1,99)</f>
        <v>90</v>
      </c>
      <c r="D195" s="55" t="n">
        <f aca="false">Inputs!$C$31</f>
        <v>0.08</v>
      </c>
      <c r="E195" s="15" t="n">
        <f aca="false">R194</f>
        <v>0</v>
      </c>
      <c r="F195" s="56" t="n">
        <f aca="false">Q194</f>
        <v>293261.074753351</v>
      </c>
      <c r="G195" s="56" t="n">
        <f aca="false">IF(AND(MOD(A195-1,12)=0,B195&lt;=Inputs!$C$7,E195=0),Inputs!$C$6,0)</f>
        <v>0</v>
      </c>
      <c r="H195" s="56" t="n">
        <f aca="false">IF(B195=1,G195*Inputs!$C$9,0)</f>
        <v>0</v>
      </c>
      <c r="I195" s="56" t="n">
        <f aca="false">I194+G195</f>
        <v>120000</v>
      </c>
      <c r="J195" s="56" t="n">
        <f aca="false">(F195+G195+H195)*((1+D195)^(1/12)-1)</f>
        <v>1886.85058505503</v>
      </c>
      <c r="K195" s="56" t="n">
        <f aca="false">(F195+G195+H195+J195)*(Inputs!$C$14+IF(B195&lt;=10,Inputs!$C$12,Inputs!$C$13))/12</f>
        <v>147.573962669203</v>
      </c>
      <c r="L195" s="56" t="n">
        <f aca="false">IF(OR(E195=1,A195&lt;=Inputs!$C$15),0,MAX(Inputs!$C$8*I195-(F195+G195+H195+J195-K195),0))</f>
        <v>0</v>
      </c>
      <c r="M195" s="56" t="n">
        <f aca="false">L195*INDEX(Rates!$B$2:$C$101,C195+1,IF(Inputs!$C$5="Male",1,2))/1000/12*Inputs!$C$16</f>
        <v>0</v>
      </c>
      <c r="N195" s="56" t="n">
        <f aca="false">IF($V$1=1,MAX(F195+G195+H195+J195-K195-M195,0)*Inputs!$C$22/12,0)</f>
        <v>0</v>
      </c>
      <c r="O195" s="56" t="n">
        <f aca="false">IF(AND(MOD(A195,12)=0,B195&gt;=Inputs!$C$18),MAX(F195+G195+H195+J195-K195-M195-N195,0)*Inputs!$C$17,0)</f>
        <v>0</v>
      </c>
      <c r="P195" s="56" t="n">
        <f aca="false">F195+G195+H195+J195-K195-M195-N195+O195</f>
        <v>295000.351375737</v>
      </c>
      <c r="Q195" s="56" t="n">
        <f aca="false">IF(OR(E195=1,P195&lt;=0),0,P195)</f>
        <v>295000.351375737</v>
      </c>
      <c r="R195" s="15" t="n">
        <f aca="false">IF(OR(E195=1,AND(P195&lt;=0,I195&gt;0)),1,0)</f>
        <v>0</v>
      </c>
      <c r="S195" s="15" t="n">
        <f aca="false">IF(L195&gt;0,1,0)</f>
        <v>0</v>
      </c>
    </row>
    <row r="196" customFormat="false" ht="15" hidden="false" customHeight="false" outlineLevel="0" collapsed="false">
      <c r="A196" s="15" t="n">
        <v>195</v>
      </c>
      <c r="B196" s="15" t="n">
        <f aca="false">INT((A196-1)/12)+1</f>
        <v>17</v>
      </c>
      <c r="C196" s="15" t="n">
        <f aca="false">MIN(Inputs!$C$4+B196-1,99)</f>
        <v>90</v>
      </c>
      <c r="D196" s="55" t="n">
        <f aca="false">Inputs!$C$31</f>
        <v>0.08</v>
      </c>
      <c r="E196" s="15" t="n">
        <f aca="false">R195</f>
        <v>0</v>
      </c>
      <c r="F196" s="56" t="n">
        <f aca="false">Q195</f>
        <v>295000.351375737</v>
      </c>
      <c r="G196" s="56" t="n">
        <f aca="false">IF(AND(MOD(A196-1,12)=0,B196&lt;=Inputs!$C$7,E196=0),Inputs!$C$6,0)</f>
        <v>0</v>
      </c>
      <c r="H196" s="56" t="n">
        <f aca="false">IF(B196=1,G196*Inputs!$C$9,0)</f>
        <v>0</v>
      </c>
      <c r="I196" s="56" t="n">
        <f aca="false">I195+G196</f>
        <v>120000</v>
      </c>
      <c r="J196" s="56" t="n">
        <f aca="false">(F196+G196+H196)*((1+D196)^(1/12)-1)</f>
        <v>1898.04114321309</v>
      </c>
      <c r="K196" s="56" t="n">
        <f aca="false">(F196+G196+H196+J196)*(Inputs!$C$14+IF(B196&lt;=10,Inputs!$C$12,Inputs!$C$13))/12</f>
        <v>148.449196259475</v>
      </c>
      <c r="L196" s="56" t="n">
        <f aca="false">IF(OR(E196=1,A196&lt;=Inputs!$C$15),0,MAX(Inputs!$C$8*I196-(F196+G196+H196+J196-K196),0))</f>
        <v>0</v>
      </c>
      <c r="M196" s="56" t="n">
        <f aca="false">L196*INDEX(Rates!$B$2:$C$101,C196+1,IF(Inputs!$C$5="Male",1,2))/1000/12*Inputs!$C$16</f>
        <v>0</v>
      </c>
      <c r="N196" s="56" t="n">
        <f aca="false">IF($V$1=1,MAX(F196+G196+H196+J196-K196-M196,0)*Inputs!$C$22/12,0)</f>
        <v>0</v>
      </c>
      <c r="O196" s="56" t="n">
        <f aca="false">IF(AND(MOD(A196,12)=0,B196&gt;=Inputs!$C$18),MAX(F196+G196+H196+J196-K196-M196-N196,0)*Inputs!$C$17,0)</f>
        <v>0</v>
      </c>
      <c r="P196" s="56" t="n">
        <f aca="false">F196+G196+H196+J196-K196-M196-N196+O196</f>
        <v>296749.943322691</v>
      </c>
      <c r="Q196" s="56" t="n">
        <f aca="false">IF(OR(E196=1,P196&lt;=0),0,P196)</f>
        <v>296749.943322691</v>
      </c>
      <c r="R196" s="15" t="n">
        <f aca="false">IF(OR(E196=1,AND(P196&lt;=0,I196&gt;0)),1,0)</f>
        <v>0</v>
      </c>
      <c r="S196" s="15" t="n">
        <f aca="false">IF(L196&gt;0,1,0)</f>
        <v>0</v>
      </c>
    </row>
    <row r="197" customFormat="false" ht="15" hidden="false" customHeight="false" outlineLevel="0" collapsed="false">
      <c r="A197" s="15" t="n">
        <v>196</v>
      </c>
      <c r="B197" s="15" t="n">
        <f aca="false">INT((A197-1)/12)+1</f>
        <v>17</v>
      </c>
      <c r="C197" s="15" t="n">
        <f aca="false">MIN(Inputs!$C$4+B197-1,99)</f>
        <v>90</v>
      </c>
      <c r="D197" s="55" t="n">
        <f aca="false">Inputs!$C$31</f>
        <v>0.08</v>
      </c>
      <c r="E197" s="15" t="n">
        <f aca="false">R196</f>
        <v>0</v>
      </c>
      <c r="F197" s="56" t="n">
        <f aca="false">Q196</f>
        <v>296749.943322691</v>
      </c>
      <c r="G197" s="56" t="n">
        <f aca="false">IF(AND(MOD(A197-1,12)=0,B197&lt;=Inputs!$C$7,E197=0),Inputs!$C$6,0)</f>
        <v>0</v>
      </c>
      <c r="H197" s="56" t="n">
        <f aca="false">IF(B197=1,G197*Inputs!$C$9,0)</f>
        <v>0</v>
      </c>
      <c r="I197" s="56" t="n">
        <f aca="false">I196+G197</f>
        <v>120000</v>
      </c>
      <c r="J197" s="56" t="n">
        <f aca="false">(F197+G197+H197)*((1+D197)^(1/12)-1)</f>
        <v>1909.29807048</v>
      </c>
      <c r="K197" s="56" t="n">
        <f aca="false">(F197+G197+H197+J197)*(Inputs!$C$14+IF(B197&lt;=10,Inputs!$C$12,Inputs!$C$13))/12</f>
        <v>149.329620696585</v>
      </c>
      <c r="L197" s="56" t="n">
        <f aca="false">IF(OR(E197=1,A197&lt;=Inputs!$C$15),0,MAX(Inputs!$C$8*I197-(F197+G197+H197+J197-K197),0))</f>
        <v>0</v>
      </c>
      <c r="M197" s="56" t="n">
        <f aca="false">L197*INDEX(Rates!$B$2:$C$101,C197+1,IF(Inputs!$C$5="Male",1,2))/1000/12*Inputs!$C$16</f>
        <v>0</v>
      </c>
      <c r="N197" s="56" t="n">
        <f aca="false">IF($V$1=1,MAX(F197+G197+H197+J197-K197-M197,0)*Inputs!$C$22/12,0)</f>
        <v>0</v>
      </c>
      <c r="O197" s="56" t="n">
        <f aca="false">IF(AND(MOD(A197,12)=0,B197&gt;=Inputs!$C$18),MAX(F197+G197+H197+J197-K197-M197-N197,0)*Inputs!$C$17,0)</f>
        <v>0</v>
      </c>
      <c r="P197" s="56" t="n">
        <f aca="false">F197+G197+H197+J197-K197-M197-N197+O197</f>
        <v>298509.911772474</v>
      </c>
      <c r="Q197" s="56" t="n">
        <f aca="false">IF(OR(E197=1,P197&lt;=0),0,P197)</f>
        <v>298509.911772474</v>
      </c>
      <c r="R197" s="15" t="n">
        <f aca="false">IF(OR(E197=1,AND(P197&lt;=0,I197&gt;0)),1,0)</f>
        <v>0</v>
      </c>
      <c r="S197" s="15" t="n">
        <f aca="false">IF(L197&gt;0,1,0)</f>
        <v>0</v>
      </c>
    </row>
    <row r="198" customFormat="false" ht="15" hidden="false" customHeight="false" outlineLevel="0" collapsed="false">
      <c r="A198" s="15" t="n">
        <v>197</v>
      </c>
      <c r="B198" s="15" t="n">
        <f aca="false">INT((A198-1)/12)+1</f>
        <v>17</v>
      </c>
      <c r="C198" s="15" t="n">
        <f aca="false">MIN(Inputs!$C$4+B198-1,99)</f>
        <v>90</v>
      </c>
      <c r="D198" s="55" t="n">
        <f aca="false">Inputs!$C$31</f>
        <v>0.08</v>
      </c>
      <c r="E198" s="15" t="n">
        <f aca="false">R197</f>
        <v>0</v>
      </c>
      <c r="F198" s="56" t="n">
        <f aca="false">Q197</f>
        <v>298509.911772474</v>
      </c>
      <c r="G198" s="56" t="n">
        <f aca="false">IF(AND(MOD(A198-1,12)=0,B198&lt;=Inputs!$C$7,E198=0),Inputs!$C$6,0)</f>
        <v>0</v>
      </c>
      <c r="H198" s="56" t="n">
        <f aca="false">IF(B198=1,G198*Inputs!$C$9,0)</f>
        <v>0</v>
      </c>
      <c r="I198" s="56" t="n">
        <f aca="false">I197+G198</f>
        <v>120000</v>
      </c>
      <c r="J198" s="56" t="n">
        <f aca="false">(F198+G198+H198)*((1+D198)^(1/12)-1)</f>
        <v>1920.62176047857</v>
      </c>
      <c r="K198" s="56" t="n">
        <f aca="false">(F198+G198+H198+J198)*(Inputs!$C$14+IF(B198&lt;=10,Inputs!$C$12,Inputs!$C$13))/12</f>
        <v>150.215266766476</v>
      </c>
      <c r="L198" s="56" t="n">
        <f aca="false">IF(OR(E198=1,A198&lt;=Inputs!$C$15),0,MAX(Inputs!$C$8*I198-(F198+G198+H198+J198-K198),0))</f>
        <v>0</v>
      </c>
      <c r="M198" s="56" t="n">
        <f aca="false">L198*INDEX(Rates!$B$2:$C$101,C198+1,IF(Inputs!$C$5="Male",1,2))/1000/12*Inputs!$C$16</f>
        <v>0</v>
      </c>
      <c r="N198" s="56" t="n">
        <f aca="false">IF($V$1=1,MAX(F198+G198+H198+J198-K198-M198,0)*Inputs!$C$22/12,0)</f>
        <v>0</v>
      </c>
      <c r="O198" s="56" t="n">
        <f aca="false">IF(AND(MOD(A198,12)=0,B198&gt;=Inputs!$C$18),MAX(F198+G198+H198+J198-K198-M198-N198,0)*Inputs!$C$17,0)</f>
        <v>0</v>
      </c>
      <c r="P198" s="56" t="n">
        <f aca="false">F198+G198+H198+J198-K198-M198-N198+O198</f>
        <v>300280.318266186</v>
      </c>
      <c r="Q198" s="56" t="n">
        <f aca="false">IF(OR(E198=1,P198&lt;=0),0,P198)</f>
        <v>300280.318266186</v>
      </c>
      <c r="R198" s="15" t="n">
        <f aca="false">IF(OR(E198=1,AND(P198&lt;=0,I198&gt;0)),1,0)</f>
        <v>0</v>
      </c>
      <c r="S198" s="15" t="n">
        <f aca="false">IF(L198&gt;0,1,0)</f>
        <v>0</v>
      </c>
    </row>
    <row r="199" customFormat="false" ht="15" hidden="false" customHeight="false" outlineLevel="0" collapsed="false">
      <c r="A199" s="15" t="n">
        <v>198</v>
      </c>
      <c r="B199" s="15" t="n">
        <f aca="false">INT((A199-1)/12)+1</f>
        <v>17</v>
      </c>
      <c r="C199" s="15" t="n">
        <f aca="false">MIN(Inputs!$C$4+B199-1,99)</f>
        <v>90</v>
      </c>
      <c r="D199" s="55" t="n">
        <f aca="false">Inputs!$C$31</f>
        <v>0.08</v>
      </c>
      <c r="E199" s="15" t="n">
        <f aca="false">R198</f>
        <v>0</v>
      </c>
      <c r="F199" s="56" t="n">
        <f aca="false">Q198</f>
        <v>300280.318266186</v>
      </c>
      <c r="G199" s="56" t="n">
        <f aca="false">IF(AND(MOD(A199-1,12)=0,B199&lt;=Inputs!$C$7,E199=0),Inputs!$C$6,0)</f>
        <v>0</v>
      </c>
      <c r="H199" s="56" t="n">
        <f aca="false">IF(B199=1,G199*Inputs!$C$9,0)</f>
        <v>0</v>
      </c>
      <c r="I199" s="56" t="n">
        <f aca="false">I198+G199</f>
        <v>120000</v>
      </c>
      <c r="J199" s="56" t="n">
        <f aca="false">(F199+G199+H199)*((1+D199)^(1/12)-1)</f>
        <v>1932.01260916606</v>
      </c>
      <c r="K199" s="56" t="n">
        <f aca="false">(F199+G199+H199+J199)*(Inputs!$C$14+IF(B199&lt;=10,Inputs!$C$12,Inputs!$C$13))/12</f>
        <v>151.106165437676</v>
      </c>
      <c r="L199" s="56" t="n">
        <f aca="false">IF(OR(E199=1,A199&lt;=Inputs!$C$15),0,MAX(Inputs!$C$8*I199-(F199+G199+H199+J199-K199),0))</f>
        <v>0</v>
      </c>
      <c r="M199" s="56" t="n">
        <f aca="false">L199*INDEX(Rates!$B$2:$C$101,C199+1,IF(Inputs!$C$5="Male",1,2))/1000/12*Inputs!$C$16</f>
        <v>0</v>
      </c>
      <c r="N199" s="56" t="n">
        <f aca="false">IF($V$1=1,MAX(F199+G199+H199+J199-K199-M199,0)*Inputs!$C$22/12,0)</f>
        <v>0</v>
      </c>
      <c r="O199" s="56" t="n">
        <f aca="false">IF(AND(MOD(A199,12)=0,B199&gt;=Inputs!$C$18),MAX(F199+G199+H199+J199-K199-M199-N199,0)*Inputs!$C$17,0)</f>
        <v>0</v>
      </c>
      <c r="P199" s="56" t="n">
        <f aca="false">F199+G199+H199+J199-K199-M199-N199+O199</f>
        <v>302061.224709915</v>
      </c>
      <c r="Q199" s="56" t="n">
        <f aca="false">IF(OR(E199=1,P199&lt;=0),0,P199)</f>
        <v>302061.224709915</v>
      </c>
      <c r="R199" s="15" t="n">
        <f aca="false">IF(OR(E199=1,AND(P199&lt;=0,I199&gt;0)),1,0)</f>
        <v>0</v>
      </c>
      <c r="S199" s="15" t="n">
        <f aca="false">IF(L199&gt;0,1,0)</f>
        <v>0</v>
      </c>
    </row>
    <row r="200" customFormat="false" ht="15" hidden="false" customHeight="false" outlineLevel="0" collapsed="false">
      <c r="A200" s="15" t="n">
        <v>199</v>
      </c>
      <c r="B200" s="15" t="n">
        <f aca="false">INT((A200-1)/12)+1</f>
        <v>17</v>
      </c>
      <c r="C200" s="15" t="n">
        <f aca="false">MIN(Inputs!$C$4+B200-1,99)</f>
        <v>90</v>
      </c>
      <c r="D200" s="55" t="n">
        <f aca="false">Inputs!$C$31</f>
        <v>0.08</v>
      </c>
      <c r="E200" s="15" t="n">
        <f aca="false">R199</f>
        <v>0</v>
      </c>
      <c r="F200" s="56" t="n">
        <f aca="false">Q199</f>
        <v>302061.224709915</v>
      </c>
      <c r="G200" s="56" t="n">
        <f aca="false">IF(AND(MOD(A200-1,12)=0,B200&lt;=Inputs!$C$7,E200=0),Inputs!$C$6,0)</f>
        <v>0</v>
      </c>
      <c r="H200" s="56" t="n">
        <f aca="false">IF(B200=1,G200*Inputs!$C$9,0)</f>
        <v>0</v>
      </c>
      <c r="I200" s="56" t="n">
        <f aca="false">I199+G200</f>
        <v>120000</v>
      </c>
      <c r="J200" s="56" t="n">
        <f aca="false">(F200+G200+H200)*((1+D200)^(1/12)-1)</f>
        <v>1943.4710148481</v>
      </c>
      <c r="K200" s="56" t="n">
        <f aca="false">(F200+G200+H200+J200)*(Inputs!$C$14+IF(B200&lt;=10,Inputs!$C$12,Inputs!$C$13))/12</f>
        <v>152.002347862381</v>
      </c>
      <c r="L200" s="56" t="n">
        <f aca="false">IF(OR(E200=1,A200&lt;=Inputs!$C$15),0,MAX(Inputs!$C$8*I200-(F200+G200+H200+J200-K200),0))</f>
        <v>0</v>
      </c>
      <c r="M200" s="56" t="n">
        <f aca="false">L200*INDEX(Rates!$B$2:$C$101,C200+1,IF(Inputs!$C$5="Male",1,2))/1000/12*Inputs!$C$16</f>
        <v>0</v>
      </c>
      <c r="N200" s="56" t="n">
        <f aca="false">IF($V$1=1,MAX(F200+G200+H200+J200-K200-M200,0)*Inputs!$C$22/12,0)</f>
        <v>0</v>
      </c>
      <c r="O200" s="56" t="n">
        <f aca="false">IF(AND(MOD(A200,12)=0,B200&gt;=Inputs!$C$18),MAX(F200+G200+H200+J200-K200-M200-N200,0)*Inputs!$C$17,0)</f>
        <v>0</v>
      </c>
      <c r="P200" s="56" t="n">
        <f aca="false">F200+G200+H200+J200-K200-M200-N200+O200</f>
        <v>303852.6933769</v>
      </c>
      <c r="Q200" s="56" t="n">
        <f aca="false">IF(OR(E200=1,P200&lt;=0),0,P200)</f>
        <v>303852.6933769</v>
      </c>
      <c r="R200" s="15" t="n">
        <f aca="false">IF(OR(E200=1,AND(P200&lt;=0,I200&gt;0)),1,0)</f>
        <v>0</v>
      </c>
      <c r="S200" s="15" t="n">
        <f aca="false">IF(L200&gt;0,1,0)</f>
        <v>0</v>
      </c>
    </row>
    <row r="201" customFormat="false" ht="15" hidden="false" customHeight="false" outlineLevel="0" collapsed="false">
      <c r="A201" s="15" t="n">
        <v>200</v>
      </c>
      <c r="B201" s="15" t="n">
        <f aca="false">INT((A201-1)/12)+1</f>
        <v>17</v>
      </c>
      <c r="C201" s="15" t="n">
        <f aca="false">MIN(Inputs!$C$4+B201-1,99)</f>
        <v>90</v>
      </c>
      <c r="D201" s="55" t="n">
        <f aca="false">Inputs!$C$31</f>
        <v>0.08</v>
      </c>
      <c r="E201" s="15" t="n">
        <f aca="false">R200</f>
        <v>0</v>
      </c>
      <c r="F201" s="56" t="n">
        <f aca="false">Q200</f>
        <v>303852.6933769</v>
      </c>
      <c r="G201" s="56" t="n">
        <f aca="false">IF(AND(MOD(A201-1,12)=0,B201&lt;=Inputs!$C$7,E201=0),Inputs!$C$6,0)</f>
        <v>0</v>
      </c>
      <c r="H201" s="56" t="n">
        <f aca="false">IF(B201=1,G201*Inputs!$C$9,0)</f>
        <v>0</v>
      </c>
      <c r="I201" s="56" t="n">
        <f aca="false">I200+G201</f>
        <v>120000</v>
      </c>
      <c r="J201" s="56" t="n">
        <f aca="false">(F201+G201+H201)*((1+D201)^(1/12)-1)</f>
        <v>1954.99737819262</v>
      </c>
      <c r="K201" s="56" t="n">
        <f aca="false">(F201+G201+H201+J201)*(Inputs!$C$14+IF(B201&lt;=10,Inputs!$C$12,Inputs!$C$13))/12</f>
        <v>152.903845377547</v>
      </c>
      <c r="L201" s="56" t="n">
        <f aca="false">IF(OR(E201=1,A201&lt;=Inputs!$C$15),0,MAX(Inputs!$C$8*I201-(F201+G201+H201+J201-K201),0))</f>
        <v>0</v>
      </c>
      <c r="M201" s="56" t="n">
        <f aca="false">L201*INDEX(Rates!$B$2:$C$101,C201+1,IF(Inputs!$C$5="Male",1,2))/1000/12*Inputs!$C$16</f>
        <v>0</v>
      </c>
      <c r="N201" s="56" t="n">
        <f aca="false">IF($V$1=1,MAX(F201+G201+H201+J201-K201-M201,0)*Inputs!$C$22/12,0)</f>
        <v>0</v>
      </c>
      <c r="O201" s="56" t="n">
        <f aca="false">IF(AND(MOD(A201,12)=0,B201&gt;=Inputs!$C$18),MAX(F201+G201+H201+J201-K201-M201-N201,0)*Inputs!$C$17,0)</f>
        <v>0</v>
      </c>
      <c r="P201" s="56" t="n">
        <f aca="false">F201+G201+H201+J201-K201-M201-N201+O201</f>
        <v>305654.786909716</v>
      </c>
      <c r="Q201" s="56" t="n">
        <f aca="false">IF(OR(E201=1,P201&lt;=0),0,P201)</f>
        <v>305654.786909716</v>
      </c>
      <c r="R201" s="15" t="n">
        <f aca="false">IF(OR(E201=1,AND(P201&lt;=0,I201&gt;0)),1,0)</f>
        <v>0</v>
      </c>
      <c r="S201" s="15" t="n">
        <f aca="false">IF(L201&gt;0,1,0)</f>
        <v>0</v>
      </c>
    </row>
    <row r="202" customFormat="false" ht="15" hidden="false" customHeight="false" outlineLevel="0" collapsed="false">
      <c r="A202" s="15" t="n">
        <v>201</v>
      </c>
      <c r="B202" s="15" t="n">
        <f aca="false">INT((A202-1)/12)+1</f>
        <v>17</v>
      </c>
      <c r="C202" s="15" t="n">
        <f aca="false">MIN(Inputs!$C$4+B202-1,99)</f>
        <v>90</v>
      </c>
      <c r="D202" s="55" t="n">
        <f aca="false">Inputs!$C$31</f>
        <v>0.08</v>
      </c>
      <c r="E202" s="15" t="n">
        <f aca="false">R201</f>
        <v>0</v>
      </c>
      <c r="F202" s="56" t="n">
        <f aca="false">Q201</f>
        <v>305654.786909716</v>
      </c>
      <c r="G202" s="56" t="n">
        <f aca="false">IF(AND(MOD(A202-1,12)=0,B202&lt;=Inputs!$C$7,E202=0),Inputs!$C$6,0)</f>
        <v>0</v>
      </c>
      <c r="H202" s="56" t="n">
        <f aca="false">IF(B202=1,G202*Inputs!$C$9,0)</f>
        <v>0</v>
      </c>
      <c r="I202" s="56" t="n">
        <f aca="false">I201+G202</f>
        <v>120000</v>
      </c>
      <c r="J202" s="56" t="n">
        <f aca="false">(F202+G202+H202)*((1+D202)^(1/12)-1)</f>
        <v>1966.59210224379</v>
      </c>
      <c r="K202" s="56" t="n">
        <f aca="false">(F202+G202+H202+J202)*(Inputs!$C$14+IF(B202&lt;=10,Inputs!$C$12,Inputs!$C$13))/12</f>
        <v>153.81068950598</v>
      </c>
      <c r="L202" s="56" t="n">
        <f aca="false">IF(OR(E202=1,A202&lt;=Inputs!$C$15),0,MAX(Inputs!$C$8*I202-(F202+G202+H202+J202-K202),0))</f>
        <v>0</v>
      </c>
      <c r="M202" s="56" t="n">
        <f aca="false">L202*INDEX(Rates!$B$2:$C$101,C202+1,IF(Inputs!$C$5="Male",1,2))/1000/12*Inputs!$C$16</f>
        <v>0</v>
      </c>
      <c r="N202" s="56" t="n">
        <f aca="false">IF($V$1=1,MAX(F202+G202+H202+J202-K202-M202,0)*Inputs!$C$22/12,0)</f>
        <v>0</v>
      </c>
      <c r="O202" s="56" t="n">
        <f aca="false">IF(AND(MOD(A202,12)=0,B202&gt;=Inputs!$C$18),MAX(F202+G202+H202+J202-K202-M202-N202,0)*Inputs!$C$17,0)</f>
        <v>0</v>
      </c>
      <c r="P202" s="56" t="n">
        <f aca="false">F202+G202+H202+J202-K202-M202-N202+O202</f>
        <v>307467.568322453</v>
      </c>
      <c r="Q202" s="56" t="n">
        <f aca="false">IF(OR(E202=1,P202&lt;=0),0,P202)</f>
        <v>307467.568322453</v>
      </c>
      <c r="R202" s="15" t="n">
        <f aca="false">IF(OR(E202=1,AND(P202&lt;=0,I202&gt;0)),1,0)</f>
        <v>0</v>
      </c>
      <c r="S202" s="15" t="n">
        <f aca="false">IF(L202&gt;0,1,0)</f>
        <v>0</v>
      </c>
    </row>
    <row r="203" customFormat="false" ht="15" hidden="false" customHeight="false" outlineLevel="0" collapsed="false">
      <c r="A203" s="15" t="n">
        <v>202</v>
      </c>
      <c r="B203" s="15" t="n">
        <f aca="false">INT((A203-1)/12)+1</f>
        <v>17</v>
      </c>
      <c r="C203" s="15" t="n">
        <f aca="false">MIN(Inputs!$C$4+B203-1,99)</f>
        <v>90</v>
      </c>
      <c r="D203" s="55" t="n">
        <f aca="false">Inputs!$C$31</f>
        <v>0.08</v>
      </c>
      <c r="E203" s="15" t="n">
        <f aca="false">R202</f>
        <v>0</v>
      </c>
      <c r="F203" s="56" t="n">
        <f aca="false">Q202</f>
        <v>307467.568322453</v>
      </c>
      <c r="G203" s="56" t="n">
        <f aca="false">IF(AND(MOD(A203-1,12)=0,B203&lt;=Inputs!$C$7,E203=0),Inputs!$C$6,0)</f>
        <v>0</v>
      </c>
      <c r="H203" s="56" t="n">
        <f aca="false">IF(B203=1,G203*Inputs!$C$9,0)</f>
        <v>0</v>
      </c>
      <c r="I203" s="56" t="n">
        <f aca="false">I202+G203</f>
        <v>120000</v>
      </c>
      <c r="J203" s="56" t="n">
        <f aca="false">(F203+G203+H203)*((1+D203)^(1/12)-1)</f>
        <v>1978.2555924362</v>
      </c>
      <c r="K203" s="56" t="n">
        <f aca="false">(F203+G203+H203+J203)*(Inputs!$C$14+IF(B203&lt;=10,Inputs!$C$12,Inputs!$C$13))/12</f>
        <v>154.722911957445</v>
      </c>
      <c r="L203" s="56" t="n">
        <f aca="false">IF(OR(E203=1,A203&lt;=Inputs!$C$15),0,MAX(Inputs!$C$8*I203-(F203+G203+H203+J203-K203),0))</f>
        <v>0</v>
      </c>
      <c r="M203" s="56" t="n">
        <f aca="false">L203*INDEX(Rates!$B$2:$C$101,C203+1,IF(Inputs!$C$5="Male",1,2))/1000/12*Inputs!$C$16</f>
        <v>0</v>
      </c>
      <c r="N203" s="56" t="n">
        <f aca="false">IF($V$1=1,MAX(F203+G203+H203+J203-K203-M203,0)*Inputs!$C$22/12,0)</f>
        <v>0</v>
      </c>
      <c r="O203" s="56" t="n">
        <f aca="false">IF(AND(MOD(A203,12)=0,B203&gt;=Inputs!$C$18),MAX(F203+G203+H203+J203-K203-M203-N203,0)*Inputs!$C$17,0)</f>
        <v>0</v>
      </c>
      <c r="P203" s="56" t="n">
        <f aca="false">F203+G203+H203+J203-K203-M203-N203+O203</f>
        <v>309291.101002932</v>
      </c>
      <c r="Q203" s="56" t="n">
        <f aca="false">IF(OR(E203=1,P203&lt;=0),0,P203)</f>
        <v>309291.101002932</v>
      </c>
      <c r="R203" s="15" t="n">
        <f aca="false">IF(OR(E203=1,AND(P203&lt;=0,I203&gt;0)),1,0)</f>
        <v>0</v>
      </c>
      <c r="S203" s="15" t="n">
        <f aca="false">IF(L203&gt;0,1,0)</f>
        <v>0</v>
      </c>
    </row>
    <row r="204" customFormat="false" ht="15" hidden="false" customHeight="false" outlineLevel="0" collapsed="false">
      <c r="A204" s="15" t="n">
        <v>203</v>
      </c>
      <c r="B204" s="15" t="n">
        <f aca="false">INT((A204-1)/12)+1</f>
        <v>17</v>
      </c>
      <c r="C204" s="15" t="n">
        <f aca="false">MIN(Inputs!$C$4+B204-1,99)</f>
        <v>90</v>
      </c>
      <c r="D204" s="55" t="n">
        <f aca="false">Inputs!$C$31</f>
        <v>0.08</v>
      </c>
      <c r="E204" s="15" t="n">
        <f aca="false">R203</f>
        <v>0</v>
      </c>
      <c r="F204" s="56" t="n">
        <f aca="false">Q203</f>
        <v>309291.101002932</v>
      </c>
      <c r="G204" s="56" t="n">
        <f aca="false">IF(AND(MOD(A204-1,12)=0,B204&lt;=Inputs!$C$7,E204=0),Inputs!$C$6,0)</f>
        <v>0</v>
      </c>
      <c r="H204" s="56" t="n">
        <f aca="false">IF(B204=1,G204*Inputs!$C$9,0)</f>
        <v>0</v>
      </c>
      <c r="I204" s="56" t="n">
        <f aca="false">I203+G204</f>
        <v>120000</v>
      </c>
      <c r="J204" s="56" t="n">
        <f aca="false">(F204+G204+H204)*((1+D204)^(1/12)-1)</f>
        <v>1989.98825660898</v>
      </c>
      <c r="K204" s="56" t="n">
        <f aca="false">(F204+G204+H204+J204)*(Inputs!$C$14+IF(B204&lt;=10,Inputs!$C$12,Inputs!$C$13))/12</f>
        <v>155.640544629771</v>
      </c>
      <c r="L204" s="56" t="n">
        <f aca="false">IF(OR(E204=1,A204&lt;=Inputs!$C$15),0,MAX(Inputs!$C$8*I204-(F204+G204+H204+J204-K204),0))</f>
        <v>0</v>
      </c>
      <c r="M204" s="56" t="n">
        <f aca="false">L204*INDEX(Rates!$B$2:$C$101,C204+1,IF(Inputs!$C$5="Male",1,2))/1000/12*Inputs!$C$16</f>
        <v>0</v>
      </c>
      <c r="N204" s="56" t="n">
        <f aca="false">IF($V$1=1,MAX(F204+G204+H204+J204-K204-M204,0)*Inputs!$C$22/12,0)</f>
        <v>0</v>
      </c>
      <c r="O204" s="56" t="n">
        <f aca="false">IF(AND(MOD(A204,12)=0,B204&gt;=Inputs!$C$18),MAX(F204+G204+H204+J204-K204-M204-N204,0)*Inputs!$C$17,0)</f>
        <v>0</v>
      </c>
      <c r="P204" s="56" t="n">
        <f aca="false">F204+G204+H204+J204-K204-M204-N204+O204</f>
        <v>311125.448714911</v>
      </c>
      <c r="Q204" s="56" t="n">
        <f aca="false">IF(OR(E204=1,P204&lt;=0),0,P204)</f>
        <v>311125.448714911</v>
      </c>
      <c r="R204" s="15" t="n">
        <f aca="false">IF(OR(E204=1,AND(P204&lt;=0,I204&gt;0)),1,0)</f>
        <v>0</v>
      </c>
      <c r="S204" s="15" t="n">
        <f aca="false">IF(L204&gt;0,1,0)</f>
        <v>0</v>
      </c>
    </row>
    <row r="205" customFormat="false" ht="15" hidden="false" customHeight="false" outlineLevel="0" collapsed="false">
      <c r="A205" s="15" t="n">
        <v>204</v>
      </c>
      <c r="B205" s="15" t="n">
        <f aca="false">INT((A205-1)/12)+1</f>
        <v>17</v>
      </c>
      <c r="C205" s="15" t="n">
        <f aca="false">MIN(Inputs!$C$4+B205-1,99)</f>
        <v>90</v>
      </c>
      <c r="D205" s="55" t="n">
        <f aca="false">Inputs!$C$31</f>
        <v>0.08</v>
      </c>
      <c r="E205" s="15" t="n">
        <f aca="false">R204</f>
        <v>0</v>
      </c>
      <c r="F205" s="56" t="n">
        <f aca="false">Q204</f>
        <v>311125.448714911</v>
      </c>
      <c r="G205" s="56" t="n">
        <f aca="false">IF(AND(MOD(A205-1,12)=0,B205&lt;=Inputs!$C$7,E205=0),Inputs!$C$6,0)</f>
        <v>0</v>
      </c>
      <c r="H205" s="56" t="n">
        <f aca="false">IF(B205=1,G205*Inputs!$C$9,0)</f>
        <v>0</v>
      </c>
      <c r="I205" s="56" t="n">
        <f aca="false">I204+G205</f>
        <v>120000</v>
      </c>
      <c r="J205" s="56" t="n">
        <f aca="false">(F205+G205+H205)*((1+D205)^(1/12)-1)</f>
        <v>2001.79050502007</v>
      </c>
      <c r="K205" s="56" t="n">
        <f aca="false">(F205+G205+H205+J205)*(Inputs!$C$14+IF(B205&lt;=10,Inputs!$C$12,Inputs!$C$13))/12</f>
        <v>156.563619609966</v>
      </c>
      <c r="L205" s="56" t="n">
        <f aca="false">IF(OR(E205=1,A205&lt;=Inputs!$C$15),0,MAX(Inputs!$C$8*I205-(F205+G205+H205+J205-K205),0))</f>
        <v>0</v>
      </c>
      <c r="M205" s="56" t="n">
        <f aca="false">L205*INDEX(Rates!$B$2:$C$101,C205+1,IF(Inputs!$C$5="Male",1,2))/1000/12*Inputs!$C$16</f>
        <v>0</v>
      </c>
      <c r="N205" s="56" t="n">
        <f aca="false">IF($V$1=1,MAX(F205+G205+H205+J205-K205-M205,0)*Inputs!$C$22/12,0)</f>
        <v>0</v>
      </c>
      <c r="O205" s="56" t="n">
        <f aca="false">IF(AND(MOD(A205,12)=0,B205&gt;=Inputs!$C$18),MAX(F205+G205+H205+J205-K205-M205-N205,0)*Inputs!$C$17,0)</f>
        <v>1564.85337800161</v>
      </c>
      <c r="P205" s="56" t="n">
        <f aca="false">F205+G205+H205+J205-K205-M205-N205+O205</f>
        <v>314535.528978323</v>
      </c>
      <c r="Q205" s="56" t="n">
        <f aca="false">IF(OR(E205=1,P205&lt;=0),0,P205)</f>
        <v>314535.528978323</v>
      </c>
      <c r="R205" s="15" t="n">
        <f aca="false">IF(OR(E205=1,AND(P205&lt;=0,I205&gt;0)),1,0)</f>
        <v>0</v>
      </c>
      <c r="S205" s="15" t="n">
        <f aca="false">IF(L205&gt;0,1,0)</f>
        <v>0</v>
      </c>
    </row>
    <row r="206" customFormat="false" ht="15" hidden="false" customHeight="false" outlineLevel="0" collapsed="false">
      <c r="A206" s="15" t="n">
        <v>205</v>
      </c>
      <c r="B206" s="15" t="n">
        <f aca="false">INT((A206-1)/12)+1</f>
        <v>18</v>
      </c>
      <c r="C206" s="15" t="n">
        <f aca="false">MIN(Inputs!$C$4+B206-1,99)</f>
        <v>91</v>
      </c>
      <c r="D206" s="55" t="n">
        <f aca="false">Inputs!$C$31</f>
        <v>0.08</v>
      </c>
      <c r="E206" s="15" t="n">
        <f aca="false">R205</f>
        <v>0</v>
      </c>
      <c r="F206" s="56" t="n">
        <f aca="false">Q205</f>
        <v>314535.528978323</v>
      </c>
      <c r="G206" s="56" t="n">
        <f aca="false">IF(AND(MOD(A206-1,12)=0,B206&lt;=Inputs!$C$7,E206=0),Inputs!$C$6,0)</f>
        <v>0</v>
      </c>
      <c r="H206" s="56" t="n">
        <f aca="false">IF(B206=1,G206*Inputs!$C$9,0)</f>
        <v>0</v>
      </c>
      <c r="I206" s="56" t="n">
        <f aca="false">I205+G206</f>
        <v>120000</v>
      </c>
      <c r="J206" s="56" t="n">
        <f aca="false">(F206+G206+H206)*((1+D206)^(1/12)-1)</f>
        <v>2023.73106411239</v>
      </c>
      <c r="K206" s="56" t="n">
        <f aca="false">(F206+G206+H206+J206)*(Inputs!$C$14+IF(B206&lt;=10,Inputs!$C$12,Inputs!$C$13))/12</f>
        <v>158.279630021218</v>
      </c>
      <c r="L206" s="56" t="n">
        <f aca="false">IF(OR(E206=1,A206&lt;=Inputs!$C$15),0,MAX(Inputs!$C$8*I206-(F206+G206+H206+J206-K206),0))</f>
        <v>0</v>
      </c>
      <c r="M206" s="56" t="n">
        <f aca="false">L206*INDEX(Rates!$B$2:$C$101,C206+1,IF(Inputs!$C$5="Male",1,2))/1000/12*Inputs!$C$16</f>
        <v>0</v>
      </c>
      <c r="N206" s="56" t="n">
        <f aca="false">IF($V$1=1,MAX(F206+G206+H206+J206-K206-M206,0)*Inputs!$C$22/12,0)</f>
        <v>0</v>
      </c>
      <c r="O206" s="56" t="n">
        <f aca="false">IF(AND(MOD(A206,12)=0,B206&gt;=Inputs!$C$18),MAX(F206+G206+H206+J206-K206-M206-N206,0)*Inputs!$C$17,0)</f>
        <v>0</v>
      </c>
      <c r="P206" s="56" t="n">
        <f aca="false">F206+G206+H206+J206-K206-M206-N206+O206</f>
        <v>316400.980412414</v>
      </c>
      <c r="Q206" s="56" t="n">
        <f aca="false">IF(OR(E206=1,P206&lt;=0),0,P206)</f>
        <v>316400.980412414</v>
      </c>
      <c r="R206" s="15" t="n">
        <f aca="false">IF(OR(E206=1,AND(P206&lt;=0,I206&gt;0)),1,0)</f>
        <v>0</v>
      </c>
      <c r="S206" s="15" t="n">
        <f aca="false">IF(L206&gt;0,1,0)</f>
        <v>0</v>
      </c>
    </row>
    <row r="207" customFormat="false" ht="15" hidden="false" customHeight="false" outlineLevel="0" collapsed="false">
      <c r="A207" s="15" t="n">
        <v>206</v>
      </c>
      <c r="B207" s="15" t="n">
        <f aca="false">INT((A207-1)/12)+1</f>
        <v>18</v>
      </c>
      <c r="C207" s="15" t="n">
        <f aca="false">MIN(Inputs!$C$4+B207-1,99)</f>
        <v>91</v>
      </c>
      <c r="D207" s="55" t="n">
        <f aca="false">Inputs!$C$31</f>
        <v>0.08</v>
      </c>
      <c r="E207" s="15" t="n">
        <f aca="false">R206</f>
        <v>0</v>
      </c>
      <c r="F207" s="56" t="n">
        <f aca="false">Q206</f>
        <v>316400.980412414</v>
      </c>
      <c r="G207" s="56" t="n">
        <f aca="false">IF(AND(MOD(A207-1,12)=0,B207&lt;=Inputs!$C$7,E207=0),Inputs!$C$6,0)</f>
        <v>0</v>
      </c>
      <c r="H207" s="56" t="n">
        <f aca="false">IF(B207=1,G207*Inputs!$C$9,0)</f>
        <v>0</v>
      </c>
      <c r="I207" s="56" t="n">
        <f aca="false">I206+G207</f>
        <v>120000</v>
      </c>
      <c r="J207" s="56" t="n">
        <f aca="false">(F207+G207+H207)*((1+D207)^(1/12)-1)</f>
        <v>2035.73343480808</v>
      </c>
      <c r="K207" s="56" t="n">
        <f aca="false">(F207+G207+H207+J207)*(Inputs!$C$14+IF(B207&lt;=10,Inputs!$C$12,Inputs!$C$13))/12</f>
        <v>159.218356923611</v>
      </c>
      <c r="L207" s="56" t="n">
        <f aca="false">IF(OR(E207=1,A207&lt;=Inputs!$C$15),0,MAX(Inputs!$C$8*I207-(F207+G207+H207+J207-K207),0))</f>
        <v>0</v>
      </c>
      <c r="M207" s="56" t="n">
        <f aca="false">L207*INDEX(Rates!$B$2:$C$101,C207+1,IF(Inputs!$C$5="Male",1,2))/1000/12*Inputs!$C$16</f>
        <v>0</v>
      </c>
      <c r="N207" s="56" t="n">
        <f aca="false">IF($V$1=1,MAX(F207+G207+H207+J207-K207-M207,0)*Inputs!$C$22/12,0)</f>
        <v>0</v>
      </c>
      <c r="O207" s="56" t="n">
        <f aca="false">IF(AND(MOD(A207,12)=0,B207&gt;=Inputs!$C$18),MAX(F207+G207+H207+J207-K207-M207-N207,0)*Inputs!$C$17,0)</f>
        <v>0</v>
      </c>
      <c r="P207" s="56" t="n">
        <f aca="false">F207+G207+H207+J207-K207-M207-N207+O207</f>
        <v>318277.495490299</v>
      </c>
      <c r="Q207" s="56" t="n">
        <f aca="false">IF(OR(E207=1,P207&lt;=0),0,P207)</f>
        <v>318277.495490299</v>
      </c>
      <c r="R207" s="15" t="n">
        <f aca="false">IF(OR(E207=1,AND(P207&lt;=0,I207&gt;0)),1,0)</f>
        <v>0</v>
      </c>
      <c r="S207" s="15" t="n">
        <f aca="false">IF(L207&gt;0,1,0)</f>
        <v>0</v>
      </c>
    </row>
    <row r="208" customFormat="false" ht="15" hidden="false" customHeight="false" outlineLevel="0" collapsed="false">
      <c r="A208" s="15" t="n">
        <v>207</v>
      </c>
      <c r="B208" s="15" t="n">
        <f aca="false">INT((A208-1)/12)+1</f>
        <v>18</v>
      </c>
      <c r="C208" s="15" t="n">
        <f aca="false">MIN(Inputs!$C$4+B208-1,99)</f>
        <v>91</v>
      </c>
      <c r="D208" s="55" t="n">
        <f aca="false">Inputs!$C$31</f>
        <v>0.08</v>
      </c>
      <c r="E208" s="15" t="n">
        <f aca="false">R207</f>
        <v>0</v>
      </c>
      <c r="F208" s="56" t="n">
        <f aca="false">Q207</f>
        <v>318277.495490299</v>
      </c>
      <c r="G208" s="56" t="n">
        <f aca="false">IF(AND(MOD(A208-1,12)=0,B208&lt;=Inputs!$C$7,E208=0),Inputs!$C$6,0)</f>
        <v>0</v>
      </c>
      <c r="H208" s="56" t="n">
        <f aca="false">IF(B208=1,G208*Inputs!$C$9,0)</f>
        <v>0</v>
      </c>
      <c r="I208" s="56" t="n">
        <f aca="false">I207+G208</f>
        <v>120000</v>
      </c>
      <c r="J208" s="56" t="n">
        <f aca="false">(F208+G208+H208)*((1+D208)^(1/12)-1)</f>
        <v>2047.80698932106</v>
      </c>
      <c r="K208" s="56" t="n">
        <f aca="false">(F208+G208+H208+J208)*(Inputs!$C$14+IF(B208&lt;=10,Inputs!$C$12,Inputs!$C$13))/12</f>
        <v>160.16265123981</v>
      </c>
      <c r="L208" s="56" t="n">
        <f aca="false">IF(OR(E208=1,A208&lt;=Inputs!$C$15),0,MAX(Inputs!$C$8*I208-(F208+G208+H208+J208-K208),0))</f>
        <v>0</v>
      </c>
      <c r="M208" s="56" t="n">
        <f aca="false">L208*INDEX(Rates!$B$2:$C$101,C208+1,IF(Inputs!$C$5="Male",1,2))/1000/12*Inputs!$C$16</f>
        <v>0</v>
      </c>
      <c r="N208" s="56" t="n">
        <f aca="false">IF($V$1=1,MAX(F208+G208+H208+J208-K208-M208,0)*Inputs!$C$22/12,0)</f>
        <v>0</v>
      </c>
      <c r="O208" s="56" t="n">
        <f aca="false">IF(AND(MOD(A208,12)=0,B208&gt;=Inputs!$C$18),MAX(F208+G208+H208+J208-K208-M208-N208,0)*Inputs!$C$17,0)</f>
        <v>0</v>
      </c>
      <c r="P208" s="56" t="n">
        <f aca="false">F208+G208+H208+J208-K208-M208-N208+O208</f>
        <v>320165.13982838</v>
      </c>
      <c r="Q208" s="56" t="n">
        <f aca="false">IF(OR(E208=1,P208&lt;=0),0,P208)</f>
        <v>320165.13982838</v>
      </c>
      <c r="R208" s="15" t="n">
        <f aca="false">IF(OR(E208=1,AND(P208&lt;=0,I208&gt;0)),1,0)</f>
        <v>0</v>
      </c>
      <c r="S208" s="15" t="n">
        <f aca="false">IF(L208&gt;0,1,0)</f>
        <v>0</v>
      </c>
    </row>
    <row r="209" customFormat="false" ht="15" hidden="false" customHeight="false" outlineLevel="0" collapsed="false">
      <c r="A209" s="15" t="n">
        <v>208</v>
      </c>
      <c r="B209" s="15" t="n">
        <f aca="false">INT((A209-1)/12)+1</f>
        <v>18</v>
      </c>
      <c r="C209" s="15" t="n">
        <f aca="false">MIN(Inputs!$C$4+B209-1,99)</f>
        <v>91</v>
      </c>
      <c r="D209" s="55" t="n">
        <f aca="false">Inputs!$C$31</f>
        <v>0.08</v>
      </c>
      <c r="E209" s="15" t="n">
        <f aca="false">R208</f>
        <v>0</v>
      </c>
      <c r="F209" s="56" t="n">
        <f aca="false">Q208</f>
        <v>320165.13982838</v>
      </c>
      <c r="G209" s="56" t="n">
        <f aca="false">IF(AND(MOD(A209-1,12)=0,B209&lt;=Inputs!$C$7,E209=0),Inputs!$C$6,0)</f>
        <v>0</v>
      </c>
      <c r="H209" s="56" t="n">
        <f aca="false">IF(B209=1,G209*Inputs!$C$9,0)</f>
        <v>0</v>
      </c>
      <c r="I209" s="56" t="n">
        <f aca="false">I208+G209</f>
        <v>120000</v>
      </c>
      <c r="J209" s="56" t="n">
        <f aca="false">(F209+G209+H209)*((1+D209)^(1/12)-1)</f>
        <v>2059.95214982925</v>
      </c>
      <c r="K209" s="56" t="n">
        <f aca="false">(F209+G209+H209+J209)*(Inputs!$C$14+IF(B209&lt;=10,Inputs!$C$12,Inputs!$C$13))/12</f>
        <v>161.112545989105</v>
      </c>
      <c r="L209" s="56" t="n">
        <f aca="false">IF(OR(E209=1,A209&lt;=Inputs!$C$15),0,MAX(Inputs!$C$8*I209-(F209+G209+H209+J209-K209),0))</f>
        <v>0</v>
      </c>
      <c r="M209" s="56" t="n">
        <f aca="false">L209*INDEX(Rates!$B$2:$C$101,C209+1,IF(Inputs!$C$5="Male",1,2))/1000/12*Inputs!$C$16</f>
        <v>0</v>
      </c>
      <c r="N209" s="56" t="n">
        <f aca="false">IF($V$1=1,MAX(F209+G209+H209+J209-K209-M209,0)*Inputs!$C$22/12,0)</f>
        <v>0</v>
      </c>
      <c r="O209" s="56" t="n">
        <f aca="false">IF(AND(MOD(A209,12)=0,B209&gt;=Inputs!$C$18),MAX(F209+G209+H209+J209-K209-M209-N209,0)*Inputs!$C$17,0)</f>
        <v>0</v>
      </c>
      <c r="P209" s="56" t="n">
        <f aca="false">F209+G209+H209+J209-K209-M209-N209+O209</f>
        <v>322063.97943222</v>
      </c>
      <c r="Q209" s="56" t="n">
        <f aca="false">IF(OR(E209=1,P209&lt;=0),0,P209)</f>
        <v>322063.97943222</v>
      </c>
      <c r="R209" s="15" t="n">
        <f aca="false">IF(OR(E209=1,AND(P209&lt;=0,I209&gt;0)),1,0)</f>
        <v>0</v>
      </c>
      <c r="S209" s="15" t="n">
        <f aca="false">IF(L209&gt;0,1,0)</f>
        <v>0</v>
      </c>
    </row>
    <row r="210" customFormat="false" ht="15" hidden="false" customHeight="false" outlineLevel="0" collapsed="false">
      <c r="A210" s="15" t="n">
        <v>209</v>
      </c>
      <c r="B210" s="15" t="n">
        <f aca="false">INT((A210-1)/12)+1</f>
        <v>18</v>
      </c>
      <c r="C210" s="15" t="n">
        <f aca="false">MIN(Inputs!$C$4+B210-1,99)</f>
        <v>91</v>
      </c>
      <c r="D210" s="55" t="n">
        <f aca="false">Inputs!$C$31</f>
        <v>0.08</v>
      </c>
      <c r="E210" s="15" t="n">
        <f aca="false">R209</f>
        <v>0</v>
      </c>
      <c r="F210" s="56" t="n">
        <f aca="false">Q209</f>
        <v>322063.97943222</v>
      </c>
      <c r="G210" s="56" t="n">
        <f aca="false">IF(AND(MOD(A210-1,12)=0,B210&lt;=Inputs!$C$7,E210=0),Inputs!$C$6,0)</f>
        <v>0</v>
      </c>
      <c r="H210" s="56" t="n">
        <f aca="false">IF(B210=1,G210*Inputs!$C$9,0)</f>
        <v>0</v>
      </c>
      <c r="I210" s="56" t="n">
        <f aca="false">I209+G210</f>
        <v>120000</v>
      </c>
      <c r="J210" s="56" t="n">
        <f aca="false">(F210+G210+H210)*((1+D210)^(1/12)-1)</f>
        <v>2072.16934101443</v>
      </c>
      <c r="K210" s="56" t="n">
        <f aca="false">(F210+G210+H210+J210)*(Inputs!$C$14+IF(B210&lt;=10,Inputs!$C$12,Inputs!$C$13))/12</f>
        <v>162.068074386617</v>
      </c>
      <c r="L210" s="56" t="n">
        <f aca="false">IF(OR(E210=1,A210&lt;=Inputs!$C$15),0,MAX(Inputs!$C$8*I210-(F210+G210+H210+J210-K210),0))</f>
        <v>0</v>
      </c>
      <c r="M210" s="56" t="n">
        <f aca="false">L210*INDEX(Rates!$B$2:$C$101,C210+1,IF(Inputs!$C$5="Male",1,2))/1000/12*Inputs!$C$16</f>
        <v>0</v>
      </c>
      <c r="N210" s="56" t="n">
        <f aca="false">IF($V$1=1,MAX(F210+G210+H210+J210-K210-M210,0)*Inputs!$C$22/12,0)</f>
        <v>0</v>
      </c>
      <c r="O210" s="56" t="n">
        <f aca="false">IF(AND(MOD(A210,12)=0,B210&gt;=Inputs!$C$18),MAX(F210+G210+H210+J210-K210-M210-N210,0)*Inputs!$C$17,0)</f>
        <v>0</v>
      </c>
      <c r="P210" s="56" t="n">
        <f aca="false">F210+G210+H210+J210-K210-M210-N210+O210</f>
        <v>323974.080698848</v>
      </c>
      <c r="Q210" s="56" t="n">
        <f aca="false">IF(OR(E210=1,P210&lt;=0),0,P210)</f>
        <v>323974.080698848</v>
      </c>
      <c r="R210" s="15" t="n">
        <f aca="false">IF(OR(E210=1,AND(P210&lt;=0,I210&gt;0)),1,0)</f>
        <v>0</v>
      </c>
      <c r="S210" s="15" t="n">
        <f aca="false">IF(L210&gt;0,1,0)</f>
        <v>0</v>
      </c>
    </row>
    <row r="211" customFormat="false" ht="15" hidden="false" customHeight="false" outlineLevel="0" collapsed="false">
      <c r="A211" s="15" t="n">
        <v>210</v>
      </c>
      <c r="B211" s="15" t="n">
        <f aca="false">INT((A211-1)/12)+1</f>
        <v>18</v>
      </c>
      <c r="C211" s="15" t="n">
        <f aca="false">MIN(Inputs!$C$4+B211-1,99)</f>
        <v>91</v>
      </c>
      <c r="D211" s="55" t="n">
        <f aca="false">Inputs!$C$31</f>
        <v>0.08</v>
      </c>
      <c r="E211" s="15" t="n">
        <f aca="false">R210</f>
        <v>0</v>
      </c>
      <c r="F211" s="56" t="n">
        <f aca="false">Q210</f>
        <v>323974.080698848</v>
      </c>
      <c r="G211" s="56" t="n">
        <f aca="false">IF(AND(MOD(A211-1,12)=0,B211&lt;=Inputs!$C$7,E211=0),Inputs!$C$6,0)</f>
        <v>0</v>
      </c>
      <c r="H211" s="56" t="n">
        <f aca="false">IF(B211=1,G211*Inputs!$C$9,0)</f>
        <v>0</v>
      </c>
      <c r="I211" s="56" t="n">
        <f aca="false">I210+G211</f>
        <v>120000</v>
      </c>
      <c r="J211" s="56" t="n">
        <f aca="false">(F211+G211+H211)*((1+D211)^(1/12)-1)</f>
        <v>2084.45899007707</v>
      </c>
      <c r="K211" s="56" t="n">
        <f aca="false">(F211+G211+H211+J211)*(Inputs!$C$14+IF(B211&lt;=10,Inputs!$C$12,Inputs!$C$13))/12</f>
        <v>163.029269844462</v>
      </c>
      <c r="L211" s="56" t="n">
        <f aca="false">IF(OR(E211=1,A211&lt;=Inputs!$C$15),0,MAX(Inputs!$C$8*I211-(F211+G211+H211+J211-K211),0))</f>
        <v>0</v>
      </c>
      <c r="M211" s="56" t="n">
        <f aca="false">L211*INDEX(Rates!$B$2:$C$101,C211+1,IF(Inputs!$C$5="Male",1,2))/1000/12*Inputs!$C$16</f>
        <v>0</v>
      </c>
      <c r="N211" s="56" t="n">
        <f aca="false">IF($V$1=1,MAX(F211+G211+H211+J211-K211-M211,0)*Inputs!$C$22/12,0)</f>
        <v>0</v>
      </c>
      <c r="O211" s="56" t="n">
        <f aca="false">IF(AND(MOD(A211,12)=0,B211&gt;=Inputs!$C$18),MAX(F211+G211+H211+J211-K211-M211-N211,0)*Inputs!$C$17,0)</f>
        <v>0</v>
      </c>
      <c r="P211" s="56" t="n">
        <f aca="false">F211+G211+H211+J211-K211-M211-N211+O211</f>
        <v>325895.51041908</v>
      </c>
      <c r="Q211" s="56" t="n">
        <f aca="false">IF(OR(E211=1,P211&lt;=0),0,P211)</f>
        <v>325895.51041908</v>
      </c>
      <c r="R211" s="15" t="n">
        <f aca="false">IF(OR(E211=1,AND(P211&lt;=0,I211&gt;0)),1,0)</f>
        <v>0</v>
      </c>
      <c r="S211" s="15" t="n">
        <f aca="false">IF(L211&gt;0,1,0)</f>
        <v>0</v>
      </c>
    </row>
    <row r="212" customFormat="false" ht="15" hidden="false" customHeight="false" outlineLevel="0" collapsed="false">
      <c r="A212" s="15" t="n">
        <v>211</v>
      </c>
      <c r="B212" s="15" t="n">
        <f aca="false">INT((A212-1)/12)+1</f>
        <v>18</v>
      </c>
      <c r="C212" s="15" t="n">
        <f aca="false">MIN(Inputs!$C$4+B212-1,99)</f>
        <v>91</v>
      </c>
      <c r="D212" s="55" t="n">
        <f aca="false">Inputs!$C$31</f>
        <v>0.08</v>
      </c>
      <c r="E212" s="15" t="n">
        <f aca="false">R211</f>
        <v>0</v>
      </c>
      <c r="F212" s="56" t="n">
        <f aca="false">Q211</f>
        <v>325895.51041908</v>
      </c>
      <c r="G212" s="56" t="n">
        <f aca="false">IF(AND(MOD(A212-1,12)=0,B212&lt;=Inputs!$C$7,E212=0),Inputs!$C$6,0)</f>
        <v>0</v>
      </c>
      <c r="H212" s="56" t="n">
        <f aca="false">IF(B212=1,G212*Inputs!$C$9,0)</f>
        <v>0</v>
      </c>
      <c r="I212" s="56" t="n">
        <f aca="false">I211+G212</f>
        <v>120000</v>
      </c>
      <c r="J212" s="56" t="n">
        <f aca="false">(F212+G212+H212)*((1+D212)^(1/12)-1)</f>
        <v>2096.8215267513</v>
      </c>
      <c r="K212" s="56" t="n">
        <f aca="false">(F212+G212+H212+J212)*(Inputs!$C$14+IF(B212&lt;=10,Inputs!$C$12,Inputs!$C$13))/12</f>
        <v>163.996165972916</v>
      </c>
      <c r="L212" s="56" t="n">
        <f aca="false">IF(OR(E212=1,A212&lt;=Inputs!$C$15),0,MAX(Inputs!$C$8*I212-(F212+G212+H212+J212-K212),0))</f>
        <v>0</v>
      </c>
      <c r="M212" s="56" t="n">
        <f aca="false">L212*INDEX(Rates!$B$2:$C$101,C212+1,IF(Inputs!$C$5="Male",1,2))/1000/12*Inputs!$C$16</f>
        <v>0</v>
      </c>
      <c r="N212" s="56" t="n">
        <f aca="false">IF($V$1=1,MAX(F212+G212+H212+J212-K212-M212,0)*Inputs!$C$22/12,0)</f>
        <v>0</v>
      </c>
      <c r="O212" s="56" t="n">
        <f aca="false">IF(AND(MOD(A212,12)=0,B212&gt;=Inputs!$C$18),MAX(F212+G212+H212+J212-K212-M212-N212,0)*Inputs!$C$17,0)</f>
        <v>0</v>
      </c>
      <c r="P212" s="56" t="n">
        <f aca="false">F212+G212+H212+J212-K212-M212-N212+O212</f>
        <v>327828.335779859</v>
      </c>
      <c r="Q212" s="56" t="n">
        <f aca="false">IF(OR(E212=1,P212&lt;=0),0,P212)</f>
        <v>327828.335779859</v>
      </c>
      <c r="R212" s="15" t="n">
        <f aca="false">IF(OR(E212=1,AND(P212&lt;=0,I212&gt;0)),1,0)</f>
        <v>0</v>
      </c>
      <c r="S212" s="15" t="n">
        <f aca="false">IF(L212&gt;0,1,0)</f>
        <v>0</v>
      </c>
    </row>
    <row r="213" customFormat="false" ht="15" hidden="false" customHeight="false" outlineLevel="0" collapsed="false">
      <c r="A213" s="15" t="n">
        <v>212</v>
      </c>
      <c r="B213" s="15" t="n">
        <f aca="false">INT((A213-1)/12)+1</f>
        <v>18</v>
      </c>
      <c r="C213" s="15" t="n">
        <f aca="false">MIN(Inputs!$C$4+B213-1,99)</f>
        <v>91</v>
      </c>
      <c r="D213" s="55" t="n">
        <f aca="false">Inputs!$C$31</f>
        <v>0.08</v>
      </c>
      <c r="E213" s="15" t="n">
        <f aca="false">R212</f>
        <v>0</v>
      </c>
      <c r="F213" s="56" t="n">
        <f aca="false">Q212</f>
        <v>327828.335779859</v>
      </c>
      <c r="G213" s="56" t="n">
        <f aca="false">IF(AND(MOD(A213-1,12)=0,B213&lt;=Inputs!$C$7,E213=0),Inputs!$C$6,0)</f>
        <v>0</v>
      </c>
      <c r="H213" s="56" t="n">
        <f aca="false">IF(B213=1,G213*Inputs!$C$9,0)</f>
        <v>0</v>
      </c>
      <c r="I213" s="56" t="n">
        <f aca="false">I212+G213</f>
        <v>120000</v>
      </c>
      <c r="J213" s="56" t="n">
        <f aca="false">(F213+G213+H213)*((1+D213)^(1/12)-1)</f>
        <v>2109.25738331993</v>
      </c>
      <c r="K213" s="56" t="n">
        <f aca="false">(F213+G213+H213+J213)*(Inputs!$C$14+IF(B213&lt;=10,Inputs!$C$12,Inputs!$C$13))/12</f>
        <v>164.968796581589</v>
      </c>
      <c r="L213" s="56" t="n">
        <f aca="false">IF(OR(E213=1,A213&lt;=Inputs!$C$15),0,MAX(Inputs!$C$8*I213-(F213+G213+H213+J213-K213),0))</f>
        <v>0</v>
      </c>
      <c r="M213" s="56" t="n">
        <f aca="false">L213*INDEX(Rates!$B$2:$C$101,C213+1,IF(Inputs!$C$5="Male",1,2))/1000/12*Inputs!$C$16</f>
        <v>0</v>
      </c>
      <c r="N213" s="56" t="n">
        <f aca="false">IF($V$1=1,MAX(F213+G213+H213+J213-K213-M213,0)*Inputs!$C$22/12,0)</f>
        <v>0</v>
      </c>
      <c r="O213" s="56" t="n">
        <f aca="false">IF(AND(MOD(A213,12)=0,B213&gt;=Inputs!$C$18),MAX(F213+G213+H213+J213-K213-M213-N213,0)*Inputs!$C$17,0)</f>
        <v>0</v>
      </c>
      <c r="P213" s="56" t="n">
        <f aca="false">F213+G213+H213+J213-K213-M213-N213+O213</f>
        <v>329772.624366597</v>
      </c>
      <c r="Q213" s="56" t="n">
        <f aca="false">IF(OR(E213=1,P213&lt;=0),0,P213)</f>
        <v>329772.624366597</v>
      </c>
      <c r="R213" s="15" t="n">
        <f aca="false">IF(OR(E213=1,AND(P213&lt;=0,I213&gt;0)),1,0)</f>
        <v>0</v>
      </c>
      <c r="S213" s="15" t="n">
        <f aca="false">IF(L213&gt;0,1,0)</f>
        <v>0</v>
      </c>
    </row>
    <row r="214" customFormat="false" ht="15" hidden="false" customHeight="false" outlineLevel="0" collapsed="false">
      <c r="A214" s="15" t="n">
        <v>213</v>
      </c>
      <c r="B214" s="15" t="n">
        <f aca="false">INT((A214-1)/12)+1</f>
        <v>18</v>
      </c>
      <c r="C214" s="15" t="n">
        <f aca="false">MIN(Inputs!$C$4+B214-1,99)</f>
        <v>91</v>
      </c>
      <c r="D214" s="55" t="n">
        <f aca="false">Inputs!$C$31</f>
        <v>0.08</v>
      </c>
      <c r="E214" s="15" t="n">
        <f aca="false">R213</f>
        <v>0</v>
      </c>
      <c r="F214" s="56" t="n">
        <f aca="false">Q213</f>
        <v>329772.624366597</v>
      </c>
      <c r="G214" s="56" t="n">
        <f aca="false">IF(AND(MOD(A214-1,12)=0,B214&lt;=Inputs!$C$7,E214=0),Inputs!$C$6,0)</f>
        <v>0</v>
      </c>
      <c r="H214" s="56" t="n">
        <f aca="false">IF(B214=1,G214*Inputs!$C$9,0)</f>
        <v>0</v>
      </c>
      <c r="I214" s="56" t="n">
        <f aca="false">I213+G214</f>
        <v>120000</v>
      </c>
      <c r="J214" s="56" t="n">
        <f aca="false">(F214+G214+H214)*((1+D214)^(1/12)-1)</f>
        <v>2121.76699462954</v>
      </c>
      <c r="K214" s="56" t="n">
        <f aca="false">(F214+G214+H214+J214)*(Inputs!$C$14+IF(B214&lt;=10,Inputs!$C$12,Inputs!$C$13))/12</f>
        <v>165.947195680613</v>
      </c>
      <c r="L214" s="56" t="n">
        <f aca="false">IF(OR(E214=1,A214&lt;=Inputs!$C$15),0,MAX(Inputs!$C$8*I214-(F214+G214+H214+J214-K214),0))</f>
        <v>0</v>
      </c>
      <c r="M214" s="56" t="n">
        <f aca="false">L214*INDEX(Rates!$B$2:$C$101,C214+1,IF(Inputs!$C$5="Male",1,2))/1000/12*Inputs!$C$16</f>
        <v>0</v>
      </c>
      <c r="N214" s="56" t="n">
        <f aca="false">IF($V$1=1,MAX(F214+G214+H214+J214-K214-M214,0)*Inputs!$C$22/12,0)</f>
        <v>0</v>
      </c>
      <c r="O214" s="56" t="n">
        <f aca="false">IF(AND(MOD(A214,12)=0,B214&gt;=Inputs!$C$18),MAX(F214+G214+H214+J214-K214-M214-N214,0)*Inputs!$C$17,0)</f>
        <v>0</v>
      </c>
      <c r="P214" s="56" t="n">
        <f aca="false">F214+G214+H214+J214-K214-M214-N214+O214</f>
        <v>331728.444165546</v>
      </c>
      <c r="Q214" s="56" t="n">
        <f aca="false">IF(OR(E214=1,P214&lt;=0),0,P214)</f>
        <v>331728.444165546</v>
      </c>
      <c r="R214" s="15" t="n">
        <f aca="false">IF(OR(E214=1,AND(P214&lt;=0,I214&gt;0)),1,0)</f>
        <v>0</v>
      </c>
      <c r="S214" s="15" t="n">
        <f aca="false">IF(L214&gt;0,1,0)</f>
        <v>0</v>
      </c>
    </row>
    <row r="215" customFormat="false" ht="15" hidden="false" customHeight="false" outlineLevel="0" collapsed="false">
      <c r="A215" s="15" t="n">
        <v>214</v>
      </c>
      <c r="B215" s="15" t="n">
        <f aca="false">INT((A215-1)/12)+1</f>
        <v>18</v>
      </c>
      <c r="C215" s="15" t="n">
        <f aca="false">MIN(Inputs!$C$4+B215-1,99)</f>
        <v>91</v>
      </c>
      <c r="D215" s="55" t="n">
        <f aca="false">Inputs!$C$31</f>
        <v>0.08</v>
      </c>
      <c r="E215" s="15" t="n">
        <f aca="false">R214</f>
        <v>0</v>
      </c>
      <c r="F215" s="56" t="n">
        <f aca="false">Q214</f>
        <v>331728.444165546</v>
      </c>
      <c r="G215" s="56" t="n">
        <f aca="false">IF(AND(MOD(A215-1,12)=0,B215&lt;=Inputs!$C$7,E215=0),Inputs!$C$6,0)</f>
        <v>0</v>
      </c>
      <c r="H215" s="56" t="n">
        <f aca="false">IF(B215=1,G215*Inputs!$C$9,0)</f>
        <v>0</v>
      </c>
      <c r="I215" s="56" t="n">
        <f aca="false">I214+G215</f>
        <v>120000</v>
      </c>
      <c r="J215" s="56" t="n">
        <f aca="false">(F215+G215+H215)*((1+D215)^(1/12)-1)</f>
        <v>2134.35079810571</v>
      </c>
      <c r="K215" s="56" t="n">
        <f aca="false">(F215+G215+H215+J215)*(Inputs!$C$14+IF(B215&lt;=10,Inputs!$C$12,Inputs!$C$13))/12</f>
        <v>166.931397481826</v>
      </c>
      <c r="L215" s="56" t="n">
        <f aca="false">IF(OR(E215=1,A215&lt;=Inputs!$C$15),0,MAX(Inputs!$C$8*I215-(F215+G215+H215+J215-K215),0))</f>
        <v>0</v>
      </c>
      <c r="M215" s="56" t="n">
        <f aca="false">L215*INDEX(Rates!$B$2:$C$101,C215+1,IF(Inputs!$C$5="Male",1,2))/1000/12*Inputs!$C$16</f>
        <v>0</v>
      </c>
      <c r="N215" s="56" t="n">
        <f aca="false">IF($V$1=1,MAX(F215+G215+H215+J215-K215-M215,0)*Inputs!$C$22/12,0)</f>
        <v>0</v>
      </c>
      <c r="O215" s="56" t="n">
        <f aca="false">IF(AND(MOD(A215,12)=0,B215&gt;=Inputs!$C$18),MAX(F215+G215+H215+J215-K215-M215-N215,0)*Inputs!$C$17,0)</f>
        <v>0</v>
      </c>
      <c r="P215" s="56" t="n">
        <f aca="false">F215+G215+H215+J215-K215-M215-N215+O215</f>
        <v>333695.86356617</v>
      </c>
      <c r="Q215" s="56" t="n">
        <f aca="false">IF(OR(E215=1,P215&lt;=0),0,P215)</f>
        <v>333695.86356617</v>
      </c>
      <c r="R215" s="15" t="n">
        <f aca="false">IF(OR(E215=1,AND(P215&lt;=0,I215&gt;0)),1,0)</f>
        <v>0</v>
      </c>
      <c r="S215" s="15" t="n">
        <f aca="false">IF(L215&gt;0,1,0)</f>
        <v>0</v>
      </c>
    </row>
    <row r="216" customFormat="false" ht="15" hidden="false" customHeight="false" outlineLevel="0" collapsed="false">
      <c r="A216" s="15" t="n">
        <v>215</v>
      </c>
      <c r="B216" s="15" t="n">
        <f aca="false">INT((A216-1)/12)+1</f>
        <v>18</v>
      </c>
      <c r="C216" s="15" t="n">
        <f aca="false">MIN(Inputs!$C$4+B216-1,99)</f>
        <v>91</v>
      </c>
      <c r="D216" s="55" t="n">
        <f aca="false">Inputs!$C$31</f>
        <v>0.08</v>
      </c>
      <c r="E216" s="15" t="n">
        <f aca="false">R215</f>
        <v>0</v>
      </c>
      <c r="F216" s="56" t="n">
        <f aca="false">Q215</f>
        <v>333695.86356617</v>
      </c>
      <c r="G216" s="56" t="n">
        <f aca="false">IF(AND(MOD(A216-1,12)=0,B216&lt;=Inputs!$C$7,E216=0),Inputs!$C$6,0)</f>
        <v>0</v>
      </c>
      <c r="H216" s="56" t="n">
        <f aca="false">IF(B216=1,G216*Inputs!$C$9,0)</f>
        <v>0</v>
      </c>
      <c r="I216" s="56" t="n">
        <f aca="false">I215+G216</f>
        <v>120000</v>
      </c>
      <c r="J216" s="56" t="n">
        <f aca="false">(F216+G216+H216)*((1+D216)^(1/12)-1)</f>
        <v>2147.00923376833</v>
      </c>
      <c r="K216" s="56" t="n">
        <f aca="false">(F216+G216+H216+J216)*(Inputs!$C$14+IF(B216&lt;=10,Inputs!$C$12,Inputs!$C$13))/12</f>
        <v>167.921436399969</v>
      </c>
      <c r="L216" s="56" t="n">
        <f aca="false">IF(OR(E216=1,A216&lt;=Inputs!$C$15),0,MAX(Inputs!$C$8*I216-(F216+G216+H216+J216-K216),0))</f>
        <v>0</v>
      </c>
      <c r="M216" s="56" t="n">
        <f aca="false">L216*INDEX(Rates!$B$2:$C$101,C216+1,IF(Inputs!$C$5="Male",1,2))/1000/12*Inputs!$C$16</f>
        <v>0</v>
      </c>
      <c r="N216" s="56" t="n">
        <f aca="false">IF($V$1=1,MAX(F216+G216+H216+J216-K216-M216,0)*Inputs!$C$22/12,0)</f>
        <v>0</v>
      </c>
      <c r="O216" s="56" t="n">
        <f aca="false">IF(AND(MOD(A216,12)=0,B216&gt;=Inputs!$C$18),MAX(F216+G216+H216+J216-K216-M216-N216,0)*Inputs!$C$17,0)</f>
        <v>0</v>
      </c>
      <c r="P216" s="56" t="n">
        <f aca="false">F216+G216+H216+J216-K216-M216-N216+O216</f>
        <v>335674.951363538</v>
      </c>
      <c r="Q216" s="56" t="n">
        <f aca="false">IF(OR(E216=1,P216&lt;=0),0,P216)</f>
        <v>335674.951363538</v>
      </c>
      <c r="R216" s="15" t="n">
        <f aca="false">IF(OR(E216=1,AND(P216&lt;=0,I216&gt;0)),1,0)</f>
        <v>0</v>
      </c>
      <c r="S216" s="15" t="n">
        <f aca="false">IF(L216&gt;0,1,0)</f>
        <v>0</v>
      </c>
    </row>
    <row r="217" customFormat="false" ht="15" hidden="false" customHeight="false" outlineLevel="0" collapsed="false">
      <c r="A217" s="15" t="n">
        <v>216</v>
      </c>
      <c r="B217" s="15" t="n">
        <f aca="false">INT((A217-1)/12)+1</f>
        <v>18</v>
      </c>
      <c r="C217" s="15" t="n">
        <f aca="false">MIN(Inputs!$C$4+B217-1,99)</f>
        <v>91</v>
      </c>
      <c r="D217" s="55" t="n">
        <f aca="false">Inputs!$C$31</f>
        <v>0.08</v>
      </c>
      <c r="E217" s="15" t="n">
        <f aca="false">R216</f>
        <v>0</v>
      </c>
      <c r="F217" s="56" t="n">
        <f aca="false">Q216</f>
        <v>335674.951363538</v>
      </c>
      <c r="G217" s="56" t="n">
        <f aca="false">IF(AND(MOD(A217-1,12)=0,B217&lt;=Inputs!$C$7,E217=0),Inputs!$C$6,0)</f>
        <v>0</v>
      </c>
      <c r="H217" s="56" t="n">
        <f aca="false">IF(B217=1,G217*Inputs!$C$9,0)</f>
        <v>0</v>
      </c>
      <c r="I217" s="56" t="n">
        <f aca="false">I216+G217</f>
        <v>120000</v>
      </c>
      <c r="J217" s="56" t="n">
        <f aca="false">(F217+G217+H217)*((1+D217)^(1/12)-1)</f>
        <v>2159.74274424694</v>
      </c>
      <c r="K217" s="56" t="n">
        <f aca="false">(F217+G217+H217+J217)*(Inputs!$C$14+IF(B217&lt;=10,Inputs!$C$12,Inputs!$C$13))/12</f>
        <v>168.917347053893</v>
      </c>
      <c r="L217" s="56" t="n">
        <f aca="false">IF(OR(E217=1,A217&lt;=Inputs!$C$15),0,MAX(Inputs!$C$8*I217-(F217+G217+H217+J217-K217),0))</f>
        <v>0</v>
      </c>
      <c r="M217" s="56" t="n">
        <f aca="false">L217*INDEX(Rates!$B$2:$C$101,C217+1,IF(Inputs!$C$5="Male",1,2))/1000/12*Inputs!$C$16</f>
        <v>0</v>
      </c>
      <c r="N217" s="56" t="n">
        <f aca="false">IF($V$1=1,MAX(F217+G217+H217+J217-K217-M217,0)*Inputs!$C$22/12,0)</f>
        <v>0</v>
      </c>
      <c r="O217" s="56" t="n">
        <f aca="false">IF(AND(MOD(A217,12)=0,B217&gt;=Inputs!$C$18),MAX(F217+G217+H217+J217-K217-M217-N217,0)*Inputs!$C$17,0)</f>
        <v>1688.32888380366</v>
      </c>
      <c r="P217" s="56" t="n">
        <f aca="false">F217+G217+H217+J217-K217-M217-N217+O217</f>
        <v>339354.105644535</v>
      </c>
      <c r="Q217" s="56" t="n">
        <f aca="false">IF(OR(E217=1,P217&lt;=0),0,P217)</f>
        <v>339354.105644535</v>
      </c>
      <c r="R217" s="15" t="n">
        <f aca="false">IF(OR(E217=1,AND(P217&lt;=0,I217&gt;0)),1,0)</f>
        <v>0</v>
      </c>
      <c r="S217" s="15" t="n">
        <f aca="false">IF(L217&gt;0,1,0)</f>
        <v>0</v>
      </c>
    </row>
    <row r="218" customFormat="false" ht="15" hidden="false" customHeight="false" outlineLevel="0" collapsed="false">
      <c r="A218" s="15" t="n">
        <v>217</v>
      </c>
      <c r="B218" s="15" t="n">
        <f aca="false">INT((A218-1)/12)+1</f>
        <v>19</v>
      </c>
      <c r="C218" s="15" t="n">
        <f aca="false">MIN(Inputs!$C$4+B218-1,99)</f>
        <v>92</v>
      </c>
      <c r="D218" s="55" t="n">
        <f aca="false">Inputs!$C$31</f>
        <v>0.08</v>
      </c>
      <c r="E218" s="15" t="n">
        <f aca="false">R217</f>
        <v>0</v>
      </c>
      <c r="F218" s="56" t="n">
        <f aca="false">Q217</f>
        <v>339354.105644535</v>
      </c>
      <c r="G218" s="56" t="n">
        <f aca="false">IF(AND(MOD(A218-1,12)=0,B218&lt;=Inputs!$C$7,E218=0),Inputs!$C$6,0)</f>
        <v>0</v>
      </c>
      <c r="H218" s="56" t="n">
        <f aca="false">IF(B218=1,G218*Inputs!$C$9,0)</f>
        <v>0</v>
      </c>
      <c r="I218" s="56" t="n">
        <f aca="false">I217+G218</f>
        <v>120000</v>
      </c>
      <c r="J218" s="56" t="n">
        <f aca="false">(F218+G218+H218)*((1+D218)^(1/12)-1)</f>
        <v>2183.41453367022</v>
      </c>
      <c r="K218" s="56" t="n">
        <f aca="false">(F218+G218+H218+J218)*(Inputs!$C$14+IF(B218&lt;=10,Inputs!$C$12,Inputs!$C$13))/12</f>
        <v>170.768760089103</v>
      </c>
      <c r="L218" s="56" t="n">
        <f aca="false">IF(OR(E218=1,A218&lt;=Inputs!$C$15),0,MAX(Inputs!$C$8*I218-(F218+G218+H218+J218-K218),0))</f>
        <v>0</v>
      </c>
      <c r="M218" s="56" t="n">
        <f aca="false">L218*INDEX(Rates!$B$2:$C$101,C218+1,IF(Inputs!$C$5="Male",1,2))/1000/12*Inputs!$C$16</f>
        <v>0</v>
      </c>
      <c r="N218" s="56" t="n">
        <f aca="false">IF($V$1=1,MAX(F218+G218+H218+J218-K218-M218,0)*Inputs!$C$22/12,0)</f>
        <v>0</v>
      </c>
      <c r="O218" s="56" t="n">
        <f aca="false">IF(AND(MOD(A218,12)=0,B218&gt;=Inputs!$C$18),MAX(F218+G218+H218+J218-K218-M218-N218,0)*Inputs!$C$17,0)</f>
        <v>0</v>
      </c>
      <c r="P218" s="56" t="n">
        <f aca="false">F218+G218+H218+J218-K218-M218-N218+O218</f>
        <v>341366.751418116</v>
      </c>
      <c r="Q218" s="56" t="n">
        <f aca="false">IF(OR(E218=1,P218&lt;=0),0,P218)</f>
        <v>341366.751418116</v>
      </c>
      <c r="R218" s="15" t="n">
        <f aca="false">IF(OR(E218=1,AND(P218&lt;=0,I218&gt;0)),1,0)</f>
        <v>0</v>
      </c>
      <c r="S218" s="15" t="n">
        <f aca="false">IF(L218&gt;0,1,0)</f>
        <v>0</v>
      </c>
    </row>
    <row r="219" customFormat="false" ht="15" hidden="false" customHeight="false" outlineLevel="0" collapsed="false">
      <c r="A219" s="15" t="n">
        <v>218</v>
      </c>
      <c r="B219" s="15" t="n">
        <f aca="false">INT((A219-1)/12)+1</f>
        <v>19</v>
      </c>
      <c r="C219" s="15" t="n">
        <f aca="false">MIN(Inputs!$C$4+B219-1,99)</f>
        <v>92</v>
      </c>
      <c r="D219" s="55" t="n">
        <f aca="false">Inputs!$C$31</f>
        <v>0.08</v>
      </c>
      <c r="E219" s="15" t="n">
        <f aca="false">R218</f>
        <v>0</v>
      </c>
      <c r="F219" s="56" t="n">
        <f aca="false">Q218</f>
        <v>341366.751418116</v>
      </c>
      <c r="G219" s="56" t="n">
        <f aca="false">IF(AND(MOD(A219-1,12)=0,B219&lt;=Inputs!$C$7,E219=0),Inputs!$C$6,0)</f>
        <v>0</v>
      </c>
      <c r="H219" s="56" t="n">
        <f aca="false">IF(B219=1,G219*Inputs!$C$9,0)</f>
        <v>0</v>
      </c>
      <c r="I219" s="56" t="n">
        <f aca="false">I218+G219</f>
        <v>120000</v>
      </c>
      <c r="J219" s="56" t="n">
        <f aca="false">(F219+G219+H219)*((1+D219)^(1/12)-1)</f>
        <v>2196.36395717821</v>
      </c>
      <c r="K219" s="56" t="n">
        <f aca="false">(F219+G219+H219+J219)*(Inputs!$C$14+IF(B219&lt;=10,Inputs!$C$12,Inputs!$C$13))/12</f>
        <v>171.781557687647</v>
      </c>
      <c r="L219" s="56" t="n">
        <f aca="false">IF(OR(E219=1,A219&lt;=Inputs!$C$15),0,MAX(Inputs!$C$8*I219-(F219+G219+H219+J219-K219),0))</f>
        <v>0</v>
      </c>
      <c r="M219" s="56" t="n">
        <f aca="false">L219*INDEX(Rates!$B$2:$C$101,C219+1,IF(Inputs!$C$5="Male",1,2))/1000/12*Inputs!$C$16</f>
        <v>0</v>
      </c>
      <c r="N219" s="56" t="n">
        <f aca="false">IF($V$1=1,MAX(F219+G219+H219+J219-K219-M219,0)*Inputs!$C$22/12,0)</f>
        <v>0</v>
      </c>
      <c r="O219" s="56" t="n">
        <f aca="false">IF(AND(MOD(A219,12)=0,B219&gt;=Inputs!$C$18),MAX(F219+G219+H219+J219-K219-M219-N219,0)*Inputs!$C$17,0)</f>
        <v>0</v>
      </c>
      <c r="P219" s="56" t="n">
        <f aca="false">F219+G219+H219+J219-K219-M219-N219+O219</f>
        <v>343391.333817607</v>
      </c>
      <c r="Q219" s="56" t="n">
        <f aca="false">IF(OR(E219=1,P219&lt;=0),0,P219)</f>
        <v>343391.333817607</v>
      </c>
      <c r="R219" s="15" t="n">
        <f aca="false">IF(OR(E219=1,AND(P219&lt;=0,I219&gt;0)),1,0)</f>
        <v>0</v>
      </c>
      <c r="S219" s="15" t="n">
        <f aca="false">IF(L219&gt;0,1,0)</f>
        <v>0</v>
      </c>
    </row>
    <row r="220" customFormat="false" ht="15" hidden="false" customHeight="false" outlineLevel="0" collapsed="false">
      <c r="A220" s="15" t="n">
        <v>219</v>
      </c>
      <c r="B220" s="15" t="n">
        <f aca="false">INT((A220-1)/12)+1</f>
        <v>19</v>
      </c>
      <c r="C220" s="15" t="n">
        <f aca="false">MIN(Inputs!$C$4+B220-1,99)</f>
        <v>92</v>
      </c>
      <c r="D220" s="55" t="n">
        <f aca="false">Inputs!$C$31</f>
        <v>0.08</v>
      </c>
      <c r="E220" s="15" t="n">
        <f aca="false">R219</f>
        <v>0</v>
      </c>
      <c r="F220" s="56" t="n">
        <f aca="false">Q219</f>
        <v>343391.333817607</v>
      </c>
      <c r="G220" s="56" t="n">
        <f aca="false">IF(AND(MOD(A220-1,12)=0,B220&lt;=Inputs!$C$7,E220=0),Inputs!$C$6,0)</f>
        <v>0</v>
      </c>
      <c r="H220" s="56" t="n">
        <f aca="false">IF(B220=1,G220*Inputs!$C$9,0)</f>
        <v>0</v>
      </c>
      <c r="I220" s="56" t="n">
        <f aca="false">I219+G220</f>
        <v>120000</v>
      </c>
      <c r="J220" s="56" t="n">
        <f aca="false">(F220+G220+H220)*((1+D220)^(1/12)-1)</f>
        <v>2209.39018129672</v>
      </c>
      <c r="K220" s="56" t="n">
        <f aca="false">(F220+G220+H220+J220)*(Inputs!$C$14+IF(B220&lt;=10,Inputs!$C$12,Inputs!$C$13))/12</f>
        <v>172.800361999452</v>
      </c>
      <c r="L220" s="56" t="n">
        <f aca="false">IF(OR(E220=1,A220&lt;=Inputs!$C$15),0,MAX(Inputs!$C$8*I220-(F220+G220+H220+J220-K220),0))</f>
        <v>0</v>
      </c>
      <c r="M220" s="56" t="n">
        <f aca="false">L220*INDEX(Rates!$B$2:$C$101,C220+1,IF(Inputs!$C$5="Male",1,2))/1000/12*Inputs!$C$16</f>
        <v>0</v>
      </c>
      <c r="N220" s="56" t="n">
        <f aca="false">IF($V$1=1,MAX(F220+G220+H220+J220-K220-M220,0)*Inputs!$C$22/12,0)</f>
        <v>0</v>
      </c>
      <c r="O220" s="56" t="n">
        <f aca="false">IF(AND(MOD(A220,12)=0,B220&gt;=Inputs!$C$18),MAX(F220+G220+H220+J220-K220-M220-N220,0)*Inputs!$C$17,0)</f>
        <v>0</v>
      </c>
      <c r="P220" s="56" t="n">
        <f aca="false">F220+G220+H220+J220-K220-M220-N220+O220</f>
        <v>345427.923636904</v>
      </c>
      <c r="Q220" s="56" t="n">
        <f aca="false">IF(OR(E220=1,P220&lt;=0),0,P220)</f>
        <v>345427.923636904</v>
      </c>
      <c r="R220" s="15" t="n">
        <f aca="false">IF(OR(E220=1,AND(P220&lt;=0,I220&gt;0)),1,0)</f>
        <v>0</v>
      </c>
      <c r="S220" s="15" t="n">
        <f aca="false">IF(L220&gt;0,1,0)</f>
        <v>0</v>
      </c>
    </row>
    <row r="221" customFormat="false" ht="15" hidden="false" customHeight="false" outlineLevel="0" collapsed="false">
      <c r="A221" s="15" t="n">
        <v>220</v>
      </c>
      <c r="B221" s="15" t="n">
        <f aca="false">INT((A221-1)/12)+1</f>
        <v>19</v>
      </c>
      <c r="C221" s="15" t="n">
        <f aca="false">MIN(Inputs!$C$4+B221-1,99)</f>
        <v>92</v>
      </c>
      <c r="D221" s="55" t="n">
        <f aca="false">Inputs!$C$31</f>
        <v>0.08</v>
      </c>
      <c r="E221" s="15" t="n">
        <f aca="false">R220</f>
        <v>0</v>
      </c>
      <c r="F221" s="56" t="n">
        <f aca="false">Q220</f>
        <v>345427.923636904</v>
      </c>
      <c r="G221" s="56" t="n">
        <f aca="false">IF(AND(MOD(A221-1,12)=0,B221&lt;=Inputs!$C$7,E221=0),Inputs!$C$6,0)</f>
        <v>0</v>
      </c>
      <c r="H221" s="56" t="n">
        <f aca="false">IF(B221=1,G221*Inputs!$C$9,0)</f>
        <v>0</v>
      </c>
      <c r="I221" s="56" t="n">
        <f aca="false">I220+G221</f>
        <v>120000</v>
      </c>
      <c r="J221" s="56" t="n">
        <f aca="false">(F221+G221+H221)*((1+D221)^(1/12)-1)</f>
        <v>2222.49366151581</v>
      </c>
      <c r="K221" s="56" t="n">
        <f aca="false">(F221+G221+H221+J221)*(Inputs!$C$14+IF(B221&lt;=10,Inputs!$C$12,Inputs!$C$13))/12</f>
        <v>173.82520864921</v>
      </c>
      <c r="L221" s="56" t="n">
        <f aca="false">IF(OR(E221=1,A221&lt;=Inputs!$C$15),0,MAX(Inputs!$C$8*I221-(F221+G221+H221+J221-K221),0))</f>
        <v>0</v>
      </c>
      <c r="M221" s="56" t="n">
        <f aca="false">L221*INDEX(Rates!$B$2:$C$101,C221+1,IF(Inputs!$C$5="Male",1,2))/1000/12*Inputs!$C$16</f>
        <v>0</v>
      </c>
      <c r="N221" s="56" t="n">
        <f aca="false">IF($V$1=1,MAX(F221+G221+H221+J221-K221-M221,0)*Inputs!$C$22/12,0)</f>
        <v>0</v>
      </c>
      <c r="O221" s="56" t="n">
        <f aca="false">IF(AND(MOD(A221,12)=0,B221&gt;=Inputs!$C$18),MAX(F221+G221+H221+J221-K221-M221-N221,0)*Inputs!$C$17,0)</f>
        <v>0</v>
      </c>
      <c r="P221" s="56" t="n">
        <f aca="false">F221+G221+H221+J221-K221-M221-N221+O221</f>
        <v>347476.592089771</v>
      </c>
      <c r="Q221" s="56" t="n">
        <f aca="false">IF(OR(E221=1,P221&lt;=0),0,P221)</f>
        <v>347476.592089771</v>
      </c>
      <c r="R221" s="15" t="n">
        <f aca="false">IF(OR(E221=1,AND(P221&lt;=0,I221&gt;0)),1,0)</f>
        <v>0</v>
      </c>
      <c r="S221" s="15" t="n">
        <f aca="false">IF(L221&gt;0,1,0)</f>
        <v>0</v>
      </c>
    </row>
    <row r="222" customFormat="false" ht="15" hidden="false" customHeight="false" outlineLevel="0" collapsed="false">
      <c r="A222" s="15" t="n">
        <v>221</v>
      </c>
      <c r="B222" s="15" t="n">
        <f aca="false">INT((A222-1)/12)+1</f>
        <v>19</v>
      </c>
      <c r="C222" s="15" t="n">
        <f aca="false">MIN(Inputs!$C$4+B222-1,99)</f>
        <v>92</v>
      </c>
      <c r="D222" s="55" t="n">
        <f aca="false">Inputs!$C$31</f>
        <v>0.08</v>
      </c>
      <c r="E222" s="15" t="n">
        <f aca="false">R221</f>
        <v>0</v>
      </c>
      <c r="F222" s="56" t="n">
        <f aca="false">Q221</f>
        <v>347476.592089771</v>
      </c>
      <c r="G222" s="56" t="n">
        <f aca="false">IF(AND(MOD(A222-1,12)=0,B222&lt;=Inputs!$C$7,E222=0),Inputs!$C$6,0)</f>
        <v>0</v>
      </c>
      <c r="H222" s="56" t="n">
        <f aca="false">IF(B222=1,G222*Inputs!$C$9,0)</f>
        <v>0</v>
      </c>
      <c r="I222" s="56" t="n">
        <f aca="false">I221+G222</f>
        <v>120000</v>
      </c>
      <c r="J222" s="56" t="n">
        <f aca="false">(F222+G222+H222)*((1+D222)^(1/12)-1)</f>
        <v>2235.67485602696</v>
      </c>
      <c r="K222" s="56" t="n">
        <f aca="false">(F222+G222+H222+J222)*(Inputs!$C$14+IF(B222&lt;=10,Inputs!$C$12,Inputs!$C$13))/12</f>
        <v>174.856133472899</v>
      </c>
      <c r="L222" s="56" t="n">
        <f aca="false">IF(OR(E222=1,A222&lt;=Inputs!$C$15),0,MAX(Inputs!$C$8*I222-(F222+G222+H222+J222-K222),0))</f>
        <v>0</v>
      </c>
      <c r="M222" s="56" t="n">
        <f aca="false">L222*INDEX(Rates!$B$2:$C$101,C222+1,IF(Inputs!$C$5="Male",1,2))/1000/12*Inputs!$C$16</f>
        <v>0</v>
      </c>
      <c r="N222" s="56" t="n">
        <f aca="false">IF($V$1=1,MAX(F222+G222+H222+J222-K222-M222,0)*Inputs!$C$22/12,0)</f>
        <v>0</v>
      </c>
      <c r="O222" s="56" t="n">
        <f aca="false">IF(AND(MOD(A222,12)=0,B222&gt;=Inputs!$C$18),MAX(F222+G222+H222+J222-K222-M222-N222,0)*Inputs!$C$17,0)</f>
        <v>0</v>
      </c>
      <c r="P222" s="56" t="n">
        <f aca="false">F222+G222+H222+J222-K222-M222-N222+O222</f>
        <v>349537.410812325</v>
      </c>
      <c r="Q222" s="56" t="n">
        <f aca="false">IF(OR(E222=1,P222&lt;=0),0,P222)</f>
        <v>349537.410812325</v>
      </c>
      <c r="R222" s="15" t="n">
        <f aca="false">IF(OR(E222=1,AND(P222&lt;=0,I222&gt;0)),1,0)</f>
        <v>0</v>
      </c>
      <c r="S222" s="15" t="n">
        <f aca="false">IF(L222&gt;0,1,0)</f>
        <v>0</v>
      </c>
    </row>
    <row r="223" customFormat="false" ht="15" hidden="false" customHeight="false" outlineLevel="0" collapsed="false">
      <c r="A223" s="15" t="n">
        <v>222</v>
      </c>
      <c r="B223" s="15" t="n">
        <f aca="false">INT((A223-1)/12)+1</f>
        <v>19</v>
      </c>
      <c r="C223" s="15" t="n">
        <f aca="false">MIN(Inputs!$C$4+B223-1,99)</f>
        <v>92</v>
      </c>
      <c r="D223" s="55" t="n">
        <f aca="false">Inputs!$C$31</f>
        <v>0.08</v>
      </c>
      <c r="E223" s="15" t="n">
        <f aca="false">R222</f>
        <v>0</v>
      </c>
      <c r="F223" s="56" t="n">
        <f aca="false">Q222</f>
        <v>349537.410812325</v>
      </c>
      <c r="G223" s="56" t="n">
        <f aca="false">IF(AND(MOD(A223-1,12)=0,B223&lt;=Inputs!$C$7,E223=0),Inputs!$C$6,0)</f>
        <v>0</v>
      </c>
      <c r="H223" s="56" t="n">
        <f aca="false">IF(B223=1,G223*Inputs!$C$9,0)</f>
        <v>0</v>
      </c>
      <c r="I223" s="56" t="n">
        <f aca="false">I222+G223</f>
        <v>120000</v>
      </c>
      <c r="J223" s="56" t="n">
        <f aca="false">(F223+G223+H223)*((1+D223)^(1/12)-1)</f>
        <v>2248.93422573914</v>
      </c>
      <c r="K223" s="56" t="n">
        <f aca="false">(F223+G223+H223+J223)*(Inputs!$C$14+IF(B223&lt;=10,Inputs!$C$12,Inputs!$C$13))/12</f>
        <v>175.893172519032</v>
      </c>
      <c r="L223" s="56" t="n">
        <f aca="false">IF(OR(E223=1,A223&lt;=Inputs!$C$15),0,MAX(Inputs!$C$8*I223-(F223+G223+H223+J223-K223),0))</f>
        <v>0</v>
      </c>
      <c r="M223" s="56" t="n">
        <f aca="false">L223*INDEX(Rates!$B$2:$C$101,C223+1,IF(Inputs!$C$5="Male",1,2))/1000/12*Inputs!$C$16</f>
        <v>0</v>
      </c>
      <c r="N223" s="56" t="n">
        <f aca="false">IF($V$1=1,MAX(F223+G223+H223+J223-K223-M223,0)*Inputs!$C$22/12,0)</f>
        <v>0</v>
      </c>
      <c r="O223" s="56" t="n">
        <f aca="false">IF(AND(MOD(A223,12)=0,B223&gt;=Inputs!$C$18),MAX(F223+G223+H223+J223-K223-M223-N223,0)*Inputs!$C$17,0)</f>
        <v>0</v>
      </c>
      <c r="P223" s="56" t="n">
        <f aca="false">F223+G223+H223+J223-K223-M223-N223+O223</f>
        <v>351610.451865545</v>
      </c>
      <c r="Q223" s="56" t="n">
        <f aca="false">IF(OR(E223=1,P223&lt;=0),0,P223)</f>
        <v>351610.451865545</v>
      </c>
      <c r="R223" s="15" t="n">
        <f aca="false">IF(OR(E223=1,AND(P223&lt;=0,I223&gt;0)),1,0)</f>
        <v>0</v>
      </c>
      <c r="S223" s="15" t="n">
        <f aca="false">IF(L223&gt;0,1,0)</f>
        <v>0</v>
      </c>
    </row>
    <row r="224" customFormat="false" ht="15" hidden="false" customHeight="false" outlineLevel="0" collapsed="false">
      <c r="A224" s="15" t="n">
        <v>223</v>
      </c>
      <c r="B224" s="15" t="n">
        <f aca="false">INT((A224-1)/12)+1</f>
        <v>19</v>
      </c>
      <c r="C224" s="15" t="n">
        <f aca="false">MIN(Inputs!$C$4+B224-1,99)</f>
        <v>92</v>
      </c>
      <c r="D224" s="55" t="n">
        <f aca="false">Inputs!$C$31</f>
        <v>0.08</v>
      </c>
      <c r="E224" s="15" t="n">
        <f aca="false">R223</f>
        <v>0</v>
      </c>
      <c r="F224" s="56" t="n">
        <f aca="false">Q223</f>
        <v>351610.451865545</v>
      </c>
      <c r="G224" s="56" t="n">
        <f aca="false">IF(AND(MOD(A224-1,12)=0,B224&lt;=Inputs!$C$7,E224=0),Inputs!$C$6,0)</f>
        <v>0</v>
      </c>
      <c r="H224" s="56" t="n">
        <f aca="false">IF(B224=1,G224*Inputs!$C$9,0)</f>
        <v>0</v>
      </c>
      <c r="I224" s="56" t="n">
        <f aca="false">I223+G224</f>
        <v>120000</v>
      </c>
      <c r="J224" s="56" t="n">
        <f aca="false">(F224+G224+H224)*((1+D224)^(1/12)-1)</f>
        <v>2262.27223429483</v>
      </c>
      <c r="K224" s="56" t="n">
        <f aca="false">(F224+G224+H224+J224)*(Inputs!$C$14+IF(B224&lt;=10,Inputs!$C$12,Inputs!$C$13))/12</f>
        <v>176.93636204992</v>
      </c>
      <c r="L224" s="56" t="n">
        <f aca="false">IF(OR(E224=1,A224&lt;=Inputs!$C$15),0,MAX(Inputs!$C$8*I224-(F224+G224+H224+J224-K224),0))</f>
        <v>0</v>
      </c>
      <c r="M224" s="56" t="n">
        <f aca="false">L224*INDEX(Rates!$B$2:$C$101,C224+1,IF(Inputs!$C$5="Male",1,2))/1000/12*Inputs!$C$16</f>
        <v>0</v>
      </c>
      <c r="N224" s="56" t="n">
        <f aca="false">IF($V$1=1,MAX(F224+G224+H224+J224-K224-M224,0)*Inputs!$C$22/12,0)</f>
        <v>0</v>
      </c>
      <c r="O224" s="56" t="n">
        <f aca="false">IF(AND(MOD(A224,12)=0,B224&gt;=Inputs!$C$18),MAX(F224+G224+H224+J224-K224-M224-N224,0)*Inputs!$C$17,0)</f>
        <v>0</v>
      </c>
      <c r="P224" s="56" t="n">
        <f aca="false">F224+G224+H224+J224-K224-M224-N224+O224</f>
        <v>353695.78773779</v>
      </c>
      <c r="Q224" s="56" t="n">
        <f aca="false">IF(OR(E224=1,P224&lt;=0),0,P224)</f>
        <v>353695.78773779</v>
      </c>
      <c r="R224" s="15" t="n">
        <f aca="false">IF(OR(E224=1,AND(P224&lt;=0,I224&gt;0)),1,0)</f>
        <v>0</v>
      </c>
      <c r="S224" s="15" t="n">
        <f aca="false">IF(L224&gt;0,1,0)</f>
        <v>0</v>
      </c>
    </row>
    <row r="225" customFormat="false" ht="15" hidden="false" customHeight="false" outlineLevel="0" collapsed="false">
      <c r="A225" s="15" t="n">
        <v>224</v>
      </c>
      <c r="B225" s="15" t="n">
        <f aca="false">INT((A225-1)/12)+1</f>
        <v>19</v>
      </c>
      <c r="C225" s="15" t="n">
        <f aca="false">MIN(Inputs!$C$4+B225-1,99)</f>
        <v>92</v>
      </c>
      <c r="D225" s="55" t="n">
        <f aca="false">Inputs!$C$31</f>
        <v>0.08</v>
      </c>
      <c r="E225" s="15" t="n">
        <f aca="false">R224</f>
        <v>0</v>
      </c>
      <c r="F225" s="56" t="n">
        <f aca="false">Q224</f>
        <v>353695.78773779</v>
      </c>
      <c r="G225" s="56" t="n">
        <f aca="false">IF(AND(MOD(A225-1,12)=0,B225&lt;=Inputs!$C$7,E225=0),Inputs!$C$6,0)</f>
        <v>0</v>
      </c>
      <c r="H225" s="56" t="n">
        <f aca="false">IF(B225=1,G225*Inputs!$C$9,0)</f>
        <v>0</v>
      </c>
      <c r="I225" s="56" t="n">
        <f aca="false">I224+G225</f>
        <v>120000</v>
      </c>
      <c r="J225" s="56" t="n">
        <f aca="false">(F225+G225+H225)*((1+D225)^(1/12)-1)</f>
        <v>2275.68934808632</v>
      </c>
      <c r="K225" s="56" t="n">
        <f aca="false">(F225+G225+H225+J225)*(Inputs!$C$14+IF(B225&lt;=10,Inputs!$C$12,Inputs!$C$13))/12</f>
        <v>177.985738542938</v>
      </c>
      <c r="L225" s="56" t="n">
        <f aca="false">IF(OR(E225=1,A225&lt;=Inputs!$C$15),0,MAX(Inputs!$C$8*I225-(F225+G225+H225+J225-K225),0))</f>
        <v>0</v>
      </c>
      <c r="M225" s="56" t="n">
        <f aca="false">L225*INDEX(Rates!$B$2:$C$101,C225+1,IF(Inputs!$C$5="Male",1,2))/1000/12*Inputs!$C$16</f>
        <v>0</v>
      </c>
      <c r="N225" s="56" t="n">
        <f aca="false">IF($V$1=1,MAX(F225+G225+H225+J225-K225-M225,0)*Inputs!$C$22/12,0)</f>
        <v>0</v>
      </c>
      <c r="O225" s="56" t="n">
        <f aca="false">IF(AND(MOD(A225,12)=0,B225&gt;=Inputs!$C$18),MAX(F225+G225+H225+J225-K225-M225-N225,0)*Inputs!$C$17,0)</f>
        <v>0</v>
      </c>
      <c r="P225" s="56" t="n">
        <f aca="false">F225+G225+H225+J225-K225-M225-N225+O225</f>
        <v>355793.491347333</v>
      </c>
      <c r="Q225" s="56" t="n">
        <f aca="false">IF(OR(E225=1,P225&lt;=0),0,P225)</f>
        <v>355793.491347333</v>
      </c>
      <c r="R225" s="15" t="n">
        <f aca="false">IF(OR(E225=1,AND(P225&lt;=0,I225&gt;0)),1,0)</f>
        <v>0</v>
      </c>
      <c r="S225" s="15" t="n">
        <f aca="false">IF(L225&gt;0,1,0)</f>
        <v>0</v>
      </c>
    </row>
    <row r="226" customFormat="false" ht="15" hidden="false" customHeight="false" outlineLevel="0" collapsed="false">
      <c r="A226" s="15" t="n">
        <v>225</v>
      </c>
      <c r="B226" s="15" t="n">
        <f aca="false">INT((A226-1)/12)+1</f>
        <v>19</v>
      </c>
      <c r="C226" s="15" t="n">
        <f aca="false">MIN(Inputs!$C$4+B226-1,99)</f>
        <v>92</v>
      </c>
      <c r="D226" s="55" t="n">
        <f aca="false">Inputs!$C$31</f>
        <v>0.08</v>
      </c>
      <c r="E226" s="15" t="n">
        <f aca="false">R225</f>
        <v>0</v>
      </c>
      <c r="F226" s="56" t="n">
        <f aca="false">Q225</f>
        <v>355793.491347333</v>
      </c>
      <c r="G226" s="56" t="n">
        <f aca="false">IF(AND(MOD(A226-1,12)=0,B226&lt;=Inputs!$C$7,E226=0),Inputs!$C$6,0)</f>
        <v>0</v>
      </c>
      <c r="H226" s="56" t="n">
        <f aca="false">IF(B226=1,G226*Inputs!$C$9,0)</f>
        <v>0</v>
      </c>
      <c r="I226" s="56" t="n">
        <f aca="false">I225+G226</f>
        <v>120000</v>
      </c>
      <c r="J226" s="56" t="n">
        <f aca="false">(F226+G226+H226)*((1+D226)^(1/12)-1)</f>
        <v>2289.18603627199</v>
      </c>
      <c r="K226" s="56" t="n">
        <f aca="false">(F226+G226+H226+J226)*(Inputs!$C$14+IF(B226&lt;=10,Inputs!$C$12,Inputs!$C$13))/12</f>
        <v>179.041338691802</v>
      </c>
      <c r="L226" s="56" t="n">
        <f aca="false">IF(OR(E226=1,A226&lt;=Inputs!$C$15),0,MAX(Inputs!$C$8*I226-(F226+G226+H226+J226-K226),0))</f>
        <v>0</v>
      </c>
      <c r="M226" s="56" t="n">
        <f aca="false">L226*INDEX(Rates!$B$2:$C$101,C226+1,IF(Inputs!$C$5="Male",1,2))/1000/12*Inputs!$C$16</f>
        <v>0</v>
      </c>
      <c r="N226" s="56" t="n">
        <f aca="false">IF($V$1=1,MAX(F226+G226+H226+J226-K226-M226,0)*Inputs!$C$22/12,0)</f>
        <v>0</v>
      </c>
      <c r="O226" s="56" t="n">
        <f aca="false">IF(AND(MOD(A226,12)=0,B226&gt;=Inputs!$C$18),MAX(F226+G226+H226+J226-K226-M226-N226,0)*Inputs!$C$17,0)</f>
        <v>0</v>
      </c>
      <c r="P226" s="56" t="n">
        <f aca="false">F226+G226+H226+J226-K226-M226-N226+O226</f>
        <v>357903.636044913</v>
      </c>
      <c r="Q226" s="56" t="n">
        <f aca="false">IF(OR(E226=1,P226&lt;=0),0,P226)</f>
        <v>357903.636044913</v>
      </c>
      <c r="R226" s="15" t="n">
        <f aca="false">IF(OR(E226=1,AND(P226&lt;=0,I226&gt;0)),1,0)</f>
        <v>0</v>
      </c>
      <c r="S226" s="15" t="n">
        <f aca="false">IF(L226&gt;0,1,0)</f>
        <v>0</v>
      </c>
    </row>
    <row r="227" customFormat="false" ht="15" hidden="false" customHeight="false" outlineLevel="0" collapsed="false">
      <c r="A227" s="15" t="n">
        <v>226</v>
      </c>
      <c r="B227" s="15" t="n">
        <f aca="false">INT((A227-1)/12)+1</f>
        <v>19</v>
      </c>
      <c r="C227" s="15" t="n">
        <f aca="false">MIN(Inputs!$C$4+B227-1,99)</f>
        <v>92</v>
      </c>
      <c r="D227" s="55" t="n">
        <f aca="false">Inputs!$C$31</f>
        <v>0.08</v>
      </c>
      <c r="E227" s="15" t="n">
        <f aca="false">R226</f>
        <v>0</v>
      </c>
      <c r="F227" s="56" t="n">
        <f aca="false">Q226</f>
        <v>357903.636044913</v>
      </c>
      <c r="G227" s="56" t="n">
        <f aca="false">IF(AND(MOD(A227-1,12)=0,B227&lt;=Inputs!$C$7,E227=0),Inputs!$C$6,0)</f>
        <v>0</v>
      </c>
      <c r="H227" s="56" t="n">
        <f aca="false">IF(B227=1,G227*Inputs!$C$9,0)</f>
        <v>0</v>
      </c>
      <c r="I227" s="56" t="n">
        <f aca="false">I226+G227</f>
        <v>120000</v>
      </c>
      <c r="J227" s="56" t="n">
        <f aca="false">(F227+G227+H227)*((1+D227)^(1/12)-1)</f>
        <v>2302.76277079268</v>
      </c>
      <c r="K227" s="56" t="n">
        <f aca="false">(F227+G227+H227+J227)*(Inputs!$C$14+IF(B227&lt;=10,Inputs!$C$12,Inputs!$C$13))/12</f>
        <v>180.103199407853</v>
      </c>
      <c r="L227" s="56" t="n">
        <f aca="false">IF(OR(E227=1,A227&lt;=Inputs!$C$15),0,MAX(Inputs!$C$8*I227-(F227+G227+H227+J227-K227),0))</f>
        <v>0</v>
      </c>
      <c r="M227" s="56" t="n">
        <f aca="false">L227*INDEX(Rates!$B$2:$C$101,C227+1,IF(Inputs!$C$5="Male",1,2))/1000/12*Inputs!$C$16</f>
        <v>0</v>
      </c>
      <c r="N227" s="56" t="n">
        <f aca="false">IF($V$1=1,MAX(F227+G227+H227+J227-K227-M227,0)*Inputs!$C$22/12,0)</f>
        <v>0</v>
      </c>
      <c r="O227" s="56" t="n">
        <f aca="false">IF(AND(MOD(A227,12)=0,B227&gt;=Inputs!$C$18),MAX(F227+G227+H227+J227-K227-M227-N227,0)*Inputs!$C$17,0)</f>
        <v>0</v>
      </c>
      <c r="P227" s="56" t="n">
        <f aca="false">F227+G227+H227+J227-K227-M227-N227+O227</f>
        <v>360026.295616298</v>
      </c>
      <c r="Q227" s="56" t="n">
        <f aca="false">IF(OR(E227=1,P227&lt;=0),0,P227)</f>
        <v>360026.295616298</v>
      </c>
      <c r="R227" s="15" t="n">
        <f aca="false">IF(OR(E227=1,AND(P227&lt;=0,I227&gt;0)),1,0)</f>
        <v>0</v>
      </c>
      <c r="S227" s="15" t="n">
        <f aca="false">IF(L227&gt;0,1,0)</f>
        <v>0</v>
      </c>
    </row>
    <row r="228" customFormat="false" ht="15" hidden="false" customHeight="false" outlineLevel="0" collapsed="false">
      <c r="A228" s="15" t="n">
        <v>227</v>
      </c>
      <c r="B228" s="15" t="n">
        <f aca="false">INT((A228-1)/12)+1</f>
        <v>19</v>
      </c>
      <c r="C228" s="15" t="n">
        <f aca="false">MIN(Inputs!$C$4+B228-1,99)</f>
        <v>92</v>
      </c>
      <c r="D228" s="55" t="n">
        <f aca="false">Inputs!$C$31</f>
        <v>0.08</v>
      </c>
      <c r="E228" s="15" t="n">
        <f aca="false">R227</f>
        <v>0</v>
      </c>
      <c r="F228" s="56" t="n">
        <f aca="false">Q227</f>
        <v>360026.295616298</v>
      </c>
      <c r="G228" s="56" t="n">
        <f aca="false">IF(AND(MOD(A228-1,12)=0,B228&lt;=Inputs!$C$7,E228=0),Inputs!$C$6,0)</f>
        <v>0</v>
      </c>
      <c r="H228" s="56" t="n">
        <f aca="false">IF(B228=1,G228*Inputs!$C$9,0)</f>
        <v>0</v>
      </c>
      <c r="I228" s="56" t="n">
        <f aca="false">I227+G228</f>
        <v>120000</v>
      </c>
      <c r="J228" s="56" t="n">
        <f aca="false">(F228+G228+H228)*((1+D228)^(1/12)-1)</f>
        <v>2316.42002638826</v>
      </c>
      <c r="K228" s="56" t="n">
        <f aca="false">(F228+G228+H228+J228)*(Inputs!$C$14+IF(B228&lt;=10,Inputs!$C$12,Inputs!$C$13))/12</f>
        <v>181.171357821343</v>
      </c>
      <c r="L228" s="56" t="n">
        <f aca="false">IF(OR(E228=1,A228&lt;=Inputs!$C$15),0,MAX(Inputs!$C$8*I228-(F228+G228+H228+J228-K228),0))</f>
        <v>0</v>
      </c>
      <c r="M228" s="56" t="n">
        <f aca="false">L228*INDEX(Rates!$B$2:$C$101,C228+1,IF(Inputs!$C$5="Male",1,2))/1000/12*Inputs!$C$16</f>
        <v>0</v>
      </c>
      <c r="N228" s="56" t="n">
        <f aca="false">IF($V$1=1,MAX(F228+G228+H228+J228-K228-M228,0)*Inputs!$C$22/12,0)</f>
        <v>0</v>
      </c>
      <c r="O228" s="56" t="n">
        <f aca="false">IF(AND(MOD(A228,12)=0,B228&gt;=Inputs!$C$18),MAX(F228+G228+H228+J228-K228-M228-N228,0)*Inputs!$C$17,0)</f>
        <v>0</v>
      </c>
      <c r="P228" s="56" t="n">
        <f aca="false">F228+G228+H228+J228-K228-M228-N228+O228</f>
        <v>362161.544284865</v>
      </c>
      <c r="Q228" s="56" t="n">
        <f aca="false">IF(OR(E228=1,P228&lt;=0),0,P228)</f>
        <v>362161.544284865</v>
      </c>
      <c r="R228" s="15" t="n">
        <f aca="false">IF(OR(E228=1,AND(P228&lt;=0,I228&gt;0)),1,0)</f>
        <v>0</v>
      </c>
      <c r="S228" s="15" t="n">
        <f aca="false">IF(L228&gt;0,1,0)</f>
        <v>0</v>
      </c>
    </row>
    <row r="229" customFormat="false" ht="15" hidden="false" customHeight="false" outlineLevel="0" collapsed="false">
      <c r="A229" s="15" t="n">
        <v>228</v>
      </c>
      <c r="B229" s="15" t="n">
        <f aca="false">INT((A229-1)/12)+1</f>
        <v>19</v>
      </c>
      <c r="C229" s="15" t="n">
        <f aca="false">MIN(Inputs!$C$4+B229-1,99)</f>
        <v>92</v>
      </c>
      <c r="D229" s="55" t="n">
        <f aca="false">Inputs!$C$31</f>
        <v>0.08</v>
      </c>
      <c r="E229" s="15" t="n">
        <f aca="false">R228</f>
        <v>0</v>
      </c>
      <c r="F229" s="56" t="n">
        <f aca="false">Q228</f>
        <v>362161.544284865</v>
      </c>
      <c r="G229" s="56" t="n">
        <f aca="false">IF(AND(MOD(A229-1,12)=0,B229&lt;=Inputs!$C$7,E229=0),Inputs!$C$6,0)</f>
        <v>0</v>
      </c>
      <c r="H229" s="56" t="n">
        <f aca="false">IF(B229=1,G229*Inputs!$C$9,0)</f>
        <v>0</v>
      </c>
      <c r="I229" s="56" t="n">
        <f aca="false">I228+G229</f>
        <v>120000</v>
      </c>
      <c r="J229" s="56" t="n">
        <f aca="false">(F229+G229+H229)*((1+D229)^(1/12)-1)</f>
        <v>2330.15828061416</v>
      </c>
      <c r="K229" s="56" t="n">
        <f aca="false">(F229+G229+H229+J229)*(Inputs!$C$14+IF(B229&lt;=10,Inputs!$C$12,Inputs!$C$13))/12</f>
        <v>182.24585128274</v>
      </c>
      <c r="L229" s="56" t="n">
        <f aca="false">IF(OR(E229=1,A229&lt;=Inputs!$C$15),0,MAX(Inputs!$C$8*I229-(F229+G229+H229+J229-K229),0))</f>
        <v>0</v>
      </c>
      <c r="M229" s="56" t="n">
        <f aca="false">L229*INDEX(Rates!$B$2:$C$101,C229+1,IF(Inputs!$C$5="Male",1,2))/1000/12*Inputs!$C$16</f>
        <v>0</v>
      </c>
      <c r="N229" s="56" t="n">
        <f aca="false">IF($V$1=1,MAX(F229+G229+H229+J229-K229-M229,0)*Inputs!$C$22/12,0)</f>
        <v>0</v>
      </c>
      <c r="O229" s="56" t="n">
        <f aca="false">IF(AND(MOD(A229,12)=0,B229&gt;=Inputs!$C$18),MAX(F229+G229+H229+J229-K229-M229-N229,0)*Inputs!$C$17,0)</f>
        <v>1821.54728357098</v>
      </c>
      <c r="P229" s="56" t="n">
        <f aca="false">F229+G229+H229+J229-K229-M229-N229+O229</f>
        <v>366131.003997767</v>
      </c>
      <c r="Q229" s="56" t="n">
        <f aca="false">IF(OR(E229=1,P229&lt;=0),0,P229)</f>
        <v>366131.003997767</v>
      </c>
      <c r="R229" s="15" t="n">
        <f aca="false">IF(OR(E229=1,AND(P229&lt;=0,I229&gt;0)),1,0)</f>
        <v>0</v>
      </c>
      <c r="S229" s="15" t="n">
        <f aca="false">IF(L229&gt;0,1,0)</f>
        <v>0</v>
      </c>
    </row>
    <row r="230" customFormat="false" ht="15" hidden="false" customHeight="false" outlineLevel="0" collapsed="false">
      <c r="A230" s="15" t="n">
        <v>229</v>
      </c>
      <c r="B230" s="15" t="n">
        <f aca="false">INT((A230-1)/12)+1</f>
        <v>20</v>
      </c>
      <c r="C230" s="15" t="n">
        <f aca="false">MIN(Inputs!$C$4+B230-1,99)</f>
        <v>93</v>
      </c>
      <c r="D230" s="55" t="n">
        <f aca="false">Inputs!$C$31</f>
        <v>0.08</v>
      </c>
      <c r="E230" s="15" t="n">
        <f aca="false">R229</f>
        <v>0</v>
      </c>
      <c r="F230" s="56" t="n">
        <f aca="false">Q229</f>
        <v>366131.003997767</v>
      </c>
      <c r="G230" s="56" t="n">
        <f aca="false">IF(AND(MOD(A230-1,12)=0,B230&lt;=Inputs!$C$7,E230=0),Inputs!$C$6,0)</f>
        <v>0</v>
      </c>
      <c r="H230" s="56" t="n">
        <f aca="false">IF(B230=1,G230*Inputs!$C$9,0)</f>
        <v>0</v>
      </c>
      <c r="I230" s="56" t="n">
        <f aca="false">I229+G230</f>
        <v>120000</v>
      </c>
      <c r="J230" s="56" t="n">
        <f aca="false">(F230+G230+H230)*((1+D230)^(1/12)-1)</f>
        <v>2355.69790392742</v>
      </c>
      <c r="K230" s="56" t="n">
        <f aca="false">(F230+G230+H230+J230)*(Inputs!$C$14+IF(B230&lt;=10,Inputs!$C$12,Inputs!$C$13))/12</f>
        <v>184.243350950847</v>
      </c>
      <c r="L230" s="56" t="n">
        <f aca="false">IF(OR(E230=1,A230&lt;=Inputs!$C$15),0,MAX(Inputs!$C$8*I230-(F230+G230+H230+J230-K230),0))</f>
        <v>0</v>
      </c>
      <c r="M230" s="56" t="n">
        <f aca="false">L230*INDEX(Rates!$B$2:$C$101,C230+1,IF(Inputs!$C$5="Male",1,2))/1000/12*Inputs!$C$16</f>
        <v>0</v>
      </c>
      <c r="N230" s="56" t="n">
        <f aca="false">IF($V$1=1,MAX(F230+G230+H230+J230-K230-M230,0)*Inputs!$C$22/12,0)</f>
        <v>0</v>
      </c>
      <c r="O230" s="56" t="n">
        <f aca="false">IF(AND(MOD(A230,12)=0,B230&gt;=Inputs!$C$18),MAX(F230+G230+H230+J230-K230-M230-N230,0)*Inputs!$C$17,0)</f>
        <v>0</v>
      </c>
      <c r="P230" s="56" t="n">
        <f aca="false">F230+G230+H230+J230-K230-M230-N230+O230</f>
        <v>368302.458550744</v>
      </c>
      <c r="Q230" s="56" t="n">
        <f aca="false">IF(OR(E230=1,P230&lt;=0),0,P230)</f>
        <v>368302.458550744</v>
      </c>
      <c r="R230" s="15" t="n">
        <f aca="false">IF(OR(E230=1,AND(P230&lt;=0,I230&gt;0)),1,0)</f>
        <v>0</v>
      </c>
      <c r="S230" s="15" t="n">
        <f aca="false">IF(L230&gt;0,1,0)</f>
        <v>0</v>
      </c>
    </row>
    <row r="231" customFormat="false" ht="15" hidden="false" customHeight="false" outlineLevel="0" collapsed="false">
      <c r="A231" s="15" t="n">
        <v>230</v>
      </c>
      <c r="B231" s="15" t="n">
        <f aca="false">INT((A231-1)/12)+1</f>
        <v>20</v>
      </c>
      <c r="C231" s="15" t="n">
        <f aca="false">MIN(Inputs!$C$4+B231-1,99)</f>
        <v>93</v>
      </c>
      <c r="D231" s="55" t="n">
        <f aca="false">Inputs!$C$31</f>
        <v>0.08</v>
      </c>
      <c r="E231" s="15" t="n">
        <f aca="false">R230</f>
        <v>0</v>
      </c>
      <c r="F231" s="56" t="n">
        <f aca="false">Q230</f>
        <v>368302.458550744</v>
      </c>
      <c r="G231" s="56" t="n">
        <f aca="false">IF(AND(MOD(A231-1,12)=0,B231&lt;=Inputs!$C$7,E231=0),Inputs!$C$6,0)</f>
        <v>0</v>
      </c>
      <c r="H231" s="56" t="n">
        <f aca="false">IF(B231=1,G231*Inputs!$C$9,0)</f>
        <v>0</v>
      </c>
      <c r="I231" s="56" t="n">
        <f aca="false">I230+G231</f>
        <v>120000</v>
      </c>
      <c r="J231" s="56" t="n">
        <f aca="false">(F231+G231+H231)*((1+D231)^(1/12)-1)</f>
        <v>2369.66910790378</v>
      </c>
      <c r="K231" s="56" t="n">
        <f aca="false">(F231+G231+H231+J231)*(Inputs!$C$14+IF(B231&lt;=10,Inputs!$C$12,Inputs!$C$13))/12</f>
        <v>185.336063829324</v>
      </c>
      <c r="L231" s="56" t="n">
        <f aca="false">IF(OR(E231=1,A231&lt;=Inputs!$C$15),0,MAX(Inputs!$C$8*I231-(F231+G231+H231+J231-K231),0))</f>
        <v>0</v>
      </c>
      <c r="M231" s="56" t="n">
        <f aca="false">L231*INDEX(Rates!$B$2:$C$101,C231+1,IF(Inputs!$C$5="Male",1,2))/1000/12*Inputs!$C$16</f>
        <v>0</v>
      </c>
      <c r="N231" s="56" t="n">
        <f aca="false">IF($V$1=1,MAX(F231+G231+H231+J231-K231-M231,0)*Inputs!$C$22/12,0)</f>
        <v>0</v>
      </c>
      <c r="O231" s="56" t="n">
        <f aca="false">IF(AND(MOD(A231,12)=0,B231&gt;=Inputs!$C$18),MAX(F231+G231+H231+J231-K231-M231-N231,0)*Inputs!$C$17,0)</f>
        <v>0</v>
      </c>
      <c r="P231" s="56" t="n">
        <f aca="false">F231+G231+H231+J231-K231-M231-N231+O231</f>
        <v>370486.791594818</v>
      </c>
      <c r="Q231" s="56" t="n">
        <f aca="false">IF(OR(E231=1,P231&lt;=0),0,P231)</f>
        <v>370486.791594818</v>
      </c>
      <c r="R231" s="15" t="n">
        <f aca="false">IF(OR(E231=1,AND(P231&lt;=0,I231&gt;0)),1,0)</f>
        <v>0</v>
      </c>
      <c r="S231" s="15" t="n">
        <f aca="false">IF(L231&gt;0,1,0)</f>
        <v>0</v>
      </c>
    </row>
    <row r="232" customFormat="false" ht="15" hidden="false" customHeight="false" outlineLevel="0" collapsed="false">
      <c r="A232" s="15" t="n">
        <v>231</v>
      </c>
      <c r="B232" s="15" t="n">
        <f aca="false">INT((A232-1)/12)+1</f>
        <v>20</v>
      </c>
      <c r="C232" s="15" t="n">
        <f aca="false">MIN(Inputs!$C$4+B232-1,99)</f>
        <v>93</v>
      </c>
      <c r="D232" s="55" t="n">
        <f aca="false">Inputs!$C$31</f>
        <v>0.08</v>
      </c>
      <c r="E232" s="15" t="n">
        <f aca="false">R231</f>
        <v>0</v>
      </c>
      <c r="F232" s="56" t="n">
        <f aca="false">Q231</f>
        <v>370486.791594818</v>
      </c>
      <c r="G232" s="56" t="n">
        <f aca="false">IF(AND(MOD(A232-1,12)=0,B232&lt;=Inputs!$C$7,E232=0),Inputs!$C$6,0)</f>
        <v>0</v>
      </c>
      <c r="H232" s="56" t="n">
        <f aca="false">IF(B232=1,G232*Inputs!$C$9,0)</f>
        <v>0</v>
      </c>
      <c r="I232" s="56" t="n">
        <f aca="false">I231+G232</f>
        <v>120000</v>
      </c>
      <c r="J232" s="56" t="n">
        <f aca="false">(F232+G232+H232)*((1+D232)^(1/12)-1)</f>
        <v>2383.72317247963</v>
      </c>
      <c r="K232" s="56" t="n">
        <f aca="false">(F232+G232+H232+J232)*(Inputs!$C$14+IF(B232&lt;=10,Inputs!$C$12,Inputs!$C$13))/12</f>
        <v>186.435257383649</v>
      </c>
      <c r="L232" s="56" t="n">
        <f aca="false">IF(OR(E232=1,A232&lt;=Inputs!$C$15),0,MAX(Inputs!$C$8*I232-(F232+G232+H232+J232-K232),0))</f>
        <v>0</v>
      </c>
      <c r="M232" s="56" t="n">
        <f aca="false">L232*INDEX(Rates!$B$2:$C$101,C232+1,IF(Inputs!$C$5="Male",1,2))/1000/12*Inputs!$C$16</f>
        <v>0</v>
      </c>
      <c r="N232" s="56" t="n">
        <f aca="false">IF($V$1=1,MAX(F232+G232+H232+J232-K232-M232,0)*Inputs!$C$22/12,0)</f>
        <v>0</v>
      </c>
      <c r="O232" s="56" t="n">
        <f aca="false">IF(AND(MOD(A232,12)=0,B232&gt;=Inputs!$C$18),MAX(F232+G232+H232+J232-K232-M232-N232,0)*Inputs!$C$17,0)</f>
        <v>0</v>
      </c>
      <c r="P232" s="56" t="n">
        <f aca="false">F232+G232+H232+J232-K232-M232-N232+O232</f>
        <v>372684.079509914</v>
      </c>
      <c r="Q232" s="56" t="n">
        <f aca="false">IF(OR(E232=1,P232&lt;=0),0,P232)</f>
        <v>372684.079509914</v>
      </c>
      <c r="R232" s="15" t="n">
        <f aca="false">IF(OR(E232=1,AND(P232&lt;=0,I232&gt;0)),1,0)</f>
        <v>0</v>
      </c>
      <c r="S232" s="15" t="n">
        <f aca="false">IF(L232&gt;0,1,0)</f>
        <v>0</v>
      </c>
    </row>
    <row r="233" customFormat="false" ht="15" hidden="false" customHeight="false" outlineLevel="0" collapsed="false">
      <c r="A233" s="15" t="n">
        <v>232</v>
      </c>
      <c r="B233" s="15" t="n">
        <f aca="false">INT((A233-1)/12)+1</f>
        <v>20</v>
      </c>
      <c r="C233" s="15" t="n">
        <f aca="false">MIN(Inputs!$C$4+B233-1,99)</f>
        <v>93</v>
      </c>
      <c r="D233" s="55" t="n">
        <f aca="false">Inputs!$C$31</f>
        <v>0.08</v>
      </c>
      <c r="E233" s="15" t="n">
        <f aca="false">R232</f>
        <v>0</v>
      </c>
      <c r="F233" s="56" t="n">
        <f aca="false">Q232</f>
        <v>372684.079509914</v>
      </c>
      <c r="G233" s="56" t="n">
        <f aca="false">IF(AND(MOD(A233-1,12)=0,B233&lt;=Inputs!$C$7,E233=0),Inputs!$C$6,0)</f>
        <v>0</v>
      </c>
      <c r="H233" s="56" t="n">
        <f aca="false">IF(B233=1,G233*Inputs!$C$9,0)</f>
        <v>0</v>
      </c>
      <c r="I233" s="56" t="n">
        <f aca="false">I232+G233</f>
        <v>120000</v>
      </c>
      <c r="J233" s="56" t="n">
        <f aca="false">(F233+G233+H233)*((1+D233)^(1/12)-1)</f>
        <v>2397.8605890857</v>
      </c>
      <c r="K233" s="56" t="n">
        <f aca="false">(F233+G233+H233+J233)*(Inputs!$C$14+IF(B233&lt;=10,Inputs!$C$12,Inputs!$C$13))/12</f>
        <v>187.5409700495</v>
      </c>
      <c r="L233" s="56" t="n">
        <f aca="false">IF(OR(E233=1,A233&lt;=Inputs!$C$15),0,MAX(Inputs!$C$8*I233-(F233+G233+H233+J233-K233),0))</f>
        <v>0</v>
      </c>
      <c r="M233" s="56" t="n">
        <f aca="false">L233*INDEX(Rates!$B$2:$C$101,C233+1,IF(Inputs!$C$5="Male",1,2))/1000/12*Inputs!$C$16</f>
        <v>0</v>
      </c>
      <c r="N233" s="56" t="n">
        <f aca="false">IF($V$1=1,MAX(F233+G233+H233+J233-K233-M233,0)*Inputs!$C$22/12,0)</f>
        <v>0</v>
      </c>
      <c r="O233" s="56" t="n">
        <f aca="false">IF(AND(MOD(A233,12)=0,B233&gt;=Inputs!$C$18),MAX(F233+G233+H233+J233-K233-M233-N233,0)*Inputs!$C$17,0)</f>
        <v>0</v>
      </c>
      <c r="P233" s="56" t="n">
        <f aca="false">F233+G233+H233+J233-K233-M233-N233+O233</f>
        <v>374894.399128951</v>
      </c>
      <c r="Q233" s="56" t="n">
        <f aca="false">IF(OR(E233=1,P233&lt;=0),0,P233)</f>
        <v>374894.399128951</v>
      </c>
      <c r="R233" s="15" t="n">
        <f aca="false">IF(OR(E233=1,AND(P233&lt;=0,I233&gt;0)),1,0)</f>
        <v>0</v>
      </c>
      <c r="S233" s="15" t="n">
        <f aca="false">IF(L233&gt;0,1,0)</f>
        <v>0</v>
      </c>
    </row>
    <row r="234" customFormat="false" ht="15" hidden="false" customHeight="false" outlineLevel="0" collapsed="false">
      <c r="A234" s="15" t="n">
        <v>233</v>
      </c>
      <c r="B234" s="15" t="n">
        <f aca="false">INT((A234-1)/12)+1</f>
        <v>20</v>
      </c>
      <c r="C234" s="15" t="n">
        <f aca="false">MIN(Inputs!$C$4+B234-1,99)</f>
        <v>93</v>
      </c>
      <c r="D234" s="55" t="n">
        <f aca="false">Inputs!$C$31</f>
        <v>0.08</v>
      </c>
      <c r="E234" s="15" t="n">
        <f aca="false">R233</f>
        <v>0</v>
      </c>
      <c r="F234" s="56" t="n">
        <f aca="false">Q233</f>
        <v>374894.399128951</v>
      </c>
      <c r="G234" s="56" t="n">
        <f aca="false">IF(AND(MOD(A234-1,12)=0,B234&lt;=Inputs!$C$7,E234=0),Inputs!$C$6,0)</f>
        <v>0</v>
      </c>
      <c r="H234" s="56" t="n">
        <f aca="false">IF(B234=1,G234*Inputs!$C$9,0)</f>
        <v>0</v>
      </c>
      <c r="I234" s="56" t="n">
        <f aca="false">I233+G234</f>
        <v>120000</v>
      </c>
      <c r="J234" s="56" t="n">
        <f aca="false">(F234+G234+H234)*((1+D234)^(1/12)-1)</f>
        <v>2412.08185206731</v>
      </c>
      <c r="K234" s="56" t="n">
        <f aca="false">(F234+G234+H234+J234)*(Inputs!$C$14+IF(B234&lt;=10,Inputs!$C$12,Inputs!$C$13))/12</f>
        <v>188.653240490509</v>
      </c>
      <c r="L234" s="56" t="n">
        <f aca="false">IF(OR(E234=1,A234&lt;=Inputs!$C$15),0,MAX(Inputs!$C$8*I234-(F234+G234+H234+J234-K234),0))</f>
        <v>0</v>
      </c>
      <c r="M234" s="56" t="n">
        <f aca="false">L234*INDEX(Rates!$B$2:$C$101,C234+1,IF(Inputs!$C$5="Male",1,2))/1000/12*Inputs!$C$16</f>
        <v>0</v>
      </c>
      <c r="N234" s="56" t="n">
        <f aca="false">IF($V$1=1,MAX(F234+G234+H234+J234-K234-M234,0)*Inputs!$C$22/12,0)</f>
        <v>0</v>
      </c>
      <c r="O234" s="56" t="n">
        <f aca="false">IF(AND(MOD(A234,12)=0,B234&gt;=Inputs!$C$18),MAX(F234+G234+H234+J234-K234-M234-N234,0)*Inputs!$C$17,0)</f>
        <v>0</v>
      </c>
      <c r="P234" s="56" t="n">
        <f aca="false">F234+G234+H234+J234-K234-M234-N234+O234</f>
        <v>377117.827740527</v>
      </c>
      <c r="Q234" s="56" t="n">
        <f aca="false">IF(OR(E234=1,P234&lt;=0),0,P234)</f>
        <v>377117.827740527</v>
      </c>
      <c r="R234" s="15" t="n">
        <f aca="false">IF(OR(E234=1,AND(P234&lt;=0,I234&gt;0)),1,0)</f>
        <v>0</v>
      </c>
      <c r="S234" s="15" t="n">
        <f aca="false">IF(L234&gt;0,1,0)</f>
        <v>0</v>
      </c>
    </row>
    <row r="235" customFormat="false" ht="15" hidden="false" customHeight="false" outlineLevel="0" collapsed="false">
      <c r="A235" s="15" t="n">
        <v>234</v>
      </c>
      <c r="B235" s="15" t="n">
        <f aca="false">INT((A235-1)/12)+1</f>
        <v>20</v>
      </c>
      <c r="C235" s="15" t="n">
        <f aca="false">MIN(Inputs!$C$4+B235-1,99)</f>
        <v>93</v>
      </c>
      <c r="D235" s="55" t="n">
        <f aca="false">Inputs!$C$31</f>
        <v>0.08</v>
      </c>
      <c r="E235" s="15" t="n">
        <f aca="false">R234</f>
        <v>0</v>
      </c>
      <c r="F235" s="56" t="n">
        <f aca="false">Q234</f>
        <v>377117.827740527</v>
      </c>
      <c r="G235" s="56" t="n">
        <f aca="false">IF(AND(MOD(A235-1,12)=0,B235&lt;=Inputs!$C$7,E235=0),Inputs!$C$6,0)</f>
        <v>0</v>
      </c>
      <c r="H235" s="56" t="n">
        <f aca="false">IF(B235=1,G235*Inputs!$C$9,0)</f>
        <v>0</v>
      </c>
      <c r="I235" s="56" t="n">
        <f aca="false">I234+G235</f>
        <v>120000</v>
      </c>
      <c r="J235" s="56" t="n">
        <f aca="false">(F235+G235+H235)*((1+D235)^(1/12)-1)</f>
        <v>2426.38745870164</v>
      </c>
      <c r="K235" s="56" t="n">
        <f aca="false">(F235+G235+H235+J235)*(Inputs!$C$14+IF(B235&lt;=10,Inputs!$C$12,Inputs!$C$13))/12</f>
        <v>189.772107599615</v>
      </c>
      <c r="L235" s="56" t="n">
        <f aca="false">IF(OR(E235=1,A235&lt;=Inputs!$C$15),0,MAX(Inputs!$C$8*I235-(F235+G235+H235+J235-K235),0))</f>
        <v>0</v>
      </c>
      <c r="M235" s="56" t="n">
        <f aca="false">L235*INDEX(Rates!$B$2:$C$101,C235+1,IF(Inputs!$C$5="Male",1,2))/1000/12*Inputs!$C$16</f>
        <v>0</v>
      </c>
      <c r="N235" s="56" t="n">
        <f aca="false">IF($V$1=1,MAX(F235+G235+H235+J235-K235-M235,0)*Inputs!$C$22/12,0)</f>
        <v>0</v>
      </c>
      <c r="O235" s="56" t="n">
        <f aca="false">IF(AND(MOD(A235,12)=0,B235&gt;=Inputs!$C$18),MAX(F235+G235+H235+J235-K235-M235-N235,0)*Inputs!$C$17,0)</f>
        <v>0</v>
      </c>
      <c r="P235" s="56" t="n">
        <f aca="false">F235+G235+H235+J235-K235-M235-N235+O235</f>
        <v>379354.44309163</v>
      </c>
      <c r="Q235" s="56" t="n">
        <f aca="false">IF(OR(E235=1,P235&lt;=0),0,P235)</f>
        <v>379354.44309163</v>
      </c>
      <c r="R235" s="15" t="n">
        <f aca="false">IF(OR(E235=1,AND(P235&lt;=0,I235&gt;0)),1,0)</f>
        <v>0</v>
      </c>
      <c r="S235" s="15" t="n">
        <f aca="false">IF(L235&gt;0,1,0)</f>
        <v>0</v>
      </c>
    </row>
    <row r="236" customFormat="false" ht="15" hidden="false" customHeight="false" outlineLevel="0" collapsed="false">
      <c r="A236" s="15" t="n">
        <v>235</v>
      </c>
      <c r="B236" s="15" t="n">
        <f aca="false">INT((A236-1)/12)+1</f>
        <v>20</v>
      </c>
      <c r="C236" s="15" t="n">
        <f aca="false">MIN(Inputs!$C$4+B236-1,99)</f>
        <v>93</v>
      </c>
      <c r="D236" s="55" t="n">
        <f aca="false">Inputs!$C$31</f>
        <v>0.08</v>
      </c>
      <c r="E236" s="15" t="n">
        <f aca="false">R235</f>
        <v>0</v>
      </c>
      <c r="F236" s="56" t="n">
        <f aca="false">Q235</f>
        <v>379354.44309163</v>
      </c>
      <c r="G236" s="56" t="n">
        <f aca="false">IF(AND(MOD(A236-1,12)=0,B236&lt;=Inputs!$C$7,E236=0),Inputs!$C$6,0)</f>
        <v>0</v>
      </c>
      <c r="H236" s="56" t="n">
        <f aca="false">IF(B236=1,G236*Inputs!$C$9,0)</f>
        <v>0</v>
      </c>
      <c r="I236" s="56" t="n">
        <f aca="false">I235+G236</f>
        <v>120000</v>
      </c>
      <c r="J236" s="56" t="n">
        <f aca="false">(F236+G236+H236)*((1+D236)^(1/12)-1)</f>
        <v>2440.77790921513</v>
      </c>
      <c r="K236" s="56" t="n">
        <f aca="false">(F236+G236+H236+J236)*(Inputs!$C$14+IF(B236&lt;=10,Inputs!$C$12,Inputs!$C$13))/12</f>
        <v>190.897610500422</v>
      </c>
      <c r="L236" s="56" t="n">
        <f aca="false">IF(OR(E236=1,A236&lt;=Inputs!$C$15),0,MAX(Inputs!$C$8*I236-(F236+G236+H236+J236-K236),0))</f>
        <v>0</v>
      </c>
      <c r="M236" s="56" t="n">
        <f aca="false">L236*INDEX(Rates!$B$2:$C$101,C236+1,IF(Inputs!$C$5="Male",1,2))/1000/12*Inputs!$C$16</f>
        <v>0</v>
      </c>
      <c r="N236" s="56" t="n">
        <f aca="false">IF($V$1=1,MAX(F236+G236+H236+J236-K236-M236,0)*Inputs!$C$22/12,0)</f>
        <v>0</v>
      </c>
      <c r="O236" s="56" t="n">
        <f aca="false">IF(AND(MOD(A236,12)=0,B236&gt;=Inputs!$C$18),MAX(F236+G236+H236+J236-K236-M236-N236,0)*Inputs!$C$17,0)</f>
        <v>0</v>
      </c>
      <c r="P236" s="56" t="n">
        <f aca="false">F236+G236+H236+J236-K236-M236-N236+O236</f>
        <v>381604.323390344</v>
      </c>
      <c r="Q236" s="56" t="n">
        <f aca="false">IF(OR(E236=1,P236&lt;=0),0,P236)</f>
        <v>381604.323390344</v>
      </c>
      <c r="R236" s="15" t="n">
        <f aca="false">IF(OR(E236=1,AND(P236&lt;=0,I236&gt;0)),1,0)</f>
        <v>0</v>
      </c>
      <c r="S236" s="15" t="n">
        <f aca="false">IF(L236&gt;0,1,0)</f>
        <v>0</v>
      </c>
    </row>
    <row r="237" customFormat="false" ht="15" hidden="false" customHeight="false" outlineLevel="0" collapsed="false">
      <c r="A237" s="15" t="n">
        <v>236</v>
      </c>
      <c r="B237" s="15" t="n">
        <f aca="false">INT((A237-1)/12)+1</f>
        <v>20</v>
      </c>
      <c r="C237" s="15" t="n">
        <f aca="false">MIN(Inputs!$C$4+B237-1,99)</f>
        <v>93</v>
      </c>
      <c r="D237" s="55" t="n">
        <f aca="false">Inputs!$C$31</f>
        <v>0.08</v>
      </c>
      <c r="E237" s="15" t="n">
        <f aca="false">R236</f>
        <v>0</v>
      </c>
      <c r="F237" s="56" t="n">
        <f aca="false">Q236</f>
        <v>381604.323390344</v>
      </c>
      <c r="G237" s="56" t="n">
        <f aca="false">IF(AND(MOD(A237-1,12)=0,B237&lt;=Inputs!$C$7,E237=0),Inputs!$C$6,0)</f>
        <v>0</v>
      </c>
      <c r="H237" s="56" t="n">
        <f aca="false">IF(B237=1,G237*Inputs!$C$9,0)</f>
        <v>0</v>
      </c>
      <c r="I237" s="56" t="n">
        <f aca="false">I236+G237</f>
        <v>120000</v>
      </c>
      <c r="J237" s="56" t="n">
        <f aca="false">(F237+G237+H237)*((1+D237)^(1/12)-1)</f>
        <v>2455.25370680096</v>
      </c>
      <c r="K237" s="56" t="n">
        <f aca="false">(F237+G237+H237+J237)*(Inputs!$C$14+IF(B237&lt;=10,Inputs!$C$12,Inputs!$C$13))/12</f>
        <v>192.029788548573</v>
      </c>
      <c r="L237" s="56" t="n">
        <f aca="false">IF(OR(E237=1,A237&lt;=Inputs!$C$15),0,MAX(Inputs!$C$8*I237-(F237+G237+H237+J237-K237),0))</f>
        <v>0</v>
      </c>
      <c r="M237" s="56" t="n">
        <f aca="false">L237*INDEX(Rates!$B$2:$C$101,C237+1,IF(Inputs!$C$5="Male",1,2))/1000/12*Inputs!$C$16</f>
        <v>0</v>
      </c>
      <c r="N237" s="56" t="n">
        <f aca="false">IF($V$1=1,MAX(F237+G237+H237+J237-K237-M237,0)*Inputs!$C$22/12,0)</f>
        <v>0</v>
      </c>
      <c r="O237" s="56" t="n">
        <f aca="false">IF(AND(MOD(A237,12)=0,B237&gt;=Inputs!$C$18),MAX(F237+G237+H237+J237-K237-M237-N237,0)*Inputs!$C$17,0)</f>
        <v>0</v>
      </c>
      <c r="P237" s="56" t="n">
        <f aca="false">F237+G237+H237+J237-K237-M237-N237+O237</f>
        <v>383867.547308597</v>
      </c>
      <c r="Q237" s="56" t="n">
        <f aca="false">IF(OR(E237=1,P237&lt;=0),0,P237)</f>
        <v>383867.547308597</v>
      </c>
      <c r="R237" s="15" t="n">
        <f aca="false">IF(OR(E237=1,AND(P237&lt;=0,I237&gt;0)),1,0)</f>
        <v>0</v>
      </c>
      <c r="S237" s="15" t="n">
        <f aca="false">IF(L237&gt;0,1,0)</f>
        <v>0</v>
      </c>
    </row>
    <row r="238" customFormat="false" ht="15" hidden="false" customHeight="false" outlineLevel="0" collapsed="false">
      <c r="A238" s="15" t="n">
        <v>237</v>
      </c>
      <c r="B238" s="15" t="n">
        <f aca="false">INT((A238-1)/12)+1</f>
        <v>20</v>
      </c>
      <c r="C238" s="15" t="n">
        <f aca="false">MIN(Inputs!$C$4+B238-1,99)</f>
        <v>93</v>
      </c>
      <c r="D238" s="55" t="n">
        <f aca="false">Inputs!$C$31</f>
        <v>0.08</v>
      </c>
      <c r="E238" s="15" t="n">
        <f aca="false">R237</f>
        <v>0</v>
      </c>
      <c r="F238" s="56" t="n">
        <f aca="false">Q237</f>
        <v>383867.547308597</v>
      </c>
      <c r="G238" s="56" t="n">
        <f aca="false">IF(AND(MOD(A238-1,12)=0,B238&lt;=Inputs!$C$7,E238=0),Inputs!$C$6,0)</f>
        <v>0</v>
      </c>
      <c r="H238" s="56" t="n">
        <f aca="false">IF(B238=1,G238*Inputs!$C$9,0)</f>
        <v>0</v>
      </c>
      <c r="I238" s="56" t="n">
        <f aca="false">I237+G238</f>
        <v>120000</v>
      </c>
      <c r="J238" s="56" t="n">
        <f aca="false">(F238+G238+H238)*((1+D238)^(1/12)-1)</f>
        <v>2469.81535763668</v>
      </c>
      <c r="K238" s="56" t="n">
        <f aca="false">(F238+G238+H238+J238)*(Inputs!$C$14+IF(B238&lt;=10,Inputs!$C$12,Inputs!$C$13))/12</f>
        <v>193.168681333117</v>
      </c>
      <c r="L238" s="56" t="n">
        <f aca="false">IF(OR(E238=1,A238&lt;=Inputs!$C$15),0,MAX(Inputs!$C$8*I238-(F238+G238+H238+J238-K238),0))</f>
        <v>0</v>
      </c>
      <c r="M238" s="56" t="n">
        <f aca="false">L238*INDEX(Rates!$B$2:$C$101,C238+1,IF(Inputs!$C$5="Male",1,2))/1000/12*Inputs!$C$16</f>
        <v>0</v>
      </c>
      <c r="N238" s="56" t="n">
        <f aca="false">IF($V$1=1,MAX(F238+G238+H238+J238-K238-M238,0)*Inputs!$C$22/12,0)</f>
        <v>0</v>
      </c>
      <c r="O238" s="56" t="n">
        <f aca="false">IF(AND(MOD(A238,12)=0,B238&gt;=Inputs!$C$18),MAX(F238+G238+H238+J238-K238-M238-N238,0)*Inputs!$C$17,0)</f>
        <v>0</v>
      </c>
      <c r="P238" s="56" t="n">
        <f aca="false">F238+G238+H238+J238-K238-M238-N238+O238</f>
        <v>386144.1939849</v>
      </c>
      <c r="Q238" s="56" t="n">
        <f aca="false">IF(OR(E238=1,P238&lt;=0),0,P238)</f>
        <v>386144.1939849</v>
      </c>
      <c r="R238" s="15" t="n">
        <f aca="false">IF(OR(E238=1,AND(P238&lt;=0,I238&gt;0)),1,0)</f>
        <v>0</v>
      </c>
      <c r="S238" s="15" t="n">
        <f aca="false">IF(L238&gt;0,1,0)</f>
        <v>0</v>
      </c>
    </row>
    <row r="239" customFormat="false" ht="15" hidden="false" customHeight="false" outlineLevel="0" collapsed="false">
      <c r="A239" s="15" t="n">
        <v>238</v>
      </c>
      <c r="B239" s="15" t="n">
        <f aca="false">INT((A239-1)/12)+1</f>
        <v>20</v>
      </c>
      <c r="C239" s="15" t="n">
        <f aca="false">MIN(Inputs!$C$4+B239-1,99)</f>
        <v>93</v>
      </c>
      <c r="D239" s="55" t="n">
        <f aca="false">Inputs!$C$31</f>
        <v>0.08</v>
      </c>
      <c r="E239" s="15" t="n">
        <f aca="false">R238</f>
        <v>0</v>
      </c>
      <c r="F239" s="56" t="n">
        <f aca="false">Q238</f>
        <v>386144.1939849</v>
      </c>
      <c r="G239" s="56" t="n">
        <f aca="false">IF(AND(MOD(A239-1,12)=0,B239&lt;=Inputs!$C$7,E239=0),Inputs!$C$6,0)</f>
        <v>0</v>
      </c>
      <c r="H239" s="56" t="n">
        <f aca="false">IF(B239=1,G239*Inputs!$C$9,0)</f>
        <v>0</v>
      </c>
      <c r="I239" s="56" t="n">
        <f aca="false">I238+G239</f>
        <v>120000</v>
      </c>
      <c r="J239" s="56" t="n">
        <f aca="false">(F239+G239+H239)*((1+D239)^(1/12)-1)</f>
        <v>2484.46337090185</v>
      </c>
      <c r="K239" s="56" t="n">
        <f aca="false">(F239+G239+H239+J239)*(Inputs!$C$14+IF(B239&lt;=10,Inputs!$C$12,Inputs!$C$13))/12</f>
        <v>194.314328677901</v>
      </c>
      <c r="L239" s="56" t="n">
        <f aca="false">IF(OR(E239=1,A239&lt;=Inputs!$C$15),0,MAX(Inputs!$C$8*I239-(F239+G239+H239+J239-K239),0))</f>
        <v>0</v>
      </c>
      <c r="M239" s="56" t="n">
        <f aca="false">L239*INDEX(Rates!$B$2:$C$101,C239+1,IF(Inputs!$C$5="Male",1,2))/1000/12*Inputs!$C$16</f>
        <v>0</v>
      </c>
      <c r="N239" s="56" t="n">
        <f aca="false">IF($V$1=1,MAX(F239+G239+H239+J239-K239-M239,0)*Inputs!$C$22/12,0)</f>
        <v>0</v>
      </c>
      <c r="O239" s="56" t="n">
        <f aca="false">IF(AND(MOD(A239,12)=0,B239&gt;=Inputs!$C$18),MAX(F239+G239+H239+J239-K239-M239-N239,0)*Inputs!$C$17,0)</f>
        <v>0</v>
      </c>
      <c r="P239" s="56" t="n">
        <f aca="false">F239+G239+H239+J239-K239-M239-N239+O239</f>
        <v>388434.343027124</v>
      </c>
      <c r="Q239" s="56" t="n">
        <f aca="false">IF(OR(E239=1,P239&lt;=0),0,P239)</f>
        <v>388434.343027124</v>
      </c>
      <c r="R239" s="15" t="n">
        <f aca="false">IF(OR(E239=1,AND(P239&lt;=0,I239&gt;0)),1,0)</f>
        <v>0</v>
      </c>
      <c r="S239" s="15" t="n">
        <f aca="false">IF(L239&gt;0,1,0)</f>
        <v>0</v>
      </c>
    </row>
    <row r="240" customFormat="false" ht="15" hidden="false" customHeight="false" outlineLevel="0" collapsed="false">
      <c r="A240" s="15" t="n">
        <v>239</v>
      </c>
      <c r="B240" s="15" t="n">
        <f aca="false">INT((A240-1)/12)+1</f>
        <v>20</v>
      </c>
      <c r="C240" s="15" t="n">
        <f aca="false">MIN(Inputs!$C$4+B240-1,99)</f>
        <v>93</v>
      </c>
      <c r="D240" s="55" t="n">
        <f aca="false">Inputs!$C$31</f>
        <v>0.08</v>
      </c>
      <c r="E240" s="15" t="n">
        <f aca="false">R239</f>
        <v>0</v>
      </c>
      <c r="F240" s="56" t="n">
        <f aca="false">Q239</f>
        <v>388434.343027124</v>
      </c>
      <c r="G240" s="56" t="n">
        <f aca="false">IF(AND(MOD(A240-1,12)=0,B240&lt;=Inputs!$C$7,E240=0),Inputs!$C$6,0)</f>
        <v>0</v>
      </c>
      <c r="H240" s="56" t="n">
        <f aca="false">IF(B240=1,G240*Inputs!$C$9,0)</f>
        <v>0</v>
      </c>
      <c r="I240" s="56" t="n">
        <f aca="false">I239+G240</f>
        <v>120000</v>
      </c>
      <c r="J240" s="56" t="n">
        <f aca="false">(F240+G240+H240)*((1+D240)^(1/12)-1)</f>
        <v>2499.19825879592</v>
      </c>
      <c r="K240" s="56" t="n">
        <f aca="false">(F240+G240+H240+J240)*(Inputs!$C$14+IF(B240&lt;=10,Inputs!$C$12,Inputs!$C$13))/12</f>
        <v>195.46677064296</v>
      </c>
      <c r="L240" s="56" t="n">
        <f aca="false">IF(OR(E240=1,A240&lt;=Inputs!$C$15),0,MAX(Inputs!$C$8*I240-(F240+G240+H240+J240-K240),0))</f>
        <v>0</v>
      </c>
      <c r="M240" s="56" t="n">
        <f aca="false">L240*INDEX(Rates!$B$2:$C$101,C240+1,IF(Inputs!$C$5="Male",1,2))/1000/12*Inputs!$C$16</f>
        <v>0</v>
      </c>
      <c r="N240" s="56" t="n">
        <f aca="false">IF($V$1=1,MAX(F240+G240+H240+J240-K240-M240,0)*Inputs!$C$22/12,0)</f>
        <v>0</v>
      </c>
      <c r="O240" s="56" t="n">
        <f aca="false">IF(AND(MOD(A240,12)=0,B240&gt;=Inputs!$C$18),MAX(F240+G240+H240+J240-K240-M240-N240,0)*Inputs!$C$17,0)</f>
        <v>0</v>
      </c>
      <c r="P240" s="56" t="n">
        <f aca="false">F240+G240+H240+J240-K240-M240-N240+O240</f>
        <v>390738.074515277</v>
      </c>
      <c r="Q240" s="56" t="n">
        <f aca="false">IF(OR(E240=1,P240&lt;=0),0,P240)</f>
        <v>390738.074515277</v>
      </c>
      <c r="R240" s="15" t="n">
        <f aca="false">IF(OR(E240=1,AND(P240&lt;=0,I240&gt;0)),1,0)</f>
        <v>0</v>
      </c>
      <c r="S240" s="15" t="n">
        <f aca="false">IF(L240&gt;0,1,0)</f>
        <v>0</v>
      </c>
    </row>
    <row r="241" customFormat="false" ht="15" hidden="false" customHeight="false" outlineLevel="0" collapsed="false">
      <c r="A241" s="15" t="n">
        <v>240</v>
      </c>
      <c r="B241" s="15" t="n">
        <f aca="false">INT((A241-1)/12)+1</f>
        <v>20</v>
      </c>
      <c r="C241" s="15" t="n">
        <f aca="false">MIN(Inputs!$C$4+B241-1,99)</f>
        <v>93</v>
      </c>
      <c r="D241" s="55" t="n">
        <f aca="false">Inputs!$C$31</f>
        <v>0.08</v>
      </c>
      <c r="E241" s="15" t="n">
        <f aca="false">R240</f>
        <v>0</v>
      </c>
      <c r="F241" s="56" t="n">
        <f aca="false">Q240</f>
        <v>390738.074515277</v>
      </c>
      <c r="G241" s="56" t="n">
        <f aca="false">IF(AND(MOD(A241-1,12)=0,B241&lt;=Inputs!$C$7,E241=0),Inputs!$C$6,0)</f>
        <v>0</v>
      </c>
      <c r="H241" s="56" t="n">
        <f aca="false">IF(B241=1,G241*Inputs!$C$9,0)</f>
        <v>0</v>
      </c>
      <c r="I241" s="56" t="n">
        <f aca="false">I240+G241</f>
        <v>120000</v>
      </c>
      <c r="J241" s="56" t="n">
        <f aca="false">(F241+G241+H241)*((1+D241)^(1/12)-1)</f>
        <v>2514.02053655606</v>
      </c>
      <c r="K241" s="56" t="n">
        <f aca="false">(F241+G241+H241+J241)*(Inputs!$C$14+IF(B241&lt;=10,Inputs!$C$12,Inputs!$C$13))/12</f>
        <v>196.626047525917</v>
      </c>
      <c r="L241" s="56" t="n">
        <f aca="false">IF(OR(E241=1,A241&lt;=Inputs!$C$15),0,MAX(Inputs!$C$8*I241-(F241+G241+H241+J241-K241),0))</f>
        <v>0</v>
      </c>
      <c r="M241" s="56" t="n">
        <f aca="false">L241*INDEX(Rates!$B$2:$C$101,C241+1,IF(Inputs!$C$5="Male",1,2))/1000/12*Inputs!$C$16</f>
        <v>0</v>
      </c>
      <c r="N241" s="56" t="n">
        <f aca="false">IF($V$1=1,MAX(F241+G241+H241+J241-K241-M241,0)*Inputs!$C$22/12,0)</f>
        <v>0</v>
      </c>
      <c r="O241" s="56" t="n">
        <f aca="false">IF(AND(MOD(A241,12)=0,B241&gt;=Inputs!$C$18),MAX(F241+G241+H241+J241-K241-M241-N241,0)*Inputs!$C$17,0)</f>
        <v>1965.27734502154</v>
      </c>
      <c r="P241" s="56" t="n">
        <f aca="false">F241+G241+H241+J241-K241-M241-N241+O241</f>
        <v>395020.746349329</v>
      </c>
      <c r="Q241" s="56" t="n">
        <f aca="false">IF(OR(E241=1,P241&lt;=0),0,P241)</f>
        <v>395020.746349329</v>
      </c>
      <c r="R241" s="15" t="n">
        <f aca="false">IF(OR(E241=1,AND(P241&lt;=0,I241&gt;0)),1,0)</f>
        <v>0</v>
      </c>
      <c r="S241" s="15" t="n">
        <f aca="false">IF(L241&gt;0,1,0)</f>
        <v>0</v>
      </c>
    </row>
    <row r="242" customFormat="false" ht="15" hidden="false" customHeight="false" outlineLevel="0" collapsed="false">
      <c r="A242" s="15" t="n">
        <v>241</v>
      </c>
      <c r="B242" s="15" t="n">
        <f aca="false">INT((A242-1)/12)+1</f>
        <v>21</v>
      </c>
      <c r="C242" s="15" t="n">
        <f aca="false">MIN(Inputs!$C$4+B242-1,99)</f>
        <v>94</v>
      </c>
      <c r="D242" s="55" t="n">
        <f aca="false">Inputs!$C$31</f>
        <v>0.08</v>
      </c>
      <c r="E242" s="15" t="n">
        <f aca="false">R241</f>
        <v>0</v>
      </c>
      <c r="F242" s="56" t="n">
        <f aca="false">Q241</f>
        <v>395020.746349329</v>
      </c>
      <c r="G242" s="56" t="n">
        <f aca="false">IF(AND(MOD(A242-1,12)=0,B242&lt;=Inputs!$C$7,E242=0),Inputs!$C$6,0)</f>
        <v>0</v>
      </c>
      <c r="H242" s="56" t="n">
        <f aca="false">IF(B242=1,G242*Inputs!$C$9,0)</f>
        <v>0</v>
      </c>
      <c r="I242" s="56" t="n">
        <f aca="false">I241+G242</f>
        <v>120000</v>
      </c>
      <c r="J242" s="56" t="n">
        <f aca="false">(F242+G242+H242)*((1+D242)^(1/12)-1)</f>
        <v>2541.57537608761</v>
      </c>
      <c r="K242" s="56" t="n">
        <f aca="false">(F242+G242+H242+J242)*(Inputs!$C$14+IF(B242&lt;=10,Inputs!$C$12,Inputs!$C$13))/12</f>
        <v>198.781160862708</v>
      </c>
      <c r="L242" s="56" t="n">
        <f aca="false">IF(OR(E242=1,A242&lt;=Inputs!$C$15),0,MAX(Inputs!$C$8*I242-(F242+G242+H242+J242-K242),0))</f>
        <v>0</v>
      </c>
      <c r="M242" s="56" t="n">
        <f aca="false">L242*INDEX(Rates!$B$2:$C$101,C242+1,IF(Inputs!$C$5="Male",1,2))/1000/12*Inputs!$C$16</f>
        <v>0</v>
      </c>
      <c r="N242" s="56" t="n">
        <f aca="false">IF($V$1=1,MAX(F242+G242+H242+J242-K242-M242,0)*Inputs!$C$22/12,0)</f>
        <v>0</v>
      </c>
      <c r="O242" s="56" t="n">
        <f aca="false">IF(AND(MOD(A242,12)=0,B242&gt;=Inputs!$C$18),MAX(F242+G242+H242+J242-K242-M242-N242,0)*Inputs!$C$17,0)</f>
        <v>0</v>
      </c>
      <c r="P242" s="56" t="n">
        <f aca="false">F242+G242+H242+J242-K242-M242-N242+O242</f>
        <v>397363.540564554</v>
      </c>
      <c r="Q242" s="56" t="n">
        <f aca="false">IF(OR(E242=1,P242&lt;=0),0,P242)</f>
        <v>397363.540564554</v>
      </c>
      <c r="R242" s="15" t="n">
        <f aca="false">IF(OR(E242=1,AND(P242&lt;=0,I242&gt;0)),1,0)</f>
        <v>0</v>
      </c>
      <c r="S242" s="15" t="n">
        <f aca="false">IF(L242&gt;0,1,0)</f>
        <v>0</v>
      </c>
    </row>
    <row r="243" customFormat="false" ht="15" hidden="false" customHeight="false" outlineLevel="0" collapsed="false">
      <c r="A243" s="15" t="n">
        <v>242</v>
      </c>
      <c r="B243" s="15" t="n">
        <f aca="false">INT((A243-1)/12)+1</f>
        <v>21</v>
      </c>
      <c r="C243" s="15" t="n">
        <f aca="false">MIN(Inputs!$C$4+B243-1,99)</f>
        <v>94</v>
      </c>
      <c r="D243" s="55" t="n">
        <f aca="false">Inputs!$C$31</f>
        <v>0.08</v>
      </c>
      <c r="E243" s="15" t="n">
        <f aca="false">R242</f>
        <v>0</v>
      </c>
      <c r="F243" s="56" t="n">
        <f aca="false">Q242</f>
        <v>397363.540564554</v>
      </c>
      <c r="G243" s="56" t="n">
        <f aca="false">IF(AND(MOD(A243-1,12)=0,B243&lt;=Inputs!$C$7,E243=0),Inputs!$C$6,0)</f>
        <v>0</v>
      </c>
      <c r="H243" s="56" t="n">
        <f aca="false">IF(B243=1,G243*Inputs!$C$9,0)</f>
        <v>0</v>
      </c>
      <c r="I243" s="56" t="n">
        <f aca="false">I242+G243</f>
        <v>120000</v>
      </c>
      <c r="J243" s="56" t="n">
        <f aca="false">(F243+G243+H243)*((1+D243)^(1/12)-1)</f>
        <v>2556.64898460991</v>
      </c>
      <c r="K243" s="56" t="n">
        <f aca="false">(F243+G243+H243+J243)*(Inputs!$C$14+IF(B243&lt;=10,Inputs!$C$12,Inputs!$C$13))/12</f>
        <v>199.960094774582</v>
      </c>
      <c r="L243" s="56" t="n">
        <f aca="false">IF(OR(E243=1,A243&lt;=Inputs!$C$15),0,MAX(Inputs!$C$8*I243-(F243+G243+H243+J243-K243),0))</f>
        <v>0</v>
      </c>
      <c r="M243" s="56" t="n">
        <f aca="false">L243*INDEX(Rates!$B$2:$C$101,C243+1,IF(Inputs!$C$5="Male",1,2))/1000/12*Inputs!$C$16</f>
        <v>0</v>
      </c>
      <c r="N243" s="56" t="n">
        <f aca="false">IF($V$1=1,MAX(F243+G243+H243+J243-K243-M243,0)*Inputs!$C$22/12,0)</f>
        <v>0</v>
      </c>
      <c r="O243" s="56" t="n">
        <f aca="false">IF(AND(MOD(A243,12)=0,B243&gt;=Inputs!$C$18),MAX(F243+G243+H243+J243-K243-M243-N243,0)*Inputs!$C$17,0)</f>
        <v>0</v>
      </c>
      <c r="P243" s="56" t="n">
        <f aca="false">F243+G243+H243+J243-K243-M243-N243+O243</f>
        <v>399720.229454389</v>
      </c>
      <c r="Q243" s="56" t="n">
        <f aca="false">IF(OR(E243=1,P243&lt;=0),0,P243)</f>
        <v>399720.229454389</v>
      </c>
      <c r="R243" s="15" t="n">
        <f aca="false">IF(OR(E243=1,AND(P243&lt;=0,I243&gt;0)),1,0)</f>
        <v>0</v>
      </c>
      <c r="S243" s="15" t="n">
        <f aca="false">IF(L243&gt;0,1,0)</f>
        <v>0</v>
      </c>
    </row>
    <row r="244" customFormat="false" ht="15" hidden="false" customHeight="false" outlineLevel="0" collapsed="false">
      <c r="A244" s="15" t="n">
        <v>243</v>
      </c>
      <c r="B244" s="15" t="n">
        <f aca="false">INT((A244-1)/12)+1</f>
        <v>21</v>
      </c>
      <c r="C244" s="15" t="n">
        <f aca="false">MIN(Inputs!$C$4+B244-1,99)</f>
        <v>94</v>
      </c>
      <c r="D244" s="55" t="n">
        <f aca="false">Inputs!$C$31</f>
        <v>0.08</v>
      </c>
      <c r="E244" s="15" t="n">
        <f aca="false">R243</f>
        <v>0</v>
      </c>
      <c r="F244" s="56" t="n">
        <f aca="false">Q243</f>
        <v>399720.229454389</v>
      </c>
      <c r="G244" s="56" t="n">
        <f aca="false">IF(AND(MOD(A244-1,12)=0,B244&lt;=Inputs!$C$7,E244=0),Inputs!$C$6,0)</f>
        <v>0</v>
      </c>
      <c r="H244" s="56" t="n">
        <f aca="false">IF(B244=1,G244*Inputs!$C$9,0)</f>
        <v>0</v>
      </c>
      <c r="I244" s="56" t="n">
        <f aca="false">I243+G244</f>
        <v>120000</v>
      </c>
      <c r="J244" s="56" t="n">
        <f aca="false">(F244+G244+H244)*((1+D244)^(1/12)-1)</f>
        <v>2571.81199188702</v>
      </c>
      <c r="K244" s="56" t="n">
        <f aca="false">(F244+G244+H244+J244)*(Inputs!$C$14+IF(B244&lt;=10,Inputs!$C$12,Inputs!$C$13))/12</f>
        <v>201.146020723138</v>
      </c>
      <c r="L244" s="56" t="n">
        <f aca="false">IF(OR(E244=1,A244&lt;=Inputs!$C$15),0,MAX(Inputs!$C$8*I244-(F244+G244+H244+J244-K244),0))</f>
        <v>0</v>
      </c>
      <c r="M244" s="56" t="n">
        <f aca="false">L244*INDEX(Rates!$B$2:$C$101,C244+1,IF(Inputs!$C$5="Male",1,2))/1000/12*Inputs!$C$16</f>
        <v>0</v>
      </c>
      <c r="N244" s="56" t="n">
        <f aca="false">IF($V$1=1,MAX(F244+G244+H244+J244-K244-M244,0)*Inputs!$C$22/12,0)</f>
        <v>0</v>
      </c>
      <c r="O244" s="56" t="n">
        <f aca="false">IF(AND(MOD(A244,12)=0,B244&gt;=Inputs!$C$18),MAX(F244+G244+H244+J244-K244-M244-N244,0)*Inputs!$C$17,0)</f>
        <v>0</v>
      </c>
      <c r="P244" s="56" t="n">
        <f aca="false">F244+G244+H244+J244-K244-M244-N244+O244</f>
        <v>402090.895425553</v>
      </c>
      <c r="Q244" s="56" t="n">
        <f aca="false">IF(OR(E244=1,P244&lt;=0),0,P244)</f>
        <v>402090.895425553</v>
      </c>
      <c r="R244" s="15" t="n">
        <f aca="false">IF(OR(E244=1,AND(P244&lt;=0,I244&gt;0)),1,0)</f>
        <v>0</v>
      </c>
      <c r="S244" s="15" t="n">
        <f aca="false">IF(L244&gt;0,1,0)</f>
        <v>0</v>
      </c>
    </row>
    <row r="245" customFormat="false" ht="15" hidden="false" customHeight="false" outlineLevel="0" collapsed="false">
      <c r="A245" s="15" t="n">
        <v>244</v>
      </c>
      <c r="B245" s="15" t="n">
        <f aca="false">INT((A245-1)/12)+1</f>
        <v>21</v>
      </c>
      <c r="C245" s="15" t="n">
        <f aca="false">MIN(Inputs!$C$4+B245-1,99)</f>
        <v>94</v>
      </c>
      <c r="D245" s="55" t="n">
        <f aca="false">Inputs!$C$31</f>
        <v>0.08</v>
      </c>
      <c r="E245" s="15" t="n">
        <f aca="false">R244</f>
        <v>0</v>
      </c>
      <c r="F245" s="56" t="n">
        <f aca="false">Q244</f>
        <v>402090.895425553</v>
      </c>
      <c r="G245" s="56" t="n">
        <f aca="false">IF(AND(MOD(A245-1,12)=0,B245&lt;=Inputs!$C$7,E245=0),Inputs!$C$6,0)</f>
        <v>0</v>
      </c>
      <c r="H245" s="56" t="n">
        <f aca="false">IF(B245=1,G245*Inputs!$C$9,0)</f>
        <v>0</v>
      </c>
      <c r="I245" s="56" t="n">
        <f aca="false">I244+G245</f>
        <v>120000</v>
      </c>
      <c r="J245" s="56" t="n">
        <f aca="false">(F245+G245+H245)*((1+D245)^(1/12)-1)</f>
        <v>2587.06492812625</v>
      </c>
      <c r="K245" s="56" t="n">
        <f aca="false">(F245+G245+H245+J245)*(Inputs!$C$14+IF(B245&lt;=10,Inputs!$C$12,Inputs!$C$13))/12</f>
        <v>202.33898017684</v>
      </c>
      <c r="L245" s="56" t="n">
        <f aca="false">IF(OR(E245=1,A245&lt;=Inputs!$C$15),0,MAX(Inputs!$C$8*I245-(F245+G245+H245+J245-K245),0))</f>
        <v>0</v>
      </c>
      <c r="M245" s="56" t="n">
        <f aca="false">L245*INDEX(Rates!$B$2:$C$101,C245+1,IF(Inputs!$C$5="Male",1,2))/1000/12*Inputs!$C$16</f>
        <v>0</v>
      </c>
      <c r="N245" s="56" t="n">
        <f aca="false">IF($V$1=1,MAX(F245+G245+H245+J245-K245-M245,0)*Inputs!$C$22/12,0)</f>
        <v>0</v>
      </c>
      <c r="O245" s="56" t="n">
        <f aca="false">IF(AND(MOD(A245,12)=0,B245&gt;=Inputs!$C$18),MAX(F245+G245+H245+J245-K245-M245-N245,0)*Inputs!$C$17,0)</f>
        <v>0</v>
      </c>
      <c r="P245" s="56" t="n">
        <f aca="false">F245+G245+H245+J245-K245-M245-N245+O245</f>
        <v>404475.621373502</v>
      </c>
      <c r="Q245" s="56" t="n">
        <f aca="false">IF(OR(E245=1,P245&lt;=0),0,P245)</f>
        <v>404475.621373502</v>
      </c>
      <c r="R245" s="15" t="n">
        <f aca="false">IF(OR(E245=1,AND(P245&lt;=0,I245&gt;0)),1,0)</f>
        <v>0</v>
      </c>
      <c r="S245" s="15" t="n">
        <f aca="false">IF(L245&gt;0,1,0)</f>
        <v>0</v>
      </c>
    </row>
    <row r="246" customFormat="false" ht="15" hidden="false" customHeight="false" outlineLevel="0" collapsed="false">
      <c r="A246" s="15" t="n">
        <v>245</v>
      </c>
      <c r="B246" s="15" t="n">
        <f aca="false">INT((A246-1)/12)+1</f>
        <v>21</v>
      </c>
      <c r="C246" s="15" t="n">
        <f aca="false">MIN(Inputs!$C$4+B246-1,99)</f>
        <v>94</v>
      </c>
      <c r="D246" s="55" t="n">
        <f aca="false">Inputs!$C$31</f>
        <v>0.08</v>
      </c>
      <c r="E246" s="15" t="n">
        <f aca="false">R245</f>
        <v>0</v>
      </c>
      <c r="F246" s="56" t="n">
        <f aca="false">Q245</f>
        <v>404475.621373502</v>
      </c>
      <c r="G246" s="56" t="n">
        <f aca="false">IF(AND(MOD(A246-1,12)=0,B246&lt;=Inputs!$C$7,E246=0),Inputs!$C$6,0)</f>
        <v>0</v>
      </c>
      <c r="H246" s="56" t="n">
        <f aca="false">IF(B246=1,G246*Inputs!$C$9,0)</f>
        <v>0</v>
      </c>
      <c r="I246" s="56" t="n">
        <f aca="false">I245+G246</f>
        <v>120000</v>
      </c>
      <c r="J246" s="56" t="n">
        <f aca="false">(F246+G246+H246)*((1+D246)^(1/12)-1)</f>
        <v>2602.40832667946</v>
      </c>
      <c r="K246" s="56" t="n">
        <f aca="false">(F246+G246+H246+J246)*(Inputs!$C$14+IF(B246&lt;=10,Inputs!$C$12,Inputs!$C$13))/12</f>
        <v>203.539014850091</v>
      </c>
      <c r="L246" s="56" t="n">
        <f aca="false">IF(OR(E246=1,A246&lt;=Inputs!$C$15),0,MAX(Inputs!$C$8*I246-(F246+G246+H246+J246-K246),0))</f>
        <v>0</v>
      </c>
      <c r="M246" s="56" t="n">
        <f aca="false">L246*INDEX(Rates!$B$2:$C$101,C246+1,IF(Inputs!$C$5="Male",1,2))/1000/12*Inputs!$C$16</f>
        <v>0</v>
      </c>
      <c r="N246" s="56" t="n">
        <f aca="false">IF($V$1=1,MAX(F246+G246+H246+J246-K246-M246,0)*Inputs!$C$22/12,0)</f>
        <v>0</v>
      </c>
      <c r="O246" s="56" t="n">
        <f aca="false">IF(AND(MOD(A246,12)=0,B246&gt;=Inputs!$C$18),MAX(F246+G246+H246+J246-K246-M246-N246,0)*Inputs!$C$17,0)</f>
        <v>0</v>
      </c>
      <c r="P246" s="56" t="n">
        <f aca="false">F246+G246+H246+J246-K246-M246-N246+O246</f>
        <v>406874.490685332</v>
      </c>
      <c r="Q246" s="56" t="n">
        <f aca="false">IF(OR(E246=1,P246&lt;=0),0,P246)</f>
        <v>406874.490685332</v>
      </c>
      <c r="R246" s="15" t="n">
        <f aca="false">IF(OR(E246=1,AND(P246&lt;=0,I246&gt;0)),1,0)</f>
        <v>0</v>
      </c>
      <c r="S246" s="15" t="n">
        <f aca="false">IF(L246&gt;0,1,0)</f>
        <v>0</v>
      </c>
    </row>
    <row r="247" customFormat="false" ht="15" hidden="false" customHeight="false" outlineLevel="0" collapsed="false">
      <c r="A247" s="15" t="n">
        <v>246</v>
      </c>
      <c r="B247" s="15" t="n">
        <f aca="false">INT((A247-1)/12)+1</f>
        <v>21</v>
      </c>
      <c r="C247" s="15" t="n">
        <f aca="false">MIN(Inputs!$C$4+B247-1,99)</f>
        <v>94</v>
      </c>
      <c r="D247" s="55" t="n">
        <f aca="false">Inputs!$C$31</f>
        <v>0.08</v>
      </c>
      <c r="E247" s="15" t="n">
        <f aca="false">R246</f>
        <v>0</v>
      </c>
      <c r="F247" s="56" t="n">
        <f aca="false">Q246</f>
        <v>406874.490685332</v>
      </c>
      <c r="G247" s="56" t="n">
        <f aca="false">IF(AND(MOD(A247-1,12)=0,B247&lt;=Inputs!$C$7,E247=0),Inputs!$C$6,0)</f>
        <v>0</v>
      </c>
      <c r="H247" s="56" t="n">
        <f aca="false">IF(B247=1,G247*Inputs!$C$9,0)</f>
        <v>0</v>
      </c>
      <c r="I247" s="56" t="n">
        <f aca="false">I246+G247</f>
        <v>120000</v>
      </c>
      <c r="J247" s="56" t="n">
        <f aca="false">(F247+G247+H247)*((1+D247)^(1/12)-1)</f>
        <v>2617.84272406173</v>
      </c>
      <c r="K247" s="56" t="n">
        <f aca="false">(F247+G247+H247+J247)*(Inputs!$C$14+IF(B247&lt;=10,Inputs!$C$12,Inputs!$C$13))/12</f>
        <v>204.746166704697</v>
      </c>
      <c r="L247" s="56" t="n">
        <f aca="false">IF(OR(E247=1,A247&lt;=Inputs!$C$15),0,MAX(Inputs!$C$8*I247-(F247+G247+H247+J247-K247),0))</f>
        <v>0</v>
      </c>
      <c r="M247" s="56" t="n">
        <f aca="false">L247*INDEX(Rates!$B$2:$C$101,C247+1,IF(Inputs!$C$5="Male",1,2))/1000/12*Inputs!$C$16</f>
        <v>0</v>
      </c>
      <c r="N247" s="56" t="n">
        <f aca="false">IF($V$1=1,MAX(F247+G247+H247+J247-K247-M247,0)*Inputs!$C$22/12,0)</f>
        <v>0</v>
      </c>
      <c r="O247" s="56" t="n">
        <f aca="false">IF(AND(MOD(A247,12)=0,B247&gt;=Inputs!$C$18),MAX(F247+G247+H247+J247-K247-M247-N247,0)*Inputs!$C$17,0)</f>
        <v>0</v>
      </c>
      <c r="P247" s="56" t="n">
        <f aca="false">F247+G247+H247+J247-K247-M247-N247+O247</f>
        <v>409287.587242689</v>
      </c>
      <c r="Q247" s="56" t="n">
        <f aca="false">IF(OR(E247=1,P247&lt;=0),0,P247)</f>
        <v>409287.587242689</v>
      </c>
      <c r="R247" s="15" t="n">
        <f aca="false">IF(OR(E247=1,AND(P247&lt;=0,I247&gt;0)),1,0)</f>
        <v>0</v>
      </c>
      <c r="S247" s="15" t="n">
        <f aca="false">IF(L247&gt;0,1,0)</f>
        <v>0</v>
      </c>
    </row>
    <row r="248" customFormat="false" ht="15" hidden="false" customHeight="false" outlineLevel="0" collapsed="false">
      <c r="A248" s="15" t="n">
        <v>247</v>
      </c>
      <c r="B248" s="15" t="n">
        <f aca="false">INT((A248-1)/12)+1</f>
        <v>21</v>
      </c>
      <c r="C248" s="15" t="n">
        <f aca="false">MIN(Inputs!$C$4+B248-1,99)</f>
        <v>94</v>
      </c>
      <c r="D248" s="55" t="n">
        <f aca="false">Inputs!$C$31</f>
        <v>0.08</v>
      </c>
      <c r="E248" s="15" t="n">
        <f aca="false">R247</f>
        <v>0</v>
      </c>
      <c r="F248" s="56" t="n">
        <f aca="false">Q247</f>
        <v>409287.587242689</v>
      </c>
      <c r="G248" s="56" t="n">
        <f aca="false">IF(AND(MOD(A248-1,12)=0,B248&lt;=Inputs!$C$7,E248=0),Inputs!$C$6,0)</f>
        <v>0</v>
      </c>
      <c r="H248" s="56" t="n">
        <f aca="false">IF(B248=1,G248*Inputs!$C$9,0)</f>
        <v>0</v>
      </c>
      <c r="I248" s="56" t="n">
        <f aca="false">I247+G248</f>
        <v>120000</v>
      </c>
      <c r="J248" s="56" t="n">
        <f aca="false">(F248+G248+H248)*((1+D248)^(1/12)-1)</f>
        <v>2633.36865997011</v>
      </c>
      <c r="K248" s="56" t="n">
        <f aca="false">(F248+G248+H248+J248)*(Inputs!$C$14+IF(B248&lt;=10,Inputs!$C$12,Inputs!$C$13))/12</f>
        <v>205.960477951329</v>
      </c>
      <c r="L248" s="56" t="n">
        <f aca="false">IF(OR(E248=1,A248&lt;=Inputs!$C$15),0,MAX(Inputs!$C$8*I248-(F248+G248+H248+J248-K248),0))</f>
        <v>0</v>
      </c>
      <c r="M248" s="56" t="n">
        <f aca="false">L248*INDEX(Rates!$B$2:$C$101,C248+1,IF(Inputs!$C$5="Male",1,2))/1000/12*Inputs!$C$16</f>
        <v>0</v>
      </c>
      <c r="N248" s="56" t="n">
        <f aca="false">IF($V$1=1,MAX(F248+G248+H248+J248-K248-M248,0)*Inputs!$C$22/12,0)</f>
        <v>0</v>
      </c>
      <c r="O248" s="56" t="n">
        <f aca="false">IF(AND(MOD(A248,12)=0,B248&gt;=Inputs!$C$18),MAX(F248+G248+H248+J248-K248-M248-N248,0)*Inputs!$C$17,0)</f>
        <v>0</v>
      </c>
      <c r="P248" s="56" t="n">
        <f aca="false">F248+G248+H248+J248-K248-M248-N248+O248</f>
        <v>411714.995424707</v>
      </c>
      <c r="Q248" s="56" t="n">
        <f aca="false">IF(OR(E248=1,P248&lt;=0),0,P248)</f>
        <v>411714.995424707</v>
      </c>
      <c r="R248" s="15" t="n">
        <f aca="false">IF(OR(E248=1,AND(P248&lt;=0,I248&gt;0)),1,0)</f>
        <v>0</v>
      </c>
      <c r="S248" s="15" t="n">
        <f aca="false">IF(L248&gt;0,1,0)</f>
        <v>0</v>
      </c>
    </row>
    <row r="249" customFormat="false" ht="15" hidden="false" customHeight="false" outlineLevel="0" collapsed="false">
      <c r="A249" s="15" t="n">
        <v>248</v>
      </c>
      <c r="B249" s="15" t="n">
        <f aca="false">INT((A249-1)/12)+1</f>
        <v>21</v>
      </c>
      <c r="C249" s="15" t="n">
        <f aca="false">MIN(Inputs!$C$4+B249-1,99)</f>
        <v>94</v>
      </c>
      <c r="D249" s="55" t="n">
        <f aca="false">Inputs!$C$31</f>
        <v>0.08</v>
      </c>
      <c r="E249" s="15" t="n">
        <f aca="false">R248</f>
        <v>0</v>
      </c>
      <c r="F249" s="56" t="n">
        <f aca="false">Q248</f>
        <v>411714.995424707</v>
      </c>
      <c r="G249" s="56" t="n">
        <f aca="false">IF(AND(MOD(A249-1,12)=0,B249&lt;=Inputs!$C$7,E249=0),Inputs!$C$6,0)</f>
        <v>0</v>
      </c>
      <c r="H249" s="56" t="n">
        <f aca="false">IF(B249=1,G249*Inputs!$C$9,0)</f>
        <v>0</v>
      </c>
      <c r="I249" s="56" t="n">
        <f aca="false">I248+G249</f>
        <v>120000</v>
      </c>
      <c r="J249" s="56" t="n">
        <f aca="false">(F249+G249+H249)*((1+D249)^(1/12)-1)</f>
        <v>2648.98667730249</v>
      </c>
      <c r="K249" s="56" t="n">
        <f aca="false">(F249+G249+H249+J249)*(Inputs!$C$14+IF(B249&lt;=10,Inputs!$C$12,Inputs!$C$13))/12</f>
        <v>207.181991051005</v>
      </c>
      <c r="L249" s="56" t="n">
        <f aca="false">IF(OR(E249=1,A249&lt;=Inputs!$C$15),0,MAX(Inputs!$C$8*I249-(F249+G249+H249+J249-K249),0))</f>
        <v>0</v>
      </c>
      <c r="M249" s="56" t="n">
        <f aca="false">L249*INDEX(Rates!$B$2:$C$101,C249+1,IF(Inputs!$C$5="Male",1,2))/1000/12*Inputs!$C$16</f>
        <v>0</v>
      </c>
      <c r="N249" s="56" t="n">
        <f aca="false">IF($V$1=1,MAX(F249+G249+H249+J249-K249-M249,0)*Inputs!$C$22/12,0)</f>
        <v>0</v>
      </c>
      <c r="O249" s="56" t="n">
        <f aca="false">IF(AND(MOD(A249,12)=0,B249&gt;=Inputs!$C$18),MAX(F249+G249+H249+J249-K249-M249-N249,0)*Inputs!$C$17,0)</f>
        <v>0</v>
      </c>
      <c r="P249" s="56" t="n">
        <f aca="false">F249+G249+H249+J249-K249-M249-N249+O249</f>
        <v>414156.800110959</v>
      </c>
      <c r="Q249" s="56" t="n">
        <f aca="false">IF(OR(E249=1,P249&lt;=0),0,P249)</f>
        <v>414156.800110959</v>
      </c>
      <c r="R249" s="15" t="n">
        <f aca="false">IF(OR(E249=1,AND(P249&lt;=0,I249&gt;0)),1,0)</f>
        <v>0</v>
      </c>
      <c r="S249" s="15" t="n">
        <f aca="false">IF(L249&gt;0,1,0)</f>
        <v>0</v>
      </c>
    </row>
    <row r="250" customFormat="false" ht="15" hidden="false" customHeight="false" outlineLevel="0" collapsed="false">
      <c r="A250" s="15" t="n">
        <v>249</v>
      </c>
      <c r="B250" s="15" t="n">
        <f aca="false">INT((A250-1)/12)+1</f>
        <v>21</v>
      </c>
      <c r="C250" s="15" t="n">
        <f aca="false">MIN(Inputs!$C$4+B250-1,99)</f>
        <v>94</v>
      </c>
      <c r="D250" s="55" t="n">
        <f aca="false">Inputs!$C$31</f>
        <v>0.08</v>
      </c>
      <c r="E250" s="15" t="n">
        <f aca="false">R249</f>
        <v>0</v>
      </c>
      <c r="F250" s="56" t="n">
        <f aca="false">Q249</f>
        <v>414156.800110959</v>
      </c>
      <c r="G250" s="56" t="n">
        <f aca="false">IF(AND(MOD(A250-1,12)=0,B250&lt;=Inputs!$C$7,E250=0),Inputs!$C$6,0)</f>
        <v>0</v>
      </c>
      <c r="H250" s="56" t="n">
        <f aca="false">IF(B250=1,G250*Inputs!$C$9,0)</f>
        <v>0</v>
      </c>
      <c r="I250" s="56" t="n">
        <f aca="false">I249+G250</f>
        <v>120000</v>
      </c>
      <c r="J250" s="56" t="n">
        <f aca="false">(F250+G250+H250)*((1+D250)^(1/12)-1)</f>
        <v>2664.69732217658</v>
      </c>
      <c r="K250" s="56" t="n">
        <f aca="false">(F250+G250+H250+J250)*(Inputs!$C$14+IF(B250&lt;=10,Inputs!$C$12,Inputs!$C$13))/12</f>
        <v>208.410748716568</v>
      </c>
      <c r="L250" s="56" t="n">
        <f aca="false">IF(OR(E250=1,A250&lt;=Inputs!$C$15),0,MAX(Inputs!$C$8*I250-(F250+G250+H250+J250-K250),0))</f>
        <v>0</v>
      </c>
      <c r="M250" s="56" t="n">
        <f aca="false">L250*INDEX(Rates!$B$2:$C$101,C250+1,IF(Inputs!$C$5="Male",1,2))/1000/12*Inputs!$C$16</f>
        <v>0</v>
      </c>
      <c r="N250" s="56" t="n">
        <f aca="false">IF($V$1=1,MAX(F250+G250+H250+J250-K250-M250,0)*Inputs!$C$22/12,0)</f>
        <v>0</v>
      </c>
      <c r="O250" s="56" t="n">
        <f aca="false">IF(AND(MOD(A250,12)=0,B250&gt;=Inputs!$C$18),MAX(F250+G250+H250+J250-K250-M250-N250,0)*Inputs!$C$17,0)</f>
        <v>0</v>
      </c>
      <c r="P250" s="56" t="n">
        <f aca="false">F250+G250+H250+J250-K250-M250-N250+O250</f>
        <v>416613.086684419</v>
      </c>
      <c r="Q250" s="56" t="n">
        <f aca="false">IF(OR(E250=1,P250&lt;=0),0,P250)</f>
        <v>416613.086684419</v>
      </c>
      <c r="R250" s="15" t="n">
        <f aca="false">IF(OR(E250=1,AND(P250&lt;=0,I250&gt;0)),1,0)</f>
        <v>0</v>
      </c>
      <c r="S250" s="15" t="n">
        <f aca="false">IF(L250&gt;0,1,0)</f>
        <v>0</v>
      </c>
    </row>
    <row r="251" customFormat="false" ht="15" hidden="false" customHeight="false" outlineLevel="0" collapsed="false">
      <c r="A251" s="15" t="n">
        <v>250</v>
      </c>
      <c r="B251" s="15" t="n">
        <f aca="false">INT((A251-1)/12)+1</f>
        <v>21</v>
      </c>
      <c r="C251" s="15" t="n">
        <f aca="false">MIN(Inputs!$C$4+B251-1,99)</f>
        <v>94</v>
      </c>
      <c r="D251" s="55" t="n">
        <f aca="false">Inputs!$C$31</f>
        <v>0.08</v>
      </c>
      <c r="E251" s="15" t="n">
        <f aca="false">R250</f>
        <v>0</v>
      </c>
      <c r="F251" s="56" t="n">
        <f aca="false">Q250</f>
        <v>416613.086684419</v>
      </c>
      <c r="G251" s="56" t="n">
        <f aca="false">IF(AND(MOD(A251-1,12)=0,B251&lt;=Inputs!$C$7,E251=0),Inputs!$C$6,0)</f>
        <v>0</v>
      </c>
      <c r="H251" s="56" t="n">
        <f aca="false">IF(B251=1,G251*Inputs!$C$9,0)</f>
        <v>0</v>
      </c>
      <c r="I251" s="56" t="n">
        <f aca="false">I250+G251</f>
        <v>120000</v>
      </c>
      <c r="J251" s="56" t="n">
        <f aca="false">(F251+G251+H251)*((1+D251)^(1/12)-1)</f>
        <v>2680.50114394902</v>
      </c>
      <c r="K251" s="56" t="n">
        <f aca="false">(F251+G251+H251+J251)*(Inputs!$C$14+IF(B251&lt;=10,Inputs!$C$12,Inputs!$C$13))/12</f>
        <v>209.646793914184</v>
      </c>
      <c r="L251" s="56" t="n">
        <f aca="false">IF(OR(E251=1,A251&lt;=Inputs!$C$15),0,MAX(Inputs!$C$8*I251-(F251+G251+H251+J251-K251),0))</f>
        <v>0</v>
      </c>
      <c r="M251" s="56" t="n">
        <f aca="false">L251*INDEX(Rates!$B$2:$C$101,C251+1,IF(Inputs!$C$5="Male",1,2))/1000/12*Inputs!$C$16</f>
        <v>0</v>
      </c>
      <c r="N251" s="56" t="n">
        <f aca="false">IF($V$1=1,MAX(F251+G251+H251+J251-K251-M251,0)*Inputs!$C$22/12,0)</f>
        <v>0</v>
      </c>
      <c r="O251" s="56" t="n">
        <f aca="false">IF(AND(MOD(A251,12)=0,B251&gt;=Inputs!$C$18),MAX(F251+G251+H251+J251-K251-M251-N251,0)*Inputs!$C$17,0)</f>
        <v>0</v>
      </c>
      <c r="P251" s="56" t="n">
        <f aca="false">F251+G251+H251+J251-K251-M251-N251+O251</f>
        <v>419083.941034454</v>
      </c>
      <c r="Q251" s="56" t="n">
        <f aca="false">IF(OR(E251=1,P251&lt;=0),0,P251)</f>
        <v>419083.941034454</v>
      </c>
      <c r="R251" s="15" t="n">
        <f aca="false">IF(OR(E251=1,AND(P251&lt;=0,I251&gt;0)),1,0)</f>
        <v>0</v>
      </c>
      <c r="S251" s="15" t="n">
        <f aca="false">IF(L251&gt;0,1,0)</f>
        <v>0</v>
      </c>
    </row>
    <row r="252" customFormat="false" ht="15" hidden="false" customHeight="false" outlineLevel="0" collapsed="false">
      <c r="A252" s="15" t="n">
        <v>251</v>
      </c>
      <c r="B252" s="15" t="n">
        <f aca="false">INT((A252-1)/12)+1</f>
        <v>21</v>
      </c>
      <c r="C252" s="15" t="n">
        <f aca="false">MIN(Inputs!$C$4+B252-1,99)</f>
        <v>94</v>
      </c>
      <c r="D252" s="55" t="n">
        <f aca="false">Inputs!$C$31</f>
        <v>0.08</v>
      </c>
      <c r="E252" s="15" t="n">
        <f aca="false">R251</f>
        <v>0</v>
      </c>
      <c r="F252" s="56" t="n">
        <f aca="false">Q251</f>
        <v>419083.941034454</v>
      </c>
      <c r="G252" s="56" t="n">
        <f aca="false">IF(AND(MOD(A252-1,12)=0,B252&lt;=Inputs!$C$7,E252=0),Inputs!$C$6,0)</f>
        <v>0</v>
      </c>
      <c r="H252" s="56" t="n">
        <f aca="false">IF(B252=1,G252*Inputs!$C$9,0)</f>
        <v>0</v>
      </c>
      <c r="I252" s="56" t="n">
        <f aca="false">I251+G252</f>
        <v>120000</v>
      </c>
      <c r="J252" s="56" t="n">
        <f aca="false">(F252+G252+H252)*((1+D252)^(1/12)-1)</f>
        <v>2696.39869523458</v>
      </c>
      <c r="K252" s="56" t="n">
        <f aca="false">(F252+G252+H252+J252)*(Inputs!$C$14+IF(B252&lt;=10,Inputs!$C$12,Inputs!$C$13))/12</f>
        <v>210.890169864844</v>
      </c>
      <c r="L252" s="56" t="n">
        <f aca="false">IF(OR(E252=1,A252&lt;=Inputs!$C$15),0,MAX(Inputs!$C$8*I252-(F252+G252+H252+J252-K252),0))</f>
        <v>0</v>
      </c>
      <c r="M252" s="56" t="n">
        <f aca="false">L252*INDEX(Rates!$B$2:$C$101,C252+1,IF(Inputs!$C$5="Male",1,2))/1000/12*Inputs!$C$16</f>
        <v>0</v>
      </c>
      <c r="N252" s="56" t="n">
        <f aca="false">IF($V$1=1,MAX(F252+G252+H252+J252-K252-M252,0)*Inputs!$C$22/12,0)</f>
        <v>0</v>
      </c>
      <c r="O252" s="56" t="n">
        <f aca="false">IF(AND(MOD(A252,12)=0,B252&gt;=Inputs!$C$18),MAX(F252+G252+H252+J252-K252-M252-N252,0)*Inputs!$C$17,0)</f>
        <v>0</v>
      </c>
      <c r="P252" s="56" t="n">
        <f aca="false">F252+G252+H252+J252-K252-M252-N252+O252</f>
        <v>421569.449559824</v>
      </c>
      <c r="Q252" s="56" t="n">
        <f aca="false">IF(OR(E252=1,P252&lt;=0),0,P252)</f>
        <v>421569.449559824</v>
      </c>
      <c r="R252" s="15" t="n">
        <f aca="false">IF(OR(E252=1,AND(P252&lt;=0,I252&gt;0)),1,0)</f>
        <v>0</v>
      </c>
      <c r="S252" s="15" t="n">
        <f aca="false">IF(L252&gt;0,1,0)</f>
        <v>0</v>
      </c>
    </row>
    <row r="253" customFormat="false" ht="15" hidden="false" customHeight="false" outlineLevel="0" collapsed="false">
      <c r="A253" s="15" t="n">
        <v>252</v>
      </c>
      <c r="B253" s="15" t="n">
        <f aca="false">INT((A253-1)/12)+1</f>
        <v>21</v>
      </c>
      <c r="C253" s="15" t="n">
        <f aca="false">MIN(Inputs!$C$4+B253-1,99)</f>
        <v>94</v>
      </c>
      <c r="D253" s="55" t="n">
        <f aca="false">Inputs!$C$31</f>
        <v>0.08</v>
      </c>
      <c r="E253" s="15" t="n">
        <f aca="false">R252</f>
        <v>0</v>
      </c>
      <c r="F253" s="56" t="n">
        <f aca="false">Q252</f>
        <v>421569.449559824</v>
      </c>
      <c r="G253" s="56" t="n">
        <f aca="false">IF(AND(MOD(A253-1,12)=0,B253&lt;=Inputs!$C$7,E253=0),Inputs!$C$6,0)</f>
        <v>0</v>
      </c>
      <c r="H253" s="56" t="n">
        <f aca="false">IF(B253=1,G253*Inputs!$C$9,0)</f>
        <v>0</v>
      </c>
      <c r="I253" s="56" t="n">
        <f aca="false">I252+G253</f>
        <v>120000</v>
      </c>
      <c r="J253" s="56" t="n">
        <f aca="false">(F253+G253+H253)*((1+D253)^(1/12)-1)</f>
        <v>2712.39053192548</v>
      </c>
      <c r="K253" s="56" t="n">
        <f aca="false">(F253+G253+H253+J253)*(Inputs!$C$14+IF(B253&lt;=10,Inputs!$C$12,Inputs!$C$13))/12</f>
        <v>212.140920045875</v>
      </c>
      <c r="L253" s="56" t="n">
        <f aca="false">IF(OR(E253=1,A253&lt;=Inputs!$C$15),0,MAX(Inputs!$C$8*I253-(F253+G253+H253+J253-K253),0))</f>
        <v>0</v>
      </c>
      <c r="M253" s="56" t="n">
        <f aca="false">L253*INDEX(Rates!$B$2:$C$101,C253+1,IF(Inputs!$C$5="Male",1,2))/1000/12*Inputs!$C$16</f>
        <v>0</v>
      </c>
      <c r="N253" s="56" t="n">
        <f aca="false">IF($V$1=1,MAX(F253+G253+H253+J253-K253-M253,0)*Inputs!$C$22/12,0)</f>
        <v>0</v>
      </c>
      <c r="O253" s="56" t="n">
        <f aca="false">IF(AND(MOD(A253,12)=0,B253&gt;=Inputs!$C$18),MAX(F253+G253+H253+J253-K253-M253-N253,0)*Inputs!$C$17,0)</f>
        <v>2120.34849585852</v>
      </c>
      <c r="P253" s="56" t="n">
        <f aca="false">F253+G253+H253+J253-K253-M253-N253+O253</f>
        <v>426190.047667562</v>
      </c>
      <c r="Q253" s="56" t="n">
        <f aca="false">IF(OR(E253=1,P253&lt;=0),0,P253)</f>
        <v>426190.047667562</v>
      </c>
      <c r="R253" s="15" t="n">
        <f aca="false">IF(OR(E253=1,AND(P253&lt;=0,I253&gt;0)),1,0)</f>
        <v>0</v>
      </c>
      <c r="S253" s="15" t="n">
        <f aca="false">IF(L253&gt;0,1,0)</f>
        <v>0</v>
      </c>
    </row>
    <row r="254" customFormat="false" ht="15" hidden="false" customHeight="false" outlineLevel="0" collapsed="false">
      <c r="A254" s="15" t="n">
        <v>253</v>
      </c>
      <c r="B254" s="15" t="n">
        <f aca="false">INT((A254-1)/12)+1</f>
        <v>22</v>
      </c>
      <c r="C254" s="15" t="n">
        <f aca="false">MIN(Inputs!$C$4+B254-1,99)</f>
        <v>95</v>
      </c>
      <c r="D254" s="55" t="n">
        <f aca="false">Inputs!$C$31</f>
        <v>0.08</v>
      </c>
      <c r="E254" s="15" t="n">
        <f aca="false">R253</f>
        <v>0</v>
      </c>
      <c r="F254" s="56" t="n">
        <f aca="false">Q253</f>
        <v>426190.047667562</v>
      </c>
      <c r="G254" s="56" t="n">
        <f aca="false">IF(AND(MOD(A254-1,12)=0,B254&lt;=Inputs!$C$7,E254=0),Inputs!$C$6,0)</f>
        <v>0</v>
      </c>
      <c r="H254" s="56" t="n">
        <f aca="false">IF(B254=1,G254*Inputs!$C$9,0)</f>
        <v>0</v>
      </c>
      <c r="I254" s="56" t="n">
        <f aca="false">I253+G254</f>
        <v>120000</v>
      </c>
      <c r="J254" s="56" t="n">
        <f aca="false">(F254+G254+H254)*((1+D254)^(1/12)-1)</f>
        <v>2742.11959927689</v>
      </c>
      <c r="K254" s="56" t="n">
        <f aca="false">(F254+G254+H254+J254)*(Inputs!$C$14+IF(B254&lt;=10,Inputs!$C$12,Inputs!$C$13))/12</f>
        <v>214.466083633419</v>
      </c>
      <c r="L254" s="56" t="n">
        <f aca="false">IF(OR(E254=1,A254&lt;=Inputs!$C$15),0,MAX(Inputs!$C$8*I254-(F254+G254+H254+J254-K254),0))</f>
        <v>0</v>
      </c>
      <c r="M254" s="56" t="n">
        <f aca="false">L254*INDEX(Rates!$B$2:$C$101,C254+1,IF(Inputs!$C$5="Male",1,2))/1000/12*Inputs!$C$16</f>
        <v>0</v>
      </c>
      <c r="N254" s="56" t="n">
        <f aca="false">IF($V$1=1,MAX(F254+G254+H254+J254-K254-M254,0)*Inputs!$C$22/12,0)</f>
        <v>0</v>
      </c>
      <c r="O254" s="56" t="n">
        <f aca="false">IF(AND(MOD(A254,12)=0,B254&gt;=Inputs!$C$18),MAX(F254+G254+H254+J254-K254-M254-N254,0)*Inputs!$C$17,0)</f>
        <v>0</v>
      </c>
      <c r="P254" s="56" t="n">
        <f aca="false">F254+G254+H254+J254-K254-M254-N254+O254</f>
        <v>428717.701183205</v>
      </c>
      <c r="Q254" s="56" t="n">
        <f aca="false">IF(OR(E254=1,P254&lt;=0),0,P254)</f>
        <v>428717.701183205</v>
      </c>
      <c r="R254" s="15" t="n">
        <f aca="false">IF(OR(E254=1,AND(P254&lt;=0,I254&gt;0)),1,0)</f>
        <v>0</v>
      </c>
      <c r="S254" s="15" t="n">
        <f aca="false">IF(L254&gt;0,1,0)</f>
        <v>0</v>
      </c>
    </row>
    <row r="255" customFormat="false" ht="15" hidden="false" customHeight="false" outlineLevel="0" collapsed="false">
      <c r="A255" s="15" t="n">
        <v>254</v>
      </c>
      <c r="B255" s="15" t="n">
        <f aca="false">INT((A255-1)/12)+1</f>
        <v>22</v>
      </c>
      <c r="C255" s="15" t="n">
        <f aca="false">MIN(Inputs!$C$4+B255-1,99)</f>
        <v>95</v>
      </c>
      <c r="D255" s="55" t="n">
        <f aca="false">Inputs!$C$31</f>
        <v>0.08</v>
      </c>
      <c r="E255" s="15" t="n">
        <f aca="false">R254</f>
        <v>0</v>
      </c>
      <c r="F255" s="56" t="n">
        <f aca="false">Q254</f>
        <v>428717.701183205</v>
      </c>
      <c r="G255" s="56" t="n">
        <f aca="false">IF(AND(MOD(A255-1,12)=0,B255&lt;=Inputs!$C$7,E255=0),Inputs!$C$6,0)</f>
        <v>0</v>
      </c>
      <c r="H255" s="56" t="n">
        <f aca="false">IF(B255=1,G255*Inputs!$C$9,0)</f>
        <v>0</v>
      </c>
      <c r="I255" s="56" t="n">
        <f aca="false">I254+G255</f>
        <v>120000</v>
      </c>
      <c r="J255" s="56" t="n">
        <f aca="false">(F255+G255+H255)*((1+D255)^(1/12)-1)</f>
        <v>2758.38259810419</v>
      </c>
      <c r="K255" s="56" t="n">
        <f aca="false">(F255+G255+H255+J255)*(Inputs!$C$14+IF(B255&lt;=10,Inputs!$C$12,Inputs!$C$13))/12</f>
        <v>215.738041890655</v>
      </c>
      <c r="L255" s="56" t="n">
        <f aca="false">IF(OR(E255=1,A255&lt;=Inputs!$C$15),0,MAX(Inputs!$C$8*I255-(F255+G255+H255+J255-K255),0))</f>
        <v>0</v>
      </c>
      <c r="M255" s="56" t="n">
        <f aca="false">L255*INDEX(Rates!$B$2:$C$101,C255+1,IF(Inputs!$C$5="Male",1,2))/1000/12*Inputs!$C$16</f>
        <v>0</v>
      </c>
      <c r="N255" s="56" t="n">
        <f aca="false">IF($V$1=1,MAX(F255+G255+H255+J255-K255-M255,0)*Inputs!$C$22/12,0)</f>
        <v>0</v>
      </c>
      <c r="O255" s="56" t="n">
        <f aca="false">IF(AND(MOD(A255,12)=0,B255&gt;=Inputs!$C$18),MAX(F255+G255+H255+J255-K255-M255-N255,0)*Inputs!$C$17,0)</f>
        <v>0</v>
      </c>
      <c r="P255" s="56" t="n">
        <f aca="false">F255+G255+H255+J255-K255-M255-N255+O255</f>
        <v>431260.345739419</v>
      </c>
      <c r="Q255" s="56" t="n">
        <f aca="false">IF(OR(E255=1,P255&lt;=0),0,P255)</f>
        <v>431260.345739419</v>
      </c>
      <c r="R255" s="15" t="n">
        <f aca="false">IF(OR(E255=1,AND(P255&lt;=0,I255&gt;0)),1,0)</f>
        <v>0</v>
      </c>
      <c r="S255" s="15" t="n">
        <f aca="false">IF(L255&gt;0,1,0)</f>
        <v>0</v>
      </c>
    </row>
    <row r="256" customFormat="false" ht="15" hidden="false" customHeight="false" outlineLevel="0" collapsed="false">
      <c r="A256" s="15" t="n">
        <v>255</v>
      </c>
      <c r="B256" s="15" t="n">
        <f aca="false">INT((A256-1)/12)+1</f>
        <v>22</v>
      </c>
      <c r="C256" s="15" t="n">
        <f aca="false">MIN(Inputs!$C$4+B256-1,99)</f>
        <v>95</v>
      </c>
      <c r="D256" s="55" t="n">
        <f aca="false">Inputs!$C$31</f>
        <v>0.08</v>
      </c>
      <c r="E256" s="15" t="n">
        <f aca="false">R255</f>
        <v>0</v>
      </c>
      <c r="F256" s="56" t="n">
        <f aca="false">Q255</f>
        <v>431260.345739419</v>
      </c>
      <c r="G256" s="56" t="n">
        <f aca="false">IF(AND(MOD(A256-1,12)=0,B256&lt;=Inputs!$C$7,E256=0),Inputs!$C$6,0)</f>
        <v>0</v>
      </c>
      <c r="H256" s="56" t="n">
        <f aca="false">IF(B256=1,G256*Inputs!$C$9,0)</f>
        <v>0</v>
      </c>
      <c r="I256" s="56" t="n">
        <f aca="false">I255+G256</f>
        <v>120000</v>
      </c>
      <c r="J256" s="56" t="n">
        <f aca="false">(F256+G256+H256)*((1+D256)^(1/12)-1)</f>
        <v>2774.74204973791</v>
      </c>
      <c r="K256" s="56" t="n">
        <f aca="false">(F256+G256+H256+J256)*(Inputs!$C$14+IF(B256&lt;=10,Inputs!$C$12,Inputs!$C$13))/12</f>
        <v>217.017543894578</v>
      </c>
      <c r="L256" s="56" t="n">
        <f aca="false">IF(OR(E256=1,A256&lt;=Inputs!$C$15),0,MAX(Inputs!$C$8*I256-(F256+G256+H256+J256-K256),0))</f>
        <v>0</v>
      </c>
      <c r="M256" s="56" t="n">
        <f aca="false">L256*INDEX(Rates!$B$2:$C$101,C256+1,IF(Inputs!$C$5="Male",1,2))/1000/12*Inputs!$C$16</f>
        <v>0</v>
      </c>
      <c r="N256" s="56" t="n">
        <f aca="false">IF($V$1=1,MAX(F256+G256+H256+J256-K256-M256,0)*Inputs!$C$22/12,0)</f>
        <v>0</v>
      </c>
      <c r="O256" s="56" t="n">
        <f aca="false">IF(AND(MOD(A256,12)=0,B256&gt;=Inputs!$C$18),MAX(F256+G256+H256+J256-K256-M256-N256,0)*Inputs!$C$17,0)</f>
        <v>0</v>
      </c>
      <c r="P256" s="56" t="n">
        <f aca="false">F256+G256+H256+J256-K256-M256-N256+O256</f>
        <v>433818.070245262</v>
      </c>
      <c r="Q256" s="56" t="n">
        <f aca="false">IF(OR(E256=1,P256&lt;=0),0,P256)</f>
        <v>433818.070245262</v>
      </c>
      <c r="R256" s="15" t="n">
        <f aca="false">IF(OR(E256=1,AND(P256&lt;=0,I256&gt;0)),1,0)</f>
        <v>0</v>
      </c>
      <c r="S256" s="15" t="n">
        <f aca="false">IF(L256&gt;0,1,0)</f>
        <v>0</v>
      </c>
    </row>
    <row r="257" customFormat="false" ht="15" hidden="false" customHeight="false" outlineLevel="0" collapsed="false">
      <c r="A257" s="15" t="n">
        <v>256</v>
      </c>
      <c r="B257" s="15" t="n">
        <f aca="false">INT((A257-1)/12)+1</f>
        <v>22</v>
      </c>
      <c r="C257" s="15" t="n">
        <f aca="false">MIN(Inputs!$C$4+B257-1,99)</f>
        <v>95</v>
      </c>
      <c r="D257" s="55" t="n">
        <f aca="false">Inputs!$C$31</f>
        <v>0.08</v>
      </c>
      <c r="E257" s="15" t="n">
        <f aca="false">R256</f>
        <v>0</v>
      </c>
      <c r="F257" s="56" t="n">
        <f aca="false">Q256</f>
        <v>433818.070245262</v>
      </c>
      <c r="G257" s="56" t="n">
        <f aca="false">IF(AND(MOD(A257-1,12)=0,B257&lt;=Inputs!$C$7,E257=0),Inputs!$C$6,0)</f>
        <v>0</v>
      </c>
      <c r="H257" s="56" t="n">
        <f aca="false">IF(B257=1,G257*Inputs!$C$9,0)</f>
        <v>0</v>
      </c>
      <c r="I257" s="56" t="n">
        <f aca="false">I256+G257</f>
        <v>120000</v>
      </c>
      <c r="J257" s="56" t="n">
        <f aca="false">(F257+G257+H257)*((1+D257)^(1/12)-1)</f>
        <v>2791.1985262216</v>
      </c>
      <c r="K257" s="56" t="n">
        <f aca="false">(F257+G257+H257+J257)*(Inputs!$C$14+IF(B257&lt;=10,Inputs!$C$12,Inputs!$C$13))/12</f>
        <v>218.304634385742</v>
      </c>
      <c r="L257" s="56" t="n">
        <f aca="false">IF(OR(E257=1,A257&lt;=Inputs!$C$15),0,MAX(Inputs!$C$8*I257-(F257+G257+H257+J257-K257),0))</f>
        <v>0</v>
      </c>
      <c r="M257" s="56" t="n">
        <f aca="false">L257*INDEX(Rates!$B$2:$C$101,C257+1,IF(Inputs!$C$5="Male",1,2))/1000/12*Inputs!$C$16</f>
        <v>0</v>
      </c>
      <c r="N257" s="56" t="n">
        <f aca="false">IF($V$1=1,MAX(F257+G257+H257+J257-K257-M257,0)*Inputs!$C$22/12,0)</f>
        <v>0</v>
      </c>
      <c r="O257" s="56" t="n">
        <f aca="false">IF(AND(MOD(A257,12)=0,B257&gt;=Inputs!$C$18),MAX(F257+G257+H257+J257-K257-M257-N257,0)*Inputs!$C$17,0)</f>
        <v>0</v>
      </c>
      <c r="P257" s="56" t="n">
        <f aca="false">F257+G257+H257+J257-K257-M257-N257+O257</f>
        <v>436390.964137098</v>
      </c>
      <c r="Q257" s="56" t="n">
        <f aca="false">IF(OR(E257=1,P257&lt;=0),0,P257)</f>
        <v>436390.964137098</v>
      </c>
      <c r="R257" s="15" t="n">
        <f aca="false">IF(OR(E257=1,AND(P257&lt;=0,I257&gt;0)),1,0)</f>
        <v>0</v>
      </c>
      <c r="S257" s="15" t="n">
        <f aca="false">IF(L257&gt;0,1,0)</f>
        <v>0</v>
      </c>
    </row>
    <row r="258" customFormat="false" ht="15" hidden="false" customHeight="false" outlineLevel="0" collapsed="false">
      <c r="A258" s="15" t="n">
        <v>257</v>
      </c>
      <c r="B258" s="15" t="n">
        <f aca="false">INT((A258-1)/12)+1</f>
        <v>22</v>
      </c>
      <c r="C258" s="15" t="n">
        <f aca="false">MIN(Inputs!$C$4+B258-1,99)</f>
        <v>95</v>
      </c>
      <c r="D258" s="55" t="n">
        <f aca="false">Inputs!$C$31</f>
        <v>0.08</v>
      </c>
      <c r="E258" s="15" t="n">
        <f aca="false">R257</f>
        <v>0</v>
      </c>
      <c r="F258" s="56" t="n">
        <f aca="false">Q257</f>
        <v>436390.964137098</v>
      </c>
      <c r="G258" s="56" t="n">
        <f aca="false">IF(AND(MOD(A258-1,12)=0,B258&lt;=Inputs!$C$7,E258=0),Inputs!$C$6,0)</f>
        <v>0</v>
      </c>
      <c r="H258" s="56" t="n">
        <f aca="false">IF(B258=1,G258*Inputs!$C$9,0)</f>
        <v>0</v>
      </c>
      <c r="I258" s="56" t="n">
        <f aca="false">I257+G258</f>
        <v>120000</v>
      </c>
      <c r="J258" s="56" t="n">
        <f aca="false">(F258+G258+H258)*((1+D258)^(1/12)-1)</f>
        <v>2807.75260299151</v>
      </c>
      <c r="K258" s="56" t="n">
        <f aca="false">(F258+G258+H258+J258)*(Inputs!$C$14+IF(B258&lt;=10,Inputs!$C$12,Inputs!$C$13))/12</f>
        <v>219.599358370045</v>
      </c>
      <c r="L258" s="56" t="n">
        <f aca="false">IF(OR(E258=1,A258&lt;=Inputs!$C$15),0,MAX(Inputs!$C$8*I258-(F258+G258+H258+J258-K258),0))</f>
        <v>0</v>
      </c>
      <c r="M258" s="56" t="n">
        <f aca="false">L258*INDEX(Rates!$B$2:$C$101,C258+1,IF(Inputs!$C$5="Male",1,2))/1000/12*Inputs!$C$16</f>
        <v>0</v>
      </c>
      <c r="N258" s="56" t="n">
        <f aca="false">IF($V$1=1,MAX(F258+G258+H258+J258-K258-M258,0)*Inputs!$C$22/12,0)</f>
        <v>0</v>
      </c>
      <c r="O258" s="56" t="n">
        <f aca="false">IF(AND(MOD(A258,12)=0,B258&gt;=Inputs!$C$18),MAX(F258+G258+H258+J258-K258-M258-N258,0)*Inputs!$C$17,0)</f>
        <v>0</v>
      </c>
      <c r="P258" s="56" t="n">
        <f aca="false">F258+G258+H258+J258-K258-M258-N258+O258</f>
        <v>438979.117381719</v>
      </c>
      <c r="Q258" s="56" t="n">
        <f aca="false">IF(OR(E258=1,P258&lt;=0),0,P258)</f>
        <v>438979.117381719</v>
      </c>
      <c r="R258" s="15" t="n">
        <f aca="false">IF(OR(E258=1,AND(P258&lt;=0,I258&gt;0)),1,0)</f>
        <v>0</v>
      </c>
      <c r="S258" s="15" t="n">
        <f aca="false">IF(L258&gt;0,1,0)</f>
        <v>0</v>
      </c>
    </row>
    <row r="259" customFormat="false" ht="15" hidden="false" customHeight="false" outlineLevel="0" collapsed="false">
      <c r="A259" s="15" t="n">
        <v>258</v>
      </c>
      <c r="B259" s="15" t="n">
        <f aca="false">INT((A259-1)/12)+1</f>
        <v>22</v>
      </c>
      <c r="C259" s="15" t="n">
        <f aca="false">MIN(Inputs!$C$4+B259-1,99)</f>
        <v>95</v>
      </c>
      <c r="D259" s="55" t="n">
        <f aca="false">Inputs!$C$31</f>
        <v>0.08</v>
      </c>
      <c r="E259" s="15" t="n">
        <f aca="false">R258</f>
        <v>0</v>
      </c>
      <c r="F259" s="56" t="n">
        <f aca="false">Q258</f>
        <v>438979.117381719</v>
      </c>
      <c r="G259" s="56" t="n">
        <f aca="false">IF(AND(MOD(A259-1,12)=0,B259&lt;=Inputs!$C$7,E259=0),Inputs!$C$6,0)</f>
        <v>0</v>
      </c>
      <c r="H259" s="56" t="n">
        <f aca="false">IF(B259=1,G259*Inputs!$C$9,0)</f>
        <v>0</v>
      </c>
      <c r="I259" s="56" t="n">
        <f aca="false">I258+G259</f>
        <v>120000</v>
      </c>
      <c r="J259" s="56" t="n">
        <f aca="false">(F259+G259+H259)*((1+D259)^(1/12)-1)</f>
        <v>2824.40485889671</v>
      </c>
      <c r="K259" s="56" t="n">
        <f aca="false">(F259+G259+H259+J259)*(Inputs!$C$14+IF(B259&lt;=10,Inputs!$C$12,Inputs!$C$13))/12</f>
        <v>220.901761120308</v>
      </c>
      <c r="L259" s="56" t="n">
        <f aca="false">IF(OR(E259=1,A259&lt;=Inputs!$C$15),0,MAX(Inputs!$C$8*I259-(F259+G259+H259+J259-K259),0))</f>
        <v>0</v>
      </c>
      <c r="M259" s="56" t="n">
        <f aca="false">L259*INDEX(Rates!$B$2:$C$101,C259+1,IF(Inputs!$C$5="Male",1,2))/1000/12*Inputs!$C$16</f>
        <v>0</v>
      </c>
      <c r="N259" s="56" t="n">
        <f aca="false">IF($V$1=1,MAX(F259+G259+H259+J259-K259-M259,0)*Inputs!$C$22/12,0)</f>
        <v>0</v>
      </c>
      <c r="O259" s="56" t="n">
        <f aca="false">IF(AND(MOD(A259,12)=0,B259&gt;=Inputs!$C$18),MAX(F259+G259+H259+J259-K259-M259-N259,0)*Inputs!$C$17,0)</f>
        <v>0</v>
      </c>
      <c r="P259" s="56" t="n">
        <f aca="false">F259+G259+H259+J259-K259-M259-N259+O259</f>
        <v>441582.620479496</v>
      </c>
      <c r="Q259" s="56" t="n">
        <f aca="false">IF(OR(E259=1,P259&lt;=0),0,P259)</f>
        <v>441582.620479496</v>
      </c>
      <c r="R259" s="15" t="n">
        <f aca="false">IF(OR(E259=1,AND(P259&lt;=0,I259&gt;0)),1,0)</f>
        <v>0</v>
      </c>
      <c r="S259" s="15" t="n">
        <f aca="false">IF(L259&gt;0,1,0)</f>
        <v>0</v>
      </c>
    </row>
    <row r="260" customFormat="false" ht="15" hidden="false" customHeight="false" outlineLevel="0" collapsed="false">
      <c r="A260" s="15" t="n">
        <v>259</v>
      </c>
      <c r="B260" s="15" t="n">
        <f aca="false">INT((A260-1)/12)+1</f>
        <v>22</v>
      </c>
      <c r="C260" s="15" t="n">
        <f aca="false">MIN(Inputs!$C$4+B260-1,99)</f>
        <v>95</v>
      </c>
      <c r="D260" s="55" t="n">
        <f aca="false">Inputs!$C$31</f>
        <v>0.08</v>
      </c>
      <c r="E260" s="15" t="n">
        <f aca="false">R259</f>
        <v>0</v>
      </c>
      <c r="F260" s="56" t="n">
        <f aca="false">Q259</f>
        <v>441582.620479496</v>
      </c>
      <c r="G260" s="56" t="n">
        <f aca="false">IF(AND(MOD(A260-1,12)=0,B260&lt;=Inputs!$C$7,E260=0),Inputs!$C$6,0)</f>
        <v>0</v>
      </c>
      <c r="H260" s="56" t="n">
        <f aca="false">IF(B260=1,G260*Inputs!$C$9,0)</f>
        <v>0</v>
      </c>
      <c r="I260" s="56" t="n">
        <f aca="false">I259+G260</f>
        <v>120000</v>
      </c>
      <c r="J260" s="56" t="n">
        <f aca="false">(F260+G260+H260)*((1+D260)^(1/12)-1)</f>
        <v>2841.15587621929</v>
      </c>
      <c r="K260" s="56" t="n">
        <f aca="false">(F260+G260+H260+J260)*(Inputs!$C$14+IF(B260&lt;=10,Inputs!$C$12,Inputs!$C$13))/12</f>
        <v>222.211888177857</v>
      </c>
      <c r="L260" s="56" t="n">
        <f aca="false">IF(OR(E260=1,A260&lt;=Inputs!$C$15),0,MAX(Inputs!$C$8*I260-(F260+G260+H260+J260-K260),0))</f>
        <v>0</v>
      </c>
      <c r="M260" s="56" t="n">
        <f aca="false">L260*INDEX(Rates!$B$2:$C$101,C260+1,IF(Inputs!$C$5="Male",1,2))/1000/12*Inputs!$C$16</f>
        <v>0</v>
      </c>
      <c r="N260" s="56" t="n">
        <f aca="false">IF($V$1=1,MAX(F260+G260+H260+J260-K260-M260,0)*Inputs!$C$22/12,0)</f>
        <v>0</v>
      </c>
      <c r="O260" s="56" t="n">
        <f aca="false">IF(AND(MOD(A260,12)=0,B260&gt;=Inputs!$C$18),MAX(F260+G260+H260+J260-K260-M260-N260,0)*Inputs!$C$17,0)</f>
        <v>0</v>
      </c>
      <c r="P260" s="56" t="n">
        <f aca="false">F260+G260+H260+J260-K260-M260-N260+O260</f>
        <v>444201.564467537</v>
      </c>
      <c r="Q260" s="56" t="n">
        <f aca="false">IF(OR(E260=1,P260&lt;=0),0,P260)</f>
        <v>444201.564467537</v>
      </c>
      <c r="R260" s="15" t="n">
        <f aca="false">IF(OR(E260=1,AND(P260&lt;=0,I260&gt;0)),1,0)</f>
        <v>0</v>
      </c>
      <c r="S260" s="15" t="n">
        <f aca="false">IF(L260&gt;0,1,0)</f>
        <v>0</v>
      </c>
    </row>
    <row r="261" customFormat="false" ht="15" hidden="false" customHeight="false" outlineLevel="0" collapsed="false">
      <c r="A261" s="15" t="n">
        <v>260</v>
      </c>
      <c r="B261" s="15" t="n">
        <f aca="false">INT((A261-1)/12)+1</f>
        <v>22</v>
      </c>
      <c r="C261" s="15" t="n">
        <f aca="false">MIN(Inputs!$C$4+B261-1,99)</f>
        <v>95</v>
      </c>
      <c r="D261" s="55" t="n">
        <f aca="false">Inputs!$C$31</f>
        <v>0.08</v>
      </c>
      <c r="E261" s="15" t="n">
        <f aca="false">R260</f>
        <v>0</v>
      </c>
      <c r="F261" s="56" t="n">
        <f aca="false">Q260</f>
        <v>444201.564467537</v>
      </c>
      <c r="G261" s="56" t="n">
        <f aca="false">IF(AND(MOD(A261-1,12)=0,B261&lt;=Inputs!$C$7,E261=0),Inputs!$C$6,0)</f>
        <v>0</v>
      </c>
      <c r="H261" s="56" t="n">
        <f aca="false">IF(B261=1,G261*Inputs!$C$9,0)</f>
        <v>0</v>
      </c>
      <c r="I261" s="56" t="n">
        <f aca="false">I260+G261</f>
        <v>120000</v>
      </c>
      <c r="J261" s="56" t="n">
        <f aca="false">(F261+G261+H261)*((1+D261)^(1/12)-1)</f>
        <v>2858.00624069476</v>
      </c>
      <c r="K261" s="56" t="n">
        <f aca="false">(F261+G261+H261+J261)*(Inputs!$C$14+IF(B261&lt;=10,Inputs!$C$12,Inputs!$C$13))/12</f>
        <v>223.529785354116</v>
      </c>
      <c r="L261" s="56" t="n">
        <f aca="false">IF(OR(E261=1,A261&lt;=Inputs!$C$15),0,MAX(Inputs!$C$8*I261-(F261+G261+H261+J261-K261),0))</f>
        <v>0</v>
      </c>
      <c r="M261" s="56" t="n">
        <f aca="false">L261*INDEX(Rates!$B$2:$C$101,C261+1,IF(Inputs!$C$5="Male",1,2))/1000/12*Inputs!$C$16</f>
        <v>0</v>
      </c>
      <c r="N261" s="56" t="n">
        <f aca="false">IF($V$1=1,MAX(F261+G261+H261+J261-K261-M261,0)*Inputs!$C$22/12,0)</f>
        <v>0</v>
      </c>
      <c r="O261" s="56" t="n">
        <f aca="false">IF(AND(MOD(A261,12)=0,B261&gt;=Inputs!$C$18),MAX(F261+G261+H261+J261-K261-M261-N261,0)*Inputs!$C$17,0)</f>
        <v>0</v>
      </c>
      <c r="P261" s="56" t="n">
        <f aca="false">F261+G261+H261+J261-K261-M261-N261+O261</f>
        <v>446836.040922878</v>
      </c>
      <c r="Q261" s="56" t="n">
        <f aca="false">IF(OR(E261=1,P261&lt;=0),0,P261)</f>
        <v>446836.040922878</v>
      </c>
      <c r="R261" s="15" t="n">
        <f aca="false">IF(OR(E261=1,AND(P261&lt;=0,I261&gt;0)),1,0)</f>
        <v>0</v>
      </c>
      <c r="S261" s="15" t="n">
        <f aca="false">IF(L261&gt;0,1,0)</f>
        <v>0</v>
      </c>
    </row>
    <row r="262" customFormat="false" ht="15" hidden="false" customHeight="false" outlineLevel="0" collapsed="false">
      <c r="A262" s="15" t="n">
        <v>261</v>
      </c>
      <c r="B262" s="15" t="n">
        <f aca="false">INT((A262-1)/12)+1</f>
        <v>22</v>
      </c>
      <c r="C262" s="15" t="n">
        <f aca="false">MIN(Inputs!$C$4+B262-1,99)</f>
        <v>95</v>
      </c>
      <c r="D262" s="55" t="n">
        <f aca="false">Inputs!$C$31</f>
        <v>0.08</v>
      </c>
      <c r="E262" s="15" t="n">
        <f aca="false">R261</f>
        <v>0</v>
      </c>
      <c r="F262" s="56" t="n">
        <f aca="false">Q261</f>
        <v>446836.040922878</v>
      </c>
      <c r="G262" s="56" t="n">
        <f aca="false">IF(AND(MOD(A262-1,12)=0,B262&lt;=Inputs!$C$7,E262=0),Inputs!$C$6,0)</f>
        <v>0</v>
      </c>
      <c r="H262" s="56" t="n">
        <f aca="false">IF(B262=1,G262*Inputs!$C$9,0)</f>
        <v>0</v>
      </c>
      <c r="I262" s="56" t="n">
        <f aca="false">I261+G262</f>
        <v>120000</v>
      </c>
      <c r="J262" s="56" t="n">
        <f aca="false">(F262+G262+H262)*((1+D262)^(1/12)-1)</f>
        <v>2874.95654153252</v>
      </c>
      <c r="K262" s="56" t="n">
        <f aca="false">(F262+G262+H262+J262)*(Inputs!$C$14+IF(B262&lt;=10,Inputs!$C$12,Inputs!$C$13))/12</f>
        <v>224.855498732205</v>
      </c>
      <c r="L262" s="56" t="n">
        <f aca="false">IF(OR(E262=1,A262&lt;=Inputs!$C$15),0,MAX(Inputs!$C$8*I262-(F262+G262+H262+J262-K262),0))</f>
        <v>0</v>
      </c>
      <c r="M262" s="56" t="n">
        <f aca="false">L262*INDEX(Rates!$B$2:$C$101,C262+1,IF(Inputs!$C$5="Male",1,2))/1000/12*Inputs!$C$16</f>
        <v>0</v>
      </c>
      <c r="N262" s="56" t="n">
        <f aca="false">IF($V$1=1,MAX(F262+G262+H262+J262-K262-M262,0)*Inputs!$C$22/12,0)</f>
        <v>0</v>
      </c>
      <c r="O262" s="56" t="n">
        <f aca="false">IF(AND(MOD(A262,12)=0,B262&gt;=Inputs!$C$18),MAX(F262+G262+H262+J262-K262-M262-N262,0)*Inputs!$C$17,0)</f>
        <v>0</v>
      </c>
      <c r="P262" s="56" t="n">
        <f aca="false">F262+G262+H262+J262-K262-M262-N262+O262</f>
        <v>449486.141965678</v>
      </c>
      <c r="Q262" s="56" t="n">
        <f aca="false">IF(OR(E262=1,P262&lt;=0),0,P262)</f>
        <v>449486.141965678</v>
      </c>
      <c r="R262" s="15" t="n">
        <f aca="false">IF(OR(E262=1,AND(P262&lt;=0,I262&gt;0)),1,0)</f>
        <v>0</v>
      </c>
      <c r="S262" s="15" t="n">
        <f aca="false">IF(L262&gt;0,1,0)</f>
        <v>0</v>
      </c>
    </row>
    <row r="263" customFormat="false" ht="15" hidden="false" customHeight="false" outlineLevel="0" collapsed="false">
      <c r="A263" s="15" t="n">
        <v>262</v>
      </c>
      <c r="B263" s="15" t="n">
        <f aca="false">INT((A263-1)/12)+1</f>
        <v>22</v>
      </c>
      <c r="C263" s="15" t="n">
        <f aca="false">MIN(Inputs!$C$4+B263-1,99)</f>
        <v>95</v>
      </c>
      <c r="D263" s="55" t="n">
        <f aca="false">Inputs!$C$31</f>
        <v>0.08</v>
      </c>
      <c r="E263" s="15" t="n">
        <f aca="false">R262</f>
        <v>0</v>
      </c>
      <c r="F263" s="56" t="n">
        <f aca="false">Q262</f>
        <v>449486.141965678</v>
      </c>
      <c r="G263" s="56" t="n">
        <f aca="false">IF(AND(MOD(A263-1,12)=0,B263&lt;=Inputs!$C$7,E263=0),Inputs!$C$6,0)</f>
        <v>0</v>
      </c>
      <c r="H263" s="56" t="n">
        <f aca="false">IF(B263=1,G263*Inputs!$C$9,0)</f>
        <v>0</v>
      </c>
      <c r="I263" s="56" t="n">
        <f aca="false">I262+G263</f>
        <v>120000</v>
      </c>
      <c r="J263" s="56" t="n">
        <f aca="false">(F263+G263+H263)*((1+D263)^(1/12)-1)</f>
        <v>2892.00737143645</v>
      </c>
      <c r="K263" s="56" t="n">
        <f aca="false">(F263+G263+H263+J263)*(Inputs!$C$14+IF(B263&lt;=10,Inputs!$C$12,Inputs!$C$13))/12</f>
        <v>226.189074668557</v>
      </c>
      <c r="L263" s="56" t="n">
        <f aca="false">IF(OR(E263=1,A263&lt;=Inputs!$C$15),0,MAX(Inputs!$C$8*I263-(F263+G263+H263+J263-K263),0))</f>
        <v>0</v>
      </c>
      <c r="M263" s="56" t="n">
        <f aca="false">L263*INDEX(Rates!$B$2:$C$101,C263+1,IF(Inputs!$C$5="Male",1,2))/1000/12*Inputs!$C$16</f>
        <v>0</v>
      </c>
      <c r="N263" s="56" t="n">
        <f aca="false">IF($V$1=1,MAX(F263+G263+H263+J263-K263-M263,0)*Inputs!$C$22/12,0)</f>
        <v>0</v>
      </c>
      <c r="O263" s="56" t="n">
        <f aca="false">IF(AND(MOD(A263,12)=0,B263&gt;=Inputs!$C$18),MAX(F263+G263+H263+J263-K263-M263-N263,0)*Inputs!$C$17,0)</f>
        <v>0</v>
      </c>
      <c r="P263" s="56" t="n">
        <f aca="false">F263+G263+H263+J263-K263-M263-N263+O263</f>
        <v>452151.960262446</v>
      </c>
      <c r="Q263" s="56" t="n">
        <f aca="false">IF(OR(E263=1,P263&lt;=0),0,P263)</f>
        <v>452151.960262446</v>
      </c>
      <c r="R263" s="15" t="n">
        <f aca="false">IF(OR(E263=1,AND(P263&lt;=0,I263&gt;0)),1,0)</f>
        <v>0</v>
      </c>
      <c r="S263" s="15" t="n">
        <f aca="false">IF(L263&gt;0,1,0)</f>
        <v>0</v>
      </c>
    </row>
    <row r="264" customFormat="false" ht="15" hidden="false" customHeight="false" outlineLevel="0" collapsed="false">
      <c r="A264" s="15" t="n">
        <v>263</v>
      </c>
      <c r="B264" s="15" t="n">
        <f aca="false">INT((A264-1)/12)+1</f>
        <v>22</v>
      </c>
      <c r="C264" s="15" t="n">
        <f aca="false">MIN(Inputs!$C$4+B264-1,99)</f>
        <v>95</v>
      </c>
      <c r="D264" s="55" t="n">
        <f aca="false">Inputs!$C$31</f>
        <v>0.08</v>
      </c>
      <c r="E264" s="15" t="n">
        <f aca="false">R263</f>
        <v>0</v>
      </c>
      <c r="F264" s="56" t="n">
        <f aca="false">Q263</f>
        <v>452151.960262446</v>
      </c>
      <c r="G264" s="56" t="n">
        <f aca="false">IF(AND(MOD(A264-1,12)=0,B264&lt;=Inputs!$C$7,E264=0),Inputs!$C$6,0)</f>
        <v>0</v>
      </c>
      <c r="H264" s="56" t="n">
        <f aca="false">IF(B264=1,G264*Inputs!$C$9,0)</f>
        <v>0</v>
      </c>
      <c r="I264" s="56" t="n">
        <f aca="false">I263+G264</f>
        <v>120000</v>
      </c>
      <c r="J264" s="56" t="n">
        <f aca="false">(F264+G264+H264)*((1+D264)^(1/12)-1)</f>
        <v>2909.15932662565</v>
      </c>
      <c r="K264" s="56" t="n">
        <f aca="false">(F264+G264+H264+J264)*(Inputs!$C$14+IF(B264&lt;=10,Inputs!$C$12,Inputs!$C$13))/12</f>
        <v>227.530559794536</v>
      </c>
      <c r="L264" s="56" t="n">
        <f aca="false">IF(OR(E264=1,A264&lt;=Inputs!$C$15),0,MAX(Inputs!$C$8*I264-(F264+G264+H264+J264-K264),0))</f>
        <v>0</v>
      </c>
      <c r="M264" s="56" t="n">
        <f aca="false">L264*INDEX(Rates!$B$2:$C$101,C264+1,IF(Inputs!$C$5="Male",1,2))/1000/12*Inputs!$C$16</f>
        <v>0</v>
      </c>
      <c r="N264" s="56" t="n">
        <f aca="false">IF($V$1=1,MAX(F264+G264+H264+J264-K264-M264,0)*Inputs!$C$22/12,0)</f>
        <v>0</v>
      </c>
      <c r="O264" s="56" t="n">
        <f aca="false">IF(AND(MOD(A264,12)=0,B264&gt;=Inputs!$C$18),MAX(F264+G264+H264+J264-K264-M264-N264,0)*Inputs!$C$17,0)</f>
        <v>0</v>
      </c>
      <c r="P264" s="56" t="n">
        <f aca="false">F264+G264+H264+J264-K264-M264-N264+O264</f>
        <v>454833.589029277</v>
      </c>
      <c r="Q264" s="56" t="n">
        <f aca="false">IF(OR(E264=1,P264&lt;=0),0,P264)</f>
        <v>454833.589029277</v>
      </c>
      <c r="R264" s="15" t="n">
        <f aca="false">IF(OR(E264=1,AND(P264&lt;=0,I264&gt;0)),1,0)</f>
        <v>0</v>
      </c>
      <c r="S264" s="15" t="n">
        <f aca="false">IF(L264&gt;0,1,0)</f>
        <v>0</v>
      </c>
    </row>
    <row r="265" customFormat="false" ht="15" hidden="false" customHeight="false" outlineLevel="0" collapsed="false">
      <c r="A265" s="15" t="n">
        <v>264</v>
      </c>
      <c r="B265" s="15" t="n">
        <f aca="false">INT((A265-1)/12)+1</f>
        <v>22</v>
      </c>
      <c r="C265" s="15" t="n">
        <f aca="false">MIN(Inputs!$C$4+B265-1,99)</f>
        <v>95</v>
      </c>
      <c r="D265" s="55" t="n">
        <f aca="false">Inputs!$C$31</f>
        <v>0.08</v>
      </c>
      <c r="E265" s="15" t="n">
        <f aca="false">R264</f>
        <v>0</v>
      </c>
      <c r="F265" s="56" t="n">
        <f aca="false">Q264</f>
        <v>454833.589029277</v>
      </c>
      <c r="G265" s="56" t="n">
        <f aca="false">IF(AND(MOD(A265-1,12)=0,B265&lt;=Inputs!$C$7,E265=0),Inputs!$C$6,0)</f>
        <v>0</v>
      </c>
      <c r="H265" s="56" t="n">
        <f aca="false">IF(B265=1,G265*Inputs!$C$9,0)</f>
        <v>0</v>
      </c>
      <c r="I265" s="56" t="n">
        <f aca="false">I264+G265</f>
        <v>120000</v>
      </c>
      <c r="J265" s="56" t="n">
        <f aca="false">(F265+G265+H265)*((1+D265)^(1/12)-1)</f>
        <v>2926.41300685529</v>
      </c>
      <c r="K265" s="56" t="n">
        <f aca="false">(F265+G265+H265+J265)*(Inputs!$C$14+IF(B265&lt;=10,Inputs!$C$12,Inputs!$C$13))/12</f>
        <v>228.880001018066</v>
      </c>
      <c r="L265" s="56" t="n">
        <f aca="false">IF(OR(E265=1,A265&lt;=Inputs!$C$15),0,MAX(Inputs!$C$8*I265-(F265+G265+H265+J265-K265),0))</f>
        <v>0</v>
      </c>
      <c r="M265" s="56" t="n">
        <f aca="false">L265*INDEX(Rates!$B$2:$C$101,C265+1,IF(Inputs!$C$5="Male",1,2))/1000/12*Inputs!$C$16</f>
        <v>0</v>
      </c>
      <c r="N265" s="56" t="n">
        <f aca="false">IF($V$1=1,MAX(F265+G265+H265+J265-K265-M265,0)*Inputs!$C$22/12,0)</f>
        <v>0</v>
      </c>
      <c r="O265" s="56" t="n">
        <f aca="false">IF(AND(MOD(A265,12)=0,B265&gt;=Inputs!$C$18),MAX(F265+G265+H265+J265-K265-M265-N265,0)*Inputs!$C$17,0)</f>
        <v>2287.65561017557</v>
      </c>
      <c r="P265" s="56" t="n">
        <f aca="false">F265+G265+H265+J265-K265-M265-N265+O265</f>
        <v>459818.77764529</v>
      </c>
      <c r="Q265" s="56" t="n">
        <f aca="false">IF(OR(E265=1,P265&lt;=0),0,P265)</f>
        <v>459818.77764529</v>
      </c>
      <c r="R265" s="15" t="n">
        <f aca="false">IF(OR(E265=1,AND(P265&lt;=0,I265&gt;0)),1,0)</f>
        <v>0</v>
      </c>
      <c r="S265" s="15" t="n">
        <f aca="false">IF(L265&gt;0,1,0)</f>
        <v>0</v>
      </c>
    </row>
    <row r="266" customFormat="false" ht="15" hidden="false" customHeight="false" outlineLevel="0" collapsed="false">
      <c r="A266" s="15" t="n">
        <v>265</v>
      </c>
      <c r="B266" s="15" t="n">
        <f aca="false">INT((A266-1)/12)+1</f>
        <v>23</v>
      </c>
      <c r="C266" s="15" t="n">
        <f aca="false">MIN(Inputs!$C$4+B266-1,99)</f>
        <v>96</v>
      </c>
      <c r="D266" s="55" t="n">
        <f aca="false">Inputs!$C$31</f>
        <v>0.08</v>
      </c>
      <c r="E266" s="15" t="n">
        <f aca="false">R265</f>
        <v>0</v>
      </c>
      <c r="F266" s="56" t="n">
        <f aca="false">Q265</f>
        <v>459818.77764529</v>
      </c>
      <c r="G266" s="56" t="n">
        <f aca="false">IF(AND(MOD(A266-1,12)=0,B266&lt;=Inputs!$C$7,E266=0),Inputs!$C$6,0)</f>
        <v>0</v>
      </c>
      <c r="H266" s="56" t="n">
        <f aca="false">IF(B266=1,G266*Inputs!$C$9,0)</f>
        <v>0</v>
      </c>
      <c r="I266" s="56" t="n">
        <f aca="false">I265+G266</f>
        <v>120000</v>
      </c>
      <c r="J266" s="56" t="n">
        <f aca="false">(F266+G266+H266)*((1+D266)^(1/12)-1)</f>
        <v>2958.48786051477</v>
      </c>
      <c r="K266" s="56" t="n">
        <f aca="false">(F266+G266+H266+J266)*(Inputs!$C$14+IF(B266&lt;=10,Inputs!$C$12,Inputs!$C$13))/12</f>
        <v>231.388632752902</v>
      </c>
      <c r="L266" s="56" t="n">
        <f aca="false">IF(OR(E266=1,A266&lt;=Inputs!$C$15),0,MAX(Inputs!$C$8*I266-(F266+G266+H266+J266-K266),0))</f>
        <v>0</v>
      </c>
      <c r="M266" s="56" t="n">
        <f aca="false">L266*INDEX(Rates!$B$2:$C$101,C266+1,IF(Inputs!$C$5="Male",1,2))/1000/12*Inputs!$C$16</f>
        <v>0</v>
      </c>
      <c r="N266" s="56" t="n">
        <f aca="false">IF($V$1=1,MAX(F266+G266+H266+J266-K266-M266,0)*Inputs!$C$22/12,0)</f>
        <v>0</v>
      </c>
      <c r="O266" s="56" t="n">
        <f aca="false">IF(AND(MOD(A266,12)=0,B266&gt;=Inputs!$C$18),MAX(F266+G266+H266+J266-K266-M266-N266,0)*Inputs!$C$17,0)</f>
        <v>0</v>
      </c>
      <c r="P266" s="56" t="n">
        <f aca="false">F266+G266+H266+J266-K266-M266-N266+O266</f>
        <v>462545.876873052</v>
      </c>
      <c r="Q266" s="56" t="n">
        <f aca="false">IF(OR(E266=1,P266&lt;=0),0,P266)</f>
        <v>462545.876873052</v>
      </c>
      <c r="R266" s="15" t="n">
        <f aca="false">IF(OR(E266=1,AND(P266&lt;=0,I266&gt;0)),1,0)</f>
        <v>0</v>
      </c>
      <c r="S266" s="15" t="n">
        <f aca="false">IF(L266&gt;0,1,0)</f>
        <v>0</v>
      </c>
    </row>
    <row r="267" customFormat="false" ht="15" hidden="false" customHeight="false" outlineLevel="0" collapsed="false">
      <c r="A267" s="15" t="n">
        <v>266</v>
      </c>
      <c r="B267" s="15" t="n">
        <f aca="false">INT((A267-1)/12)+1</f>
        <v>23</v>
      </c>
      <c r="C267" s="15" t="n">
        <f aca="false">MIN(Inputs!$C$4+B267-1,99)</f>
        <v>96</v>
      </c>
      <c r="D267" s="55" t="n">
        <f aca="false">Inputs!$C$31</f>
        <v>0.08</v>
      </c>
      <c r="E267" s="15" t="n">
        <f aca="false">R266</f>
        <v>0</v>
      </c>
      <c r="F267" s="56" t="n">
        <f aca="false">Q266</f>
        <v>462545.876873052</v>
      </c>
      <c r="G267" s="56" t="n">
        <f aca="false">IF(AND(MOD(A267-1,12)=0,B267&lt;=Inputs!$C$7,E267=0),Inputs!$C$6,0)</f>
        <v>0</v>
      </c>
      <c r="H267" s="56" t="n">
        <f aca="false">IF(B267=1,G267*Inputs!$C$9,0)</f>
        <v>0</v>
      </c>
      <c r="I267" s="56" t="n">
        <f aca="false">I266+G267</f>
        <v>120000</v>
      </c>
      <c r="J267" s="56" t="n">
        <f aca="false">(F267+G267+H267)*((1+D267)^(1/12)-1)</f>
        <v>2976.03409905915</v>
      </c>
      <c r="K267" s="56" t="n">
        <f aca="false">(F267+G267+H267+J267)*(Inputs!$C$14+IF(B267&lt;=10,Inputs!$C$12,Inputs!$C$13))/12</f>
        <v>232.760955486055</v>
      </c>
      <c r="L267" s="56" t="n">
        <f aca="false">IF(OR(E267=1,A267&lt;=Inputs!$C$15),0,MAX(Inputs!$C$8*I267-(F267+G267+H267+J267-K267),0))</f>
        <v>0</v>
      </c>
      <c r="M267" s="56" t="n">
        <f aca="false">L267*INDEX(Rates!$B$2:$C$101,C267+1,IF(Inputs!$C$5="Male",1,2))/1000/12*Inputs!$C$16</f>
        <v>0</v>
      </c>
      <c r="N267" s="56" t="n">
        <f aca="false">IF($V$1=1,MAX(F267+G267+H267+J267-K267-M267,0)*Inputs!$C$22/12,0)</f>
        <v>0</v>
      </c>
      <c r="O267" s="56" t="n">
        <f aca="false">IF(AND(MOD(A267,12)=0,B267&gt;=Inputs!$C$18),MAX(F267+G267+H267+J267-K267-M267-N267,0)*Inputs!$C$17,0)</f>
        <v>0</v>
      </c>
      <c r="P267" s="56" t="n">
        <f aca="false">F267+G267+H267+J267-K267-M267-N267+O267</f>
        <v>465289.150016625</v>
      </c>
      <c r="Q267" s="56" t="n">
        <f aca="false">IF(OR(E267=1,P267&lt;=0),0,P267)</f>
        <v>465289.150016625</v>
      </c>
      <c r="R267" s="15" t="n">
        <f aca="false">IF(OR(E267=1,AND(P267&lt;=0,I267&gt;0)),1,0)</f>
        <v>0</v>
      </c>
      <c r="S267" s="15" t="n">
        <f aca="false">IF(L267&gt;0,1,0)</f>
        <v>0</v>
      </c>
    </row>
    <row r="268" customFormat="false" ht="15" hidden="false" customHeight="false" outlineLevel="0" collapsed="false">
      <c r="A268" s="15" t="n">
        <v>267</v>
      </c>
      <c r="B268" s="15" t="n">
        <f aca="false">INT((A268-1)/12)+1</f>
        <v>23</v>
      </c>
      <c r="C268" s="15" t="n">
        <f aca="false">MIN(Inputs!$C$4+B268-1,99)</f>
        <v>96</v>
      </c>
      <c r="D268" s="55" t="n">
        <f aca="false">Inputs!$C$31</f>
        <v>0.08</v>
      </c>
      <c r="E268" s="15" t="n">
        <f aca="false">R267</f>
        <v>0</v>
      </c>
      <c r="F268" s="56" t="n">
        <f aca="false">Q267</f>
        <v>465289.150016625</v>
      </c>
      <c r="G268" s="56" t="n">
        <f aca="false">IF(AND(MOD(A268-1,12)=0,B268&lt;=Inputs!$C$7,E268=0),Inputs!$C$6,0)</f>
        <v>0</v>
      </c>
      <c r="H268" s="56" t="n">
        <f aca="false">IF(B268=1,G268*Inputs!$C$9,0)</f>
        <v>0</v>
      </c>
      <c r="I268" s="56" t="n">
        <f aca="false">I267+G268</f>
        <v>120000</v>
      </c>
      <c r="J268" s="56" t="n">
        <f aca="false">(F268+G268+H268)*((1+D268)^(1/12)-1)</f>
        <v>2993.68440106487</v>
      </c>
      <c r="K268" s="56" t="n">
        <f aca="false">(F268+G268+H268+J268)*(Inputs!$C$14+IF(B268&lt;=10,Inputs!$C$12,Inputs!$C$13))/12</f>
        <v>234.141417208845</v>
      </c>
      <c r="L268" s="56" t="n">
        <f aca="false">IF(OR(E268=1,A268&lt;=Inputs!$C$15),0,MAX(Inputs!$C$8*I268-(F268+G268+H268+J268-K268),0))</f>
        <v>0</v>
      </c>
      <c r="M268" s="56" t="n">
        <f aca="false">L268*INDEX(Rates!$B$2:$C$101,C268+1,IF(Inputs!$C$5="Male",1,2))/1000/12*Inputs!$C$16</f>
        <v>0</v>
      </c>
      <c r="N268" s="56" t="n">
        <f aca="false">IF($V$1=1,MAX(F268+G268+H268+J268-K268-M268,0)*Inputs!$C$22/12,0)</f>
        <v>0</v>
      </c>
      <c r="O268" s="56" t="n">
        <f aca="false">IF(AND(MOD(A268,12)=0,B268&gt;=Inputs!$C$18),MAX(F268+G268+H268+J268-K268-M268-N268,0)*Inputs!$C$17,0)</f>
        <v>0</v>
      </c>
      <c r="P268" s="56" t="n">
        <f aca="false">F268+G268+H268+J268-K268-M268-N268+O268</f>
        <v>468048.693000481</v>
      </c>
      <c r="Q268" s="56" t="n">
        <f aca="false">IF(OR(E268=1,P268&lt;=0),0,P268)</f>
        <v>468048.693000481</v>
      </c>
      <c r="R268" s="15" t="n">
        <f aca="false">IF(OR(E268=1,AND(P268&lt;=0,I268&gt;0)),1,0)</f>
        <v>0</v>
      </c>
      <c r="S268" s="15" t="n">
        <f aca="false">IF(L268&gt;0,1,0)</f>
        <v>0</v>
      </c>
    </row>
    <row r="269" customFormat="false" ht="15" hidden="false" customHeight="false" outlineLevel="0" collapsed="false">
      <c r="A269" s="15" t="n">
        <v>268</v>
      </c>
      <c r="B269" s="15" t="n">
        <f aca="false">INT((A269-1)/12)+1</f>
        <v>23</v>
      </c>
      <c r="C269" s="15" t="n">
        <f aca="false">MIN(Inputs!$C$4+B269-1,99)</f>
        <v>96</v>
      </c>
      <c r="D269" s="55" t="n">
        <f aca="false">Inputs!$C$31</f>
        <v>0.08</v>
      </c>
      <c r="E269" s="15" t="n">
        <f aca="false">R268</f>
        <v>0</v>
      </c>
      <c r="F269" s="56" t="n">
        <f aca="false">Q268</f>
        <v>468048.693000481</v>
      </c>
      <c r="G269" s="56" t="n">
        <f aca="false">IF(AND(MOD(A269-1,12)=0,B269&lt;=Inputs!$C$7,E269=0),Inputs!$C$6,0)</f>
        <v>0</v>
      </c>
      <c r="H269" s="56" t="n">
        <f aca="false">IF(B269=1,G269*Inputs!$C$9,0)</f>
        <v>0</v>
      </c>
      <c r="I269" s="56" t="n">
        <f aca="false">I268+G269</f>
        <v>120000</v>
      </c>
      <c r="J269" s="56" t="n">
        <f aca="false">(F269+G269+H269)*((1+D269)^(1/12)-1)</f>
        <v>3011.43938371285</v>
      </c>
      <c r="K269" s="56" t="n">
        <f aca="false">(F269+G269+H269+J269)*(Inputs!$C$14+IF(B269&lt;=10,Inputs!$C$12,Inputs!$C$13))/12</f>
        <v>235.530066192097</v>
      </c>
      <c r="L269" s="56" t="n">
        <f aca="false">IF(OR(E269=1,A269&lt;=Inputs!$C$15),0,MAX(Inputs!$C$8*I269-(F269+G269+H269+J269-K269),0))</f>
        <v>0</v>
      </c>
      <c r="M269" s="56" t="n">
        <f aca="false">L269*INDEX(Rates!$B$2:$C$101,C269+1,IF(Inputs!$C$5="Male",1,2))/1000/12*Inputs!$C$16</f>
        <v>0</v>
      </c>
      <c r="N269" s="56" t="n">
        <f aca="false">IF($V$1=1,MAX(F269+G269+H269+J269-K269-M269,0)*Inputs!$C$22/12,0)</f>
        <v>0</v>
      </c>
      <c r="O269" s="56" t="n">
        <f aca="false">IF(AND(MOD(A269,12)=0,B269&gt;=Inputs!$C$18),MAX(F269+G269+H269+J269-K269-M269-N269,0)*Inputs!$C$17,0)</f>
        <v>0</v>
      </c>
      <c r="P269" s="56" t="n">
        <f aca="false">F269+G269+H269+J269-K269-M269-N269+O269</f>
        <v>470824.602318002</v>
      </c>
      <c r="Q269" s="56" t="n">
        <f aca="false">IF(OR(E269=1,P269&lt;=0),0,P269)</f>
        <v>470824.602318002</v>
      </c>
      <c r="R269" s="15" t="n">
        <f aca="false">IF(OR(E269=1,AND(P269&lt;=0,I269&gt;0)),1,0)</f>
        <v>0</v>
      </c>
      <c r="S269" s="15" t="n">
        <f aca="false">IF(L269&gt;0,1,0)</f>
        <v>0</v>
      </c>
    </row>
    <row r="270" customFormat="false" ht="15" hidden="false" customHeight="false" outlineLevel="0" collapsed="false">
      <c r="A270" s="15" t="n">
        <v>269</v>
      </c>
      <c r="B270" s="15" t="n">
        <f aca="false">INT((A270-1)/12)+1</f>
        <v>23</v>
      </c>
      <c r="C270" s="15" t="n">
        <f aca="false">MIN(Inputs!$C$4+B270-1,99)</f>
        <v>96</v>
      </c>
      <c r="D270" s="55" t="n">
        <f aca="false">Inputs!$C$31</f>
        <v>0.08</v>
      </c>
      <c r="E270" s="15" t="n">
        <f aca="false">R269</f>
        <v>0</v>
      </c>
      <c r="F270" s="56" t="n">
        <f aca="false">Q269</f>
        <v>470824.602318002</v>
      </c>
      <c r="G270" s="56" t="n">
        <f aca="false">IF(AND(MOD(A270-1,12)=0,B270&lt;=Inputs!$C$7,E270=0),Inputs!$C$6,0)</f>
        <v>0</v>
      </c>
      <c r="H270" s="56" t="n">
        <f aca="false">IF(B270=1,G270*Inputs!$C$9,0)</f>
        <v>0</v>
      </c>
      <c r="I270" s="56" t="n">
        <f aca="false">I269+G270</f>
        <v>120000</v>
      </c>
      <c r="J270" s="56" t="n">
        <f aca="false">(F270+G270+H270)*((1+D270)^(1/12)-1)</f>
        <v>3029.29966784441</v>
      </c>
      <c r="K270" s="56" t="n">
        <f aca="false">(F270+G270+H270+J270)*(Inputs!$C$14+IF(B270&lt;=10,Inputs!$C$12,Inputs!$C$13))/12</f>
        <v>236.926950992923</v>
      </c>
      <c r="L270" s="56" t="n">
        <f aca="false">IF(OR(E270=1,A270&lt;=Inputs!$C$15),0,MAX(Inputs!$C$8*I270-(F270+G270+H270+J270-K270),0))</f>
        <v>0</v>
      </c>
      <c r="M270" s="56" t="n">
        <f aca="false">L270*INDEX(Rates!$B$2:$C$101,C270+1,IF(Inputs!$C$5="Male",1,2))/1000/12*Inputs!$C$16</f>
        <v>0</v>
      </c>
      <c r="N270" s="56" t="n">
        <f aca="false">IF($V$1=1,MAX(F270+G270+H270+J270-K270-M270,0)*Inputs!$C$22/12,0)</f>
        <v>0</v>
      </c>
      <c r="O270" s="56" t="n">
        <f aca="false">IF(AND(MOD(A270,12)=0,B270&gt;=Inputs!$C$18),MAX(F270+G270+H270+J270-K270-M270-N270,0)*Inputs!$C$17,0)</f>
        <v>0</v>
      </c>
      <c r="P270" s="56" t="n">
        <f aca="false">F270+G270+H270+J270-K270-M270-N270+O270</f>
        <v>473616.975034853</v>
      </c>
      <c r="Q270" s="56" t="n">
        <f aca="false">IF(OR(E270=1,P270&lt;=0),0,P270)</f>
        <v>473616.975034853</v>
      </c>
      <c r="R270" s="15" t="n">
        <f aca="false">IF(OR(E270=1,AND(P270&lt;=0,I270&gt;0)),1,0)</f>
        <v>0</v>
      </c>
      <c r="S270" s="15" t="n">
        <f aca="false">IF(L270&gt;0,1,0)</f>
        <v>0</v>
      </c>
    </row>
    <row r="271" customFormat="false" ht="15" hidden="false" customHeight="false" outlineLevel="0" collapsed="false">
      <c r="A271" s="15" t="n">
        <v>270</v>
      </c>
      <c r="B271" s="15" t="n">
        <f aca="false">INT((A271-1)/12)+1</f>
        <v>23</v>
      </c>
      <c r="C271" s="15" t="n">
        <f aca="false">MIN(Inputs!$C$4+B271-1,99)</f>
        <v>96</v>
      </c>
      <c r="D271" s="55" t="n">
        <f aca="false">Inputs!$C$31</f>
        <v>0.08</v>
      </c>
      <c r="E271" s="15" t="n">
        <f aca="false">R270</f>
        <v>0</v>
      </c>
      <c r="F271" s="56" t="n">
        <f aca="false">Q270</f>
        <v>473616.975034853</v>
      </c>
      <c r="G271" s="56" t="n">
        <f aca="false">IF(AND(MOD(A271-1,12)=0,B271&lt;=Inputs!$C$7,E271=0),Inputs!$C$6,0)</f>
        <v>0</v>
      </c>
      <c r="H271" s="56" t="n">
        <f aca="false">IF(B271=1,G271*Inputs!$C$9,0)</f>
        <v>0</v>
      </c>
      <c r="I271" s="56" t="n">
        <f aca="false">I270+G271</f>
        <v>120000</v>
      </c>
      <c r="J271" s="56" t="n">
        <f aca="false">(F271+G271+H271)*((1+D271)^(1/12)-1)</f>
        <v>3047.26587798299</v>
      </c>
      <c r="K271" s="56" t="n">
        <f aca="false">(F271+G271+H271+J271)*(Inputs!$C$14+IF(B271&lt;=10,Inputs!$C$12,Inputs!$C$13))/12</f>
        <v>238.332120456418</v>
      </c>
      <c r="L271" s="56" t="n">
        <f aca="false">IF(OR(E271=1,A271&lt;=Inputs!$C$15),0,MAX(Inputs!$C$8*I271-(F271+G271+H271+J271-K271),0))</f>
        <v>0</v>
      </c>
      <c r="M271" s="56" t="n">
        <f aca="false">L271*INDEX(Rates!$B$2:$C$101,C271+1,IF(Inputs!$C$5="Male",1,2))/1000/12*Inputs!$C$16</f>
        <v>0</v>
      </c>
      <c r="N271" s="56" t="n">
        <f aca="false">IF($V$1=1,MAX(F271+G271+H271+J271-K271-M271,0)*Inputs!$C$22/12,0)</f>
        <v>0</v>
      </c>
      <c r="O271" s="56" t="n">
        <f aca="false">IF(AND(MOD(A271,12)=0,B271&gt;=Inputs!$C$18),MAX(F271+G271+H271+J271-K271-M271-N271,0)*Inputs!$C$17,0)</f>
        <v>0</v>
      </c>
      <c r="P271" s="56" t="n">
        <f aca="false">F271+G271+H271+J271-K271-M271-N271+O271</f>
        <v>476425.90879238</v>
      </c>
      <c r="Q271" s="56" t="n">
        <f aca="false">IF(OR(E271=1,P271&lt;=0),0,P271)</f>
        <v>476425.90879238</v>
      </c>
      <c r="R271" s="15" t="n">
        <f aca="false">IF(OR(E271=1,AND(P271&lt;=0,I271&gt;0)),1,0)</f>
        <v>0</v>
      </c>
      <c r="S271" s="15" t="n">
        <f aca="false">IF(L271&gt;0,1,0)</f>
        <v>0</v>
      </c>
    </row>
    <row r="272" customFormat="false" ht="15" hidden="false" customHeight="false" outlineLevel="0" collapsed="false">
      <c r="A272" s="15" t="n">
        <v>271</v>
      </c>
      <c r="B272" s="15" t="n">
        <f aca="false">INT((A272-1)/12)+1</f>
        <v>23</v>
      </c>
      <c r="C272" s="15" t="n">
        <f aca="false">MIN(Inputs!$C$4+B272-1,99)</f>
        <v>96</v>
      </c>
      <c r="D272" s="55" t="n">
        <f aca="false">Inputs!$C$31</f>
        <v>0.08</v>
      </c>
      <c r="E272" s="15" t="n">
        <f aca="false">R271</f>
        <v>0</v>
      </c>
      <c r="F272" s="56" t="n">
        <f aca="false">Q271</f>
        <v>476425.90879238</v>
      </c>
      <c r="G272" s="56" t="n">
        <f aca="false">IF(AND(MOD(A272-1,12)=0,B272&lt;=Inputs!$C$7,E272=0),Inputs!$C$6,0)</f>
        <v>0</v>
      </c>
      <c r="H272" s="56" t="n">
        <f aca="false">IF(B272=1,G272*Inputs!$C$9,0)</f>
        <v>0</v>
      </c>
      <c r="I272" s="56" t="n">
        <f aca="false">I271+G272</f>
        <v>120000</v>
      </c>
      <c r="J272" s="56" t="n">
        <f aca="false">(F272+G272+H272)*((1+D272)^(1/12)-1)</f>
        <v>3065.33864235592</v>
      </c>
      <c r="K272" s="56" t="n">
        <f aca="false">(F272+G272+H272+J272)*(Inputs!$C$14+IF(B272&lt;=10,Inputs!$C$12,Inputs!$C$13))/12</f>
        <v>239.745623717368</v>
      </c>
      <c r="L272" s="56" t="n">
        <f aca="false">IF(OR(E272=1,A272&lt;=Inputs!$C$15),0,MAX(Inputs!$C$8*I272-(F272+G272+H272+J272-K272),0))</f>
        <v>0</v>
      </c>
      <c r="M272" s="56" t="n">
        <f aca="false">L272*INDEX(Rates!$B$2:$C$101,C272+1,IF(Inputs!$C$5="Male",1,2))/1000/12*Inputs!$C$16</f>
        <v>0</v>
      </c>
      <c r="N272" s="56" t="n">
        <f aca="false">IF($V$1=1,MAX(F272+G272+H272+J272-K272-M272,0)*Inputs!$C$22/12,0)</f>
        <v>0</v>
      </c>
      <c r="O272" s="56" t="n">
        <f aca="false">IF(AND(MOD(A272,12)=0,B272&gt;=Inputs!$C$18),MAX(F272+G272+H272+J272-K272-M272-N272,0)*Inputs!$C$17,0)</f>
        <v>0</v>
      </c>
      <c r="P272" s="56" t="n">
        <f aca="false">F272+G272+H272+J272-K272-M272-N272+O272</f>
        <v>479251.501811018</v>
      </c>
      <c r="Q272" s="56" t="n">
        <f aca="false">IF(OR(E272=1,P272&lt;=0),0,P272)</f>
        <v>479251.501811018</v>
      </c>
      <c r="R272" s="15" t="n">
        <f aca="false">IF(OR(E272=1,AND(P272&lt;=0,I272&gt;0)),1,0)</f>
        <v>0</v>
      </c>
      <c r="S272" s="15" t="n">
        <f aca="false">IF(L272&gt;0,1,0)</f>
        <v>0</v>
      </c>
    </row>
    <row r="273" customFormat="false" ht="15" hidden="false" customHeight="false" outlineLevel="0" collapsed="false">
      <c r="A273" s="15" t="n">
        <v>272</v>
      </c>
      <c r="B273" s="15" t="n">
        <f aca="false">INT((A273-1)/12)+1</f>
        <v>23</v>
      </c>
      <c r="C273" s="15" t="n">
        <f aca="false">MIN(Inputs!$C$4+B273-1,99)</f>
        <v>96</v>
      </c>
      <c r="D273" s="55" t="n">
        <f aca="false">Inputs!$C$31</f>
        <v>0.08</v>
      </c>
      <c r="E273" s="15" t="n">
        <f aca="false">R272</f>
        <v>0</v>
      </c>
      <c r="F273" s="56" t="n">
        <f aca="false">Q272</f>
        <v>479251.501811018</v>
      </c>
      <c r="G273" s="56" t="n">
        <f aca="false">IF(AND(MOD(A273-1,12)=0,B273&lt;=Inputs!$C$7,E273=0),Inputs!$C$6,0)</f>
        <v>0</v>
      </c>
      <c r="H273" s="56" t="n">
        <f aca="false">IF(B273=1,G273*Inputs!$C$9,0)</f>
        <v>0</v>
      </c>
      <c r="I273" s="56" t="n">
        <f aca="false">I272+G273</f>
        <v>120000</v>
      </c>
      <c r="J273" s="56" t="n">
        <f aca="false">(F273+G273+H273)*((1+D273)^(1/12)-1)</f>
        <v>3083.51859291646</v>
      </c>
      <c r="K273" s="56" t="n">
        <f aca="false">(F273+G273+H273+J273)*(Inputs!$C$14+IF(B273&lt;=10,Inputs!$C$12,Inputs!$C$13))/12</f>
        <v>241.167510201967</v>
      </c>
      <c r="L273" s="56" t="n">
        <f aca="false">IF(OR(E273=1,A273&lt;=Inputs!$C$15),0,MAX(Inputs!$C$8*I273-(F273+G273+H273+J273-K273),0))</f>
        <v>0</v>
      </c>
      <c r="M273" s="56" t="n">
        <f aca="false">L273*INDEX(Rates!$B$2:$C$101,C273+1,IF(Inputs!$C$5="Male",1,2))/1000/12*Inputs!$C$16</f>
        <v>0</v>
      </c>
      <c r="N273" s="56" t="n">
        <f aca="false">IF($V$1=1,MAX(F273+G273+H273+J273-K273-M273,0)*Inputs!$C$22/12,0)</f>
        <v>0</v>
      </c>
      <c r="O273" s="56" t="n">
        <f aca="false">IF(AND(MOD(A273,12)=0,B273&gt;=Inputs!$C$18),MAX(F273+G273+H273+J273-K273-M273-N273,0)*Inputs!$C$17,0)</f>
        <v>0</v>
      </c>
      <c r="P273" s="56" t="n">
        <f aca="false">F273+G273+H273+J273-K273-M273-N273+O273</f>
        <v>482093.852893733</v>
      </c>
      <c r="Q273" s="56" t="n">
        <f aca="false">IF(OR(E273=1,P273&lt;=0),0,P273)</f>
        <v>482093.852893733</v>
      </c>
      <c r="R273" s="15" t="n">
        <f aca="false">IF(OR(E273=1,AND(P273&lt;=0,I273&gt;0)),1,0)</f>
        <v>0</v>
      </c>
      <c r="S273" s="15" t="n">
        <f aca="false">IF(L273&gt;0,1,0)</f>
        <v>0</v>
      </c>
    </row>
    <row r="274" customFormat="false" ht="15" hidden="false" customHeight="false" outlineLevel="0" collapsed="false">
      <c r="A274" s="15" t="n">
        <v>273</v>
      </c>
      <c r="B274" s="15" t="n">
        <f aca="false">INT((A274-1)/12)+1</f>
        <v>23</v>
      </c>
      <c r="C274" s="15" t="n">
        <f aca="false">MIN(Inputs!$C$4+B274-1,99)</f>
        <v>96</v>
      </c>
      <c r="D274" s="55" t="n">
        <f aca="false">Inputs!$C$31</f>
        <v>0.08</v>
      </c>
      <c r="E274" s="15" t="n">
        <f aca="false">R273</f>
        <v>0</v>
      </c>
      <c r="F274" s="56" t="n">
        <f aca="false">Q273</f>
        <v>482093.852893733</v>
      </c>
      <c r="G274" s="56" t="n">
        <f aca="false">IF(AND(MOD(A274-1,12)=0,B274&lt;=Inputs!$C$7,E274=0),Inputs!$C$6,0)</f>
        <v>0</v>
      </c>
      <c r="H274" s="56" t="n">
        <f aca="false">IF(B274=1,G274*Inputs!$C$9,0)</f>
        <v>0</v>
      </c>
      <c r="I274" s="56" t="n">
        <f aca="false">I273+G274</f>
        <v>120000</v>
      </c>
      <c r="J274" s="56" t="n">
        <f aca="false">(F274+G274+H274)*((1+D274)^(1/12)-1)</f>
        <v>3101.80636536584</v>
      </c>
      <c r="K274" s="56" t="n">
        <f aca="false">(F274+G274+H274+J274)*(Inputs!$C$14+IF(B274&lt;=10,Inputs!$C$12,Inputs!$C$13))/12</f>
        <v>242.597829629549</v>
      </c>
      <c r="L274" s="56" t="n">
        <f aca="false">IF(OR(E274=1,A274&lt;=Inputs!$C$15),0,MAX(Inputs!$C$8*I274-(F274+G274+H274+J274-K274),0))</f>
        <v>0</v>
      </c>
      <c r="M274" s="56" t="n">
        <f aca="false">L274*INDEX(Rates!$B$2:$C$101,C274+1,IF(Inputs!$C$5="Male",1,2))/1000/12*Inputs!$C$16</f>
        <v>0</v>
      </c>
      <c r="N274" s="56" t="n">
        <f aca="false">IF($V$1=1,MAX(F274+G274+H274+J274-K274-M274,0)*Inputs!$C$22/12,0)</f>
        <v>0</v>
      </c>
      <c r="O274" s="56" t="n">
        <f aca="false">IF(AND(MOD(A274,12)=0,B274&gt;=Inputs!$C$18),MAX(F274+G274+H274+J274-K274-M274-N274,0)*Inputs!$C$17,0)</f>
        <v>0</v>
      </c>
      <c r="P274" s="56" t="n">
        <f aca="false">F274+G274+H274+J274-K274-M274-N274+O274</f>
        <v>484953.061429469</v>
      </c>
      <c r="Q274" s="56" t="n">
        <f aca="false">IF(OR(E274=1,P274&lt;=0),0,P274)</f>
        <v>484953.061429469</v>
      </c>
      <c r="R274" s="15" t="n">
        <f aca="false">IF(OR(E274=1,AND(P274&lt;=0,I274&gt;0)),1,0)</f>
        <v>0</v>
      </c>
      <c r="S274" s="15" t="n">
        <f aca="false">IF(L274&gt;0,1,0)</f>
        <v>0</v>
      </c>
    </row>
    <row r="275" customFormat="false" ht="15" hidden="false" customHeight="false" outlineLevel="0" collapsed="false">
      <c r="A275" s="15" t="n">
        <v>274</v>
      </c>
      <c r="B275" s="15" t="n">
        <f aca="false">INT((A275-1)/12)+1</f>
        <v>23</v>
      </c>
      <c r="C275" s="15" t="n">
        <f aca="false">MIN(Inputs!$C$4+B275-1,99)</f>
        <v>96</v>
      </c>
      <c r="D275" s="55" t="n">
        <f aca="false">Inputs!$C$31</f>
        <v>0.08</v>
      </c>
      <c r="E275" s="15" t="n">
        <f aca="false">R274</f>
        <v>0</v>
      </c>
      <c r="F275" s="56" t="n">
        <f aca="false">Q274</f>
        <v>484953.061429469</v>
      </c>
      <c r="G275" s="56" t="n">
        <f aca="false">IF(AND(MOD(A275-1,12)=0,B275&lt;=Inputs!$C$7,E275=0),Inputs!$C$6,0)</f>
        <v>0</v>
      </c>
      <c r="H275" s="56" t="n">
        <f aca="false">IF(B275=1,G275*Inputs!$C$9,0)</f>
        <v>0</v>
      </c>
      <c r="I275" s="56" t="n">
        <f aca="false">I274+G275</f>
        <v>120000</v>
      </c>
      <c r="J275" s="56" t="n">
        <f aca="false">(F275+G275+H275)*((1+D275)^(1/12)-1)</f>
        <v>3120.20259917555</v>
      </c>
      <c r="K275" s="56" t="n">
        <f aca="false">(F275+G275+H275+J275)*(Inputs!$C$14+IF(B275&lt;=10,Inputs!$C$12,Inputs!$C$13))/12</f>
        <v>244.036632014322</v>
      </c>
      <c r="L275" s="56" t="n">
        <f aca="false">IF(OR(E275=1,A275&lt;=Inputs!$C$15),0,MAX(Inputs!$C$8*I275-(F275+G275+H275+J275-K275),0))</f>
        <v>0</v>
      </c>
      <c r="M275" s="56" t="n">
        <f aca="false">L275*INDEX(Rates!$B$2:$C$101,C275+1,IF(Inputs!$C$5="Male",1,2))/1000/12*Inputs!$C$16</f>
        <v>0</v>
      </c>
      <c r="N275" s="56" t="n">
        <f aca="false">IF($V$1=1,MAX(F275+G275+H275+J275-K275-M275,0)*Inputs!$C$22/12,0)</f>
        <v>0</v>
      </c>
      <c r="O275" s="56" t="n">
        <f aca="false">IF(AND(MOD(A275,12)=0,B275&gt;=Inputs!$C$18),MAX(F275+G275+H275+J275-K275-M275-N275,0)*Inputs!$C$17,0)</f>
        <v>0</v>
      </c>
      <c r="P275" s="56" t="n">
        <f aca="false">F275+G275+H275+J275-K275-M275-N275+O275</f>
        <v>487829.22739663</v>
      </c>
      <c r="Q275" s="56" t="n">
        <f aca="false">IF(OR(E275=1,P275&lt;=0),0,P275)</f>
        <v>487829.22739663</v>
      </c>
      <c r="R275" s="15" t="n">
        <f aca="false">IF(OR(E275=1,AND(P275&lt;=0,I275&gt;0)),1,0)</f>
        <v>0</v>
      </c>
      <c r="S275" s="15" t="n">
        <f aca="false">IF(L275&gt;0,1,0)</f>
        <v>0</v>
      </c>
    </row>
    <row r="276" customFormat="false" ht="15" hidden="false" customHeight="false" outlineLevel="0" collapsed="false">
      <c r="A276" s="15" t="n">
        <v>275</v>
      </c>
      <c r="B276" s="15" t="n">
        <f aca="false">INT((A276-1)/12)+1</f>
        <v>23</v>
      </c>
      <c r="C276" s="15" t="n">
        <f aca="false">MIN(Inputs!$C$4+B276-1,99)</f>
        <v>96</v>
      </c>
      <c r="D276" s="55" t="n">
        <f aca="false">Inputs!$C$31</f>
        <v>0.08</v>
      </c>
      <c r="E276" s="15" t="n">
        <f aca="false">R275</f>
        <v>0</v>
      </c>
      <c r="F276" s="56" t="n">
        <f aca="false">Q275</f>
        <v>487829.22739663</v>
      </c>
      <c r="G276" s="56" t="n">
        <f aca="false">IF(AND(MOD(A276-1,12)=0,B276&lt;=Inputs!$C$7,E276=0),Inputs!$C$6,0)</f>
        <v>0</v>
      </c>
      <c r="H276" s="56" t="n">
        <f aca="false">IF(B276=1,G276*Inputs!$C$9,0)</f>
        <v>0</v>
      </c>
      <c r="I276" s="56" t="n">
        <f aca="false">I275+G276</f>
        <v>120000</v>
      </c>
      <c r="J276" s="56" t="n">
        <f aca="false">(F276+G276+H276)*((1+D276)^(1/12)-1)</f>
        <v>3138.70793760963</v>
      </c>
      <c r="K276" s="56" t="n">
        <f aca="false">(F276+G276+H276+J276)*(Inputs!$C$14+IF(B276&lt;=10,Inputs!$C$12,Inputs!$C$13))/12</f>
        <v>245.48396766712</v>
      </c>
      <c r="L276" s="56" t="n">
        <f aca="false">IF(OR(E276=1,A276&lt;=Inputs!$C$15),0,MAX(Inputs!$C$8*I276-(F276+G276+H276+J276-K276),0))</f>
        <v>0</v>
      </c>
      <c r="M276" s="56" t="n">
        <f aca="false">L276*INDEX(Rates!$B$2:$C$101,C276+1,IF(Inputs!$C$5="Male",1,2))/1000/12*Inputs!$C$16</f>
        <v>0</v>
      </c>
      <c r="N276" s="56" t="n">
        <f aca="false">IF($V$1=1,MAX(F276+G276+H276+J276-K276-M276,0)*Inputs!$C$22/12,0)</f>
        <v>0</v>
      </c>
      <c r="O276" s="56" t="n">
        <f aca="false">IF(AND(MOD(A276,12)=0,B276&gt;=Inputs!$C$18),MAX(F276+G276+H276+J276-K276-M276-N276,0)*Inputs!$C$17,0)</f>
        <v>0</v>
      </c>
      <c r="P276" s="56" t="n">
        <f aca="false">F276+G276+H276+J276-K276-M276-N276+O276</f>
        <v>490722.451366573</v>
      </c>
      <c r="Q276" s="56" t="n">
        <f aca="false">IF(OR(E276=1,P276&lt;=0),0,P276)</f>
        <v>490722.451366573</v>
      </c>
      <c r="R276" s="15" t="n">
        <f aca="false">IF(OR(E276=1,AND(P276&lt;=0,I276&gt;0)),1,0)</f>
        <v>0</v>
      </c>
      <c r="S276" s="15" t="n">
        <f aca="false">IF(L276&gt;0,1,0)</f>
        <v>0</v>
      </c>
    </row>
    <row r="277" customFormat="false" ht="15" hidden="false" customHeight="false" outlineLevel="0" collapsed="false">
      <c r="A277" s="15" t="n">
        <v>276</v>
      </c>
      <c r="B277" s="15" t="n">
        <f aca="false">INT((A277-1)/12)+1</f>
        <v>23</v>
      </c>
      <c r="C277" s="15" t="n">
        <f aca="false">MIN(Inputs!$C$4+B277-1,99)</f>
        <v>96</v>
      </c>
      <c r="D277" s="55" t="n">
        <f aca="false">Inputs!$C$31</f>
        <v>0.08</v>
      </c>
      <c r="E277" s="15" t="n">
        <f aca="false">R276</f>
        <v>0</v>
      </c>
      <c r="F277" s="56" t="n">
        <f aca="false">Q276</f>
        <v>490722.451366573</v>
      </c>
      <c r="G277" s="56" t="n">
        <f aca="false">IF(AND(MOD(A277-1,12)=0,B277&lt;=Inputs!$C$7,E277=0),Inputs!$C$6,0)</f>
        <v>0</v>
      </c>
      <c r="H277" s="56" t="n">
        <f aca="false">IF(B277=1,G277*Inputs!$C$9,0)</f>
        <v>0</v>
      </c>
      <c r="I277" s="56" t="n">
        <f aca="false">I276+G277</f>
        <v>120000</v>
      </c>
      <c r="J277" s="56" t="n">
        <f aca="false">(F277+G277+H277)*((1+D277)^(1/12)-1)</f>
        <v>3157.32302774722</v>
      </c>
      <c r="K277" s="56" t="n">
        <f aca="false">(F277+G277+H277+J277)*(Inputs!$C$14+IF(B277&lt;=10,Inputs!$C$12,Inputs!$C$13))/12</f>
        <v>246.93988719716</v>
      </c>
      <c r="L277" s="56" t="n">
        <f aca="false">IF(OR(E277=1,A277&lt;=Inputs!$C$15),0,MAX(Inputs!$C$8*I277-(F277+G277+H277+J277-K277),0))</f>
        <v>0</v>
      </c>
      <c r="M277" s="56" t="n">
        <f aca="false">L277*INDEX(Rates!$B$2:$C$101,C277+1,IF(Inputs!$C$5="Male",1,2))/1000/12*Inputs!$C$16</f>
        <v>0</v>
      </c>
      <c r="N277" s="56" t="n">
        <f aca="false">IF($V$1=1,MAX(F277+G277+H277+J277-K277-M277,0)*Inputs!$C$22/12,0)</f>
        <v>0</v>
      </c>
      <c r="O277" s="56" t="n">
        <f aca="false">IF(AND(MOD(A277,12)=0,B277&gt;=Inputs!$C$18),MAX(F277+G277+H277+J277-K277-M277-N277,0)*Inputs!$C$17,0)</f>
        <v>2468.16417253562</v>
      </c>
      <c r="P277" s="56" t="n">
        <f aca="false">F277+G277+H277+J277-K277-M277-N277+O277</f>
        <v>496100.998679659</v>
      </c>
      <c r="Q277" s="56" t="n">
        <f aca="false">IF(OR(E277=1,P277&lt;=0),0,P277)</f>
        <v>496100.998679659</v>
      </c>
      <c r="R277" s="15" t="n">
        <f aca="false">IF(OR(E277=1,AND(P277&lt;=0,I277&gt;0)),1,0)</f>
        <v>0</v>
      </c>
      <c r="S277" s="15" t="n">
        <f aca="false">IF(L277&gt;0,1,0)</f>
        <v>0</v>
      </c>
    </row>
    <row r="278" customFormat="false" ht="15" hidden="false" customHeight="false" outlineLevel="0" collapsed="false">
      <c r="A278" s="15" t="n">
        <v>277</v>
      </c>
      <c r="B278" s="15" t="n">
        <f aca="false">INT((A278-1)/12)+1</f>
        <v>24</v>
      </c>
      <c r="C278" s="15" t="n">
        <f aca="false">MIN(Inputs!$C$4+B278-1,99)</f>
        <v>97</v>
      </c>
      <c r="D278" s="55" t="n">
        <f aca="false">Inputs!$C$31</f>
        <v>0.08</v>
      </c>
      <c r="E278" s="15" t="n">
        <f aca="false">R277</f>
        <v>0</v>
      </c>
      <c r="F278" s="56" t="n">
        <f aca="false">Q277</f>
        <v>496100.998679659</v>
      </c>
      <c r="G278" s="56" t="n">
        <f aca="false">IF(AND(MOD(A278-1,12)=0,B278&lt;=Inputs!$C$7,E278=0),Inputs!$C$6,0)</f>
        <v>0</v>
      </c>
      <c r="H278" s="56" t="n">
        <f aca="false">IF(B278=1,G278*Inputs!$C$9,0)</f>
        <v>0</v>
      </c>
      <c r="I278" s="56" t="n">
        <f aca="false">I277+G278</f>
        <v>120000</v>
      </c>
      <c r="J278" s="56" t="n">
        <f aca="false">(F278+G278+H278)*((1+D278)^(1/12)-1)</f>
        <v>3191.9287631077</v>
      </c>
      <c r="K278" s="56" t="n">
        <f aca="false">(F278+G278+H278+J278)*(Inputs!$C$14+IF(B278&lt;=10,Inputs!$C$12,Inputs!$C$13))/12</f>
        <v>249.646463721383</v>
      </c>
      <c r="L278" s="56" t="n">
        <f aca="false">IF(OR(E278=1,A278&lt;=Inputs!$C$15),0,MAX(Inputs!$C$8*I278-(F278+G278+H278+J278-K278),0))</f>
        <v>0</v>
      </c>
      <c r="M278" s="56" t="n">
        <f aca="false">L278*INDEX(Rates!$B$2:$C$101,C278+1,IF(Inputs!$C$5="Male",1,2))/1000/12*Inputs!$C$16</f>
        <v>0</v>
      </c>
      <c r="N278" s="56" t="n">
        <f aca="false">IF($V$1=1,MAX(F278+G278+H278+J278-K278-M278,0)*Inputs!$C$22/12,0)</f>
        <v>0</v>
      </c>
      <c r="O278" s="56" t="n">
        <f aca="false">IF(AND(MOD(A278,12)=0,B278&gt;=Inputs!$C$18),MAX(F278+G278+H278+J278-K278-M278-N278,0)*Inputs!$C$17,0)</f>
        <v>0</v>
      </c>
      <c r="P278" s="56" t="n">
        <f aca="false">F278+G278+H278+J278-K278-M278-N278+O278</f>
        <v>499043.280979045</v>
      </c>
      <c r="Q278" s="56" t="n">
        <f aca="false">IF(OR(E278=1,P278&lt;=0),0,P278)</f>
        <v>499043.280979045</v>
      </c>
      <c r="R278" s="15" t="n">
        <f aca="false">IF(OR(E278=1,AND(P278&lt;=0,I278&gt;0)),1,0)</f>
        <v>0</v>
      </c>
      <c r="S278" s="15" t="n">
        <f aca="false">IF(L278&gt;0,1,0)</f>
        <v>0</v>
      </c>
    </row>
    <row r="279" customFormat="false" ht="15" hidden="false" customHeight="false" outlineLevel="0" collapsed="false">
      <c r="A279" s="15" t="n">
        <v>278</v>
      </c>
      <c r="B279" s="15" t="n">
        <f aca="false">INT((A279-1)/12)+1</f>
        <v>24</v>
      </c>
      <c r="C279" s="15" t="n">
        <f aca="false">MIN(Inputs!$C$4+B279-1,99)</f>
        <v>97</v>
      </c>
      <c r="D279" s="55" t="n">
        <f aca="false">Inputs!$C$31</f>
        <v>0.08</v>
      </c>
      <c r="E279" s="15" t="n">
        <f aca="false">R278</f>
        <v>0</v>
      </c>
      <c r="F279" s="56" t="n">
        <f aca="false">Q278</f>
        <v>499043.280979045</v>
      </c>
      <c r="G279" s="56" t="n">
        <f aca="false">IF(AND(MOD(A279-1,12)=0,B279&lt;=Inputs!$C$7,E279=0),Inputs!$C$6,0)</f>
        <v>0</v>
      </c>
      <c r="H279" s="56" t="n">
        <f aca="false">IF(B279=1,G279*Inputs!$C$9,0)</f>
        <v>0</v>
      </c>
      <c r="I279" s="56" t="n">
        <f aca="false">I278+G279</f>
        <v>120000</v>
      </c>
      <c r="J279" s="56" t="n">
        <f aca="false">(F279+G279+H279)*((1+D279)^(1/12)-1)</f>
        <v>3210.85949601408</v>
      </c>
      <c r="K279" s="56" t="n">
        <f aca="false">(F279+G279+H279+J279)*(Inputs!$C$14+IF(B279&lt;=10,Inputs!$C$12,Inputs!$C$13))/12</f>
        <v>251.127070237529</v>
      </c>
      <c r="L279" s="56" t="n">
        <f aca="false">IF(OR(E279=1,A279&lt;=Inputs!$C$15),0,MAX(Inputs!$C$8*I279-(F279+G279+H279+J279-K279),0))</f>
        <v>0</v>
      </c>
      <c r="M279" s="56" t="n">
        <f aca="false">L279*INDEX(Rates!$B$2:$C$101,C279+1,IF(Inputs!$C$5="Male",1,2))/1000/12*Inputs!$C$16</f>
        <v>0</v>
      </c>
      <c r="N279" s="56" t="n">
        <f aca="false">IF($V$1=1,MAX(F279+G279+H279+J279-K279-M279,0)*Inputs!$C$22/12,0)</f>
        <v>0</v>
      </c>
      <c r="O279" s="56" t="n">
        <f aca="false">IF(AND(MOD(A279,12)=0,B279&gt;=Inputs!$C$18),MAX(F279+G279+H279+J279-K279-M279-N279,0)*Inputs!$C$17,0)</f>
        <v>0</v>
      </c>
      <c r="P279" s="56" t="n">
        <f aca="false">F279+G279+H279+J279-K279-M279-N279+O279</f>
        <v>502003.013404821</v>
      </c>
      <c r="Q279" s="56" t="n">
        <f aca="false">IF(OR(E279=1,P279&lt;=0),0,P279)</f>
        <v>502003.013404821</v>
      </c>
      <c r="R279" s="15" t="n">
        <f aca="false">IF(OR(E279=1,AND(P279&lt;=0,I279&gt;0)),1,0)</f>
        <v>0</v>
      </c>
      <c r="S279" s="15" t="n">
        <f aca="false">IF(L279&gt;0,1,0)</f>
        <v>0</v>
      </c>
    </row>
    <row r="280" customFormat="false" ht="15" hidden="false" customHeight="false" outlineLevel="0" collapsed="false">
      <c r="A280" s="15" t="n">
        <v>279</v>
      </c>
      <c r="B280" s="15" t="n">
        <f aca="false">INT((A280-1)/12)+1</f>
        <v>24</v>
      </c>
      <c r="C280" s="15" t="n">
        <f aca="false">MIN(Inputs!$C$4+B280-1,99)</f>
        <v>97</v>
      </c>
      <c r="D280" s="55" t="n">
        <f aca="false">Inputs!$C$31</f>
        <v>0.08</v>
      </c>
      <c r="E280" s="15" t="n">
        <f aca="false">R279</f>
        <v>0</v>
      </c>
      <c r="F280" s="56" t="n">
        <f aca="false">Q279</f>
        <v>502003.013404821</v>
      </c>
      <c r="G280" s="56" t="n">
        <f aca="false">IF(AND(MOD(A280-1,12)=0,B280&lt;=Inputs!$C$7,E280=0),Inputs!$C$6,0)</f>
        <v>0</v>
      </c>
      <c r="H280" s="56" t="n">
        <f aca="false">IF(B280=1,G280*Inputs!$C$9,0)</f>
        <v>0</v>
      </c>
      <c r="I280" s="56" t="n">
        <f aca="false">I279+G280</f>
        <v>120000</v>
      </c>
      <c r="J280" s="56" t="n">
        <f aca="false">(F280+G280+H280)*((1+D280)^(1/12)-1)</f>
        <v>3229.90250355908</v>
      </c>
      <c r="K280" s="56" t="n">
        <f aca="false">(F280+G280+H280+J280)*(Inputs!$C$14+IF(B280&lt;=10,Inputs!$C$12,Inputs!$C$13))/12</f>
        <v>252.61645795419</v>
      </c>
      <c r="L280" s="56" t="n">
        <f aca="false">IF(OR(E280=1,A280&lt;=Inputs!$C$15),0,MAX(Inputs!$C$8*I280-(F280+G280+H280+J280-K280),0))</f>
        <v>0</v>
      </c>
      <c r="M280" s="56" t="n">
        <f aca="false">L280*INDEX(Rates!$B$2:$C$101,C280+1,IF(Inputs!$C$5="Male",1,2))/1000/12*Inputs!$C$16</f>
        <v>0</v>
      </c>
      <c r="N280" s="56" t="n">
        <f aca="false">IF($V$1=1,MAX(F280+G280+H280+J280-K280-M280,0)*Inputs!$C$22/12,0)</f>
        <v>0</v>
      </c>
      <c r="O280" s="56" t="n">
        <f aca="false">IF(AND(MOD(A280,12)=0,B280&gt;=Inputs!$C$18),MAX(F280+G280+H280+J280-K280-M280-N280,0)*Inputs!$C$17,0)</f>
        <v>0</v>
      </c>
      <c r="P280" s="56" t="n">
        <f aca="false">F280+G280+H280+J280-K280-M280-N280+O280</f>
        <v>504980.299450426</v>
      </c>
      <c r="Q280" s="56" t="n">
        <f aca="false">IF(OR(E280=1,P280&lt;=0),0,P280)</f>
        <v>504980.299450426</v>
      </c>
      <c r="R280" s="15" t="n">
        <f aca="false">IF(OR(E280=1,AND(P280&lt;=0,I280&gt;0)),1,0)</f>
        <v>0</v>
      </c>
      <c r="S280" s="15" t="n">
        <f aca="false">IF(L280&gt;0,1,0)</f>
        <v>0</v>
      </c>
    </row>
    <row r="281" customFormat="false" ht="15" hidden="false" customHeight="false" outlineLevel="0" collapsed="false">
      <c r="A281" s="15" t="n">
        <v>280</v>
      </c>
      <c r="B281" s="15" t="n">
        <f aca="false">INT((A281-1)/12)+1</f>
        <v>24</v>
      </c>
      <c r="C281" s="15" t="n">
        <f aca="false">MIN(Inputs!$C$4+B281-1,99)</f>
        <v>97</v>
      </c>
      <c r="D281" s="55" t="n">
        <f aca="false">Inputs!$C$31</f>
        <v>0.08</v>
      </c>
      <c r="E281" s="15" t="n">
        <f aca="false">R280</f>
        <v>0</v>
      </c>
      <c r="F281" s="56" t="n">
        <f aca="false">Q280</f>
        <v>504980.299450426</v>
      </c>
      <c r="G281" s="56" t="n">
        <f aca="false">IF(AND(MOD(A281-1,12)=0,B281&lt;=Inputs!$C$7,E281=0),Inputs!$C$6,0)</f>
        <v>0</v>
      </c>
      <c r="H281" s="56" t="n">
        <f aca="false">IF(B281=1,G281*Inputs!$C$9,0)</f>
        <v>0</v>
      </c>
      <c r="I281" s="56" t="n">
        <f aca="false">I280+G281</f>
        <v>120000</v>
      </c>
      <c r="J281" s="56" t="n">
        <f aca="false">(F281+G281+H281)*((1+D281)^(1/12)-1)</f>
        <v>3249.05845162259</v>
      </c>
      <c r="K281" s="56" t="n">
        <f aca="false">(F281+G281+H281+J281)*(Inputs!$C$14+IF(B281&lt;=10,Inputs!$C$12,Inputs!$C$13))/12</f>
        <v>254.114678951024</v>
      </c>
      <c r="L281" s="56" t="n">
        <f aca="false">IF(OR(E281=1,A281&lt;=Inputs!$C$15),0,MAX(Inputs!$C$8*I281-(F281+G281+H281+J281-K281),0))</f>
        <v>0</v>
      </c>
      <c r="M281" s="56" t="n">
        <f aca="false">L281*INDEX(Rates!$B$2:$C$101,C281+1,IF(Inputs!$C$5="Male",1,2))/1000/12*Inputs!$C$16</f>
        <v>0</v>
      </c>
      <c r="N281" s="56" t="n">
        <f aca="false">IF($V$1=1,MAX(F281+G281+H281+J281-K281-M281,0)*Inputs!$C$22/12,0)</f>
        <v>0</v>
      </c>
      <c r="O281" s="56" t="n">
        <f aca="false">IF(AND(MOD(A281,12)=0,B281&gt;=Inputs!$C$18),MAX(F281+G281+H281+J281-K281-M281-N281,0)*Inputs!$C$17,0)</f>
        <v>0</v>
      </c>
      <c r="P281" s="56" t="n">
        <f aca="false">F281+G281+H281+J281-K281-M281-N281+O281</f>
        <v>507975.243223098</v>
      </c>
      <c r="Q281" s="56" t="n">
        <f aca="false">IF(OR(E281=1,P281&lt;=0),0,P281)</f>
        <v>507975.243223098</v>
      </c>
      <c r="R281" s="15" t="n">
        <f aca="false">IF(OR(E281=1,AND(P281&lt;=0,I281&gt;0)),1,0)</f>
        <v>0</v>
      </c>
      <c r="S281" s="15" t="n">
        <f aca="false">IF(L281&gt;0,1,0)</f>
        <v>0</v>
      </c>
    </row>
    <row r="282" customFormat="false" ht="15" hidden="false" customHeight="false" outlineLevel="0" collapsed="false">
      <c r="A282" s="15" t="n">
        <v>281</v>
      </c>
      <c r="B282" s="15" t="n">
        <f aca="false">INT((A282-1)/12)+1</f>
        <v>24</v>
      </c>
      <c r="C282" s="15" t="n">
        <f aca="false">MIN(Inputs!$C$4+B282-1,99)</f>
        <v>97</v>
      </c>
      <c r="D282" s="55" t="n">
        <f aca="false">Inputs!$C$31</f>
        <v>0.08</v>
      </c>
      <c r="E282" s="15" t="n">
        <f aca="false">R281</f>
        <v>0</v>
      </c>
      <c r="F282" s="56" t="n">
        <f aca="false">Q281</f>
        <v>507975.243223098</v>
      </c>
      <c r="G282" s="56" t="n">
        <f aca="false">IF(AND(MOD(A282-1,12)=0,B282&lt;=Inputs!$C$7,E282=0),Inputs!$C$6,0)</f>
        <v>0</v>
      </c>
      <c r="H282" s="56" t="n">
        <f aca="false">IF(B282=1,G282*Inputs!$C$9,0)</f>
        <v>0</v>
      </c>
      <c r="I282" s="56" t="n">
        <f aca="false">I281+G282</f>
        <v>120000</v>
      </c>
      <c r="J282" s="56" t="n">
        <f aca="false">(F282+G282+H282)*((1+D282)^(1/12)-1)</f>
        <v>3268.32801003373</v>
      </c>
      <c r="K282" s="56" t="n">
        <f aca="false">(F282+G282+H282+J282)*(Inputs!$C$14+IF(B282&lt;=10,Inputs!$C$12,Inputs!$C$13))/12</f>
        <v>255.621785616566</v>
      </c>
      <c r="L282" s="56" t="n">
        <f aca="false">IF(OR(E282=1,A282&lt;=Inputs!$C$15),0,MAX(Inputs!$C$8*I282-(F282+G282+H282+J282-K282),0))</f>
        <v>0</v>
      </c>
      <c r="M282" s="56" t="n">
        <f aca="false">L282*INDEX(Rates!$B$2:$C$101,C282+1,IF(Inputs!$C$5="Male",1,2))/1000/12*Inputs!$C$16</f>
        <v>0</v>
      </c>
      <c r="N282" s="56" t="n">
        <f aca="false">IF($V$1=1,MAX(F282+G282+H282+J282-K282-M282,0)*Inputs!$C$22/12,0)</f>
        <v>0</v>
      </c>
      <c r="O282" s="56" t="n">
        <f aca="false">IF(AND(MOD(A282,12)=0,B282&gt;=Inputs!$C$18),MAX(F282+G282+H282+J282-K282-M282-N282,0)*Inputs!$C$17,0)</f>
        <v>0</v>
      </c>
      <c r="P282" s="56" t="n">
        <f aca="false">F282+G282+H282+J282-K282-M282-N282+O282</f>
        <v>510987.949447515</v>
      </c>
      <c r="Q282" s="56" t="n">
        <f aca="false">IF(OR(E282=1,P282&lt;=0),0,P282)</f>
        <v>510987.949447515</v>
      </c>
      <c r="R282" s="15" t="n">
        <f aca="false">IF(OR(E282=1,AND(P282&lt;=0,I282&gt;0)),1,0)</f>
        <v>0</v>
      </c>
      <c r="S282" s="15" t="n">
        <f aca="false">IF(L282&gt;0,1,0)</f>
        <v>0</v>
      </c>
    </row>
    <row r="283" customFormat="false" ht="15" hidden="false" customHeight="false" outlineLevel="0" collapsed="false">
      <c r="A283" s="15" t="n">
        <v>282</v>
      </c>
      <c r="B283" s="15" t="n">
        <f aca="false">INT((A283-1)/12)+1</f>
        <v>24</v>
      </c>
      <c r="C283" s="15" t="n">
        <f aca="false">MIN(Inputs!$C$4+B283-1,99)</f>
        <v>97</v>
      </c>
      <c r="D283" s="55" t="n">
        <f aca="false">Inputs!$C$31</f>
        <v>0.08</v>
      </c>
      <c r="E283" s="15" t="n">
        <f aca="false">R282</f>
        <v>0</v>
      </c>
      <c r="F283" s="56" t="n">
        <f aca="false">Q282</f>
        <v>510987.949447515</v>
      </c>
      <c r="G283" s="56" t="n">
        <f aca="false">IF(AND(MOD(A283-1,12)=0,B283&lt;=Inputs!$C$7,E283=0),Inputs!$C$6,0)</f>
        <v>0</v>
      </c>
      <c r="H283" s="56" t="n">
        <f aca="false">IF(B283=1,G283*Inputs!$C$9,0)</f>
        <v>0</v>
      </c>
      <c r="I283" s="56" t="n">
        <f aca="false">I282+G283</f>
        <v>120000</v>
      </c>
      <c r="J283" s="56" t="n">
        <f aca="false">(F283+G283+H283)*((1+D283)^(1/12)-1)</f>
        <v>3287.71185259422</v>
      </c>
      <c r="K283" s="56" t="n">
        <f aca="false">(F283+G283+H283+J283)*(Inputs!$C$14+IF(B283&lt;=10,Inputs!$C$12,Inputs!$C$13))/12</f>
        <v>257.137830650055</v>
      </c>
      <c r="L283" s="56" t="n">
        <f aca="false">IF(OR(E283=1,A283&lt;=Inputs!$C$15),0,MAX(Inputs!$C$8*I283-(F283+G283+H283+J283-K283),0))</f>
        <v>0</v>
      </c>
      <c r="M283" s="56" t="n">
        <f aca="false">L283*INDEX(Rates!$B$2:$C$101,C283+1,IF(Inputs!$C$5="Male",1,2))/1000/12*Inputs!$C$16</f>
        <v>0</v>
      </c>
      <c r="N283" s="56" t="n">
        <f aca="false">IF($V$1=1,MAX(F283+G283+H283+J283-K283-M283,0)*Inputs!$C$22/12,0)</f>
        <v>0</v>
      </c>
      <c r="O283" s="56" t="n">
        <f aca="false">IF(AND(MOD(A283,12)=0,B283&gt;=Inputs!$C$18),MAX(F283+G283+H283+J283-K283-M283-N283,0)*Inputs!$C$17,0)</f>
        <v>0</v>
      </c>
      <c r="P283" s="56" t="n">
        <f aca="false">F283+G283+H283+J283-K283-M283-N283+O283</f>
        <v>514018.523469459</v>
      </c>
      <c r="Q283" s="56" t="n">
        <f aca="false">IF(OR(E283=1,P283&lt;=0),0,P283)</f>
        <v>514018.523469459</v>
      </c>
      <c r="R283" s="15" t="n">
        <f aca="false">IF(OR(E283=1,AND(P283&lt;=0,I283&gt;0)),1,0)</f>
        <v>0</v>
      </c>
      <c r="S283" s="15" t="n">
        <f aca="false">IF(L283&gt;0,1,0)</f>
        <v>0</v>
      </c>
    </row>
    <row r="284" customFormat="false" ht="15" hidden="false" customHeight="false" outlineLevel="0" collapsed="false">
      <c r="A284" s="15" t="n">
        <v>283</v>
      </c>
      <c r="B284" s="15" t="n">
        <f aca="false">INT((A284-1)/12)+1</f>
        <v>24</v>
      </c>
      <c r="C284" s="15" t="n">
        <f aca="false">MIN(Inputs!$C$4+B284-1,99)</f>
        <v>97</v>
      </c>
      <c r="D284" s="55" t="n">
        <f aca="false">Inputs!$C$31</f>
        <v>0.08</v>
      </c>
      <c r="E284" s="15" t="n">
        <f aca="false">R283</f>
        <v>0</v>
      </c>
      <c r="F284" s="56" t="n">
        <f aca="false">Q283</f>
        <v>514018.523469459</v>
      </c>
      <c r="G284" s="56" t="n">
        <f aca="false">IF(AND(MOD(A284-1,12)=0,B284&lt;=Inputs!$C$7,E284=0),Inputs!$C$6,0)</f>
        <v>0</v>
      </c>
      <c r="H284" s="56" t="n">
        <f aca="false">IF(B284=1,G284*Inputs!$C$9,0)</f>
        <v>0</v>
      </c>
      <c r="I284" s="56" t="n">
        <f aca="false">I283+G284</f>
        <v>120000</v>
      </c>
      <c r="J284" s="56" t="n">
        <f aca="false">(F284+G284+H284)*((1+D284)^(1/12)-1)</f>
        <v>3307.21065710201</v>
      </c>
      <c r="K284" s="56" t="n">
        <f aca="false">(F284+G284+H284+J284)*(Inputs!$C$14+IF(B284&lt;=10,Inputs!$C$12,Inputs!$C$13))/12</f>
        <v>258.662867063281</v>
      </c>
      <c r="L284" s="56" t="n">
        <f aca="false">IF(OR(E284=1,A284&lt;=Inputs!$C$15),0,MAX(Inputs!$C$8*I284-(F284+G284+H284+J284-K284),0))</f>
        <v>0</v>
      </c>
      <c r="M284" s="56" t="n">
        <f aca="false">L284*INDEX(Rates!$B$2:$C$101,C284+1,IF(Inputs!$C$5="Male",1,2))/1000/12*Inputs!$C$16</f>
        <v>0</v>
      </c>
      <c r="N284" s="56" t="n">
        <f aca="false">IF($V$1=1,MAX(F284+G284+H284+J284-K284-M284,0)*Inputs!$C$22/12,0)</f>
        <v>0</v>
      </c>
      <c r="O284" s="56" t="n">
        <f aca="false">IF(AND(MOD(A284,12)=0,B284&gt;=Inputs!$C$18),MAX(F284+G284+H284+J284-K284-M284-N284,0)*Inputs!$C$17,0)</f>
        <v>0</v>
      </c>
      <c r="P284" s="56" t="n">
        <f aca="false">F284+G284+H284+J284-K284-M284-N284+O284</f>
        <v>517067.071259498</v>
      </c>
      <c r="Q284" s="56" t="n">
        <f aca="false">IF(OR(E284=1,P284&lt;=0),0,P284)</f>
        <v>517067.071259498</v>
      </c>
      <c r="R284" s="15" t="n">
        <f aca="false">IF(OR(E284=1,AND(P284&lt;=0,I284&gt;0)),1,0)</f>
        <v>0</v>
      </c>
      <c r="S284" s="15" t="n">
        <f aca="false">IF(L284&gt;0,1,0)</f>
        <v>0</v>
      </c>
    </row>
    <row r="285" customFormat="false" ht="15" hidden="false" customHeight="false" outlineLevel="0" collapsed="false">
      <c r="A285" s="15" t="n">
        <v>284</v>
      </c>
      <c r="B285" s="15" t="n">
        <f aca="false">INT((A285-1)/12)+1</f>
        <v>24</v>
      </c>
      <c r="C285" s="15" t="n">
        <f aca="false">MIN(Inputs!$C$4+B285-1,99)</f>
        <v>97</v>
      </c>
      <c r="D285" s="55" t="n">
        <f aca="false">Inputs!$C$31</f>
        <v>0.08</v>
      </c>
      <c r="E285" s="15" t="n">
        <f aca="false">R284</f>
        <v>0</v>
      </c>
      <c r="F285" s="56" t="n">
        <f aca="false">Q284</f>
        <v>517067.071259498</v>
      </c>
      <c r="G285" s="56" t="n">
        <f aca="false">IF(AND(MOD(A285-1,12)=0,B285&lt;=Inputs!$C$7,E285=0),Inputs!$C$6,0)</f>
        <v>0</v>
      </c>
      <c r="H285" s="56" t="n">
        <f aca="false">IF(B285=1,G285*Inputs!$C$9,0)</f>
        <v>0</v>
      </c>
      <c r="I285" s="56" t="n">
        <f aca="false">I284+G285</f>
        <v>120000</v>
      </c>
      <c r="J285" s="56" t="n">
        <f aca="false">(F285+G285+H285)*((1+D285)^(1/12)-1)</f>
        <v>3326.8251053749</v>
      </c>
      <c r="K285" s="56" t="n">
        <f aca="false">(F285+G285+H285+J285)*(Inputs!$C$14+IF(B285&lt;=10,Inputs!$C$12,Inputs!$C$13))/12</f>
        <v>260.196948182436</v>
      </c>
      <c r="L285" s="56" t="n">
        <f aca="false">IF(OR(E285=1,A285&lt;=Inputs!$C$15),0,MAX(Inputs!$C$8*I285-(F285+G285+H285+J285-K285),0))</f>
        <v>0</v>
      </c>
      <c r="M285" s="56" t="n">
        <f aca="false">L285*INDEX(Rates!$B$2:$C$101,C285+1,IF(Inputs!$C$5="Male",1,2))/1000/12*Inputs!$C$16</f>
        <v>0</v>
      </c>
      <c r="N285" s="56" t="n">
        <f aca="false">IF($V$1=1,MAX(F285+G285+H285+J285-K285-M285,0)*Inputs!$C$22/12,0)</f>
        <v>0</v>
      </c>
      <c r="O285" s="56" t="n">
        <f aca="false">IF(AND(MOD(A285,12)=0,B285&gt;=Inputs!$C$18),MAX(F285+G285+H285+J285-K285-M285-N285,0)*Inputs!$C$17,0)</f>
        <v>0</v>
      </c>
      <c r="P285" s="56" t="n">
        <f aca="false">F285+G285+H285+J285-K285-M285-N285+O285</f>
        <v>520133.69941669</v>
      </c>
      <c r="Q285" s="56" t="n">
        <f aca="false">IF(OR(E285=1,P285&lt;=0),0,P285)</f>
        <v>520133.69941669</v>
      </c>
      <c r="R285" s="15" t="n">
        <f aca="false">IF(OR(E285=1,AND(P285&lt;=0,I285&gt;0)),1,0)</f>
        <v>0</v>
      </c>
      <c r="S285" s="15" t="n">
        <f aca="false">IF(L285&gt;0,1,0)</f>
        <v>0</v>
      </c>
    </row>
    <row r="286" customFormat="false" ht="15" hidden="false" customHeight="false" outlineLevel="0" collapsed="false">
      <c r="A286" s="15" t="n">
        <v>285</v>
      </c>
      <c r="B286" s="15" t="n">
        <f aca="false">INT((A286-1)/12)+1</f>
        <v>24</v>
      </c>
      <c r="C286" s="15" t="n">
        <f aca="false">MIN(Inputs!$C$4+B286-1,99)</f>
        <v>97</v>
      </c>
      <c r="D286" s="55" t="n">
        <f aca="false">Inputs!$C$31</f>
        <v>0.08</v>
      </c>
      <c r="E286" s="15" t="n">
        <f aca="false">R285</f>
        <v>0</v>
      </c>
      <c r="F286" s="56" t="n">
        <f aca="false">Q285</f>
        <v>520133.69941669</v>
      </c>
      <c r="G286" s="56" t="n">
        <f aca="false">IF(AND(MOD(A286-1,12)=0,B286&lt;=Inputs!$C$7,E286=0),Inputs!$C$6,0)</f>
        <v>0</v>
      </c>
      <c r="H286" s="56" t="n">
        <f aca="false">IF(B286=1,G286*Inputs!$C$9,0)</f>
        <v>0</v>
      </c>
      <c r="I286" s="56" t="n">
        <f aca="false">I285+G286</f>
        <v>120000</v>
      </c>
      <c r="J286" s="56" t="n">
        <f aca="false">(F286+G286+H286)*((1+D286)^(1/12)-1)</f>
        <v>3346.55588327446</v>
      </c>
      <c r="K286" s="56" t="n">
        <f aca="false">(F286+G286+H286+J286)*(Inputs!$C$14+IF(B286&lt;=10,Inputs!$C$12,Inputs!$C$13))/12</f>
        <v>261.740127649982</v>
      </c>
      <c r="L286" s="56" t="n">
        <f aca="false">IF(OR(E286=1,A286&lt;=Inputs!$C$15),0,MAX(Inputs!$C$8*I286-(F286+G286+H286+J286-K286),0))</f>
        <v>0</v>
      </c>
      <c r="M286" s="56" t="n">
        <f aca="false">L286*INDEX(Rates!$B$2:$C$101,C286+1,IF(Inputs!$C$5="Male",1,2))/1000/12*Inputs!$C$16</f>
        <v>0</v>
      </c>
      <c r="N286" s="56" t="n">
        <f aca="false">IF($V$1=1,MAX(F286+G286+H286+J286-K286-M286,0)*Inputs!$C$22/12,0)</f>
        <v>0</v>
      </c>
      <c r="O286" s="56" t="n">
        <f aca="false">IF(AND(MOD(A286,12)=0,B286&gt;=Inputs!$C$18),MAX(F286+G286+H286+J286-K286-M286-N286,0)*Inputs!$C$17,0)</f>
        <v>0</v>
      </c>
      <c r="P286" s="56" t="n">
        <f aca="false">F286+G286+H286+J286-K286-M286-N286+O286</f>
        <v>523218.515172315</v>
      </c>
      <c r="Q286" s="56" t="n">
        <f aca="false">IF(OR(E286=1,P286&lt;=0),0,P286)</f>
        <v>523218.515172315</v>
      </c>
      <c r="R286" s="15" t="n">
        <f aca="false">IF(OR(E286=1,AND(P286&lt;=0,I286&gt;0)),1,0)</f>
        <v>0</v>
      </c>
      <c r="S286" s="15" t="n">
        <f aca="false">IF(L286&gt;0,1,0)</f>
        <v>0</v>
      </c>
    </row>
    <row r="287" customFormat="false" ht="15" hidden="false" customHeight="false" outlineLevel="0" collapsed="false">
      <c r="A287" s="15" t="n">
        <v>286</v>
      </c>
      <c r="B287" s="15" t="n">
        <f aca="false">INT((A287-1)/12)+1</f>
        <v>24</v>
      </c>
      <c r="C287" s="15" t="n">
        <f aca="false">MIN(Inputs!$C$4+B287-1,99)</f>
        <v>97</v>
      </c>
      <c r="D287" s="55" t="n">
        <f aca="false">Inputs!$C$31</f>
        <v>0.08</v>
      </c>
      <c r="E287" s="15" t="n">
        <f aca="false">R286</f>
        <v>0</v>
      </c>
      <c r="F287" s="56" t="n">
        <f aca="false">Q286</f>
        <v>523218.515172315</v>
      </c>
      <c r="G287" s="56" t="n">
        <f aca="false">IF(AND(MOD(A287-1,12)=0,B287&lt;=Inputs!$C$7,E287=0),Inputs!$C$6,0)</f>
        <v>0</v>
      </c>
      <c r="H287" s="56" t="n">
        <f aca="false">IF(B287=1,G287*Inputs!$C$9,0)</f>
        <v>0</v>
      </c>
      <c r="I287" s="56" t="n">
        <f aca="false">I286+G287</f>
        <v>120000</v>
      </c>
      <c r="J287" s="56" t="n">
        <f aca="false">(F287+G287+H287)*((1+D287)^(1/12)-1)</f>
        <v>3366.40368072996</v>
      </c>
      <c r="K287" s="56" t="n">
        <f aca="false">(F287+G287+H287+J287)*(Inputs!$C$14+IF(B287&lt;=10,Inputs!$C$12,Inputs!$C$13))/12</f>
        <v>263.292459426522</v>
      </c>
      <c r="L287" s="56" t="n">
        <f aca="false">IF(OR(E287=1,A287&lt;=Inputs!$C$15),0,MAX(Inputs!$C$8*I287-(F287+G287+H287+J287-K287),0))</f>
        <v>0</v>
      </c>
      <c r="M287" s="56" t="n">
        <f aca="false">L287*INDEX(Rates!$B$2:$C$101,C287+1,IF(Inputs!$C$5="Male",1,2))/1000/12*Inputs!$C$16</f>
        <v>0</v>
      </c>
      <c r="N287" s="56" t="n">
        <f aca="false">IF($V$1=1,MAX(F287+G287+H287+J287-K287-M287,0)*Inputs!$C$22/12,0)</f>
        <v>0</v>
      </c>
      <c r="O287" s="56" t="n">
        <f aca="false">IF(AND(MOD(A287,12)=0,B287&gt;=Inputs!$C$18),MAX(F287+G287+H287+J287-K287-M287-N287,0)*Inputs!$C$17,0)</f>
        <v>0</v>
      </c>
      <c r="P287" s="56" t="n">
        <f aca="false">F287+G287+H287+J287-K287-M287-N287+O287</f>
        <v>526321.626393618</v>
      </c>
      <c r="Q287" s="56" t="n">
        <f aca="false">IF(OR(E287=1,P287&lt;=0),0,P287)</f>
        <v>526321.626393618</v>
      </c>
      <c r="R287" s="15" t="n">
        <f aca="false">IF(OR(E287=1,AND(P287&lt;=0,I287&gt;0)),1,0)</f>
        <v>0</v>
      </c>
      <c r="S287" s="15" t="n">
        <f aca="false">IF(L287&gt;0,1,0)</f>
        <v>0</v>
      </c>
    </row>
    <row r="288" customFormat="false" ht="15" hidden="false" customHeight="false" outlineLevel="0" collapsed="false">
      <c r="A288" s="15" t="n">
        <v>287</v>
      </c>
      <c r="B288" s="15" t="n">
        <f aca="false">INT((A288-1)/12)+1</f>
        <v>24</v>
      </c>
      <c r="C288" s="15" t="n">
        <f aca="false">MIN(Inputs!$C$4+B288-1,99)</f>
        <v>97</v>
      </c>
      <c r="D288" s="55" t="n">
        <f aca="false">Inputs!$C$31</f>
        <v>0.08</v>
      </c>
      <c r="E288" s="15" t="n">
        <f aca="false">R287</f>
        <v>0</v>
      </c>
      <c r="F288" s="56" t="n">
        <f aca="false">Q287</f>
        <v>526321.626393618</v>
      </c>
      <c r="G288" s="56" t="n">
        <f aca="false">IF(AND(MOD(A288-1,12)=0,B288&lt;=Inputs!$C$7,E288=0),Inputs!$C$6,0)</f>
        <v>0</v>
      </c>
      <c r="H288" s="56" t="n">
        <f aca="false">IF(B288=1,G288*Inputs!$C$9,0)</f>
        <v>0</v>
      </c>
      <c r="I288" s="56" t="n">
        <f aca="false">I287+G288</f>
        <v>120000</v>
      </c>
      <c r="J288" s="56" t="n">
        <f aca="false">(F288+G288+H288)*((1+D288)^(1/12)-1)</f>
        <v>3386.36919176252</v>
      </c>
      <c r="K288" s="56" t="n">
        <f aca="false">(F288+G288+H288+J288)*(Inputs!$C$14+IF(B288&lt;=10,Inputs!$C$12,Inputs!$C$13))/12</f>
        <v>264.85399779269</v>
      </c>
      <c r="L288" s="56" t="n">
        <f aca="false">IF(OR(E288=1,A288&lt;=Inputs!$C$15),0,MAX(Inputs!$C$8*I288-(F288+G288+H288+J288-K288),0))</f>
        <v>0</v>
      </c>
      <c r="M288" s="56" t="n">
        <f aca="false">L288*INDEX(Rates!$B$2:$C$101,C288+1,IF(Inputs!$C$5="Male",1,2))/1000/12*Inputs!$C$16</f>
        <v>0</v>
      </c>
      <c r="N288" s="56" t="n">
        <f aca="false">IF($V$1=1,MAX(F288+G288+H288+J288-K288-M288,0)*Inputs!$C$22/12,0)</f>
        <v>0</v>
      </c>
      <c r="O288" s="56" t="n">
        <f aca="false">IF(AND(MOD(A288,12)=0,B288&gt;=Inputs!$C$18),MAX(F288+G288+H288+J288-K288-M288-N288,0)*Inputs!$C$17,0)</f>
        <v>0</v>
      </c>
      <c r="P288" s="56" t="n">
        <f aca="false">F288+G288+H288+J288-K288-M288-N288+O288</f>
        <v>529443.141587588</v>
      </c>
      <c r="Q288" s="56" t="n">
        <f aca="false">IF(OR(E288=1,P288&lt;=0),0,P288)</f>
        <v>529443.141587588</v>
      </c>
      <c r="R288" s="15" t="n">
        <f aca="false">IF(OR(E288=1,AND(P288&lt;=0,I288&gt;0)),1,0)</f>
        <v>0</v>
      </c>
      <c r="S288" s="15" t="n">
        <f aca="false">IF(L288&gt;0,1,0)</f>
        <v>0</v>
      </c>
    </row>
    <row r="289" customFormat="false" ht="15" hidden="false" customHeight="false" outlineLevel="0" collapsed="false">
      <c r="A289" s="15" t="n">
        <v>288</v>
      </c>
      <c r="B289" s="15" t="n">
        <f aca="false">INT((A289-1)/12)+1</f>
        <v>24</v>
      </c>
      <c r="C289" s="15" t="n">
        <f aca="false">MIN(Inputs!$C$4+B289-1,99)</f>
        <v>97</v>
      </c>
      <c r="D289" s="55" t="n">
        <f aca="false">Inputs!$C$31</f>
        <v>0.08</v>
      </c>
      <c r="E289" s="15" t="n">
        <f aca="false">R288</f>
        <v>0</v>
      </c>
      <c r="F289" s="56" t="n">
        <f aca="false">Q288</f>
        <v>529443.141587588</v>
      </c>
      <c r="G289" s="56" t="n">
        <f aca="false">IF(AND(MOD(A289-1,12)=0,B289&lt;=Inputs!$C$7,E289=0),Inputs!$C$6,0)</f>
        <v>0</v>
      </c>
      <c r="H289" s="56" t="n">
        <f aca="false">IF(B289=1,G289*Inputs!$C$9,0)</f>
        <v>0</v>
      </c>
      <c r="I289" s="56" t="n">
        <f aca="false">I288+G289</f>
        <v>120000</v>
      </c>
      <c r="J289" s="56" t="n">
        <f aca="false">(F289+G289+H289)*((1+D289)^(1/12)-1)</f>
        <v>3406.45311450935</v>
      </c>
      <c r="K289" s="56" t="n">
        <f aca="false">(F289+G289+H289+J289)*(Inputs!$C$14+IF(B289&lt;=10,Inputs!$C$12,Inputs!$C$13))/12</f>
        <v>266.424797351049</v>
      </c>
      <c r="L289" s="56" t="n">
        <f aca="false">IF(OR(E289=1,A289&lt;=Inputs!$C$15),0,MAX(Inputs!$C$8*I289-(F289+G289+H289+J289-K289),0))</f>
        <v>0</v>
      </c>
      <c r="M289" s="56" t="n">
        <f aca="false">L289*INDEX(Rates!$B$2:$C$101,C289+1,IF(Inputs!$C$5="Male",1,2))/1000/12*Inputs!$C$16</f>
        <v>0</v>
      </c>
      <c r="N289" s="56" t="n">
        <f aca="false">IF($V$1=1,MAX(F289+G289+H289+J289-K289-M289,0)*Inputs!$C$22/12,0)</f>
        <v>0</v>
      </c>
      <c r="O289" s="56" t="n">
        <f aca="false">IF(AND(MOD(A289,12)=0,B289&gt;=Inputs!$C$18),MAX(F289+G289+H289+J289-K289-M289-N289,0)*Inputs!$C$17,0)</f>
        <v>2662.91584952373</v>
      </c>
      <c r="P289" s="56" t="n">
        <f aca="false">F289+G289+H289+J289-K289-M289-N289+O289</f>
        <v>535246.08575427</v>
      </c>
      <c r="Q289" s="56" t="n">
        <f aca="false">IF(OR(E289=1,P289&lt;=0),0,P289)</f>
        <v>535246.08575427</v>
      </c>
      <c r="R289" s="15" t="n">
        <f aca="false">IF(OR(E289=1,AND(P289&lt;=0,I289&gt;0)),1,0)</f>
        <v>0</v>
      </c>
      <c r="S289" s="15" t="n">
        <f aca="false">IF(L289&gt;0,1,0)</f>
        <v>0</v>
      </c>
    </row>
    <row r="290" customFormat="false" ht="15" hidden="false" customHeight="false" outlineLevel="0" collapsed="false">
      <c r="A290" s="15" t="n">
        <v>289</v>
      </c>
      <c r="B290" s="15" t="n">
        <f aca="false">INT((A290-1)/12)+1</f>
        <v>25</v>
      </c>
      <c r="C290" s="15" t="n">
        <f aca="false">MIN(Inputs!$C$4+B290-1,99)</f>
        <v>98</v>
      </c>
      <c r="D290" s="55" t="n">
        <f aca="false">Inputs!$C$31</f>
        <v>0.08</v>
      </c>
      <c r="E290" s="15" t="n">
        <f aca="false">R289</f>
        <v>0</v>
      </c>
      <c r="F290" s="56" t="n">
        <f aca="false">Q289</f>
        <v>535246.08575427</v>
      </c>
      <c r="G290" s="56" t="n">
        <f aca="false">IF(AND(MOD(A290-1,12)=0,B290&lt;=Inputs!$C$7,E290=0),Inputs!$C$6,0)</f>
        <v>0</v>
      </c>
      <c r="H290" s="56" t="n">
        <f aca="false">IF(B290=1,G290*Inputs!$C$9,0)</f>
        <v>0</v>
      </c>
      <c r="I290" s="56" t="n">
        <f aca="false">I289+G290</f>
        <v>120000</v>
      </c>
      <c r="J290" s="56" t="n">
        <f aca="false">(F290+G290+H290)*((1+D290)^(1/12)-1)</f>
        <v>3443.78943200445</v>
      </c>
      <c r="K290" s="56" t="n">
        <f aca="false">(F290+G290+H290+J290)*(Inputs!$C$14+IF(B290&lt;=10,Inputs!$C$12,Inputs!$C$13))/12</f>
        <v>269.344937593137</v>
      </c>
      <c r="L290" s="56" t="n">
        <f aca="false">IF(OR(E290=1,A290&lt;=Inputs!$C$15),0,MAX(Inputs!$C$8*I290-(F290+G290+H290+J290-K290),0))</f>
        <v>0</v>
      </c>
      <c r="M290" s="56" t="n">
        <f aca="false">L290*INDEX(Rates!$B$2:$C$101,C290+1,IF(Inputs!$C$5="Male",1,2))/1000/12*Inputs!$C$16</f>
        <v>0</v>
      </c>
      <c r="N290" s="56" t="n">
        <f aca="false">IF($V$1=1,MAX(F290+G290+H290+J290-K290-M290,0)*Inputs!$C$22/12,0)</f>
        <v>0</v>
      </c>
      <c r="O290" s="56" t="n">
        <f aca="false">IF(AND(MOD(A290,12)=0,B290&gt;=Inputs!$C$18),MAX(F290+G290+H290+J290-K290-M290-N290,0)*Inputs!$C$17,0)</f>
        <v>0</v>
      </c>
      <c r="P290" s="56" t="n">
        <f aca="false">F290+G290+H290+J290-K290-M290-N290+O290</f>
        <v>538420.530248681</v>
      </c>
      <c r="Q290" s="56" t="n">
        <f aca="false">IF(OR(E290=1,P290&lt;=0),0,P290)</f>
        <v>538420.530248681</v>
      </c>
      <c r="R290" s="15" t="n">
        <f aca="false">IF(OR(E290=1,AND(P290&lt;=0,I290&gt;0)),1,0)</f>
        <v>0</v>
      </c>
      <c r="S290" s="15" t="n">
        <f aca="false">IF(L290&gt;0,1,0)</f>
        <v>0</v>
      </c>
    </row>
    <row r="291" customFormat="false" ht="15" hidden="false" customHeight="false" outlineLevel="0" collapsed="false">
      <c r="A291" s="15" t="n">
        <v>290</v>
      </c>
      <c r="B291" s="15" t="n">
        <f aca="false">INT((A291-1)/12)+1</f>
        <v>25</v>
      </c>
      <c r="C291" s="15" t="n">
        <f aca="false">MIN(Inputs!$C$4+B291-1,99)</f>
        <v>98</v>
      </c>
      <c r="D291" s="55" t="n">
        <f aca="false">Inputs!$C$31</f>
        <v>0.08</v>
      </c>
      <c r="E291" s="15" t="n">
        <f aca="false">R290</f>
        <v>0</v>
      </c>
      <c r="F291" s="56" t="n">
        <f aca="false">Q290</f>
        <v>538420.530248681</v>
      </c>
      <c r="G291" s="56" t="n">
        <f aca="false">IF(AND(MOD(A291-1,12)=0,B291&lt;=Inputs!$C$7,E291=0),Inputs!$C$6,0)</f>
        <v>0</v>
      </c>
      <c r="H291" s="56" t="n">
        <f aca="false">IF(B291=1,G291*Inputs!$C$9,0)</f>
        <v>0</v>
      </c>
      <c r="I291" s="56" t="n">
        <f aca="false">I290+G291</f>
        <v>120000</v>
      </c>
      <c r="J291" s="56" t="n">
        <f aca="false">(F291+G291+H291)*((1+D291)^(1/12)-1)</f>
        <v>3464.21390346403</v>
      </c>
      <c r="K291" s="56" t="n">
        <f aca="false">(F291+G291+H291+J291)*(Inputs!$C$14+IF(B291&lt;=10,Inputs!$C$12,Inputs!$C$13))/12</f>
        <v>270.942372076073</v>
      </c>
      <c r="L291" s="56" t="n">
        <f aca="false">IF(OR(E291=1,A291&lt;=Inputs!$C$15),0,MAX(Inputs!$C$8*I291-(F291+G291+H291+J291-K291),0))</f>
        <v>0</v>
      </c>
      <c r="M291" s="56" t="n">
        <f aca="false">L291*INDEX(Rates!$B$2:$C$101,C291+1,IF(Inputs!$C$5="Male",1,2))/1000/12*Inputs!$C$16</f>
        <v>0</v>
      </c>
      <c r="N291" s="56" t="n">
        <f aca="false">IF($V$1=1,MAX(F291+G291+H291+J291-K291-M291,0)*Inputs!$C$22/12,0)</f>
        <v>0</v>
      </c>
      <c r="O291" s="56" t="n">
        <f aca="false">IF(AND(MOD(A291,12)=0,B291&gt;=Inputs!$C$18),MAX(F291+G291+H291+J291-K291-M291-N291,0)*Inputs!$C$17,0)</f>
        <v>0</v>
      </c>
      <c r="P291" s="56" t="n">
        <f aca="false">F291+G291+H291+J291-K291-M291-N291+O291</f>
        <v>541613.801780069</v>
      </c>
      <c r="Q291" s="56" t="n">
        <f aca="false">IF(OR(E291=1,P291&lt;=0),0,P291)</f>
        <v>541613.801780069</v>
      </c>
      <c r="R291" s="15" t="n">
        <f aca="false">IF(OR(E291=1,AND(P291&lt;=0,I291&gt;0)),1,0)</f>
        <v>0</v>
      </c>
      <c r="S291" s="15" t="n">
        <f aca="false">IF(L291&gt;0,1,0)</f>
        <v>0</v>
      </c>
    </row>
    <row r="292" customFormat="false" ht="15" hidden="false" customHeight="false" outlineLevel="0" collapsed="false">
      <c r="A292" s="15" t="n">
        <v>291</v>
      </c>
      <c r="B292" s="15" t="n">
        <f aca="false">INT((A292-1)/12)+1</f>
        <v>25</v>
      </c>
      <c r="C292" s="15" t="n">
        <f aca="false">MIN(Inputs!$C$4+B292-1,99)</f>
        <v>98</v>
      </c>
      <c r="D292" s="55" t="n">
        <f aca="false">Inputs!$C$31</f>
        <v>0.08</v>
      </c>
      <c r="E292" s="15" t="n">
        <f aca="false">R291</f>
        <v>0</v>
      </c>
      <c r="F292" s="56" t="n">
        <f aca="false">Q291</f>
        <v>541613.801780069</v>
      </c>
      <c r="G292" s="56" t="n">
        <f aca="false">IF(AND(MOD(A292-1,12)=0,B292&lt;=Inputs!$C$7,E292=0),Inputs!$C$6,0)</f>
        <v>0</v>
      </c>
      <c r="H292" s="56" t="n">
        <f aca="false">IF(B292=1,G292*Inputs!$C$9,0)</f>
        <v>0</v>
      </c>
      <c r="I292" s="56" t="n">
        <f aca="false">I291+G292</f>
        <v>120000</v>
      </c>
      <c r="J292" s="56" t="n">
        <f aca="false">(F292+G292+H292)*((1+D292)^(1/12)-1)</f>
        <v>3484.7595086464</v>
      </c>
      <c r="K292" s="56" t="n">
        <f aca="false">(F292+G292+H292+J292)*(Inputs!$C$14+IF(B292&lt;=10,Inputs!$C$12,Inputs!$C$13))/12</f>
        <v>272.549280644358</v>
      </c>
      <c r="L292" s="56" t="n">
        <f aca="false">IF(OR(E292=1,A292&lt;=Inputs!$C$15),0,MAX(Inputs!$C$8*I292-(F292+G292+H292+J292-K292),0))</f>
        <v>0</v>
      </c>
      <c r="M292" s="56" t="n">
        <f aca="false">L292*INDEX(Rates!$B$2:$C$101,C292+1,IF(Inputs!$C$5="Male",1,2))/1000/12*Inputs!$C$16</f>
        <v>0</v>
      </c>
      <c r="N292" s="56" t="n">
        <f aca="false">IF($V$1=1,MAX(F292+G292+H292+J292-K292-M292,0)*Inputs!$C$22/12,0)</f>
        <v>0</v>
      </c>
      <c r="O292" s="56" t="n">
        <f aca="false">IF(AND(MOD(A292,12)=0,B292&gt;=Inputs!$C$18),MAX(F292+G292+H292+J292-K292-M292-N292,0)*Inputs!$C$17,0)</f>
        <v>0</v>
      </c>
      <c r="P292" s="56" t="n">
        <f aca="false">F292+G292+H292+J292-K292-M292-N292+O292</f>
        <v>544826.012008071</v>
      </c>
      <c r="Q292" s="56" t="n">
        <f aca="false">IF(OR(E292=1,P292&lt;=0),0,P292)</f>
        <v>544826.012008071</v>
      </c>
      <c r="R292" s="15" t="n">
        <f aca="false">IF(OR(E292=1,AND(P292&lt;=0,I292&gt;0)),1,0)</f>
        <v>0</v>
      </c>
      <c r="S292" s="15" t="n">
        <f aca="false">IF(L292&gt;0,1,0)</f>
        <v>0</v>
      </c>
    </row>
    <row r="293" customFormat="false" ht="15" hidden="false" customHeight="false" outlineLevel="0" collapsed="false">
      <c r="A293" s="15" t="n">
        <v>292</v>
      </c>
      <c r="B293" s="15" t="n">
        <f aca="false">INT((A293-1)/12)+1</f>
        <v>25</v>
      </c>
      <c r="C293" s="15" t="n">
        <f aca="false">MIN(Inputs!$C$4+B293-1,99)</f>
        <v>98</v>
      </c>
      <c r="D293" s="55" t="n">
        <f aca="false">Inputs!$C$31</f>
        <v>0.08</v>
      </c>
      <c r="E293" s="15" t="n">
        <f aca="false">R292</f>
        <v>0</v>
      </c>
      <c r="F293" s="56" t="n">
        <f aca="false">Q292</f>
        <v>544826.012008071</v>
      </c>
      <c r="G293" s="56" t="n">
        <f aca="false">IF(AND(MOD(A293-1,12)=0,B293&lt;=Inputs!$C$7,E293=0),Inputs!$C$6,0)</f>
        <v>0</v>
      </c>
      <c r="H293" s="56" t="n">
        <f aca="false">IF(B293=1,G293*Inputs!$C$9,0)</f>
        <v>0</v>
      </c>
      <c r="I293" s="56" t="n">
        <f aca="false">I292+G293</f>
        <v>120000</v>
      </c>
      <c r="J293" s="56" t="n">
        <f aca="false">(F293+G293+H293)*((1+D293)^(1/12)-1)</f>
        <v>3505.42696597302</v>
      </c>
      <c r="K293" s="56" t="n">
        <f aca="false">(F293+G293+H293+J293)*(Inputs!$C$14+IF(B293&lt;=10,Inputs!$C$12,Inputs!$C$13))/12</f>
        <v>274.165719487022</v>
      </c>
      <c r="L293" s="56" t="n">
        <f aca="false">IF(OR(E293=1,A293&lt;=Inputs!$C$15),0,MAX(Inputs!$C$8*I293-(F293+G293+H293+J293-K293),0))</f>
        <v>0</v>
      </c>
      <c r="M293" s="56" t="n">
        <f aca="false">L293*INDEX(Rates!$B$2:$C$101,C293+1,IF(Inputs!$C$5="Male",1,2))/1000/12*Inputs!$C$16</f>
        <v>0</v>
      </c>
      <c r="N293" s="56" t="n">
        <f aca="false">IF($V$1=1,MAX(F293+G293+H293+J293-K293-M293,0)*Inputs!$C$22/12,0)</f>
        <v>0</v>
      </c>
      <c r="O293" s="56" t="n">
        <f aca="false">IF(AND(MOD(A293,12)=0,B293&gt;=Inputs!$C$18),MAX(F293+G293+H293+J293-K293-M293-N293,0)*Inputs!$C$17,0)</f>
        <v>0</v>
      </c>
      <c r="P293" s="56" t="n">
        <f aca="false">F293+G293+H293+J293-K293-M293-N293+O293</f>
        <v>548057.273254557</v>
      </c>
      <c r="Q293" s="56" t="n">
        <f aca="false">IF(OR(E293=1,P293&lt;=0),0,P293)</f>
        <v>548057.273254557</v>
      </c>
      <c r="R293" s="15" t="n">
        <f aca="false">IF(OR(E293=1,AND(P293&lt;=0,I293&gt;0)),1,0)</f>
        <v>0</v>
      </c>
      <c r="S293" s="15" t="n">
        <f aca="false">IF(L293&gt;0,1,0)</f>
        <v>0</v>
      </c>
    </row>
    <row r="294" customFormat="false" ht="15" hidden="false" customHeight="false" outlineLevel="0" collapsed="false">
      <c r="A294" s="15" t="n">
        <v>293</v>
      </c>
      <c r="B294" s="15" t="n">
        <f aca="false">INT((A294-1)/12)+1</f>
        <v>25</v>
      </c>
      <c r="C294" s="15" t="n">
        <f aca="false">MIN(Inputs!$C$4+B294-1,99)</f>
        <v>98</v>
      </c>
      <c r="D294" s="55" t="n">
        <f aca="false">Inputs!$C$31</f>
        <v>0.08</v>
      </c>
      <c r="E294" s="15" t="n">
        <f aca="false">R293</f>
        <v>0</v>
      </c>
      <c r="F294" s="56" t="n">
        <f aca="false">Q293</f>
        <v>548057.273254557</v>
      </c>
      <c r="G294" s="56" t="n">
        <f aca="false">IF(AND(MOD(A294-1,12)=0,B294&lt;=Inputs!$C$7,E294=0),Inputs!$C$6,0)</f>
        <v>0</v>
      </c>
      <c r="H294" s="56" t="n">
        <f aca="false">IF(B294=1,G294*Inputs!$C$9,0)</f>
        <v>0</v>
      </c>
      <c r="I294" s="56" t="n">
        <f aca="false">I293+G294</f>
        <v>120000</v>
      </c>
      <c r="J294" s="56" t="n">
        <f aca="false">(F294+G294+H294)*((1+D294)^(1/12)-1)</f>
        <v>3526.2169981262</v>
      </c>
      <c r="K294" s="56" t="n">
        <f aca="false">(F294+G294+H294+J294)*(Inputs!$C$14+IF(B294&lt;=10,Inputs!$C$12,Inputs!$C$13))/12</f>
        <v>275.791745126342</v>
      </c>
      <c r="L294" s="56" t="n">
        <f aca="false">IF(OR(E294=1,A294&lt;=Inputs!$C$15),0,MAX(Inputs!$C$8*I294-(F294+G294+H294+J294-K294),0))</f>
        <v>0</v>
      </c>
      <c r="M294" s="56" t="n">
        <f aca="false">L294*INDEX(Rates!$B$2:$C$101,C294+1,IF(Inputs!$C$5="Male",1,2))/1000/12*Inputs!$C$16</f>
        <v>0</v>
      </c>
      <c r="N294" s="56" t="n">
        <f aca="false">IF($V$1=1,MAX(F294+G294+H294+J294-K294-M294,0)*Inputs!$C$22/12,0)</f>
        <v>0</v>
      </c>
      <c r="O294" s="56" t="n">
        <f aca="false">IF(AND(MOD(A294,12)=0,B294&gt;=Inputs!$C$18),MAX(F294+G294+H294+J294-K294-M294-N294,0)*Inputs!$C$17,0)</f>
        <v>0</v>
      </c>
      <c r="P294" s="56" t="n">
        <f aca="false">F294+G294+H294+J294-K294-M294-N294+O294</f>
        <v>551307.698507557</v>
      </c>
      <c r="Q294" s="56" t="n">
        <f aca="false">IF(OR(E294=1,P294&lt;=0),0,P294)</f>
        <v>551307.698507557</v>
      </c>
      <c r="R294" s="15" t="n">
        <f aca="false">IF(OR(E294=1,AND(P294&lt;=0,I294&gt;0)),1,0)</f>
        <v>0</v>
      </c>
      <c r="S294" s="15" t="n">
        <f aca="false">IF(L294&gt;0,1,0)</f>
        <v>0</v>
      </c>
    </row>
    <row r="295" customFormat="false" ht="15" hidden="false" customHeight="false" outlineLevel="0" collapsed="false">
      <c r="A295" s="15" t="n">
        <v>294</v>
      </c>
      <c r="B295" s="15" t="n">
        <f aca="false">INT((A295-1)/12)+1</f>
        <v>25</v>
      </c>
      <c r="C295" s="15" t="n">
        <f aca="false">MIN(Inputs!$C$4+B295-1,99)</f>
        <v>98</v>
      </c>
      <c r="D295" s="55" t="n">
        <f aca="false">Inputs!$C$31</f>
        <v>0.08</v>
      </c>
      <c r="E295" s="15" t="n">
        <f aca="false">R294</f>
        <v>0</v>
      </c>
      <c r="F295" s="56" t="n">
        <f aca="false">Q294</f>
        <v>551307.698507557</v>
      </c>
      <c r="G295" s="56" t="n">
        <f aca="false">IF(AND(MOD(A295-1,12)=0,B295&lt;=Inputs!$C$7,E295=0),Inputs!$C$6,0)</f>
        <v>0</v>
      </c>
      <c r="H295" s="56" t="n">
        <f aca="false">IF(B295=1,G295*Inputs!$C$9,0)</f>
        <v>0</v>
      </c>
      <c r="I295" s="56" t="n">
        <f aca="false">I294+G295</f>
        <v>120000</v>
      </c>
      <c r="J295" s="56" t="n">
        <f aca="false">(F295+G295+H295)*((1+D295)^(1/12)-1)</f>
        <v>3547.13033207432</v>
      </c>
      <c r="K295" s="56" t="n">
        <f aca="false">(F295+G295+H295+J295)*(Inputs!$C$14+IF(B295&lt;=10,Inputs!$C$12,Inputs!$C$13))/12</f>
        <v>277.427414419816</v>
      </c>
      <c r="L295" s="56" t="n">
        <f aca="false">IF(OR(E295=1,A295&lt;=Inputs!$C$15),0,MAX(Inputs!$C$8*I295-(F295+G295+H295+J295-K295),0))</f>
        <v>0</v>
      </c>
      <c r="M295" s="56" t="n">
        <f aca="false">L295*INDEX(Rates!$B$2:$C$101,C295+1,IF(Inputs!$C$5="Male",1,2))/1000/12*Inputs!$C$16</f>
        <v>0</v>
      </c>
      <c r="N295" s="56" t="n">
        <f aca="false">IF($V$1=1,MAX(F295+G295+H295+J295-K295-M295,0)*Inputs!$C$22/12,0)</f>
        <v>0</v>
      </c>
      <c r="O295" s="56" t="n">
        <f aca="false">IF(AND(MOD(A295,12)=0,B295&gt;=Inputs!$C$18),MAX(F295+G295+H295+J295-K295-M295-N295,0)*Inputs!$C$17,0)</f>
        <v>0</v>
      </c>
      <c r="P295" s="56" t="n">
        <f aca="false">F295+G295+H295+J295-K295-M295-N295+O295</f>
        <v>554577.401425212</v>
      </c>
      <c r="Q295" s="56" t="n">
        <f aca="false">IF(OR(E295=1,P295&lt;=0),0,P295)</f>
        <v>554577.401425212</v>
      </c>
      <c r="R295" s="15" t="n">
        <f aca="false">IF(OR(E295=1,AND(P295&lt;=0,I295&gt;0)),1,0)</f>
        <v>0</v>
      </c>
      <c r="S295" s="15" t="n">
        <f aca="false">IF(L295&gt;0,1,0)</f>
        <v>0</v>
      </c>
    </row>
    <row r="296" customFormat="false" ht="15" hidden="false" customHeight="false" outlineLevel="0" collapsed="false">
      <c r="A296" s="15" t="n">
        <v>295</v>
      </c>
      <c r="B296" s="15" t="n">
        <f aca="false">INT((A296-1)/12)+1</f>
        <v>25</v>
      </c>
      <c r="C296" s="15" t="n">
        <f aca="false">MIN(Inputs!$C$4+B296-1,99)</f>
        <v>98</v>
      </c>
      <c r="D296" s="55" t="n">
        <f aca="false">Inputs!$C$31</f>
        <v>0.08</v>
      </c>
      <c r="E296" s="15" t="n">
        <f aca="false">R295</f>
        <v>0</v>
      </c>
      <c r="F296" s="56" t="n">
        <f aca="false">Q295</f>
        <v>554577.401425212</v>
      </c>
      <c r="G296" s="56" t="n">
        <f aca="false">IF(AND(MOD(A296-1,12)=0,B296&lt;=Inputs!$C$7,E296=0),Inputs!$C$6,0)</f>
        <v>0</v>
      </c>
      <c r="H296" s="56" t="n">
        <f aca="false">IF(B296=1,G296*Inputs!$C$9,0)</f>
        <v>0</v>
      </c>
      <c r="I296" s="56" t="n">
        <f aca="false">I295+G296</f>
        <v>120000</v>
      </c>
      <c r="J296" s="56" t="n">
        <f aca="false">(F296+G296+H296)*((1+D296)^(1/12)-1)</f>
        <v>3568.16769909727</v>
      </c>
      <c r="K296" s="56" t="n">
        <f aca="false">(F296+G296+H296+J296)*(Inputs!$C$14+IF(B296&lt;=10,Inputs!$C$12,Inputs!$C$13))/12</f>
        <v>279.072784562155</v>
      </c>
      <c r="L296" s="56" t="n">
        <f aca="false">IF(OR(E296=1,A296&lt;=Inputs!$C$15),0,MAX(Inputs!$C$8*I296-(F296+G296+H296+J296-K296),0))</f>
        <v>0</v>
      </c>
      <c r="M296" s="56" t="n">
        <f aca="false">L296*INDEX(Rates!$B$2:$C$101,C296+1,IF(Inputs!$C$5="Male",1,2))/1000/12*Inputs!$C$16</f>
        <v>0</v>
      </c>
      <c r="N296" s="56" t="n">
        <f aca="false">IF($V$1=1,MAX(F296+G296+H296+J296-K296-M296,0)*Inputs!$C$22/12,0)</f>
        <v>0</v>
      </c>
      <c r="O296" s="56" t="n">
        <f aca="false">IF(AND(MOD(A296,12)=0,B296&gt;=Inputs!$C$18),MAX(F296+G296+H296+J296-K296-M296-N296,0)*Inputs!$C$17,0)</f>
        <v>0</v>
      </c>
      <c r="P296" s="56" t="n">
        <f aca="false">F296+G296+H296+J296-K296-M296-N296+O296</f>
        <v>557866.496339747</v>
      </c>
      <c r="Q296" s="56" t="n">
        <f aca="false">IF(OR(E296=1,P296&lt;=0),0,P296)</f>
        <v>557866.496339747</v>
      </c>
      <c r="R296" s="15" t="n">
        <f aca="false">IF(OR(E296=1,AND(P296&lt;=0,I296&gt;0)),1,0)</f>
        <v>0</v>
      </c>
      <c r="S296" s="15" t="n">
        <f aca="false">IF(L296&gt;0,1,0)</f>
        <v>0</v>
      </c>
    </row>
    <row r="297" customFormat="false" ht="15" hidden="false" customHeight="false" outlineLevel="0" collapsed="false">
      <c r="A297" s="15" t="n">
        <v>296</v>
      </c>
      <c r="B297" s="15" t="n">
        <f aca="false">INT((A297-1)/12)+1</f>
        <v>25</v>
      </c>
      <c r="C297" s="15" t="n">
        <f aca="false">MIN(Inputs!$C$4+B297-1,99)</f>
        <v>98</v>
      </c>
      <c r="D297" s="55" t="n">
        <f aca="false">Inputs!$C$31</f>
        <v>0.08</v>
      </c>
      <c r="E297" s="15" t="n">
        <f aca="false">R296</f>
        <v>0</v>
      </c>
      <c r="F297" s="56" t="n">
        <f aca="false">Q296</f>
        <v>557866.496339747</v>
      </c>
      <c r="G297" s="56" t="n">
        <f aca="false">IF(AND(MOD(A297-1,12)=0,B297&lt;=Inputs!$C$7,E297=0),Inputs!$C$6,0)</f>
        <v>0</v>
      </c>
      <c r="H297" s="56" t="n">
        <f aca="false">IF(B297=1,G297*Inputs!$C$9,0)</f>
        <v>0</v>
      </c>
      <c r="I297" s="56" t="n">
        <f aca="false">I296+G297</f>
        <v>120000</v>
      </c>
      <c r="J297" s="56" t="n">
        <f aca="false">(F297+G297+H297)*((1+D297)^(1/12)-1)</f>
        <v>3589.32983481205</v>
      </c>
      <c r="K297" s="56" t="n">
        <f aca="false">(F297+G297+H297+J297)*(Inputs!$C$14+IF(B297&lt;=10,Inputs!$C$12,Inputs!$C$13))/12</f>
        <v>280.72791308728</v>
      </c>
      <c r="L297" s="56" t="n">
        <f aca="false">IF(OR(E297=1,A297&lt;=Inputs!$C$15),0,MAX(Inputs!$C$8*I297-(F297+G297+H297+J297-K297),0))</f>
        <v>0</v>
      </c>
      <c r="M297" s="56" t="n">
        <f aca="false">L297*INDEX(Rates!$B$2:$C$101,C297+1,IF(Inputs!$C$5="Male",1,2))/1000/12*Inputs!$C$16</f>
        <v>0</v>
      </c>
      <c r="N297" s="56" t="n">
        <f aca="false">IF($V$1=1,MAX(F297+G297+H297+J297-K297-M297,0)*Inputs!$C$22/12,0)</f>
        <v>0</v>
      </c>
      <c r="O297" s="56" t="n">
        <f aca="false">IF(AND(MOD(A297,12)=0,B297&gt;=Inputs!$C$18),MAX(F297+G297+H297+J297-K297-M297-N297,0)*Inputs!$C$17,0)</f>
        <v>0</v>
      </c>
      <c r="P297" s="56" t="n">
        <f aca="false">F297+G297+H297+J297-K297-M297-N297+O297</f>
        <v>561175.098261472</v>
      </c>
      <c r="Q297" s="56" t="n">
        <f aca="false">IF(OR(E297=1,P297&lt;=0),0,P297)</f>
        <v>561175.098261472</v>
      </c>
      <c r="R297" s="15" t="n">
        <f aca="false">IF(OR(E297=1,AND(P297&lt;=0,I297&gt;0)),1,0)</f>
        <v>0</v>
      </c>
      <c r="S297" s="15" t="n">
        <f aca="false">IF(L297&gt;0,1,0)</f>
        <v>0</v>
      </c>
    </row>
    <row r="298" customFormat="false" ht="15" hidden="false" customHeight="false" outlineLevel="0" collapsed="false">
      <c r="A298" s="15" t="n">
        <v>297</v>
      </c>
      <c r="B298" s="15" t="n">
        <f aca="false">INT((A298-1)/12)+1</f>
        <v>25</v>
      </c>
      <c r="C298" s="15" t="n">
        <f aca="false">MIN(Inputs!$C$4+B298-1,99)</f>
        <v>98</v>
      </c>
      <c r="D298" s="55" t="n">
        <f aca="false">Inputs!$C$31</f>
        <v>0.08</v>
      </c>
      <c r="E298" s="15" t="n">
        <f aca="false">R297</f>
        <v>0</v>
      </c>
      <c r="F298" s="56" t="n">
        <f aca="false">Q297</f>
        <v>561175.098261472</v>
      </c>
      <c r="G298" s="56" t="n">
        <f aca="false">IF(AND(MOD(A298-1,12)=0,B298&lt;=Inputs!$C$7,E298=0),Inputs!$C$6,0)</f>
        <v>0</v>
      </c>
      <c r="H298" s="56" t="n">
        <f aca="false">IF(B298=1,G298*Inputs!$C$9,0)</f>
        <v>0</v>
      </c>
      <c r="I298" s="56" t="n">
        <f aca="false">I297+G298</f>
        <v>120000</v>
      </c>
      <c r="J298" s="56" t="n">
        <f aca="false">(F298+G298+H298)*((1+D298)^(1/12)-1)</f>
        <v>3610.61747919844</v>
      </c>
      <c r="K298" s="56" t="n">
        <f aca="false">(F298+G298+H298+J298)*(Inputs!$C$14+IF(B298&lt;=10,Inputs!$C$12,Inputs!$C$13))/12</f>
        <v>282.392857870335</v>
      </c>
      <c r="L298" s="56" t="n">
        <f aca="false">IF(OR(E298=1,A298&lt;=Inputs!$C$15),0,MAX(Inputs!$C$8*I298-(F298+G298+H298+J298-K298),0))</f>
        <v>0</v>
      </c>
      <c r="M298" s="56" t="n">
        <f aca="false">L298*INDEX(Rates!$B$2:$C$101,C298+1,IF(Inputs!$C$5="Male",1,2))/1000/12*Inputs!$C$16</f>
        <v>0</v>
      </c>
      <c r="N298" s="56" t="n">
        <f aca="false">IF($V$1=1,MAX(F298+G298+H298+J298-K298-M298,0)*Inputs!$C$22/12,0)</f>
        <v>0</v>
      </c>
      <c r="O298" s="56" t="n">
        <f aca="false">IF(AND(MOD(A298,12)=0,B298&gt;=Inputs!$C$18),MAX(F298+G298+H298+J298-K298-M298-N298,0)*Inputs!$C$17,0)</f>
        <v>0</v>
      </c>
      <c r="P298" s="56" t="n">
        <f aca="false">F298+G298+H298+J298-K298-M298-N298+O298</f>
        <v>564503.3228828</v>
      </c>
      <c r="Q298" s="56" t="n">
        <f aca="false">IF(OR(E298=1,P298&lt;=0),0,P298)</f>
        <v>564503.3228828</v>
      </c>
      <c r="R298" s="15" t="n">
        <f aca="false">IF(OR(E298=1,AND(P298&lt;=0,I298&gt;0)),1,0)</f>
        <v>0</v>
      </c>
      <c r="S298" s="15" t="n">
        <f aca="false">IF(L298&gt;0,1,0)</f>
        <v>0</v>
      </c>
    </row>
    <row r="299" customFormat="false" ht="15" hidden="false" customHeight="false" outlineLevel="0" collapsed="false">
      <c r="A299" s="15" t="n">
        <v>298</v>
      </c>
      <c r="B299" s="15" t="n">
        <f aca="false">INT((A299-1)/12)+1</f>
        <v>25</v>
      </c>
      <c r="C299" s="15" t="n">
        <f aca="false">MIN(Inputs!$C$4+B299-1,99)</f>
        <v>98</v>
      </c>
      <c r="D299" s="55" t="n">
        <f aca="false">Inputs!$C$31</f>
        <v>0.08</v>
      </c>
      <c r="E299" s="15" t="n">
        <f aca="false">R298</f>
        <v>0</v>
      </c>
      <c r="F299" s="56" t="n">
        <f aca="false">Q298</f>
        <v>564503.3228828</v>
      </c>
      <c r="G299" s="56" t="n">
        <f aca="false">IF(AND(MOD(A299-1,12)=0,B299&lt;=Inputs!$C$7,E299=0),Inputs!$C$6,0)</f>
        <v>0</v>
      </c>
      <c r="H299" s="56" t="n">
        <f aca="false">IF(B299=1,G299*Inputs!$C$9,0)</f>
        <v>0</v>
      </c>
      <c r="I299" s="56" t="n">
        <f aca="false">I298+G299</f>
        <v>120000</v>
      </c>
      <c r="J299" s="56" t="n">
        <f aca="false">(F299+G299+H299)*((1+D299)^(1/12)-1)</f>
        <v>3632.03137662492</v>
      </c>
      <c r="K299" s="56" t="n">
        <f aca="false">(F299+G299+H299+J299)*(Inputs!$C$14+IF(B299&lt;=10,Inputs!$C$12,Inputs!$C$13))/12</f>
        <v>284.067677129713</v>
      </c>
      <c r="L299" s="56" t="n">
        <f aca="false">IF(OR(E299=1,A299&lt;=Inputs!$C$15),0,MAX(Inputs!$C$8*I299-(F299+G299+H299+J299-K299),0))</f>
        <v>0</v>
      </c>
      <c r="M299" s="56" t="n">
        <f aca="false">L299*INDEX(Rates!$B$2:$C$101,C299+1,IF(Inputs!$C$5="Male",1,2))/1000/12*Inputs!$C$16</f>
        <v>0</v>
      </c>
      <c r="N299" s="56" t="n">
        <f aca="false">IF($V$1=1,MAX(F299+G299+H299+J299-K299-M299,0)*Inputs!$C$22/12,0)</f>
        <v>0</v>
      </c>
      <c r="O299" s="56" t="n">
        <f aca="false">IF(AND(MOD(A299,12)=0,B299&gt;=Inputs!$C$18),MAX(F299+G299+H299+J299-K299-M299-N299,0)*Inputs!$C$17,0)</f>
        <v>0</v>
      </c>
      <c r="P299" s="56" t="n">
        <f aca="false">F299+G299+H299+J299-K299-M299-N299+O299</f>
        <v>567851.286582295</v>
      </c>
      <c r="Q299" s="56" t="n">
        <f aca="false">IF(OR(E299=1,P299&lt;=0),0,P299)</f>
        <v>567851.286582295</v>
      </c>
      <c r="R299" s="15" t="n">
        <f aca="false">IF(OR(E299=1,AND(P299&lt;=0,I299&gt;0)),1,0)</f>
        <v>0</v>
      </c>
      <c r="S299" s="15" t="n">
        <f aca="false">IF(L299&gt;0,1,0)</f>
        <v>0</v>
      </c>
    </row>
    <row r="300" customFormat="false" ht="15" hidden="false" customHeight="false" outlineLevel="0" collapsed="false">
      <c r="A300" s="15" t="n">
        <v>299</v>
      </c>
      <c r="B300" s="15" t="n">
        <f aca="false">INT((A300-1)/12)+1</f>
        <v>25</v>
      </c>
      <c r="C300" s="15" t="n">
        <f aca="false">MIN(Inputs!$C$4+B300-1,99)</f>
        <v>98</v>
      </c>
      <c r="D300" s="55" t="n">
        <f aca="false">Inputs!$C$31</f>
        <v>0.08</v>
      </c>
      <c r="E300" s="15" t="n">
        <f aca="false">R299</f>
        <v>0</v>
      </c>
      <c r="F300" s="56" t="n">
        <f aca="false">Q299</f>
        <v>567851.286582295</v>
      </c>
      <c r="G300" s="56" t="n">
        <f aca="false">IF(AND(MOD(A300-1,12)=0,B300&lt;=Inputs!$C$7,E300=0),Inputs!$C$6,0)</f>
        <v>0</v>
      </c>
      <c r="H300" s="56" t="n">
        <f aca="false">IF(B300=1,G300*Inputs!$C$9,0)</f>
        <v>0</v>
      </c>
      <c r="I300" s="56" t="n">
        <f aca="false">I299+G300</f>
        <v>120000</v>
      </c>
      <c r="J300" s="56" t="n">
        <f aca="false">(F300+G300+H300)*((1+D300)^(1/12)-1)</f>
        <v>3653.57227587467</v>
      </c>
      <c r="K300" s="56" t="n">
        <f aca="false">(F300+G300+H300+J300)*(Inputs!$C$14+IF(B300&lt;=10,Inputs!$C$12,Inputs!$C$13))/12</f>
        <v>285.752429429085</v>
      </c>
      <c r="L300" s="56" t="n">
        <f aca="false">IF(OR(E300=1,A300&lt;=Inputs!$C$15),0,MAX(Inputs!$C$8*I300-(F300+G300+H300+J300-K300),0))</f>
        <v>0</v>
      </c>
      <c r="M300" s="56" t="n">
        <f aca="false">L300*INDEX(Rates!$B$2:$C$101,C300+1,IF(Inputs!$C$5="Male",1,2))/1000/12*Inputs!$C$16</f>
        <v>0</v>
      </c>
      <c r="N300" s="56" t="n">
        <f aca="false">IF($V$1=1,MAX(F300+G300+H300+J300-K300-M300,0)*Inputs!$C$22/12,0)</f>
        <v>0</v>
      </c>
      <c r="O300" s="56" t="n">
        <f aca="false">IF(AND(MOD(A300,12)=0,B300&gt;=Inputs!$C$18),MAX(F300+G300+H300+J300-K300-M300-N300,0)*Inputs!$C$17,0)</f>
        <v>0</v>
      </c>
      <c r="P300" s="56" t="n">
        <f aca="false">F300+G300+H300+J300-K300-M300-N300+O300</f>
        <v>571219.106428741</v>
      </c>
      <c r="Q300" s="56" t="n">
        <f aca="false">IF(OR(E300=1,P300&lt;=0),0,P300)</f>
        <v>571219.106428741</v>
      </c>
      <c r="R300" s="15" t="n">
        <f aca="false">IF(OR(E300=1,AND(P300&lt;=0,I300&gt;0)),1,0)</f>
        <v>0</v>
      </c>
      <c r="S300" s="15" t="n">
        <f aca="false">IF(L300&gt;0,1,0)</f>
        <v>0</v>
      </c>
    </row>
    <row r="301" customFormat="false" ht="15" hidden="false" customHeight="false" outlineLevel="0" collapsed="false">
      <c r="A301" s="15" t="n">
        <v>300</v>
      </c>
      <c r="B301" s="15" t="n">
        <f aca="false">INT((A301-1)/12)+1</f>
        <v>25</v>
      </c>
      <c r="C301" s="15" t="n">
        <f aca="false">MIN(Inputs!$C$4+B301-1,99)</f>
        <v>98</v>
      </c>
      <c r="D301" s="55" t="n">
        <f aca="false">Inputs!$C$31</f>
        <v>0.08</v>
      </c>
      <c r="E301" s="15" t="n">
        <f aca="false">R300</f>
        <v>0</v>
      </c>
      <c r="F301" s="56" t="n">
        <f aca="false">Q300</f>
        <v>571219.106428741</v>
      </c>
      <c r="G301" s="56" t="n">
        <f aca="false">IF(AND(MOD(A301-1,12)=0,B301&lt;=Inputs!$C$7,E301=0),Inputs!$C$6,0)</f>
        <v>0</v>
      </c>
      <c r="H301" s="56" t="n">
        <f aca="false">IF(B301=1,G301*Inputs!$C$9,0)</f>
        <v>0</v>
      </c>
      <c r="I301" s="56" t="n">
        <f aca="false">I300+G301</f>
        <v>120000</v>
      </c>
      <c r="J301" s="56" t="n">
        <f aca="false">(F301+G301+H301)*((1+D301)^(1/12)-1)</f>
        <v>3675.24093017177</v>
      </c>
      <c r="K301" s="56" t="n">
        <f aca="false">(F301+G301+H301+J301)*(Inputs!$C$14+IF(B301&lt;=10,Inputs!$C$12,Inputs!$C$13))/12</f>
        <v>287.447173679456</v>
      </c>
      <c r="L301" s="56" t="n">
        <f aca="false">IF(OR(E301=1,A301&lt;=Inputs!$C$15),0,MAX(Inputs!$C$8*I301-(F301+G301+H301+J301-K301),0))</f>
        <v>0</v>
      </c>
      <c r="M301" s="56" t="n">
        <f aca="false">L301*INDEX(Rates!$B$2:$C$101,C301+1,IF(Inputs!$C$5="Male",1,2))/1000/12*Inputs!$C$16</f>
        <v>0</v>
      </c>
      <c r="N301" s="56" t="n">
        <f aca="false">IF($V$1=1,MAX(F301+G301+H301+J301-K301-M301,0)*Inputs!$C$22/12,0)</f>
        <v>0</v>
      </c>
      <c r="O301" s="56" t="n">
        <f aca="false">IF(AND(MOD(A301,12)=0,B301&gt;=Inputs!$C$18),MAX(F301+G301+H301+J301-K301-M301-N301,0)*Inputs!$C$17,0)</f>
        <v>2873.03450092617</v>
      </c>
      <c r="P301" s="56" t="n">
        <f aca="false">F301+G301+H301+J301-K301-M301-N301+O301</f>
        <v>577479.934686159</v>
      </c>
      <c r="Q301" s="56" t="n">
        <f aca="false">IF(OR(E301=1,P301&lt;=0),0,P301)</f>
        <v>577479.934686159</v>
      </c>
      <c r="R301" s="15" t="n">
        <f aca="false">IF(OR(E301=1,AND(P301&lt;=0,I301&gt;0)),1,0)</f>
        <v>0</v>
      </c>
      <c r="S301" s="15" t="n">
        <f aca="false">IF(L301&gt;0,1,0)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9" min="1" style="0" width="14"/>
  </cols>
  <sheetData>
    <row r="1" customFormat="false" ht="23.85" hidden="false" customHeight="false" outlineLevel="0" collapsed="false">
      <c r="A1" s="52" t="s">
        <v>152</v>
      </c>
      <c r="B1" s="52" t="s">
        <v>77</v>
      </c>
      <c r="C1" s="52" t="s">
        <v>122</v>
      </c>
      <c r="D1" s="52" t="s">
        <v>153</v>
      </c>
      <c r="E1" s="52" t="s">
        <v>154</v>
      </c>
      <c r="F1" s="52" t="s">
        <v>155</v>
      </c>
      <c r="G1" s="52" t="s">
        <v>156</v>
      </c>
      <c r="H1" s="52" t="s">
        <v>157</v>
      </c>
      <c r="I1" s="52" t="s">
        <v>158</v>
      </c>
      <c r="J1" s="52" t="s">
        <v>159</v>
      </c>
      <c r="K1" s="52" t="s">
        <v>160</v>
      </c>
      <c r="L1" s="52" t="s">
        <v>161</v>
      </c>
      <c r="M1" s="52" t="s">
        <v>162</v>
      </c>
      <c r="N1" s="52" t="s">
        <v>163</v>
      </c>
      <c r="O1" s="52" t="s">
        <v>164</v>
      </c>
      <c r="P1" s="52" t="s">
        <v>165</v>
      </c>
      <c r="Q1" s="52" t="s">
        <v>166</v>
      </c>
      <c r="R1" s="52" t="s">
        <v>167</v>
      </c>
      <c r="S1" s="52" t="s">
        <v>168</v>
      </c>
      <c r="U1" s="53" t="s">
        <v>169</v>
      </c>
      <c r="V1" s="54" t="n">
        <v>1</v>
      </c>
    </row>
    <row r="2" customFormat="false" ht="15" hidden="false" customHeight="false" outlineLevel="0" collapsed="false">
      <c r="A2" s="15" t="n">
        <v>1</v>
      </c>
      <c r="B2" s="15" t="n">
        <f aca="false">INT((A2-1)/12)+1</f>
        <v>1</v>
      </c>
      <c r="C2" s="15" t="n">
        <f aca="false">MIN(Inputs!$C$4+B2-1,99)</f>
        <v>74</v>
      </c>
      <c r="D2" s="55" t="n">
        <f aca="false">Inputs!$C$31</f>
        <v>0.08</v>
      </c>
      <c r="E2" s="15" t="n">
        <v>0</v>
      </c>
      <c r="F2" s="56" t="n">
        <v>0</v>
      </c>
      <c r="G2" s="56" t="n">
        <f aca="false">IF(AND(MOD(A2-1,12)=0,B2&lt;=Inputs!$C$7,E2=0),Inputs!$C$6,0)</f>
        <v>24000</v>
      </c>
      <c r="H2" s="56" t="n">
        <f aca="false">IF(B2=1,G2*Inputs!$C$9,0)</f>
        <v>960</v>
      </c>
      <c r="I2" s="56" t="n">
        <f aca="false">G2</f>
        <v>24000</v>
      </c>
      <c r="J2" s="56" t="n">
        <f aca="false">(F2+G2+H2)*((1+D2)^(1/12)-1)</f>
        <v>160.593391545686</v>
      </c>
      <c r="K2" s="56" t="n">
        <f aca="false">(F2+G2+H2+J2)*(Inputs!$C$14+IF(B2&lt;=10,Inputs!$C$12,Inputs!$C$13))/12</f>
        <v>52.3345695657202</v>
      </c>
      <c r="L2" s="56" t="n">
        <f aca="false">IF(OR(E2=1,A2&lt;=Inputs!$C$15),0,MAX(Inputs!$C$8*I2-(F2+G2+H2+J2-K2),0))</f>
        <v>0</v>
      </c>
      <c r="M2" s="56" t="n">
        <f aca="false">L2*INDEX(Rates!$B$2:$C$101,C2+1,IF(Inputs!$C$5="Male",1,2))/1000/12*Inputs!$C$16</f>
        <v>0</v>
      </c>
      <c r="N2" s="56" t="n">
        <f aca="false">IF($V$1=1,MAX(F2+G2+H2+J2-K2-M2,0)*Inputs!$C$22/12,0)</f>
        <v>167.121725479866</v>
      </c>
      <c r="O2" s="56" t="n">
        <f aca="false">IF(AND(MOD(A2,12)=0,B2&gt;=Inputs!$C$18),MAX(F2+G2+H2+J2-K2-M2-N2,0)*Inputs!$C$17,0)</f>
        <v>0</v>
      </c>
      <c r="P2" s="56" t="n">
        <f aca="false">F2+G2+H2+J2-K2-M2-N2+O2</f>
        <v>24901.1370965001</v>
      </c>
      <c r="Q2" s="56" t="n">
        <f aca="false">IF(OR(E2=1,P2&lt;=0),0,P2)</f>
        <v>24901.1370965001</v>
      </c>
      <c r="R2" s="15" t="n">
        <f aca="false">IF(OR(E2=1,AND(P2&lt;=0,I2&gt;0)),1,0)</f>
        <v>0</v>
      </c>
      <c r="S2" s="15" t="n">
        <f aca="false">IF(L2&gt;0,1,0)</f>
        <v>0</v>
      </c>
      <c r="U2" s="36" t="s">
        <v>187</v>
      </c>
    </row>
    <row r="3" customFormat="false" ht="15" hidden="false" customHeight="false" outlineLevel="0" collapsed="false">
      <c r="A3" s="15" t="n">
        <v>2</v>
      </c>
      <c r="B3" s="15" t="n">
        <f aca="false">INT((A3-1)/12)+1</f>
        <v>1</v>
      </c>
      <c r="C3" s="15" t="n">
        <f aca="false">MIN(Inputs!$C$4+B3-1,99)</f>
        <v>74</v>
      </c>
      <c r="D3" s="55" t="n">
        <f aca="false">Inputs!$C$31</f>
        <v>0.08</v>
      </c>
      <c r="E3" s="15" t="n">
        <f aca="false">R2</f>
        <v>0</v>
      </c>
      <c r="F3" s="56" t="n">
        <f aca="false">Q2</f>
        <v>24901.1370965001</v>
      </c>
      <c r="G3" s="56" t="n">
        <f aca="false">IF(AND(MOD(A3-1,12)=0,B3&lt;=Inputs!$C$7,E3=0),Inputs!$C$6,0)</f>
        <v>0</v>
      </c>
      <c r="H3" s="56" t="n">
        <f aca="false">IF(B3=1,G3*Inputs!$C$9,0)</f>
        <v>0</v>
      </c>
      <c r="I3" s="56" t="n">
        <f aca="false">I2+G3</f>
        <v>24000</v>
      </c>
      <c r="J3" s="56" t="n">
        <f aca="false">(F3+G3+H3)*((1+D3)^(1/12)-1)</f>
        <v>160.214665852205</v>
      </c>
      <c r="K3" s="56" t="n">
        <f aca="false">(F3+G3+H3+J3)*(Inputs!$C$14+IF(B3&lt;=10,Inputs!$C$12,Inputs!$C$13))/12</f>
        <v>52.2111495049006</v>
      </c>
      <c r="L3" s="56" t="n">
        <f aca="false">IF(OR(E3=1,A3&lt;=Inputs!$C$15),0,MAX(Inputs!$C$8*I3-(F3+G3+H3+J3-K3),0))</f>
        <v>0</v>
      </c>
      <c r="M3" s="56" t="n">
        <f aca="false">L3*INDEX(Rates!$B$2:$C$101,C3+1,IF(Inputs!$C$5="Male",1,2))/1000/12*Inputs!$C$16</f>
        <v>0</v>
      </c>
      <c r="N3" s="56" t="n">
        <f aca="false">IF($V$1=1,MAX(F3+G3+H3+J3-K3-M3,0)*Inputs!$C$22/12,0)</f>
        <v>166.727604085649</v>
      </c>
      <c r="O3" s="56" t="n">
        <f aca="false">IF(AND(MOD(A3,12)=0,B3&gt;=Inputs!$C$18),MAX(F3+G3+H3+J3-K3-M3-N3,0)*Inputs!$C$17,0)</f>
        <v>0</v>
      </c>
      <c r="P3" s="56" t="n">
        <f aca="false">F3+G3+H3+J3-K3-M3-N3+O3</f>
        <v>24842.4130087618</v>
      </c>
      <c r="Q3" s="56" t="n">
        <f aca="false">IF(OR(E3=1,P3&lt;=0),0,P3)</f>
        <v>24842.4130087618</v>
      </c>
      <c r="R3" s="15" t="n">
        <f aca="false">IF(OR(E3=1,AND(P3&lt;=0,I3&gt;0)),1,0)</f>
        <v>0</v>
      </c>
      <c r="S3" s="15" t="n">
        <f aca="false">IF(L3&gt;0,1,0)</f>
        <v>0</v>
      </c>
    </row>
    <row r="4" customFormat="false" ht="15" hidden="false" customHeight="false" outlineLevel="0" collapsed="false">
      <c r="A4" s="15" t="n">
        <v>3</v>
      </c>
      <c r="B4" s="15" t="n">
        <f aca="false">INT((A4-1)/12)+1</f>
        <v>1</v>
      </c>
      <c r="C4" s="15" t="n">
        <f aca="false">MIN(Inputs!$C$4+B4-1,99)</f>
        <v>74</v>
      </c>
      <c r="D4" s="55" t="n">
        <f aca="false">Inputs!$C$31</f>
        <v>0.08</v>
      </c>
      <c r="E4" s="15" t="n">
        <f aca="false">R3</f>
        <v>0</v>
      </c>
      <c r="F4" s="56" t="n">
        <f aca="false">Q3</f>
        <v>24842.4130087618</v>
      </c>
      <c r="G4" s="56" t="n">
        <f aca="false">IF(AND(MOD(A4-1,12)=0,B4&lt;=Inputs!$C$7,E4=0),Inputs!$C$6,0)</f>
        <v>0</v>
      </c>
      <c r="H4" s="56" t="n">
        <f aca="false">IF(B4=1,G4*Inputs!$C$9,0)</f>
        <v>0</v>
      </c>
      <c r="I4" s="56" t="n">
        <f aca="false">I3+G4</f>
        <v>24000</v>
      </c>
      <c r="J4" s="56" t="n">
        <f aca="false">(F4+G4+H4)*((1+D4)^(1/12)-1)</f>
        <v>159.836833303514</v>
      </c>
      <c r="K4" s="56" t="n">
        <f aca="false">(F4+G4+H4+J4)*(Inputs!$C$14+IF(B4&lt;=10,Inputs!$C$12,Inputs!$C$13))/12</f>
        <v>52.0880205043027</v>
      </c>
      <c r="L4" s="56" t="n">
        <f aca="false">IF(OR(E4=1,A4&lt;=Inputs!$C$15),0,MAX(Inputs!$C$8*I4-(F4+G4+H4+J4-K4),0))</f>
        <v>0</v>
      </c>
      <c r="M4" s="56" t="n">
        <f aca="false">L4*INDEX(Rates!$B$2:$C$101,C4+1,IF(Inputs!$C$5="Male",1,2))/1000/12*Inputs!$C$16</f>
        <v>0</v>
      </c>
      <c r="N4" s="56" t="n">
        <f aca="false">IF($V$1=1,MAX(F4+G4+H4+J4-K4-M4,0)*Inputs!$C$22/12,0)</f>
        <v>166.33441214374</v>
      </c>
      <c r="O4" s="56" t="n">
        <f aca="false">IF(AND(MOD(A4,12)=0,B4&gt;=Inputs!$C$18),MAX(F4+G4+H4+J4-K4-M4-N4,0)*Inputs!$C$17,0)</f>
        <v>0</v>
      </c>
      <c r="P4" s="56" t="n">
        <f aca="false">F4+G4+H4+J4-K4-M4-N4+O4</f>
        <v>24783.8274094172</v>
      </c>
      <c r="Q4" s="56" t="n">
        <f aca="false">IF(OR(E4=1,P4&lt;=0),0,P4)</f>
        <v>24783.8274094172</v>
      </c>
      <c r="R4" s="15" t="n">
        <f aca="false">IF(OR(E4=1,AND(P4&lt;=0,I4&gt;0)),1,0)</f>
        <v>0</v>
      </c>
      <c r="S4" s="15" t="n">
        <f aca="false">IF(L4&gt;0,1,0)</f>
        <v>0</v>
      </c>
    </row>
    <row r="5" customFormat="false" ht="15" hidden="false" customHeight="false" outlineLevel="0" collapsed="false">
      <c r="A5" s="15" t="n">
        <v>4</v>
      </c>
      <c r="B5" s="15" t="n">
        <f aca="false">INT((A5-1)/12)+1</f>
        <v>1</v>
      </c>
      <c r="C5" s="15" t="n">
        <f aca="false">MIN(Inputs!$C$4+B5-1,99)</f>
        <v>74</v>
      </c>
      <c r="D5" s="55" t="n">
        <f aca="false">Inputs!$C$31</f>
        <v>0.08</v>
      </c>
      <c r="E5" s="15" t="n">
        <f aca="false">R4</f>
        <v>0</v>
      </c>
      <c r="F5" s="56" t="n">
        <f aca="false">Q4</f>
        <v>24783.8274094172</v>
      </c>
      <c r="G5" s="56" t="n">
        <f aca="false">IF(AND(MOD(A5-1,12)=0,B5&lt;=Inputs!$C$7,E5=0),Inputs!$C$6,0)</f>
        <v>0</v>
      </c>
      <c r="H5" s="56" t="n">
        <f aca="false">IF(B5=1,G5*Inputs!$C$9,0)</f>
        <v>0</v>
      </c>
      <c r="I5" s="56" t="n">
        <f aca="false">I4+G5</f>
        <v>24000</v>
      </c>
      <c r="J5" s="56" t="n">
        <f aca="false">(F5+G5+H5)*((1+D5)^(1/12)-1)</f>
        <v>159.459891793319</v>
      </c>
      <c r="K5" s="56" t="n">
        <f aca="false">(F5+G5+H5+J5)*(Inputs!$C$14+IF(B5&lt;=10,Inputs!$C$12,Inputs!$C$13))/12</f>
        <v>51.965181877522</v>
      </c>
      <c r="L5" s="56" t="n">
        <f aca="false">IF(OR(E5=1,A5&lt;=Inputs!$C$15),0,MAX(Inputs!$C$8*I5-(F5+G5+H5+J5-K5),0))</f>
        <v>0</v>
      </c>
      <c r="M5" s="56" t="n">
        <f aca="false">L5*INDEX(Rates!$B$2:$C$101,C5+1,IF(Inputs!$C$5="Male",1,2))/1000/12*Inputs!$C$16</f>
        <v>0</v>
      </c>
      <c r="N5" s="56" t="n">
        <f aca="false">IF($V$1=1,MAX(F5+G5+H5+J5-K5-M5,0)*Inputs!$C$22/12,0)</f>
        <v>165.94214746222</v>
      </c>
      <c r="O5" s="56" t="n">
        <f aca="false">IF(AND(MOD(A5,12)=0,B5&gt;=Inputs!$C$18),MAX(F5+G5+H5+J5-K5-M5-N5,0)*Inputs!$C$17,0)</f>
        <v>0</v>
      </c>
      <c r="P5" s="56" t="n">
        <f aca="false">F5+G5+H5+J5-K5-M5-N5+O5</f>
        <v>24725.3799718708</v>
      </c>
      <c r="Q5" s="56" t="n">
        <f aca="false">IF(OR(E5=1,P5&lt;=0),0,P5)</f>
        <v>24725.3799718708</v>
      </c>
      <c r="R5" s="15" t="n">
        <f aca="false">IF(OR(E5=1,AND(P5&lt;=0,I5&gt;0)),1,0)</f>
        <v>0</v>
      </c>
      <c r="S5" s="15" t="n">
        <f aca="false">IF(L5&gt;0,1,0)</f>
        <v>0</v>
      </c>
    </row>
    <row r="6" customFormat="false" ht="15" hidden="false" customHeight="false" outlineLevel="0" collapsed="false">
      <c r="A6" s="15" t="n">
        <v>5</v>
      </c>
      <c r="B6" s="15" t="n">
        <f aca="false">INT((A6-1)/12)+1</f>
        <v>1</v>
      </c>
      <c r="C6" s="15" t="n">
        <f aca="false">MIN(Inputs!$C$4+B6-1,99)</f>
        <v>74</v>
      </c>
      <c r="D6" s="55" t="n">
        <f aca="false">Inputs!$C$31</f>
        <v>0.08</v>
      </c>
      <c r="E6" s="15" t="n">
        <f aca="false">R5</f>
        <v>0</v>
      </c>
      <c r="F6" s="56" t="n">
        <f aca="false">Q5</f>
        <v>24725.3799718708</v>
      </c>
      <c r="G6" s="56" t="n">
        <f aca="false">IF(AND(MOD(A6-1,12)=0,B6&lt;=Inputs!$C$7,E6=0),Inputs!$C$6,0)</f>
        <v>0</v>
      </c>
      <c r="H6" s="56" t="n">
        <f aca="false">IF(B6=1,G6*Inputs!$C$9,0)</f>
        <v>0</v>
      </c>
      <c r="I6" s="56" t="n">
        <f aca="false">I5+G6</f>
        <v>24000</v>
      </c>
      <c r="J6" s="56" t="n">
        <f aca="false">(F6+G6+H6)*((1+D6)^(1/12)-1)</f>
        <v>159.083839220293</v>
      </c>
      <c r="K6" s="56" t="n">
        <f aca="false">(F6+G6+H6+J6)*(Inputs!$C$14+IF(B6&lt;=10,Inputs!$C$12,Inputs!$C$13))/12</f>
        <v>51.8426329397731</v>
      </c>
      <c r="L6" s="56" t="n">
        <f aca="false">IF(OR(E6=1,A6&lt;=Inputs!$C$15),0,MAX(Inputs!$C$8*I6-(F6+G6+H6+J6-K6),0))</f>
        <v>0</v>
      </c>
      <c r="M6" s="56" t="n">
        <f aca="false">L6*INDEX(Rates!$B$2:$C$101,C6+1,IF(Inputs!$C$5="Male",1,2))/1000/12*Inputs!$C$16</f>
        <v>0</v>
      </c>
      <c r="N6" s="56" t="n">
        <f aca="false">IF($V$1=1,MAX(F6+G6+H6+J6-K6-M6,0)*Inputs!$C$22/12,0)</f>
        <v>165.550807854342</v>
      </c>
      <c r="O6" s="56" t="n">
        <f aca="false">IF(AND(MOD(A6,12)=0,B6&gt;=Inputs!$C$18),MAX(F6+G6+H6+J6-K6-M6-N6,0)*Inputs!$C$17,0)</f>
        <v>0</v>
      </c>
      <c r="P6" s="56" t="n">
        <f aca="false">F6+G6+H6+J6-K6-M6-N6+O6</f>
        <v>24667.070370297</v>
      </c>
      <c r="Q6" s="56" t="n">
        <f aca="false">IF(OR(E6=1,P6&lt;=0),0,P6)</f>
        <v>24667.070370297</v>
      </c>
      <c r="R6" s="15" t="n">
        <f aca="false">IF(OR(E6=1,AND(P6&lt;=0,I6&gt;0)),1,0)</f>
        <v>0</v>
      </c>
      <c r="S6" s="15" t="n">
        <f aca="false">IF(L6&gt;0,1,0)</f>
        <v>0</v>
      </c>
    </row>
    <row r="7" customFormat="false" ht="15" hidden="false" customHeight="false" outlineLevel="0" collapsed="false">
      <c r="A7" s="15" t="n">
        <v>6</v>
      </c>
      <c r="B7" s="15" t="n">
        <f aca="false">INT((A7-1)/12)+1</f>
        <v>1</v>
      </c>
      <c r="C7" s="15" t="n">
        <f aca="false">MIN(Inputs!$C$4+B7-1,99)</f>
        <v>74</v>
      </c>
      <c r="D7" s="55" t="n">
        <f aca="false">Inputs!$C$31</f>
        <v>0.08</v>
      </c>
      <c r="E7" s="15" t="n">
        <f aca="false">R6</f>
        <v>0</v>
      </c>
      <c r="F7" s="56" t="n">
        <f aca="false">Q6</f>
        <v>24667.070370297</v>
      </c>
      <c r="G7" s="56" t="n">
        <f aca="false">IF(AND(MOD(A7-1,12)=0,B7&lt;=Inputs!$C$7,E7=0),Inputs!$C$6,0)</f>
        <v>0</v>
      </c>
      <c r="H7" s="56" t="n">
        <f aca="false">IF(B7=1,G7*Inputs!$C$9,0)</f>
        <v>0</v>
      </c>
      <c r="I7" s="56" t="n">
        <f aca="false">I6+G7</f>
        <v>24000</v>
      </c>
      <c r="J7" s="56" t="n">
        <f aca="false">(F7+G7+H7)*((1+D7)^(1/12)-1)</f>
        <v>158.708673488064</v>
      </c>
      <c r="K7" s="56" t="n">
        <f aca="false">(F7+G7+H7+J7)*(Inputs!$C$14+IF(B7&lt;=10,Inputs!$C$12,Inputs!$C$13))/12</f>
        <v>51.7203730078855</v>
      </c>
      <c r="L7" s="56" t="n">
        <f aca="false">IF(OR(E7=1,A7&lt;=Inputs!$C$15),0,MAX(Inputs!$C$8*I7-(F7+G7+H7+J7-K7),0))</f>
        <v>0</v>
      </c>
      <c r="M7" s="56" t="n">
        <f aca="false">L7*INDEX(Rates!$B$2:$C$101,C7+1,IF(Inputs!$C$5="Male",1,2))/1000/12*Inputs!$C$16</f>
        <v>0</v>
      </c>
      <c r="N7" s="56" t="n">
        <f aca="false">IF($V$1=1,MAX(F7+G7+H7+J7-K7-M7,0)*Inputs!$C$22/12,0)</f>
        <v>165.160391138514</v>
      </c>
      <c r="O7" s="56" t="n">
        <f aca="false">IF(AND(MOD(A7,12)=0,B7&gt;=Inputs!$C$18),MAX(F7+G7+H7+J7-K7-M7-N7,0)*Inputs!$C$17,0)</f>
        <v>0</v>
      </c>
      <c r="P7" s="56" t="n">
        <f aca="false">F7+G7+H7+J7-K7-M7-N7+O7</f>
        <v>24608.8982796386</v>
      </c>
      <c r="Q7" s="56" t="n">
        <f aca="false">IF(OR(E7=1,P7&lt;=0),0,P7)</f>
        <v>24608.8982796386</v>
      </c>
      <c r="R7" s="15" t="n">
        <f aca="false">IF(OR(E7=1,AND(P7&lt;=0,I7&gt;0)),1,0)</f>
        <v>0</v>
      </c>
      <c r="S7" s="15" t="n">
        <f aca="false">IF(L7&gt;0,1,0)</f>
        <v>0</v>
      </c>
    </row>
    <row r="8" customFormat="false" ht="15" hidden="false" customHeight="false" outlineLevel="0" collapsed="false">
      <c r="A8" s="15" t="n">
        <v>7</v>
      </c>
      <c r="B8" s="15" t="n">
        <f aca="false">INT((A8-1)/12)+1</f>
        <v>1</v>
      </c>
      <c r="C8" s="15" t="n">
        <f aca="false">MIN(Inputs!$C$4+B8-1,99)</f>
        <v>74</v>
      </c>
      <c r="D8" s="55" t="n">
        <f aca="false">Inputs!$C$31</f>
        <v>0.08</v>
      </c>
      <c r="E8" s="15" t="n">
        <f aca="false">R7</f>
        <v>0</v>
      </c>
      <c r="F8" s="56" t="n">
        <f aca="false">Q7</f>
        <v>24608.8982796386</v>
      </c>
      <c r="G8" s="56" t="n">
        <f aca="false">IF(AND(MOD(A8-1,12)=0,B8&lt;=Inputs!$C$7,E8=0),Inputs!$C$6,0)</f>
        <v>0</v>
      </c>
      <c r="H8" s="56" t="n">
        <f aca="false">IF(B8=1,G8*Inputs!$C$9,0)</f>
        <v>0</v>
      </c>
      <c r="I8" s="56" t="n">
        <f aca="false">I7+G8</f>
        <v>24000</v>
      </c>
      <c r="J8" s="56" t="n">
        <f aca="false">(F8+G8+H8)*((1+D8)^(1/12)-1)</f>
        <v>158.334392505207</v>
      </c>
      <c r="K8" s="56" t="n">
        <f aca="false">(F8+G8+H8+J8)*(Inputs!$C$14+IF(B8&lt;=10,Inputs!$C$12,Inputs!$C$13))/12</f>
        <v>51.5984014002997</v>
      </c>
      <c r="L8" s="56" t="n">
        <f aca="false">IF(OR(E8=1,A8&lt;=Inputs!$C$15),0,MAX(Inputs!$C$8*I8-(F8+G8+H8+J8-K8),0))</f>
        <v>0</v>
      </c>
      <c r="M8" s="56" t="n">
        <f aca="false">L8*INDEX(Rates!$B$2:$C$101,C8+1,IF(Inputs!$C$5="Male",1,2))/1000/12*Inputs!$C$16</f>
        <v>0</v>
      </c>
      <c r="N8" s="56" t="n">
        <f aca="false">IF($V$1=1,MAX(F8+G8+H8+J8-K8-M8,0)*Inputs!$C$22/12,0)</f>
        <v>164.77089513829</v>
      </c>
      <c r="O8" s="56" t="n">
        <f aca="false">IF(AND(MOD(A8,12)=0,B8&gt;=Inputs!$C$18),MAX(F8+G8+H8+J8-K8-M8-N8,0)*Inputs!$C$17,0)</f>
        <v>0</v>
      </c>
      <c r="P8" s="56" t="n">
        <f aca="false">F8+G8+H8+J8-K8-M8-N8+O8</f>
        <v>24550.8633756053</v>
      </c>
      <c r="Q8" s="56" t="n">
        <f aca="false">IF(OR(E8=1,P8&lt;=0),0,P8)</f>
        <v>24550.8633756053</v>
      </c>
      <c r="R8" s="15" t="n">
        <f aca="false">IF(OR(E8=1,AND(P8&lt;=0,I8&gt;0)),1,0)</f>
        <v>0</v>
      </c>
      <c r="S8" s="15" t="n">
        <f aca="false">IF(L8&gt;0,1,0)</f>
        <v>0</v>
      </c>
    </row>
    <row r="9" customFormat="false" ht="15" hidden="false" customHeight="false" outlineLevel="0" collapsed="false">
      <c r="A9" s="15" t="n">
        <v>8</v>
      </c>
      <c r="B9" s="15" t="n">
        <f aca="false">INT((A9-1)/12)+1</f>
        <v>1</v>
      </c>
      <c r="C9" s="15" t="n">
        <f aca="false">MIN(Inputs!$C$4+B9-1,99)</f>
        <v>74</v>
      </c>
      <c r="D9" s="55" t="n">
        <f aca="false">Inputs!$C$31</f>
        <v>0.08</v>
      </c>
      <c r="E9" s="15" t="n">
        <f aca="false">R8</f>
        <v>0</v>
      </c>
      <c r="F9" s="56" t="n">
        <f aca="false">Q8</f>
        <v>24550.8633756053</v>
      </c>
      <c r="G9" s="56" t="n">
        <f aca="false">IF(AND(MOD(A9-1,12)=0,B9&lt;=Inputs!$C$7,E9=0),Inputs!$C$6,0)</f>
        <v>0</v>
      </c>
      <c r="H9" s="56" t="n">
        <f aca="false">IF(B9=1,G9*Inputs!$C$9,0)</f>
        <v>0</v>
      </c>
      <c r="I9" s="56" t="n">
        <f aca="false">I8+G9</f>
        <v>24000</v>
      </c>
      <c r="J9" s="56" t="n">
        <f aca="false">(F9+G9+H9)*((1+D9)^(1/12)-1)</f>
        <v>157.960994185225</v>
      </c>
      <c r="K9" s="56" t="n">
        <f aca="false">(F9+G9+H9+J9)*(Inputs!$C$14+IF(B9&lt;=10,Inputs!$C$12,Inputs!$C$13))/12</f>
        <v>51.4767174370635</v>
      </c>
      <c r="L9" s="56" t="n">
        <f aca="false">IF(OR(E9=1,A9&lt;=Inputs!$C$15),0,MAX(Inputs!$C$8*I9-(F9+G9+H9+J9-K9),0))</f>
        <v>0</v>
      </c>
      <c r="M9" s="56" t="n">
        <f aca="false">L9*INDEX(Rates!$B$2:$C$101,C9+1,IF(Inputs!$C$5="Male",1,2))/1000/12*Inputs!$C$16</f>
        <v>0</v>
      </c>
      <c r="N9" s="56" t="n">
        <f aca="false">IF($V$1=1,MAX(F9+G9+H9+J9-K9-M9,0)*Inputs!$C$22/12,0)</f>
        <v>164.382317682356</v>
      </c>
      <c r="O9" s="56" t="n">
        <f aca="false">IF(AND(MOD(A9,12)=0,B9&gt;=Inputs!$C$18),MAX(F9+G9+H9+J9-K9-M9-N9,0)*Inputs!$C$17,0)</f>
        <v>0</v>
      </c>
      <c r="P9" s="56" t="n">
        <f aca="false">F9+G9+H9+J9-K9-M9-N9+O9</f>
        <v>24492.9653346711</v>
      </c>
      <c r="Q9" s="56" t="n">
        <f aca="false">IF(OR(E9=1,P9&lt;=0),0,P9)</f>
        <v>24492.9653346711</v>
      </c>
      <c r="R9" s="15" t="n">
        <f aca="false">IF(OR(E9=1,AND(P9&lt;=0,I9&gt;0)),1,0)</f>
        <v>0</v>
      </c>
      <c r="S9" s="15" t="n">
        <f aca="false">IF(L9&gt;0,1,0)</f>
        <v>0</v>
      </c>
    </row>
    <row r="10" customFormat="false" ht="15" hidden="false" customHeight="false" outlineLevel="0" collapsed="false">
      <c r="A10" s="15" t="n">
        <v>9</v>
      </c>
      <c r="B10" s="15" t="n">
        <f aca="false">INT((A10-1)/12)+1</f>
        <v>1</v>
      </c>
      <c r="C10" s="15" t="n">
        <f aca="false">MIN(Inputs!$C$4+B10-1,99)</f>
        <v>74</v>
      </c>
      <c r="D10" s="55" t="n">
        <f aca="false">Inputs!$C$31</f>
        <v>0.08</v>
      </c>
      <c r="E10" s="15" t="n">
        <f aca="false">R9</f>
        <v>0</v>
      </c>
      <c r="F10" s="56" t="n">
        <f aca="false">Q9</f>
        <v>24492.9653346711</v>
      </c>
      <c r="G10" s="56" t="n">
        <f aca="false">IF(AND(MOD(A10-1,12)=0,B10&lt;=Inputs!$C$7,E10=0),Inputs!$C$6,0)</f>
        <v>0</v>
      </c>
      <c r="H10" s="56" t="n">
        <f aca="false">IF(B10=1,G10*Inputs!$C$9,0)</f>
        <v>0</v>
      </c>
      <c r="I10" s="56" t="n">
        <f aca="false">I9+G10</f>
        <v>24000</v>
      </c>
      <c r="J10" s="56" t="n">
        <f aca="false">(F10+G10+H10)*((1+D10)^(1/12)-1)</f>
        <v>157.588476446544</v>
      </c>
      <c r="K10" s="56" t="n">
        <f aca="false">(F10+G10+H10+J10)*(Inputs!$C$14+IF(B10&lt;=10,Inputs!$C$12,Inputs!$C$13))/12</f>
        <v>51.3553204398284</v>
      </c>
      <c r="L10" s="56" t="n">
        <f aca="false">IF(OR(E10=1,A10&lt;=Inputs!$C$15),0,MAX(Inputs!$C$8*I10-(F10+G10+H10+J10-K10),0))</f>
        <v>0</v>
      </c>
      <c r="M10" s="56" t="n">
        <f aca="false">L10*INDEX(Rates!$B$2:$C$101,C10+1,IF(Inputs!$C$5="Male",1,2))/1000/12*Inputs!$C$16</f>
        <v>0</v>
      </c>
      <c r="N10" s="56" t="n">
        <f aca="false">IF($V$1=1,MAX(F10+G10+H10+J10-K10-M10,0)*Inputs!$C$22/12,0)</f>
        <v>163.994656604519</v>
      </c>
      <c r="O10" s="56" t="n">
        <f aca="false">IF(AND(MOD(A10,12)=0,B10&gt;=Inputs!$C$18),MAX(F10+G10+H10+J10-K10-M10-N10,0)*Inputs!$C$17,0)</f>
        <v>0</v>
      </c>
      <c r="P10" s="56" t="n">
        <f aca="false">F10+G10+H10+J10-K10-M10-N10+O10</f>
        <v>24435.2038340733</v>
      </c>
      <c r="Q10" s="56" t="n">
        <f aca="false">IF(OR(E10=1,P10&lt;=0),0,P10)</f>
        <v>24435.2038340733</v>
      </c>
      <c r="R10" s="15" t="n">
        <f aca="false">IF(OR(E10=1,AND(P10&lt;=0,I10&gt;0)),1,0)</f>
        <v>0</v>
      </c>
      <c r="S10" s="15" t="n">
        <f aca="false">IF(L10&gt;0,1,0)</f>
        <v>0</v>
      </c>
    </row>
    <row r="11" customFormat="false" ht="15" hidden="false" customHeight="false" outlineLevel="0" collapsed="false">
      <c r="A11" s="15" t="n">
        <v>10</v>
      </c>
      <c r="B11" s="15" t="n">
        <f aca="false">INT((A11-1)/12)+1</f>
        <v>1</v>
      </c>
      <c r="C11" s="15" t="n">
        <f aca="false">MIN(Inputs!$C$4+B11-1,99)</f>
        <v>74</v>
      </c>
      <c r="D11" s="55" t="n">
        <f aca="false">Inputs!$C$31</f>
        <v>0.08</v>
      </c>
      <c r="E11" s="15" t="n">
        <f aca="false">R10</f>
        <v>0</v>
      </c>
      <c r="F11" s="56" t="n">
        <f aca="false">Q10</f>
        <v>24435.2038340733</v>
      </c>
      <c r="G11" s="56" t="n">
        <f aca="false">IF(AND(MOD(A11-1,12)=0,B11&lt;=Inputs!$C$7,E11=0),Inputs!$C$6,0)</f>
        <v>0</v>
      </c>
      <c r="H11" s="56" t="n">
        <f aca="false">IF(B11=1,G11*Inputs!$C$9,0)</f>
        <v>0</v>
      </c>
      <c r="I11" s="56" t="n">
        <f aca="false">I10+G11</f>
        <v>24000</v>
      </c>
      <c r="J11" s="56" t="n">
        <f aca="false">(F11+G11+H11)*((1+D11)^(1/12)-1)</f>
        <v>157.216837212499</v>
      </c>
      <c r="K11" s="56" t="n">
        <f aca="false">(F11+G11+H11+J11)*(Inputs!$C$14+IF(B11&lt;=10,Inputs!$C$12,Inputs!$C$13))/12</f>
        <v>51.2342097318453</v>
      </c>
      <c r="L11" s="56" t="n">
        <f aca="false">IF(OR(E11=1,A11&lt;=Inputs!$C$15),0,MAX(Inputs!$C$8*I11-(F11+G11+H11+J11-K11),0))</f>
        <v>0</v>
      </c>
      <c r="M11" s="56" t="n">
        <f aca="false">L11*INDEX(Rates!$B$2:$C$101,C11+1,IF(Inputs!$C$5="Male",1,2))/1000/12*Inputs!$C$16</f>
        <v>0</v>
      </c>
      <c r="N11" s="56" t="n">
        <f aca="false">IF($V$1=1,MAX(F11+G11+H11+J11-K11-M11,0)*Inputs!$C$22/12,0)</f>
        <v>163.607909743693</v>
      </c>
      <c r="O11" s="56" t="n">
        <f aca="false">IF(AND(MOD(A11,12)=0,B11&gt;=Inputs!$C$18),MAX(F11+G11+H11+J11-K11-M11-N11,0)*Inputs!$C$17,0)</f>
        <v>0</v>
      </c>
      <c r="P11" s="56" t="n">
        <f aca="false">F11+G11+H11+J11-K11-M11-N11+O11</f>
        <v>24377.5785518102</v>
      </c>
      <c r="Q11" s="56" t="n">
        <f aca="false">IF(OR(E11=1,P11&lt;=0),0,P11)</f>
        <v>24377.5785518102</v>
      </c>
      <c r="R11" s="15" t="n">
        <f aca="false">IF(OR(E11=1,AND(P11&lt;=0,I11&gt;0)),1,0)</f>
        <v>0</v>
      </c>
      <c r="S11" s="15" t="n">
        <f aca="false">IF(L11&gt;0,1,0)</f>
        <v>0</v>
      </c>
    </row>
    <row r="12" customFormat="false" ht="15" hidden="false" customHeight="false" outlineLevel="0" collapsed="false">
      <c r="A12" s="15" t="n">
        <v>11</v>
      </c>
      <c r="B12" s="15" t="n">
        <f aca="false">INT((A12-1)/12)+1</f>
        <v>1</v>
      </c>
      <c r="C12" s="15" t="n">
        <f aca="false">MIN(Inputs!$C$4+B12-1,99)</f>
        <v>74</v>
      </c>
      <c r="D12" s="55" t="n">
        <f aca="false">Inputs!$C$31</f>
        <v>0.08</v>
      </c>
      <c r="E12" s="15" t="n">
        <f aca="false">R11</f>
        <v>0</v>
      </c>
      <c r="F12" s="56" t="n">
        <f aca="false">Q11</f>
        <v>24377.5785518102</v>
      </c>
      <c r="G12" s="56" t="n">
        <f aca="false">IF(AND(MOD(A12-1,12)=0,B12&lt;=Inputs!$C$7,E12=0),Inputs!$C$6,0)</f>
        <v>0</v>
      </c>
      <c r="H12" s="56" t="n">
        <f aca="false">IF(B12=1,G12*Inputs!$C$9,0)</f>
        <v>0</v>
      </c>
      <c r="I12" s="56" t="n">
        <f aca="false">I11+G12</f>
        <v>24000</v>
      </c>
      <c r="J12" s="56" t="n">
        <f aca="false">(F12+G12+H12)*((1+D12)^(1/12)-1)</f>
        <v>156.846074411321</v>
      </c>
      <c r="K12" s="56" t="n">
        <f aca="false">(F12+G12+H12+J12)*(Inputs!$C$14+IF(B12&lt;=10,Inputs!$C$12,Inputs!$C$13))/12</f>
        <v>51.1133846379615</v>
      </c>
      <c r="L12" s="56" t="n">
        <f aca="false">IF(OR(E12=1,A12&lt;=Inputs!$C$15),0,MAX(Inputs!$C$8*I12-(F12+G12+H12+J12-K12),0))</f>
        <v>0</v>
      </c>
      <c r="M12" s="56" t="n">
        <f aca="false">L12*INDEX(Rates!$B$2:$C$101,C12+1,IF(Inputs!$C$5="Male",1,2))/1000/12*Inputs!$C$16</f>
        <v>0</v>
      </c>
      <c r="N12" s="56" t="n">
        <f aca="false">IF($V$1=1,MAX(F12+G12+H12+J12-K12-M12,0)*Inputs!$C$22/12,0)</f>
        <v>163.222074943891</v>
      </c>
      <c r="O12" s="56" t="n">
        <f aca="false">IF(AND(MOD(A12,12)=0,B12&gt;=Inputs!$C$18),MAX(F12+G12+H12+J12-K12-M12-N12,0)*Inputs!$C$17,0)</f>
        <v>0</v>
      </c>
      <c r="P12" s="56" t="n">
        <f aca="false">F12+G12+H12+J12-K12-M12-N12+O12</f>
        <v>24320.0891666397</v>
      </c>
      <c r="Q12" s="56" t="n">
        <f aca="false">IF(OR(E12=1,P12&lt;=0),0,P12)</f>
        <v>24320.0891666397</v>
      </c>
      <c r="R12" s="15" t="n">
        <f aca="false">IF(OR(E12=1,AND(P12&lt;=0,I12&gt;0)),1,0)</f>
        <v>0</v>
      </c>
      <c r="S12" s="15" t="n">
        <f aca="false">IF(L12&gt;0,1,0)</f>
        <v>0</v>
      </c>
    </row>
    <row r="13" customFormat="false" ht="15" hidden="false" customHeight="false" outlineLevel="0" collapsed="false">
      <c r="A13" s="15" t="n">
        <v>12</v>
      </c>
      <c r="B13" s="15" t="n">
        <f aca="false">INT((A13-1)/12)+1</f>
        <v>1</v>
      </c>
      <c r="C13" s="15" t="n">
        <f aca="false">MIN(Inputs!$C$4+B13-1,99)</f>
        <v>74</v>
      </c>
      <c r="D13" s="55" t="n">
        <f aca="false">Inputs!$C$31</f>
        <v>0.08</v>
      </c>
      <c r="E13" s="15" t="n">
        <f aca="false">R12</f>
        <v>0</v>
      </c>
      <c r="F13" s="56" t="n">
        <f aca="false">Q12</f>
        <v>24320.0891666397</v>
      </c>
      <c r="G13" s="56" t="n">
        <f aca="false">IF(AND(MOD(A13-1,12)=0,B13&lt;=Inputs!$C$7,E13=0),Inputs!$C$6,0)</f>
        <v>0</v>
      </c>
      <c r="H13" s="56" t="n">
        <f aca="false">IF(B13=1,G13*Inputs!$C$9,0)</f>
        <v>0</v>
      </c>
      <c r="I13" s="56" t="n">
        <f aca="false">I12+G13</f>
        <v>24000</v>
      </c>
      <c r="J13" s="56" t="n">
        <f aca="false">(F13+G13+H13)*((1+D13)^(1/12)-1)</f>
        <v>156.476185976128</v>
      </c>
      <c r="K13" s="56" t="n">
        <f aca="false">(F13+G13+H13+J13)*(Inputs!$C$14+IF(B13&lt;=10,Inputs!$C$12,Inputs!$C$13))/12</f>
        <v>50.9928444846163</v>
      </c>
      <c r="L13" s="56" t="n">
        <f aca="false">IF(OR(E13=1,A13&lt;=Inputs!$C$15),0,MAX(Inputs!$C$8*I13-(F13+G13+H13+J13-K13),0))</f>
        <v>0</v>
      </c>
      <c r="M13" s="56" t="n">
        <f aca="false">L13*INDEX(Rates!$B$2:$C$101,C13+1,IF(Inputs!$C$5="Male",1,2))/1000/12*Inputs!$C$16</f>
        <v>0</v>
      </c>
      <c r="N13" s="56" t="n">
        <f aca="false">IF($V$1=1,MAX(F13+G13+H13+J13-K13-M13,0)*Inputs!$C$22/12,0)</f>
        <v>162.837150054208</v>
      </c>
      <c r="O13" s="56" t="n">
        <f aca="false">IF(AND(MOD(A13,12)=0,B13&gt;=Inputs!$C$18),MAX(F13+G13+H13+J13-K13-M13-N13,0)*Inputs!$C$17,0)</f>
        <v>0</v>
      </c>
      <c r="P13" s="56" t="n">
        <f aca="false">F13+G13+H13+J13-K13-M13-N13+O13</f>
        <v>24262.735358077</v>
      </c>
      <c r="Q13" s="56" t="n">
        <f aca="false">IF(OR(E13=1,P13&lt;=0),0,P13)</f>
        <v>24262.735358077</v>
      </c>
      <c r="R13" s="15" t="n">
        <f aca="false">IF(OR(E13=1,AND(P13&lt;=0,I13&gt;0)),1,0)</f>
        <v>0</v>
      </c>
      <c r="S13" s="15" t="n">
        <f aca="false">IF(L13&gt;0,1,0)</f>
        <v>0</v>
      </c>
    </row>
    <row r="14" customFormat="false" ht="15" hidden="false" customHeight="false" outlineLevel="0" collapsed="false">
      <c r="A14" s="15" t="n">
        <v>13</v>
      </c>
      <c r="B14" s="15" t="n">
        <f aca="false">INT((A14-1)/12)+1</f>
        <v>2</v>
      </c>
      <c r="C14" s="15" t="n">
        <f aca="false">MIN(Inputs!$C$4+B14-1,99)</f>
        <v>75</v>
      </c>
      <c r="D14" s="55" t="n">
        <f aca="false">Inputs!$C$31</f>
        <v>0.08</v>
      </c>
      <c r="E14" s="15" t="n">
        <f aca="false">R13</f>
        <v>0</v>
      </c>
      <c r="F14" s="56" t="n">
        <f aca="false">Q13</f>
        <v>24262.735358077</v>
      </c>
      <c r="G14" s="56" t="n">
        <f aca="false">IF(AND(MOD(A14-1,12)=0,B14&lt;=Inputs!$C$7,E14=0),Inputs!$C$6,0)</f>
        <v>24000</v>
      </c>
      <c r="H14" s="56" t="n">
        <f aca="false">IF(B14=1,G14*Inputs!$C$9,0)</f>
        <v>0</v>
      </c>
      <c r="I14" s="56" t="n">
        <f aca="false">I13+G14</f>
        <v>48000</v>
      </c>
      <c r="J14" s="56" t="n">
        <f aca="false">(F14+G14+H14)*((1+D14)^(1/12)-1)</f>
        <v>310.523892484995</v>
      </c>
      <c r="K14" s="56" t="n">
        <f aca="false">(F14+G14+H14+J14)*(Inputs!$C$14+IF(B14&lt;=10,Inputs!$C$12,Inputs!$C$13))/12</f>
        <v>101.194290105337</v>
      </c>
      <c r="L14" s="56" t="n">
        <f aca="false">IF(OR(E14=1,A14&lt;=Inputs!$C$15),0,MAX(Inputs!$C$8*I14-(F14+G14+H14+J14-K14),0))</f>
        <v>0</v>
      </c>
      <c r="M14" s="56" t="n">
        <f aca="false">L14*INDEX(Rates!$B$2:$C$101,C14+1,IF(Inputs!$C$5="Male",1,2))/1000/12*Inputs!$C$16</f>
        <v>0</v>
      </c>
      <c r="N14" s="56" t="n">
        <f aca="false">IF($V$1=1,MAX(F14+G14+H14+J14-K14-M14,0)*Inputs!$C$22/12,0)</f>
        <v>323.147099736378</v>
      </c>
      <c r="O14" s="56" t="n">
        <f aca="false">IF(AND(MOD(A14,12)=0,B14&gt;=Inputs!$C$18),MAX(F14+G14+H14+J14-K14-M14-N14,0)*Inputs!$C$17,0)</f>
        <v>0</v>
      </c>
      <c r="P14" s="56" t="n">
        <f aca="false">F14+G14+H14+J14-K14-M14-N14+O14</f>
        <v>48148.9178607203</v>
      </c>
      <c r="Q14" s="56" t="n">
        <f aca="false">IF(OR(E14=1,P14&lt;=0),0,P14)</f>
        <v>48148.9178607203</v>
      </c>
      <c r="R14" s="15" t="n">
        <f aca="false">IF(OR(E14=1,AND(P14&lt;=0,I14&gt;0)),1,0)</f>
        <v>0</v>
      </c>
      <c r="S14" s="15" t="n">
        <f aca="false">IF(L14&gt;0,1,0)</f>
        <v>0</v>
      </c>
    </row>
    <row r="15" customFormat="false" ht="15" hidden="false" customHeight="false" outlineLevel="0" collapsed="false">
      <c r="A15" s="15" t="n">
        <v>14</v>
      </c>
      <c r="B15" s="15" t="n">
        <f aca="false">INT((A15-1)/12)+1</f>
        <v>2</v>
      </c>
      <c r="C15" s="15" t="n">
        <f aca="false">MIN(Inputs!$C$4+B15-1,99)</f>
        <v>75</v>
      </c>
      <c r="D15" s="55" t="n">
        <f aca="false">Inputs!$C$31</f>
        <v>0.08</v>
      </c>
      <c r="E15" s="15" t="n">
        <f aca="false">R14</f>
        <v>0</v>
      </c>
      <c r="F15" s="56" t="n">
        <f aca="false">Q14</f>
        <v>48148.9178607203</v>
      </c>
      <c r="G15" s="56" t="n">
        <f aca="false">IF(AND(MOD(A15-1,12)=0,B15&lt;=Inputs!$C$7,E15=0),Inputs!$C$6,0)</f>
        <v>0</v>
      </c>
      <c r="H15" s="56" t="n">
        <f aca="false">IF(B15=1,G15*Inputs!$C$9,0)</f>
        <v>0</v>
      </c>
      <c r="I15" s="56" t="n">
        <f aca="false">I14+G15</f>
        <v>48000</v>
      </c>
      <c r="J15" s="56" t="n">
        <f aca="false">(F15+G15+H15)*((1+D15)^(1/12)-1)</f>
        <v>309.791587279956</v>
      </c>
      <c r="K15" s="56" t="n">
        <f aca="false">(F15+G15+H15+J15)*(Inputs!$C$14+IF(B15&lt;=10,Inputs!$C$12,Inputs!$C$13))/12</f>
        <v>100.955644683334</v>
      </c>
      <c r="L15" s="56" t="n">
        <f aca="false">IF(OR(E15=1,A15&lt;=Inputs!$C$15),0,MAX(Inputs!$C$8*I15-(F15+G15+H15+J15-K15),0))</f>
        <v>0</v>
      </c>
      <c r="M15" s="56" t="n">
        <f aca="false">L15*INDEX(Rates!$B$2:$C$101,C15+1,IF(Inputs!$C$5="Male",1,2))/1000/12*Inputs!$C$16</f>
        <v>0</v>
      </c>
      <c r="N15" s="56" t="n">
        <f aca="false">IF($V$1=1,MAX(F15+G15+H15+J15-K15-M15,0)*Inputs!$C$22/12,0)</f>
        <v>322.385025355446</v>
      </c>
      <c r="O15" s="56" t="n">
        <f aca="false">IF(AND(MOD(A15,12)=0,B15&gt;=Inputs!$C$18),MAX(F15+G15+H15+J15-K15-M15-N15,0)*Inputs!$C$17,0)</f>
        <v>0</v>
      </c>
      <c r="P15" s="56" t="n">
        <f aca="false">F15+G15+H15+J15-K15-M15-N15+O15</f>
        <v>48035.3687779614</v>
      </c>
      <c r="Q15" s="56" t="n">
        <f aca="false">IF(OR(E15=1,P15&lt;=0),0,P15)</f>
        <v>48035.3687779614</v>
      </c>
      <c r="R15" s="15" t="n">
        <f aca="false">IF(OR(E15=1,AND(P15&lt;=0,I15&gt;0)),1,0)</f>
        <v>0</v>
      </c>
      <c r="S15" s="15" t="n">
        <f aca="false">IF(L15&gt;0,1,0)</f>
        <v>0</v>
      </c>
    </row>
    <row r="16" customFormat="false" ht="15" hidden="false" customHeight="false" outlineLevel="0" collapsed="false">
      <c r="A16" s="15" t="n">
        <v>15</v>
      </c>
      <c r="B16" s="15" t="n">
        <f aca="false">INT((A16-1)/12)+1</f>
        <v>2</v>
      </c>
      <c r="C16" s="15" t="n">
        <f aca="false">MIN(Inputs!$C$4+B16-1,99)</f>
        <v>75</v>
      </c>
      <c r="D16" s="55" t="n">
        <f aca="false">Inputs!$C$31</f>
        <v>0.08</v>
      </c>
      <c r="E16" s="15" t="n">
        <f aca="false">R15</f>
        <v>0</v>
      </c>
      <c r="F16" s="56" t="n">
        <f aca="false">Q15</f>
        <v>48035.3687779614</v>
      </c>
      <c r="G16" s="56" t="n">
        <f aca="false">IF(AND(MOD(A16-1,12)=0,B16&lt;=Inputs!$C$7,E16=0),Inputs!$C$6,0)</f>
        <v>0</v>
      </c>
      <c r="H16" s="56" t="n">
        <f aca="false">IF(B16=1,G16*Inputs!$C$9,0)</f>
        <v>0</v>
      </c>
      <c r="I16" s="56" t="n">
        <f aca="false">I15+G16</f>
        <v>48000</v>
      </c>
      <c r="J16" s="56" t="n">
        <f aca="false">(F16+G16+H16)*((1+D16)^(1/12)-1)</f>
        <v>309.061009062523</v>
      </c>
      <c r="K16" s="56" t="n">
        <f aca="false">(F16+G16+H16+J16)*(Inputs!$C$14+IF(B16&lt;=10,Inputs!$C$12,Inputs!$C$13))/12</f>
        <v>100.7175620563</v>
      </c>
      <c r="L16" s="56" t="n">
        <f aca="false">IF(OR(E16=1,A16&lt;=Inputs!$C$15),0,MAX(Inputs!$C$8*I16-(F16+G16+H16+J16-K16),0))</f>
        <v>0</v>
      </c>
      <c r="M16" s="56" t="n">
        <f aca="false">L16*INDEX(Rates!$B$2:$C$101,C16+1,IF(Inputs!$C$5="Male",1,2))/1000/12*Inputs!$C$16</f>
        <v>0</v>
      </c>
      <c r="N16" s="56" t="n">
        <f aca="false">IF($V$1=1,MAX(F16+G16+H16+J16-K16-M16,0)*Inputs!$C$22/12,0)</f>
        <v>321.624748166451</v>
      </c>
      <c r="O16" s="56" t="n">
        <f aca="false">IF(AND(MOD(A16,12)=0,B16&gt;=Inputs!$C$18),MAX(F16+G16+H16+J16-K16-M16-N16,0)*Inputs!$C$17,0)</f>
        <v>0</v>
      </c>
      <c r="P16" s="56" t="n">
        <f aca="false">F16+G16+H16+J16-K16-M16-N16+O16</f>
        <v>47922.0874768012</v>
      </c>
      <c r="Q16" s="56" t="n">
        <f aca="false">IF(OR(E16=1,P16&lt;=0),0,P16)</f>
        <v>47922.0874768012</v>
      </c>
      <c r="R16" s="15" t="n">
        <f aca="false">IF(OR(E16=1,AND(P16&lt;=0,I16&gt;0)),1,0)</f>
        <v>0</v>
      </c>
      <c r="S16" s="15" t="n">
        <f aca="false">IF(L16&gt;0,1,0)</f>
        <v>0</v>
      </c>
    </row>
    <row r="17" customFormat="false" ht="15" hidden="false" customHeight="false" outlineLevel="0" collapsed="false">
      <c r="A17" s="15" t="n">
        <v>16</v>
      </c>
      <c r="B17" s="15" t="n">
        <f aca="false">INT((A17-1)/12)+1</f>
        <v>2</v>
      </c>
      <c r="C17" s="15" t="n">
        <f aca="false">MIN(Inputs!$C$4+B17-1,99)</f>
        <v>75</v>
      </c>
      <c r="D17" s="55" t="n">
        <f aca="false">Inputs!$C$31</f>
        <v>0.08</v>
      </c>
      <c r="E17" s="15" t="n">
        <f aca="false">R16</f>
        <v>0</v>
      </c>
      <c r="F17" s="56" t="n">
        <f aca="false">Q16</f>
        <v>47922.0874768012</v>
      </c>
      <c r="G17" s="56" t="n">
        <f aca="false">IF(AND(MOD(A17-1,12)=0,B17&lt;=Inputs!$C$7,E17=0),Inputs!$C$6,0)</f>
        <v>0</v>
      </c>
      <c r="H17" s="56" t="n">
        <f aca="false">IF(B17=1,G17*Inputs!$C$9,0)</f>
        <v>0</v>
      </c>
      <c r="I17" s="56" t="n">
        <f aca="false">I16+G17</f>
        <v>48000</v>
      </c>
      <c r="J17" s="56" t="n">
        <f aca="false">(F17+G17+H17)*((1+D17)^(1/12)-1)</f>
        <v>308.332153759957</v>
      </c>
      <c r="K17" s="56" t="n">
        <f aca="false">(F17+G17+H17+J17)*(Inputs!$C$14+IF(B17&lt;=10,Inputs!$C$12,Inputs!$C$13))/12</f>
        <v>100.480040897002</v>
      </c>
      <c r="L17" s="56" t="n">
        <f aca="false">IF(OR(E17=1,A17&lt;=Inputs!$C$15),0,MAX(Inputs!$C$8*I17-(F17+G17+H17+J17-K17),0))</f>
        <v>0</v>
      </c>
      <c r="M17" s="56" t="n">
        <f aca="false">L17*INDEX(Rates!$B$2:$C$101,C17+1,IF(Inputs!$C$5="Male",1,2))/1000/12*Inputs!$C$16</f>
        <v>0</v>
      </c>
      <c r="N17" s="56" t="n">
        <f aca="false">IF($V$1=1,MAX(F17+G17+H17+J17-K17-M17,0)*Inputs!$C$22/12,0)</f>
        <v>320.866263931094</v>
      </c>
      <c r="O17" s="56" t="n">
        <f aca="false">IF(AND(MOD(A17,12)=0,B17&gt;=Inputs!$C$18),MAX(F17+G17+H17+J17-K17-M17-N17,0)*Inputs!$C$17,0)</f>
        <v>0</v>
      </c>
      <c r="P17" s="56" t="n">
        <f aca="false">F17+G17+H17+J17-K17-M17-N17+O17</f>
        <v>47809.0733257331</v>
      </c>
      <c r="Q17" s="56" t="n">
        <f aca="false">IF(OR(E17=1,P17&lt;=0),0,P17)</f>
        <v>47809.0733257331</v>
      </c>
      <c r="R17" s="15" t="n">
        <f aca="false">IF(OR(E17=1,AND(P17&lt;=0,I17&gt;0)),1,0)</f>
        <v>0</v>
      </c>
      <c r="S17" s="15" t="n">
        <f aca="false">IF(L17&gt;0,1,0)</f>
        <v>0</v>
      </c>
    </row>
    <row r="18" customFormat="false" ht="15" hidden="false" customHeight="false" outlineLevel="0" collapsed="false">
      <c r="A18" s="15" t="n">
        <v>17</v>
      </c>
      <c r="B18" s="15" t="n">
        <f aca="false">INT((A18-1)/12)+1</f>
        <v>2</v>
      </c>
      <c r="C18" s="15" t="n">
        <f aca="false">MIN(Inputs!$C$4+B18-1,99)</f>
        <v>75</v>
      </c>
      <c r="D18" s="55" t="n">
        <f aca="false">Inputs!$C$31</f>
        <v>0.08</v>
      </c>
      <c r="E18" s="15" t="n">
        <f aca="false">R17</f>
        <v>0</v>
      </c>
      <c r="F18" s="56" t="n">
        <f aca="false">Q17</f>
        <v>47809.0733257331</v>
      </c>
      <c r="G18" s="56" t="n">
        <f aca="false">IF(AND(MOD(A18-1,12)=0,B18&lt;=Inputs!$C$7,E18=0),Inputs!$C$6,0)</f>
        <v>0</v>
      </c>
      <c r="H18" s="56" t="n">
        <f aca="false">IF(B18=1,G18*Inputs!$C$9,0)</f>
        <v>0</v>
      </c>
      <c r="I18" s="56" t="n">
        <f aca="false">I17+G18</f>
        <v>48000</v>
      </c>
      <c r="J18" s="56" t="n">
        <f aca="false">(F18+G18+H18)*((1+D18)^(1/12)-1)</f>
        <v>307.605017309128</v>
      </c>
      <c r="K18" s="56" t="n">
        <f aca="false">(F18+G18+H18+J18)*(Inputs!$C$14+IF(B18&lt;=10,Inputs!$C$12,Inputs!$C$13))/12</f>
        <v>100.243079881338</v>
      </c>
      <c r="L18" s="56" t="n">
        <f aca="false">IF(OR(E18=1,A18&lt;=Inputs!$C$15),0,MAX(Inputs!$C$8*I18-(F18+G18+H18+J18-K18),0))</f>
        <v>0</v>
      </c>
      <c r="M18" s="56" t="n">
        <f aca="false">L18*INDEX(Rates!$B$2:$C$101,C18+1,IF(Inputs!$C$5="Male",1,2))/1000/12*Inputs!$C$16</f>
        <v>0</v>
      </c>
      <c r="N18" s="56" t="n">
        <f aca="false">IF($V$1=1,MAX(F18+G18+H18+J18-K18-M18,0)*Inputs!$C$22/12,0)</f>
        <v>320.109568421072</v>
      </c>
      <c r="O18" s="56" t="n">
        <f aca="false">IF(AND(MOD(A18,12)=0,B18&gt;=Inputs!$C$18),MAX(F18+G18+H18+J18-K18-M18-N18,0)*Inputs!$C$17,0)</f>
        <v>0</v>
      </c>
      <c r="P18" s="56" t="n">
        <f aca="false">F18+G18+H18+J18-K18-M18-N18+O18</f>
        <v>47696.3256947398</v>
      </c>
      <c r="Q18" s="56" t="n">
        <f aca="false">IF(OR(E18=1,P18&lt;=0),0,P18)</f>
        <v>47696.3256947398</v>
      </c>
      <c r="R18" s="15" t="n">
        <f aca="false">IF(OR(E18=1,AND(P18&lt;=0,I18&gt;0)),1,0)</f>
        <v>0</v>
      </c>
      <c r="S18" s="15" t="n">
        <f aca="false">IF(L18&gt;0,1,0)</f>
        <v>0</v>
      </c>
    </row>
    <row r="19" customFormat="false" ht="15" hidden="false" customHeight="false" outlineLevel="0" collapsed="false">
      <c r="A19" s="15" t="n">
        <v>18</v>
      </c>
      <c r="B19" s="15" t="n">
        <f aca="false">INT((A19-1)/12)+1</f>
        <v>2</v>
      </c>
      <c r="C19" s="15" t="n">
        <f aca="false">MIN(Inputs!$C$4+B19-1,99)</f>
        <v>75</v>
      </c>
      <c r="D19" s="55" t="n">
        <f aca="false">Inputs!$C$31</f>
        <v>0.08</v>
      </c>
      <c r="E19" s="15" t="n">
        <f aca="false">R18</f>
        <v>0</v>
      </c>
      <c r="F19" s="56" t="n">
        <f aca="false">Q18</f>
        <v>47696.3256947398</v>
      </c>
      <c r="G19" s="56" t="n">
        <f aca="false">IF(AND(MOD(A19-1,12)=0,B19&lt;=Inputs!$C$7,E19=0),Inputs!$C$6,0)</f>
        <v>0</v>
      </c>
      <c r="H19" s="56" t="n">
        <f aca="false">IF(B19=1,G19*Inputs!$C$9,0)</f>
        <v>0</v>
      </c>
      <c r="I19" s="56" t="n">
        <f aca="false">I18+G19</f>
        <v>48000</v>
      </c>
      <c r="J19" s="56" t="n">
        <f aca="false">(F19+G19+H19)*((1+D19)^(1/12)-1)</f>
        <v>306.879595656486</v>
      </c>
      <c r="K19" s="56" t="n">
        <f aca="false">(F19+G19+H19+J19)*(Inputs!$C$14+IF(B19&lt;=10,Inputs!$C$12,Inputs!$C$13))/12</f>
        <v>100.006677688326</v>
      </c>
      <c r="L19" s="56" t="n">
        <f aca="false">IF(OR(E19=1,A19&lt;=Inputs!$C$15),0,MAX(Inputs!$C$8*I19-(F19+G19+H19+J19-K19),0))</f>
        <v>0</v>
      </c>
      <c r="M19" s="56" t="n">
        <f aca="false">L19*INDEX(Rates!$B$2:$C$101,C19+1,IF(Inputs!$C$5="Male",1,2))/1000/12*Inputs!$C$16</f>
        <v>0</v>
      </c>
      <c r="N19" s="56" t="n">
        <f aca="false">IF($V$1=1,MAX(F19+G19+H19+J19-K19-M19,0)*Inputs!$C$22/12,0)</f>
        <v>319.354657418053</v>
      </c>
      <c r="O19" s="56" t="n">
        <f aca="false">IF(AND(MOD(A19,12)=0,B19&gt;=Inputs!$C$18),MAX(F19+G19+H19+J19-K19-M19-N19,0)*Inputs!$C$17,0)</f>
        <v>0</v>
      </c>
      <c r="P19" s="56" t="n">
        <f aca="false">F19+G19+H19+J19-K19-M19-N19+O19</f>
        <v>47583.8439552899</v>
      </c>
      <c r="Q19" s="56" t="n">
        <f aca="false">IF(OR(E19=1,P19&lt;=0),0,P19)</f>
        <v>47583.8439552899</v>
      </c>
      <c r="R19" s="15" t="n">
        <f aca="false">IF(OR(E19=1,AND(P19&lt;=0,I19&gt;0)),1,0)</f>
        <v>0</v>
      </c>
      <c r="S19" s="15" t="n">
        <f aca="false">IF(L19&gt;0,1,0)</f>
        <v>0</v>
      </c>
    </row>
    <row r="20" customFormat="false" ht="15" hidden="false" customHeight="false" outlineLevel="0" collapsed="false">
      <c r="A20" s="15" t="n">
        <v>19</v>
      </c>
      <c r="B20" s="15" t="n">
        <f aca="false">INT((A20-1)/12)+1</f>
        <v>2</v>
      </c>
      <c r="C20" s="15" t="n">
        <f aca="false">MIN(Inputs!$C$4+B20-1,99)</f>
        <v>75</v>
      </c>
      <c r="D20" s="55" t="n">
        <f aca="false">Inputs!$C$31</f>
        <v>0.08</v>
      </c>
      <c r="E20" s="15" t="n">
        <f aca="false">R19</f>
        <v>0</v>
      </c>
      <c r="F20" s="56" t="n">
        <f aca="false">Q19</f>
        <v>47583.8439552899</v>
      </c>
      <c r="G20" s="56" t="n">
        <f aca="false">IF(AND(MOD(A20-1,12)=0,B20&lt;=Inputs!$C$7,E20=0),Inputs!$C$6,0)</f>
        <v>0</v>
      </c>
      <c r="H20" s="56" t="n">
        <f aca="false">IF(B20=1,G20*Inputs!$C$9,0)</f>
        <v>0</v>
      </c>
      <c r="I20" s="56" t="n">
        <f aca="false">I19+G20</f>
        <v>48000</v>
      </c>
      <c r="J20" s="56" t="n">
        <f aca="false">(F20+G20+H20)*((1+D20)^(1/12)-1)</f>
        <v>306.15588475804</v>
      </c>
      <c r="K20" s="56" t="n">
        <f aca="false">(F20+G20+H20+J20)*(Inputs!$C$14+IF(B20&lt;=10,Inputs!$C$12,Inputs!$C$13))/12</f>
        <v>99.7708330000999</v>
      </c>
      <c r="L20" s="56" t="n">
        <f aca="false">IF(OR(E20=1,A20&lt;=Inputs!$C$15),0,MAX(Inputs!$C$8*I20-(F20+G20+H20+J20-K20),0))</f>
        <v>0</v>
      </c>
      <c r="M20" s="56" t="n">
        <f aca="false">L20*INDEX(Rates!$B$2:$C$101,C20+1,IF(Inputs!$C$5="Male",1,2))/1000/12*Inputs!$C$16</f>
        <v>0</v>
      </c>
      <c r="N20" s="56" t="n">
        <f aca="false">IF($V$1=1,MAX(F20+G20+H20+J20-K20-M20,0)*Inputs!$C$22/12,0)</f>
        <v>318.601526713652</v>
      </c>
      <c r="O20" s="56" t="n">
        <f aca="false">IF(AND(MOD(A20,12)=0,B20&gt;=Inputs!$C$18),MAX(F20+G20+H20+J20-K20-M20-N20,0)*Inputs!$C$17,0)</f>
        <v>0</v>
      </c>
      <c r="P20" s="56" t="n">
        <f aca="false">F20+G20+H20+J20-K20-M20-N20+O20</f>
        <v>47471.6274803342</v>
      </c>
      <c r="Q20" s="56" t="n">
        <f aca="false">IF(OR(E20=1,P20&lt;=0),0,P20)</f>
        <v>47471.6274803342</v>
      </c>
      <c r="R20" s="15" t="n">
        <f aca="false">IF(OR(E20=1,AND(P20&lt;=0,I20&gt;0)),1,0)</f>
        <v>0</v>
      </c>
      <c r="S20" s="15" t="n">
        <f aca="false">IF(L20&gt;0,1,0)</f>
        <v>0</v>
      </c>
    </row>
    <row r="21" customFormat="false" ht="15" hidden="false" customHeight="false" outlineLevel="0" collapsed="false">
      <c r="A21" s="15" t="n">
        <v>20</v>
      </c>
      <c r="B21" s="15" t="n">
        <f aca="false">INT((A21-1)/12)+1</f>
        <v>2</v>
      </c>
      <c r="C21" s="15" t="n">
        <f aca="false">MIN(Inputs!$C$4+B21-1,99)</f>
        <v>75</v>
      </c>
      <c r="D21" s="55" t="n">
        <f aca="false">Inputs!$C$31</f>
        <v>0.08</v>
      </c>
      <c r="E21" s="15" t="n">
        <f aca="false">R20</f>
        <v>0</v>
      </c>
      <c r="F21" s="56" t="n">
        <f aca="false">Q20</f>
        <v>47471.6274803342</v>
      </c>
      <c r="G21" s="56" t="n">
        <f aca="false">IF(AND(MOD(A21-1,12)=0,B21&lt;=Inputs!$C$7,E21=0),Inputs!$C$6,0)</f>
        <v>0</v>
      </c>
      <c r="H21" s="56" t="n">
        <f aca="false">IF(B21=1,G21*Inputs!$C$9,0)</f>
        <v>0</v>
      </c>
      <c r="I21" s="56" t="n">
        <f aca="false">I20+G21</f>
        <v>48000</v>
      </c>
      <c r="J21" s="56" t="n">
        <f aca="false">(F21+G21+H21)*((1+D21)^(1/12)-1)</f>
        <v>305.433880579336</v>
      </c>
      <c r="K21" s="56" t="n">
        <f aca="false">(F21+G21+H21+J21)*(Inputs!$C$14+IF(B21&lt;=10,Inputs!$C$12,Inputs!$C$13))/12</f>
        <v>99.5355445019032</v>
      </c>
      <c r="L21" s="56" t="n">
        <f aca="false">IF(OR(E21=1,A21&lt;=Inputs!$C$15),0,MAX(Inputs!$C$8*I21-(F21+G21+H21+J21-K21),0))</f>
        <v>0</v>
      </c>
      <c r="M21" s="56" t="n">
        <f aca="false">L21*INDEX(Rates!$B$2:$C$101,C21+1,IF(Inputs!$C$5="Male",1,2))/1000/12*Inputs!$C$16</f>
        <v>0</v>
      </c>
      <c r="N21" s="56" t="n">
        <f aca="false">IF($V$1=1,MAX(F21+G21+H21+J21-K21-M21,0)*Inputs!$C$22/12,0)</f>
        <v>317.850172109411</v>
      </c>
      <c r="O21" s="56" t="n">
        <f aca="false">IF(AND(MOD(A21,12)=0,B21&gt;=Inputs!$C$18),MAX(F21+G21+H21+J21-K21-M21-N21,0)*Inputs!$C$17,0)</f>
        <v>0</v>
      </c>
      <c r="P21" s="56" t="n">
        <f aca="false">F21+G21+H21+J21-K21-M21-N21+O21</f>
        <v>47359.6756443022</v>
      </c>
      <c r="Q21" s="56" t="n">
        <f aca="false">IF(OR(E21=1,P21&lt;=0),0,P21)</f>
        <v>47359.6756443022</v>
      </c>
      <c r="R21" s="15" t="n">
        <f aca="false">IF(OR(E21=1,AND(P21&lt;=0,I21&gt;0)),1,0)</f>
        <v>0</v>
      </c>
      <c r="S21" s="15" t="n">
        <f aca="false">IF(L21&gt;0,1,0)</f>
        <v>0</v>
      </c>
    </row>
    <row r="22" customFormat="false" ht="15" hidden="false" customHeight="false" outlineLevel="0" collapsed="false">
      <c r="A22" s="15" t="n">
        <v>21</v>
      </c>
      <c r="B22" s="15" t="n">
        <f aca="false">INT((A22-1)/12)+1</f>
        <v>2</v>
      </c>
      <c r="C22" s="15" t="n">
        <f aca="false">MIN(Inputs!$C$4+B22-1,99)</f>
        <v>75</v>
      </c>
      <c r="D22" s="55" t="n">
        <f aca="false">Inputs!$C$31</f>
        <v>0.08</v>
      </c>
      <c r="E22" s="15" t="n">
        <f aca="false">R21</f>
        <v>0</v>
      </c>
      <c r="F22" s="56" t="n">
        <f aca="false">Q21</f>
        <v>47359.6756443022</v>
      </c>
      <c r="G22" s="56" t="n">
        <f aca="false">IF(AND(MOD(A22-1,12)=0,B22&lt;=Inputs!$C$7,E22=0),Inputs!$C$6,0)</f>
        <v>0</v>
      </c>
      <c r="H22" s="56" t="n">
        <f aca="false">IF(B22=1,G22*Inputs!$C$9,0)</f>
        <v>0</v>
      </c>
      <c r="I22" s="56" t="n">
        <f aca="false">I21+G22</f>
        <v>48000</v>
      </c>
      <c r="J22" s="56" t="n">
        <f aca="false">(F22+G22+H22)*((1+D22)^(1/12)-1)</f>
        <v>304.713579095437</v>
      </c>
      <c r="K22" s="56" t="n">
        <f aca="false">(F22+G22+H22+J22)*(Inputs!$C$14+IF(B22&lt;=10,Inputs!$C$12,Inputs!$C$13))/12</f>
        <v>99.3008108820784</v>
      </c>
      <c r="L22" s="56" t="n">
        <f aca="false">IF(OR(E22=1,A22&lt;=Inputs!$C$15),0,MAX(Inputs!$C$8*I22-(F22+G22+H22+J22-K22),0))</f>
        <v>0</v>
      </c>
      <c r="M22" s="56" t="n">
        <f aca="false">L22*INDEX(Rates!$B$2:$C$101,C22+1,IF(Inputs!$C$5="Male",1,2))/1000/12*Inputs!$C$16</f>
        <v>0</v>
      </c>
      <c r="N22" s="56" t="n">
        <f aca="false">IF($V$1=1,MAX(F22+G22+H22+J22-K22-M22,0)*Inputs!$C$22/12,0)</f>
        <v>317.10058941677</v>
      </c>
      <c r="O22" s="56" t="n">
        <f aca="false">IF(AND(MOD(A22,12)=0,B22&gt;=Inputs!$C$18),MAX(F22+G22+H22+J22-K22-M22-N22,0)*Inputs!$C$17,0)</f>
        <v>0</v>
      </c>
      <c r="P22" s="56" t="n">
        <f aca="false">F22+G22+H22+J22-K22-M22-N22+O22</f>
        <v>47247.9878230988</v>
      </c>
      <c r="Q22" s="56" t="n">
        <f aca="false">IF(OR(E22=1,P22&lt;=0),0,P22)</f>
        <v>47247.9878230988</v>
      </c>
      <c r="R22" s="15" t="n">
        <f aca="false">IF(OR(E22=1,AND(P22&lt;=0,I22&gt;0)),1,0)</f>
        <v>0</v>
      </c>
      <c r="S22" s="15" t="n">
        <f aca="false">IF(L22&gt;0,1,0)</f>
        <v>0</v>
      </c>
    </row>
    <row r="23" customFormat="false" ht="15" hidden="false" customHeight="false" outlineLevel="0" collapsed="false">
      <c r="A23" s="15" t="n">
        <v>22</v>
      </c>
      <c r="B23" s="15" t="n">
        <f aca="false">INT((A23-1)/12)+1</f>
        <v>2</v>
      </c>
      <c r="C23" s="15" t="n">
        <f aca="false">MIN(Inputs!$C$4+B23-1,99)</f>
        <v>75</v>
      </c>
      <c r="D23" s="55" t="n">
        <f aca="false">Inputs!$C$31</f>
        <v>0.08</v>
      </c>
      <c r="E23" s="15" t="n">
        <f aca="false">R22</f>
        <v>0</v>
      </c>
      <c r="F23" s="56" t="n">
        <f aca="false">Q22</f>
        <v>47247.9878230988</v>
      </c>
      <c r="G23" s="56" t="n">
        <f aca="false">IF(AND(MOD(A23-1,12)=0,B23&lt;=Inputs!$C$7,E23=0),Inputs!$C$6,0)</f>
        <v>0</v>
      </c>
      <c r="H23" s="56" t="n">
        <f aca="false">IF(B23=1,G23*Inputs!$C$9,0)</f>
        <v>0</v>
      </c>
      <c r="I23" s="56" t="n">
        <f aca="false">I22+G23</f>
        <v>48000</v>
      </c>
      <c r="J23" s="56" t="n">
        <f aca="false">(F23+G23+H23)*((1+D23)^(1/12)-1)</f>
        <v>303.994976290893</v>
      </c>
      <c r="K23" s="56" t="n">
        <f aca="false">(F23+G23+H23+J23)*(Inputs!$C$14+IF(B23&lt;=10,Inputs!$C$12,Inputs!$C$13))/12</f>
        <v>99.0666308320619</v>
      </c>
      <c r="L23" s="56" t="n">
        <f aca="false">IF(OR(E23=1,A23&lt;=Inputs!$C$15),0,MAX(Inputs!$C$8*I23-(F23+G23+H23+J23-K23),0))</f>
        <v>0</v>
      </c>
      <c r="M23" s="56" t="n">
        <f aca="false">L23*INDEX(Rates!$B$2:$C$101,C23+1,IF(Inputs!$C$5="Male",1,2))/1000/12*Inputs!$C$16</f>
        <v>0</v>
      </c>
      <c r="N23" s="56" t="n">
        <f aca="false">IF($V$1=1,MAX(F23+G23+H23+J23-K23-M23,0)*Inputs!$C$22/12,0)</f>
        <v>316.352774457051</v>
      </c>
      <c r="O23" s="56" t="n">
        <f aca="false">IF(AND(MOD(A23,12)=0,B23&gt;=Inputs!$C$18),MAX(F23+G23+H23+J23-K23-M23-N23,0)*Inputs!$C$17,0)</f>
        <v>0</v>
      </c>
      <c r="P23" s="56" t="n">
        <f aca="false">F23+G23+H23+J23-K23-M23-N23+O23</f>
        <v>47136.5633941006</v>
      </c>
      <c r="Q23" s="56" t="n">
        <f aca="false">IF(OR(E23=1,P23&lt;=0),0,P23)</f>
        <v>47136.5633941006</v>
      </c>
      <c r="R23" s="15" t="n">
        <f aca="false">IF(OR(E23=1,AND(P23&lt;=0,I23&gt;0)),1,0)</f>
        <v>0</v>
      </c>
      <c r="S23" s="15" t="n">
        <f aca="false">IF(L23&gt;0,1,0)</f>
        <v>0</v>
      </c>
    </row>
    <row r="24" customFormat="false" ht="15" hidden="false" customHeight="false" outlineLevel="0" collapsed="false">
      <c r="A24" s="15" t="n">
        <v>23</v>
      </c>
      <c r="B24" s="15" t="n">
        <f aca="false">INT((A24-1)/12)+1</f>
        <v>2</v>
      </c>
      <c r="C24" s="15" t="n">
        <f aca="false">MIN(Inputs!$C$4+B24-1,99)</f>
        <v>75</v>
      </c>
      <c r="D24" s="55" t="n">
        <f aca="false">Inputs!$C$31</f>
        <v>0.08</v>
      </c>
      <c r="E24" s="15" t="n">
        <f aca="false">R23</f>
        <v>0</v>
      </c>
      <c r="F24" s="56" t="n">
        <f aca="false">Q23</f>
        <v>47136.5633941006</v>
      </c>
      <c r="G24" s="56" t="n">
        <f aca="false">IF(AND(MOD(A24-1,12)=0,B24&lt;=Inputs!$C$7,E24=0),Inputs!$C$6,0)</f>
        <v>0</v>
      </c>
      <c r="H24" s="56" t="n">
        <f aca="false">IF(B24=1,G24*Inputs!$C$9,0)</f>
        <v>0</v>
      </c>
      <c r="I24" s="56" t="n">
        <f aca="false">I23+G24</f>
        <v>48000</v>
      </c>
      <c r="J24" s="56" t="n">
        <f aca="false">(F24+G24+H24)*((1+D24)^(1/12)-1)</f>
        <v>303.278068159729</v>
      </c>
      <c r="K24" s="56" t="n">
        <f aca="false">(F24+G24+H24+J24)*(Inputs!$C$14+IF(B24&lt;=10,Inputs!$C$12,Inputs!$C$13))/12</f>
        <v>98.8330030463756</v>
      </c>
      <c r="L24" s="56" t="n">
        <f aca="false">IF(OR(E24=1,A24&lt;=Inputs!$C$15),0,MAX(Inputs!$C$8*I24-(F24+G24+H24+J24-K24),0))</f>
        <v>0</v>
      </c>
      <c r="M24" s="56" t="n">
        <f aca="false">L24*INDEX(Rates!$B$2:$C$101,C24+1,IF(Inputs!$C$5="Male",1,2))/1000/12*Inputs!$C$16</f>
        <v>0</v>
      </c>
      <c r="N24" s="56" t="n">
        <f aca="false">IF($V$1=1,MAX(F24+G24+H24+J24-K24-M24,0)*Inputs!$C$22/12,0)</f>
        <v>315.606723061426</v>
      </c>
      <c r="O24" s="56" t="n">
        <f aca="false">IF(AND(MOD(A24,12)=0,B24&gt;=Inputs!$C$18),MAX(F24+G24+H24+J24-K24-M24-N24,0)*Inputs!$C$17,0)</f>
        <v>0</v>
      </c>
      <c r="P24" s="56" t="n">
        <f aca="false">F24+G24+H24+J24-K24-M24-N24+O24</f>
        <v>47025.4017361525</v>
      </c>
      <c r="Q24" s="56" t="n">
        <f aca="false">IF(OR(E24=1,P24&lt;=0),0,P24)</f>
        <v>47025.4017361525</v>
      </c>
      <c r="R24" s="15" t="n">
        <f aca="false">IF(OR(E24=1,AND(P24&lt;=0,I24&gt;0)),1,0)</f>
        <v>0</v>
      </c>
      <c r="S24" s="15" t="n">
        <f aca="false">IF(L24&gt;0,1,0)</f>
        <v>0</v>
      </c>
    </row>
    <row r="25" customFormat="false" ht="15" hidden="false" customHeight="false" outlineLevel="0" collapsed="false">
      <c r="A25" s="15" t="n">
        <v>24</v>
      </c>
      <c r="B25" s="15" t="n">
        <f aca="false">INT((A25-1)/12)+1</f>
        <v>2</v>
      </c>
      <c r="C25" s="15" t="n">
        <f aca="false">MIN(Inputs!$C$4+B25-1,99)</f>
        <v>75</v>
      </c>
      <c r="D25" s="55" t="n">
        <f aca="false">Inputs!$C$31</f>
        <v>0.08</v>
      </c>
      <c r="E25" s="15" t="n">
        <f aca="false">R24</f>
        <v>0</v>
      </c>
      <c r="F25" s="56" t="n">
        <f aca="false">Q24</f>
        <v>47025.4017361525</v>
      </c>
      <c r="G25" s="56" t="n">
        <f aca="false">IF(AND(MOD(A25-1,12)=0,B25&lt;=Inputs!$C$7,E25=0),Inputs!$C$6,0)</f>
        <v>0</v>
      </c>
      <c r="H25" s="56" t="n">
        <f aca="false">IF(B25=1,G25*Inputs!$C$9,0)</f>
        <v>0</v>
      </c>
      <c r="I25" s="56" t="n">
        <f aca="false">I24+G25</f>
        <v>48000</v>
      </c>
      <c r="J25" s="56" t="n">
        <f aca="false">(F25+G25+H25)*((1+D25)^(1/12)-1)</f>
        <v>302.562850705413</v>
      </c>
      <c r="K25" s="56" t="n">
        <f aca="false">(F25+G25+H25+J25)*(Inputs!$C$14+IF(B25&lt;=10,Inputs!$C$12,Inputs!$C$13))/12</f>
        <v>98.5999262226206</v>
      </c>
      <c r="L25" s="56" t="n">
        <f aca="false">IF(OR(E25=1,A25&lt;=Inputs!$C$15),0,MAX(Inputs!$C$8*I25-(F25+G25+H25+J25-K25),0))</f>
        <v>0</v>
      </c>
      <c r="M25" s="56" t="n">
        <f aca="false">L25*INDEX(Rates!$B$2:$C$101,C25+1,IF(Inputs!$C$5="Male",1,2))/1000/12*Inputs!$C$16</f>
        <v>0</v>
      </c>
      <c r="N25" s="56" t="n">
        <f aca="false">IF($V$1=1,MAX(F25+G25+H25+J25-K25-M25,0)*Inputs!$C$22/12,0)</f>
        <v>314.862431070902</v>
      </c>
      <c r="O25" s="56" t="n">
        <f aca="false">IF(AND(MOD(A25,12)=0,B25&gt;=Inputs!$C$18),MAX(F25+G25+H25+J25-K25-M25-N25,0)*Inputs!$C$17,0)</f>
        <v>0</v>
      </c>
      <c r="P25" s="56" t="n">
        <f aca="false">F25+G25+H25+J25-K25-M25-N25+O25</f>
        <v>46914.5022295644</v>
      </c>
      <c r="Q25" s="56" t="n">
        <f aca="false">IF(OR(E25=1,P25&lt;=0),0,P25)</f>
        <v>46914.5022295644</v>
      </c>
      <c r="R25" s="15" t="n">
        <f aca="false">IF(OR(E25=1,AND(P25&lt;=0,I25&gt;0)),1,0)</f>
        <v>0</v>
      </c>
      <c r="S25" s="15" t="n">
        <f aca="false">IF(L25&gt;0,1,0)</f>
        <v>0</v>
      </c>
    </row>
    <row r="26" customFormat="false" ht="15" hidden="false" customHeight="false" outlineLevel="0" collapsed="false">
      <c r="A26" s="15" t="n">
        <v>25</v>
      </c>
      <c r="B26" s="15" t="n">
        <f aca="false">INT((A26-1)/12)+1</f>
        <v>3</v>
      </c>
      <c r="C26" s="15" t="n">
        <f aca="false">MIN(Inputs!$C$4+B26-1,99)</f>
        <v>76</v>
      </c>
      <c r="D26" s="55" t="n">
        <f aca="false">Inputs!$C$31</f>
        <v>0.08</v>
      </c>
      <c r="E26" s="15" t="n">
        <f aca="false">R25</f>
        <v>0</v>
      </c>
      <c r="F26" s="56" t="n">
        <f aca="false">Q25</f>
        <v>46914.5022295644</v>
      </c>
      <c r="G26" s="56" t="n">
        <f aca="false">IF(AND(MOD(A26-1,12)=0,B26&lt;=Inputs!$C$7,E26=0),Inputs!$C$6,0)</f>
        <v>24000</v>
      </c>
      <c r="H26" s="56" t="n">
        <f aca="false">IF(B26=1,G26*Inputs!$C$9,0)</f>
        <v>0</v>
      </c>
      <c r="I26" s="56" t="n">
        <f aca="false">I25+G26</f>
        <v>72000</v>
      </c>
      <c r="J26" s="56" t="n">
        <f aca="false">(F26+G26+H26)*((1+D26)^(1/12)-1)</f>
        <v>456.266042580923</v>
      </c>
      <c r="K26" s="56" t="n">
        <f aca="false">(F26+G26+H26+J26)*(Inputs!$C$14+IF(B26&lt;=10,Inputs!$C$12,Inputs!$C$13))/12</f>
        <v>148.689100566969</v>
      </c>
      <c r="L26" s="56" t="n">
        <f aca="false">IF(OR(E26=1,A26&lt;=Inputs!$C$15),0,MAX(Inputs!$C$8*I26-(F26+G26+H26+J26-K26),0))</f>
        <v>0</v>
      </c>
      <c r="M26" s="56" t="n">
        <f aca="false">L26*INDEX(Rates!$B$2:$C$101,C26+1,IF(Inputs!$C$5="Male",1,2))/1000/12*Inputs!$C$16</f>
        <v>0</v>
      </c>
      <c r="N26" s="56" t="n">
        <f aca="false">IF($V$1=1,MAX(F26+G26+H26+J26-K26-M26,0)*Inputs!$C$22/12,0)</f>
        <v>474.813861143856</v>
      </c>
      <c r="O26" s="56" t="n">
        <f aca="false">IF(AND(MOD(A26,12)=0,B26&gt;=Inputs!$C$18),MAX(F26+G26+H26+J26-K26-M26-N26,0)*Inputs!$C$17,0)</f>
        <v>0</v>
      </c>
      <c r="P26" s="56" t="n">
        <f aca="false">F26+G26+H26+J26-K26-M26-N26+O26</f>
        <v>70747.2653104345</v>
      </c>
      <c r="Q26" s="56" t="n">
        <f aca="false">IF(OR(E26=1,P26&lt;=0),0,P26)</f>
        <v>70747.2653104345</v>
      </c>
      <c r="R26" s="15" t="n">
        <f aca="false">IF(OR(E26=1,AND(P26&lt;=0,I26&gt;0)),1,0)</f>
        <v>0</v>
      </c>
      <c r="S26" s="15" t="n">
        <f aca="false">IF(L26&gt;0,1,0)</f>
        <v>0</v>
      </c>
    </row>
    <row r="27" customFormat="false" ht="15" hidden="false" customHeight="false" outlineLevel="0" collapsed="false">
      <c r="A27" s="15" t="n">
        <v>26</v>
      </c>
      <c r="B27" s="15" t="n">
        <f aca="false">INT((A27-1)/12)+1</f>
        <v>3</v>
      </c>
      <c r="C27" s="15" t="n">
        <f aca="false">MIN(Inputs!$C$4+B27-1,99)</f>
        <v>76</v>
      </c>
      <c r="D27" s="55" t="n">
        <f aca="false">Inputs!$C$31</f>
        <v>0.08</v>
      </c>
      <c r="E27" s="15" t="n">
        <f aca="false">R26</f>
        <v>0</v>
      </c>
      <c r="F27" s="56" t="n">
        <f aca="false">Q26</f>
        <v>70747.2653104345</v>
      </c>
      <c r="G27" s="56" t="n">
        <f aca="false">IF(AND(MOD(A27-1,12)=0,B27&lt;=Inputs!$C$7,E27=0),Inputs!$C$6,0)</f>
        <v>0</v>
      </c>
      <c r="H27" s="56" t="n">
        <f aca="false">IF(B27=1,G27*Inputs!$C$9,0)</f>
        <v>0</v>
      </c>
      <c r="I27" s="56" t="n">
        <f aca="false">I26+G27</f>
        <v>72000</v>
      </c>
      <c r="J27" s="56" t="n">
        <f aca="false">(F27+G27+H27)*((1+D27)^(1/12)-1)</f>
        <v>455.190035207737</v>
      </c>
      <c r="K27" s="56" t="n">
        <f aca="false">(F27+G27+H27+J27)*(Inputs!$C$14+IF(B27&lt;=10,Inputs!$C$12,Inputs!$C$13))/12</f>
        <v>148.338448636755</v>
      </c>
      <c r="L27" s="56" t="n">
        <f aca="false">IF(OR(E27=1,A27&lt;=Inputs!$C$15),0,MAX(Inputs!$C$8*I27-(F27+G27+H27+J27-K27),0))</f>
        <v>0</v>
      </c>
      <c r="M27" s="56" t="n">
        <f aca="false">L27*INDEX(Rates!$B$2:$C$101,C27+1,IF(Inputs!$C$5="Male",1,2))/1000/12*Inputs!$C$16</f>
        <v>0</v>
      </c>
      <c r="N27" s="56" t="n">
        <f aca="false">IF($V$1=1,MAX(F27+G27+H27+J27-K27-M27,0)*Inputs!$C$22/12,0)</f>
        <v>473.694112646703</v>
      </c>
      <c r="O27" s="56" t="n">
        <f aca="false">IF(AND(MOD(A27,12)=0,B27&gt;=Inputs!$C$18),MAX(F27+G27+H27+J27-K27-M27-N27,0)*Inputs!$C$17,0)</f>
        <v>0</v>
      </c>
      <c r="P27" s="56" t="n">
        <f aca="false">F27+G27+H27+J27-K27-M27-N27+O27</f>
        <v>70580.4227843587</v>
      </c>
      <c r="Q27" s="56" t="n">
        <f aca="false">IF(OR(E27=1,P27&lt;=0),0,P27)</f>
        <v>70580.4227843587</v>
      </c>
      <c r="R27" s="15" t="n">
        <f aca="false">IF(OR(E27=1,AND(P27&lt;=0,I27&gt;0)),1,0)</f>
        <v>0</v>
      </c>
      <c r="S27" s="15" t="n">
        <f aca="false">IF(L27&gt;0,1,0)</f>
        <v>0</v>
      </c>
    </row>
    <row r="28" customFormat="false" ht="15" hidden="false" customHeight="false" outlineLevel="0" collapsed="false">
      <c r="A28" s="15" t="n">
        <v>27</v>
      </c>
      <c r="B28" s="15" t="n">
        <f aca="false">INT((A28-1)/12)+1</f>
        <v>3</v>
      </c>
      <c r="C28" s="15" t="n">
        <f aca="false">MIN(Inputs!$C$4+B28-1,99)</f>
        <v>76</v>
      </c>
      <c r="D28" s="55" t="n">
        <f aca="false">Inputs!$C$31</f>
        <v>0.08</v>
      </c>
      <c r="E28" s="15" t="n">
        <f aca="false">R27</f>
        <v>0</v>
      </c>
      <c r="F28" s="56" t="n">
        <f aca="false">Q27</f>
        <v>70580.4227843587</v>
      </c>
      <c r="G28" s="56" t="n">
        <f aca="false">IF(AND(MOD(A28-1,12)=0,B28&lt;=Inputs!$C$7,E28=0),Inputs!$C$6,0)</f>
        <v>0</v>
      </c>
      <c r="H28" s="56" t="n">
        <f aca="false">IF(B28=1,G28*Inputs!$C$9,0)</f>
        <v>0</v>
      </c>
      <c r="I28" s="56" t="n">
        <f aca="false">I27+G28</f>
        <v>72000</v>
      </c>
      <c r="J28" s="56" t="n">
        <f aca="false">(F28+G28+H28)*((1+D28)^(1/12)-1)</f>
        <v>454.116565371336</v>
      </c>
      <c r="K28" s="56" t="n">
        <f aca="false">(F28+G28+H28+J28)*(Inputs!$C$14+IF(B28&lt;=10,Inputs!$C$12,Inputs!$C$13))/12</f>
        <v>147.988623645271</v>
      </c>
      <c r="L28" s="56" t="n">
        <f aca="false">IF(OR(E28=1,A28&lt;=Inputs!$C$15),0,MAX(Inputs!$C$8*I28-(F28+G28+H28+J28-K28),0))</f>
        <v>0</v>
      </c>
      <c r="M28" s="56" t="n">
        <f aca="false">L28*INDEX(Rates!$B$2:$C$101,C28+1,IF(Inputs!$C$5="Male",1,2))/1000/12*Inputs!$C$16</f>
        <v>0</v>
      </c>
      <c r="N28" s="56" t="n">
        <f aca="false">IF($V$1=1,MAX(F28+G28+H28+J28-K28-M28,0)*Inputs!$C$22/12,0)</f>
        <v>472.577004840565</v>
      </c>
      <c r="O28" s="56" t="n">
        <f aca="false">IF(AND(MOD(A28,12)=0,B28&gt;=Inputs!$C$18),MAX(F28+G28+H28+J28-K28-M28-N28,0)*Inputs!$C$17,0)</f>
        <v>0</v>
      </c>
      <c r="P28" s="56" t="n">
        <f aca="false">F28+G28+H28+J28-K28-M28-N28+O28</f>
        <v>70413.9737212442</v>
      </c>
      <c r="Q28" s="56" t="n">
        <f aca="false">IF(OR(E28=1,P28&lt;=0),0,P28)</f>
        <v>70413.9737212442</v>
      </c>
      <c r="R28" s="15" t="n">
        <f aca="false">IF(OR(E28=1,AND(P28&lt;=0,I28&gt;0)),1,0)</f>
        <v>0</v>
      </c>
      <c r="S28" s="15" t="n">
        <f aca="false">IF(L28&gt;0,1,0)</f>
        <v>0</v>
      </c>
    </row>
    <row r="29" customFormat="false" ht="15" hidden="false" customHeight="false" outlineLevel="0" collapsed="false">
      <c r="A29" s="15" t="n">
        <v>28</v>
      </c>
      <c r="B29" s="15" t="n">
        <f aca="false">INT((A29-1)/12)+1</f>
        <v>3</v>
      </c>
      <c r="C29" s="15" t="n">
        <f aca="false">MIN(Inputs!$C$4+B29-1,99)</f>
        <v>76</v>
      </c>
      <c r="D29" s="55" t="n">
        <f aca="false">Inputs!$C$31</f>
        <v>0.08</v>
      </c>
      <c r="E29" s="15" t="n">
        <f aca="false">R28</f>
        <v>0</v>
      </c>
      <c r="F29" s="56" t="n">
        <f aca="false">Q28</f>
        <v>70413.9737212442</v>
      </c>
      <c r="G29" s="56" t="n">
        <f aca="false">IF(AND(MOD(A29-1,12)=0,B29&lt;=Inputs!$C$7,E29=0),Inputs!$C$6,0)</f>
        <v>0</v>
      </c>
      <c r="H29" s="56" t="n">
        <f aca="false">IF(B29=1,G29*Inputs!$C$9,0)</f>
        <v>0</v>
      </c>
      <c r="I29" s="56" t="n">
        <f aca="false">I28+G29</f>
        <v>72000</v>
      </c>
      <c r="J29" s="56" t="n">
        <f aca="false">(F29+G29+H29)*((1+D29)^(1/12)-1)</f>
        <v>453.045627087476</v>
      </c>
      <c r="K29" s="56" t="n">
        <f aca="false">(F29+G29+H29+J29)*(Inputs!$C$14+IF(B29&lt;=10,Inputs!$C$12,Inputs!$C$13))/12</f>
        <v>147.639623642358</v>
      </c>
      <c r="L29" s="56" t="n">
        <f aca="false">IF(OR(E29=1,A29&lt;=Inputs!$C$15),0,MAX(Inputs!$C$8*I29-(F29+G29+H29+J29-K29),0))</f>
        <v>0</v>
      </c>
      <c r="M29" s="56" t="n">
        <f aca="false">L29*INDEX(Rates!$B$2:$C$101,C29+1,IF(Inputs!$C$5="Male",1,2))/1000/12*Inputs!$C$16</f>
        <v>0</v>
      </c>
      <c r="N29" s="56" t="n">
        <f aca="false">IF($V$1=1,MAX(F29+G29+H29+J29-K29-M29,0)*Inputs!$C$22/12,0)</f>
        <v>471.462531497929</v>
      </c>
      <c r="O29" s="56" t="n">
        <f aca="false">IF(AND(MOD(A29,12)=0,B29&gt;=Inputs!$C$18),MAX(F29+G29+H29+J29-K29-M29-N29,0)*Inputs!$C$17,0)</f>
        <v>0</v>
      </c>
      <c r="P29" s="56" t="n">
        <f aca="false">F29+G29+H29+J29-K29-M29-N29+O29</f>
        <v>70247.9171931914</v>
      </c>
      <c r="Q29" s="56" t="n">
        <f aca="false">IF(OR(E29=1,P29&lt;=0),0,P29)</f>
        <v>70247.9171931914</v>
      </c>
      <c r="R29" s="15" t="n">
        <f aca="false">IF(OR(E29=1,AND(P29&lt;=0,I29&gt;0)),1,0)</f>
        <v>0</v>
      </c>
      <c r="S29" s="15" t="n">
        <f aca="false">IF(L29&gt;0,1,0)</f>
        <v>0</v>
      </c>
    </row>
    <row r="30" customFormat="false" ht="15" hidden="false" customHeight="false" outlineLevel="0" collapsed="false">
      <c r="A30" s="15" t="n">
        <v>29</v>
      </c>
      <c r="B30" s="15" t="n">
        <f aca="false">INT((A30-1)/12)+1</f>
        <v>3</v>
      </c>
      <c r="C30" s="15" t="n">
        <f aca="false">MIN(Inputs!$C$4+B30-1,99)</f>
        <v>76</v>
      </c>
      <c r="D30" s="55" t="n">
        <f aca="false">Inputs!$C$31</f>
        <v>0.08</v>
      </c>
      <c r="E30" s="15" t="n">
        <f aca="false">R29</f>
        <v>0</v>
      </c>
      <c r="F30" s="56" t="n">
        <f aca="false">Q29</f>
        <v>70247.9171931914</v>
      </c>
      <c r="G30" s="56" t="n">
        <f aca="false">IF(AND(MOD(A30-1,12)=0,B30&lt;=Inputs!$C$7,E30=0),Inputs!$C$6,0)</f>
        <v>0</v>
      </c>
      <c r="H30" s="56" t="n">
        <f aca="false">IF(B30=1,G30*Inputs!$C$9,0)</f>
        <v>0</v>
      </c>
      <c r="I30" s="56" t="n">
        <f aca="false">I29+G30</f>
        <v>72000</v>
      </c>
      <c r="J30" s="56" t="n">
        <f aca="false">(F30+G30+H30)*((1+D30)^(1/12)-1)</f>
        <v>451.977214386021</v>
      </c>
      <c r="K30" s="56" t="n">
        <f aca="false">(F30+G30+H30+J30)*(Inputs!$C$14+IF(B30&lt;=10,Inputs!$C$12,Inputs!$C$13))/12</f>
        <v>147.291446682453</v>
      </c>
      <c r="L30" s="56" t="n">
        <f aca="false">IF(OR(E30=1,A30&lt;=Inputs!$C$15),0,MAX(Inputs!$C$8*I30-(F30+G30+H30+J30-K30),0))</f>
        <v>0</v>
      </c>
      <c r="M30" s="56" t="n">
        <f aca="false">L30*INDEX(Rates!$B$2:$C$101,C30+1,IF(Inputs!$C$5="Male",1,2))/1000/12*Inputs!$C$16</f>
        <v>0</v>
      </c>
      <c r="N30" s="56" t="n">
        <f aca="false">IF($V$1=1,MAX(F30+G30+H30+J30-K30-M30,0)*Inputs!$C$22/12,0)</f>
        <v>470.350686405967</v>
      </c>
      <c r="O30" s="56" t="n">
        <f aca="false">IF(AND(MOD(A30,12)=0,B30&gt;=Inputs!$C$18),MAX(F30+G30+H30+J30-K30-M30-N30,0)*Inputs!$C$17,0)</f>
        <v>0</v>
      </c>
      <c r="P30" s="56" t="n">
        <f aca="false">F30+G30+H30+J30-K30-M30-N30+O30</f>
        <v>70082.252274489</v>
      </c>
      <c r="Q30" s="56" t="n">
        <f aca="false">IF(OR(E30=1,P30&lt;=0),0,P30)</f>
        <v>70082.252274489</v>
      </c>
      <c r="R30" s="15" t="n">
        <f aca="false">IF(OR(E30=1,AND(P30&lt;=0,I30&gt;0)),1,0)</f>
        <v>0</v>
      </c>
      <c r="S30" s="15" t="n">
        <f aca="false">IF(L30&gt;0,1,0)</f>
        <v>0</v>
      </c>
    </row>
    <row r="31" customFormat="false" ht="15" hidden="false" customHeight="false" outlineLevel="0" collapsed="false">
      <c r="A31" s="15" t="n">
        <v>30</v>
      </c>
      <c r="B31" s="15" t="n">
        <f aca="false">INT((A31-1)/12)+1</f>
        <v>3</v>
      </c>
      <c r="C31" s="15" t="n">
        <f aca="false">MIN(Inputs!$C$4+B31-1,99)</f>
        <v>76</v>
      </c>
      <c r="D31" s="55" t="n">
        <f aca="false">Inputs!$C$31</f>
        <v>0.08</v>
      </c>
      <c r="E31" s="15" t="n">
        <f aca="false">R30</f>
        <v>0</v>
      </c>
      <c r="F31" s="56" t="n">
        <f aca="false">Q30</f>
        <v>70082.252274489</v>
      </c>
      <c r="G31" s="56" t="n">
        <f aca="false">IF(AND(MOD(A31-1,12)=0,B31&lt;=Inputs!$C$7,E31=0),Inputs!$C$6,0)</f>
        <v>0</v>
      </c>
      <c r="H31" s="56" t="n">
        <f aca="false">IF(B31=1,G31*Inputs!$C$9,0)</f>
        <v>0</v>
      </c>
      <c r="I31" s="56" t="n">
        <f aca="false">I30+G31</f>
        <v>72000</v>
      </c>
      <c r="J31" s="56" t="n">
        <f aca="false">(F31+G31+H31)*((1+D31)^(1/12)-1)</f>
        <v>450.911321310919</v>
      </c>
      <c r="K31" s="56" t="n">
        <f aca="false">(F31+G31+H31+J31)*(Inputs!$C$14+IF(B31&lt;=10,Inputs!$C$12,Inputs!$C$13))/12</f>
        <v>146.944090824583</v>
      </c>
      <c r="L31" s="56" t="n">
        <f aca="false">IF(OR(E31=1,A31&lt;=Inputs!$C$15),0,MAX(Inputs!$C$8*I31-(F31+G31+H31+J31-K31),0))</f>
        <v>0</v>
      </c>
      <c r="M31" s="56" t="n">
        <f aca="false">L31*INDEX(Rates!$B$2:$C$101,C31+1,IF(Inputs!$C$5="Male",1,2))/1000/12*Inputs!$C$16</f>
        <v>0</v>
      </c>
      <c r="N31" s="56" t="n">
        <f aca="false">IF($V$1=1,MAX(F31+G31+H31+J31-K31-M31,0)*Inputs!$C$22/12,0)</f>
        <v>469.241463366502</v>
      </c>
      <c r="O31" s="56" t="n">
        <f aca="false">IF(AND(MOD(A31,12)=0,B31&gt;=Inputs!$C$18),MAX(F31+G31+H31+J31-K31-M31-N31,0)*Inputs!$C$17,0)</f>
        <v>0</v>
      </c>
      <c r="P31" s="56" t="n">
        <f aca="false">F31+G31+H31+J31-K31-M31-N31+O31</f>
        <v>69916.9780416089</v>
      </c>
      <c r="Q31" s="56" t="n">
        <f aca="false">IF(OR(E31=1,P31&lt;=0),0,P31)</f>
        <v>69916.9780416089</v>
      </c>
      <c r="R31" s="15" t="n">
        <f aca="false">IF(OR(E31=1,AND(P31&lt;=0,I31&gt;0)),1,0)</f>
        <v>0</v>
      </c>
      <c r="S31" s="15" t="n">
        <f aca="false">IF(L31&gt;0,1,0)</f>
        <v>0</v>
      </c>
    </row>
    <row r="32" customFormat="false" ht="15" hidden="false" customHeight="false" outlineLevel="0" collapsed="false">
      <c r="A32" s="15" t="n">
        <v>31</v>
      </c>
      <c r="B32" s="15" t="n">
        <f aca="false">INT((A32-1)/12)+1</f>
        <v>3</v>
      </c>
      <c r="C32" s="15" t="n">
        <f aca="false">MIN(Inputs!$C$4+B32-1,99)</f>
        <v>76</v>
      </c>
      <c r="D32" s="55" t="n">
        <f aca="false">Inputs!$C$31</f>
        <v>0.08</v>
      </c>
      <c r="E32" s="15" t="n">
        <f aca="false">R31</f>
        <v>0</v>
      </c>
      <c r="F32" s="56" t="n">
        <f aca="false">Q31</f>
        <v>69916.9780416089</v>
      </c>
      <c r="G32" s="56" t="n">
        <f aca="false">IF(AND(MOD(A32-1,12)=0,B32&lt;=Inputs!$C$7,E32=0),Inputs!$C$6,0)</f>
        <v>0</v>
      </c>
      <c r="H32" s="56" t="n">
        <f aca="false">IF(B32=1,G32*Inputs!$C$9,0)</f>
        <v>0</v>
      </c>
      <c r="I32" s="56" t="n">
        <f aca="false">I31+G32</f>
        <v>72000</v>
      </c>
      <c r="J32" s="56" t="n">
        <f aca="false">(F32+G32+H32)*((1+D32)^(1/12)-1)</f>
        <v>449.84794192016</v>
      </c>
      <c r="K32" s="56" t="n">
        <f aca="false">(F32+G32+H32+J32)*(Inputs!$C$14+IF(B32&lt;=10,Inputs!$C$12,Inputs!$C$13))/12</f>
        <v>146.597554132352</v>
      </c>
      <c r="L32" s="56" t="n">
        <f aca="false">IF(OR(E32=1,A32&lt;=Inputs!$C$15),0,MAX(Inputs!$C$8*I32-(F32+G32+H32+J32-K32),0))</f>
        <v>0</v>
      </c>
      <c r="M32" s="56" t="n">
        <f aca="false">L32*INDEX(Rates!$B$2:$C$101,C32+1,IF(Inputs!$C$5="Male",1,2))/1000/12*Inputs!$C$16</f>
        <v>0</v>
      </c>
      <c r="N32" s="56" t="n">
        <f aca="false">IF($V$1=1,MAX(F32+G32+H32+J32-K32-M32,0)*Inputs!$C$22/12,0)</f>
        <v>468.134856195978</v>
      </c>
      <c r="O32" s="56" t="n">
        <f aca="false">IF(AND(MOD(A32,12)=0,B32&gt;=Inputs!$C$18),MAX(F32+G32+H32+J32-K32-M32-N32,0)*Inputs!$C$17,0)</f>
        <v>0</v>
      </c>
      <c r="P32" s="56" t="n">
        <f aca="false">F32+G32+H32+J32-K32-M32-N32+O32</f>
        <v>69752.0935732007</v>
      </c>
      <c r="Q32" s="56" t="n">
        <f aca="false">IF(OR(E32=1,P32&lt;=0),0,P32)</f>
        <v>69752.0935732007</v>
      </c>
      <c r="R32" s="15" t="n">
        <f aca="false">IF(OR(E32=1,AND(P32&lt;=0,I32&gt;0)),1,0)</f>
        <v>0</v>
      </c>
      <c r="S32" s="15" t="n">
        <f aca="false">IF(L32&gt;0,1,0)</f>
        <v>0</v>
      </c>
    </row>
    <row r="33" customFormat="false" ht="15" hidden="false" customHeight="false" outlineLevel="0" collapsed="false">
      <c r="A33" s="15" t="n">
        <v>32</v>
      </c>
      <c r="B33" s="15" t="n">
        <f aca="false">INT((A33-1)/12)+1</f>
        <v>3</v>
      </c>
      <c r="C33" s="15" t="n">
        <f aca="false">MIN(Inputs!$C$4+B33-1,99)</f>
        <v>76</v>
      </c>
      <c r="D33" s="55" t="n">
        <f aca="false">Inputs!$C$31</f>
        <v>0.08</v>
      </c>
      <c r="E33" s="15" t="n">
        <f aca="false">R32</f>
        <v>0</v>
      </c>
      <c r="F33" s="56" t="n">
        <f aca="false">Q32</f>
        <v>69752.0935732007</v>
      </c>
      <c r="G33" s="56" t="n">
        <f aca="false">IF(AND(MOD(A33-1,12)=0,B33&lt;=Inputs!$C$7,E33=0),Inputs!$C$6,0)</f>
        <v>0</v>
      </c>
      <c r="H33" s="56" t="n">
        <f aca="false">IF(B33=1,G33*Inputs!$C$9,0)</f>
        <v>0</v>
      </c>
      <c r="I33" s="56" t="n">
        <f aca="false">I32+G33</f>
        <v>72000</v>
      </c>
      <c r="J33" s="56" t="n">
        <f aca="false">(F33+G33+H33)*((1+D33)^(1/12)-1)</f>
        <v>448.78707028575</v>
      </c>
      <c r="K33" s="56" t="n">
        <f aca="false">(F33+G33+H33+J33)*(Inputs!$C$14+IF(B33&lt;=10,Inputs!$C$12,Inputs!$C$13))/12</f>
        <v>146.25183467393</v>
      </c>
      <c r="L33" s="56" t="n">
        <f aca="false">IF(OR(E33=1,A33&lt;=Inputs!$C$15),0,MAX(Inputs!$C$8*I33-(F33+G33+H33+J33-K33),0))</f>
        <v>0</v>
      </c>
      <c r="M33" s="56" t="n">
        <f aca="false">L33*INDEX(Rates!$B$2:$C$101,C33+1,IF(Inputs!$C$5="Male",1,2))/1000/12*Inputs!$C$16</f>
        <v>0</v>
      </c>
      <c r="N33" s="56" t="n">
        <f aca="false">IF($V$1=1,MAX(F33+G33+H33+J33-K33-M33,0)*Inputs!$C$22/12,0)</f>
        <v>467.030858725417</v>
      </c>
      <c r="O33" s="56" t="n">
        <f aca="false">IF(AND(MOD(A33,12)=0,B33&gt;=Inputs!$C$18),MAX(F33+G33+H33+J33-K33-M33-N33,0)*Inputs!$C$17,0)</f>
        <v>0</v>
      </c>
      <c r="P33" s="56" t="n">
        <f aca="false">F33+G33+H33+J33-K33-M33-N33+O33</f>
        <v>69587.5979500871</v>
      </c>
      <c r="Q33" s="56" t="n">
        <f aca="false">IF(OR(E33=1,P33&lt;=0),0,P33)</f>
        <v>69587.5979500871</v>
      </c>
      <c r="R33" s="15" t="n">
        <f aca="false">IF(OR(E33=1,AND(P33&lt;=0,I33&gt;0)),1,0)</f>
        <v>0</v>
      </c>
      <c r="S33" s="15" t="n">
        <f aca="false">IF(L33&gt;0,1,0)</f>
        <v>0</v>
      </c>
    </row>
    <row r="34" customFormat="false" ht="15" hidden="false" customHeight="false" outlineLevel="0" collapsed="false">
      <c r="A34" s="15" t="n">
        <v>33</v>
      </c>
      <c r="B34" s="15" t="n">
        <f aca="false">INT((A34-1)/12)+1</f>
        <v>3</v>
      </c>
      <c r="C34" s="15" t="n">
        <f aca="false">MIN(Inputs!$C$4+B34-1,99)</f>
        <v>76</v>
      </c>
      <c r="D34" s="55" t="n">
        <f aca="false">Inputs!$C$31</f>
        <v>0.08</v>
      </c>
      <c r="E34" s="15" t="n">
        <f aca="false">R33</f>
        <v>0</v>
      </c>
      <c r="F34" s="56" t="n">
        <f aca="false">Q33</f>
        <v>69587.5979500871</v>
      </c>
      <c r="G34" s="56" t="n">
        <f aca="false">IF(AND(MOD(A34-1,12)=0,B34&lt;=Inputs!$C$7,E34=0),Inputs!$C$6,0)</f>
        <v>0</v>
      </c>
      <c r="H34" s="56" t="n">
        <f aca="false">IF(B34=1,G34*Inputs!$C$9,0)</f>
        <v>0</v>
      </c>
      <c r="I34" s="56" t="n">
        <f aca="false">I33+G34</f>
        <v>72000</v>
      </c>
      <c r="J34" s="56" t="n">
        <f aca="false">(F34+G34+H34)*((1+D34)^(1/12)-1)</f>
        <v>447.728700493673</v>
      </c>
      <c r="K34" s="56" t="n">
        <f aca="false">(F34+G34+H34+J34)*(Inputs!$C$14+IF(B34&lt;=10,Inputs!$C$12,Inputs!$C$13))/12</f>
        <v>145.906930522043</v>
      </c>
      <c r="L34" s="56" t="n">
        <f aca="false">IF(OR(E34=1,A34&lt;=Inputs!$C$15),0,MAX(Inputs!$C$8*I34-(F34+G34+H34+J34-K34),0))</f>
        <v>0</v>
      </c>
      <c r="M34" s="56" t="n">
        <f aca="false">L34*INDEX(Rates!$B$2:$C$101,C34+1,IF(Inputs!$C$5="Male",1,2))/1000/12*Inputs!$C$16</f>
        <v>0</v>
      </c>
      <c r="N34" s="56" t="n">
        <f aca="false">IF($V$1=1,MAX(F34+G34+H34+J34-K34-M34,0)*Inputs!$C$22/12,0)</f>
        <v>465.929464800391</v>
      </c>
      <c r="O34" s="56" t="n">
        <f aca="false">IF(AND(MOD(A34,12)=0,B34&gt;=Inputs!$C$18),MAX(F34+G34+H34+J34-K34-M34-N34,0)*Inputs!$C$17,0)</f>
        <v>0</v>
      </c>
      <c r="P34" s="56" t="n">
        <f aca="false">F34+G34+H34+J34-K34-M34-N34+O34</f>
        <v>69423.4902552583</v>
      </c>
      <c r="Q34" s="56" t="n">
        <f aca="false">IF(OR(E34=1,P34&lt;=0),0,P34)</f>
        <v>69423.4902552583</v>
      </c>
      <c r="R34" s="15" t="n">
        <f aca="false">IF(OR(E34=1,AND(P34&lt;=0,I34&gt;0)),1,0)</f>
        <v>0</v>
      </c>
      <c r="S34" s="15" t="n">
        <f aca="false">IF(L34&gt;0,1,0)</f>
        <v>0</v>
      </c>
    </row>
    <row r="35" customFormat="false" ht="15" hidden="false" customHeight="false" outlineLevel="0" collapsed="false">
      <c r="A35" s="15" t="n">
        <v>34</v>
      </c>
      <c r="B35" s="15" t="n">
        <f aca="false">INT((A35-1)/12)+1</f>
        <v>3</v>
      </c>
      <c r="C35" s="15" t="n">
        <f aca="false">MIN(Inputs!$C$4+B35-1,99)</f>
        <v>76</v>
      </c>
      <c r="D35" s="55" t="n">
        <f aca="false">Inputs!$C$31</f>
        <v>0.08</v>
      </c>
      <c r="E35" s="15" t="n">
        <f aca="false">R34</f>
        <v>0</v>
      </c>
      <c r="F35" s="56" t="n">
        <f aca="false">Q34</f>
        <v>69423.4902552583</v>
      </c>
      <c r="G35" s="56" t="n">
        <f aca="false">IF(AND(MOD(A35-1,12)=0,B35&lt;=Inputs!$C$7,E35=0),Inputs!$C$6,0)</f>
        <v>0</v>
      </c>
      <c r="H35" s="56" t="n">
        <f aca="false">IF(B35=1,G35*Inputs!$C$9,0)</f>
        <v>0</v>
      </c>
      <c r="I35" s="56" t="n">
        <f aca="false">I34+G35</f>
        <v>72000</v>
      </c>
      <c r="J35" s="56" t="n">
        <f aca="false">(F35+G35+H35)*((1+D35)^(1/12)-1)</f>
        <v>446.672826643862</v>
      </c>
      <c r="K35" s="56" t="n">
        <f aca="false">(F35+G35+H35+J35)*(Inputs!$C$14+IF(B35&lt;=10,Inputs!$C$12,Inputs!$C$13))/12</f>
        <v>145.562839753963</v>
      </c>
      <c r="L35" s="56" t="n">
        <f aca="false">IF(OR(E35=1,A35&lt;=Inputs!$C$15),0,MAX(Inputs!$C$8*I35-(F35+G35+H35+J35-K35),0))</f>
        <v>0</v>
      </c>
      <c r="M35" s="56" t="n">
        <f aca="false">L35*INDEX(Rates!$B$2:$C$101,C35+1,IF(Inputs!$C$5="Male",1,2))/1000/12*Inputs!$C$16</f>
        <v>0</v>
      </c>
      <c r="N35" s="56" t="n">
        <f aca="false">IF($V$1=1,MAX(F35+G35+H35+J35-K35-M35,0)*Inputs!$C$22/12,0)</f>
        <v>464.830668280988</v>
      </c>
      <c r="O35" s="56" t="n">
        <f aca="false">IF(AND(MOD(A35,12)=0,B35&gt;=Inputs!$C$18),MAX(F35+G35+H35+J35-K35-M35-N35,0)*Inputs!$C$17,0)</f>
        <v>0</v>
      </c>
      <c r="P35" s="56" t="n">
        <f aca="false">F35+G35+H35+J35-K35-M35-N35+O35</f>
        <v>69259.7695738672</v>
      </c>
      <c r="Q35" s="56" t="n">
        <f aca="false">IF(OR(E35=1,P35&lt;=0),0,P35)</f>
        <v>69259.7695738672</v>
      </c>
      <c r="R35" s="15" t="n">
        <f aca="false">IF(OR(E35=1,AND(P35&lt;=0,I35&gt;0)),1,0)</f>
        <v>0</v>
      </c>
      <c r="S35" s="15" t="n">
        <f aca="false">IF(L35&gt;0,1,0)</f>
        <v>0</v>
      </c>
    </row>
    <row r="36" customFormat="false" ht="15" hidden="false" customHeight="false" outlineLevel="0" collapsed="false">
      <c r="A36" s="15" t="n">
        <v>35</v>
      </c>
      <c r="B36" s="15" t="n">
        <f aca="false">INT((A36-1)/12)+1</f>
        <v>3</v>
      </c>
      <c r="C36" s="15" t="n">
        <f aca="false">MIN(Inputs!$C$4+B36-1,99)</f>
        <v>76</v>
      </c>
      <c r="D36" s="55" t="n">
        <f aca="false">Inputs!$C$31</f>
        <v>0.08</v>
      </c>
      <c r="E36" s="15" t="n">
        <f aca="false">R35</f>
        <v>0</v>
      </c>
      <c r="F36" s="56" t="n">
        <f aca="false">Q35</f>
        <v>69259.7695738672</v>
      </c>
      <c r="G36" s="56" t="n">
        <f aca="false">IF(AND(MOD(A36-1,12)=0,B36&lt;=Inputs!$C$7,E36=0),Inputs!$C$6,0)</f>
        <v>0</v>
      </c>
      <c r="H36" s="56" t="n">
        <f aca="false">IF(B36=1,G36*Inputs!$C$9,0)</f>
        <v>0</v>
      </c>
      <c r="I36" s="56" t="n">
        <f aca="false">I35+G36</f>
        <v>72000</v>
      </c>
      <c r="J36" s="56" t="n">
        <f aca="false">(F36+G36+H36)*((1+D36)^(1/12)-1)</f>
        <v>445.619442850161</v>
      </c>
      <c r="K36" s="56" t="n">
        <f aca="false">(F36+G36+H36+J36)*(Inputs!$C$14+IF(B36&lt;=10,Inputs!$C$12,Inputs!$C$13))/12</f>
        <v>145.219560451495</v>
      </c>
      <c r="L36" s="56" t="n">
        <f aca="false">IF(OR(E36=1,A36&lt;=Inputs!$C$15),0,MAX(Inputs!$C$8*I36-(F36+G36+H36+J36-K36),0))</f>
        <v>0</v>
      </c>
      <c r="M36" s="56" t="n">
        <f aca="false">L36*INDEX(Rates!$B$2:$C$101,C36+1,IF(Inputs!$C$5="Male",1,2))/1000/12*Inputs!$C$16</f>
        <v>0</v>
      </c>
      <c r="N36" s="56" t="n">
        <f aca="false">IF($V$1=1,MAX(F36+G36+H36+J36-K36-M36,0)*Inputs!$C$22/12,0)</f>
        <v>463.734463041773</v>
      </c>
      <c r="O36" s="56" t="n">
        <f aca="false">IF(AND(MOD(A36,12)=0,B36&gt;=Inputs!$C$18),MAX(F36+G36+H36+J36-K36-M36-N36,0)*Inputs!$C$17,0)</f>
        <v>0</v>
      </c>
      <c r="P36" s="56" t="n">
        <f aca="false">F36+G36+H36+J36-K36-M36-N36+O36</f>
        <v>69096.4349932241</v>
      </c>
      <c r="Q36" s="56" t="n">
        <f aca="false">IF(OR(E36=1,P36&lt;=0),0,P36)</f>
        <v>69096.4349932241</v>
      </c>
      <c r="R36" s="15" t="n">
        <f aca="false">IF(OR(E36=1,AND(P36&lt;=0,I36&gt;0)),1,0)</f>
        <v>0</v>
      </c>
      <c r="S36" s="15" t="n">
        <f aca="false">IF(L36&gt;0,1,0)</f>
        <v>0</v>
      </c>
    </row>
    <row r="37" customFormat="false" ht="15" hidden="false" customHeight="false" outlineLevel="0" collapsed="false">
      <c r="A37" s="15" t="n">
        <v>36</v>
      </c>
      <c r="B37" s="15" t="n">
        <f aca="false">INT((A37-1)/12)+1</f>
        <v>3</v>
      </c>
      <c r="C37" s="15" t="n">
        <f aca="false">MIN(Inputs!$C$4+B37-1,99)</f>
        <v>76</v>
      </c>
      <c r="D37" s="55" t="n">
        <f aca="false">Inputs!$C$31</f>
        <v>0.08</v>
      </c>
      <c r="E37" s="15" t="n">
        <f aca="false">R36</f>
        <v>0</v>
      </c>
      <c r="F37" s="56" t="n">
        <f aca="false">Q36</f>
        <v>69096.4349932241</v>
      </c>
      <c r="G37" s="56" t="n">
        <f aca="false">IF(AND(MOD(A37-1,12)=0,B37&lt;=Inputs!$C$7,E37=0),Inputs!$C$6,0)</f>
        <v>0</v>
      </c>
      <c r="H37" s="56" t="n">
        <f aca="false">IF(B37=1,G37*Inputs!$C$9,0)</f>
        <v>0</v>
      </c>
      <c r="I37" s="56" t="n">
        <f aca="false">I36+G37</f>
        <v>72000</v>
      </c>
      <c r="J37" s="56" t="n">
        <f aca="false">(F37+G37+H37)*((1+D37)^(1/12)-1)</f>
        <v>444.568543240299</v>
      </c>
      <c r="K37" s="56" t="n">
        <f aca="false">(F37+G37+H37+J37)*(Inputs!$C$14+IF(B37&lt;=10,Inputs!$C$12,Inputs!$C$13))/12</f>
        <v>144.877090700968</v>
      </c>
      <c r="L37" s="56" t="n">
        <f aca="false">IF(OR(E37=1,A37&lt;=Inputs!$C$15),0,MAX(Inputs!$C$8*I37-(F37+G37+H37+J37-K37),0))</f>
        <v>0</v>
      </c>
      <c r="M37" s="56" t="n">
        <f aca="false">L37*INDEX(Rates!$B$2:$C$101,C37+1,IF(Inputs!$C$5="Male",1,2))/1000/12*Inputs!$C$16</f>
        <v>0</v>
      </c>
      <c r="N37" s="56" t="n">
        <f aca="false">IF($V$1=1,MAX(F37+G37+H37+J37-K37-M37,0)*Inputs!$C$22/12,0)</f>
        <v>462.640842971756</v>
      </c>
      <c r="O37" s="56" t="n">
        <f aca="false">IF(AND(MOD(A37,12)=0,B37&gt;=Inputs!$C$18),MAX(F37+G37+H37+J37-K37-M37-N37,0)*Inputs!$C$17,0)</f>
        <v>0</v>
      </c>
      <c r="P37" s="56" t="n">
        <f aca="false">F37+G37+H37+J37-K37-M37-N37+O37</f>
        <v>68933.4856027917</v>
      </c>
      <c r="Q37" s="56" t="n">
        <f aca="false">IF(OR(E37=1,P37&lt;=0),0,P37)</f>
        <v>68933.4856027917</v>
      </c>
      <c r="R37" s="15" t="n">
        <f aca="false">IF(OR(E37=1,AND(P37&lt;=0,I37&gt;0)),1,0)</f>
        <v>0</v>
      </c>
      <c r="S37" s="15" t="n">
        <f aca="false">IF(L37&gt;0,1,0)</f>
        <v>0</v>
      </c>
    </row>
    <row r="38" customFormat="false" ht="15" hidden="false" customHeight="false" outlineLevel="0" collapsed="false">
      <c r="A38" s="15" t="n">
        <v>37</v>
      </c>
      <c r="B38" s="15" t="n">
        <f aca="false">INT((A38-1)/12)+1</f>
        <v>4</v>
      </c>
      <c r="C38" s="15" t="n">
        <f aca="false">MIN(Inputs!$C$4+B38-1,99)</f>
        <v>77</v>
      </c>
      <c r="D38" s="55" t="n">
        <f aca="false">Inputs!$C$31</f>
        <v>0.08</v>
      </c>
      <c r="E38" s="15" t="n">
        <f aca="false">R37</f>
        <v>0</v>
      </c>
      <c r="F38" s="56" t="n">
        <f aca="false">Q37</f>
        <v>68933.4856027917</v>
      </c>
      <c r="G38" s="56" t="n">
        <f aca="false">IF(AND(MOD(A38-1,12)=0,B38&lt;=Inputs!$C$7,E38=0),Inputs!$C$6,0)</f>
        <v>24000</v>
      </c>
      <c r="H38" s="56" t="n">
        <f aca="false">IF(B38=1,G38*Inputs!$C$9,0)</f>
        <v>0</v>
      </c>
      <c r="I38" s="56" t="n">
        <f aca="false">I37+G38</f>
        <v>96000</v>
      </c>
      <c r="J38" s="56" t="n">
        <f aca="false">(F38+G38+H38)*((1+D38)^(1/12)-1)</f>
        <v>597.936844595932</v>
      </c>
      <c r="K38" s="56" t="n">
        <f aca="false">(F38+G38+H38+J38)*(Inputs!$C$14+IF(B38&lt;=10,Inputs!$C$12,Inputs!$C$13))/12</f>
        <v>194.857130098724</v>
      </c>
      <c r="L38" s="56" t="n">
        <f aca="false">IF(OR(E38=1,A38&lt;=Inputs!$C$15),0,MAX(Inputs!$C$8*I38-(F38+G38+H38+J38-K38),0))</f>
        <v>3623.43468271112</v>
      </c>
      <c r="M38" s="56" t="n">
        <f aca="false">L38*INDEX(Rates!$B$2:$C$101,C38+1,IF(Inputs!$C$5="Male",1,2))/1000/12*Inputs!$C$16</f>
        <v>11.262842805427</v>
      </c>
      <c r="N38" s="56" t="n">
        <f aca="false">IF($V$1=1,MAX(F38+G38+H38+J38-K38-M38,0)*Inputs!$C$22/12,0)</f>
        <v>622.168683163223</v>
      </c>
      <c r="O38" s="56" t="n">
        <f aca="false">IF(AND(MOD(A38,12)=0,B38&gt;=Inputs!$C$18),MAX(F38+G38+H38+J38-K38-M38-N38,0)*Inputs!$C$17,0)</f>
        <v>0</v>
      </c>
      <c r="P38" s="56" t="n">
        <f aca="false">F38+G38+H38+J38-K38-M38-N38+O38</f>
        <v>92703.1337913202</v>
      </c>
      <c r="Q38" s="56" t="n">
        <f aca="false">IF(OR(E38=1,P38&lt;=0),0,P38)</f>
        <v>92703.1337913202</v>
      </c>
      <c r="R38" s="15" t="n">
        <f aca="false">IF(OR(E38=1,AND(P38&lt;=0,I38&gt;0)),1,0)</f>
        <v>0</v>
      </c>
      <c r="S38" s="15" t="n">
        <f aca="false">IF(L38&gt;0,1,0)</f>
        <v>1</v>
      </c>
    </row>
    <row r="39" customFormat="false" ht="15" hidden="false" customHeight="false" outlineLevel="0" collapsed="false">
      <c r="A39" s="15" t="n">
        <v>38</v>
      </c>
      <c r="B39" s="15" t="n">
        <f aca="false">INT((A39-1)/12)+1</f>
        <v>4</v>
      </c>
      <c r="C39" s="15" t="n">
        <f aca="false">MIN(Inputs!$C$4+B39-1,99)</f>
        <v>77</v>
      </c>
      <c r="D39" s="55" t="n">
        <f aca="false">Inputs!$C$31</f>
        <v>0.08</v>
      </c>
      <c r="E39" s="15" t="n">
        <f aca="false">R38</f>
        <v>0</v>
      </c>
      <c r="F39" s="56" t="n">
        <f aca="false">Q38</f>
        <v>92703.1337913202</v>
      </c>
      <c r="G39" s="56" t="n">
        <f aca="false">IF(AND(MOD(A39-1,12)=0,B39&lt;=Inputs!$C$7,E39=0),Inputs!$C$6,0)</f>
        <v>0</v>
      </c>
      <c r="H39" s="56" t="n">
        <f aca="false">IF(B39=1,G39*Inputs!$C$9,0)</f>
        <v>0</v>
      </c>
      <c r="I39" s="56" t="n">
        <f aca="false">I38+G39</f>
        <v>96000</v>
      </c>
      <c r="J39" s="56" t="n">
        <f aca="false">(F39+G39+H39)*((1+D39)^(1/12)-1)</f>
        <v>596.454754105031</v>
      </c>
      <c r="K39" s="56" t="n">
        <f aca="false">(F39+G39+H39+J39)*(Inputs!$C$14+IF(B39&lt;=10,Inputs!$C$12,Inputs!$C$13))/12</f>
        <v>194.374142802969</v>
      </c>
      <c r="L39" s="56" t="n">
        <f aca="false">IF(OR(E39=1,A39&lt;=Inputs!$C$15),0,MAX(Inputs!$C$8*I39-(F39+G39+H39+J39-K39),0))</f>
        <v>3854.78559737772</v>
      </c>
      <c r="M39" s="56" t="n">
        <f aca="false">L39*INDEX(Rates!$B$2:$C$101,C39+1,IF(Inputs!$C$5="Male",1,2))/1000/12*Inputs!$C$16</f>
        <v>11.9819585651824</v>
      </c>
      <c r="N39" s="56" t="n">
        <f aca="false">IF($V$1=1,MAX(F39+G39+H39+J39-K39-M39,0)*Inputs!$C$22/12,0)</f>
        <v>620.621549627047</v>
      </c>
      <c r="O39" s="56" t="n">
        <f aca="false">IF(AND(MOD(A39,12)=0,B39&gt;=Inputs!$C$18),MAX(F39+G39+H39+J39-K39-M39-N39,0)*Inputs!$C$17,0)</f>
        <v>0</v>
      </c>
      <c r="P39" s="56" t="n">
        <f aca="false">F39+G39+H39+J39-K39-M39-N39+O39</f>
        <v>92472.6108944301</v>
      </c>
      <c r="Q39" s="56" t="n">
        <f aca="false">IF(OR(E39=1,P39&lt;=0),0,P39)</f>
        <v>92472.6108944301</v>
      </c>
      <c r="R39" s="15" t="n">
        <f aca="false">IF(OR(E39=1,AND(P39&lt;=0,I39&gt;0)),1,0)</f>
        <v>0</v>
      </c>
      <c r="S39" s="15" t="n">
        <f aca="false">IF(L39&gt;0,1,0)</f>
        <v>1</v>
      </c>
    </row>
    <row r="40" customFormat="false" ht="15" hidden="false" customHeight="false" outlineLevel="0" collapsed="false">
      <c r="A40" s="15" t="n">
        <v>39</v>
      </c>
      <c r="B40" s="15" t="n">
        <f aca="false">INT((A40-1)/12)+1</f>
        <v>4</v>
      </c>
      <c r="C40" s="15" t="n">
        <f aca="false">MIN(Inputs!$C$4+B40-1,99)</f>
        <v>77</v>
      </c>
      <c r="D40" s="55" t="n">
        <f aca="false">Inputs!$C$31</f>
        <v>0.08</v>
      </c>
      <c r="E40" s="15" t="n">
        <f aca="false">R39</f>
        <v>0</v>
      </c>
      <c r="F40" s="56" t="n">
        <f aca="false">Q39</f>
        <v>92472.6108944301</v>
      </c>
      <c r="G40" s="56" t="n">
        <f aca="false">IF(AND(MOD(A40-1,12)=0,B40&lt;=Inputs!$C$7,E40=0),Inputs!$C$6,0)</f>
        <v>0</v>
      </c>
      <c r="H40" s="56" t="n">
        <f aca="false">IF(B40=1,G40*Inputs!$C$9,0)</f>
        <v>0</v>
      </c>
      <c r="I40" s="56" t="n">
        <f aca="false">I39+G40</f>
        <v>96000</v>
      </c>
      <c r="J40" s="56" t="n">
        <f aca="false">(F40+G40+H40)*((1+D40)^(1/12)-1)</f>
        <v>594.971562845394</v>
      </c>
      <c r="K40" s="56" t="n">
        <f aca="false">(F40+G40+H40+J40)*(Inputs!$C$14+IF(B40&lt;=10,Inputs!$C$12,Inputs!$C$13))/12</f>
        <v>193.890796785991</v>
      </c>
      <c r="L40" s="56" t="n">
        <f aca="false">IF(OR(E40=1,A40&lt;=Inputs!$C$15),0,MAX(Inputs!$C$8*I40-(F40+G40+H40+J40-K40),0))</f>
        <v>4086.30833951054</v>
      </c>
      <c r="M40" s="56" t="n">
        <f aca="false">L40*INDEX(Rates!$B$2:$C$101,C40+1,IF(Inputs!$C$5="Male",1,2))/1000/12*Inputs!$C$16</f>
        <v>12.7016084219786</v>
      </c>
      <c r="N40" s="56" t="n">
        <f aca="false">IF($V$1=1,MAX(F40+G40+H40+J40-K40-M40,0)*Inputs!$C$22/12,0)</f>
        <v>619.073267013783</v>
      </c>
      <c r="O40" s="56" t="n">
        <f aca="false">IF(AND(MOD(A40,12)=0,B40&gt;=Inputs!$C$18),MAX(F40+G40+H40+J40-K40-M40-N40,0)*Inputs!$C$17,0)</f>
        <v>0</v>
      </c>
      <c r="P40" s="56" t="n">
        <f aca="false">F40+G40+H40+J40-K40-M40-N40+O40</f>
        <v>92241.9167850537</v>
      </c>
      <c r="Q40" s="56" t="n">
        <f aca="false">IF(OR(E40=1,P40&lt;=0),0,P40)</f>
        <v>92241.9167850537</v>
      </c>
      <c r="R40" s="15" t="n">
        <f aca="false">IF(OR(E40=1,AND(P40&lt;=0,I40&gt;0)),1,0)</f>
        <v>0</v>
      </c>
      <c r="S40" s="15" t="n">
        <f aca="false">IF(L40&gt;0,1,0)</f>
        <v>1</v>
      </c>
    </row>
    <row r="41" customFormat="false" ht="15" hidden="false" customHeight="false" outlineLevel="0" collapsed="false">
      <c r="A41" s="15" t="n">
        <v>40</v>
      </c>
      <c r="B41" s="15" t="n">
        <f aca="false">INT((A41-1)/12)+1</f>
        <v>4</v>
      </c>
      <c r="C41" s="15" t="n">
        <f aca="false">MIN(Inputs!$C$4+B41-1,99)</f>
        <v>77</v>
      </c>
      <c r="D41" s="55" t="n">
        <f aca="false">Inputs!$C$31</f>
        <v>0.08</v>
      </c>
      <c r="E41" s="15" t="n">
        <f aca="false">R40</f>
        <v>0</v>
      </c>
      <c r="F41" s="56" t="n">
        <f aca="false">Q40</f>
        <v>92241.9167850537</v>
      </c>
      <c r="G41" s="56" t="n">
        <f aca="false">IF(AND(MOD(A41-1,12)=0,B41&lt;=Inputs!$C$7,E41=0),Inputs!$C$6,0)</f>
        <v>0</v>
      </c>
      <c r="H41" s="56" t="n">
        <f aca="false">IF(B41=1,G41*Inputs!$C$9,0)</f>
        <v>0</v>
      </c>
      <c r="I41" s="56" t="n">
        <f aca="false">I40+G41</f>
        <v>96000</v>
      </c>
      <c r="J41" s="56" t="n">
        <f aca="false">(F41+G41+H41)*((1+D41)^(1/12)-1)</f>
        <v>593.487269999466</v>
      </c>
      <c r="K41" s="56" t="n">
        <f aca="false">(F41+G41+H41+J41)*(Inputs!$C$14+IF(B41&lt;=10,Inputs!$C$12,Inputs!$C$13))/12</f>
        <v>193.407091781361</v>
      </c>
      <c r="L41" s="56" t="n">
        <f aca="false">IF(OR(E41=1,A41&lt;=Inputs!$C$15),0,MAX(Inputs!$C$8*I41-(F41+G41+H41+J41-K41),0))</f>
        <v>4318.0030367282</v>
      </c>
      <c r="M41" s="56" t="n">
        <f aca="false">L41*INDEX(Rates!$B$2:$C$101,C41+1,IF(Inputs!$C$5="Male",1,2))/1000/12*Inputs!$C$16</f>
        <v>13.4217927724968</v>
      </c>
      <c r="N41" s="56" t="n">
        <f aca="false">IF($V$1=1,MAX(F41+G41+H41+J41-K41-M41,0)*Inputs!$C$22/12,0)</f>
        <v>617.523834469995</v>
      </c>
      <c r="O41" s="56" t="n">
        <f aca="false">IF(AND(MOD(A41,12)=0,B41&gt;=Inputs!$C$18),MAX(F41+G41+H41+J41-K41-M41-N41,0)*Inputs!$C$17,0)</f>
        <v>0</v>
      </c>
      <c r="P41" s="56" t="n">
        <f aca="false">F41+G41+H41+J41-K41-M41-N41+O41</f>
        <v>92011.0513360293</v>
      </c>
      <c r="Q41" s="56" t="n">
        <f aca="false">IF(OR(E41=1,P41&lt;=0),0,P41)</f>
        <v>92011.0513360293</v>
      </c>
      <c r="R41" s="15" t="n">
        <f aca="false">IF(OR(E41=1,AND(P41&lt;=0,I41&gt;0)),1,0)</f>
        <v>0</v>
      </c>
      <c r="S41" s="15" t="n">
        <f aca="false">IF(L41&gt;0,1,0)</f>
        <v>1</v>
      </c>
    </row>
    <row r="42" customFormat="false" ht="15" hidden="false" customHeight="false" outlineLevel="0" collapsed="false">
      <c r="A42" s="15" t="n">
        <v>41</v>
      </c>
      <c r="B42" s="15" t="n">
        <f aca="false">INT((A42-1)/12)+1</f>
        <v>4</v>
      </c>
      <c r="C42" s="15" t="n">
        <f aca="false">MIN(Inputs!$C$4+B42-1,99)</f>
        <v>77</v>
      </c>
      <c r="D42" s="55" t="n">
        <f aca="false">Inputs!$C$31</f>
        <v>0.08</v>
      </c>
      <c r="E42" s="15" t="n">
        <f aca="false">R41</f>
        <v>0</v>
      </c>
      <c r="F42" s="56" t="n">
        <f aca="false">Q41</f>
        <v>92011.0513360293</v>
      </c>
      <c r="G42" s="56" t="n">
        <f aca="false">IF(AND(MOD(A42-1,12)=0,B42&lt;=Inputs!$C$7,E42=0),Inputs!$C$6,0)</f>
        <v>0</v>
      </c>
      <c r="H42" s="56" t="n">
        <f aca="false">IF(B42=1,G42*Inputs!$C$9,0)</f>
        <v>0</v>
      </c>
      <c r="I42" s="56" t="n">
        <f aca="false">I41+G42</f>
        <v>96000</v>
      </c>
      <c r="J42" s="56" t="n">
        <f aca="false">(F42+G42+H42)*((1+D42)^(1/12)-1)</f>
        <v>592.001874749084</v>
      </c>
      <c r="K42" s="56" t="n">
        <f aca="false">(F42+G42+H42+J42)*(Inputs!$C$14+IF(B42&lt;=10,Inputs!$C$12,Inputs!$C$13))/12</f>
        <v>192.923027522455</v>
      </c>
      <c r="L42" s="56" t="n">
        <f aca="false">IF(OR(E42=1,A42&lt;=Inputs!$C$15),0,MAX(Inputs!$C$8*I42-(F42+G42+H42+J42-K42),0))</f>
        <v>4549.86981674406</v>
      </c>
      <c r="M42" s="56" t="n">
        <f aca="false">L42*INDEX(Rates!$B$2:$C$101,C42+1,IF(Inputs!$C$5="Male",1,2))/1000/12*Inputs!$C$16</f>
        <v>14.1425120137128</v>
      </c>
      <c r="N42" s="56" t="n">
        <f aca="false">IF($V$1=1,MAX(F42+G42+H42+J42-K42-M42,0)*Inputs!$C$22/12,0)</f>
        <v>615.973251141615</v>
      </c>
      <c r="O42" s="56" t="n">
        <f aca="false">IF(AND(MOD(A42,12)=0,B42&gt;=Inputs!$C$18),MAX(F42+G42+H42+J42-K42-M42-N42,0)*Inputs!$C$17,0)</f>
        <v>0</v>
      </c>
      <c r="P42" s="56" t="n">
        <f aca="false">F42+G42+H42+J42-K42-M42-N42+O42</f>
        <v>91780.0144201006</v>
      </c>
      <c r="Q42" s="56" t="n">
        <f aca="false">IF(OR(E42=1,P42&lt;=0),0,P42)</f>
        <v>91780.0144201006</v>
      </c>
      <c r="R42" s="15" t="n">
        <f aca="false">IF(OR(E42=1,AND(P42&lt;=0,I42&gt;0)),1,0)</f>
        <v>0</v>
      </c>
      <c r="S42" s="15" t="n">
        <f aca="false">IF(L42&gt;0,1,0)</f>
        <v>1</v>
      </c>
    </row>
    <row r="43" customFormat="false" ht="15" hidden="false" customHeight="false" outlineLevel="0" collapsed="false">
      <c r="A43" s="15" t="n">
        <v>42</v>
      </c>
      <c r="B43" s="15" t="n">
        <f aca="false">INT((A43-1)/12)+1</f>
        <v>4</v>
      </c>
      <c r="C43" s="15" t="n">
        <f aca="false">MIN(Inputs!$C$4+B43-1,99)</f>
        <v>77</v>
      </c>
      <c r="D43" s="55" t="n">
        <f aca="false">Inputs!$C$31</f>
        <v>0.08</v>
      </c>
      <c r="E43" s="15" t="n">
        <f aca="false">R42</f>
        <v>0</v>
      </c>
      <c r="F43" s="56" t="n">
        <f aca="false">Q42</f>
        <v>91780.0144201006</v>
      </c>
      <c r="G43" s="56" t="n">
        <f aca="false">IF(AND(MOD(A43-1,12)=0,B43&lt;=Inputs!$C$7,E43=0),Inputs!$C$6,0)</f>
        <v>0</v>
      </c>
      <c r="H43" s="56" t="n">
        <f aca="false">IF(B43=1,G43*Inputs!$C$9,0)</f>
        <v>0</v>
      </c>
      <c r="I43" s="56" t="n">
        <f aca="false">I42+G43</f>
        <v>96000</v>
      </c>
      <c r="J43" s="56" t="n">
        <f aca="false">(F43+G43+H43)*((1+D43)^(1/12)-1)</f>
        <v>590.515376275477</v>
      </c>
      <c r="K43" s="56" t="n">
        <f aca="false">(F43+G43+H43+J43)*(Inputs!$C$14+IF(B43&lt;=10,Inputs!$C$12,Inputs!$C$13))/12</f>
        <v>192.43860374245</v>
      </c>
      <c r="L43" s="56" t="n">
        <f aca="false">IF(OR(E43=1,A43&lt;=Inputs!$C$15),0,MAX(Inputs!$C$8*I43-(F43+G43+H43+J43-K43),0))</f>
        <v>4781.90880736636</v>
      </c>
      <c r="M43" s="56" t="n">
        <f aca="false">L43*INDEX(Rates!$B$2:$C$101,C43+1,IF(Inputs!$C$5="Male",1,2))/1000/12*Inputs!$C$16</f>
        <v>14.8637665428971</v>
      </c>
      <c r="N43" s="56" t="n">
        <f aca="false">IF($V$1=1,MAX(F43+G43+H43+J43-K43-M43,0)*Inputs!$C$22/12,0)</f>
        <v>614.421516173938</v>
      </c>
      <c r="O43" s="56" t="n">
        <f aca="false">IF(AND(MOD(A43,12)=0,B43&gt;=Inputs!$C$18),MAX(F43+G43+H43+J43-K43-M43-N43,0)*Inputs!$C$17,0)</f>
        <v>0</v>
      </c>
      <c r="P43" s="56" t="n">
        <f aca="false">F43+G43+H43+J43-K43-M43-N43+O43</f>
        <v>91548.8059099168</v>
      </c>
      <c r="Q43" s="56" t="n">
        <f aca="false">IF(OR(E43=1,P43&lt;=0),0,P43)</f>
        <v>91548.8059099168</v>
      </c>
      <c r="R43" s="15" t="n">
        <f aca="false">IF(OR(E43=1,AND(P43&lt;=0,I43&gt;0)),1,0)</f>
        <v>0</v>
      </c>
      <c r="S43" s="15" t="n">
        <f aca="false">IF(L43&gt;0,1,0)</f>
        <v>1</v>
      </c>
    </row>
    <row r="44" customFormat="false" ht="15" hidden="false" customHeight="false" outlineLevel="0" collapsed="false">
      <c r="A44" s="15" t="n">
        <v>43</v>
      </c>
      <c r="B44" s="15" t="n">
        <f aca="false">INT((A44-1)/12)+1</f>
        <v>4</v>
      </c>
      <c r="C44" s="15" t="n">
        <f aca="false">MIN(Inputs!$C$4+B44-1,99)</f>
        <v>77</v>
      </c>
      <c r="D44" s="55" t="n">
        <f aca="false">Inputs!$C$31</f>
        <v>0.08</v>
      </c>
      <c r="E44" s="15" t="n">
        <f aca="false">R43</f>
        <v>0</v>
      </c>
      <c r="F44" s="56" t="n">
        <f aca="false">Q43</f>
        <v>91548.8059099168</v>
      </c>
      <c r="G44" s="56" t="n">
        <f aca="false">IF(AND(MOD(A44-1,12)=0,B44&lt;=Inputs!$C$7,E44=0),Inputs!$C$6,0)</f>
        <v>0</v>
      </c>
      <c r="H44" s="56" t="n">
        <f aca="false">IF(B44=1,G44*Inputs!$C$9,0)</f>
        <v>0</v>
      </c>
      <c r="I44" s="56" t="n">
        <f aca="false">I43+G44</f>
        <v>96000</v>
      </c>
      <c r="J44" s="56" t="n">
        <f aca="false">(F44+G44+H44)*((1+D44)^(1/12)-1)</f>
        <v>589.027773759265</v>
      </c>
      <c r="K44" s="56" t="n">
        <f aca="false">(F44+G44+H44+J44)*(Inputs!$C$14+IF(B44&lt;=10,Inputs!$C$12,Inputs!$C$13))/12</f>
        <v>191.953820174325</v>
      </c>
      <c r="L44" s="56" t="n">
        <f aca="false">IF(OR(E44=1,A44&lt;=Inputs!$C$15),0,MAX(Inputs!$C$8*I44-(F44+G44+H44+J44-K44),0))</f>
        <v>5014.12013649826</v>
      </c>
      <c r="M44" s="56" t="n">
        <f aca="false">L44*INDEX(Rates!$B$2:$C$101,C44+1,IF(Inputs!$C$5="Male",1,2))/1000/12*Inputs!$C$16</f>
        <v>15.5855567576154</v>
      </c>
      <c r="N44" s="56" t="n">
        <f aca="false">IF($V$1=1,MAX(F44+G44+H44+J44-K44-M44,0)*Inputs!$C$22/12,0)</f>
        <v>612.868628711628</v>
      </c>
      <c r="O44" s="56" t="n">
        <f aca="false">IF(AND(MOD(A44,12)=0,B44&gt;=Inputs!$C$18),MAX(F44+G44+H44+J44-K44-M44-N44,0)*Inputs!$C$17,0)</f>
        <v>0</v>
      </c>
      <c r="P44" s="56" t="n">
        <f aca="false">F44+G44+H44+J44-K44-M44-N44+O44</f>
        <v>91317.4256780325</v>
      </c>
      <c r="Q44" s="56" t="n">
        <f aca="false">IF(OR(E44=1,P44&lt;=0),0,P44)</f>
        <v>91317.4256780325</v>
      </c>
      <c r="R44" s="15" t="n">
        <f aca="false">IF(OR(E44=1,AND(P44&lt;=0,I44&gt;0)),1,0)</f>
        <v>0</v>
      </c>
      <c r="S44" s="15" t="n">
        <f aca="false">IF(L44&gt;0,1,0)</f>
        <v>1</v>
      </c>
    </row>
    <row r="45" customFormat="false" ht="15" hidden="false" customHeight="false" outlineLevel="0" collapsed="false">
      <c r="A45" s="15" t="n">
        <v>44</v>
      </c>
      <c r="B45" s="15" t="n">
        <f aca="false">INT((A45-1)/12)+1</f>
        <v>4</v>
      </c>
      <c r="C45" s="15" t="n">
        <f aca="false">MIN(Inputs!$C$4+B45-1,99)</f>
        <v>77</v>
      </c>
      <c r="D45" s="55" t="n">
        <f aca="false">Inputs!$C$31</f>
        <v>0.08</v>
      </c>
      <c r="E45" s="15" t="n">
        <f aca="false">R44</f>
        <v>0</v>
      </c>
      <c r="F45" s="56" t="n">
        <f aca="false">Q44</f>
        <v>91317.4256780325</v>
      </c>
      <c r="G45" s="56" t="n">
        <f aca="false">IF(AND(MOD(A45-1,12)=0,B45&lt;=Inputs!$C$7,E45=0),Inputs!$C$6,0)</f>
        <v>0</v>
      </c>
      <c r="H45" s="56" t="n">
        <f aca="false">IF(B45=1,G45*Inputs!$C$9,0)</f>
        <v>0</v>
      </c>
      <c r="I45" s="56" t="n">
        <f aca="false">I44+G45</f>
        <v>96000</v>
      </c>
      <c r="J45" s="56" t="n">
        <f aca="false">(F45+G45+H45)*((1+D45)^(1/12)-1)</f>
        <v>587.539066380462</v>
      </c>
      <c r="K45" s="56" t="n">
        <f aca="false">(F45+G45+H45+J45)*(Inputs!$C$14+IF(B45&lt;=10,Inputs!$C$12,Inputs!$C$13))/12</f>
        <v>191.46867655086</v>
      </c>
      <c r="L45" s="56" t="n">
        <f aca="false">IF(OR(E45=1,A45&lt;=Inputs!$C$15),0,MAX(Inputs!$C$8*I45-(F45+G45+H45+J45-K45),0))</f>
        <v>5246.50393213792</v>
      </c>
      <c r="M45" s="56" t="n">
        <f aca="false">L45*INDEX(Rates!$B$2:$C$101,C45+1,IF(Inputs!$C$5="Male",1,2))/1000/12*Inputs!$C$16</f>
        <v>16.3078830557287</v>
      </c>
      <c r="N45" s="56" t="n">
        <f aca="false">IF($V$1=1,MAX(F45+G45+H45+J45-K45-M45,0)*Inputs!$C$22/12,0)</f>
        <v>611.314587898709</v>
      </c>
      <c r="O45" s="56" t="n">
        <f aca="false">IF(AND(MOD(A45,12)=0,B45&gt;=Inputs!$C$18),MAX(F45+G45+H45+J45-K45-M45-N45,0)*Inputs!$C$17,0)</f>
        <v>0</v>
      </c>
      <c r="P45" s="56" t="n">
        <f aca="false">F45+G45+H45+J45-K45-M45-N45+O45</f>
        <v>91085.8735969076</v>
      </c>
      <c r="Q45" s="56" t="n">
        <f aca="false">IF(OR(E45=1,P45&lt;=0),0,P45)</f>
        <v>91085.8735969076</v>
      </c>
      <c r="R45" s="15" t="n">
        <f aca="false">IF(OR(E45=1,AND(P45&lt;=0,I45&gt;0)),1,0)</f>
        <v>0</v>
      </c>
      <c r="S45" s="15" t="n">
        <f aca="false">IF(L45&gt;0,1,0)</f>
        <v>1</v>
      </c>
    </row>
    <row r="46" customFormat="false" ht="15" hidden="false" customHeight="false" outlineLevel="0" collapsed="false">
      <c r="A46" s="15" t="n">
        <v>45</v>
      </c>
      <c r="B46" s="15" t="n">
        <f aca="false">INT((A46-1)/12)+1</f>
        <v>4</v>
      </c>
      <c r="C46" s="15" t="n">
        <f aca="false">MIN(Inputs!$C$4+B46-1,99)</f>
        <v>77</v>
      </c>
      <c r="D46" s="55" t="n">
        <f aca="false">Inputs!$C$31</f>
        <v>0.08</v>
      </c>
      <c r="E46" s="15" t="n">
        <f aca="false">R45</f>
        <v>0</v>
      </c>
      <c r="F46" s="56" t="n">
        <f aca="false">Q45</f>
        <v>91085.8735969076</v>
      </c>
      <c r="G46" s="56" t="n">
        <f aca="false">IF(AND(MOD(A46-1,12)=0,B46&lt;=Inputs!$C$7,E46=0),Inputs!$C$6,0)</f>
        <v>0</v>
      </c>
      <c r="H46" s="56" t="n">
        <f aca="false">IF(B46=1,G46*Inputs!$C$9,0)</f>
        <v>0</v>
      </c>
      <c r="I46" s="56" t="n">
        <f aca="false">I45+G46</f>
        <v>96000</v>
      </c>
      <c r="J46" s="56" t="n">
        <f aca="false">(F46+G46+H46)*((1+D46)^(1/12)-1)</f>
        <v>586.04925331847</v>
      </c>
      <c r="K46" s="56" t="n">
        <f aca="false">(F46+G46+H46+J46)*(Inputs!$C$14+IF(B46&lt;=10,Inputs!$C$12,Inputs!$C$13))/12</f>
        <v>190.983172604638</v>
      </c>
      <c r="L46" s="56" t="n">
        <f aca="false">IF(OR(E46=1,A46&lt;=Inputs!$C$15),0,MAX(Inputs!$C$8*I46-(F46+G46+H46+J46-K46),0))</f>
        <v>5479.06032237853</v>
      </c>
      <c r="M46" s="56" t="n">
        <f aca="false">L46*INDEX(Rates!$B$2:$C$101,C46+1,IF(Inputs!$C$5="Male",1,2))/1000/12*Inputs!$C$16</f>
        <v>17.0307458353933</v>
      </c>
      <c r="N46" s="56" t="n">
        <f aca="false">IF($V$1=1,MAX(F46+G46+H46+J46-K46-M46,0)*Inputs!$C$22/12,0)</f>
        <v>609.759392878574</v>
      </c>
      <c r="O46" s="56" t="n">
        <f aca="false">IF(AND(MOD(A46,12)=0,B46&gt;=Inputs!$C$18),MAX(F46+G46+H46+J46-K46-M46-N46,0)*Inputs!$C$17,0)</f>
        <v>0</v>
      </c>
      <c r="P46" s="56" t="n">
        <f aca="false">F46+G46+H46+J46-K46-M46-N46+O46</f>
        <v>90854.1495389075</v>
      </c>
      <c r="Q46" s="56" t="n">
        <f aca="false">IF(OR(E46=1,P46&lt;=0),0,P46)</f>
        <v>90854.1495389075</v>
      </c>
      <c r="R46" s="15" t="n">
        <f aca="false">IF(OR(E46=1,AND(P46&lt;=0,I46&gt;0)),1,0)</f>
        <v>0</v>
      </c>
      <c r="S46" s="15" t="n">
        <f aca="false">IF(L46&gt;0,1,0)</f>
        <v>1</v>
      </c>
    </row>
    <row r="47" customFormat="false" ht="15" hidden="false" customHeight="false" outlineLevel="0" collapsed="false">
      <c r="A47" s="15" t="n">
        <v>46</v>
      </c>
      <c r="B47" s="15" t="n">
        <f aca="false">INT((A47-1)/12)+1</f>
        <v>4</v>
      </c>
      <c r="C47" s="15" t="n">
        <f aca="false">MIN(Inputs!$C$4+B47-1,99)</f>
        <v>77</v>
      </c>
      <c r="D47" s="55" t="n">
        <f aca="false">Inputs!$C$31</f>
        <v>0.08</v>
      </c>
      <c r="E47" s="15" t="n">
        <f aca="false">R46</f>
        <v>0</v>
      </c>
      <c r="F47" s="56" t="n">
        <f aca="false">Q46</f>
        <v>90854.1495389075</v>
      </c>
      <c r="G47" s="56" t="n">
        <f aca="false">IF(AND(MOD(A47-1,12)=0,B47&lt;=Inputs!$C$7,E47=0),Inputs!$C$6,0)</f>
        <v>0</v>
      </c>
      <c r="H47" s="56" t="n">
        <f aca="false">IF(B47=1,G47*Inputs!$C$9,0)</f>
        <v>0</v>
      </c>
      <c r="I47" s="56" t="n">
        <f aca="false">I46+G47</f>
        <v>96000</v>
      </c>
      <c r="J47" s="56" t="n">
        <f aca="false">(F47+G47+H47)*((1+D47)^(1/12)-1)</f>
        <v>584.558333752085</v>
      </c>
      <c r="K47" s="56" t="n">
        <f aca="false">(F47+G47+H47+J47)*(Inputs!$C$14+IF(B47&lt;=10,Inputs!$C$12,Inputs!$C$13))/12</f>
        <v>190.497308068041</v>
      </c>
      <c r="L47" s="56" t="n">
        <f aca="false">IF(OR(E47=1,A47&lt;=Inputs!$C$15),0,MAX(Inputs!$C$8*I47-(F47+G47+H47+J47-K47),0))</f>
        <v>5711.78943540846</v>
      </c>
      <c r="M47" s="56" t="n">
        <f aca="false">L47*INDEX(Rates!$B$2:$C$101,C47+1,IF(Inputs!$C$5="Male",1,2))/1000/12*Inputs!$C$16</f>
        <v>17.7541454950613</v>
      </c>
      <c r="N47" s="56" t="n">
        <f aca="false">IF($V$1=1,MAX(F47+G47+H47+J47-K47-M47,0)*Inputs!$C$22/12,0)</f>
        <v>608.203042793977</v>
      </c>
      <c r="O47" s="56" t="n">
        <f aca="false">IF(AND(MOD(A47,12)=0,B47&gt;=Inputs!$C$18),MAX(F47+G47+H47+J47-K47-M47-N47,0)*Inputs!$C$17,0)</f>
        <v>0</v>
      </c>
      <c r="P47" s="56" t="n">
        <f aca="false">F47+G47+H47+J47-K47-M47-N47+O47</f>
        <v>90622.2533763025</v>
      </c>
      <c r="Q47" s="56" t="n">
        <f aca="false">IF(OR(E47=1,P47&lt;=0),0,P47)</f>
        <v>90622.2533763025</v>
      </c>
      <c r="R47" s="15" t="n">
        <f aca="false">IF(OR(E47=1,AND(P47&lt;=0,I47&gt;0)),1,0)</f>
        <v>0</v>
      </c>
      <c r="S47" s="15" t="n">
        <f aca="false">IF(L47&gt;0,1,0)</f>
        <v>1</v>
      </c>
    </row>
    <row r="48" customFormat="false" ht="15" hidden="false" customHeight="false" outlineLevel="0" collapsed="false">
      <c r="A48" s="15" t="n">
        <v>47</v>
      </c>
      <c r="B48" s="15" t="n">
        <f aca="false">INT((A48-1)/12)+1</f>
        <v>4</v>
      </c>
      <c r="C48" s="15" t="n">
        <f aca="false">MIN(Inputs!$C$4+B48-1,99)</f>
        <v>77</v>
      </c>
      <c r="D48" s="55" t="n">
        <f aca="false">Inputs!$C$31</f>
        <v>0.08</v>
      </c>
      <c r="E48" s="15" t="n">
        <f aca="false">R47</f>
        <v>0</v>
      </c>
      <c r="F48" s="56" t="n">
        <f aca="false">Q47</f>
        <v>90622.2533763025</v>
      </c>
      <c r="G48" s="56" t="n">
        <f aca="false">IF(AND(MOD(A48-1,12)=0,B48&lt;=Inputs!$C$7,E48=0),Inputs!$C$6,0)</f>
        <v>0</v>
      </c>
      <c r="H48" s="56" t="n">
        <f aca="false">IF(B48=1,G48*Inputs!$C$9,0)</f>
        <v>0</v>
      </c>
      <c r="I48" s="56" t="n">
        <f aca="false">I47+G48</f>
        <v>96000</v>
      </c>
      <c r="J48" s="56" t="n">
        <f aca="false">(F48+G48+H48)*((1+D48)^(1/12)-1)</f>
        <v>583.06630685949</v>
      </c>
      <c r="K48" s="56" t="n">
        <f aca="false">(F48+G48+H48+J48)*(Inputs!$C$14+IF(B48&lt;=10,Inputs!$C$12,Inputs!$C$13))/12</f>
        <v>190.011082673254</v>
      </c>
      <c r="L48" s="56" t="n">
        <f aca="false">IF(OR(E48=1,A48&lt;=Inputs!$C$15),0,MAX(Inputs!$C$8*I48-(F48+G48+H48+J48-K48),0))</f>
        <v>5944.69139951126</v>
      </c>
      <c r="M48" s="56" t="n">
        <f aca="false">L48*INDEX(Rates!$B$2:$C$101,C48+1,IF(Inputs!$C$5="Male",1,2))/1000/12*Inputs!$C$16</f>
        <v>18.4780824334808</v>
      </c>
      <c r="N48" s="56" t="n">
        <f aca="false">IF($V$1=1,MAX(F48+G48+H48+J48-K48-M48,0)*Inputs!$C$22/12,0)</f>
        <v>606.645536787035</v>
      </c>
      <c r="O48" s="56" t="n">
        <f aca="false">IF(AND(MOD(A48,12)=0,B48&gt;=Inputs!$C$18),MAX(F48+G48+H48+J48-K48-M48-N48,0)*Inputs!$C$17,0)</f>
        <v>0</v>
      </c>
      <c r="P48" s="56" t="n">
        <f aca="false">F48+G48+H48+J48-K48-M48-N48+O48</f>
        <v>90390.1849812682</v>
      </c>
      <c r="Q48" s="56" t="n">
        <f aca="false">IF(OR(E48=1,P48&lt;=0),0,P48)</f>
        <v>90390.1849812682</v>
      </c>
      <c r="R48" s="15" t="n">
        <f aca="false">IF(OR(E48=1,AND(P48&lt;=0,I48&gt;0)),1,0)</f>
        <v>0</v>
      </c>
      <c r="S48" s="15" t="n">
        <f aca="false">IF(L48&gt;0,1,0)</f>
        <v>1</v>
      </c>
    </row>
    <row r="49" customFormat="false" ht="15" hidden="false" customHeight="false" outlineLevel="0" collapsed="false">
      <c r="A49" s="15" t="n">
        <v>48</v>
      </c>
      <c r="B49" s="15" t="n">
        <f aca="false">INT((A49-1)/12)+1</f>
        <v>4</v>
      </c>
      <c r="C49" s="15" t="n">
        <f aca="false">MIN(Inputs!$C$4+B49-1,99)</f>
        <v>77</v>
      </c>
      <c r="D49" s="55" t="n">
        <f aca="false">Inputs!$C$31</f>
        <v>0.08</v>
      </c>
      <c r="E49" s="15" t="n">
        <f aca="false">R48</f>
        <v>0</v>
      </c>
      <c r="F49" s="56" t="n">
        <f aca="false">Q48</f>
        <v>90390.1849812682</v>
      </c>
      <c r="G49" s="56" t="n">
        <f aca="false">IF(AND(MOD(A49-1,12)=0,B49&lt;=Inputs!$C$7,E49=0),Inputs!$C$6,0)</f>
        <v>0</v>
      </c>
      <c r="H49" s="56" t="n">
        <f aca="false">IF(B49=1,G49*Inputs!$C$9,0)</f>
        <v>0</v>
      </c>
      <c r="I49" s="56" t="n">
        <f aca="false">I48+G49</f>
        <v>96000</v>
      </c>
      <c r="J49" s="56" t="n">
        <f aca="false">(F49+G49+H49)*((1+D49)^(1/12)-1)</f>
        <v>581.57317181826</v>
      </c>
      <c r="K49" s="56" t="n">
        <f aca="false">(F49+G49+H49+J49)*(Inputs!$C$14+IF(B49&lt;=10,Inputs!$C$12,Inputs!$C$13))/12</f>
        <v>189.524496152264</v>
      </c>
      <c r="L49" s="56" t="n">
        <f aca="false">IF(OR(E49=1,A49&lt;=Inputs!$C$15),0,MAX(Inputs!$C$8*I49-(F49+G49+H49+J49-K49),0))</f>
        <v>6177.76634306577</v>
      </c>
      <c r="M49" s="56" t="n">
        <f aca="false">L49*INDEX(Rates!$B$2:$C$101,C49+1,IF(Inputs!$C$5="Male",1,2))/1000/12*Inputs!$C$16</f>
        <v>19.2025570496961</v>
      </c>
      <c r="N49" s="56" t="n">
        <f aca="false">IF($V$1=1,MAX(F49+G49+H49+J49-K49-M49,0)*Inputs!$C$22/12,0)</f>
        <v>605.08687399923</v>
      </c>
      <c r="O49" s="56" t="n">
        <f aca="false">IF(AND(MOD(A49,12)=0,B49&gt;=Inputs!$C$18),MAX(F49+G49+H49+J49-K49-M49-N49,0)*Inputs!$C$17,0)</f>
        <v>0</v>
      </c>
      <c r="P49" s="56" t="n">
        <f aca="false">F49+G49+H49+J49-K49-M49-N49+O49</f>
        <v>90157.9442258853</v>
      </c>
      <c r="Q49" s="56" t="n">
        <f aca="false">IF(OR(E49=1,P49&lt;=0),0,P49)</f>
        <v>90157.9442258853</v>
      </c>
      <c r="R49" s="15" t="n">
        <f aca="false">IF(OR(E49=1,AND(P49&lt;=0,I49&gt;0)),1,0)</f>
        <v>0</v>
      </c>
      <c r="S49" s="15" t="n">
        <f aca="false">IF(L49&gt;0,1,0)</f>
        <v>1</v>
      </c>
    </row>
    <row r="50" customFormat="false" ht="15" hidden="false" customHeight="false" outlineLevel="0" collapsed="false">
      <c r="A50" s="15" t="n">
        <v>49</v>
      </c>
      <c r="B50" s="15" t="n">
        <f aca="false">INT((A50-1)/12)+1</f>
        <v>5</v>
      </c>
      <c r="C50" s="15" t="n">
        <f aca="false">MIN(Inputs!$C$4+B50-1,99)</f>
        <v>78</v>
      </c>
      <c r="D50" s="55" t="n">
        <f aca="false">Inputs!$C$31</f>
        <v>0.08</v>
      </c>
      <c r="E50" s="15" t="n">
        <f aca="false">R49</f>
        <v>0</v>
      </c>
      <c r="F50" s="56" t="n">
        <f aca="false">Q49</f>
        <v>90157.9442258853</v>
      </c>
      <c r="G50" s="56" t="n">
        <f aca="false">IF(AND(MOD(A50-1,12)=0,B50&lt;=Inputs!$C$7,E50=0),Inputs!$C$6,0)</f>
        <v>24000</v>
      </c>
      <c r="H50" s="56" t="n">
        <f aca="false">IF(B50=1,G50*Inputs!$C$9,0)</f>
        <v>0</v>
      </c>
      <c r="I50" s="56" t="n">
        <f aca="false">I49+G50</f>
        <v>120000</v>
      </c>
      <c r="J50" s="56" t="n">
        <f aca="false">(F50+G50+H50)*((1+D50)^(1/12)-1)</f>
        <v>734.495650445438</v>
      </c>
      <c r="K50" s="56" t="n">
        <f aca="false">(F50+G50+H50+J50)*(Inputs!$C$14+IF(B50&lt;=10,Inputs!$C$12,Inputs!$C$13))/12</f>
        <v>239.359249742356</v>
      </c>
      <c r="L50" s="56" t="n">
        <f aca="false">IF(OR(E50=1,A50&lt;=Inputs!$C$15),0,MAX(Inputs!$C$8*I50-(F50+G50+H50+J50-K50),0))</f>
        <v>6546.91937341161</v>
      </c>
      <c r="M50" s="56" t="n">
        <f aca="false">L50*INDEX(Rates!$B$2:$C$101,C50+1,IF(Inputs!$C$5="Male",1,2))/1000/12*Inputs!$C$16</f>
        <v>22.7996467179059</v>
      </c>
      <c r="N50" s="56" t="n">
        <f aca="false">IF($V$1=1,MAX(F50+G50+H50+J50-K50-M50,0)*Inputs!$C$22/12,0)</f>
        <v>764.201873199137</v>
      </c>
      <c r="O50" s="56" t="n">
        <f aca="false">IF(AND(MOD(A50,12)=0,B50&gt;=Inputs!$C$18),MAX(F50+G50+H50+J50-K50-M50-N50,0)*Inputs!$C$17,0)</f>
        <v>0</v>
      </c>
      <c r="P50" s="56" t="n">
        <f aca="false">F50+G50+H50+J50-K50-M50-N50+O50</f>
        <v>113866.079106671</v>
      </c>
      <c r="Q50" s="56" t="n">
        <f aca="false">IF(OR(E50=1,P50&lt;=0),0,P50)</f>
        <v>113866.079106671</v>
      </c>
      <c r="R50" s="15" t="n">
        <f aca="false">IF(OR(E50=1,AND(P50&lt;=0,I50&gt;0)),1,0)</f>
        <v>0</v>
      </c>
      <c r="S50" s="15" t="n">
        <f aca="false">IF(L50&gt;0,1,0)</f>
        <v>1</v>
      </c>
    </row>
    <row r="51" customFormat="false" ht="15" hidden="false" customHeight="false" outlineLevel="0" collapsed="false">
      <c r="A51" s="15" t="n">
        <v>50</v>
      </c>
      <c r="B51" s="15" t="n">
        <f aca="false">INT((A51-1)/12)+1</f>
        <v>5</v>
      </c>
      <c r="C51" s="15" t="n">
        <f aca="false">MIN(Inputs!$C$4+B51-1,99)</f>
        <v>78</v>
      </c>
      <c r="D51" s="55" t="n">
        <f aca="false">Inputs!$C$31</f>
        <v>0.08</v>
      </c>
      <c r="E51" s="15" t="n">
        <f aca="false">R50</f>
        <v>0</v>
      </c>
      <c r="F51" s="56" t="n">
        <f aca="false">Q50</f>
        <v>113866.079106671</v>
      </c>
      <c r="G51" s="56" t="n">
        <f aca="false">IF(AND(MOD(A51-1,12)=0,B51&lt;=Inputs!$C$7,E51=0),Inputs!$C$6,0)</f>
        <v>0</v>
      </c>
      <c r="H51" s="56" t="n">
        <f aca="false">IF(B51=1,G51*Inputs!$C$9,0)</f>
        <v>0</v>
      </c>
      <c r="I51" s="56" t="n">
        <f aca="false">I50+G51</f>
        <v>120000</v>
      </c>
      <c r="J51" s="56" t="n">
        <f aca="false">(F51+G51+H51)*((1+D51)^(1/12)-1)</f>
        <v>732.617781480356</v>
      </c>
      <c r="K51" s="56" t="n">
        <f aca="false">(F51+G51+H51+J51)*(Inputs!$C$14+IF(B51&lt;=10,Inputs!$C$12,Inputs!$C$13))/12</f>
        <v>238.747285183649</v>
      </c>
      <c r="L51" s="56" t="n">
        <f aca="false">IF(OR(E51=1,A51&lt;=Inputs!$C$15),0,MAX(Inputs!$C$8*I51-(F51+G51+H51+J51-K51),0))</f>
        <v>6840.05039703196</v>
      </c>
      <c r="M51" s="56" t="n">
        <f aca="false">L51*INDEX(Rates!$B$2:$C$101,C51+1,IF(Inputs!$C$5="Male",1,2))/1000/12*Inputs!$C$16</f>
        <v>23.8204755076638</v>
      </c>
      <c r="N51" s="56" t="n">
        <f aca="false">IF($V$1=1,MAX(F51+G51+H51+J51-K51-M51,0)*Inputs!$C$22/12,0)</f>
        <v>762.240860849736</v>
      </c>
      <c r="O51" s="56" t="n">
        <f aca="false">IF(AND(MOD(A51,12)=0,B51&gt;=Inputs!$C$18),MAX(F51+G51+H51+J51-K51-M51-N51,0)*Inputs!$C$17,0)</f>
        <v>0</v>
      </c>
      <c r="P51" s="56" t="n">
        <f aca="false">F51+G51+H51+J51-K51-M51-N51+O51</f>
        <v>113573.888266611</v>
      </c>
      <c r="Q51" s="56" t="n">
        <f aca="false">IF(OR(E51=1,P51&lt;=0),0,P51)</f>
        <v>113573.888266611</v>
      </c>
      <c r="R51" s="15" t="n">
        <f aca="false">IF(OR(E51=1,AND(P51&lt;=0,I51&gt;0)),1,0)</f>
        <v>0</v>
      </c>
      <c r="S51" s="15" t="n">
        <f aca="false">IF(L51&gt;0,1,0)</f>
        <v>1</v>
      </c>
    </row>
    <row r="52" customFormat="false" ht="15" hidden="false" customHeight="false" outlineLevel="0" collapsed="false">
      <c r="A52" s="15" t="n">
        <v>51</v>
      </c>
      <c r="B52" s="15" t="n">
        <f aca="false">INT((A52-1)/12)+1</f>
        <v>5</v>
      </c>
      <c r="C52" s="15" t="n">
        <f aca="false">MIN(Inputs!$C$4+B52-1,99)</f>
        <v>78</v>
      </c>
      <c r="D52" s="55" t="n">
        <f aca="false">Inputs!$C$31</f>
        <v>0.08</v>
      </c>
      <c r="E52" s="15" t="n">
        <f aca="false">R51</f>
        <v>0</v>
      </c>
      <c r="F52" s="56" t="n">
        <f aca="false">Q51</f>
        <v>113573.888266611</v>
      </c>
      <c r="G52" s="56" t="n">
        <f aca="false">IF(AND(MOD(A52-1,12)=0,B52&lt;=Inputs!$C$7,E52=0),Inputs!$C$6,0)</f>
        <v>0</v>
      </c>
      <c r="H52" s="56" t="n">
        <f aca="false">IF(B52=1,G52*Inputs!$C$9,0)</f>
        <v>0</v>
      </c>
      <c r="I52" s="56" t="n">
        <f aca="false">I51+G52</f>
        <v>120000</v>
      </c>
      <c r="J52" s="56" t="n">
        <f aca="false">(F52+G52+H52)*((1+D52)^(1/12)-1)</f>
        <v>730.737816817538</v>
      </c>
      <c r="K52" s="56" t="n">
        <f aca="false">(F52+G52+H52+J52)*(Inputs!$C$14+IF(B52&lt;=10,Inputs!$C$12,Inputs!$C$13))/12</f>
        <v>238.134637673809</v>
      </c>
      <c r="L52" s="56" t="n">
        <f aca="false">IF(OR(E52=1,A52&lt;=Inputs!$C$15),0,MAX(Inputs!$C$8*I52-(F52+G52+H52+J52-K52),0))</f>
        <v>7133.50855424562</v>
      </c>
      <c r="M52" s="56" t="n">
        <f aca="false">L52*INDEX(Rates!$B$2:$C$101,C52+1,IF(Inputs!$C$5="Male",1,2))/1000/12*Inputs!$C$16</f>
        <v>24.8424435401604</v>
      </c>
      <c r="N52" s="56" t="n">
        <f aca="false">IF($V$1=1,MAX(F52+G52+H52+J52-K52-M52,0)*Inputs!$C$22/12,0)</f>
        <v>760.277660014761</v>
      </c>
      <c r="O52" s="56" t="n">
        <f aca="false">IF(AND(MOD(A52,12)=0,B52&gt;=Inputs!$C$18),MAX(F52+G52+H52+J52-K52-M52-N52,0)*Inputs!$C$17,0)</f>
        <v>0</v>
      </c>
      <c r="P52" s="56" t="n">
        <f aca="false">F52+G52+H52+J52-K52-M52-N52+O52</f>
        <v>113281.371342199</v>
      </c>
      <c r="Q52" s="56" t="n">
        <f aca="false">IF(OR(E52=1,P52&lt;=0),0,P52)</f>
        <v>113281.371342199</v>
      </c>
      <c r="R52" s="15" t="n">
        <f aca="false">IF(OR(E52=1,AND(P52&lt;=0,I52&gt;0)),1,0)</f>
        <v>0</v>
      </c>
      <c r="S52" s="15" t="n">
        <f aca="false">IF(L52&gt;0,1,0)</f>
        <v>1</v>
      </c>
    </row>
    <row r="53" customFormat="false" ht="15" hidden="false" customHeight="false" outlineLevel="0" collapsed="false">
      <c r="A53" s="15" t="n">
        <v>52</v>
      </c>
      <c r="B53" s="15" t="n">
        <f aca="false">INT((A53-1)/12)+1</f>
        <v>5</v>
      </c>
      <c r="C53" s="15" t="n">
        <f aca="false">MIN(Inputs!$C$4+B53-1,99)</f>
        <v>78</v>
      </c>
      <c r="D53" s="55" t="n">
        <f aca="false">Inputs!$C$31</f>
        <v>0.08</v>
      </c>
      <c r="E53" s="15" t="n">
        <f aca="false">R52</f>
        <v>0</v>
      </c>
      <c r="F53" s="56" t="n">
        <f aca="false">Q52</f>
        <v>113281.371342199</v>
      </c>
      <c r="G53" s="56" t="n">
        <f aca="false">IF(AND(MOD(A53-1,12)=0,B53&lt;=Inputs!$C$7,E53=0),Inputs!$C$6,0)</f>
        <v>0</v>
      </c>
      <c r="H53" s="56" t="n">
        <f aca="false">IF(B53=1,G53*Inputs!$C$9,0)</f>
        <v>0</v>
      </c>
      <c r="I53" s="56" t="n">
        <f aca="false">I52+G53</f>
        <v>120000</v>
      </c>
      <c r="J53" s="56" t="n">
        <f aca="false">(F53+G53+H53)*((1+D53)^(1/12)-1)</f>
        <v>728.855754118191</v>
      </c>
      <c r="K53" s="56" t="n">
        <f aca="false">(F53+G53+H53+J53)*(Inputs!$C$14+IF(B53&lt;=10,Inputs!$C$12,Inputs!$C$13))/12</f>
        <v>237.521306450662</v>
      </c>
      <c r="L53" s="56" t="n">
        <f aca="false">IF(OR(E53=1,A53&lt;=Inputs!$C$15),0,MAX(Inputs!$C$8*I53-(F53+G53+H53+J53-K53),0))</f>
        <v>7427.29421013301</v>
      </c>
      <c r="M53" s="56" t="n">
        <f aca="false">L53*INDEX(Rates!$B$2:$C$101,C53+1,IF(Inputs!$C$5="Male",1,2))/1000/12*Inputs!$C$16</f>
        <v>25.8655520867882</v>
      </c>
      <c r="N53" s="56" t="n">
        <f aca="false">IF($V$1=1,MAX(F53+G53+H53+J53-K53-M53,0)*Inputs!$C$22/12,0)</f>
        <v>758.312268251868</v>
      </c>
      <c r="O53" s="56" t="n">
        <f aca="false">IF(AND(MOD(A53,12)=0,B53&gt;=Inputs!$C$18),MAX(F53+G53+H53+J53-K53-M53-N53,0)*Inputs!$C$17,0)</f>
        <v>0</v>
      </c>
      <c r="P53" s="56" t="n">
        <f aca="false">F53+G53+H53+J53-K53-M53-N53+O53</f>
        <v>112988.527969528</v>
      </c>
      <c r="Q53" s="56" t="n">
        <f aca="false">IF(OR(E53=1,P53&lt;=0),0,P53)</f>
        <v>112988.527969528</v>
      </c>
      <c r="R53" s="15" t="n">
        <f aca="false">IF(OR(E53=1,AND(P53&lt;=0,I53&gt;0)),1,0)</f>
        <v>0</v>
      </c>
      <c r="S53" s="15" t="n">
        <f aca="false">IF(L53&gt;0,1,0)</f>
        <v>1</v>
      </c>
    </row>
    <row r="54" customFormat="false" ht="15" hidden="false" customHeight="false" outlineLevel="0" collapsed="false">
      <c r="A54" s="15" t="n">
        <v>53</v>
      </c>
      <c r="B54" s="15" t="n">
        <f aca="false">INT((A54-1)/12)+1</f>
        <v>5</v>
      </c>
      <c r="C54" s="15" t="n">
        <f aca="false">MIN(Inputs!$C$4+B54-1,99)</f>
        <v>78</v>
      </c>
      <c r="D54" s="55" t="n">
        <f aca="false">Inputs!$C$31</f>
        <v>0.08</v>
      </c>
      <c r="E54" s="15" t="n">
        <f aca="false">R53</f>
        <v>0</v>
      </c>
      <c r="F54" s="56" t="n">
        <f aca="false">Q53</f>
        <v>112988.527969528</v>
      </c>
      <c r="G54" s="56" t="n">
        <f aca="false">IF(AND(MOD(A54-1,12)=0,B54&lt;=Inputs!$C$7,E54=0),Inputs!$C$6,0)</f>
        <v>0</v>
      </c>
      <c r="H54" s="56" t="n">
        <f aca="false">IF(B54=1,G54*Inputs!$C$9,0)</f>
        <v>0</v>
      </c>
      <c r="I54" s="56" t="n">
        <f aca="false">I53+G54</f>
        <v>120000</v>
      </c>
      <c r="J54" s="56" t="n">
        <f aca="false">(F54+G54+H54)*((1+D54)^(1/12)-1)</f>
        <v>726.97159104091</v>
      </c>
      <c r="K54" s="56" t="n">
        <f aca="false">(F54+G54+H54+J54)*(Inputs!$C$14+IF(B54&lt;=10,Inputs!$C$12,Inputs!$C$13))/12</f>
        <v>236.907290751186</v>
      </c>
      <c r="L54" s="56" t="n">
        <f aca="false">IF(OR(E54=1,A54&lt;=Inputs!$C$15),0,MAX(Inputs!$C$8*I54-(F54+G54+H54+J54-K54),0))</f>
        <v>7721.40773018195</v>
      </c>
      <c r="M54" s="56" t="n">
        <f aca="false">L54*INDEX(Rates!$B$2:$C$101,C54+1,IF(Inputs!$C$5="Male",1,2))/1000/12*Inputs!$C$16</f>
        <v>26.8898024203586</v>
      </c>
      <c r="N54" s="56" t="n">
        <f aca="false">IF($V$1=1,MAX(F54+G54+H54+J54-K54-M54,0)*Inputs!$C$22/12,0)</f>
        <v>756.344683115985</v>
      </c>
      <c r="O54" s="56" t="n">
        <f aca="false">IF(AND(MOD(A54,12)=0,B54&gt;=Inputs!$C$18),MAX(F54+G54+H54+J54-K54-M54-N54,0)*Inputs!$C$17,0)</f>
        <v>0</v>
      </c>
      <c r="P54" s="56" t="n">
        <f aca="false">F54+G54+H54+J54-K54-M54-N54+O54</f>
        <v>112695.357784282</v>
      </c>
      <c r="Q54" s="56" t="n">
        <f aca="false">IF(OR(E54=1,P54&lt;=0),0,P54)</f>
        <v>112695.357784282</v>
      </c>
      <c r="R54" s="15" t="n">
        <f aca="false">IF(OR(E54=1,AND(P54&lt;=0,I54&gt;0)),1,0)</f>
        <v>0</v>
      </c>
      <c r="S54" s="15" t="n">
        <f aca="false">IF(L54&gt;0,1,0)</f>
        <v>1</v>
      </c>
    </row>
    <row r="55" customFormat="false" ht="15" hidden="false" customHeight="false" outlineLevel="0" collapsed="false">
      <c r="A55" s="15" t="n">
        <v>54</v>
      </c>
      <c r="B55" s="15" t="n">
        <f aca="false">INT((A55-1)/12)+1</f>
        <v>5</v>
      </c>
      <c r="C55" s="15" t="n">
        <f aca="false">MIN(Inputs!$C$4+B55-1,99)</f>
        <v>78</v>
      </c>
      <c r="D55" s="55" t="n">
        <f aca="false">Inputs!$C$31</f>
        <v>0.08</v>
      </c>
      <c r="E55" s="15" t="n">
        <f aca="false">R54</f>
        <v>0</v>
      </c>
      <c r="F55" s="56" t="n">
        <f aca="false">Q54</f>
        <v>112695.357784282</v>
      </c>
      <c r="G55" s="56" t="n">
        <f aca="false">IF(AND(MOD(A55-1,12)=0,B55&lt;=Inputs!$C$7,E55=0),Inputs!$C$6,0)</f>
        <v>0</v>
      </c>
      <c r="H55" s="56" t="n">
        <f aca="false">IF(B55=1,G55*Inputs!$C$9,0)</f>
        <v>0</v>
      </c>
      <c r="I55" s="56" t="n">
        <f aca="false">I54+G55</f>
        <v>120000</v>
      </c>
      <c r="J55" s="56" t="n">
        <f aca="false">(F55+G55+H55)*((1+D55)^(1/12)-1)</f>
        <v>725.085325241678</v>
      </c>
      <c r="K55" s="56" t="n">
        <f aca="false">(F55+G55+H55+J55)*(Inputs!$C$14+IF(B55&lt;=10,Inputs!$C$12,Inputs!$C$13))/12</f>
        <v>236.292589811507</v>
      </c>
      <c r="L55" s="56" t="n">
        <f aca="false">IF(OR(E55=1,A55&lt;=Inputs!$C$15),0,MAX(Inputs!$C$8*I55-(F55+G55+H55+J55-K55),0))</f>
        <v>8015.84948028812</v>
      </c>
      <c r="M55" s="56" t="n">
        <f aca="false">L55*INDEX(Rates!$B$2:$C$101,C55+1,IF(Inputs!$C$5="Male",1,2))/1000/12*Inputs!$C$16</f>
        <v>27.9151958151034</v>
      </c>
      <c r="N55" s="56" t="n">
        <f aca="false">IF($V$1=1,MAX(F55+G55+H55+J55-K55-M55,0)*Inputs!$C$22/12,0)</f>
        <v>754.374902159312</v>
      </c>
      <c r="O55" s="56" t="n">
        <f aca="false">IF(AND(MOD(A55,12)=0,B55&gt;=Inputs!$C$18),MAX(F55+G55+H55+J55-K55-M55-N55,0)*Inputs!$C$17,0)</f>
        <v>0</v>
      </c>
      <c r="P55" s="56" t="n">
        <f aca="false">F55+G55+H55+J55-K55-M55-N55+O55</f>
        <v>112401.860421737</v>
      </c>
      <c r="Q55" s="56" t="n">
        <f aca="false">IF(OR(E55=1,P55&lt;=0),0,P55)</f>
        <v>112401.860421737</v>
      </c>
      <c r="R55" s="15" t="n">
        <f aca="false">IF(OR(E55=1,AND(P55&lt;=0,I55&gt;0)),1,0)</f>
        <v>0</v>
      </c>
      <c r="S55" s="15" t="n">
        <f aca="false">IF(L55&gt;0,1,0)</f>
        <v>1</v>
      </c>
    </row>
    <row r="56" customFormat="false" ht="15" hidden="false" customHeight="false" outlineLevel="0" collapsed="false">
      <c r="A56" s="15" t="n">
        <v>55</v>
      </c>
      <c r="B56" s="15" t="n">
        <f aca="false">INT((A56-1)/12)+1</f>
        <v>5</v>
      </c>
      <c r="C56" s="15" t="n">
        <f aca="false">MIN(Inputs!$C$4+B56-1,99)</f>
        <v>78</v>
      </c>
      <c r="D56" s="55" t="n">
        <f aca="false">Inputs!$C$31</f>
        <v>0.08</v>
      </c>
      <c r="E56" s="15" t="n">
        <f aca="false">R55</f>
        <v>0</v>
      </c>
      <c r="F56" s="56" t="n">
        <f aca="false">Q55</f>
        <v>112401.860421737</v>
      </c>
      <c r="G56" s="56" t="n">
        <f aca="false">IF(AND(MOD(A56-1,12)=0,B56&lt;=Inputs!$C$7,E56=0),Inputs!$C$6,0)</f>
        <v>0</v>
      </c>
      <c r="H56" s="56" t="n">
        <f aca="false">IF(B56=1,G56*Inputs!$C$9,0)</f>
        <v>0</v>
      </c>
      <c r="I56" s="56" t="n">
        <f aca="false">I55+G56</f>
        <v>120000</v>
      </c>
      <c r="J56" s="56" t="n">
        <f aca="false">(F56+G56+H56)*((1+D56)^(1/12)-1)</f>
        <v>723.196954373862</v>
      </c>
      <c r="K56" s="56" t="n">
        <f aca="false">(F56+G56+H56+J56)*(Inputs!$C$14+IF(B56&lt;=10,Inputs!$C$12,Inputs!$C$13))/12</f>
        <v>235.677202866899</v>
      </c>
      <c r="L56" s="56" t="n">
        <f aca="false">IF(OR(E56=1,A56&lt;=Inputs!$C$15),0,MAX(Inputs!$C$8*I56-(F56+G56+H56+J56-K56),0))</f>
        <v>8310.61982675556</v>
      </c>
      <c r="M56" s="56" t="n">
        <f aca="false">L56*INDEX(Rates!$B$2:$C$101,C56+1,IF(Inputs!$C$5="Male",1,2))/1000/12*Inputs!$C$16</f>
        <v>28.9417335466762</v>
      </c>
      <c r="N56" s="56" t="n">
        <f aca="false">IF($V$1=1,MAX(F56+G56+H56+J56-K56-M56,0)*Inputs!$C$22/12,0)</f>
        <v>752.402922931319</v>
      </c>
      <c r="O56" s="56" t="n">
        <f aca="false">IF(AND(MOD(A56,12)=0,B56&gt;=Inputs!$C$18),MAX(F56+G56+H56+J56-K56-M56-N56,0)*Inputs!$C$17,0)</f>
        <v>0</v>
      </c>
      <c r="P56" s="56" t="n">
        <f aca="false">F56+G56+H56+J56-K56-M56-N56+O56</f>
        <v>112108.035516766</v>
      </c>
      <c r="Q56" s="56" t="n">
        <f aca="false">IF(OR(E56=1,P56&lt;=0),0,P56)</f>
        <v>112108.035516766</v>
      </c>
      <c r="R56" s="15" t="n">
        <f aca="false">IF(OR(E56=1,AND(P56&lt;=0,I56&gt;0)),1,0)</f>
        <v>0</v>
      </c>
      <c r="S56" s="15" t="n">
        <f aca="false">IF(L56&gt;0,1,0)</f>
        <v>1</v>
      </c>
    </row>
    <row r="57" customFormat="false" ht="15" hidden="false" customHeight="false" outlineLevel="0" collapsed="false">
      <c r="A57" s="15" t="n">
        <v>56</v>
      </c>
      <c r="B57" s="15" t="n">
        <f aca="false">INT((A57-1)/12)+1</f>
        <v>5</v>
      </c>
      <c r="C57" s="15" t="n">
        <f aca="false">MIN(Inputs!$C$4+B57-1,99)</f>
        <v>78</v>
      </c>
      <c r="D57" s="55" t="n">
        <f aca="false">Inputs!$C$31</f>
        <v>0.08</v>
      </c>
      <c r="E57" s="15" t="n">
        <f aca="false">R56</f>
        <v>0</v>
      </c>
      <c r="F57" s="56" t="n">
        <f aca="false">Q56</f>
        <v>112108.035516766</v>
      </c>
      <c r="G57" s="56" t="n">
        <f aca="false">IF(AND(MOD(A57-1,12)=0,B57&lt;=Inputs!$C$7,E57=0),Inputs!$C$6,0)</f>
        <v>0</v>
      </c>
      <c r="H57" s="56" t="n">
        <f aca="false">IF(B57=1,G57*Inputs!$C$9,0)</f>
        <v>0</v>
      </c>
      <c r="I57" s="56" t="n">
        <f aca="false">I56+G57</f>
        <v>120000</v>
      </c>
      <c r="J57" s="56" t="n">
        <f aca="false">(F57+G57+H57)*((1+D57)^(1/12)-1)</f>
        <v>721.306476088209</v>
      </c>
      <c r="K57" s="56" t="n">
        <f aca="false">(F57+G57+H57+J57)*(Inputs!$C$14+IF(B57&lt;=10,Inputs!$C$12,Inputs!$C$13))/12</f>
        <v>235.061129151781</v>
      </c>
      <c r="L57" s="56" t="n">
        <f aca="false">IF(OR(E57=1,A57&lt;=Inputs!$C$15),0,MAX(Inputs!$C$8*I57-(F57+G57+H57+J57-K57),0))</f>
        <v>8605.71913629712</v>
      </c>
      <c r="M57" s="56" t="n">
        <f aca="false">L57*INDEX(Rates!$B$2:$C$101,C57+1,IF(Inputs!$C$5="Male",1,2))/1000/12*Inputs!$C$16</f>
        <v>29.9694168921547</v>
      </c>
      <c r="N57" s="56" t="n">
        <f aca="false">IF($V$1=1,MAX(F57+G57+H57+J57-K57-M57,0)*Inputs!$C$22/12,0)</f>
        <v>750.428742978738</v>
      </c>
      <c r="O57" s="56" t="n">
        <f aca="false">IF(AND(MOD(A57,12)=0,B57&gt;=Inputs!$C$18),MAX(F57+G57+H57+J57-K57-M57-N57,0)*Inputs!$C$17,0)</f>
        <v>0</v>
      </c>
      <c r="P57" s="56" t="n">
        <f aca="false">F57+G57+H57+J57-K57-M57-N57+O57</f>
        <v>111813.882703832</v>
      </c>
      <c r="Q57" s="56" t="n">
        <f aca="false">IF(OR(E57=1,P57&lt;=0),0,P57)</f>
        <v>111813.882703832</v>
      </c>
      <c r="R57" s="15" t="n">
        <f aca="false">IF(OR(E57=1,AND(P57&lt;=0,I57&gt;0)),1,0)</f>
        <v>0</v>
      </c>
      <c r="S57" s="15" t="n">
        <f aca="false">IF(L57&gt;0,1,0)</f>
        <v>1</v>
      </c>
    </row>
    <row r="58" customFormat="false" ht="15" hidden="false" customHeight="false" outlineLevel="0" collapsed="false">
      <c r="A58" s="15" t="n">
        <v>57</v>
      </c>
      <c r="B58" s="15" t="n">
        <f aca="false">INT((A58-1)/12)+1</f>
        <v>5</v>
      </c>
      <c r="C58" s="15" t="n">
        <f aca="false">MIN(Inputs!$C$4+B58-1,99)</f>
        <v>78</v>
      </c>
      <c r="D58" s="55" t="n">
        <f aca="false">Inputs!$C$31</f>
        <v>0.08</v>
      </c>
      <c r="E58" s="15" t="n">
        <f aca="false">R57</f>
        <v>0</v>
      </c>
      <c r="F58" s="56" t="n">
        <f aca="false">Q57</f>
        <v>111813.882703832</v>
      </c>
      <c r="G58" s="56" t="n">
        <f aca="false">IF(AND(MOD(A58-1,12)=0,B58&lt;=Inputs!$C$7,E58=0),Inputs!$C$6,0)</f>
        <v>0</v>
      </c>
      <c r="H58" s="56" t="n">
        <f aca="false">IF(B58=1,G58*Inputs!$C$9,0)</f>
        <v>0</v>
      </c>
      <c r="I58" s="56" t="n">
        <f aca="false">I57+G58</f>
        <v>120000</v>
      </c>
      <c r="J58" s="56" t="n">
        <f aca="false">(F58+G58+H58)*((1+D58)^(1/12)-1)</f>
        <v>719.413888032847</v>
      </c>
      <c r="K58" s="56" t="n">
        <f aca="false">(F58+G58+H58+J58)*(Inputs!$C$14+IF(B58&lt;=10,Inputs!$C$12,Inputs!$C$13))/12</f>
        <v>234.444367899718</v>
      </c>
      <c r="L58" s="56" t="n">
        <f aca="false">IF(OR(E58=1,A58&lt;=Inputs!$C$15),0,MAX(Inputs!$C$8*I58-(F58+G58+H58+J58-K58),0))</f>
        <v>8901.14777603488</v>
      </c>
      <c r="M58" s="56" t="n">
        <f aca="false">L58*INDEX(Rates!$B$2:$C$101,C58+1,IF(Inputs!$C$5="Male",1,2))/1000/12*Inputs!$C$16</f>
        <v>30.9982471300415</v>
      </c>
      <c r="N58" s="56" t="n">
        <f aca="false">IF($V$1=1,MAX(F58+G58+H58+J58-K58-M58,0)*Inputs!$C$22/12,0)</f>
        <v>748.452359845567</v>
      </c>
      <c r="O58" s="56" t="n">
        <f aca="false">IF(AND(MOD(A58,12)=0,B58&gt;=Inputs!$C$18),MAX(F58+G58+H58+J58-K58-M58-N58,0)*Inputs!$C$17,0)</f>
        <v>0</v>
      </c>
      <c r="P58" s="56" t="n">
        <f aca="false">F58+G58+H58+J58-K58-M58-N58+O58</f>
        <v>111519.40161699</v>
      </c>
      <c r="Q58" s="56" t="n">
        <f aca="false">IF(OR(E58=1,P58&lt;=0),0,P58)</f>
        <v>111519.40161699</v>
      </c>
      <c r="R58" s="15" t="n">
        <f aca="false">IF(OR(E58=1,AND(P58&lt;=0,I58&gt;0)),1,0)</f>
        <v>0</v>
      </c>
      <c r="S58" s="15" t="n">
        <f aca="false">IF(L58&gt;0,1,0)</f>
        <v>1</v>
      </c>
    </row>
    <row r="59" customFormat="false" ht="15" hidden="false" customHeight="false" outlineLevel="0" collapsed="false">
      <c r="A59" s="15" t="n">
        <v>58</v>
      </c>
      <c r="B59" s="15" t="n">
        <f aca="false">INT((A59-1)/12)+1</f>
        <v>5</v>
      </c>
      <c r="C59" s="15" t="n">
        <f aca="false">MIN(Inputs!$C$4+B59-1,99)</f>
        <v>78</v>
      </c>
      <c r="D59" s="55" t="n">
        <f aca="false">Inputs!$C$31</f>
        <v>0.08</v>
      </c>
      <c r="E59" s="15" t="n">
        <f aca="false">R58</f>
        <v>0</v>
      </c>
      <c r="F59" s="56" t="n">
        <f aca="false">Q58</f>
        <v>111519.40161699</v>
      </c>
      <c r="G59" s="56" t="n">
        <f aca="false">IF(AND(MOD(A59-1,12)=0,B59&lt;=Inputs!$C$7,E59=0),Inputs!$C$6,0)</f>
        <v>0</v>
      </c>
      <c r="H59" s="56" t="n">
        <f aca="false">IF(B59=1,G59*Inputs!$C$9,0)</f>
        <v>0</v>
      </c>
      <c r="I59" s="56" t="n">
        <f aca="false">I58+G59</f>
        <v>120000</v>
      </c>
      <c r="J59" s="56" t="n">
        <f aca="false">(F59+G59+H59)*((1+D59)^(1/12)-1)</f>
        <v>717.519187853276</v>
      </c>
      <c r="K59" s="56" t="n">
        <f aca="false">(F59+G59+H59+J59)*(Inputs!$C$14+IF(B59&lt;=10,Inputs!$C$12,Inputs!$C$13))/12</f>
        <v>233.826918343422</v>
      </c>
      <c r="L59" s="56" t="n">
        <f aca="false">IF(OR(E59=1,A59&lt;=Inputs!$C$15),0,MAX(Inputs!$C$8*I59-(F59+G59+H59+J59-K59),0))</f>
        <v>9196.90611350063</v>
      </c>
      <c r="M59" s="56" t="n">
        <f aca="false">L59*INDEX(Rates!$B$2:$C$101,C59+1,IF(Inputs!$C$5="Male",1,2))/1000/12*Inputs!$C$16</f>
        <v>32.028225540266</v>
      </c>
      <c r="N59" s="56" t="n">
        <f aca="false">IF($V$1=1,MAX(F59+G59+H59+J59-K59-M59,0)*Inputs!$C$22/12,0)</f>
        <v>746.473771073061</v>
      </c>
      <c r="O59" s="56" t="n">
        <f aca="false">IF(AND(MOD(A59,12)=0,B59&gt;=Inputs!$C$18),MAX(F59+G59+H59+J59-K59-M59-N59,0)*Inputs!$C$17,0)</f>
        <v>0</v>
      </c>
      <c r="P59" s="56" t="n">
        <f aca="false">F59+G59+H59+J59-K59-M59-N59+O59</f>
        <v>111224.591889886</v>
      </c>
      <c r="Q59" s="56" t="n">
        <f aca="false">IF(OR(E59=1,P59&lt;=0),0,P59)</f>
        <v>111224.591889886</v>
      </c>
      <c r="R59" s="15" t="n">
        <f aca="false">IF(OR(E59=1,AND(P59&lt;=0,I59&gt;0)),1,0)</f>
        <v>0</v>
      </c>
      <c r="S59" s="15" t="n">
        <f aca="false">IF(L59&gt;0,1,0)</f>
        <v>1</v>
      </c>
    </row>
    <row r="60" customFormat="false" ht="15" hidden="false" customHeight="false" outlineLevel="0" collapsed="false">
      <c r="A60" s="15" t="n">
        <v>59</v>
      </c>
      <c r="B60" s="15" t="n">
        <f aca="false">INT((A60-1)/12)+1</f>
        <v>5</v>
      </c>
      <c r="C60" s="15" t="n">
        <f aca="false">MIN(Inputs!$C$4+B60-1,99)</f>
        <v>78</v>
      </c>
      <c r="D60" s="55" t="n">
        <f aca="false">Inputs!$C$31</f>
        <v>0.08</v>
      </c>
      <c r="E60" s="15" t="n">
        <f aca="false">R59</f>
        <v>0</v>
      </c>
      <c r="F60" s="56" t="n">
        <f aca="false">Q59</f>
        <v>111224.591889886</v>
      </c>
      <c r="G60" s="56" t="n">
        <f aca="false">IF(AND(MOD(A60-1,12)=0,B60&lt;=Inputs!$C$7,E60=0),Inputs!$C$6,0)</f>
        <v>0</v>
      </c>
      <c r="H60" s="56" t="n">
        <f aca="false">IF(B60=1,G60*Inputs!$C$9,0)</f>
        <v>0</v>
      </c>
      <c r="I60" s="56" t="n">
        <f aca="false">I59+G60</f>
        <v>120000</v>
      </c>
      <c r="J60" s="56" t="n">
        <f aca="false">(F60+G60+H60)*((1+D60)^(1/12)-1)</f>
        <v>715.62237319237</v>
      </c>
      <c r="K60" s="56" t="n">
        <f aca="false">(F60+G60+H60+J60)*(Inputs!$C$14+IF(B60&lt;=10,Inputs!$C$12,Inputs!$C$13))/12</f>
        <v>233.208779714747</v>
      </c>
      <c r="L60" s="56" t="n">
        <f aca="false">IF(OR(E60=1,A60&lt;=Inputs!$C$15),0,MAX(Inputs!$C$8*I60-(F60+G60+H60+J60-K60),0))</f>
        <v>9492.99451663633</v>
      </c>
      <c r="M60" s="56" t="n">
        <f aca="false">L60*INDEX(Rates!$B$2:$C$101,C60+1,IF(Inputs!$C$5="Male",1,2))/1000/12*Inputs!$C$16</f>
        <v>33.059353404186</v>
      </c>
      <c r="N60" s="56" t="n">
        <f aca="false">IF($V$1=1,MAX(F60+G60+H60+J60-K60-M60,0)*Inputs!$C$22/12,0)</f>
        <v>744.49297419973</v>
      </c>
      <c r="O60" s="56" t="n">
        <f aca="false">IF(AND(MOD(A60,12)=0,B60&gt;=Inputs!$C$18),MAX(F60+G60+H60+J60-K60-M60-N60,0)*Inputs!$C$17,0)</f>
        <v>0</v>
      </c>
      <c r="P60" s="56" t="n">
        <f aca="false">F60+G60+H60+J60-K60-M60-N60+O60</f>
        <v>110929.45315576</v>
      </c>
      <c r="Q60" s="56" t="n">
        <f aca="false">IF(OR(E60=1,P60&lt;=0),0,P60)</f>
        <v>110929.45315576</v>
      </c>
      <c r="R60" s="15" t="n">
        <f aca="false">IF(OR(E60=1,AND(P60&lt;=0,I60&gt;0)),1,0)</f>
        <v>0</v>
      </c>
      <c r="S60" s="15" t="n">
        <f aca="false">IF(L60&gt;0,1,0)</f>
        <v>1</v>
      </c>
    </row>
    <row r="61" customFormat="false" ht="15" hidden="false" customHeight="false" outlineLevel="0" collapsed="false">
      <c r="A61" s="15" t="n">
        <v>60</v>
      </c>
      <c r="B61" s="15" t="n">
        <f aca="false">INT((A61-1)/12)+1</f>
        <v>5</v>
      </c>
      <c r="C61" s="15" t="n">
        <f aca="false">MIN(Inputs!$C$4+B61-1,99)</f>
        <v>78</v>
      </c>
      <c r="D61" s="55" t="n">
        <f aca="false">Inputs!$C$31</f>
        <v>0.08</v>
      </c>
      <c r="E61" s="15" t="n">
        <f aca="false">R60</f>
        <v>0</v>
      </c>
      <c r="F61" s="56" t="n">
        <f aca="false">Q60</f>
        <v>110929.45315576</v>
      </c>
      <c r="G61" s="56" t="n">
        <f aca="false">IF(AND(MOD(A61-1,12)=0,B61&lt;=Inputs!$C$7,E61=0),Inputs!$C$6,0)</f>
        <v>0</v>
      </c>
      <c r="H61" s="56" t="n">
        <f aca="false">IF(B61=1,G61*Inputs!$C$9,0)</f>
        <v>0</v>
      </c>
      <c r="I61" s="56" t="n">
        <f aca="false">I60+G61</f>
        <v>120000</v>
      </c>
      <c r="J61" s="56" t="n">
        <f aca="false">(F61+G61+H61)*((1+D61)^(1/12)-1)</f>
        <v>713.723441690373</v>
      </c>
      <c r="K61" s="56" t="n">
        <f aca="false">(F61+G61+H61+J61)*(Inputs!$C$14+IF(B61&lt;=10,Inputs!$C$12,Inputs!$C$13))/12</f>
        <v>232.589951244688</v>
      </c>
      <c r="L61" s="56" t="n">
        <f aca="false">IF(OR(E61=1,A61&lt;=Inputs!$C$15),0,MAX(Inputs!$C$8*I61-(F61+G61+H61+J61-K61),0))</f>
        <v>9789.41335379458</v>
      </c>
      <c r="M61" s="56" t="n">
        <f aca="false">L61*INDEX(Rates!$B$2:$C$101,C61+1,IF(Inputs!$C$5="Male",1,2))/1000/12*Inputs!$C$16</f>
        <v>34.0916320045896</v>
      </c>
      <c r="N61" s="56" t="n">
        <f aca="false">IF($V$1=1,MAX(F61+G61+H61+J61-K61-M61,0)*Inputs!$C$22/12,0)</f>
        <v>742.509966761339</v>
      </c>
      <c r="O61" s="56" t="n">
        <f aca="false">IF(AND(MOD(A61,12)=0,B61&gt;=Inputs!$C$18),MAX(F61+G61+H61+J61-K61-M61-N61,0)*Inputs!$C$17,0)</f>
        <v>0</v>
      </c>
      <c r="P61" s="56" t="n">
        <f aca="false">F61+G61+H61+J61-K61-M61-N61+O61</f>
        <v>110633.985047439</v>
      </c>
      <c r="Q61" s="56" t="n">
        <f aca="false">IF(OR(E61=1,P61&lt;=0),0,P61)</f>
        <v>110633.985047439</v>
      </c>
      <c r="R61" s="15" t="n">
        <f aca="false">IF(OR(E61=1,AND(P61&lt;=0,I61&gt;0)),1,0)</f>
        <v>0</v>
      </c>
      <c r="S61" s="15" t="n">
        <f aca="false">IF(L61&gt;0,1,0)</f>
        <v>1</v>
      </c>
    </row>
    <row r="62" customFormat="false" ht="15" hidden="false" customHeight="false" outlineLevel="0" collapsed="false">
      <c r="A62" s="15" t="n">
        <v>61</v>
      </c>
      <c r="B62" s="15" t="n">
        <f aca="false">INT((A62-1)/12)+1</f>
        <v>6</v>
      </c>
      <c r="C62" s="15" t="n">
        <f aca="false">MIN(Inputs!$C$4+B62-1,99)</f>
        <v>79</v>
      </c>
      <c r="D62" s="55" t="n">
        <f aca="false">Inputs!$C$31</f>
        <v>0.08</v>
      </c>
      <c r="E62" s="15" t="n">
        <f aca="false">R61</f>
        <v>0</v>
      </c>
      <c r="F62" s="56" t="n">
        <f aca="false">Q61</f>
        <v>110633.985047439</v>
      </c>
      <c r="G62" s="56" t="n">
        <f aca="false">IF(AND(MOD(A62-1,12)=0,B62&lt;=Inputs!$C$7,E62=0),Inputs!$C$6,0)</f>
        <v>0</v>
      </c>
      <c r="H62" s="56" t="n">
        <f aca="false">IF(B62=1,G62*Inputs!$C$9,0)</f>
        <v>0</v>
      </c>
      <c r="I62" s="56" t="n">
        <f aca="false">I61+G62</f>
        <v>120000</v>
      </c>
      <c r="J62" s="56" t="n">
        <f aca="false">(F62+G62+H62)*((1+D62)^(1/12)-1)</f>
        <v>711.822390984895</v>
      </c>
      <c r="K62" s="56" t="n">
        <f aca="false">(F62+G62+H62+J62)*(Inputs!$C$14+IF(B62&lt;=10,Inputs!$C$12,Inputs!$C$13))/12</f>
        <v>231.970432163384</v>
      </c>
      <c r="L62" s="56" t="n">
        <f aca="false">IF(OR(E62=1,A62&lt;=Inputs!$C$15),0,MAX(Inputs!$C$8*I62-(F62+G62+H62+J62-K62),0))</f>
        <v>10086.162993739</v>
      </c>
      <c r="M62" s="56" t="n">
        <f aca="false">L62*INDEX(Rates!$B$2:$C$101,C62+1,IF(Inputs!$C$5="Male",1,2))/1000/12*Inputs!$C$16</f>
        <v>38.8989686125201</v>
      </c>
      <c r="N62" s="56" t="n">
        <f aca="false">IF($V$1=1,MAX(F62+G62+H62+J62-K62-M62,0)*Inputs!$C$22/12,0)</f>
        <v>740.499586917657</v>
      </c>
      <c r="O62" s="56" t="n">
        <f aca="false">IF(AND(MOD(A62,12)=0,B62&gt;=Inputs!$C$18),MAX(F62+G62+H62+J62-K62-M62-N62,0)*Inputs!$C$17,0)</f>
        <v>0</v>
      </c>
      <c r="P62" s="56" t="n">
        <f aca="false">F62+G62+H62+J62-K62-M62-N62+O62</f>
        <v>110334.438450731</v>
      </c>
      <c r="Q62" s="56" t="n">
        <f aca="false">IF(OR(E62=1,P62&lt;=0),0,P62)</f>
        <v>110334.438450731</v>
      </c>
      <c r="R62" s="15" t="n">
        <f aca="false">IF(OR(E62=1,AND(P62&lt;=0,I62&gt;0)),1,0)</f>
        <v>0</v>
      </c>
      <c r="S62" s="15" t="n">
        <f aca="false">IF(L62&gt;0,1,0)</f>
        <v>1</v>
      </c>
    </row>
    <row r="63" customFormat="false" ht="15" hidden="false" customHeight="false" outlineLevel="0" collapsed="false">
      <c r="A63" s="15" t="n">
        <v>62</v>
      </c>
      <c r="B63" s="15" t="n">
        <f aca="false">INT((A63-1)/12)+1</f>
        <v>6</v>
      </c>
      <c r="C63" s="15" t="n">
        <f aca="false">MIN(Inputs!$C$4+B63-1,99)</f>
        <v>79</v>
      </c>
      <c r="D63" s="55" t="n">
        <f aca="false">Inputs!$C$31</f>
        <v>0.08</v>
      </c>
      <c r="E63" s="15" t="n">
        <f aca="false">R62</f>
        <v>0</v>
      </c>
      <c r="F63" s="56" t="n">
        <f aca="false">Q62</f>
        <v>110334.438450731</v>
      </c>
      <c r="G63" s="56" t="n">
        <f aca="false">IF(AND(MOD(A63-1,12)=0,B63&lt;=Inputs!$C$7,E63=0),Inputs!$C$6,0)</f>
        <v>0</v>
      </c>
      <c r="H63" s="56" t="n">
        <f aca="false">IF(B63=1,G63*Inputs!$C$9,0)</f>
        <v>0</v>
      </c>
      <c r="I63" s="56" t="n">
        <f aca="false">I62+G63</f>
        <v>120000</v>
      </c>
      <c r="J63" s="56" t="n">
        <f aca="false">(F63+G63+H63)*((1+D63)^(1/12)-1)</f>
        <v>709.895099162322</v>
      </c>
      <c r="K63" s="56" t="n">
        <f aca="false">(F63+G63+H63+J63)*(Inputs!$C$14+IF(B63&lt;=10,Inputs!$C$12,Inputs!$C$13))/12</f>
        <v>231.342361562277</v>
      </c>
      <c r="L63" s="56" t="n">
        <f aca="false">IF(OR(E63=1,A63&lt;=Inputs!$C$15),0,MAX(Inputs!$C$8*I63-(F63+G63+H63+J63-K63),0))</f>
        <v>10387.0088116691</v>
      </c>
      <c r="M63" s="56" t="n">
        <f aca="false">L63*INDEX(Rates!$B$2:$C$101,C63+1,IF(Inputs!$C$5="Male",1,2))/1000/12*Inputs!$C$16</f>
        <v>40.0592306503373</v>
      </c>
      <c r="N63" s="56" t="n">
        <f aca="false">IF($V$1=1,MAX(F63+G63+H63+J63-K63-M63,0)*Inputs!$C$22/12,0)</f>
        <v>738.486213051203</v>
      </c>
      <c r="O63" s="56" t="n">
        <f aca="false">IF(AND(MOD(A63,12)=0,B63&gt;=Inputs!$C$18),MAX(F63+G63+H63+J63-K63-M63-N63,0)*Inputs!$C$17,0)</f>
        <v>0</v>
      </c>
      <c r="P63" s="56" t="n">
        <f aca="false">F63+G63+H63+J63-K63-M63-N63+O63</f>
        <v>110034.445744629</v>
      </c>
      <c r="Q63" s="56" t="n">
        <f aca="false">IF(OR(E63=1,P63&lt;=0),0,P63)</f>
        <v>110034.445744629</v>
      </c>
      <c r="R63" s="15" t="n">
        <f aca="false">IF(OR(E63=1,AND(P63&lt;=0,I63&gt;0)),1,0)</f>
        <v>0</v>
      </c>
      <c r="S63" s="15" t="n">
        <f aca="false">IF(L63&gt;0,1,0)</f>
        <v>1</v>
      </c>
    </row>
    <row r="64" customFormat="false" ht="15" hidden="false" customHeight="false" outlineLevel="0" collapsed="false">
      <c r="A64" s="15" t="n">
        <v>63</v>
      </c>
      <c r="B64" s="15" t="n">
        <f aca="false">INT((A64-1)/12)+1</f>
        <v>6</v>
      </c>
      <c r="C64" s="15" t="n">
        <f aca="false">MIN(Inputs!$C$4+B64-1,99)</f>
        <v>79</v>
      </c>
      <c r="D64" s="55" t="n">
        <f aca="false">Inputs!$C$31</f>
        <v>0.08</v>
      </c>
      <c r="E64" s="15" t="n">
        <f aca="false">R63</f>
        <v>0</v>
      </c>
      <c r="F64" s="56" t="n">
        <f aca="false">Q63</f>
        <v>110034.445744629</v>
      </c>
      <c r="G64" s="56" t="n">
        <f aca="false">IF(AND(MOD(A64-1,12)=0,B64&lt;=Inputs!$C$7,E64=0),Inputs!$C$6,0)</f>
        <v>0</v>
      </c>
      <c r="H64" s="56" t="n">
        <f aca="false">IF(B64=1,G64*Inputs!$C$9,0)</f>
        <v>0</v>
      </c>
      <c r="I64" s="56" t="n">
        <f aca="false">I63+G64</f>
        <v>120000</v>
      </c>
      <c r="J64" s="56" t="n">
        <f aca="false">(F64+G64+H64)*((1+D64)^(1/12)-1)</f>
        <v>707.964937058484</v>
      </c>
      <c r="K64" s="56" t="n">
        <f aca="false">(F64+G64+H64+J64)*(Inputs!$C$14+IF(B64&lt;=10,Inputs!$C$12,Inputs!$C$13))/12</f>
        <v>230.71335558685</v>
      </c>
      <c r="L64" s="56" t="n">
        <f aca="false">IF(OR(E64=1,A64&lt;=Inputs!$C$15),0,MAX(Inputs!$C$8*I64-(F64+G64+H64+J64-K64),0))</f>
        <v>10688.302673899</v>
      </c>
      <c r="M64" s="56" t="n">
        <f aca="false">L64*INDEX(Rates!$B$2:$C$101,C64+1,IF(Inputs!$C$5="Male",1,2))/1000/12*Inputs!$C$16</f>
        <v>41.2212206456707</v>
      </c>
      <c r="N64" s="56" t="n">
        <f aca="false">IF($V$1=1,MAX(F64+G64+H64+J64-K64-M64,0)*Inputs!$C$22/12,0)</f>
        <v>736.469840703035</v>
      </c>
      <c r="O64" s="56" t="n">
        <f aca="false">IF(AND(MOD(A64,12)=0,B64&gt;=Inputs!$C$18),MAX(F64+G64+H64+J64-K64-M64-N64,0)*Inputs!$C$17,0)</f>
        <v>0</v>
      </c>
      <c r="P64" s="56" t="n">
        <f aca="false">F64+G64+H64+J64-K64-M64-N64+O64</f>
        <v>109734.006264752</v>
      </c>
      <c r="Q64" s="56" t="n">
        <f aca="false">IF(OR(E64=1,P64&lt;=0),0,P64)</f>
        <v>109734.006264752</v>
      </c>
      <c r="R64" s="15" t="n">
        <f aca="false">IF(OR(E64=1,AND(P64&lt;=0,I64&gt;0)),1,0)</f>
        <v>0</v>
      </c>
      <c r="S64" s="15" t="n">
        <f aca="false">IF(L64&gt;0,1,0)</f>
        <v>1</v>
      </c>
    </row>
    <row r="65" customFormat="false" ht="15" hidden="false" customHeight="false" outlineLevel="0" collapsed="false">
      <c r="A65" s="15" t="n">
        <v>64</v>
      </c>
      <c r="B65" s="15" t="n">
        <f aca="false">INT((A65-1)/12)+1</f>
        <v>6</v>
      </c>
      <c r="C65" s="15" t="n">
        <f aca="false">MIN(Inputs!$C$4+B65-1,99)</f>
        <v>79</v>
      </c>
      <c r="D65" s="55" t="n">
        <f aca="false">Inputs!$C$31</f>
        <v>0.08</v>
      </c>
      <c r="E65" s="15" t="n">
        <f aca="false">R64</f>
        <v>0</v>
      </c>
      <c r="F65" s="56" t="n">
        <f aca="false">Q64</f>
        <v>109734.006264752</v>
      </c>
      <c r="G65" s="56" t="n">
        <f aca="false">IF(AND(MOD(A65-1,12)=0,B65&lt;=Inputs!$C$7,E65=0),Inputs!$C$6,0)</f>
        <v>0</v>
      </c>
      <c r="H65" s="56" t="n">
        <f aca="false">IF(B65=1,G65*Inputs!$C$9,0)</f>
        <v>0</v>
      </c>
      <c r="I65" s="56" t="n">
        <f aca="false">I64+G65</f>
        <v>120000</v>
      </c>
      <c r="J65" s="56" t="n">
        <f aca="false">(F65+G65+H65)*((1+D65)^(1/12)-1)</f>
        <v>706.031900398721</v>
      </c>
      <c r="K65" s="56" t="n">
        <f aca="false">(F65+G65+H65+J65)*(Inputs!$C$14+IF(B65&lt;=10,Inputs!$C$12,Inputs!$C$13))/12</f>
        <v>230.083412844065</v>
      </c>
      <c r="L65" s="56" t="n">
        <f aca="false">IF(OR(E65=1,A65&lt;=Inputs!$C$15),0,MAX(Inputs!$C$8*I65-(F65+G65+H65+J65-K65),0))</f>
        <v>10990.0452476931</v>
      </c>
      <c r="M65" s="56" t="n">
        <f aca="false">L65*INDEX(Rates!$B$2:$C$101,C65+1,IF(Inputs!$C$5="Male",1,2))/1000/12*Inputs!$C$16</f>
        <v>42.3849411719364</v>
      </c>
      <c r="N65" s="56" t="n">
        <f aca="false">IF($V$1=1,MAX(F65+G65+H65+J65-K65-M65,0)*Inputs!$C$22/12,0)</f>
        <v>734.450465407566</v>
      </c>
      <c r="O65" s="56" t="n">
        <f aca="false">IF(AND(MOD(A65,12)=0,B65&gt;=Inputs!$C$18),MAX(F65+G65+H65+J65-K65-M65-N65,0)*Inputs!$C$17,0)</f>
        <v>0</v>
      </c>
      <c r="P65" s="56" t="n">
        <f aca="false">F65+G65+H65+J65-K65-M65-N65+O65</f>
        <v>109433.119345727</v>
      </c>
      <c r="Q65" s="56" t="n">
        <f aca="false">IF(OR(E65=1,P65&lt;=0),0,P65)</f>
        <v>109433.119345727</v>
      </c>
      <c r="R65" s="15" t="n">
        <f aca="false">IF(OR(E65=1,AND(P65&lt;=0,I65&gt;0)),1,0)</f>
        <v>0</v>
      </c>
      <c r="S65" s="15" t="n">
        <f aca="false">IF(L65&gt;0,1,0)</f>
        <v>1</v>
      </c>
    </row>
    <row r="66" customFormat="false" ht="15" hidden="false" customHeight="false" outlineLevel="0" collapsed="false">
      <c r="A66" s="15" t="n">
        <v>65</v>
      </c>
      <c r="B66" s="15" t="n">
        <f aca="false">INT((A66-1)/12)+1</f>
        <v>6</v>
      </c>
      <c r="C66" s="15" t="n">
        <f aca="false">MIN(Inputs!$C$4+B66-1,99)</f>
        <v>79</v>
      </c>
      <c r="D66" s="55" t="n">
        <f aca="false">Inputs!$C$31</f>
        <v>0.08</v>
      </c>
      <c r="E66" s="15" t="n">
        <f aca="false">R65</f>
        <v>0</v>
      </c>
      <c r="F66" s="56" t="n">
        <f aca="false">Q65</f>
        <v>109433.119345727</v>
      </c>
      <c r="G66" s="56" t="n">
        <f aca="false">IF(AND(MOD(A66-1,12)=0,B66&lt;=Inputs!$C$7,E66=0),Inputs!$C$6,0)</f>
        <v>0</v>
      </c>
      <c r="H66" s="56" t="n">
        <f aca="false">IF(B66=1,G66*Inputs!$C$9,0)</f>
        <v>0</v>
      </c>
      <c r="I66" s="56" t="n">
        <f aca="false">I65+G66</f>
        <v>120000</v>
      </c>
      <c r="J66" s="56" t="n">
        <f aca="false">(F66+G66+H66)*((1+D66)^(1/12)-1)</f>
        <v>704.095984902009</v>
      </c>
      <c r="K66" s="56" t="n">
        <f aca="false">(F66+G66+H66+J66)*(Inputs!$C$14+IF(B66&lt;=10,Inputs!$C$12,Inputs!$C$13))/12</f>
        <v>229.452531938811</v>
      </c>
      <c r="L66" s="56" t="n">
        <f aca="false">IF(OR(E66=1,A66&lt;=Inputs!$C$15),0,MAX(Inputs!$C$8*I66-(F66+G66+H66+J66-K66),0))</f>
        <v>11292.2372013094</v>
      </c>
      <c r="M66" s="56" t="n">
        <f aca="false">L66*INDEX(Rates!$B$2:$C$101,C66+1,IF(Inputs!$C$5="Male",1,2))/1000/12*Inputs!$C$16</f>
        <v>43.5503948063833</v>
      </c>
      <c r="N66" s="56" t="n">
        <f aca="false">IF($V$1=1,MAX(F66+G66+H66+J66-K66-M66,0)*Inputs!$C$22/12,0)</f>
        <v>732.428082692562</v>
      </c>
      <c r="O66" s="56" t="n">
        <f aca="false">IF(AND(MOD(A66,12)=0,B66&gt;=Inputs!$C$18),MAX(F66+G66+H66+J66-K66-M66-N66,0)*Inputs!$C$17,0)</f>
        <v>0</v>
      </c>
      <c r="P66" s="56" t="n">
        <f aca="false">F66+G66+H66+J66-K66-M66-N66+O66</f>
        <v>109131.784321192</v>
      </c>
      <c r="Q66" s="56" t="n">
        <f aca="false">IF(OR(E66=1,P66&lt;=0),0,P66)</f>
        <v>109131.784321192</v>
      </c>
      <c r="R66" s="15" t="n">
        <f aca="false">IF(OR(E66=1,AND(P66&lt;=0,I66&gt;0)),1,0)</f>
        <v>0</v>
      </c>
      <c r="S66" s="15" t="n">
        <f aca="false">IF(L66&gt;0,1,0)</f>
        <v>1</v>
      </c>
    </row>
    <row r="67" customFormat="false" ht="15" hidden="false" customHeight="false" outlineLevel="0" collapsed="false">
      <c r="A67" s="15" t="n">
        <v>66</v>
      </c>
      <c r="B67" s="15" t="n">
        <f aca="false">INT((A67-1)/12)+1</f>
        <v>6</v>
      </c>
      <c r="C67" s="15" t="n">
        <f aca="false">MIN(Inputs!$C$4+B67-1,99)</f>
        <v>79</v>
      </c>
      <c r="D67" s="55" t="n">
        <f aca="false">Inputs!$C$31</f>
        <v>0.08</v>
      </c>
      <c r="E67" s="15" t="n">
        <f aca="false">R66</f>
        <v>0</v>
      </c>
      <c r="F67" s="56" t="n">
        <f aca="false">Q66</f>
        <v>109131.784321192</v>
      </c>
      <c r="G67" s="56" t="n">
        <f aca="false">IF(AND(MOD(A67-1,12)=0,B67&lt;=Inputs!$C$7,E67=0),Inputs!$C$6,0)</f>
        <v>0</v>
      </c>
      <c r="H67" s="56" t="n">
        <f aca="false">IF(B67=1,G67*Inputs!$C$9,0)</f>
        <v>0</v>
      </c>
      <c r="I67" s="56" t="n">
        <f aca="false">I66+G67</f>
        <v>120000</v>
      </c>
      <c r="J67" s="56" t="n">
        <f aca="false">(F67+G67+H67)*((1+D67)^(1/12)-1)</f>
        <v>702.157186280947</v>
      </c>
      <c r="K67" s="56" t="n">
        <f aca="false">(F67+G67+H67+J67)*(Inputs!$C$14+IF(B67&lt;=10,Inputs!$C$12,Inputs!$C$13))/12</f>
        <v>228.820711473901</v>
      </c>
      <c r="L67" s="56" t="n">
        <f aca="false">IF(OR(E67=1,A67&lt;=Inputs!$C$15),0,MAX(Inputs!$C$8*I67-(F67+G67+H67+J67-K67),0))</f>
        <v>11594.8792040013</v>
      </c>
      <c r="M67" s="56" t="n">
        <f aca="false">L67*INDEX(Rates!$B$2:$C$101,C67+1,IF(Inputs!$C$5="Male",1,2))/1000/12*Inputs!$C$16</f>
        <v>44.7175841300984</v>
      </c>
      <c r="N67" s="56" t="n">
        <f aca="false">IF($V$1=1,MAX(F67+G67+H67+J67-K67-M67,0)*Inputs!$C$22/12,0)</f>
        <v>730.402688079124</v>
      </c>
      <c r="O67" s="56" t="n">
        <f aca="false">IF(AND(MOD(A67,12)=0,B67&gt;=Inputs!$C$18),MAX(F67+G67+H67+J67-K67-M67-N67,0)*Inputs!$C$17,0)</f>
        <v>0</v>
      </c>
      <c r="P67" s="56" t="n">
        <f aca="false">F67+G67+H67+J67-K67-M67-N67+O67</f>
        <v>108830.000523789</v>
      </c>
      <c r="Q67" s="56" t="n">
        <f aca="false">IF(OR(E67=1,P67&lt;=0),0,P67)</f>
        <v>108830.000523789</v>
      </c>
      <c r="R67" s="15" t="n">
        <f aca="false">IF(OR(E67=1,AND(P67&lt;=0,I67&gt;0)),1,0)</f>
        <v>0</v>
      </c>
      <c r="S67" s="15" t="n">
        <f aca="false">IF(L67&gt;0,1,0)</f>
        <v>1</v>
      </c>
    </row>
    <row r="68" customFormat="false" ht="15" hidden="false" customHeight="false" outlineLevel="0" collapsed="false">
      <c r="A68" s="15" t="n">
        <v>67</v>
      </c>
      <c r="B68" s="15" t="n">
        <f aca="false">INT((A68-1)/12)+1</f>
        <v>6</v>
      </c>
      <c r="C68" s="15" t="n">
        <f aca="false">MIN(Inputs!$C$4+B68-1,99)</f>
        <v>79</v>
      </c>
      <c r="D68" s="55" t="n">
        <f aca="false">Inputs!$C$31</f>
        <v>0.08</v>
      </c>
      <c r="E68" s="15" t="n">
        <f aca="false">R67</f>
        <v>0</v>
      </c>
      <c r="F68" s="56" t="n">
        <f aca="false">Q67</f>
        <v>108830.000523789</v>
      </c>
      <c r="G68" s="56" t="n">
        <f aca="false">IF(AND(MOD(A68-1,12)=0,B68&lt;=Inputs!$C$7,E68=0),Inputs!$C$6,0)</f>
        <v>0</v>
      </c>
      <c r="H68" s="56" t="n">
        <f aca="false">IF(B68=1,G68*Inputs!$C$9,0)</f>
        <v>0</v>
      </c>
      <c r="I68" s="56" t="n">
        <f aca="false">I67+G68</f>
        <v>120000</v>
      </c>
      <c r="J68" s="56" t="n">
        <f aca="false">(F68+G68+H68)*((1+D68)^(1/12)-1)</f>
        <v>700.215500241751</v>
      </c>
      <c r="K68" s="56" t="n">
        <f aca="false">(F68+G68+H68+J68)*(Inputs!$C$14+IF(B68&lt;=10,Inputs!$C$12,Inputs!$C$13))/12</f>
        <v>228.187950050065</v>
      </c>
      <c r="L68" s="56" t="n">
        <f aca="false">IF(OR(E68=1,A68&lt;=Inputs!$C$15),0,MAX(Inputs!$C$8*I68-(F68+G68+H68+J68-K68),0))</f>
        <v>11897.9719260188</v>
      </c>
      <c r="M68" s="56" t="n">
        <f aca="false">L68*INDEX(Rates!$B$2:$C$101,C68+1,IF(Inputs!$C$5="Male",1,2))/1000/12*Inputs!$C$16</f>
        <v>45.8865117280126</v>
      </c>
      <c r="N68" s="56" t="n">
        <f aca="false">IF($V$1=1,MAX(F68+G68+H68+J68-K68-M68,0)*Inputs!$C$22/12,0)</f>
        <v>728.374277081688</v>
      </c>
      <c r="O68" s="56" t="n">
        <f aca="false">IF(AND(MOD(A68,12)=0,B68&gt;=Inputs!$C$18),MAX(F68+G68+H68+J68-K68-M68-N68,0)*Inputs!$C$17,0)</f>
        <v>0</v>
      </c>
      <c r="P68" s="56" t="n">
        <f aca="false">F68+G68+H68+J68-K68-M68-N68+O68</f>
        <v>108527.767285171</v>
      </c>
      <c r="Q68" s="56" t="n">
        <f aca="false">IF(OR(E68=1,P68&lt;=0),0,P68)</f>
        <v>108527.767285171</v>
      </c>
      <c r="R68" s="15" t="n">
        <f aca="false">IF(OR(E68=1,AND(P68&lt;=0,I68&gt;0)),1,0)</f>
        <v>0</v>
      </c>
      <c r="S68" s="15" t="n">
        <f aca="false">IF(L68&gt;0,1,0)</f>
        <v>1</v>
      </c>
    </row>
    <row r="69" customFormat="false" ht="15" hidden="false" customHeight="false" outlineLevel="0" collapsed="false">
      <c r="A69" s="15" t="n">
        <v>68</v>
      </c>
      <c r="B69" s="15" t="n">
        <f aca="false">INT((A69-1)/12)+1</f>
        <v>6</v>
      </c>
      <c r="C69" s="15" t="n">
        <f aca="false">MIN(Inputs!$C$4+B69-1,99)</f>
        <v>79</v>
      </c>
      <c r="D69" s="55" t="n">
        <f aca="false">Inputs!$C$31</f>
        <v>0.08</v>
      </c>
      <c r="E69" s="15" t="n">
        <f aca="false">R68</f>
        <v>0</v>
      </c>
      <c r="F69" s="56" t="n">
        <f aca="false">Q68</f>
        <v>108527.767285171</v>
      </c>
      <c r="G69" s="56" t="n">
        <f aca="false">IF(AND(MOD(A69-1,12)=0,B69&lt;=Inputs!$C$7,E69=0),Inputs!$C$6,0)</f>
        <v>0</v>
      </c>
      <c r="H69" s="56" t="n">
        <f aca="false">IF(B69=1,G69*Inputs!$C$9,0)</f>
        <v>0</v>
      </c>
      <c r="I69" s="56" t="n">
        <f aca="false">I68+G69</f>
        <v>120000</v>
      </c>
      <c r="J69" s="56" t="n">
        <f aca="false">(F69+G69+H69)*((1+D69)^(1/12)-1)</f>
        <v>698.270922484239</v>
      </c>
      <c r="K69" s="56" t="n">
        <f aca="false">(F69+G69+H69+J69)*(Inputs!$C$14+IF(B69&lt;=10,Inputs!$C$12,Inputs!$C$13))/12</f>
        <v>227.554246265949</v>
      </c>
      <c r="L69" s="56" t="n">
        <f aca="false">IF(OR(E69=1,A69&lt;=Inputs!$C$15),0,MAX(Inputs!$C$8*I69-(F69+G69+H69+J69-K69),0))</f>
        <v>12201.5160386102</v>
      </c>
      <c r="M69" s="56" t="n">
        <f aca="false">L69*INDEX(Rates!$B$2:$C$101,C69+1,IF(Inputs!$C$5="Male",1,2))/1000/12*Inputs!$C$16</f>
        <v>47.0571801889068</v>
      </c>
      <c r="N69" s="56" t="n">
        <f aca="false">IF($V$1=1,MAX(F69+G69+H69+J69-K69-M69,0)*Inputs!$C$22/12,0)</f>
        <v>726.342845208006</v>
      </c>
      <c r="O69" s="56" t="n">
        <f aca="false">IF(AND(MOD(A69,12)=0,B69&gt;=Inputs!$C$18),MAX(F69+G69+H69+J69-K69-M69-N69,0)*Inputs!$C$17,0)</f>
        <v>0</v>
      </c>
      <c r="P69" s="56" t="n">
        <f aca="false">F69+G69+H69+J69-K69-M69-N69+O69</f>
        <v>108225.083935993</v>
      </c>
      <c r="Q69" s="56" t="n">
        <f aca="false">IF(OR(E69=1,P69&lt;=0),0,P69)</f>
        <v>108225.083935993</v>
      </c>
      <c r="R69" s="15" t="n">
        <f aca="false">IF(OR(E69=1,AND(P69&lt;=0,I69&gt;0)),1,0)</f>
        <v>0</v>
      </c>
      <c r="S69" s="15" t="n">
        <f aca="false">IF(L69&gt;0,1,0)</f>
        <v>1</v>
      </c>
    </row>
    <row r="70" customFormat="false" ht="15" hidden="false" customHeight="false" outlineLevel="0" collapsed="false">
      <c r="A70" s="15" t="n">
        <v>69</v>
      </c>
      <c r="B70" s="15" t="n">
        <f aca="false">INT((A70-1)/12)+1</f>
        <v>6</v>
      </c>
      <c r="C70" s="15" t="n">
        <f aca="false">MIN(Inputs!$C$4+B70-1,99)</f>
        <v>79</v>
      </c>
      <c r="D70" s="55" t="n">
        <f aca="false">Inputs!$C$31</f>
        <v>0.08</v>
      </c>
      <c r="E70" s="15" t="n">
        <f aca="false">R69</f>
        <v>0</v>
      </c>
      <c r="F70" s="56" t="n">
        <f aca="false">Q69</f>
        <v>108225.083935993</v>
      </c>
      <c r="G70" s="56" t="n">
        <f aca="false">IF(AND(MOD(A70-1,12)=0,B70&lt;=Inputs!$C$7,E70=0),Inputs!$C$6,0)</f>
        <v>0</v>
      </c>
      <c r="H70" s="56" t="n">
        <f aca="false">IF(B70=1,G70*Inputs!$C$9,0)</f>
        <v>0</v>
      </c>
      <c r="I70" s="56" t="n">
        <f aca="false">I69+G70</f>
        <v>120000</v>
      </c>
      <c r="J70" s="56" t="n">
        <f aca="false">(F70+G70+H70)*((1+D70)^(1/12)-1)</f>
        <v>696.323448701827</v>
      </c>
      <c r="K70" s="56" t="n">
        <f aca="false">(F70+G70+H70+J70)*(Inputs!$C$14+IF(B70&lt;=10,Inputs!$C$12,Inputs!$C$13))/12</f>
        <v>226.919598718114</v>
      </c>
      <c r="L70" s="56" t="n">
        <f aca="false">IF(OR(E70=1,A70&lt;=Inputs!$C$15),0,MAX(Inputs!$C$8*I70-(F70+G70+H70+J70-K70),0))</f>
        <v>12505.5122140234</v>
      </c>
      <c r="M70" s="56" t="n">
        <f aca="false">L70*INDEX(Rates!$B$2:$C$101,C70+1,IF(Inputs!$C$5="Male",1,2))/1000/12*Inputs!$C$16</f>
        <v>48.2295921054171</v>
      </c>
      <c r="N70" s="56" t="n">
        <f aca="false">IF($V$1=1,MAX(F70+G70+H70+J70-K70-M70,0)*Inputs!$C$22/12,0)</f>
        <v>724.308387959141</v>
      </c>
      <c r="O70" s="56" t="n">
        <f aca="false">IF(AND(MOD(A70,12)=0,B70&gt;=Inputs!$C$18),MAX(F70+G70+H70+J70-K70-M70-N70,0)*Inputs!$C$17,0)</f>
        <v>0</v>
      </c>
      <c r="P70" s="56" t="n">
        <f aca="false">F70+G70+H70+J70-K70-M70-N70+O70</f>
        <v>107921.949805912</v>
      </c>
      <c r="Q70" s="56" t="n">
        <f aca="false">IF(OR(E70=1,P70&lt;=0),0,P70)</f>
        <v>107921.949805912</v>
      </c>
      <c r="R70" s="15" t="n">
        <f aca="false">IF(OR(E70=1,AND(P70&lt;=0,I70&gt;0)),1,0)</f>
        <v>0</v>
      </c>
      <c r="S70" s="15" t="n">
        <f aca="false">IF(L70&gt;0,1,0)</f>
        <v>1</v>
      </c>
    </row>
    <row r="71" customFormat="false" ht="15" hidden="false" customHeight="false" outlineLevel="0" collapsed="false">
      <c r="A71" s="15" t="n">
        <v>70</v>
      </c>
      <c r="B71" s="15" t="n">
        <f aca="false">INT((A71-1)/12)+1</f>
        <v>6</v>
      </c>
      <c r="C71" s="15" t="n">
        <f aca="false">MIN(Inputs!$C$4+B71-1,99)</f>
        <v>79</v>
      </c>
      <c r="D71" s="55" t="n">
        <f aca="false">Inputs!$C$31</f>
        <v>0.08</v>
      </c>
      <c r="E71" s="15" t="n">
        <f aca="false">R70</f>
        <v>0</v>
      </c>
      <c r="F71" s="56" t="n">
        <f aca="false">Q70</f>
        <v>107921.949805912</v>
      </c>
      <c r="G71" s="56" t="n">
        <f aca="false">IF(AND(MOD(A71-1,12)=0,B71&lt;=Inputs!$C$7,E71=0),Inputs!$C$6,0)</f>
        <v>0</v>
      </c>
      <c r="H71" s="56" t="n">
        <f aca="false">IF(B71=1,G71*Inputs!$C$9,0)</f>
        <v>0</v>
      </c>
      <c r="I71" s="56" t="n">
        <f aca="false">I70+G71</f>
        <v>120000</v>
      </c>
      <c r="J71" s="56" t="n">
        <f aca="false">(F71+G71+H71)*((1+D71)^(1/12)-1)</f>
        <v>694.373074581517</v>
      </c>
      <c r="K71" s="56" t="n">
        <f aca="false">(F71+G71+H71+J71)*(Inputs!$C$14+IF(B71&lt;=10,Inputs!$C$12,Inputs!$C$13))/12</f>
        <v>226.284006001028</v>
      </c>
      <c r="L71" s="56" t="n">
        <f aca="false">IF(OR(E71=1,A71&lt;=Inputs!$C$15),0,MAX(Inputs!$C$8*I71-(F71+G71+H71+J71-K71),0))</f>
        <v>12809.9611255075</v>
      </c>
      <c r="M71" s="56" t="n">
        <f aca="false">L71*INDEX(Rates!$B$2:$C$101,C71+1,IF(Inputs!$C$5="Male",1,2))/1000/12*Inputs!$C$16</f>
        <v>49.4037500740407</v>
      </c>
      <c r="N71" s="56" t="n">
        <f aca="false">IF($V$1=1,MAX(F71+G71+H71+J71-K71-M71,0)*Inputs!$C$22/12,0)</f>
        <v>722.270900829456</v>
      </c>
      <c r="O71" s="56" t="n">
        <f aca="false">IF(AND(MOD(A71,12)=0,B71&gt;=Inputs!$C$18),MAX(F71+G71+H71+J71-K71-M71-N71,0)*Inputs!$C$17,0)</f>
        <v>0</v>
      </c>
      <c r="P71" s="56" t="n">
        <f aca="false">F71+G71+H71+J71-K71-M71-N71+O71</f>
        <v>107618.364223589</v>
      </c>
      <c r="Q71" s="56" t="n">
        <f aca="false">IF(OR(E71=1,P71&lt;=0),0,P71)</f>
        <v>107618.364223589</v>
      </c>
      <c r="R71" s="15" t="n">
        <f aca="false">IF(OR(E71=1,AND(P71&lt;=0,I71&gt;0)),1,0)</f>
        <v>0</v>
      </c>
      <c r="S71" s="15" t="n">
        <f aca="false">IF(L71&gt;0,1,0)</f>
        <v>1</v>
      </c>
    </row>
    <row r="72" customFormat="false" ht="15" hidden="false" customHeight="false" outlineLevel="0" collapsed="false">
      <c r="A72" s="15" t="n">
        <v>71</v>
      </c>
      <c r="B72" s="15" t="n">
        <f aca="false">INT((A72-1)/12)+1</f>
        <v>6</v>
      </c>
      <c r="C72" s="15" t="n">
        <f aca="false">MIN(Inputs!$C$4+B72-1,99)</f>
        <v>79</v>
      </c>
      <c r="D72" s="55" t="n">
        <f aca="false">Inputs!$C$31</f>
        <v>0.08</v>
      </c>
      <c r="E72" s="15" t="n">
        <f aca="false">R71</f>
        <v>0</v>
      </c>
      <c r="F72" s="56" t="n">
        <f aca="false">Q71</f>
        <v>107618.364223589</v>
      </c>
      <c r="G72" s="56" t="n">
        <f aca="false">IF(AND(MOD(A72-1,12)=0,B72&lt;=Inputs!$C$7,E72=0),Inputs!$C$6,0)</f>
        <v>0</v>
      </c>
      <c r="H72" s="56" t="n">
        <f aca="false">IF(B72=1,G72*Inputs!$C$9,0)</f>
        <v>0</v>
      </c>
      <c r="I72" s="56" t="n">
        <f aca="false">I71+G72</f>
        <v>120000</v>
      </c>
      <c r="J72" s="56" t="n">
        <f aca="false">(F72+G72+H72)*((1+D72)^(1/12)-1)</f>
        <v>692.419795803887</v>
      </c>
      <c r="K72" s="56" t="n">
        <f aca="false">(F72+G72+H72+J72)*(Inputs!$C$14+IF(B72&lt;=10,Inputs!$C$12,Inputs!$C$13))/12</f>
        <v>225.647466707068</v>
      </c>
      <c r="L72" s="56" t="n">
        <f aca="false">IF(OR(E72=1,A72&lt;=Inputs!$C$15),0,MAX(Inputs!$C$8*I72-(F72+G72+H72+J72-K72),0))</f>
        <v>13114.8634473142</v>
      </c>
      <c r="M72" s="56" t="n">
        <f aca="false">L72*INDEX(Rates!$B$2:$C$101,C72+1,IF(Inputs!$C$5="Male",1,2))/1000/12*Inputs!$C$16</f>
        <v>50.5796566951418</v>
      </c>
      <c r="N72" s="56" t="n">
        <f aca="false">IF($V$1=1,MAX(F72+G72+H72+J72-K72-M72,0)*Inputs!$C$22/12,0)</f>
        <v>720.230379306604</v>
      </c>
      <c r="O72" s="56" t="n">
        <f aca="false">IF(AND(MOD(A72,12)=0,B72&gt;=Inputs!$C$18),MAX(F72+G72+H72+J72-K72-M72-N72,0)*Inputs!$C$17,0)</f>
        <v>0</v>
      </c>
      <c r="P72" s="56" t="n">
        <f aca="false">F72+G72+H72+J72-K72-M72-N72+O72</f>
        <v>107314.326516684</v>
      </c>
      <c r="Q72" s="56" t="n">
        <f aca="false">IF(OR(E72=1,P72&lt;=0),0,P72)</f>
        <v>107314.326516684</v>
      </c>
      <c r="R72" s="15" t="n">
        <f aca="false">IF(OR(E72=1,AND(P72&lt;=0,I72&gt;0)),1,0)</f>
        <v>0</v>
      </c>
      <c r="S72" s="15" t="n">
        <f aca="false">IF(L72&gt;0,1,0)</f>
        <v>1</v>
      </c>
    </row>
    <row r="73" customFormat="false" ht="15" hidden="false" customHeight="false" outlineLevel="0" collapsed="false">
      <c r="A73" s="15" t="n">
        <v>72</v>
      </c>
      <c r="B73" s="15" t="n">
        <f aca="false">INT((A73-1)/12)+1</f>
        <v>6</v>
      </c>
      <c r="C73" s="15" t="n">
        <f aca="false">MIN(Inputs!$C$4+B73-1,99)</f>
        <v>79</v>
      </c>
      <c r="D73" s="55" t="n">
        <f aca="false">Inputs!$C$31</f>
        <v>0.08</v>
      </c>
      <c r="E73" s="15" t="n">
        <f aca="false">R72</f>
        <v>0</v>
      </c>
      <c r="F73" s="56" t="n">
        <f aca="false">Q72</f>
        <v>107314.326516684</v>
      </c>
      <c r="G73" s="56" t="n">
        <f aca="false">IF(AND(MOD(A73-1,12)=0,B73&lt;=Inputs!$C$7,E73=0),Inputs!$C$6,0)</f>
        <v>0</v>
      </c>
      <c r="H73" s="56" t="n">
        <f aca="false">IF(B73=1,G73*Inputs!$C$9,0)</f>
        <v>0</v>
      </c>
      <c r="I73" s="56" t="n">
        <f aca="false">I72+G73</f>
        <v>120000</v>
      </c>
      <c r="J73" s="56" t="n">
        <f aca="false">(F73+G73+H73)*((1+D73)^(1/12)-1)</f>
        <v>690.463608043085</v>
      </c>
      <c r="K73" s="56" t="n">
        <f aca="false">(F73+G73+H73+J73)*(Inputs!$C$14+IF(B73&lt;=10,Inputs!$C$12,Inputs!$C$13))/12</f>
        <v>225.009979426515</v>
      </c>
      <c r="L73" s="56" t="n">
        <f aca="false">IF(OR(E73=1,A73&lt;=Inputs!$C$15),0,MAX(Inputs!$C$8*I73-(F73+G73+H73+J73-K73),0))</f>
        <v>13420.2198546994</v>
      </c>
      <c r="M73" s="56" t="n">
        <f aca="false">L73*INDEX(Rates!$B$2:$C$101,C73+1,IF(Inputs!$C$5="Male",1,2))/1000/12*Inputs!$C$16</f>
        <v>51.7573145729574</v>
      </c>
      <c r="N73" s="56" t="n">
        <f aca="false">IF($V$1=1,MAX(F73+G73+H73+J73-K73-M73,0)*Inputs!$C$22/12,0)</f>
        <v>718.186818871518</v>
      </c>
      <c r="O73" s="56" t="n">
        <f aca="false">IF(AND(MOD(A73,12)=0,B73&gt;=Inputs!$C$18),MAX(F73+G73+H73+J73-K73-M73-N73,0)*Inputs!$C$17,0)</f>
        <v>0</v>
      </c>
      <c r="P73" s="56" t="n">
        <f aca="false">F73+G73+H73+J73-K73-M73-N73+O73</f>
        <v>107009.836011856</v>
      </c>
      <c r="Q73" s="56" t="n">
        <f aca="false">IF(OR(E73=1,P73&lt;=0),0,P73)</f>
        <v>107009.836011856</v>
      </c>
      <c r="R73" s="15" t="n">
        <f aca="false">IF(OR(E73=1,AND(P73&lt;=0,I73&gt;0)),1,0)</f>
        <v>0</v>
      </c>
      <c r="S73" s="15" t="n">
        <f aca="false">IF(L73&gt;0,1,0)</f>
        <v>1</v>
      </c>
    </row>
    <row r="74" customFormat="false" ht="15" hidden="false" customHeight="false" outlineLevel="0" collapsed="false">
      <c r="A74" s="15" t="n">
        <v>73</v>
      </c>
      <c r="B74" s="15" t="n">
        <f aca="false">INT((A74-1)/12)+1</f>
        <v>7</v>
      </c>
      <c r="C74" s="15" t="n">
        <f aca="false">MIN(Inputs!$C$4+B74-1,99)</f>
        <v>80</v>
      </c>
      <c r="D74" s="55" t="n">
        <f aca="false">Inputs!$C$31</f>
        <v>0.08</v>
      </c>
      <c r="E74" s="15" t="n">
        <f aca="false">R73</f>
        <v>0</v>
      </c>
      <c r="F74" s="56" t="n">
        <f aca="false">Q73</f>
        <v>107009.836011856</v>
      </c>
      <c r="G74" s="56" t="n">
        <f aca="false">IF(AND(MOD(A74-1,12)=0,B74&lt;=Inputs!$C$7,E74=0),Inputs!$C$6,0)</f>
        <v>0</v>
      </c>
      <c r="H74" s="56" t="n">
        <f aca="false">IF(B74=1,G74*Inputs!$C$9,0)</f>
        <v>0</v>
      </c>
      <c r="I74" s="56" t="n">
        <f aca="false">I73+G74</f>
        <v>120000</v>
      </c>
      <c r="J74" s="56" t="n">
        <f aca="false">(F74+G74+H74)*((1+D74)^(1/12)-1)</f>
        <v>688.504506966812</v>
      </c>
      <c r="K74" s="56" t="n">
        <f aca="false">(F74+G74+H74+J74)*(Inputs!$C$14+IF(B74&lt;=10,Inputs!$C$12,Inputs!$C$13))/12</f>
        <v>224.371542747548</v>
      </c>
      <c r="L74" s="56" t="n">
        <f aca="false">IF(OR(E74=1,A74&lt;=Inputs!$C$15),0,MAX(Inputs!$C$8*I74-(F74+G74+H74+J74-K74),0))</f>
        <v>13726.0310239246</v>
      </c>
      <c r="M74" s="56" t="n">
        <f aca="false">L74*INDEX(Rates!$B$2:$C$101,C74+1,IF(Inputs!$C$5="Male",1,2))/1000/12*Inputs!$C$16</f>
        <v>58.0496728720145</v>
      </c>
      <c r="N74" s="56" t="n">
        <f aca="false">IF($V$1=1,MAX(F74+G74+H74+J74-K74-M74,0)*Inputs!$C$22/12,0)</f>
        <v>716.106128688023</v>
      </c>
      <c r="O74" s="56" t="n">
        <f aca="false">IF(AND(MOD(A74,12)=0,B74&gt;=Inputs!$C$18),MAX(F74+G74+H74+J74-K74-M74-N74,0)*Inputs!$C$17,0)</f>
        <v>0</v>
      </c>
      <c r="P74" s="56" t="n">
        <f aca="false">F74+G74+H74+J74-K74-M74-N74+O74</f>
        <v>106699.813174515</v>
      </c>
      <c r="Q74" s="56" t="n">
        <f aca="false">IF(OR(E74=1,P74&lt;=0),0,P74)</f>
        <v>106699.813174515</v>
      </c>
      <c r="R74" s="15" t="n">
        <f aca="false">IF(OR(E74=1,AND(P74&lt;=0,I74&gt;0)),1,0)</f>
        <v>0</v>
      </c>
      <c r="S74" s="15" t="n">
        <f aca="false">IF(L74&gt;0,1,0)</f>
        <v>1</v>
      </c>
    </row>
    <row r="75" customFormat="false" ht="15" hidden="false" customHeight="false" outlineLevel="0" collapsed="false">
      <c r="A75" s="15" t="n">
        <v>74</v>
      </c>
      <c r="B75" s="15" t="n">
        <f aca="false">INT((A75-1)/12)+1</f>
        <v>7</v>
      </c>
      <c r="C75" s="15" t="n">
        <f aca="false">MIN(Inputs!$C$4+B75-1,99)</f>
        <v>80</v>
      </c>
      <c r="D75" s="55" t="n">
        <f aca="false">Inputs!$C$31</f>
        <v>0.08</v>
      </c>
      <c r="E75" s="15" t="n">
        <f aca="false">R74</f>
        <v>0</v>
      </c>
      <c r="F75" s="56" t="n">
        <f aca="false">Q74</f>
        <v>106699.813174515</v>
      </c>
      <c r="G75" s="56" t="n">
        <f aca="false">IF(AND(MOD(A75-1,12)=0,B75&lt;=Inputs!$C$7,E75=0),Inputs!$C$6,0)</f>
        <v>0</v>
      </c>
      <c r="H75" s="56" t="n">
        <f aca="false">IF(B75=1,G75*Inputs!$C$9,0)</f>
        <v>0</v>
      </c>
      <c r="I75" s="56" t="n">
        <f aca="false">I74+G75</f>
        <v>120000</v>
      </c>
      <c r="J75" s="56" t="n">
        <f aca="false">(F75+G75+H75)*((1+D75)^(1/12)-1)</f>
        <v>686.509810696572</v>
      </c>
      <c r="K75" s="56" t="n">
        <f aca="false">(F75+G75+H75+J75)*(Inputs!$C$14+IF(B75&lt;=10,Inputs!$C$12,Inputs!$C$13))/12</f>
        <v>223.721506219192</v>
      </c>
      <c r="L75" s="56" t="n">
        <f aca="false">IF(OR(E75=1,A75&lt;=Inputs!$C$15),0,MAX(Inputs!$C$8*I75-(F75+G75+H75+J75-K75),0))</f>
        <v>14037.3985210073</v>
      </c>
      <c r="M75" s="56" t="n">
        <f aca="false">L75*INDEX(Rates!$B$2:$C$101,C75+1,IF(Inputs!$C$5="Male",1,2))/1000/12*Inputs!$C$16</f>
        <v>59.36649791176</v>
      </c>
      <c r="N75" s="56" t="n">
        <f aca="false">IF($V$1=1,MAX(F75+G75+H75+J75-K75-M75,0)*Inputs!$C$22/12,0)</f>
        <v>714.02156654054</v>
      </c>
      <c r="O75" s="56" t="n">
        <f aca="false">IF(AND(MOD(A75,12)=0,B75&gt;=Inputs!$C$18),MAX(F75+G75+H75+J75-K75-M75-N75,0)*Inputs!$C$17,0)</f>
        <v>0</v>
      </c>
      <c r="P75" s="56" t="n">
        <f aca="false">F75+G75+H75+J75-K75-M75-N75+O75</f>
        <v>106389.21341454</v>
      </c>
      <c r="Q75" s="56" t="n">
        <f aca="false">IF(OR(E75=1,P75&lt;=0),0,P75)</f>
        <v>106389.21341454</v>
      </c>
      <c r="R75" s="15" t="n">
        <f aca="false">IF(OR(E75=1,AND(P75&lt;=0,I75&gt;0)),1,0)</f>
        <v>0</v>
      </c>
      <c r="S75" s="15" t="n">
        <f aca="false">IF(L75&gt;0,1,0)</f>
        <v>1</v>
      </c>
    </row>
    <row r="76" customFormat="false" ht="15" hidden="false" customHeight="false" outlineLevel="0" collapsed="false">
      <c r="A76" s="15" t="n">
        <v>75</v>
      </c>
      <c r="B76" s="15" t="n">
        <f aca="false">INT((A76-1)/12)+1</f>
        <v>7</v>
      </c>
      <c r="C76" s="15" t="n">
        <f aca="false">MIN(Inputs!$C$4+B76-1,99)</f>
        <v>80</v>
      </c>
      <c r="D76" s="55" t="n">
        <f aca="false">Inputs!$C$31</f>
        <v>0.08</v>
      </c>
      <c r="E76" s="15" t="n">
        <f aca="false">R75</f>
        <v>0</v>
      </c>
      <c r="F76" s="56" t="n">
        <f aca="false">Q75</f>
        <v>106389.21341454</v>
      </c>
      <c r="G76" s="56" t="n">
        <f aca="false">IF(AND(MOD(A76-1,12)=0,B76&lt;=Inputs!$C$7,E76=0),Inputs!$C$6,0)</f>
        <v>0</v>
      </c>
      <c r="H76" s="56" t="n">
        <f aca="false">IF(B76=1,G76*Inputs!$C$9,0)</f>
        <v>0</v>
      </c>
      <c r="I76" s="56" t="n">
        <f aca="false">I75+G76</f>
        <v>120000</v>
      </c>
      <c r="J76" s="56" t="n">
        <f aca="false">(F76+G76+H76)*((1+D76)^(1/12)-1)</f>
        <v>684.511402488734</v>
      </c>
      <c r="K76" s="56" t="n">
        <f aca="false">(F76+G76+H76+J76)*(Inputs!$C$14+IF(B76&lt;=10,Inputs!$C$12,Inputs!$C$13))/12</f>
        <v>223.070260035477</v>
      </c>
      <c r="L76" s="56" t="n">
        <f aca="false">IF(OR(E76=1,A76&lt;=Inputs!$C$15),0,MAX(Inputs!$C$8*I76-(F76+G76+H76+J76-K76),0))</f>
        <v>14349.3454430063</v>
      </c>
      <c r="M76" s="56" t="n">
        <f aca="false">L76*INDEX(Rates!$B$2:$C$101,C76+1,IF(Inputs!$C$5="Male",1,2))/1000/12*Inputs!$C$16</f>
        <v>60.6857734360476</v>
      </c>
      <c r="N76" s="56" t="n">
        <f aca="false">IF($V$1=1,MAX(F76+G76+H76+J76-K76-M76,0)*Inputs!$C$22/12,0)</f>
        <v>711.933125223718</v>
      </c>
      <c r="O76" s="56" t="n">
        <f aca="false">IF(AND(MOD(A76,12)=0,B76&gt;=Inputs!$C$18),MAX(F76+G76+H76+J76-K76-M76-N76,0)*Inputs!$C$17,0)</f>
        <v>0</v>
      </c>
      <c r="P76" s="56" t="n">
        <f aca="false">F76+G76+H76+J76-K76-M76-N76+O76</f>
        <v>106078.035658334</v>
      </c>
      <c r="Q76" s="56" t="n">
        <f aca="false">IF(OR(E76=1,P76&lt;=0),0,P76)</f>
        <v>106078.035658334</v>
      </c>
      <c r="R76" s="15" t="n">
        <f aca="false">IF(OR(E76=1,AND(P76&lt;=0,I76&gt;0)),1,0)</f>
        <v>0</v>
      </c>
      <c r="S76" s="15" t="n">
        <f aca="false">IF(L76&gt;0,1,0)</f>
        <v>1</v>
      </c>
    </row>
    <row r="77" customFormat="false" ht="15" hidden="false" customHeight="false" outlineLevel="0" collapsed="false">
      <c r="A77" s="15" t="n">
        <v>76</v>
      </c>
      <c r="B77" s="15" t="n">
        <f aca="false">INT((A77-1)/12)+1</f>
        <v>7</v>
      </c>
      <c r="C77" s="15" t="n">
        <f aca="false">MIN(Inputs!$C$4+B77-1,99)</f>
        <v>80</v>
      </c>
      <c r="D77" s="55" t="n">
        <f aca="false">Inputs!$C$31</f>
        <v>0.08</v>
      </c>
      <c r="E77" s="15" t="n">
        <f aca="false">R76</f>
        <v>0</v>
      </c>
      <c r="F77" s="56" t="n">
        <f aca="false">Q76</f>
        <v>106078.035658334</v>
      </c>
      <c r="G77" s="56" t="n">
        <f aca="false">IF(AND(MOD(A77-1,12)=0,B77&lt;=Inputs!$C$7,E77=0),Inputs!$C$6,0)</f>
        <v>0</v>
      </c>
      <c r="H77" s="56" t="n">
        <f aca="false">IF(B77=1,G77*Inputs!$C$9,0)</f>
        <v>0</v>
      </c>
      <c r="I77" s="56" t="n">
        <f aca="false">I76+G77</f>
        <v>120000</v>
      </c>
      <c r="J77" s="56" t="n">
        <f aca="false">(F77+G77+H77)*((1+D77)^(1/12)-1)</f>
        <v>682.509275435738</v>
      </c>
      <c r="K77" s="56" t="n">
        <f aca="false">(F77+G77+H77+J77)*(Inputs!$C$14+IF(B77&lt;=10,Inputs!$C$12,Inputs!$C$13))/12</f>
        <v>222.417801945353</v>
      </c>
      <c r="L77" s="56" t="n">
        <f aca="false">IF(OR(E77=1,A77&lt;=Inputs!$C$15),0,MAX(Inputs!$C$8*I77-(F77+G77+H77+J77-K77),0))</f>
        <v>14661.8728681757</v>
      </c>
      <c r="M77" s="56" t="n">
        <f aca="false">L77*INDEX(Rates!$B$2:$C$101,C77+1,IF(Inputs!$C$5="Male",1,2))/1000/12*Inputs!$C$16</f>
        <v>62.0075040049931</v>
      </c>
      <c r="N77" s="56" t="n">
        <f aca="false">IF($V$1=1,MAX(F77+G77+H77+J77-K77-M77,0)*Inputs!$C$22/12,0)</f>
        <v>709.840797518795</v>
      </c>
      <c r="O77" s="56" t="n">
        <f aca="false">IF(AND(MOD(A77,12)=0,B77&gt;=Inputs!$C$18),MAX(F77+G77+H77+J77-K77-M77-N77,0)*Inputs!$C$17,0)</f>
        <v>0</v>
      </c>
      <c r="P77" s="56" t="n">
        <f aca="false">F77+G77+H77+J77-K77-M77-N77+O77</f>
        <v>105766.2788303</v>
      </c>
      <c r="Q77" s="56" t="n">
        <f aca="false">IF(OR(E77=1,P77&lt;=0),0,P77)</f>
        <v>105766.2788303</v>
      </c>
      <c r="R77" s="15" t="n">
        <f aca="false">IF(OR(E77=1,AND(P77&lt;=0,I77&gt;0)),1,0)</f>
        <v>0</v>
      </c>
      <c r="S77" s="15" t="n">
        <f aca="false">IF(L77&gt;0,1,0)</f>
        <v>1</v>
      </c>
    </row>
    <row r="78" customFormat="false" ht="15" hidden="false" customHeight="false" outlineLevel="0" collapsed="false">
      <c r="A78" s="15" t="n">
        <v>77</v>
      </c>
      <c r="B78" s="15" t="n">
        <f aca="false">INT((A78-1)/12)+1</f>
        <v>7</v>
      </c>
      <c r="C78" s="15" t="n">
        <f aca="false">MIN(Inputs!$C$4+B78-1,99)</f>
        <v>80</v>
      </c>
      <c r="D78" s="55" t="n">
        <f aca="false">Inputs!$C$31</f>
        <v>0.08</v>
      </c>
      <c r="E78" s="15" t="n">
        <f aca="false">R77</f>
        <v>0</v>
      </c>
      <c r="F78" s="56" t="n">
        <f aca="false">Q77</f>
        <v>105766.2788303</v>
      </c>
      <c r="G78" s="56" t="n">
        <f aca="false">IF(AND(MOD(A78-1,12)=0,B78&lt;=Inputs!$C$7,E78=0),Inputs!$C$6,0)</f>
        <v>0</v>
      </c>
      <c r="H78" s="56" t="n">
        <f aca="false">IF(B78=1,G78*Inputs!$C$9,0)</f>
        <v>0</v>
      </c>
      <c r="I78" s="56" t="n">
        <f aca="false">I77+G78</f>
        <v>120000</v>
      </c>
      <c r="J78" s="56" t="n">
        <f aca="false">(F78+G78+H78)*((1+D78)^(1/12)-1)</f>
        <v>680.503422617172</v>
      </c>
      <c r="K78" s="56" t="n">
        <f aca="false">(F78+G78+H78+J78)*(Inputs!$C$14+IF(B78&lt;=10,Inputs!$C$12,Inputs!$C$13))/12</f>
        <v>221.764129693578</v>
      </c>
      <c r="L78" s="56" t="n">
        <f aca="false">IF(OR(E78=1,A78&lt;=Inputs!$C$15),0,MAX(Inputs!$C$8*I78-(F78+G78+H78+J78-K78),0))</f>
        <v>14974.9818767759</v>
      </c>
      <c r="M78" s="56" t="n">
        <f aca="false">L78*INDEX(Rates!$B$2:$C$101,C78+1,IF(Inputs!$C$5="Male",1,2))/1000/12*Inputs!$C$16</f>
        <v>63.3316941871982</v>
      </c>
      <c r="N78" s="56" t="n">
        <f aca="false">IF($V$1=1,MAX(F78+G78+H78+J78-K78-M78,0)*Inputs!$C$22/12,0)</f>
        <v>707.744576193579</v>
      </c>
      <c r="O78" s="56" t="n">
        <f aca="false">IF(AND(MOD(A78,12)=0,B78&gt;=Inputs!$C$18),MAX(F78+G78+H78+J78-K78-M78-N78,0)*Inputs!$C$17,0)</f>
        <v>0</v>
      </c>
      <c r="P78" s="56" t="n">
        <f aca="false">F78+G78+H78+J78-K78-M78-N78+O78</f>
        <v>105453.941852843</v>
      </c>
      <c r="Q78" s="56" t="n">
        <f aca="false">IF(OR(E78=1,P78&lt;=0),0,P78)</f>
        <v>105453.941852843</v>
      </c>
      <c r="R78" s="15" t="n">
        <f aca="false">IF(OR(E78=1,AND(P78&lt;=0,I78&gt;0)),1,0)</f>
        <v>0</v>
      </c>
      <c r="S78" s="15" t="n">
        <f aca="false">IF(L78&gt;0,1,0)</f>
        <v>1</v>
      </c>
    </row>
    <row r="79" customFormat="false" ht="15" hidden="false" customHeight="false" outlineLevel="0" collapsed="false">
      <c r="A79" s="15" t="n">
        <v>78</v>
      </c>
      <c r="B79" s="15" t="n">
        <f aca="false">INT((A79-1)/12)+1</f>
        <v>7</v>
      </c>
      <c r="C79" s="15" t="n">
        <f aca="false">MIN(Inputs!$C$4+B79-1,99)</f>
        <v>80</v>
      </c>
      <c r="D79" s="55" t="n">
        <f aca="false">Inputs!$C$31</f>
        <v>0.08</v>
      </c>
      <c r="E79" s="15" t="n">
        <f aca="false">R78</f>
        <v>0</v>
      </c>
      <c r="F79" s="56" t="n">
        <f aca="false">Q78</f>
        <v>105453.941852843</v>
      </c>
      <c r="G79" s="56" t="n">
        <f aca="false">IF(AND(MOD(A79-1,12)=0,B79&lt;=Inputs!$C$7,E79=0),Inputs!$C$6,0)</f>
        <v>0</v>
      </c>
      <c r="H79" s="56" t="n">
        <f aca="false">IF(B79=1,G79*Inputs!$C$9,0)</f>
        <v>0</v>
      </c>
      <c r="I79" s="56" t="n">
        <f aca="false">I78+G79</f>
        <v>120000</v>
      </c>
      <c r="J79" s="56" t="n">
        <f aca="false">(F79+G79+H79)*((1+D79)^(1/12)-1)</f>
        <v>678.493837099745</v>
      </c>
      <c r="K79" s="56" t="n">
        <f aca="false">(F79+G79+H79+J79)*(Inputs!$C$14+IF(B79&lt;=10,Inputs!$C$12,Inputs!$C$13))/12</f>
        <v>221.109241020715</v>
      </c>
      <c r="L79" s="56" t="n">
        <f aca="false">IF(OR(E79=1,A79&lt;=Inputs!$C$15),0,MAX(Inputs!$C$8*I79-(F79+G79+H79+J79-K79),0))</f>
        <v>15288.6735510777</v>
      </c>
      <c r="M79" s="56" t="n">
        <f aca="false">L79*INDEX(Rates!$B$2:$C$101,C79+1,IF(Inputs!$C$5="Male",1,2))/1000/12*Inputs!$C$16</f>
        <v>64.6583485597661</v>
      </c>
      <c r="N79" s="56" t="n">
        <f aca="false">IF($V$1=1,MAX(F79+G79+H79+J79-K79-M79,0)*Inputs!$C$22/12,0)</f>
        <v>705.644454002417</v>
      </c>
      <c r="O79" s="56" t="n">
        <f aca="false">IF(AND(MOD(A79,12)=0,B79&gt;=Inputs!$C$18),MAX(F79+G79+H79+J79-K79-M79-N79,0)*Inputs!$C$17,0)</f>
        <v>0</v>
      </c>
      <c r="P79" s="56" t="n">
        <f aca="false">F79+G79+H79+J79-K79-M79-N79+O79</f>
        <v>105141.02364636</v>
      </c>
      <c r="Q79" s="56" t="n">
        <f aca="false">IF(OR(E79=1,P79&lt;=0),0,P79)</f>
        <v>105141.02364636</v>
      </c>
      <c r="R79" s="15" t="n">
        <f aca="false">IF(OR(E79=1,AND(P79&lt;=0,I79&gt;0)),1,0)</f>
        <v>0</v>
      </c>
      <c r="S79" s="15" t="n">
        <f aca="false">IF(L79&gt;0,1,0)</f>
        <v>1</v>
      </c>
    </row>
    <row r="80" customFormat="false" ht="15" hidden="false" customHeight="false" outlineLevel="0" collapsed="false">
      <c r="A80" s="15" t="n">
        <v>79</v>
      </c>
      <c r="B80" s="15" t="n">
        <f aca="false">INT((A80-1)/12)+1</f>
        <v>7</v>
      </c>
      <c r="C80" s="15" t="n">
        <f aca="false">MIN(Inputs!$C$4+B80-1,99)</f>
        <v>80</v>
      </c>
      <c r="D80" s="55" t="n">
        <f aca="false">Inputs!$C$31</f>
        <v>0.08</v>
      </c>
      <c r="E80" s="15" t="n">
        <f aca="false">R79</f>
        <v>0</v>
      </c>
      <c r="F80" s="56" t="n">
        <f aca="false">Q79</f>
        <v>105141.02364636</v>
      </c>
      <c r="G80" s="56" t="n">
        <f aca="false">IF(AND(MOD(A80-1,12)=0,B80&lt;=Inputs!$C$7,E80=0),Inputs!$C$6,0)</f>
        <v>0</v>
      </c>
      <c r="H80" s="56" t="n">
        <f aca="false">IF(B80=1,G80*Inputs!$C$9,0)</f>
        <v>0</v>
      </c>
      <c r="I80" s="56" t="n">
        <f aca="false">I79+G80</f>
        <v>120000</v>
      </c>
      <c r="J80" s="56" t="n">
        <f aca="false">(F80+G80+H80)*((1+D80)^(1/12)-1)</f>
        <v>676.480511937264</v>
      </c>
      <c r="K80" s="56" t="n">
        <f aca="false">(F80+G80+H80+J80)*(Inputs!$C$14+IF(B80&lt;=10,Inputs!$C$12,Inputs!$C$13))/12</f>
        <v>220.45313366312</v>
      </c>
      <c r="L80" s="56" t="n">
        <f aca="false">IF(OR(E80=1,A80&lt;=Inputs!$C$15),0,MAX(Inputs!$C$8*I80-(F80+G80+H80+J80-K80),0))</f>
        <v>15602.9489753657</v>
      </c>
      <c r="M80" s="56" t="n">
        <f aca="false">L80*INDEX(Rates!$B$2:$C$101,C80+1,IF(Inputs!$C$5="Male",1,2))/1000/12*Inputs!$C$16</f>
        <v>65.9874717083176</v>
      </c>
      <c r="N80" s="56" t="n">
        <f aca="false">IF($V$1=1,MAX(F80+G80+H80+J80-K80-M80,0)*Inputs!$C$22/12,0)</f>
        <v>703.540423686173</v>
      </c>
      <c r="O80" s="56" t="n">
        <f aca="false">IF(AND(MOD(A80,12)=0,B80&gt;=Inputs!$C$18),MAX(F80+G80+H80+J80-K80-M80-N80,0)*Inputs!$C$17,0)</f>
        <v>0</v>
      </c>
      <c r="P80" s="56" t="n">
        <f aca="false">F80+G80+H80+J80-K80-M80-N80+O80</f>
        <v>104827.52312924</v>
      </c>
      <c r="Q80" s="56" t="n">
        <f aca="false">IF(OR(E80=1,P80&lt;=0),0,P80)</f>
        <v>104827.52312924</v>
      </c>
      <c r="R80" s="15" t="n">
        <f aca="false">IF(OR(E80=1,AND(P80&lt;=0,I80&gt;0)),1,0)</f>
        <v>0</v>
      </c>
      <c r="S80" s="15" t="n">
        <f aca="false">IF(L80&gt;0,1,0)</f>
        <v>1</v>
      </c>
    </row>
    <row r="81" customFormat="false" ht="15" hidden="false" customHeight="false" outlineLevel="0" collapsed="false">
      <c r="A81" s="15" t="n">
        <v>80</v>
      </c>
      <c r="B81" s="15" t="n">
        <f aca="false">INT((A81-1)/12)+1</f>
        <v>7</v>
      </c>
      <c r="C81" s="15" t="n">
        <f aca="false">MIN(Inputs!$C$4+B81-1,99)</f>
        <v>80</v>
      </c>
      <c r="D81" s="55" t="n">
        <f aca="false">Inputs!$C$31</f>
        <v>0.08</v>
      </c>
      <c r="E81" s="15" t="n">
        <f aca="false">R80</f>
        <v>0</v>
      </c>
      <c r="F81" s="56" t="n">
        <f aca="false">Q80</f>
        <v>104827.52312924</v>
      </c>
      <c r="G81" s="56" t="n">
        <f aca="false">IF(AND(MOD(A81-1,12)=0,B81&lt;=Inputs!$C$7,E81=0),Inputs!$C$6,0)</f>
        <v>0</v>
      </c>
      <c r="H81" s="56" t="n">
        <f aca="false">IF(B81=1,G81*Inputs!$C$9,0)</f>
        <v>0</v>
      </c>
      <c r="I81" s="56" t="n">
        <f aca="false">I80+G81</f>
        <v>120000</v>
      </c>
      <c r="J81" s="56" t="n">
        <f aca="false">(F81+G81+H81)*((1+D81)^(1/12)-1)</f>
        <v>674.46344017061</v>
      </c>
      <c r="K81" s="56" t="n">
        <f aca="false">(F81+G81+H81+J81)*(Inputs!$C$14+IF(B81&lt;=10,Inputs!$C$12,Inputs!$C$13))/12</f>
        <v>219.795805352938</v>
      </c>
      <c r="L81" s="56" t="n">
        <f aca="false">IF(OR(E81=1,A81&lt;=Inputs!$C$15),0,MAX(Inputs!$C$8*I81-(F81+G81+H81+J81-K81),0))</f>
        <v>15917.8092359426</v>
      </c>
      <c r="M81" s="56" t="n">
        <f aca="false">L81*INDEX(Rates!$B$2:$C$101,C81+1,IF(Inputs!$C$5="Male",1,2))/1000/12*Inputs!$C$16</f>
        <v>67.3190682270071</v>
      </c>
      <c r="N81" s="56" t="n">
        <f aca="false">IF($V$1=1,MAX(F81+G81+H81+J81-K81-M81,0)*Inputs!$C$22/12,0)</f>
        <v>701.432477972203</v>
      </c>
      <c r="O81" s="56" t="n">
        <f aca="false">IF(AND(MOD(A81,12)=0,B81&gt;=Inputs!$C$18),MAX(F81+G81+H81+J81-K81-M81-N81,0)*Inputs!$C$17,0)</f>
        <v>0</v>
      </c>
      <c r="P81" s="56" t="n">
        <f aca="false">F81+G81+H81+J81-K81-M81-N81+O81</f>
        <v>104513.439217858</v>
      </c>
      <c r="Q81" s="56" t="n">
        <f aca="false">IF(OR(E81=1,P81&lt;=0),0,P81)</f>
        <v>104513.439217858</v>
      </c>
      <c r="R81" s="15" t="n">
        <f aca="false">IF(OR(E81=1,AND(P81&lt;=0,I81&gt;0)),1,0)</f>
        <v>0</v>
      </c>
      <c r="S81" s="15" t="n">
        <f aca="false">IF(L81&gt;0,1,0)</f>
        <v>1</v>
      </c>
    </row>
    <row r="82" customFormat="false" ht="15" hidden="false" customHeight="false" outlineLevel="0" collapsed="false">
      <c r="A82" s="15" t="n">
        <v>81</v>
      </c>
      <c r="B82" s="15" t="n">
        <f aca="false">INT((A82-1)/12)+1</f>
        <v>7</v>
      </c>
      <c r="C82" s="15" t="n">
        <f aca="false">MIN(Inputs!$C$4+B82-1,99)</f>
        <v>80</v>
      </c>
      <c r="D82" s="55" t="n">
        <f aca="false">Inputs!$C$31</f>
        <v>0.08</v>
      </c>
      <c r="E82" s="15" t="n">
        <f aca="false">R81</f>
        <v>0</v>
      </c>
      <c r="F82" s="56" t="n">
        <f aca="false">Q81</f>
        <v>104513.439217858</v>
      </c>
      <c r="G82" s="56" t="n">
        <f aca="false">IF(AND(MOD(A82-1,12)=0,B82&lt;=Inputs!$C$7,E82=0),Inputs!$C$6,0)</f>
        <v>0</v>
      </c>
      <c r="H82" s="56" t="n">
        <f aca="false">IF(B82=1,G82*Inputs!$C$9,0)</f>
        <v>0</v>
      </c>
      <c r="I82" s="56" t="n">
        <f aca="false">I81+G82</f>
        <v>120000</v>
      </c>
      <c r="J82" s="56" t="n">
        <f aca="false">(F82+G82+H82)*((1+D82)^(1/12)-1)</f>
        <v>672.442614827713</v>
      </c>
      <c r="K82" s="56" t="n">
        <f aca="false">(F82+G82+H82+J82)*(Inputs!$C$14+IF(B82&lt;=10,Inputs!$C$12,Inputs!$C$13))/12</f>
        <v>219.137253818096</v>
      </c>
      <c r="L82" s="56" t="n">
        <f aca="false">IF(OR(E82=1,A82&lt;=Inputs!$C$15),0,MAX(Inputs!$C$8*I82-(F82+G82+H82+J82-K82),0))</f>
        <v>16233.2554211322</v>
      </c>
      <c r="M82" s="56" t="n">
        <f aca="false">L82*INDEX(Rates!$B$2:$C$101,C82+1,IF(Inputs!$C$5="Male",1,2))/1000/12*Inputs!$C$16</f>
        <v>68.6531427185381</v>
      </c>
      <c r="N82" s="56" t="n">
        <f aca="false">IF($V$1=1,MAX(F82+G82+H82+J82-K82-M82,0)*Inputs!$C$22/12,0)</f>
        <v>699.320609574329</v>
      </c>
      <c r="O82" s="56" t="n">
        <f aca="false">IF(AND(MOD(A82,12)=0,B82&gt;=Inputs!$C$18),MAX(F82+G82+H82+J82-K82-M82-N82,0)*Inputs!$C$17,0)</f>
        <v>0</v>
      </c>
      <c r="P82" s="56" t="n">
        <f aca="false">F82+G82+H82+J82-K82-M82-N82+O82</f>
        <v>104198.770826575</v>
      </c>
      <c r="Q82" s="56" t="n">
        <f aca="false">IF(OR(E82=1,P82&lt;=0),0,P82)</f>
        <v>104198.770826575</v>
      </c>
      <c r="R82" s="15" t="n">
        <f aca="false">IF(OR(E82=1,AND(P82&lt;=0,I82&gt;0)),1,0)</f>
        <v>0</v>
      </c>
      <c r="S82" s="15" t="n">
        <f aca="false">IF(L82&gt;0,1,0)</f>
        <v>1</v>
      </c>
    </row>
    <row r="83" customFormat="false" ht="15" hidden="false" customHeight="false" outlineLevel="0" collapsed="false">
      <c r="A83" s="15" t="n">
        <v>82</v>
      </c>
      <c r="B83" s="15" t="n">
        <f aca="false">INT((A83-1)/12)+1</f>
        <v>7</v>
      </c>
      <c r="C83" s="15" t="n">
        <f aca="false">MIN(Inputs!$C$4+B83-1,99)</f>
        <v>80</v>
      </c>
      <c r="D83" s="55" t="n">
        <f aca="false">Inputs!$C$31</f>
        <v>0.08</v>
      </c>
      <c r="E83" s="15" t="n">
        <f aca="false">R82</f>
        <v>0</v>
      </c>
      <c r="F83" s="56" t="n">
        <f aca="false">Q82</f>
        <v>104198.770826575</v>
      </c>
      <c r="G83" s="56" t="n">
        <f aca="false">IF(AND(MOD(A83-1,12)=0,B83&lt;=Inputs!$C$7,E83=0),Inputs!$C$6,0)</f>
        <v>0</v>
      </c>
      <c r="H83" s="56" t="n">
        <f aca="false">IF(B83=1,G83*Inputs!$C$9,0)</f>
        <v>0</v>
      </c>
      <c r="I83" s="56" t="n">
        <f aca="false">I82+G83</f>
        <v>120000</v>
      </c>
      <c r="J83" s="56" t="n">
        <f aca="false">(F83+G83+H83)*((1+D83)^(1/12)-1)</f>
        <v>670.41802892353</v>
      </c>
      <c r="K83" s="56" t="n">
        <f aca="false">(F83+G83+H83+J83)*(Inputs!$C$14+IF(B83&lt;=10,Inputs!$C$12,Inputs!$C$13))/12</f>
        <v>218.477476782289</v>
      </c>
      <c r="L83" s="56" t="n">
        <f aca="false">IF(OR(E83=1,A83&lt;=Inputs!$C$15),0,MAX(Inputs!$C$8*I83-(F83+G83+H83+J83-K83),0))</f>
        <v>16549.2886212838</v>
      </c>
      <c r="M83" s="56" t="n">
        <f aca="false">L83*INDEX(Rates!$B$2:$C$101,C83+1,IF(Inputs!$C$5="Male",1,2))/1000/12*Inputs!$C$16</f>
        <v>69.9896997941793</v>
      </c>
      <c r="N83" s="56" t="n">
        <f aca="false">IF($V$1=1,MAX(F83+G83+H83+J83-K83-M83,0)*Inputs!$C$22/12,0)</f>
        <v>697.204811192814</v>
      </c>
      <c r="O83" s="56" t="n">
        <f aca="false">IF(AND(MOD(A83,12)=0,B83&gt;=Inputs!$C$18),MAX(F83+G83+H83+J83-K83-M83-N83,0)*Inputs!$C$17,0)</f>
        <v>0</v>
      </c>
      <c r="P83" s="56" t="n">
        <f aca="false">F83+G83+H83+J83-K83-M83-N83+O83</f>
        <v>103883.516867729</v>
      </c>
      <c r="Q83" s="56" t="n">
        <f aca="false">IF(OR(E83=1,P83&lt;=0),0,P83)</f>
        <v>103883.516867729</v>
      </c>
      <c r="R83" s="15" t="n">
        <f aca="false">IF(OR(E83=1,AND(P83&lt;=0,I83&gt;0)),1,0)</f>
        <v>0</v>
      </c>
      <c r="S83" s="15" t="n">
        <f aca="false">IF(L83&gt;0,1,0)</f>
        <v>1</v>
      </c>
    </row>
    <row r="84" customFormat="false" ht="15" hidden="false" customHeight="false" outlineLevel="0" collapsed="false">
      <c r="A84" s="15" t="n">
        <v>83</v>
      </c>
      <c r="B84" s="15" t="n">
        <f aca="false">INT((A84-1)/12)+1</f>
        <v>7</v>
      </c>
      <c r="C84" s="15" t="n">
        <f aca="false">MIN(Inputs!$C$4+B84-1,99)</f>
        <v>80</v>
      </c>
      <c r="D84" s="55" t="n">
        <f aca="false">Inputs!$C$31</f>
        <v>0.08</v>
      </c>
      <c r="E84" s="15" t="n">
        <f aca="false">R83</f>
        <v>0</v>
      </c>
      <c r="F84" s="56" t="n">
        <f aca="false">Q83</f>
        <v>103883.516867729</v>
      </c>
      <c r="G84" s="56" t="n">
        <f aca="false">IF(AND(MOD(A84-1,12)=0,B84&lt;=Inputs!$C$7,E84=0),Inputs!$C$6,0)</f>
        <v>0</v>
      </c>
      <c r="H84" s="56" t="n">
        <f aca="false">IF(B84=1,G84*Inputs!$C$9,0)</f>
        <v>0</v>
      </c>
      <c r="I84" s="56" t="n">
        <f aca="false">I83+G84</f>
        <v>120000</v>
      </c>
      <c r="J84" s="56" t="n">
        <f aca="false">(F84+G84+H84)*((1+D84)^(1/12)-1)</f>
        <v>668.389675460019</v>
      </c>
      <c r="K84" s="56" t="n">
        <f aca="false">(F84+G84+H84+J84)*(Inputs!$C$14+IF(B84&lt;=10,Inputs!$C$12,Inputs!$C$13))/12</f>
        <v>217.816471964978</v>
      </c>
      <c r="L84" s="56" t="n">
        <f aca="false">IF(OR(E84=1,A84&lt;=Inputs!$C$15),0,MAX(Inputs!$C$8*I84-(F84+G84+H84+J84-K84),0))</f>
        <v>16865.9099287757</v>
      </c>
      <c r="M84" s="56" t="n">
        <f aca="false">L84*INDEX(Rates!$B$2:$C$101,C84+1,IF(Inputs!$C$5="Male",1,2))/1000/12*Inputs!$C$16</f>
        <v>71.3287440737807</v>
      </c>
      <c r="N84" s="56" t="n">
        <f aca="false">IF($V$1=1,MAX(F84+G84+H84+J84-K84-M84,0)*Inputs!$C$22/12,0)</f>
        <v>695.085075514337</v>
      </c>
      <c r="O84" s="56" t="n">
        <f aca="false">IF(AND(MOD(A84,12)=0,B84&gt;=Inputs!$C$18),MAX(F84+G84+H84+J84-K84-M84-N84,0)*Inputs!$C$17,0)</f>
        <v>0</v>
      </c>
      <c r="P84" s="56" t="n">
        <f aca="false">F84+G84+H84+J84-K84-M84-N84+O84</f>
        <v>103567.676251636</v>
      </c>
      <c r="Q84" s="56" t="n">
        <f aca="false">IF(OR(E84=1,P84&lt;=0),0,P84)</f>
        <v>103567.676251636</v>
      </c>
      <c r="R84" s="15" t="n">
        <f aca="false">IF(OR(E84=1,AND(P84&lt;=0,I84&gt;0)),1,0)</f>
        <v>0</v>
      </c>
      <c r="S84" s="15" t="n">
        <f aca="false">IF(L84&gt;0,1,0)</f>
        <v>1</v>
      </c>
    </row>
    <row r="85" customFormat="false" ht="15" hidden="false" customHeight="false" outlineLevel="0" collapsed="false">
      <c r="A85" s="15" t="n">
        <v>84</v>
      </c>
      <c r="B85" s="15" t="n">
        <f aca="false">INT((A85-1)/12)+1</f>
        <v>7</v>
      </c>
      <c r="C85" s="15" t="n">
        <f aca="false">MIN(Inputs!$C$4+B85-1,99)</f>
        <v>80</v>
      </c>
      <c r="D85" s="55" t="n">
        <f aca="false">Inputs!$C$31</f>
        <v>0.08</v>
      </c>
      <c r="E85" s="15" t="n">
        <f aca="false">R84</f>
        <v>0</v>
      </c>
      <c r="F85" s="56" t="n">
        <f aca="false">Q84</f>
        <v>103567.676251636</v>
      </c>
      <c r="G85" s="56" t="n">
        <f aca="false">IF(AND(MOD(A85-1,12)=0,B85&lt;=Inputs!$C$7,E85=0),Inputs!$C$6,0)</f>
        <v>0</v>
      </c>
      <c r="H85" s="56" t="n">
        <f aca="false">IF(B85=1,G85*Inputs!$C$9,0)</f>
        <v>0</v>
      </c>
      <c r="I85" s="56" t="n">
        <f aca="false">I84+G85</f>
        <v>120000</v>
      </c>
      <c r="J85" s="56" t="n">
        <f aca="false">(F85+G85+H85)*((1+D85)^(1/12)-1)</f>
        <v>666.357547426114</v>
      </c>
      <c r="K85" s="56" t="n">
        <f aca="false">(F85+G85+H85+J85)*(Inputs!$C$14+IF(B85&lt;=10,Inputs!$C$12,Inputs!$C$13))/12</f>
        <v>217.15423708138</v>
      </c>
      <c r="L85" s="56" t="n">
        <f aca="false">IF(OR(E85=1,A85&lt;=Inputs!$C$15),0,MAX(Inputs!$C$8*I85-(F85+G85+H85+J85-K85),0))</f>
        <v>17183.1204380191</v>
      </c>
      <c r="M85" s="56" t="n">
        <f aca="false">L85*INDEX(Rates!$B$2:$C$101,C85+1,IF(Inputs!$C$5="Male",1,2))/1000/12*Inputs!$C$16</f>
        <v>72.6702801857892</v>
      </c>
      <c r="N85" s="56" t="n">
        <f aca="false">IF($V$1=1,MAX(F85+G85+H85+J85-K85-M85,0)*Inputs!$C$22/12,0)</f>
        <v>692.961395211967</v>
      </c>
      <c r="O85" s="56" t="n">
        <f aca="false">IF(AND(MOD(A85,12)=0,B85&gt;=Inputs!$C$18),MAX(F85+G85+H85+J85-K85-M85-N85,0)*Inputs!$C$17,0)</f>
        <v>0</v>
      </c>
      <c r="P85" s="56" t="n">
        <f aca="false">F85+G85+H85+J85-K85-M85-N85+O85</f>
        <v>103251.247886583</v>
      </c>
      <c r="Q85" s="56" t="n">
        <f aca="false">IF(OR(E85=1,P85&lt;=0),0,P85)</f>
        <v>103251.247886583</v>
      </c>
      <c r="R85" s="15" t="n">
        <f aca="false">IF(OR(E85=1,AND(P85&lt;=0,I85&gt;0)),1,0)</f>
        <v>0</v>
      </c>
      <c r="S85" s="15" t="n">
        <f aca="false">IF(L85&gt;0,1,0)</f>
        <v>1</v>
      </c>
    </row>
    <row r="86" customFormat="false" ht="15" hidden="false" customHeight="false" outlineLevel="0" collapsed="false">
      <c r="A86" s="15" t="n">
        <v>85</v>
      </c>
      <c r="B86" s="15" t="n">
        <f aca="false">INT((A86-1)/12)+1</f>
        <v>8</v>
      </c>
      <c r="C86" s="15" t="n">
        <f aca="false">MIN(Inputs!$C$4+B86-1,99)</f>
        <v>81</v>
      </c>
      <c r="D86" s="55" t="n">
        <f aca="false">Inputs!$C$31</f>
        <v>0.08</v>
      </c>
      <c r="E86" s="15" t="n">
        <f aca="false">R85</f>
        <v>0</v>
      </c>
      <c r="F86" s="56" t="n">
        <f aca="false">Q85</f>
        <v>103251.247886583</v>
      </c>
      <c r="G86" s="56" t="n">
        <f aca="false">IF(AND(MOD(A86-1,12)=0,B86&lt;=Inputs!$C$7,E86=0),Inputs!$C$6,0)</f>
        <v>0</v>
      </c>
      <c r="H86" s="56" t="n">
        <f aca="false">IF(B86=1,G86*Inputs!$C$9,0)</f>
        <v>0</v>
      </c>
      <c r="I86" s="56" t="n">
        <f aca="false">I85+G86</f>
        <v>120000</v>
      </c>
      <c r="J86" s="56" t="n">
        <f aca="false">(F86+G86+H86)*((1+D86)^(1/12)-1)</f>
        <v>664.321637797704</v>
      </c>
      <c r="K86" s="56" t="n">
        <f aca="false">(F86+G86+H86+J86)*(Inputs!$C$14+IF(B86&lt;=10,Inputs!$C$12,Inputs!$C$13))/12</f>
        <v>216.49076984246</v>
      </c>
      <c r="L86" s="56" t="n">
        <f aca="false">IF(OR(E86=1,A86&lt;=Inputs!$C$15),0,MAX(Inputs!$C$8*I86-(F86+G86+H86+J86-K86),0))</f>
        <v>17500.9212454616</v>
      </c>
      <c r="M86" s="56" t="n">
        <f aca="false">L86*INDEX(Rates!$B$2:$C$101,C86+1,IF(Inputs!$C$5="Male",1,2))/1000/12*Inputs!$C$16</f>
        <v>85.3461592737013</v>
      </c>
      <c r="N86" s="56" t="n">
        <f aca="false">IF($V$1=1,MAX(F86+G86+H86+J86-K86-M86,0)*Inputs!$C$22/12,0)</f>
        <v>690.758217301765</v>
      </c>
      <c r="O86" s="56" t="n">
        <f aca="false">IF(AND(MOD(A86,12)=0,B86&gt;=Inputs!$C$18),MAX(F86+G86+H86+J86-K86-M86-N86,0)*Inputs!$C$17,0)</f>
        <v>0</v>
      </c>
      <c r="P86" s="56" t="n">
        <f aca="false">F86+G86+H86+J86-K86-M86-N86+O86</f>
        <v>102922.974377963</v>
      </c>
      <c r="Q86" s="56" t="n">
        <f aca="false">IF(OR(E86=1,P86&lt;=0),0,P86)</f>
        <v>102922.974377963</v>
      </c>
      <c r="R86" s="15" t="n">
        <f aca="false">IF(OR(E86=1,AND(P86&lt;=0,I86&gt;0)),1,0)</f>
        <v>0</v>
      </c>
      <c r="S86" s="15" t="n">
        <f aca="false">IF(L86&gt;0,1,0)</f>
        <v>1</v>
      </c>
    </row>
    <row r="87" customFormat="false" ht="15" hidden="false" customHeight="false" outlineLevel="0" collapsed="false">
      <c r="A87" s="15" t="n">
        <v>86</v>
      </c>
      <c r="B87" s="15" t="n">
        <f aca="false">INT((A87-1)/12)+1</f>
        <v>8</v>
      </c>
      <c r="C87" s="15" t="n">
        <f aca="false">MIN(Inputs!$C$4+B87-1,99)</f>
        <v>81</v>
      </c>
      <c r="D87" s="55" t="n">
        <f aca="false">Inputs!$C$31</f>
        <v>0.08</v>
      </c>
      <c r="E87" s="15" t="n">
        <f aca="false">R86</f>
        <v>0</v>
      </c>
      <c r="F87" s="56" t="n">
        <f aca="false">Q86</f>
        <v>102922.974377963</v>
      </c>
      <c r="G87" s="56" t="n">
        <f aca="false">IF(AND(MOD(A87-1,12)=0,B87&lt;=Inputs!$C$7,E87=0),Inputs!$C$6,0)</f>
        <v>0</v>
      </c>
      <c r="H87" s="56" t="n">
        <f aca="false">IF(B87=1,G87*Inputs!$C$9,0)</f>
        <v>0</v>
      </c>
      <c r="I87" s="56" t="n">
        <f aca="false">I86+G87</f>
        <v>120000</v>
      </c>
      <c r="J87" s="56" t="n">
        <f aca="false">(F87+G87+H87)*((1+D87)^(1/12)-1)</f>
        <v>662.209516158925</v>
      </c>
      <c r="K87" s="56" t="n">
        <f aca="false">(F87+G87+H87+J87)*(Inputs!$C$14+IF(B87&lt;=10,Inputs!$C$12,Inputs!$C$13))/12</f>
        <v>215.802466446087</v>
      </c>
      <c r="L87" s="56" t="n">
        <f aca="false">IF(OR(E87=1,A87&lt;=Inputs!$C$15),0,MAX(Inputs!$C$8*I87-(F87+G87+H87+J87-K87),0))</f>
        <v>17830.6185723243</v>
      </c>
      <c r="M87" s="56" t="n">
        <f aca="false">L87*INDEX(Rates!$B$2:$C$101,C87+1,IF(Inputs!$C$5="Male",1,2))/1000/12*Inputs!$C$16</f>
        <v>86.9539832377013</v>
      </c>
      <c r="N87" s="56" t="n">
        <f aca="false">IF($V$1=1,MAX(F87+G87+H87+J87-K87-M87,0)*Inputs!$C$22/12,0)</f>
        <v>688.549516296254</v>
      </c>
      <c r="O87" s="56" t="n">
        <f aca="false">IF(AND(MOD(A87,12)=0,B87&gt;=Inputs!$C$18),MAX(F87+G87+H87+J87-K87-M87-N87,0)*Inputs!$C$17,0)</f>
        <v>0</v>
      </c>
      <c r="P87" s="56" t="n">
        <f aca="false">F87+G87+H87+J87-K87-M87-N87+O87</f>
        <v>102593.877928142</v>
      </c>
      <c r="Q87" s="56" t="n">
        <f aca="false">IF(OR(E87=1,P87&lt;=0),0,P87)</f>
        <v>102593.877928142</v>
      </c>
      <c r="R87" s="15" t="n">
        <f aca="false">IF(OR(E87=1,AND(P87&lt;=0,I87&gt;0)),1,0)</f>
        <v>0</v>
      </c>
      <c r="S87" s="15" t="n">
        <f aca="false">IF(L87&gt;0,1,0)</f>
        <v>1</v>
      </c>
    </row>
    <row r="88" customFormat="false" ht="15" hidden="false" customHeight="false" outlineLevel="0" collapsed="false">
      <c r="A88" s="15" t="n">
        <v>87</v>
      </c>
      <c r="B88" s="15" t="n">
        <f aca="false">INT((A88-1)/12)+1</f>
        <v>8</v>
      </c>
      <c r="C88" s="15" t="n">
        <f aca="false">MIN(Inputs!$C$4+B88-1,99)</f>
        <v>81</v>
      </c>
      <c r="D88" s="55" t="n">
        <f aca="false">Inputs!$C$31</f>
        <v>0.08</v>
      </c>
      <c r="E88" s="15" t="n">
        <f aca="false">R87</f>
        <v>0</v>
      </c>
      <c r="F88" s="56" t="n">
        <f aca="false">Q87</f>
        <v>102593.877928142</v>
      </c>
      <c r="G88" s="56" t="n">
        <f aca="false">IF(AND(MOD(A88-1,12)=0,B88&lt;=Inputs!$C$7,E88=0),Inputs!$C$6,0)</f>
        <v>0</v>
      </c>
      <c r="H88" s="56" t="n">
        <f aca="false">IF(B88=1,G88*Inputs!$C$9,0)</f>
        <v>0</v>
      </c>
      <c r="I88" s="56" t="n">
        <f aca="false">I87+G88</f>
        <v>120000</v>
      </c>
      <c r="J88" s="56" t="n">
        <f aca="false">(F88+G88+H88)*((1+D88)^(1/12)-1)</f>
        <v>660.092099691681</v>
      </c>
      <c r="K88" s="56" t="n">
        <f aca="false">(F88+G88+H88+J88)*(Inputs!$C$14+IF(B88&lt;=10,Inputs!$C$12,Inputs!$C$13))/12</f>
        <v>215.112437557986</v>
      </c>
      <c r="L88" s="56" t="n">
        <f aca="false">IF(OR(E88=1,A88&lt;=Inputs!$C$15),0,MAX(Inputs!$C$8*I88-(F88+G88+H88+J88-K88),0))</f>
        <v>18161.1424097245</v>
      </c>
      <c r="M88" s="56" t="n">
        <f aca="false">L88*INDEX(Rates!$B$2:$C$101,C88+1,IF(Inputs!$C$5="Male",1,2))/1000/12*Inputs!$C$16</f>
        <v>88.5658378180898</v>
      </c>
      <c r="N88" s="56" t="n">
        <f aca="false">IF($V$1=1,MAX(F88+G88+H88+J88-K88-M88,0)*Inputs!$C$22/12,0)</f>
        <v>686.335278349716</v>
      </c>
      <c r="O88" s="56" t="n">
        <f aca="false">IF(AND(MOD(A88,12)=0,B88&gt;=Inputs!$C$18),MAX(F88+G88+H88+J88-K88-M88-N88,0)*Inputs!$C$17,0)</f>
        <v>0</v>
      </c>
      <c r="P88" s="56" t="n">
        <f aca="false">F88+G88+H88+J88-K88-M88-N88+O88</f>
        <v>102263.956474108</v>
      </c>
      <c r="Q88" s="56" t="n">
        <f aca="false">IF(OR(E88=1,P88&lt;=0),0,P88)</f>
        <v>102263.956474108</v>
      </c>
      <c r="R88" s="15" t="n">
        <f aca="false">IF(OR(E88=1,AND(P88&lt;=0,I88&gt;0)),1,0)</f>
        <v>0</v>
      </c>
      <c r="S88" s="15" t="n">
        <f aca="false">IF(L88&gt;0,1,0)</f>
        <v>1</v>
      </c>
    </row>
    <row r="89" customFormat="false" ht="15" hidden="false" customHeight="false" outlineLevel="0" collapsed="false">
      <c r="A89" s="15" t="n">
        <v>88</v>
      </c>
      <c r="B89" s="15" t="n">
        <f aca="false">INT((A89-1)/12)+1</f>
        <v>8</v>
      </c>
      <c r="C89" s="15" t="n">
        <f aca="false">MIN(Inputs!$C$4+B89-1,99)</f>
        <v>81</v>
      </c>
      <c r="D89" s="55" t="n">
        <f aca="false">Inputs!$C$31</f>
        <v>0.08</v>
      </c>
      <c r="E89" s="15" t="n">
        <f aca="false">R88</f>
        <v>0</v>
      </c>
      <c r="F89" s="56" t="n">
        <f aca="false">Q88</f>
        <v>102263.956474108</v>
      </c>
      <c r="G89" s="56" t="n">
        <f aca="false">IF(AND(MOD(A89-1,12)=0,B89&lt;=Inputs!$C$7,E89=0),Inputs!$C$6,0)</f>
        <v>0</v>
      </c>
      <c r="H89" s="56" t="n">
        <f aca="false">IF(B89=1,G89*Inputs!$C$9,0)</f>
        <v>0</v>
      </c>
      <c r="I89" s="56" t="n">
        <f aca="false">I88+G89</f>
        <v>120000</v>
      </c>
      <c r="J89" s="56" t="n">
        <f aca="false">(F89+G89+H89)*((1+D89)^(1/12)-1)</f>
        <v>657.969375122489</v>
      </c>
      <c r="K89" s="56" t="n">
        <f aca="false">(F89+G89+H89+J89)*(Inputs!$C$14+IF(B89&lt;=10,Inputs!$C$12,Inputs!$C$13))/12</f>
        <v>214.420678852563</v>
      </c>
      <c r="L89" s="56" t="n">
        <f aca="false">IF(OR(E89=1,A89&lt;=Inputs!$C$15),0,MAX(Inputs!$C$8*I89-(F89+G89+H89+J89-K89),0))</f>
        <v>18492.4948296224</v>
      </c>
      <c r="M89" s="56" t="n">
        <f aca="false">L89*INDEX(Rates!$B$2:$C$101,C89+1,IF(Inputs!$C$5="Male",1,2))/1000/12*Inputs!$C$16</f>
        <v>90.1817331191252</v>
      </c>
      <c r="N89" s="56" t="n">
        <f aca="false">IF($V$1=1,MAX(F89+G89+H89+J89-K89-M89,0)*Inputs!$C$22/12,0)</f>
        <v>684.115489581723</v>
      </c>
      <c r="O89" s="56" t="n">
        <f aca="false">IF(AND(MOD(A89,12)=0,B89&gt;=Inputs!$C$18),MAX(F89+G89+H89+J89-K89-M89-N89,0)*Inputs!$C$17,0)</f>
        <v>0</v>
      </c>
      <c r="P89" s="56" t="n">
        <f aca="false">F89+G89+H89+J89-K89-M89-N89+O89</f>
        <v>101933.207947677</v>
      </c>
      <c r="Q89" s="56" t="n">
        <f aca="false">IF(OR(E89=1,P89&lt;=0),0,P89)</f>
        <v>101933.207947677</v>
      </c>
      <c r="R89" s="15" t="n">
        <f aca="false">IF(OR(E89=1,AND(P89&lt;=0,I89&gt;0)),1,0)</f>
        <v>0</v>
      </c>
      <c r="S89" s="15" t="n">
        <f aca="false">IF(L89&gt;0,1,0)</f>
        <v>1</v>
      </c>
    </row>
    <row r="90" customFormat="false" ht="15" hidden="false" customHeight="false" outlineLevel="0" collapsed="false">
      <c r="A90" s="15" t="n">
        <v>89</v>
      </c>
      <c r="B90" s="15" t="n">
        <f aca="false">INT((A90-1)/12)+1</f>
        <v>8</v>
      </c>
      <c r="C90" s="15" t="n">
        <f aca="false">MIN(Inputs!$C$4+B90-1,99)</f>
        <v>81</v>
      </c>
      <c r="D90" s="55" t="n">
        <f aca="false">Inputs!$C$31</f>
        <v>0.08</v>
      </c>
      <c r="E90" s="15" t="n">
        <f aca="false">R89</f>
        <v>0</v>
      </c>
      <c r="F90" s="56" t="n">
        <f aca="false">Q89</f>
        <v>101933.207947677</v>
      </c>
      <c r="G90" s="56" t="n">
        <f aca="false">IF(AND(MOD(A90-1,12)=0,B90&lt;=Inputs!$C$7,E90=0),Inputs!$C$6,0)</f>
        <v>0</v>
      </c>
      <c r="H90" s="56" t="n">
        <f aca="false">IF(B90=1,G90*Inputs!$C$9,0)</f>
        <v>0</v>
      </c>
      <c r="I90" s="56" t="n">
        <f aca="false">I89+G90</f>
        <v>120000</v>
      </c>
      <c r="J90" s="56" t="n">
        <f aca="false">(F90+G90+H90)*((1+D90)^(1/12)-1)</f>
        <v>655.841329144593</v>
      </c>
      <c r="K90" s="56" t="n">
        <f aca="false">(F90+G90+H90+J90)*(Inputs!$C$14+IF(B90&lt;=10,Inputs!$C$12,Inputs!$C$13))/12</f>
        <v>213.727185993378</v>
      </c>
      <c r="L90" s="56" t="n">
        <f aca="false">IF(OR(E90=1,A90&lt;=Inputs!$C$15),0,MAX(Inputs!$C$8*I90-(F90+G90+H90+J90-K90),0))</f>
        <v>18824.677909172</v>
      </c>
      <c r="M90" s="56" t="n">
        <f aca="false">L90*INDEX(Rates!$B$2:$C$101,C90+1,IF(Inputs!$C$5="Male",1,2))/1000/12*Inputs!$C$16</f>
        <v>91.8016792703956</v>
      </c>
      <c r="N90" s="56" t="n">
        <f aca="false">IF($V$1=1,MAX(F90+G90+H90+J90-K90-M90,0)*Inputs!$C$22/12,0)</f>
        <v>681.890136077051</v>
      </c>
      <c r="O90" s="56" t="n">
        <f aca="false">IF(AND(MOD(A90,12)=0,B90&gt;=Inputs!$C$18),MAX(F90+G90+H90+J90-K90-M90-N90,0)*Inputs!$C$17,0)</f>
        <v>0</v>
      </c>
      <c r="P90" s="56" t="n">
        <f aca="false">F90+G90+H90+J90-K90-M90-N90+O90</f>
        <v>101601.630275481</v>
      </c>
      <c r="Q90" s="56" t="n">
        <f aca="false">IF(OR(E90=1,P90&lt;=0),0,P90)</f>
        <v>101601.630275481</v>
      </c>
      <c r="R90" s="15" t="n">
        <f aca="false">IF(OR(E90=1,AND(P90&lt;=0,I90&gt;0)),1,0)</f>
        <v>0</v>
      </c>
      <c r="S90" s="15" t="n">
        <f aca="false">IF(L90&gt;0,1,0)</f>
        <v>1</v>
      </c>
    </row>
    <row r="91" customFormat="false" ht="15" hidden="false" customHeight="false" outlineLevel="0" collapsed="false">
      <c r="A91" s="15" t="n">
        <v>90</v>
      </c>
      <c r="B91" s="15" t="n">
        <f aca="false">INT((A91-1)/12)+1</f>
        <v>8</v>
      </c>
      <c r="C91" s="15" t="n">
        <f aca="false">MIN(Inputs!$C$4+B91-1,99)</f>
        <v>81</v>
      </c>
      <c r="D91" s="55" t="n">
        <f aca="false">Inputs!$C$31</f>
        <v>0.08</v>
      </c>
      <c r="E91" s="15" t="n">
        <f aca="false">R90</f>
        <v>0</v>
      </c>
      <c r="F91" s="56" t="n">
        <f aca="false">Q90</f>
        <v>101601.630275481</v>
      </c>
      <c r="G91" s="56" t="n">
        <f aca="false">IF(AND(MOD(A91-1,12)=0,B91&lt;=Inputs!$C$7,E91=0),Inputs!$C$6,0)</f>
        <v>0</v>
      </c>
      <c r="H91" s="56" t="n">
        <f aca="false">IF(B91=1,G91*Inputs!$C$9,0)</f>
        <v>0</v>
      </c>
      <c r="I91" s="56" t="n">
        <f aca="false">I90+G91</f>
        <v>120000</v>
      </c>
      <c r="J91" s="56" t="n">
        <f aca="false">(F91+G91+H91)*((1+D91)^(1/12)-1)</f>
        <v>653.707948417878</v>
      </c>
      <c r="K91" s="56" t="n">
        <f aca="false">(F91+G91+H91+J91)*(Inputs!$C$14+IF(B91&lt;=10,Inputs!$C$12,Inputs!$C$13))/12</f>
        <v>213.031954633122</v>
      </c>
      <c r="L91" s="56" t="n">
        <f aca="false">IF(OR(E91=1,A91&lt;=Inputs!$C$15),0,MAX(Inputs!$C$8*I91-(F91+G91+H91+J91-K91),0))</f>
        <v>19157.6937307347</v>
      </c>
      <c r="M91" s="56" t="n">
        <f aca="false">L91*INDEX(Rates!$B$2:$C$101,C91+1,IF(Inputs!$C$5="Male",1,2))/1000/12*Inputs!$C$16</f>
        <v>93.4256864268829</v>
      </c>
      <c r="N91" s="56" t="n">
        <f aca="false">IF($V$1=1,MAX(F91+G91+H91+J91-K91-M91,0)*Inputs!$C$22/12,0)</f>
        <v>679.659203885589</v>
      </c>
      <c r="O91" s="56" t="n">
        <f aca="false">IF(AND(MOD(A91,12)=0,B91&gt;=Inputs!$C$18),MAX(F91+G91+H91+J91-K91-M91-N91,0)*Inputs!$C$17,0)</f>
        <v>0</v>
      </c>
      <c r="P91" s="56" t="n">
        <f aca="false">F91+G91+H91+J91-K91-M91-N91+O91</f>
        <v>101269.221378953</v>
      </c>
      <c r="Q91" s="56" t="n">
        <f aca="false">IF(OR(E91=1,P91&lt;=0),0,P91)</f>
        <v>101269.221378953</v>
      </c>
      <c r="R91" s="15" t="n">
        <f aca="false">IF(OR(E91=1,AND(P91&lt;=0,I91&gt;0)),1,0)</f>
        <v>0</v>
      </c>
      <c r="S91" s="15" t="n">
        <f aca="false">IF(L91&gt;0,1,0)</f>
        <v>1</v>
      </c>
    </row>
    <row r="92" customFormat="false" ht="15" hidden="false" customHeight="false" outlineLevel="0" collapsed="false">
      <c r="A92" s="15" t="n">
        <v>91</v>
      </c>
      <c r="B92" s="15" t="n">
        <f aca="false">INT((A92-1)/12)+1</f>
        <v>8</v>
      </c>
      <c r="C92" s="15" t="n">
        <f aca="false">MIN(Inputs!$C$4+B92-1,99)</f>
        <v>81</v>
      </c>
      <c r="D92" s="55" t="n">
        <f aca="false">Inputs!$C$31</f>
        <v>0.08</v>
      </c>
      <c r="E92" s="15" t="n">
        <f aca="false">R91</f>
        <v>0</v>
      </c>
      <c r="F92" s="56" t="n">
        <f aca="false">Q91</f>
        <v>101269.221378953</v>
      </c>
      <c r="G92" s="56" t="n">
        <f aca="false">IF(AND(MOD(A92-1,12)=0,B92&lt;=Inputs!$C$7,E92=0),Inputs!$C$6,0)</f>
        <v>0</v>
      </c>
      <c r="H92" s="56" t="n">
        <f aca="false">IF(B92=1,G92*Inputs!$C$9,0)</f>
        <v>0</v>
      </c>
      <c r="I92" s="56" t="n">
        <f aca="false">I91+G92</f>
        <v>120000</v>
      </c>
      <c r="J92" s="56" t="n">
        <f aca="false">(F92+G92+H92)*((1+D92)^(1/12)-1)</f>
        <v>651.569219568786</v>
      </c>
      <c r="K92" s="56" t="n">
        <f aca="false">(F92+G92+H92+J92)*(Inputs!$C$14+IF(B92&lt;=10,Inputs!$C$12,Inputs!$C$13))/12</f>
        <v>212.334980413587</v>
      </c>
      <c r="L92" s="56" t="n">
        <f aca="false">IF(OR(E92=1,A92&lt;=Inputs!$C$15),0,MAX(Inputs!$C$8*I92-(F92+G92+H92+J92-K92),0))</f>
        <v>19491.544381892</v>
      </c>
      <c r="M92" s="56" t="n">
        <f aca="false">L92*INDEX(Rates!$B$2:$C$101,C92+1,IF(Inputs!$C$5="Male",1,2))/1000/12*Inputs!$C$16</f>
        <v>95.0537647690265</v>
      </c>
      <c r="N92" s="56" t="n">
        <f aca="false">IF($V$1=1,MAX(F92+G92+H92+J92-K92-M92,0)*Inputs!$C$22/12,0)</f>
        <v>677.42267902226</v>
      </c>
      <c r="O92" s="56" t="n">
        <f aca="false">IF(AND(MOD(A92,12)=0,B92&gt;=Inputs!$C$18),MAX(F92+G92+H92+J92-K92-M92-N92,0)*Inputs!$C$17,0)</f>
        <v>0</v>
      </c>
      <c r="P92" s="56" t="n">
        <f aca="false">F92+G92+H92+J92-K92-M92-N92+O92</f>
        <v>100935.979174317</v>
      </c>
      <c r="Q92" s="56" t="n">
        <f aca="false">IF(OR(E92=1,P92&lt;=0),0,P92)</f>
        <v>100935.979174317</v>
      </c>
      <c r="R92" s="15" t="n">
        <f aca="false">IF(OR(E92=1,AND(P92&lt;=0,I92&gt;0)),1,0)</f>
        <v>0</v>
      </c>
      <c r="S92" s="15" t="n">
        <f aca="false">IF(L92&gt;0,1,0)</f>
        <v>1</v>
      </c>
    </row>
    <row r="93" customFormat="false" ht="15" hidden="false" customHeight="false" outlineLevel="0" collapsed="false">
      <c r="A93" s="15" t="n">
        <v>92</v>
      </c>
      <c r="B93" s="15" t="n">
        <f aca="false">INT((A93-1)/12)+1</f>
        <v>8</v>
      </c>
      <c r="C93" s="15" t="n">
        <f aca="false">MIN(Inputs!$C$4+B93-1,99)</f>
        <v>81</v>
      </c>
      <c r="D93" s="55" t="n">
        <f aca="false">Inputs!$C$31</f>
        <v>0.08</v>
      </c>
      <c r="E93" s="15" t="n">
        <f aca="false">R92</f>
        <v>0</v>
      </c>
      <c r="F93" s="56" t="n">
        <f aca="false">Q92</f>
        <v>100935.979174317</v>
      </c>
      <c r="G93" s="56" t="n">
        <f aca="false">IF(AND(MOD(A93-1,12)=0,B93&lt;=Inputs!$C$7,E93=0),Inputs!$C$6,0)</f>
        <v>0</v>
      </c>
      <c r="H93" s="56" t="n">
        <f aca="false">IF(B93=1,G93*Inputs!$C$9,0)</f>
        <v>0</v>
      </c>
      <c r="I93" s="56" t="n">
        <f aca="false">I92+G93</f>
        <v>120000</v>
      </c>
      <c r="J93" s="56" t="n">
        <f aca="false">(F93+G93+H93)*((1+D93)^(1/12)-1)</f>
        <v>649.425129190233</v>
      </c>
      <c r="K93" s="56" t="n">
        <f aca="false">(F93+G93+H93+J93)*(Inputs!$C$14+IF(B93&lt;=10,Inputs!$C$12,Inputs!$C$13))/12</f>
        <v>211.63625896564</v>
      </c>
      <c r="L93" s="56" t="n">
        <f aca="false">IF(OR(E93=1,A93&lt;=Inputs!$C$15),0,MAX(Inputs!$C$8*I93-(F93+G93+H93+J93-K93),0))</f>
        <v>19826.2319554587</v>
      </c>
      <c r="M93" s="56" t="n">
        <f aca="false">L93*INDEX(Rates!$B$2:$C$101,C93+1,IF(Inputs!$C$5="Male",1,2))/1000/12*Inputs!$C$16</f>
        <v>96.6859245027867</v>
      </c>
      <c r="N93" s="56" t="n">
        <f aca="false">IF($V$1=1,MAX(F93+G93+H93+J93-K93-M93,0)*Inputs!$C$22/12,0)</f>
        <v>675.180547466924</v>
      </c>
      <c r="O93" s="56" t="n">
        <f aca="false">IF(AND(MOD(A93,12)=0,B93&gt;=Inputs!$C$18),MAX(F93+G93+H93+J93-K93-M93-N93,0)*Inputs!$C$17,0)</f>
        <v>0</v>
      </c>
      <c r="P93" s="56" t="n">
        <f aca="false">F93+G93+H93+J93-K93-M93-N93+O93</f>
        <v>100601.901572572</v>
      </c>
      <c r="Q93" s="56" t="n">
        <f aca="false">IF(OR(E93=1,P93&lt;=0),0,P93)</f>
        <v>100601.901572572</v>
      </c>
      <c r="R93" s="15" t="n">
        <f aca="false">IF(OR(E93=1,AND(P93&lt;=0,I93&gt;0)),1,0)</f>
        <v>0</v>
      </c>
      <c r="S93" s="15" t="n">
        <f aca="false">IF(L93&gt;0,1,0)</f>
        <v>1</v>
      </c>
    </row>
    <row r="94" customFormat="false" ht="15" hidden="false" customHeight="false" outlineLevel="0" collapsed="false">
      <c r="A94" s="15" t="n">
        <v>93</v>
      </c>
      <c r="B94" s="15" t="n">
        <f aca="false">INT((A94-1)/12)+1</f>
        <v>8</v>
      </c>
      <c r="C94" s="15" t="n">
        <f aca="false">MIN(Inputs!$C$4+B94-1,99)</f>
        <v>81</v>
      </c>
      <c r="D94" s="55" t="n">
        <f aca="false">Inputs!$C$31</f>
        <v>0.08</v>
      </c>
      <c r="E94" s="15" t="n">
        <f aca="false">R93</f>
        <v>0</v>
      </c>
      <c r="F94" s="56" t="n">
        <f aca="false">Q93</f>
        <v>100601.901572572</v>
      </c>
      <c r="G94" s="56" t="n">
        <f aca="false">IF(AND(MOD(A94-1,12)=0,B94&lt;=Inputs!$C$7,E94=0),Inputs!$C$6,0)</f>
        <v>0</v>
      </c>
      <c r="H94" s="56" t="n">
        <f aca="false">IF(B94=1,G94*Inputs!$C$9,0)</f>
        <v>0</v>
      </c>
      <c r="I94" s="56" t="n">
        <f aca="false">I93+G94</f>
        <v>120000</v>
      </c>
      <c r="J94" s="56" t="n">
        <f aca="false">(F94+G94+H94)*((1+D94)^(1/12)-1)</f>
        <v>647.275663841527</v>
      </c>
      <c r="K94" s="56" t="n">
        <f aca="false">(F94+G94+H94+J94)*(Inputs!$C$14+IF(B94&lt;=10,Inputs!$C$12,Inputs!$C$13))/12</f>
        <v>210.935785909194</v>
      </c>
      <c r="L94" s="56" t="n">
        <f aca="false">IF(OR(E94=1,A94&lt;=Inputs!$C$15),0,MAX(Inputs!$C$8*I94-(F94+G94+H94+J94-K94),0))</f>
        <v>20161.758549496</v>
      </c>
      <c r="M94" s="56" t="n">
        <f aca="false">L94*INDEX(Rates!$B$2:$C$101,C94+1,IF(Inputs!$C$5="Male",1,2))/1000/12*Inputs!$C$16</f>
        <v>98.322175859709</v>
      </c>
      <c r="N94" s="56" t="n">
        <f aca="false">IF($V$1=1,MAX(F94+G94+H94+J94-K94-M94,0)*Inputs!$C$22/12,0)</f>
        <v>672.932795164295</v>
      </c>
      <c r="O94" s="56" t="n">
        <f aca="false">IF(AND(MOD(A94,12)=0,B94&gt;=Inputs!$C$18),MAX(F94+G94+H94+J94-K94-M94-N94,0)*Inputs!$C$17,0)</f>
        <v>0</v>
      </c>
      <c r="P94" s="56" t="n">
        <f aca="false">F94+G94+H94+J94-K94-M94-N94+O94</f>
        <v>100266.98647948</v>
      </c>
      <c r="Q94" s="56" t="n">
        <f aca="false">IF(OR(E94=1,P94&lt;=0),0,P94)</f>
        <v>100266.98647948</v>
      </c>
      <c r="R94" s="15" t="n">
        <f aca="false">IF(OR(E94=1,AND(P94&lt;=0,I94&gt;0)),1,0)</f>
        <v>0</v>
      </c>
      <c r="S94" s="15" t="n">
        <f aca="false">IF(L94&gt;0,1,0)</f>
        <v>1</v>
      </c>
    </row>
    <row r="95" customFormat="false" ht="15" hidden="false" customHeight="false" outlineLevel="0" collapsed="false">
      <c r="A95" s="15" t="n">
        <v>94</v>
      </c>
      <c r="B95" s="15" t="n">
        <f aca="false">INT((A95-1)/12)+1</f>
        <v>8</v>
      </c>
      <c r="C95" s="15" t="n">
        <f aca="false">MIN(Inputs!$C$4+B95-1,99)</f>
        <v>81</v>
      </c>
      <c r="D95" s="55" t="n">
        <f aca="false">Inputs!$C$31</f>
        <v>0.08</v>
      </c>
      <c r="E95" s="15" t="n">
        <f aca="false">R94</f>
        <v>0</v>
      </c>
      <c r="F95" s="56" t="n">
        <f aca="false">Q94</f>
        <v>100266.98647948</v>
      </c>
      <c r="G95" s="56" t="n">
        <f aca="false">IF(AND(MOD(A95-1,12)=0,B95&lt;=Inputs!$C$7,E95=0),Inputs!$C$6,0)</f>
        <v>0</v>
      </c>
      <c r="H95" s="56" t="n">
        <f aca="false">IF(B95=1,G95*Inputs!$C$9,0)</f>
        <v>0</v>
      </c>
      <c r="I95" s="56" t="n">
        <f aca="false">I94+G95</f>
        <v>120000</v>
      </c>
      <c r="J95" s="56" t="n">
        <f aca="false">(F95+G95+H95)*((1+D95)^(1/12)-1)</f>
        <v>645.120810048281</v>
      </c>
      <c r="K95" s="56" t="n">
        <f aca="false">(F95+G95+H95+J95)*(Inputs!$C$14+IF(B95&lt;=10,Inputs!$C$12,Inputs!$C$13))/12</f>
        <v>210.233556853184</v>
      </c>
      <c r="L95" s="56" t="n">
        <f aca="false">IF(OR(E95=1,A95&lt;=Inputs!$C$15),0,MAX(Inputs!$C$8*I95-(F95+G95+H95+J95-K95),0))</f>
        <v>20498.1262673249</v>
      </c>
      <c r="M95" s="56" t="n">
        <f aca="false">L95*INDEX(Rates!$B$2:$C$101,C95+1,IF(Inputs!$C$5="Male",1,2))/1000/12*Inputs!$C$16</f>
        <v>99.962529096988</v>
      </c>
      <c r="N95" s="56" t="n">
        <f aca="false">IF($V$1=1,MAX(F95+G95+H95+J95-K95-M95,0)*Inputs!$C$22/12,0)</f>
        <v>670.679408023854</v>
      </c>
      <c r="O95" s="56" t="n">
        <f aca="false">IF(AND(MOD(A95,12)=0,B95&gt;=Inputs!$C$18),MAX(F95+G95+H95+J95-K95-M95-N95,0)*Inputs!$C$17,0)</f>
        <v>0</v>
      </c>
      <c r="P95" s="56" t="n">
        <f aca="false">F95+G95+H95+J95-K95-M95-N95+O95</f>
        <v>99931.2317955542</v>
      </c>
      <c r="Q95" s="56" t="n">
        <f aca="false">IF(OR(E95=1,P95&lt;=0),0,P95)</f>
        <v>99931.2317955542</v>
      </c>
      <c r="R95" s="15" t="n">
        <f aca="false">IF(OR(E95=1,AND(P95&lt;=0,I95&gt;0)),1,0)</f>
        <v>0</v>
      </c>
      <c r="S95" s="15" t="n">
        <f aca="false">IF(L95&gt;0,1,0)</f>
        <v>1</v>
      </c>
    </row>
    <row r="96" customFormat="false" ht="15" hidden="false" customHeight="false" outlineLevel="0" collapsed="false">
      <c r="A96" s="15" t="n">
        <v>95</v>
      </c>
      <c r="B96" s="15" t="n">
        <f aca="false">INT((A96-1)/12)+1</f>
        <v>8</v>
      </c>
      <c r="C96" s="15" t="n">
        <f aca="false">MIN(Inputs!$C$4+B96-1,99)</f>
        <v>81</v>
      </c>
      <c r="D96" s="55" t="n">
        <f aca="false">Inputs!$C$31</f>
        <v>0.08</v>
      </c>
      <c r="E96" s="15" t="n">
        <f aca="false">R95</f>
        <v>0</v>
      </c>
      <c r="F96" s="56" t="n">
        <f aca="false">Q95</f>
        <v>99931.2317955542</v>
      </c>
      <c r="G96" s="56" t="n">
        <f aca="false">IF(AND(MOD(A96-1,12)=0,B96&lt;=Inputs!$C$7,E96=0),Inputs!$C$6,0)</f>
        <v>0</v>
      </c>
      <c r="H96" s="56" t="n">
        <f aca="false">IF(B96=1,G96*Inputs!$C$9,0)</f>
        <v>0</v>
      </c>
      <c r="I96" s="56" t="n">
        <f aca="false">I95+G96</f>
        <v>120000</v>
      </c>
      <c r="J96" s="56" t="n">
        <f aca="false">(F96+G96+H96)*((1+D96)^(1/12)-1)</f>
        <v>642.960554302328</v>
      </c>
      <c r="K96" s="56" t="n">
        <f aca="false">(F96+G96+H96+J96)*(Inputs!$C$14+IF(B96&lt;=10,Inputs!$C$12,Inputs!$C$13))/12</f>
        <v>209.529567395534</v>
      </c>
      <c r="L96" s="56" t="n">
        <f aca="false">IF(OR(E96=1,A96&lt;=Inputs!$C$15),0,MAX(Inputs!$C$8*I96-(F96+G96+H96+J96-K96),0))</f>
        <v>20835.337217539</v>
      </c>
      <c r="M96" s="56" t="n">
        <f aca="false">L96*INDEX(Rates!$B$2:$C$101,C96+1,IF(Inputs!$C$5="Male",1,2))/1000/12*Inputs!$C$16</f>
        <v>101.606994497532</v>
      </c>
      <c r="N96" s="56" t="n">
        <f aca="false">IF($V$1=1,MAX(F96+G96+H96+J96-K96-M96,0)*Inputs!$C$22/12,0)</f>
        <v>668.420371919757</v>
      </c>
      <c r="O96" s="56" t="n">
        <f aca="false">IF(AND(MOD(A96,12)=0,B96&gt;=Inputs!$C$18),MAX(F96+G96+H96+J96-K96-M96-N96,0)*Inputs!$C$17,0)</f>
        <v>0</v>
      </c>
      <c r="P96" s="56" t="n">
        <f aca="false">F96+G96+H96+J96-K96-M96-N96+O96</f>
        <v>99594.6354160437</v>
      </c>
      <c r="Q96" s="56" t="n">
        <f aca="false">IF(OR(E96=1,P96&lt;=0),0,P96)</f>
        <v>99594.6354160437</v>
      </c>
      <c r="R96" s="15" t="n">
        <f aca="false">IF(OR(E96=1,AND(P96&lt;=0,I96&gt;0)),1,0)</f>
        <v>0</v>
      </c>
      <c r="S96" s="15" t="n">
        <f aca="false">IF(L96&gt;0,1,0)</f>
        <v>1</v>
      </c>
    </row>
    <row r="97" customFormat="false" ht="15" hidden="false" customHeight="false" outlineLevel="0" collapsed="false">
      <c r="A97" s="15" t="n">
        <v>96</v>
      </c>
      <c r="B97" s="15" t="n">
        <f aca="false">INT((A97-1)/12)+1</f>
        <v>8</v>
      </c>
      <c r="C97" s="15" t="n">
        <f aca="false">MIN(Inputs!$C$4+B97-1,99)</f>
        <v>81</v>
      </c>
      <c r="D97" s="55" t="n">
        <f aca="false">Inputs!$C$31</f>
        <v>0.08</v>
      </c>
      <c r="E97" s="15" t="n">
        <f aca="false">R96</f>
        <v>0</v>
      </c>
      <c r="F97" s="56" t="n">
        <f aca="false">Q96</f>
        <v>99594.6354160437</v>
      </c>
      <c r="G97" s="56" t="n">
        <f aca="false">IF(AND(MOD(A97-1,12)=0,B97&lt;=Inputs!$C$7,E97=0),Inputs!$C$6,0)</f>
        <v>0</v>
      </c>
      <c r="H97" s="56" t="n">
        <f aca="false">IF(B97=1,G97*Inputs!$C$9,0)</f>
        <v>0</v>
      </c>
      <c r="I97" s="56" t="n">
        <f aca="false">I96+G97</f>
        <v>120000</v>
      </c>
      <c r="J97" s="56" t="n">
        <f aca="false">(F97+G97+H97)*((1+D97)^(1/12)-1)</f>
        <v>640.794883061639</v>
      </c>
      <c r="K97" s="56" t="n">
        <f aca="false">(F97+G97+H97+J97)*(Inputs!$C$14+IF(B97&lt;=10,Inputs!$C$12,Inputs!$C$13))/12</f>
        <v>208.823813123136</v>
      </c>
      <c r="L97" s="56" t="n">
        <f aca="false">IF(OR(E97=1,A97&lt;=Inputs!$C$15),0,MAX(Inputs!$C$8*I97-(F97+G97+H97+J97-K97),0))</f>
        <v>21173.3935140178</v>
      </c>
      <c r="M97" s="56" t="n">
        <f aca="false">L97*INDEX(Rates!$B$2:$C$101,C97+1,IF(Inputs!$C$5="Male",1,2))/1000/12*Inputs!$C$16</f>
        <v>103.255582370027</v>
      </c>
      <c r="N97" s="56" t="n">
        <f aca="false">IF($V$1=1,MAX(F97+G97+H97+J97-K97-M97,0)*Inputs!$C$22/12,0)</f>
        <v>666.155672690748</v>
      </c>
      <c r="O97" s="56" t="n">
        <f aca="false">IF(AND(MOD(A97,12)=0,B97&gt;=Inputs!$C$18),MAX(F97+G97+H97+J97-K97-M97-N97,0)*Inputs!$C$17,0)</f>
        <v>0</v>
      </c>
      <c r="P97" s="56" t="n">
        <f aca="false">F97+G97+H97+J97-K97-M97-N97+O97</f>
        <v>99257.1952309215</v>
      </c>
      <c r="Q97" s="56" t="n">
        <f aca="false">IF(OR(E97=1,P97&lt;=0),0,P97)</f>
        <v>99257.1952309215</v>
      </c>
      <c r="R97" s="15" t="n">
        <f aca="false">IF(OR(E97=1,AND(P97&lt;=0,I97&gt;0)),1,0)</f>
        <v>0</v>
      </c>
      <c r="S97" s="15" t="n">
        <f aca="false">IF(L97&gt;0,1,0)</f>
        <v>1</v>
      </c>
    </row>
    <row r="98" customFormat="false" ht="15" hidden="false" customHeight="false" outlineLevel="0" collapsed="false">
      <c r="A98" s="15" t="n">
        <v>97</v>
      </c>
      <c r="B98" s="15" t="n">
        <f aca="false">INT((A98-1)/12)+1</f>
        <v>9</v>
      </c>
      <c r="C98" s="15" t="n">
        <f aca="false">MIN(Inputs!$C$4+B98-1,99)</f>
        <v>82</v>
      </c>
      <c r="D98" s="55" t="n">
        <f aca="false">Inputs!$C$31</f>
        <v>0.08</v>
      </c>
      <c r="E98" s="15" t="n">
        <f aca="false">R97</f>
        <v>0</v>
      </c>
      <c r="F98" s="56" t="n">
        <f aca="false">Q97</f>
        <v>99257.1952309215</v>
      </c>
      <c r="G98" s="56" t="n">
        <f aca="false">IF(AND(MOD(A98-1,12)=0,B98&lt;=Inputs!$C$7,E98=0),Inputs!$C$6,0)</f>
        <v>0</v>
      </c>
      <c r="H98" s="56" t="n">
        <f aca="false">IF(B98=1,G98*Inputs!$C$9,0)</f>
        <v>0</v>
      </c>
      <c r="I98" s="56" t="n">
        <f aca="false">I97+G98</f>
        <v>120000</v>
      </c>
      <c r="J98" s="56" t="n">
        <f aca="false">(F98+G98+H98)*((1+D98)^(1/12)-1)</f>
        <v>638.623782750238</v>
      </c>
      <c r="K98" s="56" t="n">
        <f aca="false">(F98+G98+H98+J98)*(Inputs!$C$14+IF(B98&lt;=10,Inputs!$C$12,Inputs!$C$13))/12</f>
        <v>208.116289611816</v>
      </c>
      <c r="L98" s="56" t="n">
        <f aca="false">IF(OR(E98=1,A98&lt;=Inputs!$C$15),0,MAX(Inputs!$C$8*I98-(F98+G98+H98+J98-K98),0))</f>
        <v>21512.2972759401</v>
      </c>
      <c r="M98" s="56" t="n">
        <f aca="false">L98*INDEX(Rates!$B$2:$C$101,C98+1,IF(Inputs!$C$5="Male",1,2))/1000/12*Inputs!$C$16</f>
        <v>118.837515535173</v>
      </c>
      <c r="N98" s="56" t="n">
        <f aca="false">IF($V$1=1,MAX(F98+G98+H98+J98-K98-M98,0)*Inputs!$C$22/12,0)</f>
        <v>663.792434723498</v>
      </c>
      <c r="O98" s="56" t="n">
        <f aca="false">IF(AND(MOD(A98,12)=0,B98&gt;=Inputs!$C$18),MAX(F98+G98+H98+J98-K98-M98-N98,0)*Inputs!$C$17,0)</f>
        <v>0</v>
      </c>
      <c r="P98" s="56" t="n">
        <f aca="false">F98+G98+H98+J98-K98-M98-N98+O98</f>
        <v>98905.0727738012</v>
      </c>
      <c r="Q98" s="56" t="n">
        <f aca="false">IF(OR(E98=1,P98&lt;=0),0,P98)</f>
        <v>98905.0727738012</v>
      </c>
      <c r="R98" s="15" t="n">
        <f aca="false">IF(OR(E98=1,AND(P98&lt;=0,I98&gt;0)),1,0)</f>
        <v>0</v>
      </c>
      <c r="S98" s="15" t="n">
        <f aca="false">IF(L98&gt;0,1,0)</f>
        <v>1</v>
      </c>
    </row>
    <row r="99" customFormat="false" ht="15" hidden="false" customHeight="false" outlineLevel="0" collapsed="false">
      <c r="A99" s="15" t="n">
        <v>98</v>
      </c>
      <c r="B99" s="15" t="n">
        <f aca="false">INT((A99-1)/12)+1</f>
        <v>9</v>
      </c>
      <c r="C99" s="15" t="n">
        <f aca="false">MIN(Inputs!$C$4+B99-1,99)</f>
        <v>82</v>
      </c>
      <c r="D99" s="55" t="n">
        <f aca="false">Inputs!$C$31</f>
        <v>0.08</v>
      </c>
      <c r="E99" s="15" t="n">
        <f aca="false">R98</f>
        <v>0</v>
      </c>
      <c r="F99" s="56" t="n">
        <f aca="false">Q98</f>
        <v>98905.0727738012</v>
      </c>
      <c r="G99" s="56" t="n">
        <f aca="false">IF(AND(MOD(A99-1,12)=0,B99&lt;=Inputs!$C$7,E99=0),Inputs!$C$6,0)</f>
        <v>0</v>
      </c>
      <c r="H99" s="56" t="n">
        <f aca="false">IF(B99=1,G99*Inputs!$C$9,0)</f>
        <v>0</v>
      </c>
      <c r="I99" s="56" t="n">
        <f aca="false">I98+G99</f>
        <v>120000</v>
      </c>
      <c r="J99" s="56" t="n">
        <f aca="false">(F99+G99+H99)*((1+D99)^(1/12)-1)</f>
        <v>636.358216258717</v>
      </c>
      <c r="K99" s="56" t="n">
        <f aca="false">(F99+G99+H99+J99)*(Inputs!$C$14+IF(B99&lt;=10,Inputs!$C$12,Inputs!$C$13))/12</f>
        <v>207.377981229292</v>
      </c>
      <c r="L99" s="56" t="n">
        <f aca="false">IF(OR(E99=1,A99&lt;=Inputs!$C$15),0,MAX(Inputs!$C$8*I99-(F99+G99+H99+J99-K99),0))</f>
        <v>21865.9469911694</v>
      </c>
      <c r="M99" s="56" t="n">
        <f aca="false">L99*INDEX(Rates!$B$2:$C$101,C99+1,IF(Inputs!$C$5="Male",1,2))/1000/12*Inputs!$C$16</f>
        <v>120.791135503718</v>
      </c>
      <c r="N99" s="56" t="n">
        <f aca="false">IF($V$1=1,MAX(F99+G99+H99+J99-K99-M99,0)*Inputs!$C$22/12,0)</f>
        <v>661.421745822179</v>
      </c>
      <c r="O99" s="56" t="n">
        <f aca="false">IF(AND(MOD(A99,12)=0,B99&gt;=Inputs!$C$18),MAX(F99+G99+H99+J99-K99-M99-N99,0)*Inputs!$C$17,0)</f>
        <v>0</v>
      </c>
      <c r="P99" s="56" t="n">
        <f aca="false">F99+G99+H99+J99-K99-M99-N99+O99</f>
        <v>98551.8401275047</v>
      </c>
      <c r="Q99" s="56" t="n">
        <f aca="false">IF(OR(E99=1,P99&lt;=0),0,P99)</f>
        <v>98551.8401275047</v>
      </c>
      <c r="R99" s="15" t="n">
        <f aca="false">IF(OR(E99=1,AND(P99&lt;=0,I99&gt;0)),1,0)</f>
        <v>0</v>
      </c>
      <c r="S99" s="15" t="n">
        <f aca="false">IF(L99&gt;0,1,0)</f>
        <v>1</v>
      </c>
    </row>
    <row r="100" customFormat="false" ht="15" hidden="false" customHeight="false" outlineLevel="0" collapsed="false">
      <c r="A100" s="15" t="n">
        <v>99</v>
      </c>
      <c r="B100" s="15" t="n">
        <f aca="false">INT((A100-1)/12)+1</f>
        <v>9</v>
      </c>
      <c r="C100" s="15" t="n">
        <f aca="false">MIN(Inputs!$C$4+B100-1,99)</f>
        <v>82</v>
      </c>
      <c r="D100" s="55" t="n">
        <f aca="false">Inputs!$C$31</f>
        <v>0.08</v>
      </c>
      <c r="E100" s="15" t="n">
        <f aca="false">R99</f>
        <v>0</v>
      </c>
      <c r="F100" s="56" t="n">
        <f aca="false">Q99</f>
        <v>98551.8401275047</v>
      </c>
      <c r="G100" s="56" t="n">
        <f aca="false">IF(AND(MOD(A100-1,12)=0,B100&lt;=Inputs!$C$7,E100=0),Inputs!$C$6,0)</f>
        <v>0</v>
      </c>
      <c r="H100" s="56" t="n">
        <f aca="false">IF(B100=1,G100*Inputs!$C$9,0)</f>
        <v>0</v>
      </c>
      <c r="I100" s="56" t="n">
        <f aca="false">I99+G100</f>
        <v>120000</v>
      </c>
      <c r="J100" s="56" t="n">
        <f aca="false">(F100+G100+H100)*((1+D100)^(1/12)-1)</f>
        <v>634.08550677661</v>
      </c>
      <c r="K100" s="56" t="n">
        <f aca="false">(F100+G100+H100+J100)*(Inputs!$C$14+IF(B100&lt;=10,Inputs!$C$12,Inputs!$C$13))/12</f>
        <v>206.637345071419</v>
      </c>
      <c r="L100" s="56" t="n">
        <f aca="false">IF(OR(E100=1,A100&lt;=Inputs!$C$15),0,MAX(Inputs!$C$8*I100-(F100+G100+H100+J100-K100),0))</f>
        <v>22220.7117107901</v>
      </c>
      <c r="M100" s="56" t="n">
        <f aca="false">L100*INDEX(Rates!$B$2:$C$101,C100+1,IF(Inputs!$C$5="Male",1,2))/1000/12*Inputs!$C$16</f>
        <v>122.750914942356</v>
      </c>
      <c r="N100" s="56" t="n">
        <f aca="false">IF($V$1=1,MAX(F100+G100+H100+J100-K100-M100,0)*Inputs!$C$22/12,0)</f>
        <v>659.043582495117</v>
      </c>
      <c r="O100" s="56" t="n">
        <f aca="false">IF(AND(MOD(A100,12)=0,B100&gt;=Inputs!$C$18),MAX(F100+G100+H100+J100-K100-M100-N100,0)*Inputs!$C$17,0)</f>
        <v>0</v>
      </c>
      <c r="P100" s="56" t="n">
        <f aca="false">F100+G100+H100+J100-K100-M100-N100+O100</f>
        <v>98197.4937917725</v>
      </c>
      <c r="Q100" s="56" t="n">
        <f aca="false">IF(OR(E100=1,P100&lt;=0),0,P100)</f>
        <v>98197.4937917725</v>
      </c>
      <c r="R100" s="15" t="n">
        <f aca="false">IF(OR(E100=1,AND(P100&lt;=0,I100&gt;0)),1,0)</f>
        <v>0</v>
      </c>
      <c r="S100" s="15" t="n">
        <f aca="false">IF(L100&gt;0,1,0)</f>
        <v>1</v>
      </c>
    </row>
    <row r="101" customFormat="false" ht="15" hidden="false" customHeight="false" outlineLevel="0" collapsed="false">
      <c r="A101" s="15" t="n">
        <v>100</v>
      </c>
      <c r="B101" s="15" t="n">
        <f aca="false">INT((A101-1)/12)+1</f>
        <v>9</v>
      </c>
      <c r="C101" s="15" t="n">
        <f aca="false">MIN(Inputs!$C$4+B101-1,99)</f>
        <v>82</v>
      </c>
      <c r="D101" s="55" t="n">
        <f aca="false">Inputs!$C$31</f>
        <v>0.08</v>
      </c>
      <c r="E101" s="15" t="n">
        <f aca="false">R100</f>
        <v>0</v>
      </c>
      <c r="F101" s="56" t="n">
        <f aca="false">Q100</f>
        <v>98197.4937917725</v>
      </c>
      <c r="G101" s="56" t="n">
        <f aca="false">IF(AND(MOD(A101-1,12)=0,B101&lt;=Inputs!$C$7,E101=0),Inputs!$C$6,0)</f>
        <v>0</v>
      </c>
      <c r="H101" s="56" t="n">
        <f aca="false">IF(B101=1,G101*Inputs!$C$9,0)</f>
        <v>0</v>
      </c>
      <c r="I101" s="56" t="n">
        <f aca="false">I100+G101</f>
        <v>120000</v>
      </c>
      <c r="J101" s="56" t="n">
        <f aca="false">(F101+G101+H101)*((1+D101)^(1/12)-1)</f>
        <v>631.805631783139</v>
      </c>
      <c r="K101" s="56" t="n">
        <f aca="false">(F101+G101+H101+J101)*(Inputs!$C$14+IF(B101&lt;=10,Inputs!$C$12,Inputs!$C$13))/12</f>
        <v>205.894373799074</v>
      </c>
      <c r="L101" s="56" t="n">
        <f aca="false">IF(OR(E101=1,A101&lt;=Inputs!$C$15),0,MAX(Inputs!$C$8*I101-(F101+G101+H101+J101-K101),0))</f>
        <v>22576.5949502435</v>
      </c>
      <c r="M101" s="56" t="n">
        <f aca="false">L101*INDEX(Rates!$B$2:$C$101,C101+1,IF(Inputs!$C$5="Male",1,2))/1000/12*Inputs!$C$16</f>
        <v>124.71687327097</v>
      </c>
      <c r="N101" s="56" t="n">
        <f aca="false">IF($V$1=1,MAX(F101+G101+H101+J101-K101-M101,0)*Inputs!$C$22/12,0)</f>
        <v>656.65792117657</v>
      </c>
      <c r="O101" s="56" t="n">
        <f aca="false">IF(AND(MOD(A101,12)=0,B101&gt;=Inputs!$C$18),MAX(F101+G101+H101+J101-K101-M101-N101,0)*Inputs!$C$17,0)</f>
        <v>0</v>
      </c>
      <c r="P101" s="56" t="n">
        <f aca="false">F101+G101+H101+J101-K101-M101-N101+O101</f>
        <v>97842.030255309</v>
      </c>
      <c r="Q101" s="56" t="n">
        <f aca="false">IF(OR(E101=1,P101&lt;=0),0,P101)</f>
        <v>97842.030255309</v>
      </c>
      <c r="R101" s="15" t="n">
        <f aca="false">IF(OR(E101=1,AND(P101&lt;=0,I101&gt;0)),1,0)</f>
        <v>0</v>
      </c>
      <c r="S101" s="15" t="n">
        <f aca="false">IF(L101&gt;0,1,0)</f>
        <v>1</v>
      </c>
    </row>
    <row r="102" customFormat="false" ht="15" hidden="false" customHeight="false" outlineLevel="0" collapsed="false">
      <c r="A102" s="15" t="n">
        <v>101</v>
      </c>
      <c r="B102" s="15" t="n">
        <f aca="false">INT((A102-1)/12)+1</f>
        <v>9</v>
      </c>
      <c r="C102" s="15" t="n">
        <f aca="false">MIN(Inputs!$C$4+B102-1,99)</f>
        <v>82</v>
      </c>
      <c r="D102" s="55" t="n">
        <f aca="false">Inputs!$C$31</f>
        <v>0.08</v>
      </c>
      <c r="E102" s="15" t="n">
        <f aca="false">R101</f>
        <v>0</v>
      </c>
      <c r="F102" s="56" t="n">
        <f aca="false">Q101</f>
        <v>97842.030255309</v>
      </c>
      <c r="G102" s="56" t="n">
        <f aca="false">IF(AND(MOD(A102-1,12)=0,B102&lt;=Inputs!$C$7,E102=0),Inputs!$C$6,0)</f>
        <v>0</v>
      </c>
      <c r="H102" s="56" t="n">
        <f aca="false">IF(B102=1,G102*Inputs!$C$9,0)</f>
        <v>0</v>
      </c>
      <c r="I102" s="56" t="n">
        <f aca="false">I101+G102</f>
        <v>120000</v>
      </c>
      <c r="J102" s="56" t="n">
        <f aca="false">(F102+G102+H102)*((1+D102)^(1/12)-1)</f>
        <v>629.518568686525</v>
      </c>
      <c r="K102" s="56" t="n">
        <f aca="false">(F102+G102+H102+J102)*(Inputs!$C$14+IF(B102&lt;=10,Inputs!$C$12,Inputs!$C$13))/12</f>
        <v>205.149060049991</v>
      </c>
      <c r="L102" s="56" t="n">
        <f aca="false">IF(OR(E102=1,A102&lt;=Inputs!$C$15),0,MAX(Inputs!$C$8*I102-(F102+G102+H102+J102-K102),0))</f>
        <v>22933.6002360545</v>
      </c>
      <c r="M102" s="56" t="n">
        <f aca="false">L102*INDEX(Rates!$B$2:$C$101,C102+1,IF(Inputs!$C$5="Male",1,2))/1000/12*Inputs!$C$16</f>
        <v>126.689029970671</v>
      </c>
      <c r="N102" s="56" t="n">
        <f aca="false">IF($V$1=1,MAX(F102+G102+H102+J102-K102-M102,0)*Inputs!$C$22/12,0)</f>
        <v>654.264738226499</v>
      </c>
      <c r="O102" s="56" t="n">
        <f aca="false">IF(AND(MOD(A102,12)=0,B102&gt;=Inputs!$C$18),MAX(F102+G102+H102+J102-K102-M102-N102,0)*Inputs!$C$17,0)</f>
        <v>0</v>
      </c>
      <c r="P102" s="56" t="n">
        <f aca="false">F102+G102+H102+J102-K102-M102-N102+O102</f>
        <v>97485.4459957483</v>
      </c>
      <c r="Q102" s="56" t="n">
        <f aca="false">IF(OR(E102=1,P102&lt;=0),0,P102)</f>
        <v>97485.4459957483</v>
      </c>
      <c r="R102" s="15" t="n">
        <f aca="false">IF(OR(E102=1,AND(P102&lt;=0,I102&gt;0)),1,0)</f>
        <v>0</v>
      </c>
      <c r="S102" s="15" t="n">
        <f aca="false">IF(L102&gt;0,1,0)</f>
        <v>1</v>
      </c>
    </row>
    <row r="103" customFormat="false" ht="15" hidden="false" customHeight="false" outlineLevel="0" collapsed="false">
      <c r="A103" s="15" t="n">
        <v>102</v>
      </c>
      <c r="B103" s="15" t="n">
        <f aca="false">INT((A103-1)/12)+1</f>
        <v>9</v>
      </c>
      <c r="C103" s="15" t="n">
        <f aca="false">MIN(Inputs!$C$4+B103-1,99)</f>
        <v>82</v>
      </c>
      <c r="D103" s="55" t="n">
        <f aca="false">Inputs!$C$31</f>
        <v>0.08</v>
      </c>
      <c r="E103" s="15" t="n">
        <f aca="false">R102</f>
        <v>0</v>
      </c>
      <c r="F103" s="56" t="n">
        <f aca="false">Q102</f>
        <v>97485.4459957483</v>
      </c>
      <c r="G103" s="56" t="n">
        <f aca="false">IF(AND(MOD(A103-1,12)=0,B103&lt;=Inputs!$C$7,E103=0),Inputs!$C$6,0)</f>
        <v>0</v>
      </c>
      <c r="H103" s="56" t="n">
        <f aca="false">IF(B103=1,G103*Inputs!$C$9,0)</f>
        <v>0</v>
      </c>
      <c r="I103" s="56" t="n">
        <f aca="false">I102+G103</f>
        <v>120000</v>
      </c>
      <c r="J103" s="56" t="n">
        <f aca="false">(F103+G103+H103)*((1+D103)^(1/12)-1)</f>
        <v>627.224294823758</v>
      </c>
      <c r="K103" s="56" t="n">
        <f aca="false">(F103+G103+H103+J103)*(Inputs!$C$14+IF(B103&lt;=10,Inputs!$C$12,Inputs!$C$13))/12</f>
        <v>204.401396438692</v>
      </c>
      <c r="L103" s="56" t="n">
        <f aca="false">IF(OR(E103=1,A103&lt;=Inputs!$C$15),0,MAX(Inputs!$C$8*I103-(F103+G103+H103+J103-K103),0))</f>
        <v>23291.7311058666</v>
      </c>
      <c r="M103" s="56" t="n">
        <f aca="false">L103*INDEX(Rates!$B$2:$C$101,C103+1,IF(Inputs!$C$5="Male",1,2))/1000/12*Inputs!$C$16</f>
        <v>128.667404583991</v>
      </c>
      <c r="N103" s="56" t="n">
        <f aca="false">IF($V$1=1,MAX(F103+G103+H103+J103-K103-M103,0)*Inputs!$C$22/12,0)</f>
        <v>651.864009930329</v>
      </c>
      <c r="O103" s="56" t="n">
        <f aca="false">IF(AND(MOD(A103,12)=0,B103&gt;=Inputs!$C$18),MAX(F103+G103+H103+J103-K103-M103-N103,0)*Inputs!$C$17,0)</f>
        <v>0</v>
      </c>
      <c r="P103" s="56" t="n">
        <f aca="false">F103+G103+H103+J103-K103-M103-N103+O103</f>
        <v>97127.7374796191</v>
      </c>
      <c r="Q103" s="56" t="n">
        <f aca="false">IF(OR(E103=1,P103&lt;=0),0,P103)</f>
        <v>97127.7374796191</v>
      </c>
      <c r="R103" s="15" t="n">
        <f aca="false">IF(OR(E103=1,AND(P103&lt;=0,I103&gt;0)),1,0)</f>
        <v>0</v>
      </c>
      <c r="S103" s="15" t="n">
        <f aca="false">IF(L103&gt;0,1,0)</f>
        <v>1</v>
      </c>
    </row>
    <row r="104" customFormat="false" ht="15" hidden="false" customHeight="false" outlineLevel="0" collapsed="false">
      <c r="A104" s="15" t="n">
        <v>103</v>
      </c>
      <c r="B104" s="15" t="n">
        <f aca="false">INT((A104-1)/12)+1</f>
        <v>9</v>
      </c>
      <c r="C104" s="15" t="n">
        <f aca="false">MIN(Inputs!$C$4+B104-1,99)</f>
        <v>82</v>
      </c>
      <c r="D104" s="55" t="n">
        <f aca="false">Inputs!$C$31</f>
        <v>0.08</v>
      </c>
      <c r="E104" s="15" t="n">
        <f aca="false">R103</f>
        <v>0</v>
      </c>
      <c r="F104" s="56" t="n">
        <f aca="false">Q103</f>
        <v>97127.7374796191</v>
      </c>
      <c r="G104" s="56" t="n">
        <f aca="false">IF(AND(MOD(A104-1,12)=0,B104&lt;=Inputs!$C$7,E104=0),Inputs!$C$6,0)</f>
        <v>0</v>
      </c>
      <c r="H104" s="56" t="n">
        <f aca="false">IF(B104=1,G104*Inputs!$C$9,0)</f>
        <v>0</v>
      </c>
      <c r="I104" s="56" t="n">
        <f aca="false">I103+G104</f>
        <v>120000</v>
      </c>
      <c r="J104" s="56" t="n">
        <f aca="false">(F104+G104+H104)*((1+D104)^(1/12)-1)</f>
        <v>624.922787460378</v>
      </c>
      <c r="K104" s="56" t="n">
        <f aca="false">(F104+G104+H104+J104)*(Inputs!$C$14+IF(B104&lt;=10,Inputs!$C$12,Inputs!$C$13))/12</f>
        <v>203.651375556416</v>
      </c>
      <c r="L104" s="56" t="n">
        <f aca="false">IF(OR(E104=1,A104&lt;=Inputs!$C$15),0,MAX(Inputs!$C$8*I104-(F104+G104+H104+J104-K104),0))</f>
        <v>23650.991108477</v>
      </c>
      <c r="M104" s="56" t="n">
        <f aca="false">L104*INDEX(Rates!$B$2:$C$101,C104+1,IF(Inputs!$C$5="Male",1,2))/1000/12*Inputs!$C$16</f>
        <v>130.652016715078</v>
      </c>
      <c r="N104" s="56" t="n">
        <f aca="false">IF($V$1=1,MAX(F104+G104+H104+J104-K104-M104,0)*Inputs!$C$22/12,0)</f>
        <v>649.45571249872</v>
      </c>
      <c r="O104" s="56" t="n">
        <f aca="false">IF(AND(MOD(A104,12)=0,B104&gt;=Inputs!$C$18),MAX(F104+G104+H104+J104-K104-M104-N104,0)*Inputs!$C$17,0)</f>
        <v>0</v>
      </c>
      <c r="P104" s="56" t="n">
        <f aca="false">F104+G104+H104+J104-K104-M104-N104+O104</f>
        <v>96768.9011623093</v>
      </c>
      <c r="Q104" s="56" t="n">
        <f aca="false">IF(OR(E104=1,P104&lt;=0),0,P104)</f>
        <v>96768.9011623093</v>
      </c>
      <c r="R104" s="15" t="n">
        <f aca="false">IF(OR(E104=1,AND(P104&lt;=0,I104&gt;0)),1,0)</f>
        <v>0</v>
      </c>
      <c r="S104" s="15" t="n">
        <f aca="false">IF(L104&gt;0,1,0)</f>
        <v>1</v>
      </c>
    </row>
    <row r="105" customFormat="false" ht="15" hidden="false" customHeight="false" outlineLevel="0" collapsed="false">
      <c r="A105" s="15" t="n">
        <v>104</v>
      </c>
      <c r="B105" s="15" t="n">
        <f aca="false">INT((A105-1)/12)+1</f>
        <v>9</v>
      </c>
      <c r="C105" s="15" t="n">
        <f aca="false">MIN(Inputs!$C$4+B105-1,99)</f>
        <v>82</v>
      </c>
      <c r="D105" s="55" t="n">
        <f aca="false">Inputs!$C$31</f>
        <v>0.08</v>
      </c>
      <c r="E105" s="15" t="n">
        <f aca="false">R104</f>
        <v>0</v>
      </c>
      <c r="F105" s="56" t="n">
        <f aca="false">Q104</f>
        <v>96768.9011623093</v>
      </c>
      <c r="G105" s="56" t="n">
        <f aca="false">IF(AND(MOD(A105-1,12)=0,B105&lt;=Inputs!$C$7,E105=0),Inputs!$C$6,0)</f>
        <v>0</v>
      </c>
      <c r="H105" s="56" t="n">
        <f aca="false">IF(B105=1,G105*Inputs!$C$9,0)</f>
        <v>0</v>
      </c>
      <c r="I105" s="56" t="n">
        <f aca="false">I104+G105</f>
        <v>120000</v>
      </c>
      <c r="J105" s="56" t="n">
        <f aca="false">(F105+G105+H105)*((1+D105)^(1/12)-1)</f>
        <v>622.614023790244</v>
      </c>
      <c r="K105" s="56" t="n">
        <f aca="false">(F105+G105+H105+J105)*(Inputs!$C$14+IF(B105&lt;=10,Inputs!$C$12,Inputs!$C$13))/12</f>
        <v>202.898989971041</v>
      </c>
      <c r="L105" s="56" t="n">
        <f aca="false">IF(OR(E105=1,A105&lt;=Inputs!$C$15),0,MAX(Inputs!$C$8*I105-(F105+G105+H105+J105-K105),0))</f>
        <v>24011.3838038715</v>
      </c>
      <c r="M105" s="56" t="n">
        <f aca="false">L105*INDEX(Rates!$B$2:$C$101,C105+1,IF(Inputs!$C$5="Male",1,2))/1000/12*Inputs!$C$16</f>
        <v>132.642886029887</v>
      </c>
      <c r="N105" s="56" t="n">
        <f aca="false">IF($V$1=1,MAX(F105+G105+H105+J105-K105-M105,0)*Inputs!$C$22/12,0)</f>
        <v>647.039822067324</v>
      </c>
      <c r="O105" s="56" t="n">
        <f aca="false">IF(AND(MOD(A105,12)=0,B105&gt;=Inputs!$C$18),MAX(F105+G105+H105+J105-K105-M105-N105,0)*Inputs!$C$17,0)</f>
        <v>0</v>
      </c>
      <c r="P105" s="56" t="n">
        <f aca="false">F105+G105+H105+J105-K105-M105-N105+O105</f>
        <v>96408.9334880312</v>
      </c>
      <c r="Q105" s="56" t="n">
        <f aca="false">IF(OR(E105=1,P105&lt;=0),0,P105)</f>
        <v>96408.9334880312</v>
      </c>
      <c r="R105" s="15" t="n">
        <f aca="false">IF(OR(E105=1,AND(P105&lt;=0,I105&gt;0)),1,0)</f>
        <v>0</v>
      </c>
      <c r="S105" s="15" t="n">
        <f aca="false">IF(L105&gt;0,1,0)</f>
        <v>1</v>
      </c>
    </row>
    <row r="106" customFormat="false" ht="15" hidden="false" customHeight="false" outlineLevel="0" collapsed="false">
      <c r="A106" s="15" t="n">
        <v>105</v>
      </c>
      <c r="B106" s="15" t="n">
        <f aca="false">INT((A106-1)/12)+1</f>
        <v>9</v>
      </c>
      <c r="C106" s="15" t="n">
        <f aca="false">MIN(Inputs!$C$4+B106-1,99)</f>
        <v>82</v>
      </c>
      <c r="D106" s="55" t="n">
        <f aca="false">Inputs!$C$31</f>
        <v>0.08</v>
      </c>
      <c r="E106" s="15" t="n">
        <f aca="false">R105</f>
        <v>0</v>
      </c>
      <c r="F106" s="56" t="n">
        <f aca="false">Q105</f>
        <v>96408.9334880312</v>
      </c>
      <c r="G106" s="56" t="n">
        <f aca="false">IF(AND(MOD(A106-1,12)=0,B106&lt;=Inputs!$C$7,E106=0),Inputs!$C$6,0)</f>
        <v>0</v>
      </c>
      <c r="H106" s="56" t="n">
        <f aca="false">IF(B106=1,G106*Inputs!$C$9,0)</f>
        <v>0</v>
      </c>
      <c r="I106" s="56" t="n">
        <f aca="false">I105+G106</f>
        <v>120000</v>
      </c>
      <c r="J106" s="56" t="n">
        <f aca="false">(F106+G106+H106)*((1+D106)^(1/12)-1)</f>
        <v>620.297980935311</v>
      </c>
      <c r="K106" s="56" t="n">
        <f aca="false">(F106+G106+H106+J106)*(Inputs!$C$14+IF(B106&lt;=10,Inputs!$C$12,Inputs!$C$13))/12</f>
        <v>202.144232227014</v>
      </c>
      <c r="L106" s="56" t="n">
        <f aca="false">IF(OR(E106=1,A106&lt;=Inputs!$C$15),0,MAX(Inputs!$C$8*I106-(F106+G106+H106+J106-K106),0))</f>
        <v>24372.9127632605</v>
      </c>
      <c r="M106" s="56" t="n">
        <f aca="false">L106*INDEX(Rates!$B$2:$C$101,C106+1,IF(Inputs!$C$5="Male",1,2))/1000/12*Inputs!$C$16</f>
        <v>134.640032256378</v>
      </c>
      <c r="N106" s="56" t="n">
        <f aca="false">IF($V$1=1,MAX(F106+G106+H106+J106-K106-M106,0)*Inputs!$C$22/12,0)</f>
        <v>644.616314696555</v>
      </c>
      <c r="O106" s="56" t="n">
        <f aca="false">IF(AND(MOD(A106,12)=0,B106&gt;=Inputs!$C$18),MAX(F106+G106+H106+J106-K106-M106-N106,0)*Inputs!$C$17,0)</f>
        <v>0</v>
      </c>
      <c r="P106" s="56" t="n">
        <f aca="false">F106+G106+H106+J106-K106-M106-N106+O106</f>
        <v>96047.8308897866</v>
      </c>
      <c r="Q106" s="56" t="n">
        <f aca="false">IF(OR(E106=1,P106&lt;=0),0,P106)</f>
        <v>96047.8308897866</v>
      </c>
      <c r="R106" s="15" t="n">
        <f aca="false">IF(OR(E106=1,AND(P106&lt;=0,I106&gt;0)),1,0)</f>
        <v>0</v>
      </c>
      <c r="S106" s="15" t="n">
        <f aca="false">IF(L106&gt;0,1,0)</f>
        <v>1</v>
      </c>
    </row>
    <row r="107" customFormat="false" ht="15" hidden="false" customHeight="false" outlineLevel="0" collapsed="false">
      <c r="A107" s="15" t="n">
        <v>106</v>
      </c>
      <c r="B107" s="15" t="n">
        <f aca="false">INT((A107-1)/12)+1</f>
        <v>9</v>
      </c>
      <c r="C107" s="15" t="n">
        <f aca="false">MIN(Inputs!$C$4+B107-1,99)</f>
        <v>82</v>
      </c>
      <c r="D107" s="55" t="n">
        <f aca="false">Inputs!$C$31</f>
        <v>0.08</v>
      </c>
      <c r="E107" s="15" t="n">
        <f aca="false">R106</f>
        <v>0</v>
      </c>
      <c r="F107" s="56" t="n">
        <f aca="false">Q106</f>
        <v>96047.8308897866</v>
      </c>
      <c r="G107" s="56" t="n">
        <f aca="false">IF(AND(MOD(A107-1,12)=0,B107&lt;=Inputs!$C$7,E107=0),Inputs!$C$6,0)</f>
        <v>0</v>
      </c>
      <c r="H107" s="56" t="n">
        <f aca="false">IF(B107=1,G107*Inputs!$C$9,0)</f>
        <v>0</v>
      </c>
      <c r="I107" s="56" t="n">
        <f aca="false">I106+G107</f>
        <v>120000</v>
      </c>
      <c r="J107" s="56" t="n">
        <f aca="false">(F107+G107+H107)*((1+D107)^(1/12)-1)</f>
        <v>617.974635945405</v>
      </c>
      <c r="K107" s="56" t="n">
        <f aca="false">(F107+G107+H107+J107)*(Inputs!$C$14+IF(B107&lt;=10,Inputs!$C$12,Inputs!$C$13))/12</f>
        <v>201.387094845275</v>
      </c>
      <c r="L107" s="56" t="n">
        <f aca="false">IF(OR(E107=1,A107&lt;=Inputs!$C$15),0,MAX(Inputs!$C$8*I107-(F107+G107+H107+J107-K107),0))</f>
        <v>24735.5815691133</v>
      </c>
      <c r="M107" s="56" t="n">
        <f aca="false">L107*INDEX(Rates!$B$2:$C$101,C107+1,IF(Inputs!$C$5="Male",1,2))/1000/12*Inputs!$C$16</f>
        <v>136.64347518471</v>
      </c>
      <c r="N107" s="56" t="n">
        <f aca="false">IF($V$1=1,MAX(F107+G107+H107+J107-K107-M107,0)*Inputs!$C$22/12,0)</f>
        <v>642.185166371347</v>
      </c>
      <c r="O107" s="56" t="n">
        <f aca="false">IF(AND(MOD(A107,12)=0,B107&gt;=Inputs!$C$18),MAX(F107+G107+H107+J107-K107-M107-N107,0)*Inputs!$C$17,0)</f>
        <v>0</v>
      </c>
      <c r="P107" s="56" t="n">
        <f aca="false">F107+G107+H107+J107-K107-M107-N107+O107</f>
        <v>95685.5897893307</v>
      </c>
      <c r="Q107" s="56" t="n">
        <f aca="false">IF(OR(E107=1,P107&lt;=0),0,P107)</f>
        <v>95685.5897893307</v>
      </c>
      <c r="R107" s="15" t="n">
        <f aca="false">IF(OR(E107=1,AND(P107&lt;=0,I107&gt;0)),1,0)</f>
        <v>0</v>
      </c>
      <c r="S107" s="15" t="n">
        <f aca="false">IF(L107&gt;0,1,0)</f>
        <v>1</v>
      </c>
    </row>
    <row r="108" customFormat="false" ht="15" hidden="false" customHeight="false" outlineLevel="0" collapsed="false">
      <c r="A108" s="15" t="n">
        <v>107</v>
      </c>
      <c r="B108" s="15" t="n">
        <f aca="false">INT((A108-1)/12)+1</f>
        <v>9</v>
      </c>
      <c r="C108" s="15" t="n">
        <f aca="false">MIN(Inputs!$C$4+B108-1,99)</f>
        <v>82</v>
      </c>
      <c r="D108" s="55" t="n">
        <f aca="false">Inputs!$C$31</f>
        <v>0.08</v>
      </c>
      <c r="E108" s="15" t="n">
        <f aca="false">R107</f>
        <v>0</v>
      </c>
      <c r="F108" s="56" t="n">
        <f aca="false">Q107</f>
        <v>95685.5897893307</v>
      </c>
      <c r="G108" s="56" t="n">
        <f aca="false">IF(AND(MOD(A108-1,12)=0,B108&lt;=Inputs!$C$7,E108=0),Inputs!$C$6,0)</f>
        <v>0</v>
      </c>
      <c r="H108" s="56" t="n">
        <f aca="false">IF(B108=1,G108*Inputs!$C$9,0)</f>
        <v>0</v>
      </c>
      <c r="I108" s="56" t="n">
        <f aca="false">I107+G108</f>
        <v>120000</v>
      </c>
      <c r="J108" s="56" t="n">
        <f aca="false">(F108+G108+H108)*((1+D108)^(1/12)-1)</f>
        <v>615.64396579799</v>
      </c>
      <c r="K108" s="56" t="n">
        <f aca="false">(F108+G108+H108+J108)*(Inputs!$C$14+IF(B108&lt;=10,Inputs!$C$12,Inputs!$C$13))/12</f>
        <v>200.627570323185</v>
      </c>
      <c r="L108" s="56" t="n">
        <f aca="false">IF(OR(E108=1,A108&lt;=Inputs!$C$15),0,MAX(Inputs!$C$8*I108-(F108+G108+H108+J108-K108),0))</f>
        <v>25099.3938151945</v>
      </c>
      <c r="M108" s="56" t="n">
        <f aca="false">L108*INDEX(Rates!$B$2:$C$101,C108+1,IF(Inputs!$C$5="Male",1,2))/1000/12*Inputs!$C$16</f>
        <v>138.653234667437</v>
      </c>
      <c r="N108" s="56" t="n">
        <f aca="false">IF($V$1=1,MAX(F108+G108+H108+J108-K108-M108,0)*Inputs!$C$22/12,0)</f>
        <v>639.74635300092</v>
      </c>
      <c r="O108" s="56" t="n">
        <f aca="false">IF(AND(MOD(A108,12)=0,B108&gt;=Inputs!$C$18),MAX(F108+G108+H108+J108-K108-M108-N108,0)*Inputs!$C$17,0)</f>
        <v>0</v>
      </c>
      <c r="P108" s="56" t="n">
        <f aca="false">F108+G108+H108+J108-K108-M108-N108+O108</f>
        <v>95322.2065971371</v>
      </c>
      <c r="Q108" s="56" t="n">
        <f aca="false">IF(OR(E108=1,P108&lt;=0),0,P108)</f>
        <v>95322.2065971371</v>
      </c>
      <c r="R108" s="15" t="n">
        <f aca="false">IF(OR(E108=1,AND(P108&lt;=0,I108&gt;0)),1,0)</f>
        <v>0</v>
      </c>
      <c r="S108" s="15" t="n">
        <f aca="false">IF(L108&gt;0,1,0)</f>
        <v>1</v>
      </c>
    </row>
    <row r="109" customFormat="false" ht="15" hidden="false" customHeight="false" outlineLevel="0" collapsed="false">
      <c r="A109" s="15" t="n">
        <v>108</v>
      </c>
      <c r="B109" s="15" t="n">
        <f aca="false">INT((A109-1)/12)+1</f>
        <v>9</v>
      </c>
      <c r="C109" s="15" t="n">
        <f aca="false">MIN(Inputs!$C$4+B109-1,99)</f>
        <v>82</v>
      </c>
      <c r="D109" s="55" t="n">
        <f aca="false">Inputs!$C$31</f>
        <v>0.08</v>
      </c>
      <c r="E109" s="15" t="n">
        <f aca="false">R108</f>
        <v>0</v>
      </c>
      <c r="F109" s="56" t="n">
        <f aca="false">Q108</f>
        <v>95322.2065971371</v>
      </c>
      <c r="G109" s="56" t="n">
        <f aca="false">IF(AND(MOD(A109-1,12)=0,B109&lt;=Inputs!$C$7,E109=0),Inputs!$C$6,0)</f>
        <v>0</v>
      </c>
      <c r="H109" s="56" t="n">
        <f aca="false">IF(B109=1,G109*Inputs!$C$9,0)</f>
        <v>0</v>
      </c>
      <c r="I109" s="56" t="n">
        <f aca="false">I108+G109</f>
        <v>120000</v>
      </c>
      <c r="J109" s="56" t="n">
        <f aca="false">(F109+G109+H109)*((1+D109)^(1/12)-1)</f>
        <v>613.305947397948</v>
      </c>
      <c r="K109" s="56" t="n">
        <f aca="false">(F109+G109+H109+J109)*(Inputs!$C$14+IF(B109&lt;=10,Inputs!$C$12,Inputs!$C$13))/12</f>
        <v>199.865651134448</v>
      </c>
      <c r="L109" s="56" t="n">
        <f aca="false">IF(OR(E109=1,A109&lt;=Inputs!$C$15),0,MAX(Inputs!$C$8*I109-(F109+G109+H109+J109-K109),0))</f>
        <v>25464.3531065994</v>
      </c>
      <c r="M109" s="56" t="n">
        <f aca="false">L109*INDEX(Rates!$B$2:$C$101,C109+1,IF(Inputs!$C$5="Male",1,2))/1000/12*Inputs!$C$16</f>
        <v>140.669330619706</v>
      </c>
      <c r="N109" s="56" t="n">
        <f aca="false">IF($V$1=1,MAX(F109+G109+H109+J109-K109-M109,0)*Inputs!$C$22/12,0)</f>
        <v>637.299850418539</v>
      </c>
      <c r="O109" s="56" t="n">
        <f aca="false">IF(AND(MOD(A109,12)=0,B109&gt;=Inputs!$C$18),MAX(F109+G109+H109+J109-K109-M109-N109,0)*Inputs!$C$17,0)</f>
        <v>0</v>
      </c>
      <c r="P109" s="56" t="n">
        <f aca="false">F109+G109+H109+J109-K109-M109-N109+O109</f>
        <v>94957.6777123624</v>
      </c>
      <c r="Q109" s="56" t="n">
        <f aca="false">IF(OR(E109=1,P109&lt;=0),0,P109)</f>
        <v>94957.6777123624</v>
      </c>
      <c r="R109" s="15" t="n">
        <f aca="false">IF(OR(E109=1,AND(P109&lt;=0,I109&gt;0)),1,0)</f>
        <v>0</v>
      </c>
      <c r="S109" s="15" t="n">
        <f aca="false">IF(L109&gt;0,1,0)</f>
        <v>1</v>
      </c>
    </row>
    <row r="110" customFormat="false" ht="15" hidden="false" customHeight="false" outlineLevel="0" collapsed="false">
      <c r="A110" s="15" t="n">
        <v>109</v>
      </c>
      <c r="B110" s="15" t="n">
        <f aca="false">INT((A110-1)/12)+1</f>
        <v>10</v>
      </c>
      <c r="C110" s="15" t="n">
        <f aca="false">MIN(Inputs!$C$4+B110-1,99)</f>
        <v>83</v>
      </c>
      <c r="D110" s="55" t="n">
        <f aca="false">Inputs!$C$31</f>
        <v>0.08</v>
      </c>
      <c r="E110" s="15" t="n">
        <f aca="false">R109</f>
        <v>0</v>
      </c>
      <c r="F110" s="56" t="n">
        <f aca="false">Q109</f>
        <v>94957.6777123624</v>
      </c>
      <c r="G110" s="56" t="n">
        <f aca="false">IF(AND(MOD(A110-1,12)=0,B110&lt;=Inputs!$C$7,E110=0),Inputs!$C$6,0)</f>
        <v>0</v>
      </c>
      <c r="H110" s="56" t="n">
        <f aca="false">IF(B110=1,G110*Inputs!$C$9,0)</f>
        <v>0</v>
      </c>
      <c r="I110" s="56" t="n">
        <f aca="false">I109+G110</f>
        <v>120000</v>
      </c>
      <c r="J110" s="56" t="n">
        <f aca="false">(F110+G110+H110)*((1+D110)^(1/12)-1)</f>
        <v>610.960557577341</v>
      </c>
      <c r="K110" s="56" t="n">
        <f aca="false">(F110+G110+H110+J110)*(Inputs!$C$14+IF(B110&lt;=10,Inputs!$C$12,Inputs!$C$13))/12</f>
        <v>199.101329729041</v>
      </c>
      <c r="L110" s="56" t="n">
        <f aca="false">IF(OR(E110=1,A110&lt;=Inputs!$C$15),0,MAX(Inputs!$C$8*I110-(F110+G110+H110+J110-K110),0))</f>
        <v>25830.4630597893</v>
      </c>
      <c r="M110" s="56" t="n">
        <f aca="false">L110*INDEX(Rates!$B$2:$C$101,C110+1,IF(Inputs!$C$5="Male",1,2))/1000/12*Inputs!$C$16</f>
        <v>159.417007850666</v>
      </c>
      <c r="N110" s="56" t="n">
        <f aca="false">IF($V$1=1,MAX(F110+G110+H110+J110-K110-M110,0)*Inputs!$C$22/12,0)</f>
        <v>634.7341328824</v>
      </c>
      <c r="O110" s="56" t="n">
        <f aca="false">IF(AND(MOD(A110,12)=0,B110&gt;=Inputs!$C$18),MAX(F110+G110+H110+J110-K110-M110-N110,0)*Inputs!$C$17,0)</f>
        <v>0</v>
      </c>
      <c r="P110" s="56" t="n">
        <f aca="false">F110+G110+H110+J110-K110-M110-N110+O110</f>
        <v>94575.3857994776</v>
      </c>
      <c r="Q110" s="56" t="n">
        <f aca="false">IF(OR(E110=1,P110&lt;=0),0,P110)</f>
        <v>94575.3857994776</v>
      </c>
      <c r="R110" s="15" t="n">
        <f aca="false">IF(OR(E110=1,AND(P110&lt;=0,I110&gt;0)),1,0)</f>
        <v>0</v>
      </c>
      <c r="S110" s="15" t="n">
        <f aca="false">IF(L110&gt;0,1,0)</f>
        <v>1</v>
      </c>
    </row>
    <row r="111" customFormat="false" ht="15" hidden="false" customHeight="false" outlineLevel="0" collapsed="false">
      <c r="A111" s="15" t="n">
        <v>110</v>
      </c>
      <c r="B111" s="15" t="n">
        <f aca="false">INT((A111-1)/12)+1</f>
        <v>10</v>
      </c>
      <c r="C111" s="15" t="n">
        <f aca="false">MIN(Inputs!$C$4+B111-1,99)</f>
        <v>83</v>
      </c>
      <c r="D111" s="55" t="n">
        <f aca="false">Inputs!$C$31</f>
        <v>0.08</v>
      </c>
      <c r="E111" s="15" t="n">
        <f aca="false">R110</f>
        <v>0</v>
      </c>
      <c r="F111" s="56" t="n">
        <f aca="false">Q110</f>
        <v>94575.3857994776</v>
      </c>
      <c r="G111" s="56" t="n">
        <f aca="false">IF(AND(MOD(A111-1,12)=0,B111&lt;=Inputs!$C$7,E111=0),Inputs!$C$6,0)</f>
        <v>0</v>
      </c>
      <c r="H111" s="56" t="n">
        <f aca="false">IF(B111=1,G111*Inputs!$C$9,0)</f>
        <v>0</v>
      </c>
      <c r="I111" s="56" t="n">
        <f aca="false">I110+G111</f>
        <v>120000</v>
      </c>
      <c r="J111" s="56" t="n">
        <f aca="false">(F111+G111+H111)*((1+D111)^(1/12)-1)</f>
        <v>608.50087989903</v>
      </c>
      <c r="K111" s="56" t="n">
        <f aca="false">(F111+G111+H111+J111)*(Inputs!$C$14+IF(B111&lt;=10,Inputs!$C$12,Inputs!$C$13))/12</f>
        <v>198.299763915368</v>
      </c>
      <c r="L111" s="56" t="n">
        <f aca="false">IF(OR(E111=1,A111&lt;=Inputs!$C$15),0,MAX(Inputs!$C$8*I111-(F111+G111+H111+J111-K111),0))</f>
        <v>26214.4130845387</v>
      </c>
      <c r="M111" s="56" t="n">
        <f aca="false">L111*INDEX(Rates!$B$2:$C$101,C111+1,IF(Inputs!$C$5="Male",1,2))/1000/12*Inputs!$C$16</f>
        <v>161.786619420078</v>
      </c>
      <c r="N111" s="56" t="n">
        <f aca="false">IF($V$1=1,MAX(F111+G111+H111+J111-K111-M111,0)*Inputs!$C$22/12,0)</f>
        <v>632.158668640275</v>
      </c>
      <c r="O111" s="56" t="n">
        <f aca="false">IF(AND(MOD(A111,12)=0,B111&gt;=Inputs!$C$18),MAX(F111+G111+H111+J111-K111-M111-N111,0)*Inputs!$C$17,0)</f>
        <v>0</v>
      </c>
      <c r="P111" s="56" t="n">
        <f aca="false">F111+G111+H111+J111-K111-M111-N111+O111</f>
        <v>94191.6416274009</v>
      </c>
      <c r="Q111" s="56" t="n">
        <f aca="false">IF(OR(E111=1,P111&lt;=0),0,P111)</f>
        <v>94191.6416274009</v>
      </c>
      <c r="R111" s="15" t="n">
        <f aca="false">IF(OR(E111=1,AND(P111&lt;=0,I111&gt;0)),1,0)</f>
        <v>0</v>
      </c>
      <c r="S111" s="15" t="n">
        <f aca="false">IF(L111&gt;0,1,0)</f>
        <v>1</v>
      </c>
    </row>
    <row r="112" customFormat="false" ht="15" hidden="false" customHeight="false" outlineLevel="0" collapsed="false">
      <c r="A112" s="15" t="n">
        <v>111</v>
      </c>
      <c r="B112" s="15" t="n">
        <f aca="false">INT((A112-1)/12)+1</f>
        <v>10</v>
      </c>
      <c r="C112" s="15" t="n">
        <f aca="false">MIN(Inputs!$C$4+B112-1,99)</f>
        <v>83</v>
      </c>
      <c r="D112" s="55" t="n">
        <f aca="false">Inputs!$C$31</f>
        <v>0.08</v>
      </c>
      <c r="E112" s="15" t="n">
        <f aca="false">R111</f>
        <v>0</v>
      </c>
      <c r="F112" s="56" t="n">
        <f aca="false">Q111</f>
        <v>94191.6416274009</v>
      </c>
      <c r="G112" s="56" t="n">
        <f aca="false">IF(AND(MOD(A112-1,12)=0,B112&lt;=Inputs!$C$7,E112=0),Inputs!$C$6,0)</f>
        <v>0</v>
      </c>
      <c r="H112" s="56" t="n">
        <f aca="false">IF(B112=1,G112*Inputs!$C$9,0)</f>
        <v>0</v>
      </c>
      <c r="I112" s="56" t="n">
        <f aca="false">I111+G112</f>
        <v>120000</v>
      </c>
      <c r="J112" s="56" t="n">
        <f aca="false">(F112+G112+H112)*((1+D112)^(1/12)-1)</f>
        <v>606.03185834135</v>
      </c>
      <c r="K112" s="56" t="n">
        <f aca="false">(F112+G112+H112+J112)*(Inputs!$C$14+IF(B112&lt;=10,Inputs!$C$12,Inputs!$C$13))/12</f>
        <v>197.495153095296</v>
      </c>
      <c r="L112" s="56" t="n">
        <f aca="false">IF(OR(E112=1,A112&lt;=Inputs!$C$15),0,MAX(Inputs!$C$8*I112-(F112+G112+H112+J112-K112),0))</f>
        <v>26599.821667353</v>
      </c>
      <c r="M112" s="56" t="n">
        <f aca="false">L112*INDEX(Rates!$B$2:$C$101,C112+1,IF(Inputs!$C$5="Male",1,2))/1000/12*Inputs!$C$16</f>
        <v>164.16523272368</v>
      </c>
      <c r="N112" s="56" t="n">
        <f aca="false">IF($V$1=1,MAX(F112+G112+H112+J112-K112-M112,0)*Inputs!$C$22/12,0)</f>
        <v>629.573420666155</v>
      </c>
      <c r="O112" s="56" t="n">
        <f aca="false">IF(AND(MOD(A112,12)=0,B112&gt;=Inputs!$C$18),MAX(F112+G112+H112+J112-K112-M112-N112,0)*Inputs!$C$17,0)</f>
        <v>0</v>
      </c>
      <c r="P112" s="56" t="n">
        <f aca="false">F112+G112+H112+J112-K112-M112-N112+O112</f>
        <v>93806.4396792571</v>
      </c>
      <c r="Q112" s="56" t="n">
        <f aca="false">IF(OR(E112=1,P112&lt;=0),0,P112)</f>
        <v>93806.4396792571</v>
      </c>
      <c r="R112" s="15" t="n">
        <f aca="false">IF(OR(E112=1,AND(P112&lt;=0,I112&gt;0)),1,0)</f>
        <v>0</v>
      </c>
      <c r="S112" s="15" t="n">
        <f aca="false">IF(L112&gt;0,1,0)</f>
        <v>1</v>
      </c>
    </row>
    <row r="113" customFormat="false" ht="15" hidden="false" customHeight="false" outlineLevel="0" collapsed="false">
      <c r="A113" s="15" t="n">
        <v>112</v>
      </c>
      <c r="B113" s="15" t="n">
        <f aca="false">INT((A113-1)/12)+1</f>
        <v>10</v>
      </c>
      <c r="C113" s="15" t="n">
        <f aca="false">MIN(Inputs!$C$4+B113-1,99)</f>
        <v>83</v>
      </c>
      <c r="D113" s="55" t="n">
        <f aca="false">Inputs!$C$31</f>
        <v>0.08</v>
      </c>
      <c r="E113" s="15" t="n">
        <f aca="false">R112</f>
        <v>0</v>
      </c>
      <c r="F113" s="56" t="n">
        <f aca="false">Q112</f>
        <v>93806.4396792571</v>
      </c>
      <c r="G113" s="56" t="n">
        <f aca="false">IF(AND(MOD(A113-1,12)=0,B113&lt;=Inputs!$C$7,E113=0),Inputs!$C$6,0)</f>
        <v>0</v>
      </c>
      <c r="H113" s="56" t="n">
        <f aca="false">IF(B113=1,G113*Inputs!$C$9,0)</f>
        <v>0</v>
      </c>
      <c r="I113" s="56" t="n">
        <f aca="false">I112+G113</f>
        <v>120000</v>
      </c>
      <c r="J113" s="56" t="n">
        <f aca="false">(F113+G113+H113)*((1+D113)^(1/12)-1)</f>
        <v>603.553457408561</v>
      </c>
      <c r="K113" s="56" t="n">
        <f aca="false">(F113+G113+H113+J113)*(Inputs!$C$14+IF(B113&lt;=10,Inputs!$C$12,Inputs!$C$13))/12</f>
        <v>196.687485701387</v>
      </c>
      <c r="L113" s="56" t="n">
        <f aca="false">IF(OR(E113=1,A113&lt;=Inputs!$C$15),0,MAX(Inputs!$C$8*I113-(F113+G113+H113+J113-K113),0))</f>
        <v>26986.6943490357</v>
      </c>
      <c r="M113" s="56" t="n">
        <f aca="false">L113*INDEX(Rates!$B$2:$C$101,C113+1,IF(Inputs!$C$5="Male",1,2))/1000/12*Inputs!$C$16</f>
        <v>166.552881957465</v>
      </c>
      <c r="N113" s="56" t="n">
        <f aca="false">IF($V$1=1,MAX(F113+G113+H113+J113-K113-M113,0)*Inputs!$C$22/12,0)</f>
        <v>626.978351793379</v>
      </c>
      <c r="O113" s="56" t="n">
        <f aca="false">IF(AND(MOD(A113,12)=0,B113&gt;=Inputs!$C$18),MAX(F113+G113+H113+J113-K113-M113-N113,0)*Inputs!$C$17,0)</f>
        <v>0</v>
      </c>
      <c r="P113" s="56" t="n">
        <f aca="false">F113+G113+H113+J113-K113-M113-N113+O113</f>
        <v>93419.7744172135</v>
      </c>
      <c r="Q113" s="56" t="n">
        <f aca="false">IF(OR(E113=1,P113&lt;=0),0,P113)</f>
        <v>93419.7744172135</v>
      </c>
      <c r="R113" s="15" t="n">
        <f aca="false">IF(OR(E113=1,AND(P113&lt;=0,I113&gt;0)),1,0)</f>
        <v>0</v>
      </c>
      <c r="S113" s="15" t="n">
        <f aca="false">IF(L113&gt;0,1,0)</f>
        <v>1</v>
      </c>
    </row>
    <row r="114" customFormat="false" ht="15" hidden="false" customHeight="false" outlineLevel="0" collapsed="false">
      <c r="A114" s="15" t="n">
        <v>113</v>
      </c>
      <c r="B114" s="15" t="n">
        <f aca="false">INT((A114-1)/12)+1</f>
        <v>10</v>
      </c>
      <c r="C114" s="15" t="n">
        <f aca="false">MIN(Inputs!$C$4+B114-1,99)</f>
        <v>83</v>
      </c>
      <c r="D114" s="55" t="n">
        <f aca="false">Inputs!$C$31</f>
        <v>0.08</v>
      </c>
      <c r="E114" s="15" t="n">
        <f aca="false">R113</f>
        <v>0</v>
      </c>
      <c r="F114" s="56" t="n">
        <f aca="false">Q113</f>
        <v>93419.7744172135</v>
      </c>
      <c r="G114" s="56" t="n">
        <f aca="false">IF(AND(MOD(A114-1,12)=0,B114&lt;=Inputs!$C$7,E114=0),Inputs!$C$6,0)</f>
        <v>0</v>
      </c>
      <c r="H114" s="56" t="n">
        <f aca="false">IF(B114=1,G114*Inputs!$C$9,0)</f>
        <v>0</v>
      </c>
      <c r="I114" s="56" t="n">
        <f aca="false">I113+G114</f>
        <v>120000</v>
      </c>
      <c r="J114" s="56" t="n">
        <f aca="false">(F114+G114+H114)*((1+D114)^(1/12)-1)</f>
        <v>601.06564147008</v>
      </c>
      <c r="K114" s="56" t="n">
        <f aca="false">(F114+G114+H114+J114)*(Inputs!$C$14+IF(B114&lt;=10,Inputs!$C$12,Inputs!$C$13))/12</f>
        <v>195.876750122257</v>
      </c>
      <c r="L114" s="56" t="n">
        <f aca="false">IF(OR(E114=1,A114&lt;=Inputs!$C$15),0,MAX(Inputs!$C$8*I114-(F114+G114+H114+J114-K114),0))</f>
        <v>27375.0366914387</v>
      </c>
      <c r="M114" s="56" t="n">
        <f aca="false">L114*INDEX(Rates!$B$2:$C$101,C114+1,IF(Inputs!$C$5="Male",1,2))/1000/12*Inputs!$C$16</f>
        <v>168.949601447329</v>
      </c>
      <c r="N114" s="56" t="n">
        <f aca="false">IF($V$1=1,MAX(F114+G114+H114+J114-K114-M114,0)*Inputs!$C$22/12,0)</f>
        <v>624.373424714093</v>
      </c>
      <c r="O114" s="56" t="n">
        <f aca="false">IF(AND(MOD(A114,12)=0,B114&gt;=Inputs!$C$18),MAX(F114+G114+H114+J114-K114-M114-N114,0)*Inputs!$C$17,0)</f>
        <v>0</v>
      </c>
      <c r="P114" s="56" t="n">
        <f aca="false">F114+G114+H114+J114-K114-M114-N114+O114</f>
        <v>93031.6402823999</v>
      </c>
      <c r="Q114" s="56" t="n">
        <f aca="false">IF(OR(E114=1,P114&lt;=0),0,P114)</f>
        <v>93031.6402823999</v>
      </c>
      <c r="R114" s="15" t="n">
        <f aca="false">IF(OR(E114=1,AND(P114&lt;=0,I114&gt;0)),1,0)</f>
        <v>0</v>
      </c>
      <c r="S114" s="15" t="n">
        <f aca="false">IF(L114&gt;0,1,0)</f>
        <v>1</v>
      </c>
    </row>
    <row r="115" customFormat="false" ht="15" hidden="false" customHeight="false" outlineLevel="0" collapsed="false">
      <c r="A115" s="15" t="n">
        <v>114</v>
      </c>
      <c r="B115" s="15" t="n">
        <f aca="false">INT((A115-1)/12)+1</f>
        <v>10</v>
      </c>
      <c r="C115" s="15" t="n">
        <f aca="false">MIN(Inputs!$C$4+B115-1,99)</f>
        <v>83</v>
      </c>
      <c r="D115" s="55" t="n">
        <f aca="false">Inputs!$C$31</f>
        <v>0.08</v>
      </c>
      <c r="E115" s="15" t="n">
        <f aca="false">R114</f>
        <v>0</v>
      </c>
      <c r="F115" s="56" t="n">
        <f aca="false">Q114</f>
        <v>93031.6402823999</v>
      </c>
      <c r="G115" s="56" t="n">
        <f aca="false">IF(AND(MOD(A115-1,12)=0,B115&lt;=Inputs!$C$7,E115=0),Inputs!$C$6,0)</f>
        <v>0</v>
      </c>
      <c r="H115" s="56" t="n">
        <f aca="false">IF(B115=1,G115*Inputs!$C$9,0)</f>
        <v>0</v>
      </c>
      <c r="I115" s="56" t="n">
        <f aca="false">I114+G115</f>
        <v>120000</v>
      </c>
      <c r="J115" s="56" t="n">
        <f aca="false">(F115+G115+H115)*((1+D115)^(1/12)-1)</f>
        <v>598.568374759969</v>
      </c>
      <c r="K115" s="56" t="n">
        <f aca="false">(F115+G115+H115+J115)*(Inputs!$C$14+IF(B115&lt;=10,Inputs!$C$12,Inputs!$C$13))/12</f>
        <v>195.062934702416</v>
      </c>
      <c r="L115" s="56" t="n">
        <f aca="false">IF(OR(E115=1,A115&lt;=Inputs!$C$15),0,MAX(Inputs!$C$8*I115-(F115+G115+H115+J115-K115),0))</f>
        <v>27764.8542775426</v>
      </c>
      <c r="M115" s="56" t="n">
        <f aca="false">L115*INDEX(Rates!$B$2:$C$101,C115+1,IF(Inputs!$C$5="Male",1,2))/1000/12*Inputs!$C$16</f>
        <v>171.355425649567</v>
      </c>
      <c r="N115" s="56" t="n">
        <f aca="false">IF($V$1=1,MAX(F115+G115+H115+J115-K115-M115,0)*Inputs!$C$22/12,0)</f>
        <v>621.758601978719</v>
      </c>
      <c r="O115" s="56" t="n">
        <f aca="false">IF(AND(MOD(A115,12)=0,B115&gt;=Inputs!$C$18),MAX(F115+G115+H115+J115-K115-M115-N115,0)*Inputs!$C$17,0)</f>
        <v>0</v>
      </c>
      <c r="P115" s="56" t="n">
        <f aca="false">F115+G115+H115+J115-K115-M115-N115+O115</f>
        <v>92642.0316948291</v>
      </c>
      <c r="Q115" s="56" t="n">
        <f aca="false">IF(OR(E115=1,P115&lt;=0),0,P115)</f>
        <v>92642.0316948291</v>
      </c>
      <c r="R115" s="15" t="n">
        <f aca="false">IF(OR(E115=1,AND(P115&lt;=0,I115&gt;0)),1,0)</f>
        <v>0</v>
      </c>
      <c r="S115" s="15" t="n">
        <f aca="false">IF(L115&gt;0,1,0)</f>
        <v>1</v>
      </c>
    </row>
    <row r="116" customFormat="false" ht="15" hidden="false" customHeight="false" outlineLevel="0" collapsed="false">
      <c r="A116" s="15" t="n">
        <v>115</v>
      </c>
      <c r="B116" s="15" t="n">
        <f aca="false">INT((A116-1)/12)+1</f>
        <v>10</v>
      </c>
      <c r="C116" s="15" t="n">
        <f aca="false">MIN(Inputs!$C$4+B116-1,99)</f>
        <v>83</v>
      </c>
      <c r="D116" s="55" t="n">
        <f aca="false">Inputs!$C$31</f>
        <v>0.08</v>
      </c>
      <c r="E116" s="15" t="n">
        <f aca="false">R115</f>
        <v>0</v>
      </c>
      <c r="F116" s="56" t="n">
        <f aca="false">Q115</f>
        <v>92642.0316948291</v>
      </c>
      <c r="G116" s="56" t="n">
        <f aca="false">IF(AND(MOD(A116-1,12)=0,B116&lt;=Inputs!$C$7,E116=0),Inputs!$C$6,0)</f>
        <v>0</v>
      </c>
      <c r="H116" s="56" t="n">
        <f aca="false">IF(B116=1,G116*Inputs!$C$9,0)</f>
        <v>0</v>
      </c>
      <c r="I116" s="56" t="n">
        <f aca="false">I115+G116</f>
        <v>120000</v>
      </c>
      <c r="J116" s="56" t="n">
        <f aca="false">(F116+G116+H116)*((1+D116)^(1/12)-1)</f>
        <v>596.061621376423</v>
      </c>
      <c r="K116" s="56" t="n">
        <f aca="false">(F116+G116+H116+J116)*(Inputs!$C$14+IF(B116&lt;=10,Inputs!$C$12,Inputs!$C$13))/12</f>
        <v>194.246027742095</v>
      </c>
      <c r="L116" s="56" t="n">
        <f aca="false">IF(OR(E116=1,A116&lt;=Inputs!$C$15),0,MAX(Inputs!$C$8*I116-(F116+G116+H116+J116-K116),0))</f>
        <v>28156.1527115365</v>
      </c>
      <c r="M116" s="56" t="n">
        <f aca="false">L116*INDEX(Rates!$B$2:$C$101,C116+1,IF(Inputs!$C$5="Male",1,2))/1000/12*Inputs!$C$16</f>
        <v>173.770389151366</v>
      </c>
      <c r="N116" s="56" t="n">
        <f aca="false">IF($V$1=1,MAX(F116+G116+H116+J116-K116-M116,0)*Inputs!$C$22/12,0)</f>
        <v>619.133845995414</v>
      </c>
      <c r="O116" s="56" t="n">
        <f aca="false">IF(AND(MOD(A116,12)=0,B116&gt;=Inputs!$C$18),MAX(F116+G116+H116+J116-K116-M116-N116,0)*Inputs!$C$17,0)</f>
        <v>0</v>
      </c>
      <c r="P116" s="56" t="n">
        <f aca="false">F116+G116+H116+J116-K116-M116-N116+O116</f>
        <v>92250.9430533167</v>
      </c>
      <c r="Q116" s="56" t="n">
        <f aca="false">IF(OR(E116=1,P116&lt;=0),0,P116)</f>
        <v>92250.9430533167</v>
      </c>
      <c r="R116" s="15" t="n">
        <f aca="false">IF(OR(E116=1,AND(P116&lt;=0,I116&gt;0)),1,0)</f>
        <v>0</v>
      </c>
      <c r="S116" s="15" t="n">
        <f aca="false">IF(L116&gt;0,1,0)</f>
        <v>1</v>
      </c>
    </row>
    <row r="117" customFormat="false" ht="15" hidden="false" customHeight="false" outlineLevel="0" collapsed="false">
      <c r="A117" s="15" t="n">
        <v>116</v>
      </c>
      <c r="B117" s="15" t="n">
        <f aca="false">INT((A117-1)/12)+1</f>
        <v>10</v>
      </c>
      <c r="C117" s="15" t="n">
        <f aca="false">MIN(Inputs!$C$4+B117-1,99)</f>
        <v>83</v>
      </c>
      <c r="D117" s="55" t="n">
        <f aca="false">Inputs!$C$31</f>
        <v>0.08</v>
      </c>
      <c r="E117" s="15" t="n">
        <f aca="false">R116</f>
        <v>0</v>
      </c>
      <c r="F117" s="56" t="n">
        <f aca="false">Q116</f>
        <v>92250.9430533167</v>
      </c>
      <c r="G117" s="56" t="n">
        <f aca="false">IF(AND(MOD(A117-1,12)=0,B117&lt;=Inputs!$C$7,E117=0),Inputs!$C$6,0)</f>
        <v>0</v>
      </c>
      <c r="H117" s="56" t="n">
        <f aca="false">IF(B117=1,G117*Inputs!$C$9,0)</f>
        <v>0</v>
      </c>
      <c r="I117" s="56" t="n">
        <f aca="false">I116+G117</f>
        <v>120000</v>
      </c>
      <c r="J117" s="56" t="n">
        <f aca="false">(F117+G117+H117)*((1+D117)^(1/12)-1)</f>
        <v>593.545345281251</v>
      </c>
      <c r="K117" s="56" t="n">
        <f aca="false">(F117+G117+H117+J117)*(Inputs!$C$14+IF(B117&lt;=10,Inputs!$C$12,Inputs!$C$13))/12</f>
        <v>193.426017497079</v>
      </c>
      <c r="L117" s="56" t="n">
        <f aca="false">IF(OR(E117=1,A117&lt;=Inputs!$C$15),0,MAX(Inputs!$C$8*I117-(F117+G117+H117+J117-K117),0))</f>
        <v>28548.9376188992</v>
      </c>
      <c r="M117" s="56" t="n">
        <f aca="false">L117*INDEX(Rates!$B$2:$C$101,C117+1,IF(Inputs!$C$5="Male",1,2))/1000/12*Inputs!$C$16</f>
        <v>176.194526671306</v>
      </c>
      <c r="N117" s="56" t="n">
        <f aca="false">IF($V$1=1,MAX(F117+G117+H117+J117-K117-M117,0)*Inputs!$C$22/12,0)</f>
        <v>616.49911902953</v>
      </c>
      <c r="O117" s="56" t="n">
        <f aca="false">IF(AND(MOD(A117,12)=0,B117&gt;=Inputs!$C$18),MAX(F117+G117+H117+J117-K117-M117-N117,0)*Inputs!$C$17,0)</f>
        <v>0</v>
      </c>
      <c r="P117" s="56" t="n">
        <f aca="false">F117+G117+H117+J117-K117-M117-N117+O117</f>
        <v>91858.3687354</v>
      </c>
      <c r="Q117" s="56" t="n">
        <f aca="false">IF(OR(E117=1,P117&lt;=0),0,P117)</f>
        <v>91858.3687354</v>
      </c>
      <c r="R117" s="15" t="n">
        <f aca="false">IF(OR(E117=1,AND(P117&lt;=0,I117&gt;0)),1,0)</f>
        <v>0</v>
      </c>
      <c r="S117" s="15" t="n">
        <f aca="false">IF(L117&gt;0,1,0)</f>
        <v>1</v>
      </c>
    </row>
    <row r="118" customFormat="false" ht="15" hidden="false" customHeight="false" outlineLevel="0" collapsed="false">
      <c r="A118" s="15" t="n">
        <v>117</v>
      </c>
      <c r="B118" s="15" t="n">
        <f aca="false">INT((A118-1)/12)+1</f>
        <v>10</v>
      </c>
      <c r="C118" s="15" t="n">
        <f aca="false">MIN(Inputs!$C$4+B118-1,99)</f>
        <v>83</v>
      </c>
      <c r="D118" s="55" t="n">
        <f aca="false">Inputs!$C$31</f>
        <v>0.08</v>
      </c>
      <c r="E118" s="15" t="n">
        <f aca="false">R117</f>
        <v>0</v>
      </c>
      <c r="F118" s="56" t="n">
        <f aca="false">Q117</f>
        <v>91858.3687354</v>
      </c>
      <c r="G118" s="56" t="n">
        <f aca="false">IF(AND(MOD(A118-1,12)=0,B118&lt;=Inputs!$C$7,E118=0),Inputs!$C$6,0)</f>
        <v>0</v>
      </c>
      <c r="H118" s="56" t="n">
        <f aca="false">IF(B118=1,G118*Inputs!$C$9,0)</f>
        <v>0</v>
      </c>
      <c r="I118" s="56" t="n">
        <f aca="false">I117+G118</f>
        <v>120000</v>
      </c>
      <c r="J118" s="56" t="n">
        <f aca="false">(F118+G118+H118)*((1+D118)^(1/12)-1)</f>
        <v>591.019510299361</v>
      </c>
      <c r="K118" s="56" t="n">
        <f aca="false">(F118+G118+H118+J118)*(Inputs!$C$14+IF(B118&lt;=10,Inputs!$C$12,Inputs!$C$13))/12</f>
        <v>192.60289217854</v>
      </c>
      <c r="L118" s="56" t="n">
        <f aca="false">IF(OR(E118=1,A118&lt;=Inputs!$C$15),0,MAX(Inputs!$C$8*I118-(F118+G118+H118+J118-K118),0))</f>
        <v>28943.2146464792</v>
      </c>
      <c r="M118" s="56" t="n">
        <f aca="false">L118*INDEX(Rates!$B$2:$C$101,C118+1,IF(Inputs!$C$5="Male",1,2))/1000/12*Inputs!$C$16</f>
        <v>178.627873059854</v>
      </c>
      <c r="N118" s="56" t="n">
        <f aca="false">IF($V$1=1,MAX(F118+G118+H118+J118-K118-M118,0)*Inputs!$C$22/12,0)</f>
        <v>613.854383203073</v>
      </c>
      <c r="O118" s="56" t="n">
        <f aca="false">IF(AND(MOD(A118,12)=0,B118&gt;=Inputs!$C$18),MAX(F118+G118+H118+J118-K118-M118-N118,0)*Inputs!$C$17,0)</f>
        <v>0</v>
      </c>
      <c r="P118" s="56" t="n">
        <f aca="false">F118+G118+H118+J118-K118-M118-N118+O118</f>
        <v>91464.3030972579</v>
      </c>
      <c r="Q118" s="56" t="n">
        <f aca="false">IF(OR(E118=1,P118&lt;=0),0,P118)</f>
        <v>91464.3030972579</v>
      </c>
      <c r="R118" s="15" t="n">
        <f aca="false">IF(OR(E118=1,AND(P118&lt;=0,I118&gt;0)),1,0)</f>
        <v>0</v>
      </c>
      <c r="S118" s="15" t="n">
        <f aca="false">IF(L118&gt;0,1,0)</f>
        <v>1</v>
      </c>
    </row>
    <row r="119" customFormat="false" ht="15" hidden="false" customHeight="false" outlineLevel="0" collapsed="false">
      <c r="A119" s="15" t="n">
        <v>118</v>
      </c>
      <c r="B119" s="15" t="n">
        <f aca="false">INT((A119-1)/12)+1</f>
        <v>10</v>
      </c>
      <c r="C119" s="15" t="n">
        <f aca="false">MIN(Inputs!$C$4+B119-1,99)</f>
        <v>83</v>
      </c>
      <c r="D119" s="55" t="n">
        <f aca="false">Inputs!$C$31</f>
        <v>0.08</v>
      </c>
      <c r="E119" s="15" t="n">
        <f aca="false">R118</f>
        <v>0</v>
      </c>
      <c r="F119" s="56" t="n">
        <f aca="false">Q118</f>
        <v>91464.3030972579</v>
      </c>
      <c r="G119" s="56" t="n">
        <f aca="false">IF(AND(MOD(A119-1,12)=0,B119&lt;=Inputs!$C$7,E119=0),Inputs!$C$6,0)</f>
        <v>0</v>
      </c>
      <c r="H119" s="56" t="n">
        <f aca="false">IF(B119=1,G119*Inputs!$C$9,0)</f>
        <v>0</v>
      </c>
      <c r="I119" s="56" t="n">
        <f aca="false">I118+G119</f>
        <v>120000</v>
      </c>
      <c r="J119" s="56" t="n">
        <f aca="false">(F119+G119+H119)*((1+D119)^(1/12)-1)</f>
        <v>588.484080118237</v>
      </c>
      <c r="K119" s="56" t="n">
        <f aca="false">(F119+G119+H119+J119)*(Inputs!$C$14+IF(B119&lt;=10,Inputs!$C$12,Inputs!$C$13))/12</f>
        <v>191.776639952867</v>
      </c>
      <c r="L119" s="56" t="n">
        <f aca="false">IF(OR(E119=1,A119&lt;=Inputs!$C$15),0,MAX(Inputs!$C$8*I119-(F119+G119+H119+J119-K119),0))</f>
        <v>29338.9894625767</v>
      </c>
      <c r="M119" s="56" t="n">
        <f aca="false">L119*INDEX(Rates!$B$2:$C$101,C119+1,IF(Inputs!$C$5="Male",1,2))/1000/12*Inputs!$C$16</f>
        <v>181.070463299869</v>
      </c>
      <c r="N119" s="56" t="n">
        <f aca="false">IF($V$1=1,MAX(F119+G119+H119+J119-K119-M119,0)*Inputs!$C$22/12,0)</f>
        <v>611.199600494156</v>
      </c>
      <c r="O119" s="56" t="n">
        <f aca="false">IF(AND(MOD(A119,12)=0,B119&gt;=Inputs!$C$18),MAX(F119+G119+H119+J119-K119-M119-N119,0)*Inputs!$C$17,0)</f>
        <v>0</v>
      </c>
      <c r="P119" s="56" t="n">
        <f aca="false">F119+G119+H119+J119-K119-M119-N119+O119</f>
        <v>91068.7404736293</v>
      </c>
      <c r="Q119" s="56" t="n">
        <f aca="false">IF(OR(E119=1,P119&lt;=0),0,P119)</f>
        <v>91068.7404736293</v>
      </c>
      <c r="R119" s="15" t="n">
        <f aca="false">IF(OR(E119=1,AND(P119&lt;=0,I119&gt;0)),1,0)</f>
        <v>0</v>
      </c>
      <c r="S119" s="15" t="n">
        <f aca="false">IF(L119&gt;0,1,0)</f>
        <v>1</v>
      </c>
    </row>
    <row r="120" customFormat="false" ht="15" hidden="false" customHeight="false" outlineLevel="0" collapsed="false">
      <c r="A120" s="15" t="n">
        <v>119</v>
      </c>
      <c r="B120" s="15" t="n">
        <f aca="false">INT((A120-1)/12)+1</f>
        <v>10</v>
      </c>
      <c r="C120" s="15" t="n">
        <f aca="false">MIN(Inputs!$C$4+B120-1,99)</f>
        <v>83</v>
      </c>
      <c r="D120" s="55" t="n">
        <f aca="false">Inputs!$C$31</f>
        <v>0.08</v>
      </c>
      <c r="E120" s="15" t="n">
        <f aca="false">R119</f>
        <v>0</v>
      </c>
      <c r="F120" s="56" t="n">
        <f aca="false">Q119</f>
        <v>91068.7404736293</v>
      </c>
      <c r="G120" s="56" t="n">
        <f aca="false">IF(AND(MOD(A120-1,12)=0,B120&lt;=Inputs!$C$7,E120=0),Inputs!$C$6,0)</f>
        <v>0</v>
      </c>
      <c r="H120" s="56" t="n">
        <f aca="false">IF(B120=1,G120*Inputs!$C$9,0)</f>
        <v>0</v>
      </c>
      <c r="I120" s="56" t="n">
        <f aca="false">I119+G120</f>
        <v>120000</v>
      </c>
      <c r="J120" s="56" t="n">
        <f aca="false">(F120+G120+H120)*((1+D120)^(1/12)-1)</f>
        <v>585.939018287419</v>
      </c>
      <c r="K120" s="56" t="n">
        <f aca="false">(F120+G120+H120+J120)*(Inputs!$C$14+IF(B120&lt;=10,Inputs!$C$12,Inputs!$C$13))/12</f>
        <v>190.947248941493</v>
      </c>
      <c r="L120" s="56" t="n">
        <f aca="false">IF(OR(E120=1,A120&lt;=Inputs!$C$15),0,MAX(Inputs!$C$8*I120-(F120+G120+H120+J120-K120),0))</f>
        <v>29736.2677570248</v>
      </c>
      <c r="M120" s="56" t="n">
        <f aca="false">L120*INDEX(Rates!$B$2:$C$101,C120+1,IF(Inputs!$C$5="Male",1,2))/1000/12*Inputs!$C$16</f>
        <v>183.522332507105</v>
      </c>
      <c r="N120" s="56" t="n">
        <f aca="false">IF($V$1=1,MAX(F120+G120+H120+J120-K120-M120,0)*Inputs!$C$22/12,0)</f>
        <v>608.534732736454</v>
      </c>
      <c r="O120" s="56" t="n">
        <f aca="false">IF(AND(MOD(A120,12)=0,B120&gt;=Inputs!$C$18),MAX(F120+G120+H120+J120-K120-M120-N120,0)*Inputs!$C$17,0)</f>
        <v>0</v>
      </c>
      <c r="P120" s="56" t="n">
        <f aca="false">F120+G120+H120+J120-K120-M120-N120+O120</f>
        <v>90671.6751777316</v>
      </c>
      <c r="Q120" s="56" t="n">
        <f aca="false">IF(OR(E120=1,P120&lt;=0),0,P120)</f>
        <v>90671.6751777316</v>
      </c>
      <c r="R120" s="15" t="n">
        <f aca="false">IF(OR(E120=1,AND(P120&lt;=0,I120&gt;0)),1,0)</f>
        <v>0</v>
      </c>
      <c r="S120" s="15" t="n">
        <f aca="false">IF(L120&gt;0,1,0)</f>
        <v>1</v>
      </c>
    </row>
    <row r="121" customFormat="false" ht="15" hidden="false" customHeight="false" outlineLevel="0" collapsed="false">
      <c r="A121" s="15" t="n">
        <v>120</v>
      </c>
      <c r="B121" s="15" t="n">
        <f aca="false">INT((A121-1)/12)+1</f>
        <v>10</v>
      </c>
      <c r="C121" s="15" t="n">
        <f aca="false">MIN(Inputs!$C$4+B121-1,99)</f>
        <v>83</v>
      </c>
      <c r="D121" s="55" t="n">
        <f aca="false">Inputs!$C$31</f>
        <v>0.08</v>
      </c>
      <c r="E121" s="15" t="n">
        <f aca="false">R120</f>
        <v>0</v>
      </c>
      <c r="F121" s="56" t="n">
        <f aca="false">Q120</f>
        <v>90671.6751777316</v>
      </c>
      <c r="G121" s="56" t="n">
        <f aca="false">IF(AND(MOD(A121-1,12)=0,B121&lt;=Inputs!$C$7,E121=0),Inputs!$C$6,0)</f>
        <v>0</v>
      </c>
      <c r="H121" s="56" t="n">
        <f aca="false">IF(B121=1,G121*Inputs!$C$9,0)</f>
        <v>0</v>
      </c>
      <c r="I121" s="56" t="n">
        <f aca="false">I120+G121</f>
        <v>120000</v>
      </c>
      <c r="J121" s="56" t="n">
        <f aca="false">(F121+G121+H121)*((1+D121)^(1/12)-1)</f>
        <v>583.384288217976</v>
      </c>
      <c r="K121" s="56" t="n">
        <f aca="false">(F121+G121+H121+J121)*(Inputs!$C$14+IF(B121&lt;=10,Inputs!$C$12,Inputs!$C$13))/12</f>
        <v>190.114707220728</v>
      </c>
      <c r="L121" s="56" t="n">
        <f aca="false">IF(OR(E121=1,A121&lt;=Inputs!$C$15),0,MAX(Inputs!$C$8*I121-(F121+G121+H121+J121-K121),0))</f>
        <v>30135.0552412711</v>
      </c>
      <c r="M121" s="56" t="n">
        <f aca="false">L121*INDEX(Rates!$B$2:$C$101,C121+1,IF(Inputs!$C$5="Male",1,2))/1000/12*Inputs!$C$16</f>
        <v>185.983515930712</v>
      </c>
      <c r="N121" s="56" t="n">
        <f aca="false">IF($V$1=1,MAX(F121+G121+H121+J121-K121-M121,0)*Inputs!$C$22/12,0)</f>
        <v>605.859741618654</v>
      </c>
      <c r="O121" s="56" t="n">
        <f aca="false">IF(AND(MOD(A121,12)=0,B121&gt;=Inputs!$C$18),MAX(F121+G121+H121+J121-K121-M121-N121,0)*Inputs!$C$17,0)</f>
        <v>451.365507505898</v>
      </c>
      <c r="P121" s="56" t="n">
        <f aca="false">F121+G121+H121+J121-K121-M121-N121+O121</f>
        <v>90724.4670086854</v>
      </c>
      <c r="Q121" s="56" t="n">
        <f aca="false">IF(OR(E121=1,P121&lt;=0),0,P121)</f>
        <v>90724.4670086854</v>
      </c>
      <c r="R121" s="15" t="n">
        <f aca="false">IF(OR(E121=1,AND(P121&lt;=0,I121&gt;0)),1,0)</f>
        <v>0</v>
      </c>
      <c r="S121" s="15" t="n">
        <f aca="false">IF(L121&gt;0,1,0)</f>
        <v>1</v>
      </c>
    </row>
    <row r="122" customFormat="false" ht="15" hidden="false" customHeight="false" outlineLevel="0" collapsed="false">
      <c r="A122" s="15" t="n">
        <v>121</v>
      </c>
      <c r="B122" s="15" t="n">
        <f aca="false">INT((A122-1)/12)+1</f>
        <v>11</v>
      </c>
      <c r="C122" s="15" t="n">
        <f aca="false">MIN(Inputs!$C$4+B122-1,99)</f>
        <v>84</v>
      </c>
      <c r="D122" s="55" t="n">
        <f aca="false">Inputs!$C$31</f>
        <v>0.08</v>
      </c>
      <c r="E122" s="15" t="n">
        <f aca="false">R121</f>
        <v>0</v>
      </c>
      <c r="F122" s="56" t="n">
        <f aca="false">Q121</f>
        <v>90724.4670086854</v>
      </c>
      <c r="G122" s="56" t="n">
        <f aca="false">IF(AND(MOD(A122-1,12)=0,B122&lt;=Inputs!$C$7,E122=0),Inputs!$C$6,0)</f>
        <v>0</v>
      </c>
      <c r="H122" s="56" t="n">
        <f aca="false">IF(B122=1,G122*Inputs!$C$9,0)</f>
        <v>0</v>
      </c>
      <c r="I122" s="56" t="n">
        <f aca="false">I121+G122</f>
        <v>120000</v>
      </c>
      <c r="J122" s="56" t="n">
        <f aca="false">(F122+G122+H122)*((1+D122)^(1/12)-1)</f>
        <v>583.723952447895</v>
      </c>
      <c r="K122" s="56" t="n">
        <f aca="false">(F122+G122+H122+J122)*(Inputs!$C$14+IF(B122&lt;=10,Inputs!$C$12,Inputs!$C$13))/12</f>
        <v>45.6540954805666</v>
      </c>
      <c r="L122" s="56" t="n">
        <f aca="false">IF(OR(E122=1,A122&lt;=Inputs!$C$15),0,MAX(Inputs!$C$8*I122-(F122+G122+H122+J122-K122),0))</f>
        <v>29937.4631343473</v>
      </c>
      <c r="M122" s="56" t="n">
        <f aca="false">L122*INDEX(Rates!$B$2:$C$101,C122+1,IF(Inputs!$C$5="Male",1,2))/1000/12*Inputs!$C$16</f>
        <v>204.148550690303</v>
      </c>
      <c r="N122" s="56" t="n">
        <f aca="false">IF($V$1=1,MAX(F122+G122+H122+J122-K122-M122,0)*Inputs!$C$22/12,0)</f>
        <v>607.05592209975</v>
      </c>
      <c r="O122" s="56" t="n">
        <f aca="false">IF(AND(MOD(A122,12)=0,B122&gt;=Inputs!$C$18),MAX(F122+G122+H122+J122-K122-M122-N122,0)*Inputs!$C$17,0)</f>
        <v>0</v>
      </c>
      <c r="P122" s="56" t="n">
        <f aca="false">F122+G122+H122+J122-K122-M122-N122+O122</f>
        <v>90451.3323928627</v>
      </c>
      <c r="Q122" s="56" t="n">
        <f aca="false">IF(OR(E122=1,P122&lt;=0),0,P122)</f>
        <v>90451.3323928627</v>
      </c>
      <c r="R122" s="15" t="n">
        <f aca="false">IF(OR(E122=1,AND(P122&lt;=0,I122&gt;0)),1,0)</f>
        <v>0</v>
      </c>
      <c r="S122" s="15" t="n">
        <f aca="false">IF(L122&gt;0,1,0)</f>
        <v>1</v>
      </c>
    </row>
    <row r="123" customFormat="false" ht="15" hidden="false" customHeight="false" outlineLevel="0" collapsed="false">
      <c r="A123" s="15" t="n">
        <v>122</v>
      </c>
      <c r="B123" s="15" t="n">
        <f aca="false">INT((A123-1)/12)+1</f>
        <v>11</v>
      </c>
      <c r="C123" s="15" t="n">
        <f aca="false">MIN(Inputs!$C$4+B123-1,99)</f>
        <v>84</v>
      </c>
      <c r="D123" s="55" t="n">
        <f aca="false">Inputs!$C$31</f>
        <v>0.08</v>
      </c>
      <c r="E123" s="15" t="n">
        <f aca="false">R122</f>
        <v>0</v>
      </c>
      <c r="F123" s="56" t="n">
        <f aca="false">Q122</f>
        <v>90451.3323928627</v>
      </c>
      <c r="G123" s="56" t="n">
        <f aca="false">IF(AND(MOD(A123-1,12)=0,B123&lt;=Inputs!$C$7,E123=0),Inputs!$C$6,0)</f>
        <v>0</v>
      </c>
      <c r="H123" s="56" t="n">
        <f aca="false">IF(B123=1,G123*Inputs!$C$9,0)</f>
        <v>0</v>
      </c>
      <c r="I123" s="56" t="n">
        <f aca="false">I122+G123</f>
        <v>120000</v>
      </c>
      <c r="J123" s="56" t="n">
        <f aca="false">(F123+G123+H123)*((1+D123)^(1/12)-1)</f>
        <v>581.966596105607</v>
      </c>
      <c r="K123" s="56" t="n">
        <f aca="false">(F123+G123+H123+J123)*(Inputs!$C$14+IF(B123&lt;=10,Inputs!$C$12,Inputs!$C$13))/12</f>
        <v>45.5166494944841</v>
      </c>
      <c r="L123" s="56" t="n">
        <f aca="false">IF(OR(E123=1,A123&lt;=Inputs!$C$15),0,MAX(Inputs!$C$8*I123-(F123+G123+H123+J123-K123),0))</f>
        <v>30212.2176605262</v>
      </c>
      <c r="M123" s="56" t="n">
        <f aca="false">L123*INDEX(Rates!$B$2:$C$101,C123+1,IF(Inputs!$C$5="Male",1,2))/1000/12*Inputs!$C$16</f>
        <v>206.022147596738</v>
      </c>
      <c r="N123" s="56" t="n">
        <f aca="false">IF($V$1=1,MAX(F123+G123+H123+J123-K123-M123,0)*Inputs!$C$22/12,0)</f>
        <v>605.211734612514</v>
      </c>
      <c r="O123" s="56" t="n">
        <f aca="false">IF(AND(MOD(A123,12)=0,B123&gt;=Inputs!$C$18),MAX(F123+G123+H123+J123-K123-M123-N123,0)*Inputs!$C$17,0)</f>
        <v>0</v>
      </c>
      <c r="P123" s="56" t="n">
        <f aca="false">F123+G123+H123+J123-K123-M123-N123+O123</f>
        <v>90176.5484572645</v>
      </c>
      <c r="Q123" s="56" t="n">
        <f aca="false">IF(OR(E123=1,P123&lt;=0),0,P123)</f>
        <v>90176.5484572645</v>
      </c>
      <c r="R123" s="15" t="n">
        <f aca="false">IF(OR(E123=1,AND(P123&lt;=0,I123&gt;0)),1,0)</f>
        <v>0</v>
      </c>
      <c r="S123" s="15" t="n">
        <f aca="false">IF(L123&gt;0,1,0)</f>
        <v>1</v>
      </c>
    </row>
    <row r="124" customFormat="false" ht="15" hidden="false" customHeight="false" outlineLevel="0" collapsed="false">
      <c r="A124" s="15" t="n">
        <v>123</v>
      </c>
      <c r="B124" s="15" t="n">
        <f aca="false">INT((A124-1)/12)+1</f>
        <v>11</v>
      </c>
      <c r="C124" s="15" t="n">
        <f aca="false">MIN(Inputs!$C$4+B124-1,99)</f>
        <v>84</v>
      </c>
      <c r="D124" s="55" t="n">
        <f aca="false">Inputs!$C$31</f>
        <v>0.08</v>
      </c>
      <c r="E124" s="15" t="n">
        <f aca="false">R123</f>
        <v>0</v>
      </c>
      <c r="F124" s="56" t="n">
        <f aca="false">Q123</f>
        <v>90176.5484572645</v>
      </c>
      <c r="G124" s="56" t="n">
        <f aca="false">IF(AND(MOD(A124-1,12)=0,B124&lt;=Inputs!$C$7,E124=0),Inputs!$C$6,0)</f>
        <v>0</v>
      </c>
      <c r="H124" s="56" t="n">
        <f aca="false">IF(B124=1,G124*Inputs!$C$9,0)</f>
        <v>0</v>
      </c>
      <c r="I124" s="56" t="n">
        <f aca="false">I123+G124</f>
        <v>120000</v>
      </c>
      <c r="J124" s="56" t="n">
        <f aca="false">(F124+G124+H124)*((1+D124)^(1/12)-1)</f>
        <v>580.198627990223</v>
      </c>
      <c r="K124" s="56" t="n">
        <f aca="false">(F124+G124+H124+J124)*(Inputs!$C$14+IF(B124&lt;=10,Inputs!$C$12,Inputs!$C$13))/12</f>
        <v>45.3783735426274</v>
      </c>
      <c r="L124" s="56" t="n">
        <f aca="false">IF(OR(E124=1,A124&lt;=Inputs!$C$15),0,MAX(Inputs!$C$8*I124-(F124+G124+H124+J124-K124),0))</f>
        <v>30488.6312882879</v>
      </c>
      <c r="M124" s="56" t="n">
        <f aca="false">L124*INDEX(Rates!$B$2:$C$101,C124+1,IF(Inputs!$C$5="Male",1,2))/1000/12*Inputs!$C$16</f>
        <v>207.907058193383</v>
      </c>
      <c r="N124" s="56" t="n">
        <f aca="false">IF($V$1=1,MAX(F124+G124+H124+J124-K124-M124,0)*Inputs!$C$22/12,0)</f>
        <v>603.356411023458</v>
      </c>
      <c r="O124" s="56" t="n">
        <f aca="false">IF(AND(MOD(A124,12)=0,B124&gt;=Inputs!$C$18),MAX(F124+G124+H124+J124-K124-M124-N124,0)*Inputs!$C$17,0)</f>
        <v>0</v>
      </c>
      <c r="P124" s="56" t="n">
        <f aca="false">F124+G124+H124+J124-K124-M124-N124+O124</f>
        <v>89900.1052424953</v>
      </c>
      <c r="Q124" s="56" t="n">
        <f aca="false">IF(OR(E124=1,P124&lt;=0),0,P124)</f>
        <v>89900.1052424953</v>
      </c>
      <c r="R124" s="15" t="n">
        <f aca="false">IF(OR(E124=1,AND(P124&lt;=0,I124&gt;0)),1,0)</f>
        <v>0</v>
      </c>
      <c r="S124" s="15" t="n">
        <f aca="false">IF(L124&gt;0,1,0)</f>
        <v>1</v>
      </c>
    </row>
    <row r="125" customFormat="false" ht="15" hidden="false" customHeight="false" outlineLevel="0" collapsed="false">
      <c r="A125" s="15" t="n">
        <v>124</v>
      </c>
      <c r="B125" s="15" t="n">
        <f aca="false">INT((A125-1)/12)+1</f>
        <v>11</v>
      </c>
      <c r="C125" s="15" t="n">
        <f aca="false">MIN(Inputs!$C$4+B125-1,99)</f>
        <v>84</v>
      </c>
      <c r="D125" s="55" t="n">
        <f aca="false">Inputs!$C$31</f>
        <v>0.08</v>
      </c>
      <c r="E125" s="15" t="n">
        <f aca="false">R124</f>
        <v>0</v>
      </c>
      <c r="F125" s="56" t="n">
        <f aca="false">Q124</f>
        <v>89900.1052424953</v>
      </c>
      <c r="G125" s="56" t="n">
        <f aca="false">IF(AND(MOD(A125-1,12)=0,B125&lt;=Inputs!$C$7,E125=0),Inputs!$C$6,0)</f>
        <v>0</v>
      </c>
      <c r="H125" s="56" t="n">
        <f aca="false">IF(B125=1,G125*Inputs!$C$9,0)</f>
        <v>0</v>
      </c>
      <c r="I125" s="56" t="n">
        <f aca="false">I124+G125</f>
        <v>120000</v>
      </c>
      <c r="J125" s="56" t="n">
        <f aca="false">(F125+G125+H125)*((1+D125)^(1/12)-1)</f>
        <v>578.419984022692</v>
      </c>
      <c r="K125" s="56" t="n">
        <f aca="false">(F125+G125+H125+J125)*(Inputs!$C$14+IF(B125&lt;=10,Inputs!$C$12,Inputs!$C$13))/12</f>
        <v>45.239262613259</v>
      </c>
      <c r="L125" s="56" t="n">
        <f aca="false">IF(OR(E125=1,A125&lt;=Inputs!$C$15),0,MAX(Inputs!$C$8*I125-(F125+G125+H125+J125-K125),0))</f>
        <v>30766.7140360953</v>
      </c>
      <c r="M125" s="56" t="n">
        <f aca="false">L125*INDEX(Rates!$B$2:$C$101,C125+1,IF(Inputs!$C$5="Male",1,2))/1000/12*Inputs!$C$16</f>
        <v>209.803350797806</v>
      </c>
      <c r="N125" s="56" t="n">
        <f aca="false">IF($V$1=1,MAX(F125+G125+H125+J125-K125-M125,0)*Inputs!$C$22/12,0)</f>
        <v>601.489884087379</v>
      </c>
      <c r="O125" s="56" t="n">
        <f aca="false">IF(AND(MOD(A125,12)=0,B125&gt;=Inputs!$C$18),MAX(F125+G125+H125+J125-K125-M125-N125,0)*Inputs!$C$17,0)</f>
        <v>0</v>
      </c>
      <c r="P125" s="56" t="n">
        <f aca="false">F125+G125+H125+J125-K125-M125-N125+O125</f>
        <v>89621.9927290195</v>
      </c>
      <c r="Q125" s="56" t="n">
        <f aca="false">IF(OR(E125=1,P125&lt;=0),0,P125)</f>
        <v>89621.9927290195</v>
      </c>
      <c r="R125" s="15" t="n">
        <f aca="false">IF(OR(E125=1,AND(P125&lt;=0,I125&gt;0)),1,0)</f>
        <v>0</v>
      </c>
      <c r="S125" s="15" t="n">
        <f aca="false">IF(L125&gt;0,1,0)</f>
        <v>1</v>
      </c>
    </row>
    <row r="126" customFormat="false" ht="15" hidden="false" customHeight="false" outlineLevel="0" collapsed="false">
      <c r="A126" s="15" t="n">
        <v>125</v>
      </c>
      <c r="B126" s="15" t="n">
        <f aca="false">INT((A126-1)/12)+1</f>
        <v>11</v>
      </c>
      <c r="C126" s="15" t="n">
        <f aca="false">MIN(Inputs!$C$4+B126-1,99)</f>
        <v>84</v>
      </c>
      <c r="D126" s="55" t="n">
        <f aca="false">Inputs!$C$31</f>
        <v>0.08</v>
      </c>
      <c r="E126" s="15" t="n">
        <f aca="false">R125</f>
        <v>0</v>
      </c>
      <c r="F126" s="56" t="n">
        <f aca="false">Q125</f>
        <v>89621.9927290195</v>
      </c>
      <c r="G126" s="56" t="n">
        <f aca="false">IF(AND(MOD(A126-1,12)=0,B126&lt;=Inputs!$C$7,E126=0),Inputs!$C$6,0)</f>
        <v>0</v>
      </c>
      <c r="H126" s="56" t="n">
        <f aca="false">IF(B126=1,G126*Inputs!$C$9,0)</f>
        <v>0</v>
      </c>
      <c r="I126" s="56" t="n">
        <f aca="false">I125+G126</f>
        <v>120000</v>
      </c>
      <c r="J126" s="56" t="n">
        <f aca="false">(F126+G126+H126)*((1+D126)^(1/12)-1)</f>
        <v>576.63059973702</v>
      </c>
      <c r="K126" s="56" t="n">
        <f aca="false">(F126+G126+H126+J126)*(Inputs!$C$14+IF(B126&lt;=10,Inputs!$C$12,Inputs!$C$13))/12</f>
        <v>45.0993116643783</v>
      </c>
      <c r="L126" s="56" t="n">
        <f aca="false">IF(OR(E126=1,A126&lt;=Inputs!$C$15),0,MAX(Inputs!$C$8*I126-(F126+G126+H126+J126-K126),0))</f>
        <v>31046.4759829078</v>
      </c>
      <c r="M126" s="56" t="n">
        <f aca="false">L126*INDEX(Rates!$B$2:$C$101,C126+1,IF(Inputs!$C$5="Male",1,2))/1000/12*Inputs!$C$16</f>
        <v>211.711094140112</v>
      </c>
      <c r="N126" s="56" t="n">
        <f aca="false">IF($V$1=1,MAX(F126+G126+H126+J126-K126-M126,0)*Inputs!$C$22/12,0)</f>
        <v>599.612086153014</v>
      </c>
      <c r="O126" s="56" t="n">
        <f aca="false">IF(AND(MOD(A126,12)=0,B126&gt;=Inputs!$C$18),MAX(F126+G126+H126+J126-K126-M126-N126,0)*Inputs!$C$17,0)</f>
        <v>0</v>
      </c>
      <c r="P126" s="56" t="n">
        <f aca="false">F126+G126+H126+J126-K126-M126-N126+O126</f>
        <v>89342.2008367991</v>
      </c>
      <c r="Q126" s="56" t="n">
        <f aca="false">IF(OR(E126=1,P126&lt;=0),0,P126)</f>
        <v>89342.2008367991</v>
      </c>
      <c r="R126" s="15" t="n">
        <f aca="false">IF(OR(E126=1,AND(P126&lt;=0,I126&gt;0)),1,0)</f>
        <v>0</v>
      </c>
      <c r="S126" s="15" t="n">
        <f aca="false">IF(L126&gt;0,1,0)</f>
        <v>1</v>
      </c>
    </row>
    <row r="127" customFormat="false" ht="15" hidden="false" customHeight="false" outlineLevel="0" collapsed="false">
      <c r="A127" s="15" t="n">
        <v>126</v>
      </c>
      <c r="B127" s="15" t="n">
        <f aca="false">INT((A127-1)/12)+1</f>
        <v>11</v>
      </c>
      <c r="C127" s="15" t="n">
        <f aca="false">MIN(Inputs!$C$4+B127-1,99)</f>
        <v>84</v>
      </c>
      <c r="D127" s="55" t="n">
        <f aca="false">Inputs!$C$31</f>
        <v>0.08</v>
      </c>
      <c r="E127" s="15" t="n">
        <f aca="false">R126</f>
        <v>0</v>
      </c>
      <c r="F127" s="56" t="n">
        <f aca="false">Q126</f>
        <v>89342.2008367991</v>
      </c>
      <c r="G127" s="56" t="n">
        <f aca="false">IF(AND(MOD(A127-1,12)=0,B127&lt;=Inputs!$C$7,E127=0),Inputs!$C$6,0)</f>
        <v>0</v>
      </c>
      <c r="H127" s="56" t="n">
        <f aca="false">IF(B127=1,G127*Inputs!$C$9,0)</f>
        <v>0</v>
      </c>
      <c r="I127" s="56" t="n">
        <f aca="false">I126+G127</f>
        <v>120000</v>
      </c>
      <c r="J127" s="56" t="n">
        <f aca="false">(F127+G127+H127)*((1+D127)^(1/12)-1)</f>
        <v>574.830410277939</v>
      </c>
      <c r="K127" s="56" t="n">
        <f aca="false">(F127+G127+H127+J127)*(Inputs!$C$14+IF(B127&lt;=10,Inputs!$C$12,Inputs!$C$13))/12</f>
        <v>44.9585156235385</v>
      </c>
      <c r="L127" s="56" t="n">
        <f aca="false">IF(OR(E127=1,A127&lt;=Inputs!$C$15),0,MAX(Inputs!$C$8*I127-(F127+G127+H127+J127-K127),0))</f>
        <v>31327.9272685466</v>
      </c>
      <c r="M127" s="56" t="n">
        <f aca="false">L127*INDEX(Rates!$B$2:$C$101,C127+1,IF(Inputs!$C$5="Male",1,2))/1000/12*Inputs!$C$16</f>
        <v>213.63035736543</v>
      </c>
      <c r="N127" s="56" t="n">
        <f aca="false">IF($V$1=1,MAX(F127+G127+H127+J127-K127-M127,0)*Inputs!$C$22/12,0)</f>
        <v>597.722949160587</v>
      </c>
      <c r="O127" s="56" t="n">
        <f aca="false">IF(AND(MOD(A127,12)=0,B127&gt;=Inputs!$C$18),MAX(F127+G127+H127+J127-K127-M127-N127,0)*Inputs!$C$17,0)</f>
        <v>0</v>
      </c>
      <c r="P127" s="56" t="n">
        <f aca="false">F127+G127+H127+J127-K127-M127-N127+O127</f>
        <v>89060.7194249274</v>
      </c>
      <c r="Q127" s="56" t="n">
        <f aca="false">IF(OR(E127=1,P127&lt;=0),0,P127)</f>
        <v>89060.7194249274</v>
      </c>
      <c r="R127" s="15" t="n">
        <f aca="false">IF(OR(E127=1,AND(P127&lt;=0,I127&gt;0)),1,0)</f>
        <v>0</v>
      </c>
      <c r="S127" s="15" t="n">
        <f aca="false">IF(L127&gt;0,1,0)</f>
        <v>1</v>
      </c>
    </row>
    <row r="128" customFormat="false" ht="15" hidden="false" customHeight="false" outlineLevel="0" collapsed="false">
      <c r="A128" s="15" t="n">
        <v>127</v>
      </c>
      <c r="B128" s="15" t="n">
        <f aca="false">INT((A128-1)/12)+1</f>
        <v>11</v>
      </c>
      <c r="C128" s="15" t="n">
        <f aca="false">MIN(Inputs!$C$4+B128-1,99)</f>
        <v>84</v>
      </c>
      <c r="D128" s="55" t="n">
        <f aca="false">Inputs!$C$31</f>
        <v>0.08</v>
      </c>
      <c r="E128" s="15" t="n">
        <f aca="false">R127</f>
        <v>0</v>
      </c>
      <c r="F128" s="56" t="n">
        <f aca="false">Q127</f>
        <v>89060.7194249274</v>
      </c>
      <c r="G128" s="56" t="n">
        <f aca="false">IF(AND(MOD(A128-1,12)=0,B128&lt;=Inputs!$C$7,E128=0),Inputs!$C$6,0)</f>
        <v>0</v>
      </c>
      <c r="H128" s="56" t="n">
        <f aca="false">IF(B128=1,G128*Inputs!$C$9,0)</f>
        <v>0</v>
      </c>
      <c r="I128" s="56" t="n">
        <f aca="false">I127+G128</f>
        <v>120000</v>
      </c>
      <c r="J128" s="56" t="n">
        <f aca="false">(F128+G128+H128)*((1+D128)^(1/12)-1)</f>
        <v>573.019350398551</v>
      </c>
      <c r="K128" s="56" t="n">
        <f aca="false">(F128+G128+H128+J128)*(Inputs!$C$14+IF(B128&lt;=10,Inputs!$C$12,Inputs!$C$13))/12</f>
        <v>44.816869387663</v>
      </c>
      <c r="L128" s="56" t="n">
        <f aca="false">IF(OR(E128=1,A128&lt;=Inputs!$C$15),0,MAX(Inputs!$C$8*I128-(F128+G128+H128+J128-K128),0))</f>
        <v>31611.0780940617</v>
      </c>
      <c r="M128" s="56" t="n">
        <f aca="false">L128*INDEX(Rates!$B$2:$C$101,C128+1,IF(Inputs!$C$5="Male",1,2))/1000/12*Inputs!$C$16</f>
        <v>215.561210036422</v>
      </c>
      <c r="N128" s="56" t="n">
        <f aca="false">IF($V$1=1,MAX(F128+G128+H128+J128-K128-M128,0)*Inputs!$C$22/12,0)</f>
        <v>595.822404639346</v>
      </c>
      <c r="O128" s="56" t="n">
        <f aca="false">IF(AND(MOD(A128,12)=0,B128&gt;=Inputs!$C$18),MAX(F128+G128+H128+J128-K128-M128-N128,0)*Inputs!$C$17,0)</f>
        <v>0</v>
      </c>
      <c r="P128" s="56" t="n">
        <f aca="false">F128+G128+H128+J128-K128-M128-N128+O128</f>
        <v>88777.5382912626</v>
      </c>
      <c r="Q128" s="56" t="n">
        <f aca="false">IF(OR(E128=1,P128&lt;=0),0,P128)</f>
        <v>88777.5382912626</v>
      </c>
      <c r="R128" s="15" t="n">
        <f aca="false">IF(OR(E128=1,AND(P128&lt;=0,I128&gt;0)),1,0)</f>
        <v>0</v>
      </c>
      <c r="S128" s="15" t="n">
        <f aca="false">IF(L128&gt;0,1,0)</f>
        <v>1</v>
      </c>
    </row>
    <row r="129" customFormat="false" ht="15" hidden="false" customHeight="false" outlineLevel="0" collapsed="false">
      <c r="A129" s="15" t="n">
        <v>128</v>
      </c>
      <c r="B129" s="15" t="n">
        <f aca="false">INT((A129-1)/12)+1</f>
        <v>11</v>
      </c>
      <c r="C129" s="15" t="n">
        <f aca="false">MIN(Inputs!$C$4+B129-1,99)</f>
        <v>84</v>
      </c>
      <c r="D129" s="55" t="n">
        <f aca="false">Inputs!$C$31</f>
        <v>0.08</v>
      </c>
      <c r="E129" s="15" t="n">
        <f aca="false">R128</f>
        <v>0</v>
      </c>
      <c r="F129" s="56" t="n">
        <f aca="false">Q128</f>
        <v>88777.5382912626</v>
      </c>
      <c r="G129" s="56" t="n">
        <f aca="false">IF(AND(MOD(A129-1,12)=0,B129&lt;=Inputs!$C$7,E129=0),Inputs!$C$6,0)</f>
        <v>0</v>
      </c>
      <c r="H129" s="56" t="n">
        <f aca="false">IF(B129=1,G129*Inputs!$C$9,0)</f>
        <v>0</v>
      </c>
      <c r="I129" s="56" t="n">
        <f aca="false">I128+G129</f>
        <v>120000</v>
      </c>
      <c r="J129" s="56" t="n">
        <f aca="false">(F129+G129+H129)*((1+D129)^(1/12)-1)</f>
        <v>571.197354457966</v>
      </c>
      <c r="K129" s="56" t="n">
        <f aca="false">(F129+G129+H129+J129)*(Inputs!$C$14+IF(B129&lt;=10,Inputs!$C$12,Inputs!$C$13))/12</f>
        <v>44.6743678228603</v>
      </c>
      <c r="L129" s="56" t="n">
        <f aca="false">IF(OR(E129=1,A129&lt;=Inputs!$C$15),0,MAX(Inputs!$C$8*I129-(F129+G129+H129+J129-K129),0))</f>
        <v>31895.9387221024</v>
      </c>
      <c r="M129" s="56" t="n">
        <f aca="false">L129*INDEX(Rates!$B$2:$C$101,C129+1,IF(Inputs!$C$5="Male",1,2))/1000/12*Inputs!$C$16</f>
        <v>217.503722135803</v>
      </c>
      <c r="N129" s="56" t="n">
        <f aca="false">IF($V$1=1,MAX(F129+G129+H129+J129-K129-M129,0)*Inputs!$C$22/12,0)</f>
        <v>593.910383705079</v>
      </c>
      <c r="O129" s="56" t="n">
        <f aca="false">IF(AND(MOD(A129,12)=0,B129&gt;=Inputs!$C$18),MAX(F129+G129+H129+J129-K129-M129-N129,0)*Inputs!$C$17,0)</f>
        <v>0</v>
      </c>
      <c r="P129" s="56" t="n">
        <f aca="false">F129+G129+H129+J129-K129-M129-N129+O129</f>
        <v>88492.6471720568</v>
      </c>
      <c r="Q129" s="56" t="n">
        <f aca="false">IF(OR(E129=1,P129&lt;=0),0,P129)</f>
        <v>88492.6471720568</v>
      </c>
      <c r="R129" s="15" t="n">
        <f aca="false">IF(OR(E129=1,AND(P129&lt;=0,I129&gt;0)),1,0)</f>
        <v>0</v>
      </c>
      <c r="S129" s="15" t="n">
        <f aca="false">IF(L129&gt;0,1,0)</f>
        <v>1</v>
      </c>
    </row>
    <row r="130" customFormat="false" ht="15" hidden="false" customHeight="false" outlineLevel="0" collapsed="false">
      <c r="A130" s="15" t="n">
        <v>129</v>
      </c>
      <c r="B130" s="15" t="n">
        <f aca="false">INT((A130-1)/12)+1</f>
        <v>11</v>
      </c>
      <c r="C130" s="15" t="n">
        <f aca="false">MIN(Inputs!$C$4+B130-1,99)</f>
        <v>84</v>
      </c>
      <c r="D130" s="55" t="n">
        <f aca="false">Inputs!$C$31</f>
        <v>0.08</v>
      </c>
      <c r="E130" s="15" t="n">
        <f aca="false">R129</f>
        <v>0</v>
      </c>
      <c r="F130" s="56" t="n">
        <f aca="false">Q129</f>
        <v>88492.6471720568</v>
      </c>
      <c r="G130" s="56" t="n">
        <f aca="false">IF(AND(MOD(A130-1,12)=0,B130&lt;=Inputs!$C$7,E130=0),Inputs!$C$6,0)</f>
        <v>0</v>
      </c>
      <c r="H130" s="56" t="n">
        <f aca="false">IF(B130=1,G130*Inputs!$C$9,0)</f>
        <v>0</v>
      </c>
      <c r="I130" s="56" t="n">
        <f aca="false">I129+G130</f>
        <v>120000</v>
      </c>
      <c r="J130" s="56" t="n">
        <f aca="false">(F130+G130+H130)*((1+D130)^(1/12)-1)</f>
        <v>569.364356418923</v>
      </c>
      <c r="K130" s="56" t="n">
        <f aca="false">(F130+G130+H130+J130)*(Inputs!$C$14+IF(B130&lt;=10,Inputs!$C$12,Inputs!$C$13))/12</f>
        <v>44.5310057642379</v>
      </c>
      <c r="L130" s="56" t="n">
        <f aca="false">IF(OR(E130=1,A130&lt;=Inputs!$C$15),0,MAX(Inputs!$C$8*I130-(F130+G130+H130+J130-K130),0))</f>
        <v>32182.5194772885</v>
      </c>
      <c r="M130" s="56" t="n">
        <f aca="false">L130*INDEX(Rates!$B$2:$C$101,C130+1,IF(Inputs!$C$5="Male",1,2))/1000/12*Inputs!$C$16</f>
        <v>219.457964068877</v>
      </c>
      <c r="N130" s="56" t="n">
        <f aca="false">IF($V$1=1,MAX(F130+G130+H130+J130-K130-M130,0)*Inputs!$C$22/12,0)</f>
        <v>591.986817057617</v>
      </c>
      <c r="O130" s="56" t="n">
        <f aca="false">IF(AND(MOD(A130,12)=0,B130&gt;=Inputs!$C$18),MAX(F130+G130+H130+J130-K130-M130-N130,0)*Inputs!$C$17,0)</f>
        <v>0</v>
      </c>
      <c r="P130" s="56" t="n">
        <f aca="false">F130+G130+H130+J130-K130-M130-N130+O130</f>
        <v>88206.035741585</v>
      </c>
      <c r="Q130" s="56" t="n">
        <f aca="false">IF(OR(E130=1,P130&lt;=0),0,P130)</f>
        <v>88206.035741585</v>
      </c>
      <c r="R130" s="15" t="n">
        <f aca="false">IF(OR(E130=1,AND(P130&lt;=0,I130&gt;0)),1,0)</f>
        <v>0</v>
      </c>
      <c r="S130" s="15" t="n">
        <f aca="false">IF(L130&gt;0,1,0)</f>
        <v>1</v>
      </c>
    </row>
    <row r="131" customFormat="false" ht="15" hidden="false" customHeight="false" outlineLevel="0" collapsed="false">
      <c r="A131" s="15" t="n">
        <v>130</v>
      </c>
      <c r="B131" s="15" t="n">
        <f aca="false">INT((A131-1)/12)+1</f>
        <v>11</v>
      </c>
      <c r="C131" s="15" t="n">
        <f aca="false">MIN(Inputs!$C$4+B131-1,99)</f>
        <v>84</v>
      </c>
      <c r="D131" s="55" t="n">
        <f aca="false">Inputs!$C$31</f>
        <v>0.08</v>
      </c>
      <c r="E131" s="15" t="n">
        <f aca="false">R130</f>
        <v>0</v>
      </c>
      <c r="F131" s="56" t="n">
        <f aca="false">Q130</f>
        <v>88206.035741585</v>
      </c>
      <c r="G131" s="56" t="n">
        <f aca="false">IF(AND(MOD(A131-1,12)=0,B131&lt;=Inputs!$C$7,E131=0),Inputs!$C$6,0)</f>
        <v>0</v>
      </c>
      <c r="H131" s="56" t="n">
        <f aca="false">IF(B131=1,G131*Inputs!$C$9,0)</f>
        <v>0</v>
      </c>
      <c r="I131" s="56" t="n">
        <f aca="false">I130+G131</f>
        <v>120000</v>
      </c>
      <c r="J131" s="56" t="n">
        <f aca="false">(F131+G131+H131)*((1+D131)^(1/12)-1)</f>
        <v>567.520289845396</v>
      </c>
      <c r="K131" s="56" t="n">
        <f aca="false">(F131+G131+H131+J131)*(Inputs!$C$14+IF(B131&lt;=10,Inputs!$C$12,Inputs!$C$13))/12</f>
        <v>44.3867780157152</v>
      </c>
      <c r="L131" s="56" t="n">
        <f aca="false">IF(OR(E131=1,A131&lt;=Inputs!$C$15),0,MAX(Inputs!$C$8*I131-(F131+G131+H131+J131-K131),0))</f>
        <v>32470.8307465854</v>
      </c>
      <c r="M131" s="56" t="n">
        <f aca="false">L131*INDEX(Rates!$B$2:$C$101,C131+1,IF(Inputs!$C$5="Male",1,2))/1000/12*Inputs!$C$16</f>
        <v>221.42400666609</v>
      </c>
      <c r="N131" s="56" t="n">
        <f aca="false">IF($V$1=1,MAX(F131+G131+H131+J131-K131-M131,0)*Inputs!$C$22/12,0)</f>
        <v>590.051634978324</v>
      </c>
      <c r="O131" s="56" t="n">
        <f aca="false">IF(AND(MOD(A131,12)=0,B131&gt;=Inputs!$C$18),MAX(F131+G131+H131+J131-K131-M131-N131,0)*Inputs!$C$17,0)</f>
        <v>0</v>
      </c>
      <c r="P131" s="56" t="n">
        <f aca="false">F131+G131+H131+J131-K131-M131-N131+O131</f>
        <v>87917.6936117702</v>
      </c>
      <c r="Q131" s="56" t="n">
        <f aca="false">IF(OR(E131=1,P131&lt;=0),0,P131)</f>
        <v>87917.6936117702</v>
      </c>
      <c r="R131" s="15" t="n">
        <f aca="false">IF(OR(E131=1,AND(P131&lt;=0,I131&gt;0)),1,0)</f>
        <v>0</v>
      </c>
      <c r="S131" s="15" t="n">
        <f aca="false">IF(L131&gt;0,1,0)</f>
        <v>1</v>
      </c>
    </row>
    <row r="132" customFormat="false" ht="15" hidden="false" customHeight="false" outlineLevel="0" collapsed="false">
      <c r="A132" s="15" t="n">
        <v>131</v>
      </c>
      <c r="B132" s="15" t="n">
        <f aca="false">INT((A132-1)/12)+1</f>
        <v>11</v>
      </c>
      <c r="C132" s="15" t="n">
        <f aca="false">MIN(Inputs!$C$4+B132-1,99)</f>
        <v>84</v>
      </c>
      <c r="D132" s="55" t="n">
        <f aca="false">Inputs!$C$31</f>
        <v>0.08</v>
      </c>
      <c r="E132" s="15" t="n">
        <f aca="false">R131</f>
        <v>0</v>
      </c>
      <c r="F132" s="56" t="n">
        <f aca="false">Q131</f>
        <v>87917.6936117702</v>
      </c>
      <c r="G132" s="56" t="n">
        <f aca="false">IF(AND(MOD(A132-1,12)=0,B132&lt;=Inputs!$C$7,E132=0),Inputs!$C$6,0)</f>
        <v>0</v>
      </c>
      <c r="H132" s="56" t="n">
        <f aca="false">IF(B132=1,G132*Inputs!$C$9,0)</f>
        <v>0</v>
      </c>
      <c r="I132" s="56" t="n">
        <f aca="false">I131+G132</f>
        <v>120000</v>
      </c>
      <c r="J132" s="56" t="n">
        <f aca="false">(F132+G132+H132)*((1+D132)^(1/12)-1)</f>
        <v>565.665087900186</v>
      </c>
      <c r="K132" s="56" t="n">
        <f aca="false">(F132+G132+H132+J132)*(Inputs!$C$14+IF(B132&lt;=10,Inputs!$C$12,Inputs!$C$13))/12</f>
        <v>44.2416793498352</v>
      </c>
      <c r="L132" s="56" t="n">
        <f aca="false">IF(OR(E132=1,A132&lt;=Inputs!$C$15),0,MAX(Inputs!$C$8*I132-(F132+G132+H132+J132-K132),0))</f>
        <v>32760.8829796794</v>
      </c>
      <c r="M132" s="56" t="n">
        <f aca="false">L132*INDEX(Rates!$B$2:$C$101,C132+1,IF(Inputs!$C$5="Male",1,2))/1000/12*Inputs!$C$16</f>
        <v>223.401921185597</v>
      </c>
      <c r="N132" s="56" t="n">
        <f aca="false">IF($V$1=1,MAX(F132+G132+H132+J132-K132-M132,0)*Inputs!$C$22/12,0)</f>
        <v>588.104767327567</v>
      </c>
      <c r="O132" s="56" t="n">
        <f aca="false">IF(AND(MOD(A132,12)=0,B132&gt;=Inputs!$C$18),MAX(F132+G132+H132+J132-K132-M132-N132,0)*Inputs!$C$17,0)</f>
        <v>0</v>
      </c>
      <c r="P132" s="56" t="n">
        <f aca="false">F132+G132+H132+J132-K132-M132-N132+O132</f>
        <v>87627.6103318074</v>
      </c>
      <c r="Q132" s="56" t="n">
        <f aca="false">IF(OR(E132=1,P132&lt;=0),0,P132)</f>
        <v>87627.6103318074</v>
      </c>
      <c r="R132" s="15" t="n">
        <f aca="false">IF(OR(E132=1,AND(P132&lt;=0,I132&gt;0)),1,0)</f>
        <v>0</v>
      </c>
      <c r="S132" s="15" t="n">
        <f aca="false">IF(L132&gt;0,1,0)</f>
        <v>1</v>
      </c>
    </row>
    <row r="133" customFormat="false" ht="15" hidden="false" customHeight="false" outlineLevel="0" collapsed="false">
      <c r="A133" s="15" t="n">
        <v>132</v>
      </c>
      <c r="B133" s="15" t="n">
        <f aca="false">INT((A133-1)/12)+1</f>
        <v>11</v>
      </c>
      <c r="C133" s="15" t="n">
        <f aca="false">MIN(Inputs!$C$4+B133-1,99)</f>
        <v>84</v>
      </c>
      <c r="D133" s="55" t="n">
        <f aca="false">Inputs!$C$31</f>
        <v>0.08</v>
      </c>
      <c r="E133" s="15" t="n">
        <f aca="false">R132</f>
        <v>0</v>
      </c>
      <c r="F133" s="56" t="n">
        <f aca="false">Q132</f>
        <v>87627.6103318074</v>
      </c>
      <c r="G133" s="56" t="n">
        <f aca="false">IF(AND(MOD(A133-1,12)=0,B133&lt;=Inputs!$C$7,E133=0),Inputs!$C$6,0)</f>
        <v>0</v>
      </c>
      <c r="H133" s="56" t="n">
        <f aca="false">IF(B133=1,G133*Inputs!$C$9,0)</f>
        <v>0</v>
      </c>
      <c r="I133" s="56" t="n">
        <f aca="false">I132+G133</f>
        <v>120000</v>
      </c>
      <c r="J133" s="56" t="n">
        <f aca="false">(F133+G133+H133)*((1+D133)^(1/12)-1)</f>
        <v>563.798683342497</v>
      </c>
      <c r="K133" s="56" t="n">
        <f aca="false">(F133+G133+H133+J133)*(Inputs!$C$14+IF(B133&lt;=10,Inputs!$C$12,Inputs!$C$13))/12</f>
        <v>44.095704507575</v>
      </c>
      <c r="L133" s="56" t="n">
        <f aca="false">IF(OR(E133=1,A133&lt;=Inputs!$C$15),0,MAX(Inputs!$C$8*I133-(F133+G133+H133+J133-K133),0))</f>
        <v>33052.6866893577</v>
      </c>
      <c r="M133" s="56" t="n">
        <f aca="false">L133*INDEX(Rates!$B$2:$C$101,C133+1,IF(Inputs!$C$5="Male",1,2))/1000/12*Inputs!$C$16</f>
        <v>225.391779315845</v>
      </c>
      <c r="N133" s="56" t="n">
        <f aca="false">IF($V$1=1,MAX(F133+G133+H133+J133-K133-M133,0)*Inputs!$C$22/12,0)</f>
        <v>586.146143542177</v>
      </c>
      <c r="O133" s="56" t="n">
        <f aca="false">IF(AND(MOD(A133,12)=0,B133&gt;=Inputs!$C$18),MAX(F133+G133+H133+J133-K133-M133-N133,0)*Inputs!$C$17,0)</f>
        <v>436.678876938922</v>
      </c>
      <c r="P133" s="56" t="n">
        <f aca="false">F133+G133+H133+J133-K133-M133-N133+O133</f>
        <v>87772.4542647232</v>
      </c>
      <c r="Q133" s="56" t="n">
        <f aca="false">IF(OR(E133=1,P133&lt;=0),0,P133)</f>
        <v>87772.4542647232</v>
      </c>
      <c r="R133" s="15" t="n">
        <f aca="false">IF(OR(E133=1,AND(P133&lt;=0,I133&gt;0)),1,0)</f>
        <v>0</v>
      </c>
      <c r="S133" s="15" t="n">
        <f aca="false">IF(L133&gt;0,1,0)</f>
        <v>1</v>
      </c>
    </row>
    <row r="134" customFormat="false" ht="15" hidden="false" customHeight="false" outlineLevel="0" collapsed="false">
      <c r="A134" s="15" t="n">
        <v>133</v>
      </c>
      <c r="B134" s="15" t="n">
        <f aca="false">INT((A134-1)/12)+1</f>
        <v>12</v>
      </c>
      <c r="C134" s="15" t="n">
        <f aca="false">MIN(Inputs!$C$4+B134-1,99)</f>
        <v>85</v>
      </c>
      <c r="D134" s="55" t="n">
        <f aca="false">Inputs!$C$31</f>
        <v>0.08</v>
      </c>
      <c r="E134" s="15" t="n">
        <f aca="false">R133</f>
        <v>0</v>
      </c>
      <c r="F134" s="56" t="n">
        <f aca="false">Q133</f>
        <v>87772.4542647232</v>
      </c>
      <c r="G134" s="56" t="n">
        <f aca="false">IF(AND(MOD(A134-1,12)=0,B134&lt;=Inputs!$C$7,E134=0),Inputs!$C$6,0)</f>
        <v>0</v>
      </c>
      <c r="H134" s="56" t="n">
        <f aca="false">IF(B134=1,G134*Inputs!$C$9,0)</f>
        <v>0</v>
      </c>
      <c r="I134" s="56" t="n">
        <f aca="false">I133+G134</f>
        <v>120000</v>
      </c>
      <c r="J134" s="56" t="n">
        <f aca="false">(F134+G134+H134)*((1+D134)^(1/12)-1)</f>
        <v>564.730613568128</v>
      </c>
      <c r="K134" s="56" t="n">
        <f aca="false">(F134+G134+H134+J134)*(Inputs!$C$14+IF(B134&lt;=10,Inputs!$C$12,Inputs!$C$13))/12</f>
        <v>44.1685924391457</v>
      </c>
      <c r="L134" s="56" t="n">
        <f aca="false">IF(OR(E134=1,A134&lt;=Inputs!$C$15),0,MAX(Inputs!$C$8*I134-(F134+G134+H134+J134-K134),0))</f>
        <v>32906.9837141478</v>
      </c>
      <c r="M134" s="56" t="n">
        <f aca="false">L134*INDEX(Rates!$B$2:$C$101,C134+1,IF(Inputs!$C$5="Male",1,2))/1000/12*Inputs!$C$16</f>
        <v>245.70547839897</v>
      </c>
      <c r="N134" s="56" t="n">
        <f aca="false">IF($V$1=1,MAX(F134+G134+H134+J134-K134-M134,0)*Inputs!$C$22/12,0)</f>
        <v>586.982072049688</v>
      </c>
      <c r="O134" s="56" t="n">
        <f aca="false">IF(AND(MOD(A134,12)=0,B134&gt;=Inputs!$C$18),MAX(F134+G134+H134+J134-K134-M134-N134,0)*Inputs!$C$17,0)</f>
        <v>0</v>
      </c>
      <c r="P134" s="56" t="n">
        <f aca="false">F134+G134+H134+J134-K134-M134-N134+O134</f>
        <v>87460.3287354035</v>
      </c>
      <c r="Q134" s="56" t="n">
        <f aca="false">IF(OR(E134=1,P134&lt;=0),0,P134)</f>
        <v>87460.3287354035</v>
      </c>
      <c r="R134" s="15" t="n">
        <f aca="false">IF(OR(E134=1,AND(P134&lt;=0,I134&gt;0)),1,0)</f>
        <v>0</v>
      </c>
      <c r="S134" s="15" t="n">
        <f aca="false">IF(L134&gt;0,1,0)</f>
        <v>1</v>
      </c>
    </row>
    <row r="135" customFormat="false" ht="15" hidden="false" customHeight="false" outlineLevel="0" collapsed="false">
      <c r="A135" s="15" t="n">
        <v>134</v>
      </c>
      <c r="B135" s="15" t="n">
        <f aca="false">INT((A135-1)/12)+1</f>
        <v>12</v>
      </c>
      <c r="C135" s="15" t="n">
        <f aca="false">MIN(Inputs!$C$4+B135-1,99)</f>
        <v>85</v>
      </c>
      <c r="D135" s="55" t="n">
        <f aca="false">Inputs!$C$31</f>
        <v>0.08</v>
      </c>
      <c r="E135" s="15" t="n">
        <f aca="false">R134</f>
        <v>0</v>
      </c>
      <c r="F135" s="56" t="n">
        <f aca="false">Q134</f>
        <v>87460.3287354035</v>
      </c>
      <c r="G135" s="56" t="n">
        <f aca="false">IF(AND(MOD(A135-1,12)=0,B135&lt;=Inputs!$C$7,E135=0),Inputs!$C$6,0)</f>
        <v>0</v>
      </c>
      <c r="H135" s="56" t="n">
        <f aca="false">IF(B135=1,G135*Inputs!$C$9,0)</f>
        <v>0</v>
      </c>
      <c r="I135" s="56" t="n">
        <f aca="false">I134+G135</f>
        <v>120000</v>
      </c>
      <c r="J135" s="56" t="n">
        <f aca="false">(F135+G135+H135)*((1+D135)^(1/12)-1)</f>
        <v>562.722388514385</v>
      </c>
      <c r="K135" s="56" t="n">
        <f aca="false">(F135+G135+H135+J135)*(Inputs!$C$14+IF(B135&lt;=10,Inputs!$C$12,Inputs!$C$13))/12</f>
        <v>44.011525561959</v>
      </c>
      <c r="L135" s="56" t="n">
        <f aca="false">IF(OR(E135=1,A135&lt;=Inputs!$C$15),0,MAX(Inputs!$C$8*I135-(F135+G135+H135+J135-K135),0))</f>
        <v>33220.960401644</v>
      </c>
      <c r="M135" s="56" t="n">
        <f aca="false">L135*INDEX(Rates!$B$2:$C$101,C135+1,IF(Inputs!$C$5="Male",1,2))/1000/12*Inputs!$C$16</f>
        <v>248.049837665609</v>
      </c>
      <c r="N135" s="56" t="n">
        <f aca="false">IF($V$1=1,MAX(F135+G135+H135+J135-K135-M135,0)*Inputs!$C$22/12,0)</f>
        <v>584.873265071269</v>
      </c>
      <c r="O135" s="56" t="n">
        <f aca="false">IF(AND(MOD(A135,12)=0,B135&gt;=Inputs!$C$18),MAX(F135+G135+H135+J135-K135-M135-N135,0)*Inputs!$C$17,0)</f>
        <v>0</v>
      </c>
      <c r="P135" s="56" t="n">
        <f aca="false">F135+G135+H135+J135-K135-M135-N135+O135</f>
        <v>87146.1164956191</v>
      </c>
      <c r="Q135" s="56" t="n">
        <f aca="false">IF(OR(E135=1,P135&lt;=0),0,P135)</f>
        <v>87146.1164956191</v>
      </c>
      <c r="R135" s="15" t="n">
        <f aca="false">IF(OR(E135=1,AND(P135&lt;=0,I135&gt;0)),1,0)</f>
        <v>0</v>
      </c>
      <c r="S135" s="15" t="n">
        <f aca="false">IF(L135&gt;0,1,0)</f>
        <v>1</v>
      </c>
    </row>
    <row r="136" customFormat="false" ht="15" hidden="false" customHeight="false" outlineLevel="0" collapsed="false">
      <c r="A136" s="15" t="n">
        <v>135</v>
      </c>
      <c r="B136" s="15" t="n">
        <f aca="false">INT((A136-1)/12)+1</f>
        <v>12</v>
      </c>
      <c r="C136" s="15" t="n">
        <f aca="false">MIN(Inputs!$C$4+B136-1,99)</f>
        <v>85</v>
      </c>
      <c r="D136" s="55" t="n">
        <f aca="false">Inputs!$C$31</f>
        <v>0.08</v>
      </c>
      <c r="E136" s="15" t="n">
        <f aca="false">R135</f>
        <v>0</v>
      </c>
      <c r="F136" s="56" t="n">
        <f aca="false">Q135</f>
        <v>87146.1164956191</v>
      </c>
      <c r="G136" s="56" t="n">
        <f aca="false">IF(AND(MOD(A136-1,12)=0,B136&lt;=Inputs!$C$7,E136=0),Inputs!$C$6,0)</f>
        <v>0</v>
      </c>
      <c r="H136" s="56" t="n">
        <f aca="false">IF(B136=1,G136*Inputs!$C$9,0)</f>
        <v>0</v>
      </c>
      <c r="I136" s="56" t="n">
        <f aca="false">I135+G136</f>
        <v>120000</v>
      </c>
      <c r="J136" s="56" t="n">
        <f aca="false">(F136+G136+H136)*((1+D136)^(1/12)-1)</f>
        <v>560.70073750268</v>
      </c>
      <c r="K136" s="56" t="n">
        <f aca="false">(F136+G136+H136+J136)*(Inputs!$C$14+IF(B136&lt;=10,Inputs!$C$12,Inputs!$C$13))/12</f>
        <v>43.8534086165609</v>
      </c>
      <c r="L136" s="56" t="n">
        <f aca="false">IF(OR(E136=1,A136&lt;=Inputs!$C$15),0,MAX(Inputs!$C$8*I136-(F136+G136+H136+J136-K136),0))</f>
        <v>33537.0361754948</v>
      </c>
      <c r="M136" s="56" t="n">
        <f aca="false">L136*INDEX(Rates!$B$2:$C$101,C136+1,IF(Inputs!$C$5="Male",1,2))/1000/12*Inputs!$C$16</f>
        <v>250.409870110361</v>
      </c>
      <c r="N136" s="56" t="n">
        <f aca="false">IF($V$1=1,MAX(F136+G136+H136+J136-K136-M136,0)*Inputs!$C$22/12,0)</f>
        <v>582.750359695966</v>
      </c>
      <c r="O136" s="56" t="n">
        <f aca="false">IF(AND(MOD(A136,12)=0,B136&gt;=Inputs!$C$18),MAX(F136+G136+H136+J136-K136-M136-N136,0)*Inputs!$C$17,0)</f>
        <v>0</v>
      </c>
      <c r="P136" s="56" t="n">
        <f aca="false">F136+G136+H136+J136-K136-M136-N136+O136</f>
        <v>86829.8035946989</v>
      </c>
      <c r="Q136" s="56" t="n">
        <f aca="false">IF(OR(E136=1,P136&lt;=0),0,P136)</f>
        <v>86829.8035946989</v>
      </c>
      <c r="R136" s="15" t="n">
        <f aca="false">IF(OR(E136=1,AND(P136&lt;=0,I136&gt;0)),1,0)</f>
        <v>0</v>
      </c>
      <c r="S136" s="15" t="n">
        <f aca="false">IF(L136&gt;0,1,0)</f>
        <v>1</v>
      </c>
    </row>
    <row r="137" customFormat="false" ht="15" hidden="false" customHeight="false" outlineLevel="0" collapsed="false">
      <c r="A137" s="15" t="n">
        <v>136</v>
      </c>
      <c r="B137" s="15" t="n">
        <f aca="false">INT((A137-1)/12)+1</f>
        <v>12</v>
      </c>
      <c r="C137" s="15" t="n">
        <f aca="false">MIN(Inputs!$C$4+B137-1,99)</f>
        <v>85</v>
      </c>
      <c r="D137" s="55" t="n">
        <f aca="false">Inputs!$C$31</f>
        <v>0.08</v>
      </c>
      <c r="E137" s="15" t="n">
        <f aca="false">R136</f>
        <v>0</v>
      </c>
      <c r="F137" s="56" t="n">
        <f aca="false">Q136</f>
        <v>86829.8035946989</v>
      </c>
      <c r="G137" s="56" t="n">
        <f aca="false">IF(AND(MOD(A137-1,12)=0,B137&lt;=Inputs!$C$7,E137=0),Inputs!$C$6,0)</f>
        <v>0</v>
      </c>
      <c r="H137" s="56" t="n">
        <f aca="false">IF(B137=1,G137*Inputs!$C$9,0)</f>
        <v>0</v>
      </c>
      <c r="I137" s="56" t="n">
        <f aca="false">I136+G137</f>
        <v>120000</v>
      </c>
      <c r="J137" s="56" t="n">
        <f aca="false">(F137+G137+H137)*((1+D137)^(1/12)-1)</f>
        <v>558.665570773977</v>
      </c>
      <c r="K137" s="56" t="n">
        <f aca="false">(F137+G137+H137+J137)*(Inputs!$C$14+IF(B137&lt;=10,Inputs!$C$12,Inputs!$C$13))/12</f>
        <v>43.6942345827364</v>
      </c>
      <c r="L137" s="56" t="n">
        <f aca="false">IF(OR(E137=1,A137&lt;=Inputs!$C$15),0,MAX(Inputs!$C$8*I137-(F137+G137+H137+J137-K137),0))</f>
        <v>33855.2250691099</v>
      </c>
      <c r="M137" s="56" t="n">
        <f aca="false">L137*INDEX(Rates!$B$2:$C$101,C137+1,IF(Inputs!$C$5="Male",1,2))/1000/12*Inputs!$C$16</f>
        <v>252.78568051602</v>
      </c>
      <c r="N137" s="56" t="n">
        <f aca="false">IF($V$1=1,MAX(F137+G137+H137+J137-K137-M137,0)*Inputs!$C$22/12,0)</f>
        <v>580.613261669161</v>
      </c>
      <c r="O137" s="56" t="n">
        <f aca="false">IF(AND(MOD(A137,12)=0,B137&gt;=Inputs!$C$18),MAX(F137+G137+H137+J137-K137-M137-N137,0)*Inputs!$C$17,0)</f>
        <v>0</v>
      </c>
      <c r="P137" s="56" t="n">
        <f aca="false">F137+G137+H137+J137-K137-M137-N137+O137</f>
        <v>86511.3759887049</v>
      </c>
      <c r="Q137" s="56" t="n">
        <f aca="false">IF(OR(E137=1,P137&lt;=0),0,P137)</f>
        <v>86511.3759887049</v>
      </c>
      <c r="R137" s="15" t="n">
        <f aca="false">IF(OR(E137=1,AND(P137&lt;=0,I137&gt;0)),1,0)</f>
        <v>0</v>
      </c>
      <c r="S137" s="15" t="n">
        <f aca="false">IF(L137&gt;0,1,0)</f>
        <v>1</v>
      </c>
    </row>
    <row r="138" customFormat="false" ht="15" hidden="false" customHeight="false" outlineLevel="0" collapsed="false">
      <c r="A138" s="15" t="n">
        <v>137</v>
      </c>
      <c r="B138" s="15" t="n">
        <f aca="false">INT((A138-1)/12)+1</f>
        <v>12</v>
      </c>
      <c r="C138" s="15" t="n">
        <f aca="false">MIN(Inputs!$C$4+B138-1,99)</f>
        <v>85</v>
      </c>
      <c r="D138" s="55" t="n">
        <f aca="false">Inputs!$C$31</f>
        <v>0.08</v>
      </c>
      <c r="E138" s="15" t="n">
        <f aca="false">R137</f>
        <v>0</v>
      </c>
      <c r="F138" s="56" t="n">
        <f aca="false">Q137</f>
        <v>86511.3759887049</v>
      </c>
      <c r="G138" s="56" t="n">
        <f aca="false">IF(AND(MOD(A138-1,12)=0,B138&lt;=Inputs!$C$7,E138=0),Inputs!$C$6,0)</f>
        <v>0</v>
      </c>
      <c r="H138" s="56" t="n">
        <f aca="false">IF(B138=1,G138*Inputs!$C$9,0)</f>
        <v>0</v>
      </c>
      <c r="I138" s="56" t="n">
        <f aca="false">I137+G138</f>
        <v>120000</v>
      </c>
      <c r="J138" s="56" t="n">
        <f aca="false">(F138+G138+H138)*((1+D138)^(1/12)-1)</f>
        <v>556.616797969155</v>
      </c>
      <c r="K138" s="56" t="n">
        <f aca="false">(F138+G138+H138+J138)*(Inputs!$C$14+IF(B138&lt;=10,Inputs!$C$12,Inputs!$C$13))/12</f>
        <v>43.533996393337</v>
      </c>
      <c r="L138" s="56" t="n">
        <f aca="false">IF(OR(E138=1,A138&lt;=Inputs!$C$15),0,MAX(Inputs!$C$8*I138-(F138+G138+H138+J138-K138),0))</f>
        <v>34175.5412097193</v>
      </c>
      <c r="M138" s="56" t="n">
        <f aca="false">L138*INDEX(Rates!$B$2:$C$101,C138+1,IF(Inputs!$C$5="Male",1,2))/1000/12*Inputs!$C$16</f>
        <v>255.177374365904</v>
      </c>
      <c r="N138" s="56" t="n">
        <f aca="false">IF($V$1=1,MAX(F138+G138+H138+J138-K138-M138,0)*Inputs!$C$22/12,0)</f>
        <v>578.461876106099</v>
      </c>
      <c r="O138" s="56" t="n">
        <f aca="false">IF(AND(MOD(A138,12)=0,B138&gt;=Inputs!$C$18),MAX(F138+G138+H138+J138-K138-M138-N138,0)*Inputs!$C$17,0)</f>
        <v>0</v>
      </c>
      <c r="P138" s="56" t="n">
        <f aca="false">F138+G138+H138+J138-K138-M138-N138+O138</f>
        <v>86190.8195398087</v>
      </c>
      <c r="Q138" s="56" t="n">
        <f aca="false">IF(OR(E138=1,P138&lt;=0),0,P138)</f>
        <v>86190.8195398087</v>
      </c>
      <c r="R138" s="15" t="n">
        <f aca="false">IF(OR(E138=1,AND(P138&lt;=0,I138&gt;0)),1,0)</f>
        <v>0</v>
      </c>
      <c r="S138" s="15" t="n">
        <f aca="false">IF(L138&gt;0,1,0)</f>
        <v>1</v>
      </c>
    </row>
    <row r="139" customFormat="false" ht="15" hidden="false" customHeight="false" outlineLevel="0" collapsed="false">
      <c r="A139" s="15" t="n">
        <v>138</v>
      </c>
      <c r="B139" s="15" t="n">
        <f aca="false">INT((A139-1)/12)+1</f>
        <v>12</v>
      </c>
      <c r="C139" s="15" t="n">
        <f aca="false">MIN(Inputs!$C$4+B139-1,99)</f>
        <v>85</v>
      </c>
      <c r="D139" s="55" t="n">
        <f aca="false">Inputs!$C$31</f>
        <v>0.08</v>
      </c>
      <c r="E139" s="15" t="n">
        <f aca="false">R138</f>
        <v>0</v>
      </c>
      <c r="F139" s="56" t="n">
        <f aca="false">Q138</f>
        <v>86190.8195398087</v>
      </c>
      <c r="G139" s="56" t="n">
        <f aca="false">IF(AND(MOD(A139-1,12)=0,B139&lt;=Inputs!$C$7,E139=0),Inputs!$C$6,0)</f>
        <v>0</v>
      </c>
      <c r="H139" s="56" t="n">
        <f aca="false">IF(B139=1,G139*Inputs!$C$9,0)</f>
        <v>0</v>
      </c>
      <c r="I139" s="56" t="n">
        <f aca="false">I138+G139</f>
        <v>120000</v>
      </c>
      <c r="J139" s="56" t="n">
        <f aca="false">(F139+G139+H139)*((1+D139)^(1/12)-1)</f>
        <v>554.554328125002</v>
      </c>
      <c r="K139" s="56" t="n">
        <f aca="false">(F139+G139+H139+J139)*(Inputs!$C$14+IF(B139&lt;=10,Inputs!$C$12,Inputs!$C$13))/12</f>
        <v>43.3726869339669</v>
      </c>
      <c r="L139" s="56" t="n">
        <f aca="false">IF(OR(E139=1,A139&lt;=Inputs!$C$15),0,MAX(Inputs!$C$8*I139-(F139+G139+H139+J139-K139),0))</f>
        <v>34497.9988190002</v>
      </c>
      <c r="M139" s="56" t="n">
        <f aca="false">L139*INDEX(Rates!$B$2:$C$101,C139+1,IF(Inputs!$C$5="Male",1,2))/1000/12*Inputs!$C$16</f>
        <v>257.585057848535</v>
      </c>
      <c r="N139" s="56" t="n">
        <f aca="false">IF($V$1=1,MAX(F139+G139+H139+J139-K139-M139,0)*Inputs!$C$22/12,0)</f>
        <v>576.296107487675</v>
      </c>
      <c r="O139" s="56" t="n">
        <f aca="false">IF(AND(MOD(A139,12)=0,B139&gt;=Inputs!$C$18),MAX(F139+G139+H139+J139-K139-M139-N139,0)*Inputs!$C$17,0)</f>
        <v>0</v>
      </c>
      <c r="P139" s="56" t="n">
        <f aca="false">F139+G139+H139+J139-K139-M139-N139+O139</f>
        <v>85868.1200156636</v>
      </c>
      <c r="Q139" s="56" t="n">
        <f aca="false">IF(OR(E139=1,P139&lt;=0),0,P139)</f>
        <v>85868.1200156636</v>
      </c>
      <c r="R139" s="15" t="n">
        <f aca="false">IF(OR(E139=1,AND(P139&lt;=0,I139&gt;0)),1,0)</f>
        <v>0</v>
      </c>
      <c r="S139" s="15" t="n">
        <f aca="false">IF(L139&gt;0,1,0)</f>
        <v>1</v>
      </c>
    </row>
    <row r="140" customFormat="false" ht="15" hidden="false" customHeight="false" outlineLevel="0" collapsed="false">
      <c r="A140" s="15" t="n">
        <v>139</v>
      </c>
      <c r="B140" s="15" t="n">
        <f aca="false">INT((A140-1)/12)+1</f>
        <v>12</v>
      </c>
      <c r="C140" s="15" t="n">
        <f aca="false">MIN(Inputs!$C$4+B140-1,99)</f>
        <v>85</v>
      </c>
      <c r="D140" s="55" t="n">
        <f aca="false">Inputs!$C$31</f>
        <v>0.08</v>
      </c>
      <c r="E140" s="15" t="n">
        <f aca="false">R139</f>
        <v>0</v>
      </c>
      <c r="F140" s="56" t="n">
        <f aca="false">Q139</f>
        <v>85868.1200156636</v>
      </c>
      <c r="G140" s="56" t="n">
        <f aca="false">IF(AND(MOD(A140-1,12)=0,B140&lt;=Inputs!$C$7,E140=0),Inputs!$C$6,0)</f>
        <v>0</v>
      </c>
      <c r="H140" s="56" t="n">
        <f aca="false">IF(B140=1,G140*Inputs!$C$9,0)</f>
        <v>0</v>
      </c>
      <c r="I140" s="56" t="n">
        <f aca="false">I139+G140</f>
        <v>120000</v>
      </c>
      <c r="J140" s="56" t="n">
        <f aca="false">(F140+G140+H140)*((1+D140)^(1/12)-1)</f>
        <v>552.478069670167</v>
      </c>
      <c r="K140" s="56" t="n">
        <f aca="false">(F140+G140+H140+J140)*(Inputs!$C$14+IF(B140&lt;=10,Inputs!$C$12,Inputs!$C$13))/12</f>
        <v>43.2102990426669</v>
      </c>
      <c r="L140" s="56" t="n">
        <f aca="false">IF(OR(E140=1,A140&lt;=Inputs!$C$15),0,MAX(Inputs!$C$8*I140-(F140+G140+H140+J140-K140),0))</f>
        <v>34822.612213709</v>
      </c>
      <c r="M140" s="56" t="n">
        <f aca="false">L140*INDEX(Rates!$B$2:$C$101,C140+1,IF(Inputs!$C$5="Male",1,2))/1000/12*Inputs!$C$16</f>
        <v>260.00883786236</v>
      </c>
      <c r="N140" s="56" t="n">
        <f aca="false">IF($V$1=1,MAX(F140+G140+H140+J140-K140-M140,0)*Inputs!$C$22/12,0)</f>
        <v>574.115859656191</v>
      </c>
      <c r="O140" s="56" t="n">
        <f aca="false">IF(AND(MOD(A140,12)=0,B140&gt;=Inputs!$C$18),MAX(F140+G140+H140+J140-K140-M140-N140,0)*Inputs!$C$17,0)</f>
        <v>0</v>
      </c>
      <c r="P140" s="56" t="n">
        <f aca="false">F140+G140+H140+J140-K140-M140-N140+O140</f>
        <v>85543.2630887725</v>
      </c>
      <c r="Q140" s="56" t="n">
        <f aca="false">IF(OR(E140=1,P140&lt;=0),0,P140)</f>
        <v>85543.2630887725</v>
      </c>
      <c r="R140" s="15" t="n">
        <f aca="false">IF(OR(E140=1,AND(P140&lt;=0,I140&gt;0)),1,0)</f>
        <v>0</v>
      </c>
      <c r="S140" s="15" t="n">
        <f aca="false">IF(L140&gt;0,1,0)</f>
        <v>1</v>
      </c>
    </row>
    <row r="141" customFormat="false" ht="15" hidden="false" customHeight="false" outlineLevel="0" collapsed="false">
      <c r="A141" s="15" t="n">
        <v>140</v>
      </c>
      <c r="B141" s="15" t="n">
        <f aca="false">INT((A141-1)/12)+1</f>
        <v>12</v>
      </c>
      <c r="C141" s="15" t="n">
        <f aca="false">MIN(Inputs!$C$4+B141-1,99)</f>
        <v>85</v>
      </c>
      <c r="D141" s="55" t="n">
        <f aca="false">Inputs!$C$31</f>
        <v>0.08</v>
      </c>
      <c r="E141" s="15" t="n">
        <f aca="false">R140</f>
        <v>0</v>
      </c>
      <c r="F141" s="56" t="n">
        <f aca="false">Q140</f>
        <v>85543.2630887725</v>
      </c>
      <c r="G141" s="56" t="n">
        <f aca="false">IF(AND(MOD(A141-1,12)=0,B141&lt;=Inputs!$C$7,E141=0),Inputs!$C$6,0)</f>
        <v>0</v>
      </c>
      <c r="H141" s="56" t="n">
        <f aca="false">IF(B141=1,G141*Inputs!$C$9,0)</f>
        <v>0</v>
      </c>
      <c r="I141" s="56" t="n">
        <f aca="false">I140+G141</f>
        <v>120000</v>
      </c>
      <c r="J141" s="56" t="n">
        <f aca="false">(F141+G141+H141)*((1+D141)^(1/12)-1)</f>
        <v>550.387930421107</v>
      </c>
      <c r="K141" s="56" t="n">
        <f aca="false">(F141+G141+H141+J141)*(Inputs!$C$14+IF(B141&lt;=10,Inputs!$C$12,Inputs!$C$13))/12</f>
        <v>43.0468255095968</v>
      </c>
      <c r="L141" s="56" t="n">
        <f aca="false">IF(OR(E141=1,A141&lt;=Inputs!$C$15),0,MAX(Inputs!$C$8*I141-(F141+G141+H141+J141-K141),0))</f>
        <v>35149.395806316</v>
      </c>
      <c r="M141" s="56" t="n">
        <f aca="false">L141*INDEX(Rates!$B$2:$C$101,C141+1,IF(Inputs!$C$5="Male",1,2))/1000/12*Inputs!$C$16</f>
        <v>262.448822020493</v>
      </c>
      <c r="N141" s="56" t="n">
        <f aca="false">IF($V$1=1,MAX(F141+G141+H141+J141-K141-M141,0)*Inputs!$C$22/12,0)</f>
        <v>571.92103581109</v>
      </c>
      <c r="O141" s="56" t="n">
        <f aca="false">IF(AND(MOD(A141,12)=0,B141&gt;=Inputs!$C$18),MAX(F141+G141+H141+J141-K141-M141-N141,0)*Inputs!$C$17,0)</f>
        <v>0</v>
      </c>
      <c r="P141" s="56" t="n">
        <f aca="false">F141+G141+H141+J141-K141-M141-N141+O141</f>
        <v>85216.2343358524</v>
      </c>
      <c r="Q141" s="56" t="n">
        <f aca="false">IF(OR(E141=1,P141&lt;=0),0,P141)</f>
        <v>85216.2343358524</v>
      </c>
      <c r="R141" s="15" t="n">
        <f aca="false">IF(OR(E141=1,AND(P141&lt;=0,I141&gt;0)),1,0)</f>
        <v>0</v>
      </c>
      <c r="S141" s="15" t="n">
        <f aca="false">IF(L141&gt;0,1,0)</f>
        <v>1</v>
      </c>
    </row>
    <row r="142" customFormat="false" ht="15" hidden="false" customHeight="false" outlineLevel="0" collapsed="false">
      <c r="A142" s="15" t="n">
        <v>141</v>
      </c>
      <c r="B142" s="15" t="n">
        <f aca="false">INT((A142-1)/12)+1</f>
        <v>12</v>
      </c>
      <c r="C142" s="15" t="n">
        <f aca="false">MIN(Inputs!$C$4+B142-1,99)</f>
        <v>85</v>
      </c>
      <c r="D142" s="55" t="n">
        <f aca="false">Inputs!$C$31</f>
        <v>0.08</v>
      </c>
      <c r="E142" s="15" t="n">
        <f aca="false">R141</f>
        <v>0</v>
      </c>
      <c r="F142" s="56" t="n">
        <f aca="false">Q141</f>
        <v>85216.2343358524</v>
      </c>
      <c r="G142" s="56" t="n">
        <f aca="false">IF(AND(MOD(A142-1,12)=0,B142&lt;=Inputs!$C$7,E142=0),Inputs!$C$6,0)</f>
        <v>0</v>
      </c>
      <c r="H142" s="56" t="n">
        <f aca="false">IF(B142=1,G142*Inputs!$C$9,0)</f>
        <v>0</v>
      </c>
      <c r="I142" s="56" t="n">
        <f aca="false">I141+G142</f>
        <v>120000</v>
      </c>
      <c r="J142" s="56" t="n">
        <f aca="false">(F142+G142+H142)*((1+D142)^(1/12)-1)</f>
        <v>548.283817577983</v>
      </c>
      <c r="K142" s="56" t="n">
        <f aca="false">(F142+G142+H142+J142)*(Inputs!$C$14+IF(B142&lt;=10,Inputs!$C$12,Inputs!$C$13))/12</f>
        <v>42.8822590767152</v>
      </c>
      <c r="L142" s="56" t="n">
        <f aca="false">IF(OR(E142=1,A142&lt;=Inputs!$C$15),0,MAX(Inputs!$C$8*I142-(F142+G142+H142+J142-K142),0))</f>
        <v>35478.3641056463</v>
      </c>
      <c r="M142" s="56" t="n">
        <f aca="false">L142*INDEX(Rates!$B$2:$C$101,C142+1,IF(Inputs!$C$5="Male",1,2))/1000/12*Inputs!$C$16</f>
        <v>264.905118655492</v>
      </c>
      <c r="N142" s="56" t="n">
        <f aca="false">IF($V$1=1,MAX(F142+G142+H142+J142-K142-M142,0)*Inputs!$C$22/12,0)</f>
        <v>569.711538504655</v>
      </c>
      <c r="O142" s="56" t="n">
        <f aca="false">IF(AND(MOD(A142,12)=0,B142&gt;=Inputs!$C$18),MAX(F142+G142+H142+J142-K142-M142-N142,0)*Inputs!$C$17,0)</f>
        <v>0</v>
      </c>
      <c r="P142" s="56" t="n">
        <f aca="false">F142+G142+H142+J142-K142-M142-N142+O142</f>
        <v>84887.0192371936</v>
      </c>
      <c r="Q142" s="56" t="n">
        <f aca="false">IF(OR(E142=1,P142&lt;=0),0,P142)</f>
        <v>84887.0192371936</v>
      </c>
      <c r="R142" s="15" t="n">
        <f aca="false">IF(OR(E142=1,AND(P142&lt;=0,I142&gt;0)),1,0)</f>
        <v>0</v>
      </c>
      <c r="S142" s="15" t="n">
        <f aca="false">IF(L142&gt;0,1,0)</f>
        <v>1</v>
      </c>
    </row>
    <row r="143" customFormat="false" ht="15" hidden="false" customHeight="false" outlineLevel="0" collapsed="false">
      <c r="A143" s="15" t="n">
        <v>142</v>
      </c>
      <c r="B143" s="15" t="n">
        <f aca="false">INT((A143-1)/12)+1</f>
        <v>12</v>
      </c>
      <c r="C143" s="15" t="n">
        <f aca="false">MIN(Inputs!$C$4+B143-1,99)</f>
        <v>85</v>
      </c>
      <c r="D143" s="55" t="n">
        <f aca="false">Inputs!$C$31</f>
        <v>0.08</v>
      </c>
      <c r="E143" s="15" t="n">
        <f aca="false">R142</f>
        <v>0</v>
      </c>
      <c r="F143" s="56" t="n">
        <f aca="false">Q142</f>
        <v>84887.0192371936</v>
      </c>
      <c r="G143" s="56" t="n">
        <f aca="false">IF(AND(MOD(A143-1,12)=0,B143&lt;=Inputs!$C$7,E143=0),Inputs!$C$6,0)</f>
        <v>0</v>
      </c>
      <c r="H143" s="56" t="n">
        <f aca="false">IF(B143=1,G143*Inputs!$C$9,0)</f>
        <v>0</v>
      </c>
      <c r="I143" s="56" t="n">
        <f aca="false">I142+G143</f>
        <v>120000</v>
      </c>
      <c r="J143" s="56" t="n">
        <f aca="false">(F143+G143+H143)*((1+D143)^(1/12)-1)</f>
        <v>546.165637720544</v>
      </c>
      <c r="K143" s="56" t="n">
        <f aca="false">(F143+G143+H143+J143)*(Inputs!$C$14+IF(B143&lt;=10,Inputs!$C$12,Inputs!$C$13))/12</f>
        <v>42.7165924374571</v>
      </c>
      <c r="L143" s="56" t="n">
        <f aca="false">IF(OR(E143=1,A143&lt;=Inputs!$C$15),0,MAX(Inputs!$C$8*I143-(F143+G143+H143+J143-K143),0))</f>
        <v>35809.5317175234</v>
      </c>
      <c r="M143" s="56" t="n">
        <f aca="false">L143*INDEX(Rates!$B$2:$C$101,C143+1,IF(Inputs!$C$5="Male",1,2))/1000/12*Inputs!$C$16</f>
        <v>267.377836824174</v>
      </c>
      <c r="N143" s="56" t="n">
        <f aca="false">IF($V$1=1,MAX(F143+G143+H143+J143-K143-M143,0)*Inputs!$C$22/12,0)</f>
        <v>567.487269637683</v>
      </c>
      <c r="O143" s="56" t="n">
        <f aca="false">IF(AND(MOD(A143,12)=0,B143&gt;=Inputs!$C$18),MAX(F143+G143+H143+J143-K143-M143-N143,0)*Inputs!$C$17,0)</f>
        <v>0</v>
      </c>
      <c r="P143" s="56" t="n">
        <f aca="false">F143+G143+H143+J143-K143-M143-N143+O143</f>
        <v>84555.6031760148</v>
      </c>
      <c r="Q143" s="56" t="n">
        <f aca="false">IF(OR(E143=1,P143&lt;=0),0,P143)</f>
        <v>84555.6031760148</v>
      </c>
      <c r="R143" s="15" t="n">
        <f aca="false">IF(OR(E143=1,AND(P143&lt;=0,I143&gt;0)),1,0)</f>
        <v>0</v>
      </c>
      <c r="S143" s="15" t="n">
        <f aca="false">IF(L143&gt;0,1,0)</f>
        <v>1</v>
      </c>
    </row>
    <row r="144" customFormat="false" ht="15" hidden="false" customHeight="false" outlineLevel="0" collapsed="false">
      <c r="A144" s="15" t="n">
        <v>143</v>
      </c>
      <c r="B144" s="15" t="n">
        <f aca="false">INT((A144-1)/12)+1</f>
        <v>12</v>
      </c>
      <c r="C144" s="15" t="n">
        <f aca="false">MIN(Inputs!$C$4+B144-1,99)</f>
        <v>85</v>
      </c>
      <c r="D144" s="55" t="n">
        <f aca="false">Inputs!$C$31</f>
        <v>0.08</v>
      </c>
      <c r="E144" s="15" t="n">
        <f aca="false">R143</f>
        <v>0</v>
      </c>
      <c r="F144" s="56" t="n">
        <f aca="false">Q143</f>
        <v>84555.6031760148</v>
      </c>
      <c r="G144" s="56" t="n">
        <f aca="false">IF(AND(MOD(A144-1,12)=0,B144&lt;=Inputs!$C$7,E144=0),Inputs!$C$6,0)</f>
        <v>0</v>
      </c>
      <c r="H144" s="56" t="n">
        <f aca="false">IF(B144=1,G144*Inputs!$C$9,0)</f>
        <v>0</v>
      </c>
      <c r="I144" s="56" t="n">
        <f aca="false">I143+G144</f>
        <v>120000</v>
      </c>
      <c r="J144" s="56" t="n">
        <f aca="false">(F144+G144+H144)*((1+D144)^(1/12)-1)</f>
        <v>544.033296803981</v>
      </c>
      <c r="K144" s="56" t="n">
        <f aca="false">(F144+G144+H144+J144)*(Inputs!$C$14+IF(B144&lt;=10,Inputs!$C$12,Inputs!$C$13))/12</f>
        <v>42.5498182364094</v>
      </c>
      <c r="L144" s="56" t="n">
        <f aca="false">IF(OR(E144=1,A144&lt;=Inputs!$C$15),0,MAX(Inputs!$C$8*I144-(F144+G144+H144+J144-K144),0))</f>
        <v>36142.9133454176</v>
      </c>
      <c r="M144" s="56" t="n">
        <f aca="false">L144*INDEX(Rates!$B$2:$C$101,C144+1,IF(Inputs!$C$5="Male",1,2))/1000/12*Inputs!$C$16</f>
        <v>269.867086312452</v>
      </c>
      <c r="N144" s="56" t="n">
        <f aca="false">IF($V$1=1,MAX(F144+G144+H144+J144-K144-M144,0)*Inputs!$C$22/12,0)</f>
        <v>565.248130455133</v>
      </c>
      <c r="O144" s="56" t="n">
        <f aca="false">IF(AND(MOD(A144,12)=0,B144&gt;=Inputs!$C$18),MAX(F144+G144+H144+J144-K144-M144-N144,0)*Inputs!$C$17,0)</f>
        <v>0</v>
      </c>
      <c r="P144" s="56" t="n">
        <f aca="false">F144+G144+H144+J144-K144-M144-N144+O144</f>
        <v>84221.9714378148</v>
      </c>
      <c r="Q144" s="56" t="n">
        <f aca="false">IF(OR(E144=1,P144&lt;=0),0,P144)</f>
        <v>84221.9714378148</v>
      </c>
      <c r="R144" s="15" t="n">
        <f aca="false">IF(OR(E144=1,AND(P144&lt;=0,I144&gt;0)),1,0)</f>
        <v>0</v>
      </c>
      <c r="S144" s="15" t="n">
        <f aca="false">IF(L144&gt;0,1,0)</f>
        <v>1</v>
      </c>
    </row>
    <row r="145" customFormat="false" ht="15" hidden="false" customHeight="false" outlineLevel="0" collapsed="false">
      <c r="A145" s="15" t="n">
        <v>144</v>
      </c>
      <c r="B145" s="15" t="n">
        <f aca="false">INT((A145-1)/12)+1</f>
        <v>12</v>
      </c>
      <c r="C145" s="15" t="n">
        <f aca="false">MIN(Inputs!$C$4+B145-1,99)</f>
        <v>85</v>
      </c>
      <c r="D145" s="55" t="n">
        <f aca="false">Inputs!$C$31</f>
        <v>0.08</v>
      </c>
      <c r="E145" s="15" t="n">
        <f aca="false">R144</f>
        <v>0</v>
      </c>
      <c r="F145" s="56" t="n">
        <f aca="false">Q144</f>
        <v>84221.9714378148</v>
      </c>
      <c r="G145" s="56" t="n">
        <f aca="false">IF(AND(MOD(A145-1,12)=0,B145&lt;=Inputs!$C$7,E145=0),Inputs!$C$6,0)</f>
        <v>0</v>
      </c>
      <c r="H145" s="56" t="n">
        <f aca="false">IF(B145=1,G145*Inputs!$C$9,0)</f>
        <v>0</v>
      </c>
      <c r="I145" s="56" t="n">
        <f aca="false">I144+G145</f>
        <v>120000</v>
      </c>
      <c r="J145" s="56" t="n">
        <f aca="false">(F145+G145+H145)*((1+D145)^(1/12)-1)</f>
        <v>541.886700154749</v>
      </c>
      <c r="K145" s="56" t="n">
        <f aca="false">(F145+G145+H145+J145)*(Inputs!$C$14+IF(B145&lt;=10,Inputs!$C$12,Inputs!$C$13))/12</f>
        <v>42.3819290689848</v>
      </c>
      <c r="L145" s="56" t="n">
        <f aca="false">IF(OR(E145=1,A145&lt;=Inputs!$C$15),0,MAX(Inputs!$C$8*I145-(F145+G145+H145+J145-K145),0))</f>
        <v>36478.5237910995</v>
      </c>
      <c r="M145" s="56" t="n">
        <f aca="false">L145*INDEX(Rates!$B$2:$C$101,C145+1,IF(Inputs!$C$5="Male",1,2))/1000/12*Inputs!$C$16</f>
        <v>272.372977640209</v>
      </c>
      <c r="N145" s="56" t="n">
        <f aca="false">IF($V$1=1,MAX(F145+G145+H145+J145-K145-M145,0)*Inputs!$C$22/12,0)</f>
        <v>562.994021541736</v>
      </c>
      <c r="O145" s="56" t="n">
        <f aca="false">IF(AND(MOD(A145,12)=0,B145&gt;=Inputs!$C$18),MAX(F145+G145+H145+J145-K145-M145-N145,0)*Inputs!$C$17,0)</f>
        <v>419.430546048593</v>
      </c>
      <c r="P145" s="56" t="n">
        <f aca="false">F145+G145+H145+J145-K145-M145-N145+O145</f>
        <v>84305.5397557672</v>
      </c>
      <c r="Q145" s="56" t="n">
        <f aca="false">IF(OR(E145=1,P145&lt;=0),0,P145)</f>
        <v>84305.5397557672</v>
      </c>
      <c r="R145" s="15" t="n">
        <f aca="false">IF(OR(E145=1,AND(P145&lt;=0,I145&gt;0)),1,0)</f>
        <v>0</v>
      </c>
      <c r="S145" s="15" t="n">
        <f aca="false">IF(L145&gt;0,1,0)</f>
        <v>1</v>
      </c>
    </row>
    <row r="146" customFormat="false" ht="15" hidden="false" customHeight="false" outlineLevel="0" collapsed="false">
      <c r="A146" s="15" t="n">
        <v>145</v>
      </c>
      <c r="B146" s="15" t="n">
        <f aca="false">INT((A146-1)/12)+1</f>
        <v>13</v>
      </c>
      <c r="C146" s="15" t="n">
        <f aca="false">MIN(Inputs!$C$4+B146-1,99)</f>
        <v>86</v>
      </c>
      <c r="D146" s="55" t="n">
        <f aca="false">Inputs!$C$31</f>
        <v>0.08</v>
      </c>
      <c r="E146" s="15" t="n">
        <f aca="false">R145</f>
        <v>0</v>
      </c>
      <c r="F146" s="56" t="n">
        <f aca="false">Q145</f>
        <v>84305.5397557672</v>
      </c>
      <c r="G146" s="56" t="n">
        <f aca="false">IF(AND(MOD(A146-1,12)=0,B146&lt;=Inputs!$C$7,E146=0),Inputs!$C$6,0)</f>
        <v>0</v>
      </c>
      <c r="H146" s="56" t="n">
        <f aca="false">IF(B146=1,G146*Inputs!$C$9,0)</f>
        <v>0</v>
      </c>
      <c r="I146" s="56" t="n">
        <f aca="false">I145+G146</f>
        <v>120000</v>
      </c>
      <c r="J146" s="56" t="n">
        <f aca="false">(F146+G146+H146)*((1+D146)^(1/12)-1)</f>
        <v>542.424381228697</v>
      </c>
      <c r="K146" s="56" t="n">
        <f aca="false">(F146+G146+H146+J146)*(Inputs!$C$14+IF(B146&lt;=10,Inputs!$C$12,Inputs!$C$13))/12</f>
        <v>42.423982068498</v>
      </c>
      <c r="L146" s="56" t="n">
        <f aca="false">IF(OR(E146=1,A146&lt;=Inputs!$C$15),0,MAX(Inputs!$C$8*I146-(F146+G146+H146+J146-K146),0))</f>
        <v>36394.4598450726</v>
      </c>
      <c r="M146" s="56" t="n">
        <f aca="false">L146*INDEX(Rates!$B$2:$C$101,C146+1,IF(Inputs!$C$5="Male",1,2))/1000/12*Inputs!$C$16</f>
        <v>312.780053651861</v>
      </c>
      <c r="N146" s="56" t="n">
        <f aca="false">IF($V$1=1,MAX(F146+G146+H146+J146-K146-M146,0)*Inputs!$C$22/12,0)</f>
        <v>563.285067341837</v>
      </c>
      <c r="O146" s="56" t="n">
        <f aca="false">IF(AND(MOD(A146,12)=0,B146&gt;=Inputs!$C$18),MAX(F146+G146+H146+J146-K146-M146-N146,0)*Inputs!$C$17,0)</f>
        <v>0</v>
      </c>
      <c r="P146" s="56" t="n">
        <f aca="false">F146+G146+H146+J146-K146-M146-N146+O146</f>
        <v>83929.4750339337</v>
      </c>
      <c r="Q146" s="56" t="n">
        <f aca="false">IF(OR(E146=1,P146&lt;=0),0,P146)</f>
        <v>83929.4750339337</v>
      </c>
      <c r="R146" s="15" t="n">
        <f aca="false">IF(OR(E146=1,AND(P146&lt;=0,I146&gt;0)),1,0)</f>
        <v>0</v>
      </c>
      <c r="S146" s="15" t="n">
        <f aca="false">IF(L146&gt;0,1,0)</f>
        <v>1</v>
      </c>
    </row>
    <row r="147" customFormat="false" ht="15" hidden="false" customHeight="false" outlineLevel="0" collapsed="false">
      <c r="A147" s="15" t="n">
        <v>146</v>
      </c>
      <c r="B147" s="15" t="n">
        <f aca="false">INT((A147-1)/12)+1</f>
        <v>13</v>
      </c>
      <c r="C147" s="15" t="n">
        <f aca="false">MIN(Inputs!$C$4+B147-1,99)</f>
        <v>86</v>
      </c>
      <c r="D147" s="55" t="n">
        <f aca="false">Inputs!$C$31</f>
        <v>0.08</v>
      </c>
      <c r="E147" s="15" t="n">
        <f aca="false">R146</f>
        <v>0</v>
      </c>
      <c r="F147" s="56" t="n">
        <f aca="false">Q146</f>
        <v>83929.4750339337</v>
      </c>
      <c r="G147" s="56" t="n">
        <f aca="false">IF(AND(MOD(A147-1,12)=0,B147&lt;=Inputs!$C$7,E147=0),Inputs!$C$6,0)</f>
        <v>0</v>
      </c>
      <c r="H147" s="56" t="n">
        <f aca="false">IF(B147=1,G147*Inputs!$C$9,0)</f>
        <v>0</v>
      </c>
      <c r="I147" s="56" t="n">
        <f aca="false">I146+G147</f>
        <v>120000</v>
      </c>
      <c r="J147" s="56" t="n">
        <f aca="false">(F147+G147+H147)*((1+D147)^(1/12)-1)</f>
        <v>540.004769485111</v>
      </c>
      <c r="K147" s="56" t="n">
        <f aca="false">(F147+G147+H147+J147)*(Inputs!$C$14+IF(B147&lt;=10,Inputs!$C$12,Inputs!$C$13))/12</f>
        <v>42.2347399017094</v>
      </c>
      <c r="L147" s="56" t="n">
        <f aca="false">IF(OR(E147=1,A147&lt;=Inputs!$C$15),0,MAX(Inputs!$C$8*I147-(F147+G147+H147+J147-K147),0))</f>
        <v>36772.7549364829</v>
      </c>
      <c r="M147" s="56" t="n">
        <f aca="false">L147*INDEX(Rates!$B$2:$C$101,C147+1,IF(Inputs!$C$5="Male",1,2))/1000/12*Inputs!$C$16</f>
        <v>316.031184716624</v>
      </c>
      <c r="N147" s="56" t="n">
        <f aca="false">IF($V$1=1,MAX(F147+G147+H147+J147-K147-M147,0)*Inputs!$C$22/12,0)</f>
        <v>560.74142585867</v>
      </c>
      <c r="O147" s="56" t="n">
        <f aca="false">IF(AND(MOD(A147,12)=0,B147&gt;=Inputs!$C$18),MAX(F147+G147+H147+J147-K147-M147-N147,0)*Inputs!$C$17,0)</f>
        <v>0</v>
      </c>
      <c r="P147" s="56" t="n">
        <f aca="false">F147+G147+H147+J147-K147-M147-N147+O147</f>
        <v>83550.4724529418</v>
      </c>
      <c r="Q147" s="56" t="n">
        <f aca="false">IF(OR(E147=1,P147&lt;=0),0,P147)</f>
        <v>83550.4724529418</v>
      </c>
      <c r="R147" s="15" t="n">
        <f aca="false">IF(OR(E147=1,AND(P147&lt;=0,I147&gt;0)),1,0)</f>
        <v>0</v>
      </c>
      <c r="S147" s="15" t="n">
        <f aca="false">IF(L147&gt;0,1,0)</f>
        <v>1</v>
      </c>
    </row>
    <row r="148" customFormat="false" ht="15" hidden="false" customHeight="false" outlineLevel="0" collapsed="false">
      <c r="A148" s="15" t="n">
        <v>147</v>
      </c>
      <c r="B148" s="15" t="n">
        <f aca="false">INT((A148-1)/12)+1</f>
        <v>13</v>
      </c>
      <c r="C148" s="15" t="n">
        <f aca="false">MIN(Inputs!$C$4+B148-1,99)</f>
        <v>86</v>
      </c>
      <c r="D148" s="55" t="n">
        <f aca="false">Inputs!$C$31</f>
        <v>0.08</v>
      </c>
      <c r="E148" s="15" t="n">
        <f aca="false">R147</f>
        <v>0</v>
      </c>
      <c r="F148" s="56" t="n">
        <f aca="false">Q147</f>
        <v>83550.4724529418</v>
      </c>
      <c r="G148" s="56" t="n">
        <f aca="false">IF(AND(MOD(A148-1,12)=0,B148&lt;=Inputs!$C$7,E148=0),Inputs!$C$6,0)</f>
        <v>0</v>
      </c>
      <c r="H148" s="56" t="n">
        <f aca="false">IF(B148=1,G148*Inputs!$C$9,0)</f>
        <v>0</v>
      </c>
      <c r="I148" s="56" t="n">
        <f aca="false">I147+G148</f>
        <v>120000</v>
      </c>
      <c r="J148" s="56" t="n">
        <f aca="false">(F148+G148+H148)*((1+D148)^(1/12)-1)</f>
        <v>537.56625546724</v>
      </c>
      <c r="K148" s="56" t="n">
        <f aca="false">(F148+G148+H148+J148)*(Inputs!$C$14+IF(B148&lt;=10,Inputs!$C$12,Inputs!$C$13))/12</f>
        <v>42.0440193542045</v>
      </c>
      <c r="L148" s="56" t="n">
        <f aca="false">IF(OR(E148=1,A148&lt;=Inputs!$C$15),0,MAX(Inputs!$C$8*I148-(F148+G148+H148+J148-K148),0))</f>
        <v>37154.0053109452</v>
      </c>
      <c r="M148" s="56" t="n">
        <f aca="false">L148*INDEX(Rates!$B$2:$C$101,C148+1,IF(Inputs!$C$5="Male",1,2))/1000/12*Inputs!$C$16</f>
        <v>319.307713976481</v>
      </c>
      <c r="N148" s="56" t="n">
        <f aca="false">IF($V$1=1,MAX(F148+G148+H148+J148-K148-M148,0)*Inputs!$C$22/12,0)</f>
        <v>558.177913167189</v>
      </c>
      <c r="O148" s="56" t="n">
        <f aca="false">IF(AND(MOD(A148,12)=0,B148&gt;=Inputs!$C$18),MAX(F148+G148+H148+J148-K148-M148-N148,0)*Inputs!$C$17,0)</f>
        <v>0</v>
      </c>
      <c r="P148" s="56" t="n">
        <f aca="false">F148+G148+H148+J148-K148-M148-N148+O148</f>
        <v>83168.5090619112</v>
      </c>
      <c r="Q148" s="56" t="n">
        <f aca="false">IF(OR(E148=1,P148&lt;=0),0,P148)</f>
        <v>83168.5090619112</v>
      </c>
      <c r="R148" s="15" t="n">
        <f aca="false">IF(OR(E148=1,AND(P148&lt;=0,I148&gt;0)),1,0)</f>
        <v>0</v>
      </c>
      <c r="S148" s="15" t="n">
        <f aca="false">IF(L148&gt;0,1,0)</f>
        <v>1</v>
      </c>
    </row>
    <row r="149" customFormat="false" ht="15" hidden="false" customHeight="false" outlineLevel="0" collapsed="false">
      <c r="A149" s="15" t="n">
        <v>148</v>
      </c>
      <c r="B149" s="15" t="n">
        <f aca="false">INT((A149-1)/12)+1</f>
        <v>13</v>
      </c>
      <c r="C149" s="15" t="n">
        <f aca="false">MIN(Inputs!$C$4+B149-1,99)</f>
        <v>86</v>
      </c>
      <c r="D149" s="55" t="n">
        <f aca="false">Inputs!$C$31</f>
        <v>0.08</v>
      </c>
      <c r="E149" s="15" t="n">
        <f aca="false">R148</f>
        <v>0</v>
      </c>
      <c r="F149" s="56" t="n">
        <f aca="false">Q148</f>
        <v>83168.5090619112</v>
      </c>
      <c r="G149" s="56" t="n">
        <f aca="false">IF(AND(MOD(A149-1,12)=0,B149&lt;=Inputs!$C$7,E149=0),Inputs!$C$6,0)</f>
        <v>0</v>
      </c>
      <c r="H149" s="56" t="n">
        <f aca="false">IF(B149=1,G149*Inputs!$C$9,0)</f>
        <v>0</v>
      </c>
      <c r="I149" s="56" t="n">
        <f aca="false">I148+G149</f>
        <v>120000</v>
      </c>
      <c r="J149" s="56" t="n">
        <f aca="false">(F149+G149+H149)*((1+D149)^(1/12)-1)</f>
        <v>535.10869150843</v>
      </c>
      <c r="K149" s="56" t="n">
        <f aca="false">(F149+G149+H149+J149)*(Inputs!$C$14+IF(B149&lt;=10,Inputs!$C$12,Inputs!$C$13))/12</f>
        <v>41.8518088767098</v>
      </c>
      <c r="L149" s="56" t="n">
        <f aca="false">IF(OR(E149=1,A149&lt;=Inputs!$C$15),0,MAX(Inputs!$C$8*I149-(F149+G149+H149+J149-K149),0))</f>
        <v>37538.2340554571</v>
      </c>
      <c r="M149" s="56" t="n">
        <f aca="false">L149*INDEX(Rates!$B$2:$C$101,C149+1,IF(Inputs!$C$5="Male",1,2))/1000/12*Inputs!$C$16</f>
        <v>322.609839844941</v>
      </c>
      <c r="N149" s="56" t="n">
        <f aca="false">IF($V$1=1,MAX(F149+G149+H149+J149-K149-M149,0)*Inputs!$C$22/12,0)</f>
        <v>555.59437403132</v>
      </c>
      <c r="O149" s="56" t="n">
        <f aca="false">IF(AND(MOD(A149,12)=0,B149&gt;=Inputs!$C$18),MAX(F149+G149+H149+J149-K149-M149-N149,0)*Inputs!$C$17,0)</f>
        <v>0</v>
      </c>
      <c r="P149" s="56" t="n">
        <f aca="false">F149+G149+H149+J149-K149-M149-N149+O149</f>
        <v>82783.5617306666</v>
      </c>
      <c r="Q149" s="56" t="n">
        <f aca="false">IF(OR(E149=1,P149&lt;=0),0,P149)</f>
        <v>82783.5617306666</v>
      </c>
      <c r="R149" s="15" t="n">
        <f aca="false">IF(OR(E149=1,AND(P149&lt;=0,I149&gt;0)),1,0)</f>
        <v>0</v>
      </c>
      <c r="S149" s="15" t="n">
        <f aca="false">IF(L149&gt;0,1,0)</f>
        <v>1</v>
      </c>
    </row>
    <row r="150" customFormat="false" ht="15" hidden="false" customHeight="false" outlineLevel="0" collapsed="false">
      <c r="A150" s="15" t="n">
        <v>149</v>
      </c>
      <c r="B150" s="15" t="n">
        <f aca="false">INT((A150-1)/12)+1</f>
        <v>13</v>
      </c>
      <c r="C150" s="15" t="n">
        <f aca="false">MIN(Inputs!$C$4+B150-1,99)</f>
        <v>86</v>
      </c>
      <c r="D150" s="55" t="n">
        <f aca="false">Inputs!$C$31</f>
        <v>0.08</v>
      </c>
      <c r="E150" s="15" t="n">
        <f aca="false">R149</f>
        <v>0</v>
      </c>
      <c r="F150" s="56" t="n">
        <f aca="false">Q149</f>
        <v>82783.5617306666</v>
      </c>
      <c r="G150" s="56" t="n">
        <f aca="false">IF(AND(MOD(A150-1,12)=0,B150&lt;=Inputs!$C$7,E150=0),Inputs!$C$6,0)</f>
        <v>0</v>
      </c>
      <c r="H150" s="56" t="n">
        <f aca="false">IF(B150=1,G150*Inputs!$C$9,0)</f>
        <v>0</v>
      </c>
      <c r="I150" s="56" t="n">
        <f aca="false">I149+G150</f>
        <v>120000</v>
      </c>
      <c r="J150" s="56" t="n">
        <f aca="false">(F150+G150+H150)*((1+D150)^(1/12)-1)</f>
        <v>532.631928788437</v>
      </c>
      <c r="K150" s="56" t="n">
        <f aca="false">(F150+G150+H150+J150)*(Inputs!$C$14+IF(B150&lt;=10,Inputs!$C$12,Inputs!$C$13))/12</f>
        <v>41.6580968297275</v>
      </c>
      <c r="L150" s="56" t="n">
        <f aca="false">IF(OR(E150=1,A150&lt;=Inputs!$C$15),0,MAX(Inputs!$C$8*I150-(F150+G150+H150+J150-K150),0))</f>
        <v>37925.4644373747</v>
      </c>
      <c r="M150" s="56" t="n">
        <f aca="false">L150*INDEX(Rates!$B$2:$C$101,C150+1,IF(Inputs!$C$5="Male",1,2))/1000/12*Inputs!$C$16</f>
        <v>325.937762285538</v>
      </c>
      <c r="N150" s="56" t="n">
        <f aca="false">IF($V$1=1,MAX(F150+G150+H150+J150-K150-M150,0)*Inputs!$C$22/12,0)</f>
        <v>552.990652002265</v>
      </c>
      <c r="O150" s="56" t="n">
        <f aca="false">IF(AND(MOD(A150,12)=0,B150&gt;=Inputs!$C$18),MAX(F150+G150+H150+J150-K150-M150-N150,0)*Inputs!$C$17,0)</f>
        <v>0</v>
      </c>
      <c r="P150" s="56" t="n">
        <f aca="false">F150+G150+H150+J150-K150-M150-N150+O150</f>
        <v>82395.6071483375</v>
      </c>
      <c r="Q150" s="56" t="n">
        <f aca="false">IF(OR(E150=1,P150&lt;=0),0,P150)</f>
        <v>82395.6071483375</v>
      </c>
      <c r="R150" s="15" t="n">
        <f aca="false">IF(OR(E150=1,AND(P150&lt;=0,I150&gt;0)),1,0)</f>
        <v>0</v>
      </c>
      <c r="S150" s="15" t="n">
        <f aca="false">IF(L150&gt;0,1,0)</f>
        <v>1</v>
      </c>
    </row>
    <row r="151" customFormat="false" ht="15" hidden="false" customHeight="false" outlineLevel="0" collapsed="false">
      <c r="A151" s="15" t="n">
        <v>150</v>
      </c>
      <c r="B151" s="15" t="n">
        <f aca="false">INT((A151-1)/12)+1</f>
        <v>13</v>
      </c>
      <c r="C151" s="15" t="n">
        <f aca="false">MIN(Inputs!$C$4+B151-1,99)</f>
        <v>86</v>
      </c>
      <c r="D151" s="55" t="n">
        <f aca="false">Inputs!$C$31</f>
        <v>0.08</v>
      </c>
      <c r="E151" s="15" t="n">
        <f aca="false">R150</f>
        <v>0</v>
      </c>
      <c r="F151" s="56" t="n">
        <f aca="false">Q150</f>
        <v>82395.6071483375</v>
      </c>
      <c r="G151" s="56" t="n">
        <f aca="false">IF(AND(MOD(A151-1,12)=0,B151&lt;=Inputs!$C$7,E151=0),Inputs!$C$6,0)</f>
        <v>0</v>
      </c>
      <c r="H151" s="56" t="n">
        <f aca="false">IF(B151=1,G151*Inputs!$C$9,0)</f>
        <v>0</v>
      </c>
      <c r="I151" s="56" t="n">
        <f aca="false">I150+G151</f>
        <v>120000</v>
      </c>
      <c r="J151" s="56" t="n">
        <f aca="false">(F151+G151+H151)*((1+D151)^(1/12)-1)</f>
        <v>530.135817324418</v>
      </c>
      <c r="K151" s="56" t="n">
        <f aca="false">(F151+G151+H151+J151)*(Inputs!$C$14+IF(B151&lt;=10,Inputs!$C$12,Inputs!$C$13))/12</f>
        <v>41.462871482831</v>
      </c>
      <c r="L151" s="56" t="n">
        <f aca="false">IF(OR(E151=1,A151&lt;=Inputs!$C$15),0,MAX(Inputs!$C$8*I151-(F151+G151+H151+J151-K151),0))</f>
        <v>38315.7199058209</v>
      </c>
      <c r="M151" s="56" t="n">
        <f aca="false">L151*INDEX(Rates!$B$2:$C$101,C151+1,IF(Inputs!$C$5="Male",1,2))/1000/12*Inputs!$C$16</f>
        <v>329.291682823942</v>
      </c>
      <c r="N151" s="56" t="n">
        <f aca="false">IF($V$1=1,MAX(F151+G151+H151+J151-K151-M151,0)*Inputs!$C$22/12,0)</f>
        <v>550.366589409035</v>
      </c>
      <c r="O151" s="56" t="n">
        <f aca="false">IF(AND(MOD(A151,12)=0,B151&gt;=Inputs!$C$18),MAX(F151+G151+H151+J151-K151-M151-N151,0)*Inputs!$C$17,0)</f>
        <v>0</v>
      </c>
      <c r="P151" s="56" t="n">
        <f aca="false">F151+G151+H151+J151-K151-M151-N151+O151</f>
        <v>82004.6218219461</v>
      </c>
      <c r="Q151" s="56" t="n">
        <f aca="false">IF(OR(E151=1,P151&lt;=0),0,P151)</f>
        <v>82004.6218219461</v>
      </c>
      <c r="R151" s="15" t="n">
        <f aca="false">IF(OR(E151=1,AND(P151&lt;=0,I151&gt;0)),1,0)</f>
        <v>0</v>
      </c>
      <c r="S151" s="15" t="n">
        <f aca="false">IF(L151&gt;0,1,0)</f>
        <v>1</v>
      </c>
    </row>
    <row r="152" customFormat="false" ht="15" hidden="false" customHeight="false" outlineLevel="0" collapsed="false">
      <c r="A152" s="15" t="n">
        <v>151</v>
      </c>
      <c r="B152" s="15" t="n">
        <f aca="false">INT((A152-1)/12)+1</f>
        <v>13</v>
      </c>
      <c r="C152" s="15" t="n">
        <f aca="false">MIN(Inputs!$C$4+B152-1,99)</f>
        <v>86</v>
      </c>
      <c r="D152" s="55" t="n">
        <f aca="false">Inputs!$C$31</f>
        <v>0.08</v>
      </c>
      <c r="E152" s="15" t="n">
        <f aca="false">R151</f>
        <v>0</v>
      </c>
      <c r="F152" s="56" t="n">
        <f aca="false">Q151</f>
        <v>82004.6218219461</v>
      </c>
      <c r="G152" s="56" t="n">
        <f aca="false">IF(AND(MOD(A152-1,12)=0,B152&lt;=Inputs!$C$7,E152=0),Inputs!$C$6,0)</f>
        <v>0</v>
      </c>
      <c r="H152" s="56" t="n">
        <f aca="false">IF(B152=1,G152*Inputs!$C$9,0)</f>
        <v>0</v>
      </c>
      <c r="I152" s="56" t="n">
        <f aca="false">I151+G152</f>
        <v>120000</v>
      </c>
      <c r="J152" s="56" t="n">
        <f aca="false">(F152+G152+H152)*((1+D152)^(1/12)-1)</f>
        <v>527.620205961846</v>
      </c>
      <c r="K152" s="56" t="n">
        <f aca="false">(F152+G152+H152+J152)*(Inputs!$C$14+IF(B152&lt;=10,Inputs!$C$12,Inputs!$C$13))/12</f>
        <v>41.266121013954</v>
      </c>
      <c r="L152" s="56" t="n">
        <f aca="false">IF(OR(E152=1,A152&lt;=Inputs!$C$15),0,MAX(Inputs!$C$8*I152-(F152+G152+H152+J152-K152),0))</f>
        <v>38709.024093106</v>
      </c>
      <c r="M152" s="56" t="n">
        <f aca="false">L152*INDEX(Rates!$B$2:$C$101,C152+1,IF(Inputs!$C$5="Male",1,2))/1000/12*Inputs!$C$16</f>
        <v>332.671804560168</v>
      </c>
      <c r="N152" s="56" t="n">
        <f aca="false">IF($V$1=1,MAX(F152+G152+H152+J152-K152-M152,0)*Inputs!$C$22/12,0)</f>
        <v>547.722027348893</v>
      </c>
      <c r="O152" s="56" t="n">
        <f aca="false">IF(AND(MOD(A152,12)=0,B152&gt;=Inputs!$C$18),MAX(F152+G152+H152+J152-K152-M152-N152,0)*Inputs!$C$17,0)</f>
        <v>0</v>
      </c>
      <c r="P152" s="56" t="n">
        <f aca="false">F152+G152+H152+J152-K152-M152-N152+O152</f>
        <v>81610.582074985</v>
      </c>
      <c r="Q152" s="56" t="n">
        <f aca="false">IF(OR(E152=1,P152&lt;=0),0,P152)</f>
        <v>81610.582074985</v>
      </c>
      <c r="R152" s="15" t="n">
        <f aca="false">IF(OR(E152=1,AND(P152&lt;=0,I152&gt;0)),1,0)</f>
        <v>0</v>
      </c>
      <c r="S152" s="15" t="n">
        <f aca="false">IF(L152&gt;0,1,0)</f>
        <v>1</v>
      </c>
    </row>
    <row r="153" customFormat="false" ht="15" hidden="false" customHeight="false" outlineLevel="0" collapsed="false">
      <c r="A153" s="15" t="n">
        <v>152</v>
      </c>
      <c r="B153" s="15" t="n">
        <f aca="false">INT((A153-1)/12)+1</f>
        <v>13</v>
      </c>
      <c r="C153" s="15" t="n">
        <f aca="false">MIN(Inputs!$C$4+B153-1,99)</f>
        <v>86</v>
      </c>
      <c r="D153" s="55" t="n">
        <f aca="false">Inputs!$C$31</f>
        <v>0.08</v>
      </c>
      <c r="E153" s="15" t="n">
        <f aca="false">R152</f>
        <v>0</v>
      </c>
      <c r="F153" s="56" t="n">
        <f aca="false">Q152</f>
        <v>81610.582074985</v>
      </c>
      <c r="G153" s="56" t="n">
        <f aca="false">IF(AND(MOD(A153-1,12)=0,B153&lt;=Inputs!$C$7,E153=0),Inputs!$C$6,0)</f>
        <v>0</v>
      </c>
      <c r="H153" s="56" t="n">
        <f aca="false">IF(B153=1,G153*Inputs!$C$9,0)</f>
        <v>0</v>
      </c>
      <c r="I153" s="56" t="n">
        <f aca="false">I152+G153</f>
        <v>120000</v>
      </c>
      <c r="J153" s="56" t="n">
        <f aca="false">(F153+G153+H153)*((1+D153)^(1/12)-1)</f>
        <v>525.08494236536</v>
      </c>
      <c r="K153" s="56" t="n">
        <f aca="false">(F153+G153+H153+J153)*(Inputs!$C$14+IF(B153&lt;=10,Inputs!$C$12,Inputs!$C$13))/12</f>
        <v>41.0678335086752</v>
      </c>
      <c r="L153" s="56" t="n">
        <f aca="false">IF(OR(E153=1,A153&lt;=Inputs!$C$15),0,MAX(Inputs!$C$8*I153-(F153+G153+H153+J153-K153),0))</f>
        <v>39105.4008161583</v>
      </c>
      <c r="M153" s="56" t="n">
        <f aca="false">L153*INDEX(Rates!$B$2:$C$101,C153+1,IF(Inputs!$C$5="Male",1,2))/1000/12*Inputs!$C$16</f>
        <v>336.078332180867</v>
      </c>
      <c r="N153" s="56" t="n">
        <f aca="false">IF($V$1=1,MAX(F153+G153+H153+J153-K153-M153,0)*Inputs!$C$22/12,0)</f>
        <v>545.056805677739</v>
      </c>
      <c r="O153" s="56" t="n">
        <f aca="false">IF(AND(MOD(A153,12)=0,B153&gt;=Inputs!$C$18),MAX(F153+G153+H153+J153-K153-M153-N153,0)*Inputs!$C$17,0)</f>
        <v>0</v>
      </c>
      <c r="P153" s="56" t="n">
        <f aca="false">F153+G153+H153+J153-K153-M153-N153+O153</f>
        <v>81213.4640459831</v>
      </c>
      <c r="Q153" s="56" t="n">
        <f aca="false">IF(OR(E153=1,P153&lt;=0),0,P153)</f>
        <v>81213.4640459831</v>
      </c>
      <c r="R153" s="15" t="n">
        <f aca="false">IF(OR(E153=1,AND(P153&lt;=0,I153&gt;0)),1,0)</f>
        <v>0</v>
      </c>
      <c r="S153" s="15" t="n">
        <f aca="false">IF(L153&gt;0,1,0)</f>
        <v>1</v>
      </c>
    </row>
    <row r="154" customFormat="false" ht="15" hidden="false" customHeight="false" outlineLevel="0" collapsed="false">
      <c r="A154" s="15" t="n">
        <v>153</v>
      </c>
      <c r="B154" s="15" t="n">
        <f aca="false">INT((A154-1)/12)+1</f>
        <v>13</v>
      </c>
      <c r="C154" s="15" t="n">
        <f aca="false">MIN(Inputs!$C$4+B154-1,99)</f>
        <v>86</v>
      </c>
      <c r="D154" s="55" t="n">
        <f aca="false">Inputs!$C$31</f>
        <v>0.08</v>
      </c>
      <c r="E154" s="15" t="n">
        <f aca="false">R153</f>
        <v>0</v>
      </c>
      <c r="F154" s="56" t="n">
        <f aca="false">Q153</f>
        <v>81213.4640459831</v>
      </c>
      <c r="G154" s="56" t="n">
        <f aca="false">IF(AND(MOD(A154-1,12)=0,B154&lt;=Inputs!$C$7,E154=0),Inputs!$C$6,0)</f>
        <v>0</v>
      </c>
      <c r="H154" s="56" t="n">
        <f aca="false">IF(B154=1,G154*Inputs!$C$9,0)</f>
        <v>0</v>
      </c>
      <c r="I154" s="56" t="n">
        <f aca="false">I153+G154</f>
        <v>120000</v>
      </c>
      <c r="J154" s="56" t="n">
        <f aca="false">(F154+G154+H154)*((1+D154)^(1/12)-1)</f>
        <v>522.529873009536</v>
      </c>
      <c r="K154" s="56" t="n">
        <f aca="false">(F154+G154+H154+J154)*(Inputs!$C$14+IF(B154&lt;=10,Inputs!$C$12,Inputs!$C$13))/12</f>
        <v>40.8679969594963</v>
      </c>
      <c r="L154" s="56" t="n">
        <f aca="false">IF(OR(E154=1,A154&lt;=Inputs!$C$15),0,MAX(Inputs!$C$8*I154-(F154+G154+H154+J154-K154),0))</f>
        <v>39504.8740779669</v>
      </c>
      <c r="M154" s="56" t="n">
        <f aca="false">L154*INDEX(Rates!$B$2:$C$101,C154+1,IF(Inputs!$C$5="Male",1,2))/1000/12*Inputs!$C$16</f>
        <v>339.511471971727</v>
      </c>
      <c r="N154" s="56" t="n">
        <f aca="false">IF($V$1=1,MAX(F154+G154+H154+J154-K154-M154,0)*Inputs!$C$22/12,0)</f>
        <v>542.370763000409</v>
      </c>
      <c r="O154" s="56" t="n">
        <f aca="false">IF(AND(MOD(A154,12)=0,B154&gt;=Inputs!$C$18),MAX(F154+G154+H154+J154-K154-M154-N154,0)*Inputs!$C$17,0)</f>
        <v>0</v>
      </c>
      <c r="P154" s="56" t="n">
        <f aca="false">F154+G154+H154+J154-K154-M154-N154+O154</f>
        <v>80813.243687061</v>
      </c>
      <c r="Q154" s="56" t="n">
        <f aca="false">IF(OR(E154=1,P154&lt;=0),0,P154)</f>
        <v>80813.243687061</v>
      </c>
      <c r="R154" s="15" t="n">
        <f aca="false">IF(OR(E154=1,AND(P154&lt;=0,I154&gt;0)),1,0)</f>
        <v>0</v>
      </c>
      <c r="S154" s="15" t="n">
        <f aca="false">IF(L154&gt;0,1,0)</f>
        <v>1</v>
      </c>
    </row>
    <row r="155" customFormat="false" ht="15" hidden="false" customHeight="false" outlineLevel="0" collapsed="false">
      <c r="A155" s="15" t="n">
        <v>154</v>
      </c>
      <c r="B155" s="15" t="n">
        <f aca="false">INT((A155-1)/12)+1</f>
        <v>13</v>
      </c>
      <c r="C155" s="15" t="n">
        <f aca="false">MIN(Inputs!$C$4+B155-1,99)</f>
        <v>86</v>
      </c>
      <c r="D155" s="55" t="n">
        <f aca="false">Inputs!$C$31</f>
        <v>0.08</v>
      </c>
      <c r="E155" s="15" t="n">
        <f aca="false">R154</f>
        <v>0</v>
      </c>
      <c r="F155" s="56" t="n">
        <f aca="false">Q154</f>
        <v>80813.243687061</v>
      </c>
      <c r="G155" s="56" t="n">
        <f aca="false">IF(AND(MOD(A155-1,12)=0,B155&lt;=Inputs!$C$7,E155=0),Inputs!$C$6,0)</f>
        <v>0</v>
      </c>
      <c r="H155" s="56" t="n">
        <f aca="false">IF(B155=1,G155*Inputs!$C$9,0)</f>
        <v>0</v>
      </c>
      <c r="I155" s="56" t="n">
        <f aca="false">I154+G155</f>
        <v>120000</v>
      </c>
      <c r="J155" s="56" t="n">
        <f aca="false">(F155+G155+H155)*((1+D155)^(1/12)-1)</f>
        <v>519.954843169595</v>
      </c>
      <c r="K155" s="56" t="n">
        <f aca="false">(F155+G155+H155+J155)*(Inputs!$C$14+IF(B155&lt;=10,Inputs!$C$12,Inputs!$C$13))/12</f>
        <v>40.6665992651153</v>
      </c>
      <c r="L155" s="56" t="n">
        <f aca="false">IF(OR(E155=1,A155&lt;=Inputs!$C$15),0,MAX(Inputs!$C$8*I155-(F155+G155+H155+J155-K155),0))</f>
        <v>39907.4680690345</v>
      </c>
      <c r="M155" s="56" t="n">
        <f aca="false">L155*INDEX(Rates!$B$2:$C$101,C155+1,IF(Inputs!$C$5="Male",1,2))/1000/12*Inputs!$C$16</f>
        <v>342.971431829961</v>
      </c>
      <c r="N155" s="56" t="n">
        <f aca="false">IF($V$1=1,MAX(F155+G155+H155+J155-K155-M155,0)*Inputs!$C$22/12,0)</f>
        <v>539.663736660903</v>
      </c>
      <c r="O155" s="56" t="n">
        <f aca="false">IF(AND(MOD(A155,12)=0,B155&gt;=Inputs!$C$18),MAX(F155+G155+H155+J155-K155-M155-N155,0)*Inputs!$C$17,0)</f>
        <v>0</v>
      </c>
      <c r="P155" s="56" t="n">
        <f aca="false">F155+G155+H155+J155-K155-M155-N155+O155</f>
        <v>80409.8967624746</v>
      </c>
      <c r="Q155" s="56" t="n">
        <f aca="false">IF(OR(E155=1,P155&lt;=0),0,P155)</f>
        <v>80409.8967624746</v>
      </c>
      <c r="R155" s="15" t="n">
        <f aca="false">IF(OR(E155=1,AND(P155&lt;=0,I155&gt;0)),1,0)</f>
        <v>0</v>
      </c>
      <c r="S155" s="15" t="n">
        <f aca="false">IF(L155&gt;0,1,0)</f>
        <v>1</v>
      </c>
    </row>
    <row r="156" customFormat="false" ht="15" hidden="false" customHeight="false" outlineLevel="0" collapsed="false">
      <c r="A156" s="15" t="n">
        <v>155</v>
      </c>
      <c r="B156" s="15" t="n">
        <f aca="false">INT((A156-1)/12)+1</f>
        <v>13</v>
      </c>
      <c r="C156" s="15" t="n">
        <f aca="false">MIN(Inputs!$C$4+B156-1,99)</f>
        <v>86</v>
      </c>
      <c r="D156" s="55" t="n">
        <f aca="false">Inputs!$C$31</f>
        <v>0.08</v>
      </c>
      <c r="E156" s="15" t="n">
        <f aca="false">R155</f>
        <v>0</v>
      </c>
      <c r="F156" s="56" t="n">
        <f aca="false">Q155</f>
        <v>80409.8967624746</v>
      </c>
      <c r="G156" s="56" t="n">
        <f aca="false">IF(AND(MOD(A156-1,12)=0,B156&lt;=Inputs!$C$7,E156=0),Inputs!$C$6,0)</f>
        <v>0</v>
      </c>
      <c r="H156" s="56" t="n">
        <f aca="false">IF(B156=1,G156*Inputs!$C$9,0)</f>
        <v>0</v>
      </c>
      <c r="I156" s="56" t="n">
        <f aca="false">I155+G156</f>
        <v>120000</v>
      </c>
      <c r="J156" s="56" t="n">
        <f aca="false">(F156+G156+H156)*((1+D156)^(1/12)-1)</f>
        <v>517.359696912029</v>
      </c>
      <c r="K156" s="56" t="n">
        <f aca="false">(F156+G156+H156+J156)*(Inputs!$C$14+IF(B156&lt;=10,Inputs!$C$12,Inputs!$C$13))/12</f>
        <v>40.4636282296933</v>
      </c>
      <c r="L156" s="56" t="n">
        <f aca="false">IF(OR(E156=1,A156&lt;=Inputs!$C$15),0,MAX(Inputs!$C$8*I156-(F156+G156+H156+J156-K156),0))</f>
        <v>40313.2071688431</v>
      </c>
      <c r="M156" s="56" t="n">
        <f aca="false">L156*INDEX(Rates!$B$2:$C$101,C156+1,IF(Inputs!$C$5="Male",1,2))/1000/12*Inputs!$C$16</f>
        <v>346.458421276899</v>
      </c>
      <c r="N156" s="56" t="n">
        <f aca="false">IF($V$1=1,MAX(F156+G156+H156+J156-K156-M156,0)*Inputs!$C$22/12,0)</f>
        <v>536.935562732533</v>
      </c>
      <c r="O156" s="56" t="n">
        <f aca="false">IF(AND(MOD(A156,12)=0,B156&gt;=Inputs!$C$18),MAX(F156+G156+H156+J156-K156-M156-N156,0)*Inputs!$C$17,0)</f>
        <v>0</v>
      </c>
      <c r="P156" s="56" t="n">
        <f aca="false">F156+G156+H156+J156-K156-M156-N156+O156</f>
        <v>80003.3988471475</v>
      </c>
      <c r="Q156" s="56" t="n">
        <f aca="false">IF(OR(E156=1,P156&lt;=0),0,P156)</f>
        <v>80003.3988471475</v>
      </c>
      <c r="R156" s="15" t="n">
        <f aca="false">IF(OR(E156=1,AND(P156&lt;=0,I156&gt;0)),1,0)</f>
        <v>0</v>
      </c>
      <c r="S156" s="15" t="n">
        <f aca="false">IF(L156&gt;0,1,0)</f>
        <v>1</v>
      </c>
    </row>
    <row r="157" customFormat="false" ht="15" hidden="false" customHeight="false" outlineLevel="0" collapsed="false">
      <c r="A157" s="15" t="n">
        <v>156</v>
      </c>
      <c r="B157" s="15" t="n">
        <f aca="false">INT((A157-1)/12)+1</f>
        <v>13</v>
      </c>
      <c r="C157" s="15" t="n">
        <f aca="false">MIN(Inputs!$C$4+B157-1,99)</f>
        <v>86</v>
      </c>
      <c r="D157" s="55" t="n">
        <f aca="false">Inputs!$C$31</f>
        <v>0.08</v>
      </c>
      <c r="E157" s="15" t="n">
        <f aca="false">R156</f>
        <v>0</v>
      </c>
      <c r="F157" s="56" t="n">
        <f aca="false">Q156</f>
        <v>80003.3988471475</v>
      </c>
      <c r="G157" s="56" t="n">
        <f aca="false">IF(AND(MOD(A157-1,12)=0,B157&lt;=Inputs!$C$7,E157=0),Inputs!$C$6,0)</f>
        <v>0</v>
      </c>
      <c r="H157" s="56" t="n">
        <f aca="false">IF(B157=1,G157*Inputs!$C$9,0)</f>
        <v>0</v>
      </c>
      <c r="I157" s="56" t="n">
        <f aca="false">I156+G157</f>
        <v>120000</v>
      </c>
      <c r="J157" s="56" t="n">
        <f aca="false">(F157+G157+H157)*((1+D157)^(1/12)-1)</f>
        <v>514.744277085161</v>
      </c>
      <c r="K157" s="56" t="n">
        <f aca="false">(F157+G157+H157+J157)*(Inputs!$C$14+IF(B157&lt;=10,Inputs!$C$12,Inputs!$C$13))/12</f>
        <v>40.2590715621163</v>
      </c>
      <c r="L157" s="56" t="n">
        <f aca="false">IF(OR(E157=1,A157&lt;=Inputs!$C$15),0,MAX(Inputs!$C$8*I157-(F157+G157+H157+J157-K157),0))</f>
        <v>40722.1159473295</v>
      </c>
      <c r="M157" s="56" t="n">
        <f aca="false">L157*INDEX(Rates!$B$2:$C$101,C157+1,IF(Inputs!$C$5="Male",1,2))/1000/12*Inputs!$C$16</f>
        <v>349.972651470674</v>
      </c>
      <c r="N157" s="56" t="n">
        <f aca="false">IF($V$1=1,MAX(F157+G157+H157+J157-K157-M157,0)*Inputs!$C$22/12,0)</f>
        <v>534.186076007999</v>
      </c>
      <c r="O157" s="56" t="n">
        <f aca="false">IF(AND(MOD(A157,12)=0,B157&gt;=Inputs!$C$18),MAX(F157+G157+H157+J157-K157-M157-N157,0)*Inputs!$C$17,0)</f>
        <v>397.968626625959</v>
      </c>
      <c r="P157" s="56" t="n">
        <f aca="false">F157+G157+H157+J157-K157-M157-N157+O157</f>
        <v>79991.6939518178</v>
      </c>
      <c r="Q157" s="56" t="n">
        <f aca="false">IF(OR(E157=1,P157&lt;=0),0,P157)</f>
        <v>79991.6939518178</v>
      </c>
      <c r="R157" s="15" t="n">
        <f aca="false">IF(OR(E157=1,AND(P157&lt;=0,I157&gt;0)),1,0)</f>
        <v>0</v>
      </c>
      <c r="S157" s="15" t="n">
        <f aca="false">IF(L157&gt;0,1,0)</f>
        <v>1</v>
      </c>
    </row>
    <row r="158" customFormat="false" ht="15" hidden="false" customHeight="false" outlineLevel="0" collapsed="false">
      <c r="A158" s="15" t="n">
        <v>157</v>
      </c>
      <c r="B158" s="15" t="n">
        <f aca="false">INT((A158-1)/12)+1</f>
        <v>14</v>
      </c>
      <c r="C158" s="15" t="n">
        <f aca="false">MIN(Inputs!$C$4+B158-1,99)</f>
        <v>87</v>
      </c>
      <c r="D158" s="55" t="n">
        <f aca="false">Inputs!$C$31</f>
        <v>0.08</v>
      </c>
      <c r="E158" s="15" t="n">
        <f aca="false">R157</f>
        <v>0</v>
      </c>
      <c r="F158" s="56" t="n">
        <f aca="false">Q157</f>
        <v>79991.6939518178</v>
      </c>
      <c r="G158" s="56" t="n">
        <f aca="false">IF(AND(MOD(A158-1,12)=0,B158&lt;=Inputs!$C$7,E158=0),Inputs!$C$6,0)</f>
        <v>0</v>
      </c>
      <c r="H158" s="56" t="n">
        <f aca="false">IF(B158=1,G158*Inputs!$C$9,0)</f>
        <v>0</v>
      </c>
      <c r="I158" s="56" t="n">
        <f aca="false">I157+G158</f>
        <v>120000</v>
      </c>
      <c r="J158" s="56" t="n">
        <f aca="false">(F158+G158+H158)*((1+D158)^(1/12)-1)</f>
        <v>514.668967436175</v>
      </c>
      <c r="K158" s="56" t="n">
        <f aca="false">(F158+G158+H158+J158)*(Inputs!$C$14+IF(B158&lt;=10,Inputs!$C$12,Inputs!$C$13))/12</f>
        <v>40.253181459627</v>
      </c>
      <c r="L158" s="56" t="n">
        <f aca="false">IF(OR(E158=1,A158&lt;=Inputs!$C$15),0,MAX(Inputs!$C$8*I158-(F158+G158+H158+J158-K158),0))</f>
        <v>40733.8902622057</v>
      </c>
      <c r="M158" s="56" t="n">
        <f aca="false">L158*INDEX(Rates!$B$2:$C$101,C158+1,IF(Inputs!$C$5="Male",1,2))/1000/12*Inputs!$C$16</f>
        <v>396.001303165743</v>
      </c>
      <c r="N158" s="56" t="n">
        <f aca="false">IF($V$1=1,MAX(F158+G158+H158+J158-K158-M158,0)*Inputs!$C$22/12,0)</f>
        <v>533.800722897524</v>
      </c>
      <c r="O158" s="56" t="n">
        <f aca="false">IF(AND(MOD(A158,12)=0,B158&gt;=Inputs!$C$18),MAX(F158+G158+H158+J158-K158-M158-N158,0)*Inputs!$C$17,0)</f>
        <v>0</v>
      </c>
      <c r="P158" s="56" t="n">
        <f aca="false">F158+G158+H158+J158-K158-M158-N158+O158</f>
        <v>79536.3077117311</v>
      </c>
      <c r="Q158" s="56" t="n">
        <f aca="false">IF(OR(E158=1,P158&lt;=0),0,P158)</f>
        <v>79536.3077117311</v>
      </c>
      <c r="R158" s="15" t="n">
        <f aca="false">IF(OR(E158=1,AND(P158&lt;=0,I158&gt;0)),1,0)</f>
        <v>0</v>
      </c>
      <c r="S158" s="15" t="n">
        <f aca="false">IF(L158&gt;0,1,0)</f>
        <v>1</v>
      </c>
    </row>
    <row r="159" customFormat="false" ht="15" hidden="false" customHeight="false" outlineLevel="0" collapsed="false">
      <c r="A159" s="15" t="n">
        <v>158</v>
      </c>
      <c r="B159" s="15" t="n">
        <f aca="false">INT((A159-1)/12)+1</f>
        <v>14</v>
      </c>
      <c r="C159" s="15" t="n">
        <f aca="false">MIN(Inputs!$C$4+B159-1,99)</f>
        <v>87</v>
      </c>
      <c r="D159" s="55" t="n">
        <f aca="false">Inputs!$C$31</f>
        <v>0.08</v>
      </c>
      <c r="E159" s="15" t="n">
        <f aca="false">R158</f>
        <v>0</v>
      </c>
      <c r="F159" s="56" t="n">
        <f aca="false">Q158</f>
        <v>79536.3077117311</v>
      </c>
      <c r="G159" s="56" t="n">
        <f aca="false">IF(AND(MOD(A159-1,12)=0,B159&lt;=Inputs!$C$7,E159=0),Inputs!$C$6,0)</f>
        <v>0</v>
      </c>
      <c r="H159" s="56" t="n">
        <f aca="false">IF(B159=1,G159*Inputs!$C$9,0)</f>
        <v>0</v>
      </c>
      <c r="I159" s="56" t="n">
        <f aca="false">I158+G159</f>
        <v>120000</v>
      </c>
      <c r="J159" s="56" t="n">
        <f aca="false">(F159+G159+H159)*((1+D159)^(1/12)-1)</f>
        <v>511.738998655776</v>
      </c>
      <c r="K159" s="56" t="n">
        <f aca="false">(F159+G159+H159+J159)*(Inputs!$C$14+IF(B159&lt;=10,Inputs!$C$12,Inputs!$C$13))/12</f>
        <v>40.0240233551934</v>
      </c>
      <c r="L159" s="56" t="n">
        <f aca="false">IF(OR(E159=1,A159&lt;=Inputs!$C$15),0,MAX(Inputs!$C$8*I159-(F159+G159+H159+J159-K159),0))</f>
        <v>41191.9773129683</v>
      </c>
      <c r="M159" s="56" t="n">
        <f aca="false">L159*INDEX(Rates!$B$2:$C$101,C159+1,IF(Inputs!$C$5="Male",1,2))/1000/12*Inputs!$C$16</f>
        <v>400.454672777574</v>
      </c>
      <c r="N159" s="56" t="n">
        <f aca="false">IF($V$1=1,MAX(F159+G159+H159+J159-K159-M159,0)*Inputs!$C$22/12,0)</f>
        <v>530.717120095027</v>
      </c>
      <c r="O159" s="56" t="n">
        <f aca="false">IF(AND(MOD(A159,12)=0,B159&gt;=Inputs!$C$18),MAX(F159+G159+H159+J159-K159-M159-N159,0)*Inputs!$C$17,0)</f>
        <v>0</v>
      </c>
      <c r="P159" s="56" t="n">
        <f aca="false">F159+G159+H159+J159-K159-M159-N159+O159</f>
        <v>79076.8508941591</v>
      </c>
      <c r="Q159" s="56" t="n">
        <f aca="false">IF(OR(E159=1,P159&lt;=0),0,P159)</f>
        <v>79076.8508941591</v>
      </c>
      <c r="R159" s="15" t="n">
        <f aca="false">IF(OR(E159=1,AND(P159&lt;=0,I159&gt;0)),1,0)</f>
        <v>0</v>
      </c>
      <c r="S159" s="15" t="n">
        <f aca="false">IF(L159&gt;0,1,0)</f>
        <v>1</v>
      </c>
    </row>
    <row r="160" customFormat="false" ht="15" hidden="false" customHeight="false" outlineLevel="0" collapsed="false">
      <c r="A160" s="15" t="n">
        <v>159</v>
      </c>
      <c r="B160" s="15" t="n">
        <f aca="false">INT((A160-1)/12)+1</f>
        <v>14</v>
      </c>
      <c r="C160" s="15" t="n">
        <f aca="false">MIN(Inputs!$C$4+B160-1,99)</f>
        <v>87</v>
      </c>
      <c r="D160" s="55" t="n">
        <f aca="false">Inputs!$C$31</f>
        <v>0.08</v>
      </c>
      <c r="E160" s="15" t="n">
        <f aca="false">R159</f>
        <v>0</v>
      </c>
      <c r="F160" s="56" t="n">
        <f aca="false">Q159</f>
        <v>79076.8508941591</v>
      </c>
      <c r="G160" s="56" t="n">
        <f aca="false">IF(AND(MOD(A160-1,12)=0,B160&lt;=Inputs!$C$7,E160=0),Inputs!$C$6,0)</f>
        <v>0</v>
      </c>
      <c r="H160" s="56" t="n">
        <f aca="false">IF(B160=1,G160*Inputs!$C$9,0)</f>
        <v>0</v>
      </c>
      <c r="I160" s="56" t="n">
        <f aca="false">I159+G160</f>
        <v>120000</v>
      </c>
      <c r="J160" s="56" t="n">
        <f aca="false">(F160+G160+H160)*((1+D160)^(1/12)-1)</f>
        <v>508.782839657271</v>
      </c>
      <c r="K160" s="56" t="n">
        <f aca="false">(F160+G160+H160+J160)*(Inputs!$C$14+IF(B160&lt;=10,Inputs!$C$12,Inputs!$C$13))/12</f>
        <v>39.7928168669082</v>
      </c>
      <c r="L160" s="56" t="n">
        <f aca="false">IF(OR(E160=1,A160&lt;=Inputs!$C$15),0,MAX(Inputs!$C$8*I160-(F160+G160+H160+J160-K160),0))</f>
        <v>41654.1590830505</v>
      </c>
      <c r="M160" s="56" t="n">
        <f aca="false">L160*INDEX(Rates!$B$2:$C$101,C160+1,IF(Inputs!$C$5="Male",1,2))/1000/12*Inputs!$C$16</f>
        <v>404.947849885723</v>
      </c>
      <c r="N160" s="56" t="n">
        <f aca="false">IF($V$1=1,MAX(F160+G160+H160+J160-K160-M160,0)*Inputs!$C$22/12,0)</f>
        <v>527.605953780425</v>
      </c>
      <c r="O160" s="56" t="n">
        <f aca="false">IF(AND(MOD(A160,12)=0,B160&gt;=Inputs!$C$18),MAX(F160+G160+H160+J160-K160-M160-N160,0)*Inputs!$C$17,0)</f>
        <v>0</v>
      </c>
      <c r="P160" s="56" t="n">
        <f aca="false">F160+G160+H160+J160-K160-M160-N160+O160</f>
        <v>78613.2871132833</v>
      </c>
      <c r="Q160" s="56" t="n">
        <f aca="false">IF(OR(E160=1,P160&lt;=0),0,P160)</f>
        <v>78613.2871132833</v>
      </c>
      <c r="R160" s="15" t="n">
        <f aca="false">IF(OR(E160=1,AND(P160&lt;=0,I160&gt;0)),1,0)</f>
        <v>0</v>
      </c>
      <c r="S160" s="15" t="n">
        <f aca="false">IF(L160&gt;0,1,0)</f>
        <v>1</v>
      </c>
    </row>
    <row r="161" customFormat="false" ht="15" hidden="false" customHeight="false" outlineLevel="0" collapsed="false">
      <c r="A161" s="15" t="n">
        <v>160</v>
      </c>
      <c r="B161" s="15" t="n">
        <f aca="false">INT((A161-1)/12)+1</f>
        <v>14</v>
      </c>
      <c r="C161" s="15" t="n">
        <f aca="false">MIN(Inputs!$C$4+B161-1,99)</f>
        <v>87</v>
      </c>
      <c r="D161" s="55" t="n">
        <f aca="false">Inputs!$C$31</f>
        <v>0.08</v>
      </c>
      <c r="E161" s="15" t="n">
        <f aca="false">R160</f>
        <v>0</v>
      </c>
      <c r="F161" s="56" t="n">
        <f aca="false">Q160</f>
        <v>78613.2871132833</v>
      </c>
      <c r="G161" s="56" t="n">
        <f aca="false">IF(AND(MOD(A161-1,12)=0,B161&lt;=Inputs!$C$7,E161=0),Inputs!$C$6,0)</f>
        <v>0</v>
      </c>
      <c r="H161" s="56" t="n">
        <f aca="false">IF(B161=1,G161*Inputs!$C$9,0)</f>
        <v>0</v>
      </c>
      <c r="I161" s="56" t="n">
        <f aca="false">I160+G161</f>
        <v>120000</v>
      </c>
      <c r="J161" s="56" t="n">
        <f aca="false">(F161+G161+H161)*((1+D161)^(1/12)-1)</f>
        <v>505.800256333209</v>
      </c>
      <c r="K161" s="56" t="n">
        <f aca="false">(F161+G161+H161+J161)*(Inputs!$C$14+IF(B161&lt;=10,Inputs!$C$12,Inputs!$C$13))/12</f>
        <v>39.5595436848083</v>
      </c>
      <c r="L161" s="56" t="n">
        <f aca="false">IF(OR(E161=1,A161&lt;=Inputs!$C$15),0,MAX(Inputs!$C$8*I161-(F161+G161+H161+J161-K161),0))</f>
        <v>42120.4721740683</v>
      </c>
      <c r="M161" s="56" t="n">
        <f aca="false">L161*INDEX(Rates!$B$2:$C$101,C161+1,IF(Inputs!$C$5="Male",1,2))/1000/12*Inputs!$C$16</f>
        <v>409.481190318901</v>
      </c>
      <c r="N161" s="56" t="n">
        <f aca="false">IF($V$1=1,MAX(F161+G161+H161+J161-K161-M161,0)*Inputs!$C$22/12,0)</f>
        <v>524.466977570752</v>
      </c>
      <c r="O161" s="56" t="n">
        <f aca="false">IF(AND(MOD(A161,12)=0,B161&gt;=Inputs!$C$18),MAX(F161+G161+H161+J161-K161-M161-N161,0)*Inputs!$C$17,0)</f>
        <v>0</v>
      </c>
      <c r="P161" s="56" t="n">
        <f aca="false">F161+G161+H161+J161-K161-M161-N161+O161</f>
        <v>78145.5796580421</v>
      </c>
      <c r="Q161" s="56" t="n">
        <f aca="false">IF(OR(E161=1,P161&lt;=0),0,P161)</f>
        <v>78145.5796580421</v>
      </c>
      <c r="R161" s="15" t="n">
        <f aca="false">IF(OR(E161=1,AND(P161&lt;=0,I161&gt;0)),1,0)</f>
        <v>0</v>
      </c>
      <c r="S161" s="15" t="n">
        <f aca="false">IF(L161&gt;0,1,0)</f>
        <v>1</v>
      </c>
    </row>
    <row r="162" customFormat="false" ht="15" hidden="false" customHeight="false" outlineLevel="0" collapsed="false">
      <c r="A162" s="15" t="n">
        <v>161</v>
      </c>
      <c r="B162" s="15" t="n">
        <f aca="false">INT((A162-1)/12)+1</f>
        <v>14</v>
      </c>
      <c r="C162" s="15" t="n">
        <f aca="false">MIN(Inputs!$C$4+B162-1,99)</f>
        <v>87</v>
      </c>
      <c r="D162" s="55" t="n">
        <f aca="false">Inputs!$C$31</f>
        <v>0.08</v>
      </c>
      <c r="E162" s="15" t="n">
        <f aca="false">R161</f>
        <v>0</v>
      </c>
      <c r="F162" s="56" t="n">
        <f aca="false">Q161</f>
        <v>78145.5796580421</v>
      </c>
      <c r="G162" s="56" t="n">
        <f aca="false">IF(AND(MOD(A162-1,12)=0,B162&lt;=Inputs!$C$7,E162=0),Inputs!$C$6,0)</f>
        <v>0</v>
      </c>
      <c r="H162" s="56" t="n">
        <f aca="false">IF(B162=1,G162*Inputs!$C$9,0)</f>
        <v>0</v>
      </c>
      <c r="I162" s="56" t="n">
        <f aca="false">I161+G162</f>
        <v>120000</v>
      </c>
      <c r="J162" s="56" t="n">
        <f aca="false">(F162+G162+H162)*((1+D162)^(1/12)-1)</f>
        <v>502.791012483514</v>
      </c>
      <c r="K162" s="56" t="n">
        <f aca="false">(F162+G162+H162+J162)*(Inputs!$C$14+IF(B162&lt;=10,Inputs!$C$12,Inputs!$C$13))/12</f>
        <v>39.3241853352628</v>
      </c>
      <c r="L162" s="56" t="n">
        <f aca="false">IF(OR(E162=1,A162&lt;=Inputs!$C$15),0,MAX(Inputs!$C$8*I162-(F162+G162+H162+J162-K162),0))</f>
        <v>42590.9535148097</v>
      </c>
      <c r="M162" s="56" t="n">
        <f aca="false">L162*INDEX(Rates!$B$2:$C$101,C162+1,IF(Inputs!$C$5="Male",1,2))/1000/12*Inputs!$C$16</f>
        <v>414.055053086475</v>
      </c>
      <c r="N162" s="56" t="n">
        <f aca="false">IF($V$1=1,MAX(F162+G162+H162+J162-K162-M162,0)*Inputs!$C$22/12,0)</f>
        <v>521.299942880692</v>
      </c>
      <c r="O162" s="56" t="n">
        <f aca="false">IF(AND(MOD(A162,12)=0,B162&gt;=Inputs!$C$18),MAX(F162+G162+H162+J162-K162-M162-N162,0)*Inputs!$C$17,0)</f>
        <v>0</v>
      </c>
      <c r="P162" s="56" t="n">
        <f aca="false">F162+G162+H162+J162-K162-M162-N162+O162</f>
        <v>77673.6914892231</v>
      </c>
      <c r="Q162" s="56" t="n">
        <f aca="false">IF(OR(E162=1,P162&lt;=0),0,P162)</f>
        <v>77673.6914892231</v>
      </c>
      <c r="R162" s="15" t="n">
        <f aca="false">IF(OR(E162=1,AND(P162&lt;=0,I162&gt;0)),1,0)</f>
        <v>0</v>
      </c>
      <c r="S162" s="15" t="n">
        <f aca="false">IF(L162&gt;0,1,0)</f>
        <v>1</v>
      </c>
    </row>
    <row r="163" customFormat="false" ht="15" hidden="false" customHeight="false" outlineLevel="0" collapsed="false">
      <c r="A163" s="15" t="n">
        <v>162</v>
      </c>
      <c r="B163" s="15" t="n">
        <f aca="false">INT((A163-1)/12)+1</f>
        <v>14</v>
      </c>
      <c r="C163" s="15" t="n">
        <f aca="false">MIN(Inputs!$C$4+B163-1,99)</f>
        <v>87</v>
      </c>
      <c r="D163" s="55" t="n">
        <f aca="false">Inputs!$C$31</f>
        <v>0.08</v>
      </c>
      <c r="E163" s="15" t="n">
        <f aca="false">R162</f>
        <v>0</v>
      </c>
      <c r="F163" s="56" t="n">
        <f aca="false">Q162</f>
        <v>77673.6914892231</v>
      </c>
      <c r="G163" s="56" t="n">
        <f aca="false">IF(AND(MOD(A163-1,12)=0,B163&lt;=Inputs!$C$7,E163=0),Inputs!$C$6,0)</f>
        <v>0</v>
      </c>
      <c r="H163" s="56" t="n">
        <f aca="false">IF(B163=1,G163*Inputs!$C$9,0)</f>
        <v>0</v>
      </c>
      <c r="I163" s="56" t="n">
        <f aca="false">I162+G163</f>
        <v>120000</v>
      </c>
      <c r="J163" s="56" t="n">
        <f aca="false">(F163+G163+H163)*((1+D163)^(1/12)-1)</f>
        <v>499.754869796779</v>
      </c>
      <c r="K163" s="56" t="n">
        <f aca="false">(F163+G163+H163+J163)*(Inputs!$C$14+IF(B163&lt;=10,Inputs!$C$12,Inputs!$C$13))/12</f>
        <v>39.08672317951</v>
      </c>
      <c r="L163" s="56" t="n">
        <f aca="false">IF(OR(E163=1,A163&lt;=Inputs!$C$15),0,MAX(Inputs!$C$8*I163-(F163+G163+H163+J163-K163),0))</f>
        <v>43065.6403641596</v>
      </c>
      <c r="M163" s="56" t="n">
        <f aca="false">L163*INDEX(Rates!$B$2:$C$101,C163+1,IF(Inputs!$C$5="Male",1,2))/1000/12*Inputs!$C$16</f>
        <v>418.669800406905</v>
      </c>
      <c r="N163" s="56" t="n">
        <f aca="false">IF($V$1=1,MAX(F163+G163+H163+J163-K163-M163,0)*Inputs!$C$22/12,0)</f>
        <v>518.10459890289</v>
      </c>
      <c r="O163" s="56" t="n">
        <f aca="false">IF(AND(MOD(A163,12)=0,B163&gt;=Inputs!$C$18),MAX(F163+G163+H163+J163-K163-M163-N163,0)*Inputs!$C$17,0)</f>
        <v>0</v>
      </c>
      <c r="P163" s="56" t="n">
        <f aca="false">F163+G163+H163+J163-K163-M163-N163+O163</f>
        <v>77197.5852365306</v>
      </c>
      <c r="Q163" s="56" t="n">
        <f aca="false">IF(OR(E163=1,P163&lt;=0),0,P163)</f>
        <v>77197.5852365306</v>
      </c>
      <c r="R163" s="15" t="n">
        <f aca="false">IF(OR(E163=1,AND(P163&lt;=0,I163&gt;0)),1,0)</f>
        <v>0</v>
      </c>
      <c r="S163" s="15" t="n">
        <f aca="false">IF(L163&gt;0,1,0)</f>
        <v>1</v>
      </c>
    </row>
    <row r="164" customFormat="false" ht="15" hidden="false" customHeight="false" outlineLevel="0" collapsed="false">
      <c r="A164" s="15" t="n">
        <v>163</v>
      </c>
      <c r="B164" s="15" t="n">
        <f aca="false">INT((A164-1)/12)+1</f>
        <v>14</v>
      </c>
      <c r="C164" s="15" t="n">
        <f aca="false">MIN(Inputs!$C$4+B164-1,99)</f>
        <v>87</v>
      </c>
      <c r="D164" s="55" t="n">
        <f aca="false">Inputs!$C$31</f>
        <v>0.08</v>
      </c>
      <c r="E164" s="15" t="n">
        <f aca="false">R163</f>
        <v>0</v>
      </c>
      <c r="F164" s="56" t="n">
        <f aca="false">Q163</f>
        <v>77197.5852365306</v>
      </c>
      <c r="G164" s="56" t="n">
        <f aca="false">IF(AND(MOD(A164-1,12)=0,B164&lt;=Inputs!$C$7,E164=0),Inputs!$C$6,0)</f>
        <v>0</v>
      </c>
      <c r="H164" s="56" t="n">
        <f aca="false">IF(B164=1,G164*Inputs!$C$9,0)</f>
        <v>0</v>
      </c>
      <c r="I164" s="56" t="n">
        <f aca="false">I163+G164</f>
        <v>120000</v>
      </c>
      <c r="J164" s="56" t="n">
        <f aca="false">(F164+G164+H164)*((1+D164)^(1/12)-1)</f>
        <v>496.691587831394</v>
      </c>
      <c r="K164" s="56" t="n">
        <f aca="false">(F164+G164+H164+J164)*(Inputs!$C$14+IF(B164&lt;=10,Inputs!$C$12,Inputs!$C$13))/12</f>
        <v>38.847138412181</v>
      </c>
      <c r="L164" s="56" t="n">
        <f aca="false">IF(OR(E164=1,A164&lt;=Inputs!$C$15),0,MAX(Inputs!$C$8*I164-(F164+G164+H164+J164-K164),0))</f>
        <v>43544.5703140502</v>
      </c>
      <c r="M164" s="56" t="n">
        <f aca="false">L164*INDEX(Rates!$B$2:$C$101,C164+1,IF(Inputs!$C$5="Male",1,2))/1000/12*Inputs!$C$16</f>
        <v>423.325797736425</v>
      </c>
      <c r="N164" s="56" t="n">
        <f aca="false">IF($V$1=1,MAX(F164+G164+H164+J164-K164-M164,0)*Inputs!$C$22/12,0)</f>
        <v>514.880692588089</v>
      </c>
      <c r="O164" s="56" t="n">
        <f aca="false">IF(AND(MOD(A164,12)=0,B164&gt;=Inputs!$C$18),MAX(F164+G164+H164+J164-K164-M164-N164,0)*Inputs!$C$17,0)</f>
        <v>0</v>
      </c>
      <c r="P164" s="56" t="n">
        <f aca="false">F164+G164+H164+J164-K164-M164-N164+O164</f>
        <v>76717.2231956253</v>
      </c>
      <c r="Q164" s="56" t="n">
        <f aca="false">IF(OR(E164=1,P164&lt;=0),0,P164)</f>
        <v>76717.2231956253</v>
      </c>
      <c r="R164" s="15" t="n">
        <f aca="false">IF(OR(E164=1,AND(P164&lt;=0,I164&gt;0)),1,0)</f>
        <v>0</v>
      </c>
      <c r="S164" s="15" t="n">
        <f aca="false">IF(L164&gt;0,1,0)</f>
        <v>1</v>
      </c>
    </row>
    <row r="165" customFormat="false" ht="15" hidden="false" customHeight="false" outlineLevel="0" collapsed="false">
      <c r="A165" s="15" t="n">
        <v>164</v>
      </c>
      <c r="B165" s="15" t="n">
        <f aca="false">INT((A165-1)/12)+1</f>
        <v>14</v>
      </c>
      <c r="C165" s="15" t="n">
        <f aca="false">MIN(Inputs!$C$4+B165-1,99)</f>
        <v>87</v>
      </c>
      <c r="D165" s="55" t="n">
        <f aca="false">Inputs!$C$31</f>
        <v>0.08</v>
      </c>
      <c r="E165" s="15" t="n">
        <f aca="false">R164</f>
        <v>0</v>
      </c>
      <c r="F165" s="56" t="n">
        <f aca="false">Q164</f>
        <v>76717.2231956253</v>
      </c>
      <c r="G165" s="56" t="n">
        <f aca="false">IF(AND(MOD(A165-1,12)=0,B165&lt;=Inputs!$C$7,E165=0),Inputs!$C$6,0)</f>
        <v>0</v>
      </c>
      <c r="H165" s="56" t="n">
        <f aca="false">IF(B165=1,G165*Inputs!$C$9,0)</f>
        <v>0</v>
      </c>
      <c r="I165" s="56" t="n">
        <f aca="false">I164+G165</f>
        <v>120000</v>
      </c>
      <c r="J165" s="56" t="n">
        <f aca="false">(F165+G165+H165)*((1+D165)^(1/12)-1)</f>
        <v>493.600923996507</v>
      </c>
      <c r="K165" s="56" t="n">
        <f aca="false">(F165+G165+H165+J165)*(Inputs!$C$14+IF(B165&lt;=10,Inputs!$C$12,Inputs!$C$13))/12</f>
        <v>38.6054120598109</v>
      </c>
      <c r="L165" s="56" t="n">
        <f aca="false">IF(OR(E165=1,A165&lt;=Inputs!$C$15),0,MAX(Inputs!$C$8*I165-(F165+G165+H165+J165-K165),0))</f>
        <v>44027.781292438</v>
      </c>
      <c r="M165" s="56" t="n">
        <f aca="false">L165*INDEX(Rates!$B$2:$C$101,C165+1,IF(Inputs!$C$5="Male",1,2))/1000/12*Inputs!$C$16</f>
        <v>428.023413797985</v>
      </c>
      <c r="N165" s="56" t="n">
        <f aca="false">IF($V$1=1,MAX(F165+G165+H165+J165-K165-M165,0)*Inputs!$C$22/12,0)</f>
        <v>511.627968625093</v>
      </c>
      <c r="O165" s="56" t="n">
        <f aca="false">IF(AND(MOD(A165,12)=0,B165&gt;=Inputs!$C$18),MAX(F165+G165+H165+J165-K165-M165-N165,0)*Inputs!$C$17,0)</f>
        <v>0</v>
      </c>
      <c r="P165" s="56" t="n">
        <f aca="false">F165+G165+H165+J165-K165-M165-N165+O165</f>
        <v>76232.5673251389</v>
      </c>
      <c r="Q165" s="56" t="n">
        <f aca="false">IF(OR(E165=1,P165&lt;=0),0,P165)</f>
        <v>76232.5673251389</v>
      </c>
      <c r="R165" s="15" t="n">
        <f aca="false">IF(OR(E165=1,AND(P165&lt;=0,I165&gt;0)),1,0)</f>
        <v>0</v>
      </c>
      <c r="S165" s="15" t="n">
        <f aca="false">IF(L165&gt;0,1,0)</f>
        <v>1</v>
      </c>
    </row>
    <row r="166" customFormat="false" ht="15" hidden="false" customHeight="false" outlineLevel="0" collapsed="false">
      <c r="A166" s="15" t="n">
        <v>165</v>
      </c>
      <c r="B166" s="15" t="n">
        <f aca="false">INT((A166-1)/12)+1</f>
        <v>14</v>
      </c>
      <c r="C166" s="15" t="n">
        <f aca="false">MIN(Inputs!$C$4+B166-1,99)</f>
        <v>87</v>
      </c>
      <c r="D166" s="55" t="n">
        <f aca="false">Inputs!$C$31</f>
        <v>0.08</v>
      </c>
      <c r="E166" s="15" t="n">
        <f aca="false">R165</f>
        <v>0</v>
      </c>
      <c r="F166" s="56" t="n">
        <f aca="false">Q165</f>
        <v>76232.5673251389</v>
      </c>
      <c r="G166" s="56" t="n">
        <f aca="false">IF(AND(MOD(A166-1,12)=0,B166&lt;=Inputs!$C$7,E166=0),Inputs!$C$6,0)</f>
        <v>0</v>
      </c>
      <c r="H166" s="56" t="n">
        <f aca="false">IF(B166=1,G166*Inputs!$C$9,0)</f>
        <v>0</v>
      </c>
      <c r="I166" s="56" t="n">
        <f aca="false">I165+G166</f>
        <v>120000</v>
      </c>
      <c r="J166" s="56" t="n">
        <f aca="false">(F166+G166+H166)*((1+D166)^(1/12)-1)</f>
        <v>490.482633532807</v>
      </c>
      <c r="K166" s="56" t="n">
        <f aca="false">(F166+G166+H166+J166)*(Inputs!$C$14+IF(B166&lt;=10,Inputs!$C$12,Inputs!$C$13))/12</f>
        <v>38.3615249793359</v>
      </c>
      <c r="L166" s="56" t="n">
        <f aca="false">IF(OR(E166=1,A166&lt;=Inputs!$C$15),0,MAX(Inputs!$C$8*I166-(F166+G166+H166+J166-K166),0))</f>
        <v>44515.3115663076</v>
      </c>
      <c r="M166" s="56" t="n">
        <f aca="false">L166*INDEX(Rates!$B$2:$C$101,C166+1,IF(Inputs!$C$5="Male",1,2))/1000/12*Inputs!$C$16</f>
        <v>432.763020610454</v>
      </c>
      <c r="N166" s="56" t="n">
        <f aca="false">IF($V$1=1,MAX(F166+G166+H166+J166-K166-M166,0)*Inputs!$C$22/12,0)</f>
        <v>508.346169420546</v>
      </c>
      <c r="O166" s="56" t="n">
        <f aca="false">IF(AND(MOD(A166,12)=0,B166&gt;=Inputs!$C$18),MAX(F166+G166+H166+J166-K166-M166-N166,0)*Inputs!$C$17,0)</f>
        <v>0</v>
      </c>
      <c r="P166" s="56" t="n">
        <f aca="false">F166+G166+H166+J166-K166-M166-N166+O166</f>
        <v>75743.5792436614</v>
      </c>
      <c r="Q166" s="56" t="n">
        <f aca="false">IF(OR(E166=1,P166&lt;=0),0,P166)</f>
        <v>75743.5792436614</v>
      </c>
      <c r="R166" s="15" t="n">
        <f aca="false">IF(OR(E166=1,AND(P166&lt;=0,I166&gt;0)),1,0)</f>
        <v>0</v>
      </c>
      <c r="S166" s="15" t="n">
        <f aca="false">IF(L166&gt;0,1,0)</f>
        <v>1</v>
      </c>
    </row>
    <row r="167" customFormat="false" ht="15" hidden="false" customHeight="false" outlineLevel="0" collapsed="false">
      <c r="A167" s="15" t="n">
        <v>166</v>
      </c>
      <c r="B167" s="15" t="n">
        <f aca="false">INT((A167-1)/12)+1</f>
        <v>14</v>
      </c>
      <c r="C167" s="15" t="n">
        <f aca="false">MIN(Inputs!$C$4+B167-1,99)</f>
        <v>87</v>
      </c>
      <c r="D167" s="55" t="n">
        <f aca="false">Inputs!$C$31</f>
        <v>0.08</v>
      </c>
      <c r="E167" s="15" t="n">
        <f aca="false">R166</f>
        <v>0</v>
      </c>
      <c r="F167" s="56" t="n">
        <f aca="false">Q166</f>
        <v>75743.5792436614</v>
      </c>
      <c r="G167" s="56" t="n">
        <f aca="false">IF(AND(MOD(A167-1,12)=0,B167&lt;=Inputs!$C$7,E167=0),Inputs!$C$6,0)</f>
        <v>0</v>
      </c>
      <c r="H167" s="56" t="n">
        <f aca="false">IF(B167=1,G167*Inputs!$C$9,0)</f>
        <v>0</v>
      </c>
      <c r="I167" s="56" t="n">
        <f aca="false">I166+G167</f>
        <v>120000</v>
      </c>
      <c r="J167" s="56" t="n">
        <f aca="false">(F167+G167+H167)*((1+D167)^(1/12)-1)</f>
        <v>487.336469493148</v>
      </c>
      <c r="K167" s="56" t="n">
        <f aca="false">(F167+G167+H167+J167)*(Inputs!$C$14+IF(B167&lt;=10,Inputs!$C$12,Inputs!$C$13))/12</f>
        <v>38.1154578565773</v>
      </c>
      <c r="L167" s="56" t="n">
        <f aca="false">IF(OR(E167=1,A167&lt;=Inputs!$C$15),0,MAX(Inputs!$C$8*I167-(F167+G167+H167+J167-K167),0))</f>
        <v>45007.199744702</v>
      </c>
      <c r="M167" s="56" t="n">
        <f aca="false">L167*INDEX(Rates!$B$2:$C$101,C167+1,IF(Inputs!$C$5="Male",1,2))/1000/12*Inputs!$C$16</f>
        <v>437.544993518078</v>
      </c>
      <c r="N167" s="56" t="n">
        <f aca="false">IF($V$1=1,MAX(F167+G167+H167+J167-K167-M167,0)*Inputs!$C$22/12,0)</f>
        <v>505.035035078533</v>
      </c>
      <c r="O167" s="56" t="n">
        <f aca="false">IF(AND(MOD(A167,12)=0,B167&gt;=Inputs!$C$18),MAX(F167+G167+H167+J167-K167-M167-N167,0)*Inputs!$C$17,0)</f>
        <v>0</v>
      </c>
      <c r="P167" s="56" t="n">
        <f aca="false">F167+G167+H167+J167-K167-M167-N167+O167</f>
        <v>75250.2202267014</v>
      </c>
      <c r="Q167" s="56" t="n">
        <f aca="false">IF(OR(E167=1,P167&lt;=0),0,P167)</f>
        <v>75250.2202267014</v>
      </c>
      <c r="R167" s="15" t="n">
        <f aca="false">IF(OR(E167=1,AND(P167&lt;=0,I167&gt;0)),1,0)</f>
        <v>0</v>
      </c>
      <c r="S167" s="15" t="n">
        <f aca="false">IF(L167&gt;0,1,0)</f>
        <v>1</v>
      </c>
    </row>
    <row r="168" customFormat="false" ht="15" hidden="false" customHeight="false" outlineLevel="0" collapsed="false">
      <c r="A168" s="15" t="n">
        <v>167</v>
      </c>
      <c r="B168" s="15" t="n">
        <f aca="false">INT((A168-1)/12)+1</f>
        <v>14</v>
      </c>
      <c r="C168" s="15" t="n">
        <f aca="false">MIN(Inputs!$C$4+B168-1,99)</f>
        <v>87</v>
      </c>
      <c r="D168" s="55" t="n">
        <f aca="false">Inputs!$C$31</f>
        <v>0.08</v>
      </c>
      <c r="E168" s="15" t="n">
        <f aca="false">R167</f>
        <v>0</v>
      </c>
      <c r="F168" s="56" t="n">
        <f aca="false">Q167</f>
        <v>75250.2202267014</v>
      </c>
      <c r="G168" s="56" t="n">
        <f aca="false">IF(AND(MOD(A168-1,12)=0,B168&lt;=Inputs!$C$7,E168=0),Inputs!$C$6,0)</f>
        <v>0</v>
      </c>
      <c r="H168" s="56" t="n">
        <f aca="false">IF(B168=1,G168*Inputs!$C$9,0)</f>
        <v>0</v>
      </c>
      <c r="I168" s="56" t="n">
        <f aca="false">I167+G168</f>
        <v>120000</v>
      </c>
      <c r="J168" s="56" t="n">
        <f aca="false">(F168+G168+H168)*((1+D168)^(1/12)-1)</f>
        <v>484.162182722986</v>
      </c>
      <c r="K168" s="56" t="n">
        <f aca="false">(F168+G168+H168+J168)*(Inputs!$C$14+IF(B168&lt;=10,Inputs!$C$12,Inputs!$C$13))/12</f>
        <v>37.8671912047122</v>
      </c>
      <c r="L168" s="56" t="n">
        <f aca="false">IF(OR(E168=1,A168&lt;=Inputs!$C$15),0,MAX(Inputs!$C$8*I168-(F168+G168+H168+J168-K168),0))</f>
        <v>45503.4847817804</v>
      </c>
      <c r="M168" s="56" t="n">
        <f aca="false">L168*INDEX(Rates!$B$2:$C$101,C168+1,IF(Inputs!$C$5="Male",1,2))/1000/12*Inputs!$C$16</f>
        <v>442.369711220208</v>
      </c>
      <c r="N168" s="56" t="n">
        <f aca="false">IF($V$1=1,MAX(F168+G168+H168+J168-K168-M168,0)*Inputs!$C$22/12,0)</f>
        <v>501.694303379996</v>
      </c>
      <c r="O168" s="56" t="n">
        <f aca="false">IF(AND(MOD(A168,12)=0,B168&gt;=Inputs!$C$18),MAX(F168+G168+H168+J168-K168-M168-N168,0)*Inputs!$C$17,0)</f>
        <v>0</v>
      </c>
      <c r="P168" s="56" t="n">
        <f aca="false">F168+G168+H168+J168-K168-M168-N168+O168</f>
        <v>74752.4512036194</v>
      </c>
      <c r="Q168" s="56" t="n">
        <f aca="false">IF(OR(E168=1,P168&lt;=0),0,P168)</f>
        <v>74752.4512036194</v>
      </c>
      <c r="R168" s="15" t="n">
        <f aca="false">IF(OR(E168=1,AND(P168&lt;=0,I168&gt;0)),1,0)</f>
        <v>0</v>
      </c>
      <c r="S168" s="15" t="n">
        <f aca="false">IF(L168&gt;0,1,0)</f>
        <v>1</v>
      </c>
    </row>
    <row r="169" customFormat="false" ht="15" hidden="false" customHeight="false" outlineLevel="0" collapsed="false">
      <c r="A169" s="15" t="n">
        <v>168</v>
      </c>
      <c r="B169" s="15" t="n">
        <f aca="false">INT((A169-1)/12)+1</f>
        <v>14</v>
      </c>
      <c r="C169" s="15" t="n">
        <f aca="false">MIN(Inputs!$C$4+B169-1,99)</f>
        <v>87</v>
      </c>
      <c r="D169" s="55" t="n">
        <f aca="false">Inputs!$C$31</f>
        <v>0.08</v>
      </c>
      <c r="E169" s="15" t="n">
        <f aca="false">R168</f>
        <v>0</v>
      </c>
      <c r="F169" s="56" t="n">
        <f aca="false">Q168</f>
        <v>74752.4512036194</v>
      </c>
      <c r="G169" s="56" t="n">
        <f aca="false">IF(AND(MOD(A169-1,12)=0,B169&lt;=Inputs!$C$7,E169=0),Inputs!$C$6,0)</f>
        <v>0</v>
      </c>
      <c r="H169" s="56" t="n">
        <f aca="false">IF(B169=1,G169*Inputs!$C$9,0)</f>
        <v>0</v>
      </c>
      <c r="I169" s="56" t="n">
        <f aca="false">I168+G169</f>
        <v>120000</v>
      </c>
      <c r="J169" s="56" t="n">
        <f aca="false">(F169+G169+H169)*((1+D169)^(1/12)-1)</f>
        <v>480.95952184065</v>
      </c>
      <c r="K169" s="56" t="n">
        <f aca="false">(F169+G169+H169+J169)*(Inputs!$C$14+IF(B169&lt;=10,Inputs!$C$12,Inputs!$C$13))/12</f>
        <v>37.61670536273</v>
      </c>
      <c r="L169" s="56" t="n">
        <f aca="false">IF(OR(E169=1,A169&lt;=Inputs!$C$15),0,MAX(Inputs!$C$8*I169-(F169+G169+H169+J169-K169),0))</f>
        <v>46004.2059799027</v>
      </c>
      <c r="M169" s="56" t="n">
        <f aca="false">L169*INDEX(Rates!$B$2:$C$101,C169+1,IF(Inputs!$C$5="Male",1,2))/1000/12*Inputs!$C$16</f>
        <v>447.237555801287</v>
      </c>
      <c r="N169" s="56" t="n">
        <f aca="false">IF($V$1=1,MAX(F169+G169+H169+J169-K169-M169,0)*Inputs!$C$22/12,0)</f>
        <v>498.323709761974</v>
      </c>
      <c r="O169" s="56" t="n">
        <f aca="false">IF(AND(MOD(A169,12)=0,B169&gt;=Inputs!$C$18),MAX(F169+G169+H169+J169-K169-M169-N169,0)*Inputs!$C$17,0)</f>
        <v>371.25116377267</v>
      </c>
      <c r="P169" s="56" t="n">
        <f aca="false">F169+G169+H169+J169-K169-M169-N169+O169</f>
        <v>74621.4839183068</v>
      </c>
      <c r="Q169" s="56" t="n">
        <f aca="false">IF(OR(E169=1,P169&lt;=0),0,P169)</f>
        <v>74621.4839183068</v>
      </c>
      <c r="R169" s="15" t="n">
        <f aca="false">IF(OR(E169=1,AND(P169&lt;=0,I169&gt;0)),1,0)</f>
        <v>0</v>
      </c>
      <c r="S169" s="15" t="n">
        <f aca="false">IF(L169&gt;0,1,0)</f>
        <v>1</v>
      </c>
    </row>
    <row r="170" customFormat="false" ht="15" hidden="false" customHeight="false" outlineLevel="0" collapsed="false">
      <c r="A170" s="15" t="n">
        <v>169</v>
      </c>
      <c r="B170" s="15" t="n">
        <f aca="false">INT((A170-1)/12)+1</f>
        <v>15</v>
      </c>
      <c r="C170" s="15" t="n">
        <f aca="false">MIN(Inputs!$C$4+B170-1,99)</f>
        <v>88</v>
      </c>
      <c r="D170" s="55" t="n">
        <f aca="false">Inputs!$C$31</f>
        <v>0.08</v>
      </c>
      <c r="E170" s="15" t="n">
        <f aca="false">R169</f>
        <v>0</v>
      </c>
      <c r="F170" s="56" t="n">
        <f aca="false">Q169</f>
        <v>74621.4839183068</v>
      </c>
      <c r="G170" s="56" t="n">
        <f aca="false">IF(AND(MOD(A170-1,12)=0,B170&lt;=Inputs!$C$7,E170=0),Inputs!$C$6,0)</f>
        <v>0</v>
      </c>
      <c r="H170" s="56" t="n">
        <f aca="false">IF(B170=1,G170*Inputs!$C$9,0)</f>
        <v>0</v>
      </c>
      <c r="I170" s="56" t="n">
        <f aca="false">I169+G170</f>
        <v>120000</v>
      </c>
      <c r="J170" s="56" t="n">
        <f aca="false">(F170+G170+H170)*((1+D170)^(1/12)-1)</f>
        <v>480.116874383522</v>
      </c>
      <c r="K170" s="56" t="n">
        <f aca="false">(F170+G170+H170+J170)*(Inputs!$C$14+IF(B170&lt;=10,Inputs!$C$12,Inputs!$C$13))/12</f>
        <v>37.5508003963451</v>
      </c>
      <c r="L170" s="56" t="n">
        <f aca="false">IF(OR(E170=1,A170&lt;=Inputs!$C$15),0,MAX(Inputs!$C$8*I170-(F170+G170+H170+J170-K170),0))</f>
        <v>46135.9500077061</v>
      </c>
      <c r="M170" s="56" t="n">
        <f aca="false">L170*INDEX(Rates!$B$2:$C$101,C170+1,IF(Inputs!$C$5="Male",1,2))/1000/12*Inputs!$C$16</f>
        <v>500.536610958605</v>
      </c>
      <c r="N170" s="56" t="n">
        <f aca="false">IF($V$1=1,MAX(F170+G170+H170+J170-K170-M170,0)*Inputs!$C$22/12,0)</f>
        <v>497.090089208902</v>
      </c>
      <c r="O170" s="56" t="n">
        <f aca="false">IF(AND(MOD(A170,12)=0,B170&gt;=Inputs!$C$18),MAX(F170+G170+H170+J170-K170-M170-N170,0)*Inputs!$C$17,0)</f>
        <v>0</v>
      </c>
      <c r="P170" s="56" t="n">
        <f aca="false">F170+G170+H170+J170-K170-M170-N170+O170</f>
        <v>74066.4232921264</v>
      </c>
      <c r="Q170" s="56" t="n">
        <f aca="false">IF(OR(E170=1,P170&lt;=0),0,P170)</f>
        <v>74066.4232921264</v>
      </c>
      <c r="R170" s="15" t="n">
        <f aca="false">IF(OR(E170=1,AND(P170&lt;=0,I170&gt;0)),1,0)</f>
        <v>0</v>
      </c>
      <c r="S170" s="15" t="n">
        <f aca="false">IF(L170&gt;0,1,0)</f>
        <v>1</v>
      </c>
    </row>
    <row r="171" customFormat="false" ht="15" hidden="false" customHeight="false" outlineLevel="0" collapsed="false">
      <c r="A171" s="15" t="n">
        <v>170</v>
      </c>
      <c r="B171" s="15" t="n">
        <f aca="false">INT((A171-1)/12)+1</f>
        <v>15</v>
      </c>
      <c r="C171" s="15" t="n">
        <f aca="false">MIN(Inputs!$C$4+B171-1,99)</f>
        <v>88</v>
      </c>
      <c r="D171" s="55" t="n">
        <f aca="false">Inputs!$C$31</f>
        <v>0.08</v>
      </c>
      <c r="E171" s="15" t="n">
        <f aca="false">R170</f>
        <v>0</v>
      </c>
      <c r="F171" s="56" t="n">
        <f aca="false">Q170</f>
        <v>74066.4232921264</v>
      </c>
      <c r="G171" s="56" t="n">
        <f aca="false">IF(AND(MOD(A171-1,12)=0,B171&lt;=Inputs!$C$7,E171=0),Inputs!$C$6,0)</f>
        <v>0</v>
      </c>
      <c r="H171" s="56" t="n">
        <f aca="false">IF(B171=1,G171*Inputs!$C$9,0)</f>
        <v>0</v>
      </c>
      <c r="I171" s="56" t="n">
        <f aca="false">I170+G171</f>
        <v>120000</v>
      </c>
      <c r="J171" s="56" t="n">
        <f aca="false">(F171+G171+H171)*((1+D171)^(1/12)-1)</f>
        <v>476.545597601801</v>
      </c>
      <c r="K171" s="56" t="n">
        <f aca="false">(F171+G171+H171+J171)*(Inputs!$C$14+IF(B171&lt;=10,Inputs!$C$12,Inputs!$C$13))/12</f>
        <v>37.2714844448641</v>
      </c>
      <c r="L171" s="56" t="n">
        <f aca="false">IF(OR(E171=1,A171&lt;=Inputs!$C$15),0,MAX(Inputs!$C$8*I171-(F171+G171+H171+J171-K171),0))</f>
        <v>46694.3025947166</v>
      </c>
      <c r="M171" s="56" t="n">
        <f aca="false">L171*INDEX(Rates!$B$2:$C$101,C171+1,IF(Inputs!$C$5="Male",1,2))/1000/12*Inputs!$C$16</f>
        <v>506.594271233847</v>
      </c>
      <c r="N171" s="56" t="n">
        <f aca="false">IF($V$1=1,MAX(F171+G171+H171+J171-K171-M171,0)*Inputs!$C$22/12,0)</f>
        <v>493.327354226997</v>
      </c>
      <c r="O171" s="56" t="n">
        <f aca="false">IF(AND(MOD(A171,12)=0,B171&gt;=Inputs!$C$18),MAX(F171+G171+H171+J171-K171-M171-N171,0)*Inputs!$C$17,0)</f>
        <v>0</v>
      </c>
      <c r="P171" s="56" t="n">
        <f aca="false">F171+G171+H171+J171-K171-M171-N171+O171</f>
        <v>73505.7757798225</v>
      </c>
      <c r="Q171" s="56" t="n">
        <f aca="false">IF(OR(E171=1,P171&lt;=0),0,P171)</f>
        <v>73505.7757798225</v>
      </c>
      <c r="R171" s="15" t="n">
        <f aca="false">IF(OR(E171=1,AND(P171&lt;=0,I171&gt;0)),1,0)</f>
        <v>0</v>
      </c>
      <c r="S171" s="15" t="n">
        <f aca="false">IF(L171&gt;0,1,0)</f>
        <v>1</v>
      </c>
    </row>
    <row r="172" customFormat="false" ht="15" hidden="false" customHeight="false" outlineLevel="0" collapsed="false">
      <c r="A172" s="15" t="n">
        <v>171</v>
      </c>
      <c r="B172" s="15" t="n">
        <f aca="false">INT((A172-1)/12)+1</f>
        <v>15</v>
      </c>
      <c r="C172" s="15" t="n">
        <f aca="false">MIN(Inputs!$C$4+B172-1,99)</f>
        <v>88</v>
      </c>
      <c r="D172" s="55" t="n">
        <f aca="false">Inputs!$C$31</f>
        <v>0.08</v>
      </c>
      <c r="E172" s="15" t="n">
        <f aca="false">R171</f>
        <v>0</v>
      </c>
      <c r="F172" s="56" t="n">
        <f aca="false">Q171</f>
        <v>73505.7757798225</v>
      </c>
      <c r="G172" s="56" t="n">
        <f aca="false">IF(AND(MOD(A172-1,12)=0,B172&lt;=Inputs!$C$7,E172=0),Inputs!$C$6,0)</f>
        <v>0</v>
      </c>
      <c r="H172" s="56" t="n">
        <f aca="false">IF(B172=1,G172*Inputs!$C$9,0)</f>
        <v>0</v>
      </c>
      <c r="I172" s="56" t="n">
        <f aca="false">I171+G172</f>
        <v>120000</v>
      </c>
      <c r="J172" s="56" t="n">
        <f aca="false">(F172+G172+H172)*((1+D172)^(1/12)-1)</f>
        <v>472.938374626539</v>
      </c>
      <c r="K172" s="56" t="n">
        <f aca="false">(F172+G172+H172+J172)*(Inputs!$C$14+IF(B172&lt;=10,Inputs!$C$12,Inputs!$C$13))/12</f>
        <v>36.9893570772245</v>
      </c>
      <c r="L172" s="56" t="n">
        <f aca="false">IF(OR(E172=1,A172&lt;=Inputs!$C$15),0,MAX(Inputs!$C$8*I172-(F172+G172+H172+J172-K172),0))</f>
        <v>47258.2752026282</v>
      </c>
      <c r="M172" s="56" t="n">
        <f aca="false">L172*INDEX(Rates!$B$2:$C$101,C172+1,IF(Inputs!$C$5="Male",1,2))/1000/12*Inputs!$C$16</f>
        <v>512.712904052514</v>
      </c>
      <c r="N172" s="56" t="n">
        <f aca="false">IF($V$1=1,MAX(F172+G172+H172+J172-K172-M172,0)*Inputs!$C$22/12,0)</f>
        <v>489.526745955462</v>
      </c>
      <c r="O172" s="56" t="n">
        <f aca="false">IF(AND(MOD(A172,12)=0,B172&gt;=Inputs!$C$18),MAX(F172+G172+H172+J172-K172-M172-N172,0)*Inputs!$C$17,0)</f>
        <v>0</v>
      </c>
      <c r="P172" s="56" t="n">
        <f aca="false">F172+G172+H172+J172-K172-M172-N172+O172</f>
        <v>72939.4851473638</v>
      </c>
      <c r="Q172" s="56" t="n">
        <f aca="false">IF(OR(E172=1,P172&lt;=0),0,P172)</f>
        <v>72939.4851473638</v>
      </c>
      <c r="R172" s="15" t="n">
        <f aca="false">IF(OR(E172=1,AND(P172&lt;=0,I172&gt;0)),1,0)</f>
        <v>0</v>
      </c>
      <c r="S172" s="15" t="n">
        <f aca="false">IF(L172&gt;0,1,0)</f>
        <v>1</v>
      </c>
    </row>
    <row r="173" customFormat="false" ht="15" hidden="false" customHeight="false" outlineLevel="0" collapsed="false">
      <c r="A173" s="15" t="n">
        <v>172</v>
      </c>
      <c r="B173" s="15" t="n">
        <f aca="false">INT((A173-1)/12)+1</f>
        <v>15</v>
      </c>
      <c r="C173" s="15" t="n">
        <f aca="false">MIN(Inputs!$C$4+B173-1,99)</f>
        <v>88</v>
      </c>
      <c r="D173" s="55" t="n">
        <f aca="false">Inputs!$C$31</f>
        <v>0.08</v>
      </c>
      <c r="E173" s="15" t="n">
        <f aca="false">R172</f>
        <v>0</v>
      </c>
      <c r="F173" s="56" t="n">
        <f aca="false">Q172</f>
        <v>72939.4851473638</v>
      </c>
      <c r="G173" s="56" t="n">
        <f aca="false">IF(AND(MOD(A173-1,12)=0,B173&lt;=Inputs!$C$7,E173=0),Inputs!$C$6,0)</f>
        <v>0</v>
      </c>
      <c r="H173" s="56" t="n">
        <f aca="false">IF(B173=1,G173*Inputs!$C$9,0)</f>
        <v>0</v>
      </c>
      <c r="I173" s="56" t="n">
        <f aca="false">I172+G173</f>
        <v>120000</v>
      </c>
      <c r="J173" s="56" t="n">
        <f aca="false">(F173+G173+H173)*((1+D173)^(1/12)-1)</f>
        <v>469.294843646287</v>
      </c>
      <c r="K173" s="56" t="n">
        <f aca="false">(F173+G173+H173+J173)*(Inputs!$C$14+IF(B173&lt;=10,Inputs!$C$12,Inputs!$C$13))/12</f>
        <v>36.7043899955051</v>
      </c>
      <c r="L173" s="56" t="n">
        <f aca="false">IF(OR(E173=1,A173&lt;=Inputs!$C$15),0,MAX(Inputs!$C$8*I173-(F173+G173+H173+J173-K173),0))</f>
        <v>47827.9243989854</v>
      </c>
      <c r="M173" s="56" t="n">
        <f aca="false">L173*INDEX(Rates!$B$2:$C$101,C173+1,IF(Inputs!$C$5="Male",1,2))/1000/12*Inputs!$C$16</f>
        <v>518.893123125325</v>
      </c>
      <c r="N173" s="56" t="n">
        <f aca="false">IF($V$1=1,MAX(F173+G173+H173+J173-K173-M173,0)*Inputs!$C$22/12,0)</f>
        <v>485.687883185929</v>
      </c>
      <c r="O173" s="56" t="n">
        <f aca="false">IF(AND(MOD(A173,12)=0,B173&gt;=Inputs!$C$18),MAX(F173+G173+H173+J173-K173-M173-N173,0)*Inputs!$C$17,0)</f>
        <v>0</v>
      </c>
      <c r="P173" s="56" t="n">
        <f aca="false">F173+G173+H173+J173-K173-M173-N173+O173</f>
        <v>72367.4945947034</v>
      </c>
      <c r="Q173" s="56" t="n">
        <f aca="false">IF(OR(E173=1,P173&lt;=0),0,P173)</f>
        <v>72367.4945947034</v>
      </c>
      <c r="R173" s="15" t="n">
        <f aca="false">IF(OR(E173=1,AND(P173&lt;=0,I173&gt;0)),1,0)</f>
        <v>0</v>
      </c>
      <c r="S173" s="15" t="n">
        <f aca="false">IF(L173&gt;0,1,0)</f>
        <v>1</v>
      </c>
    </row>
    <row r="174" customFormat="false" ht="15" hidden="false" customHeight="false" outlineLevel="0" collapsed="false">
      <c r="A174" s="15" t="n">
        <v>173</v>
      </c>
      <c r="B174" s="15" t="n">
        <f aca="false">INT((A174-1)/12)+1</f>
        <v>15</v>
      </c>
      <c r="C174" s="15" t="n">
        <f aca="false">MIN(Inputs!$C$4+B174-1,99)</f>
        <v>88</v>
      </c>
      <c r="D174" s="55" t="n">
        <f aca="false">Inputs!$C$31</f>
        <v>0.08</v>
      </c>
      <c r="E174" s="15" t="n">
        <f aca="false">R173</f>
        <v>0</v>
      </c>
      <c r="F174" s="56" t="n">
        <f aca="false">Q173</f>
        <v>72367.4945947034</v>
      </c>
      <c r="G174" s="56" t="n">
        <f aca="false">IF(AND(MOD(A174-1,12)=0,B174&lt;=Inputs!$C$7,E174=0),Inputs!$C$6,0)</f>
        <v>0</v>
      </c>
      <c r="H174" s="56" t="n">
        <f aca="false">IF(B174=1,G174*Inputs!$C$9,0)</f>
        <v>0</v>
      </c>
      <c r="I174" s="56" t="n">
        <f aca="false">I173+G174</f>
        <v>120000</v>
      </c>
      <c r="J174" s="56" t="n">
        <f aca="false">(F174+G174+H174)*((1+D174)^(1/12)-1)</f>
        <v>465.614639207832</v>
      </c>
      <c r="K174" s="56" t="n">
        <f aca="false">(F174+G174+H174+J174)*(Inputs!$C$14+IF(B174&lt;=10,Inputs!$C$12,Inputs!$C$13))/12</f>
        <v>36.4165546169556</v>
      </c>
      <c r="L174" s="56" t="n">
        <f aca="false">IF(OR(E174=1,A174&lt;=Inputs!$C$15),0,MAX(Inputs!$C$8*I174-(F174+G174+H174+J174-K174),0))</f>
        <v>48403.3073207057</v>
      </c>
      <c r="M174" s="56" t="n">
        <f aca="false">L174*INDEX(Rates!$B$2:$C$101,C174+1,IF(Inputs!$C$5="Male",1,2))/1000/12*Inputs!$C$16</f>
        <v>525.135548340223</v>
      </c>
      <c r="N174" s="56" t="n">
        <f aca="false">IF($V$1=1,MAX(F174+G174+H174+J174-K174-M174,0)*Inputs!$C$22/12,0)</f>
        <v>481.810380873027</v>
      </c>
      <c r="O174" s="56" t="n">
        <f aca="false">IF(AND(MOD(A174,12)=0,B174&gt;=Inputs!$C$18),MAX(F174+G174+H174+J174-K174-M174-N174,0)*Inputs!$C$17,0)</f>
        <v>0</v>
      </c>
      <c r="P174" s="56" t="n">
        <f aca="false">F174+G174+H174+J174-K174-M174-N174+O174</f>
        <v>71789.746750081</v>
      </c>
      <c r="Q174" s="56" t="n">
        <f aca="false">IF(OR(E174=1,P174&lt;=0),0,P174)</f>
        <v>71789.746750081</v>
      </c>
      <c r="R174" s="15" t="n">
        <f aca="false">IF(OR(E174=1,AND(P174&lt;=0,I174&gt;0)),1,0)</f>
        <v>0</v>
      </c>
      <c r="S174" s="15" t="n">
        <f aca="false">IF(L174&gt;0,1,0)</f>
        <v>1</v>
      </c>
    </row>
    <row r="175" customFormat="false" ht="15" hidden="false" customHeight="false" outlineLevel="0" collapsed="false">
      <c r="A175" s="15" t="n">
        <v>174</v>
      </c>
      <c r="B175" s="15" t="n">
        <f aca="false">INT((A175-1)/12)+1</f>
        <v>15</v>
      </c>
      <c r="C175" s="15" t="n">
        <f aca="false">MIN(Inputs!$C$4+B175-1,99)</f>
        <v>88</v>
      </c>
      <c r="D175" s="55" t="n">
        <f aca="false">Inputs!$C$31</f>
        <v>0.08</v>
      </c>
      <c r="E175" s="15" t="n">
        <f aca="false">R174</f>
        <v>0</v>
      </c>
      <c r="F175" s="56" t="n">
        <f aca="false">Q174</f>
        <v>71789.746750081</v>
      </c>
      <c r="G175" s="56" t="n">
        <f aca="false">IF(AND(MOD(A175-1,12)=0,B175&lt;=Inputs!$C$7,E175=0),Inputs!$C$6,0)</f>
        <v>0</v>
      </c>
      <c r="H175" s="56" t="n">
        <f aca="false">IF(B175=1,G175*Inputs!$C$9,0)</f>
        <v>0</v>
      </c>
      <c r="I175" s="56" t="n">
        <f aca="false">I174+G175</f>
        <v>120000</v>
      </c>
      <c r="J175" s="56" t="n">
        <f aca="false">(F175+G175+H175)*((1+D175)^(1/12)-1)</f>
        <v>461.897392179542</v>
      </c>
      <c r="K175" s="56" t="n">
        <f aca="false">(F175+G175+H175+J175)*(Inputs!$C$14+IF(B175&lt;=10,Inputs!$C$12,Inputs!$C$13))/12</f>
        <v>36.1258220711303</v>
      </c>
      <c r="L175" s="56" t="n">
        <f aca="false">IF(OR(E175=1,A175&lt;=Inputs!$C$15),0,MAX(Inputs!$C$8*I175-(F175+G175+H175+J175-K175),0))</f>
        <v>48984.4816798106</v>
      </c>
      <c r="M175" s="56" t="n">
        <f aca="false">L175*INDEX(Rates!$B$2:$C$101,C175+1,IF(Inputs!$C$5="Male",1,2))/1000/12*Inputs!$C$16</f>
        <v>531.440805824545</v>
      </c>
      <c r="N175" s="56" t="n">
        <f aca="false">IF($V$1=1,MAX(F175+G175+H175+J175-K175-M175,0)*Inputs!$C$22/12,0)</f>
        <v>477.893850095766</v>
      </c>
      <c r="O175" s="56" t="n">
        <f aca="false">IF(AND(MOD(A175,12)=0,B175&gt;=Inputs!$C$18),MAX(F175+G175+H175+J175-K175-M175-N175,0)*Inputs!$C$17,0)</f>
        <v>0</v>
      </c>
      <c r="P175" s="56" t="n">
        <f aca="false">F175+G175+H175+J175-K175-M175-N175+O175</f>
        <v>71206.1836642691</v>
      </c>
      <c r="Q175" s="56" t="n">
        <f aca="false">IF(OR(E175=1,P175&lt;=0),0,P175)</f>
        <v>71206.1836642691</v>
      </c>
      <c r="R175" s="15" t="n">
        <f aca="false">IF(OR(E175=1,AND(P175&lt;=0,I175&gt;0)),1,0)</f>
        <v>0</v>
      </c>
      <c r="S175" s="15" t="n">
        <f aca="false">IF(L175&gt;0,1,0)</f>
        <v>1</v>
      </c>
    </row>
    <row r="176" customFormat="false" ht="15" hidden="false" customHeight="false" outlineLevel="0" collapsed="false">
      <c r="A176" s="15" t="n">
        <v>175</v>
      </c>
      <c r="B176" s="15" t="n">
        <f aca="false">INT((A176-1)/12)+1</f>
        <v>15</v>
      </c>
      <c r="C176" s="15" t="n">
        <f aca="false">MIN(Inputs!$C$4+B176-1,99)</f>
        <v>88</v>
      </c>
      <c r="D176" s="55" t="n">
        <f aca="false">Inputs!$C$31</f>
        <v>0.08</v>
      </c>
      <c r="E176" s="15" t="n">
        <f aca="false">R175</f>
        <v>0</v>
      </c>
      <c r="F176" s="56" t="n">
        <f aca="false">Q175</f>
        <v>71206.1836642691</v>
      </c>
      <c r="G176" s="56" t="n">
        <f aca="false">IF(AND(MOD(A176-1,12)=0,B176&lt;=Inputs!$C$7,E176=0),Inputs!$C$6,0)</f>
        <v>0</v>
      </c>
      <c r="H176" s="56" t="n">
        <f aca="false">IF(B176=1,G176*Inputs!$C$9,0)</f>
        <v>0</v>
      </c>
      <c r="I176" s="56" t="n">
        <f aca="false">I175+G176</f>
        <v>120000</v>
      </c>
      <c r="J176" s="56" t="n">
        <f aca="false">(F176+G176+H176)*((1+D176)^(1/12)-1)</f>
        <v>458.142729714342</v>
      </c>
      <c r="K176" s="56" t="n">
        <f aca="false">(F176+G176+H176+J176)*(Inputs!$C$14+IF(B176&lt;=10,Inputs!$C$12,Inputs!$C$13))/12</f>
        <v>35.8321631969917</v>
      </c>
      <c r="L176" s="56" t="n">
        <f aca="false">IF(OR(E176=1,A176&lt;=Inputs!$C$15),0,MAX(Inputs!$C$8*I176-(F176+G176+H176+J176-K176),0))</f>
        <v>49571.5057692135</v>
      </c>
      <c r="M176" s="56" t="n">
        <f aca="false">L176*INDEX(Rates!$B$2:$C$101,C176+1,IF(Inputs!$C$5="Male",1,2))/1000/12*Inputs!$C$16</f>
        <v>537.809528007826</v>
      </c>
      <c r="N176" s="56" t="n">
        <f aca="false">IF($V$1=1,MAX(F176+G176+H176+J176-K176-M176,0)*Inputs!$C$22/12,0)</f>
        <v>473.937898018524</v>
      </c>
      <c r="O176" s="56" t="n">
        <f aca="false">IF(AND(MOD(A176,12)=0,B176&gt;=Inputs!$C$18),MAX(F176+G176+H176+J176-K176-M176-N176,0)*Inputs!$C$17,0)</f>
        <v>0</v>
      </c>
      <c r="P176" s="56" t="n">
        <f aca="false">F176+G176+H176+J176-K176-M176-N176+O176</f>
        <v>70616.7468047601</v>
      </c>
      <c r="Q176" s="56" t="n">
        <f aca="false">IF(OR(E176=1,P176&lt;=0),0,P176)</f>
        <v>70616.7468047601</v>
      </c>
      <c r="R176" s="15" t="n">
        <f aca="false">IF(OR(E176=1,AND(P176&lt;=0,I176&gt;0)),1,0)</f>
        <v>0</v>
      </c>
      <c r="S176" s="15" t="n">
        <f aca="false">IF(L176&gt;0,1,0)</f>
        <v>1</v>
      </c>
    </row>
    <row r="177" customFormat="false" ht="15" hidden="false" customHeight="false" outlineLevel="0" collapsed="false">
      <c r="A177" s="15" t="n">
        <v>176</v>
      </c>
      <c r="B177" s="15" t="n">
        <f aca="false">INT((A177-1)/12)+1</f>
        <v>15</v>
      </c>
      <c r="C177" s="15" t="n">
        <f aca="false">MIN(Inputs!$C$4+B177-1,99)</f>
        <v>88</v>
      </c>
      <c r="D177" s="55" t="n">
        <f aca="false">Inputs!$C$31</f>
        <v>0.08</v>
      </c>
      <c r="E177" s="15" t="n">
        <f aca="false">R176</f>
        <v>0</v>
      </c>
      <c r="F177" s="56" t="n">
        <f aca="false">Q176</f>
        <v>70616.7468047601</v>
      </c>
      <c r="G177" s="56" t="n">
        <f aca="false">IF(AND(MOD(A177-1,12)=0,B177&lt;=Inputs!$C$7,E177=0),Inputs!$C$6,0)</f>
        <v>0</v>
      </c>
      <c r="H177" s="56" t="n">
        <f aca="false">IF(B177=1,G177*Inputs!$C$9,0)</f>
        <v>0</v>
      </c>
      <c r="I177" s="56" t="n">
        <f aca="false">I176+G177</f>
        <v>120000</v>
      </c>
      <c r="J177" s="56" t="n">
        <f aca="false">(F177+G177+H177)*((1+D177)^(1/12)-1)</f>
        <v>454.350275212315</v>
      </c>
      <c r="K177" s="56" t="n">
        <f aca="false">(F177+G177+H177+J177)*(Inputs!$C$14+IF(B177&lt;=10,Inputs!$C$12,Inputs!$C$13))/12</f>
        <v>35.5355485399862</v>
      </c>
      <c r="L177" s="56" t="n">
        <f aca="false">IF(OR(E177=1,A177&lt;=Inputs!$C$15),0,MAX(Inputs!$C$8*I177-(F177+G177+H177+J177-K177),0))</f>
        <v>50164.4384685676</v>
      </c>
      <c r="M177" s="56" t="n">
        <f aca="false">L177*INDEX(Rates!$B$2:$C$101,C177+1,IF(Inputs!$C$5="Male",1,2))/1000/12*Inputs!$C$16</f>
        <v>544.242353685234</v>
      </c>
      <c r="N177" s="56" t="n">
        <f aca="false">IF($V$1=1,MAX(F177+G177+H177+J177-K177-M177,0)*Inputs!$C$22/12,0)</f>
        <v>469.942127851648</v>
      </c>
      <c r="O177" s="56" t="n">
        <f aca="false">IF(AND(MOD(A177,12)=0,B177&gt;=Inputs!$C$18),MAX(F177+G177+H177+J177-K177-M177-N177,0)*Inputs!$C$17,0)</f>
        <v>0</v>
      </c>
      <c r="P177" s="56" t="n">
        <f aca="false">F177+G177+H177+J177-K177-M177-N177+O177</f>
        <v>70021.3770498955</v>
      </c>
      <c r="Q177" s="56" t="n">
        <f aca="false">IF(OR(E177=1,P177&lt;=0),0,P177)</f>
        <v>70021.3770498955</v>
      </c>
      <c r="R177" s="15" t="n">
        <f aca="false">IF(OR(E177=1,AND(P177&lt;=0,I177&gt;0)),1,0)</f>
        <v>0</v>
      </c>
      <c r="S177" s="15" t="n">
        <f aca="false">IF(L177&gt;0,1,0)</f>
        <v>1</v>
      </c>
    </row>
    <row r="178" customFormat="false" ht="15" hidden="false" customHeight="false" outlineLevel="0" collapsed="false">
      <c r="A178" s="15" t="n">
        <v>177</v>
      </c>
      <c r="B178" s="15" t="n">
        <f aca="false">INT((A178-1)/12)+1</f>
        <v>15</v>
      </c>
      <c r="C178" s="15" t="n">
        <f aca="false">MIN(Inputs!$C$4+B178-1,99)</f>
        <v>88</v>
      </c>
      <c r="D178" s="55" t="n">
        <f aca="false">Inputs!$C$31</f>
        <v>0.08</v>
      </c>
      <c r="E178" s="15" t="n">
        <f aca="false">R177</f>
        <v>0</v>
      </c>
      <c r="F178" s="56" t="n">
        <f aca="false">Q177</f>
        <v>70021.3770498955</v>
      </c>
      <c r="G178" s="56" t="n">
        <f aca="false">IF(AND(MOD(A178-1,12)=0,B178&lt;=Inputs!$C$7,E178=0),Inputs!$C$6,0)</f>
        <v>0</v>
      </c>
      <c r="H178" s="56" t="n">
        <f aca="false">IF(B178=1,G178*Inputs!$C$9,0)</f>
        <v>0</v>
      </c>
      <c r="I178" s="56" t="n">
        <f aca="false">I177+G178</f>
        <v>120000</v>
      </c>
      <c r="J178" s="56" t="n">
        <f aca="false">(F178+G178+H178)*((1+D178)^(1/12)-1)</f>
        <v>450.519648282931</v>
      </c>
      <c r="K178" s="56" t="n">
        <f aca="false">(F178+G178+H178+J178)*(Inputs!$C$14+IF(B178&lt;=10,Inputs!$C$12,Inputs!$C$13))/12</f>
        <v>35.2359483490892</v>
      </c>
      <c r="L178" s="56" t="n">
        <f aca="false">IF(OR(E178=1,A178&lt;=Inputs!$C$15),0,MAX(Inputs!$C$8*I178-(F178+G178+H178+J178-K178),0))</f>
        <v>50763.3392501706</v>
      </c>
      <c r="M178" s="56" t="n">
        <f aca="false">L178*INDEX(Rates!$B$2:$C$101,C178+1,IF(Inputs!$C$5="Male",1,2))/1000/12*Inputs!$C$16</f>
        <v>550.739928081643</v>
      </c>
      <c r="N178" s="56" t="n">
        <f aca="false">IF($V$1=1,MAX(F178+G178+H178+J178-K178-M178,0)*Inputs!$C$22/12,0)</f>
        <v>465.906138811652</v>
      </c>
      <c r="O178" s="56" t="n">
        <f aca="false">IF(AND(MOD(A178,12)=0,B178&gt;=Inputs!$C$18),MAX(F178+G178+H178+J178-K178-M178-N178,0)*Inputs!$C$17,0)</f>
        <v>0</v>
      </c>
      <c r="P178" s="56" t="n">
        <f aca="false">F178+G178+H178+J178-K178-M178-N178+O178</f>
        <v>69420.0146829361</v>
      </c>
      <c r="Q178" s="56" t="n">
        <f aca="false">IF(OR(E178=1,P178&lt;=0),0,P178)</f>
        <v>69420.0146829361</v>
      </c>
      <c r="R178" s="15" t="n">
        <f aca="false">IF(OR(E178=1,AND(P178&lt;=0,I178&gt;0)),1,0)</f>
        <v>0</v>
      </c>
      <c r="S178" s="15" t="n">
        <f aca="false">IF(L178&gt;0,1,0)</f>
        <v>1</v>
      </c>
    </row>
    <row r="179" customFormat="false" ht="15" hidden="false" customHeight="false" outlineLevel="0" collapsed="false">
      <c r="A179" s="15" t="n">
        <v>178</v>
      </c>
      <c r="B179" s="15" t="n">
        <f aca="false">INT((A179-1)/12)+1</f>
        <v>15</v>
      </c>
      <c r="C179" s="15" t="n">
        <f aca="false">MIN(Inputs!$C$4+B179-1,99)</f>
        <v>88</v>
      </c>
      <c r="D179" s="55" t="n">
        <f aca="false">Inputs!$C$31</f>
        <v>0.08</v>
      </c>
      <c r="E179" s="15" t="n">
        <f aca="false">R178</f>
        <v>0</v>
      </c>
      <c r="F179" s="56" t="n">
        <f aca="false">Q178</f>
        <v>69420.0146829361</v>
      </c>
      <c r="G179" s="56" t="n">
        <f aca="false">IF(AND(MOD(A179-1,12)=0,B179&lt;=Inputs!$C$7,E179=0),Inputs!$C$6,0)</f>
        <v>0</v>
      </c>
      <c r="H179" s="56" t="n">
        <f aca="false">IF(B179=1,G179*Inputs!$C$9,0)</f>
        <v>0</v>
      </c>
      <c r="I179" s="56" t="n">
        <f aca="false">I178+G179</f>
        <v>120000</v>
      </c>
      <c r="J179" s="56" t="n">
        <f aca="false">(F179+G179+H179)*((1+D179)^(1/12)-1)</f>
        <v>446.650464706891</v>
      </c>
      <c r="K179" s="56" t="n">
        <f aca="false">(F179+G179+H179+J179)*(Inputs!$C$14+IF(B179&lt;=10,Inputs!$C$12,Inputs!$C$13))/12</f>
        <v>34.9333325738215</v>
      </c>
      <c r="L179" s="56" t="n">
        <f aca="false">IF(OR(E179=1,A179&lt;=Inputs!$C$15),0,MAX(Inputs!$C$8*I179-(F179+G179+H179+J179-K179),0))</f>
        <v>51368.2681849308</v>
      </c>
      <c r="M179" s="56" t="n">
        <f aca="false">L179*INDEX(Rates!$B$2:$C$101,C179+1,IF(Inputs!$C$5="Male",1,2))/1000/12*Inputs!$C$16</f>
        <v>557.302902916346</v>
      </c>
      <c r="N179" s="56" t="n">
        <f aca="false">IF($V$1=1,MAX(F179+G179+H179+J179-K179-M179,0)*Inputs!$C$22/12,0)</f>
        <v>461.829526081019</v>
      </c>
      <c r="O179" s="56" t="n">
        <f aca="false">IF(AND(MOD(A179,12)=0,B179&gt;=Inputs!$C$18),MAX(F179+G179+H179+J179-K179-M179-N179,0)*Inputs!$C$17,0)</f>
        <v>0</v>
      </c>
      <c r="P179" s="56" t="n">
        <f aca="false">F179+G179+H179+J179-K179-M179-N179+O179</f>
        <v>68812.5993860718</v>
      </c>
      <c r="Q179" s="56" t="n">
        <f aca="false">IF(OR(E179=1,P179&lt;=0),0,P179)</f>
        <v>68812.5993860718</v>
      </c>
      <c r="R179" s="15" t="n">
        <f aca="false">IF(OR(E179=1,AND(P179&lt;=0,I179&gt;0)),1,0)</f>
        <v>0</v>
      </c>
      <c r="S179" s="15" t="n">
        <f aca="false">IF(L179&gt;0,1,0)</f>
        <v>1</v>
      </c>
    </row>
    <row r="180" customFormat="false" ht="15" hidden="false" customHeight="false" outlineLevel="0" collapsed="false">
      <c r="A180" s="15" t="n">
        <v>179</v>
      </c>
      <c r="B180" s="15" t="n">
        <f aca="false">INT((A180-1)/12)+1</f>
        <v>15</v>
      </c>
      <c r="C180" s="15" t="n">
        <f aca="false">MIN(Inputs!$C$4+B180-1,99)</f>
        <v>88</v>
      </c>
      <c r="D180" s="55" t="n">
        <f aca="false">Inputs!$C$31</f>
        <v>0.08</v>
      </c>
      <c r="E180" s="15" t="n">
        <f aca="false">R179</f>
        <v>0</v>
      </c>
      <c r="F180" s="56" t="n">
        <f aca="false">Q179</f>
        <v>68812.5993860718</v>
      </c>
      <c r="G180" s="56" t="n">
        <f aca="false">IF(AND(MOD(A180-1,12)=0,B180&lt;=Inputs!$C$7,E180=0),Inputs!$C$6,0)</f>
        <v>0</v>
      </c>
      <c r="H180" s="56" t="n">
        <f aca="false">IF(B180=1,G180*Inputs!$C$9,0)</f>
        <v>0</v>
      </c>
      <c r="I180" s="56" t="n">
        <f aca="false">I179+G180</f>
        <v>120000</v>
      </c>
      <c r="J180" s="56" t="n">
        <f aca="false">(F180+G180+H180)*((1+D180)^(1/12)-1)</f>
        <v>442.74233639759</v>
      </c>
      <c r="K180" s="56" t="n">
        <f aca="false">(F180+G180+H180+J180)*(Inputs!$C$14+IF(B180&lt;=10,Inputs!$C$12,Inputs!$C$13))/12</f>
        <v>34.6276708612347</v>
      </c>
      <c r="L180" s="56" t="n">
        <f aca="false">IF(OR(E180=1,A180&lt;=Inputs!$C$15),0,MAX(Inputs!$C$8*I180-(F180+G180+H180+J180-K180),0))</f>
        <v>51979.2859483918</v>
      </c>
      <c r="M180" s="56" t="n">
        <f aca="false">L180*INDEX(Rates!$B$2:$C$101,C180+1,IF(Inputs!$C$5="Male",1,2))/1000/12*Inputs!$C$16</f>
        <v>563.931936468428</v>
      </c>
      <c r="N180" s="56" t="n">
        <f aca="false">IF($V$1=1,MAX(F180+G180+H180+J180-K180-M180,0)*Inputs!$C$22/12,0)</f>
        <v>457.711880767598</v>
      </c>
      <c r="O180" s="56" t="n">
        <f aca="false">IF(AND(MOD(A180,12)=0,B180&gt;=Inputs!$C$18),MAX(F180+G180+H180+J180-K180-M180-N180,0)*Inputs!$C$17,0)</f>
        <v>0</v>
      </c>
      <c r="P180" s="56" t="n">
        <f aca="false">F180+G180+H180+J180-K180-M180-N180+O180</f>
        <v>68199.0702343721</v>
      </c>
      <c r="Q180" s="56" t="n">
        <f aca="false">IF(OR(E180=1,P180&lt;=0),0,P180)</f>
        <v>68199.0702343721</v>
      </c>
      <c r="R180" s="15" t="n">
        <f aca="false">IF(OR(E180=1,AND(P180&lt;=0,I180&gt;0)),1,0)</f>
        <v>0</v>
      </c>
      <c r="S180" s="15" t="n">
        <f aca="false">IF(L180&gt;0,1,0)</f>
        <v>1</v>
      </c>
    </row>
    <row r="181" customFormat="false" ht="15" hidden="false" customHeight="false" outlineLevel="0" collapsed="false">
      <c r="A181" s="15" t="n">
        <v>180</v>
      </c>
      <c r="B181" s="15" t="n">
        <f aca="false">INT((A181-1)/12)+1</f>
        <v>15</v>
      </c>
      <c r="C181" s="15" t="n">
        <f aca="false">MIN(Inputs!$C$4+B181-1,99)</f>
        <v>88</v>
      </c>
      <c r="D181" s="55" t="n">
        <f aca="false">Inputs!$C$31</f>
        <v>0.08</v>
      </c>
      <c r="E181" s="15" t="n">
        <f aca="false">R180</f>
        <v>0</v>
      </c>
      <c r="F181" s="56" t="n">
        <f aca="false">Q180</f>
        <v>68199.0702343721</v>
      </c>
      <c r="G181" s="56" t="n">
        <f aca="false">IF(AND(MOD(A181-1,12)=0,B181&lt;=Inputs!$C$7,E181=0),Inputs!$C$6,0)</f>
        <v>0</v>
      </c>
      <c r="H181" s="56" t="n">
        <f aca="false">IF(B181=1,G181*Inputs!$C$9,0)</f>
        <v>0</v>
      </c>
      <c r="I181" s="56" t="n">
        <f aca="false">I180+G181</f>
        <v>120000</v>
      </c>
      <c r="J181" s="56" t="n">
        <f aca="false">(F181+G181+H181)*((1+D181)^(1/12)-1)</f>
        <v>438.794871362189</v>
      </c>
      <c r="K181" s="56" t="n">
        <f aca="false">(F181+G181+H181+J181)*(Inputs!$C$14+IF(B181&lt;=10,Inputs!$C$12,Inputs!$C$13))/12</f>
        <v>34.3189325528672</v>
      </c>
      <c r="L181" s="56" t="n">
        <f aca="false">IF(OR(E181=1,A181&lt;=Inputs!$C$15),0,MAX(Inputs!$C$8*I181-(F181+G181+H181+J181-K181),0))</f>
        <v>52596.4538268186</v>
      </c>
      <c r="M181" s="56" t="n">
        <f aca="false">L181*INDEX(Rates!$B$2:$C$101,C181+1,IF(Inputs!$C$5="Male",1,2))/1000/12*Inputs!$C$16</f>
        <v>570.627693642792</v>
      </c>
      <c r="N181" s="56" t="n">
        <f aca="false">IF($V$1=1,MAX(F181+G181+H181+J181-K181-M181,0)*Inputs!$C$22/12,0)</f>
        <v>453.552789863591</v>
      </c>
      <c r="O181" s="56" t="n">
        <f aca="false">IF(AND(MOD(A181,12)=0,B181&gt;=Inputs!$C$18),MAX(F181+G181+H181+J181-K181-M181-N181,0)*Inputs!$C$17,0)</f>
        <v>337.896828448375</v>
      </c>
      <c r="P181" s="56" t="n">
        <f aca="false">F181+G181+H181+J181-K181-M181-N181+O181</f>
        <v>67917.2625181234</v>
      </c>
      <c r="Q181" s="56" t="n">
        <f aca="false">IF(OR(E181=1,P181&lt;=0),0,P181)</f>
        <v>67917.2625181234</v>
      </c>
      <c r="R181" s="15" t="n">
        <f aca="false">IF(OR(E181=1,AND(P181&lt;=0,I181&gt;0)),1,0)</f>
        <v>0</v>
      </c>
      <c r="S181" s="15" t="n">
        <f aca="false">IF(L181&gt;0,1,0)</f>
        <v>1</v>
      </c>
    </row>
    <row r="182" customFormat="false" ht="15" hidden="false" customHeight="false" outlineLevel="0" collapsed="false">
      <c r="A182" s="15" t="n">
        <v>181</v>
      </c>
      <c r="B182" s="15" t="n">
        <f aca="false">INT((A182-1)/12)+1</f>
        <v>16</v>
      </c>
      <c r="C182" s="15" t="n">
        <f aca="false">MIN(Inputs!$C$4+B182-1,99)</f>
        <v>89</v>
      </c>
      <c r="D182" s="55" t="n">
        <f aca="false">Inputs!$C$31</f>
        <v>0.08</v>
      </c>
      <c r="E182" s="15" t="n">
        <f aca="false">R181</f>
        <v>0</v>
      </c>
      <c r="F182" s="56" t="n">
        <f aca="false">Q181</f>
        <v>67917.2625181234</v>
      </c>
      <c r="G182" s="56" t="n">
        <f aca="false">IF(AND(MOD(A182-1,12)=0,B182&lt;=Inputs!$C$7,E182=0),Inputs!$C$6,0)</f>
        <v>0</v>
      </c>
      <c r="H182" s="56" t="n">
        <f aca="false">IF(B182=1,G182*Inputs!$C$9,0)</f>
        <v>0</v>
      </c>
      <c r="I182" s="56" t="n">
        <f aca="false">I181+G182</f>
        <v>120000</v>
      </c>
      <c r="J182" s="56" t="n">
        <f aca="false">(F182+G182+H182)*((1+D182)^(1/12)-1)</f>
        <v>436.981712030614</v>
      </c>
      <c r="K182" s="56" t="n">
        <f aca="false">(F182+G182+H182+J182)*(Inputs!$C$14+IF(B182&lt;=10,Inputs!$C$12,Inputs!$C$13))/12</f>
        <v>34.177122115077</v>
      </c>
      <c r="L182" s="56" t="n">
        <f aca="false">IF(OR(E182=1,A182&lt;=Inputs!$C$15),0,MAX(Inputs!$C$8*I182-(F182+G182+H182+J182-K182),0))</f>
        <v>52879.932891961</v>
      </c>
      <c r="M182" s="56" t="n">
        <f aca="false">L182*INDEX(Rates!$B$2:$C$101,C182+1,IF(Inputs!$C$5="Male",1,2))/1000/12*Inputs!$C$16</f>
        <v>633.32532960272</v>
      </c>
      <c r="N182" s="56" t="n">
        <f aca="false">IF($V$1=1,MAX(F182+G182+H182+J182-K182-M182,0)*Inputs!$C$22/12,0)</f>
        <v>451.244945189575</v>
      </c>
      <c r="O182" s="56" t="n">
        <f aca="false">IF(AND(MOD(A182,12)=0,B182&gt;=Inputs!$C$18),MAX(F182+G182+H182+J182-K182-M182-N182,0)*Inputs!$C$17,0)</f>
        <v>0</v>
      </c>
      <c r="P182" s="56" t="n">
        <f aca="false">F182+G182+H182+J182-K182-M182-N182+O182</f>
        <v>67235.4968332467</v>
      </c>
      <c r="Q182" s="56" t="n">
        <f aca="false">IF(OR(E182=1,P182&lt;=0),0,P182)</f>
        <v>67235.4968332467</v>
      </c>
      <c r="R182" s="15" t="n">
        <f aca="false">IF(OR(E182=1,AND(P182&lt;=0,I182&gt;0)),1,0)</f>
        <v>0</v>
      </c>
      <c r="S182" s="15" t="n">
        <f aca="false">IF(L182&gt;0,1,0)</f>
        <v>1</v>
      </c>
    </row>
    <row r="183" customFormat="false" ht="15" hidden="false" customHeight="false" outlineLevel="0" collapsed="false">
      <c r="A183" s="15" t="n">
        <v>182</v>
      </c>
      <c r="B183" s="15" t="n">
        <f aca="false">INT((A183-1)/12)+1</f>
        <v>16</v>
      </c>
      <c r="C183" s="15" t="n">
        <f aca="false">MIN(Inputs!$C$4+B183-1,99)</f>
        <v>89</v>
      </c>
      <c r="D183" s="55" t="n">
        <f aca="false">Inputs!$C$31</f>
        <v>0.08</v>
      </c>
      <c r="E183" s="15" t="n">
        <f aca="false">R182</f>
        <v>0</v>
      </c>
      <c r="F183" s="56" t="n">
        <f aca="false">Q182</f>
        <v>67235.4968332467</v>
      </c>
      <c r="G183" s="56" t="n">
        <f aca="false">IF(AND(MOD(A183-1,12)=0,B183&lt;=Inputs!$C$7,E183=0),Inputs!$C$6,0)</f>
        <v>0</v>
      </c>
      <c r="H183" s="56" t="n">
        <f aca="false">IF(B183=1,G183*Inputs!$C$9,0)</f>
        <v>0</v>
      </c>
      <c r="I183" s="56" t="n">
        <f aca="false">I182+G183</f>
        <v>120000</v>
      </c>
      <c r="J183" s="56" t="n">
        <f aca="false">(F183+G183+H183)*((1+D183)^(1/12)-1)</f>
        <v>432.595211086149</v>
      </c>
      <c r="K183" s="56" t="n">
        <f aca="false">(F183+G183+H183+J183)*(Inputs!$C$14+IF(B183&lt;=10,Inputs!$C$12,Inputs!$C$13))/12</f>
        <v>33.8340460221664</v>
      </c>
      <c r="L183" s="56" t="n">
        <f aca="false">IF(OR(E183=1,A183&lt;=Inputs!$C$15),0,MAX(Inputs!$C$8*I183-(F183+G183+H183+J183-K183),0))</f>
        <v>53565.7420016893</v>
      </c>
      <c r="M183" s="56" t="n">
        <f aca="false">L183*INDEX(Rates!$B$2:$C$101,C183+1,IF(Inputs!$C$5="Male",1,2))/1000/12*Inputs!$C$16</f>
        <v>641.539036706899</v>
      </c>
      <c r="N183" s="56" t="n">
        <f aca="false">IF($V$1=1,MAX(F183+G183+H183+J183-K183-M183,0)*Inputs!$C$22/12,0)</f>
        <v>446.618126410692</v>
      </c>
      <c r="O183" s="56" t="n">
        <f aca="false">IF(AND(MOD(A183,12)=0,B183&gt;=Inputs!$C$18),MAX(F183+G183+H183+J183-K183-M183-N183,0)*Inputs!$C$17,0)</f>
        <v>0</v>
      </c>
      <c r="P183" s="56" t="n">
        <f aca="false">F183+G183+H183+J183-K183-M183-N183+O183</f>
        <v>66546.1008351931</v>
      </c>
      <c r="Q183" s="56" t="n">
        <f aca="false">IF(OR(E183=1,P183&lt;=0),0,P183)</f>
        <v>66546.1008351931</v>
      </c>
      <c r="R183" s="15" t="n">
        <f aca="false">IF(OR(E183=1,AND(P183&lt;=0,I183&gt;0)),1,0)</f>
        <v>0</v>
      </c>
      <c r="S183" s="15" t="n">
        <f aca="false">IF(L183&gt;0,1,0)</f>
        <v>1</v>
      </c>
    </row>
    <row r="184" customFormat="false" ht="15" hidden="false" customHeight="false" outlineLevel="0" collapsed="false">
      <c r="A184" s="15" t="n">
        <v>183</v>
      </c>
      <c r="B184" s="15" t="n">
        <f aca="false">INT((A184-1)/12)+1</f>
        <v>16</v>
      </c>
      <c r="C184" s="15" t="n">
        <f aca="false">MIN(Inputs!$C$4+B184-1,99)</f>
        <v>89</v>
      </c>
      <c r="D184" s="55" t="n">
        <f aca="false">Inputs!$C$31</f>
        <v>0.08</v>
      </c>
      <c r="E184" s="15" t="n">
        <f aca="false">R183</f>
        <v>0</v>
      </c>
      <c r="F184" s="56" t="n">
        <f aca="false">Q183</f>
        <v>66546.1008351931</v>
      </c>
      <c r="G184" s="56" t="n">
        <f aca="false">IF(AND(MOD(A184-1,12)=0,B184&lt;=Inputs!$C$7,E184=0),Inputs!$C$6,0)</f>
        <v>0</v>
      </c>
      <c r="H184" s="56" t="n">
        <f aca="false">IF(B184=1,G184*Inputs!$C$9,0)</f>
        <v>0</v>
      </c>
      <c r="I184" s="56" t="n">
        <f aca="false">I183+G184</f>
        <v>120000</v>
      </c>
      <c r="J184" s="56" t="n">
        <f aca="false">(F184+G184+H184)*((1+D184)^(1/12)-1)</f>
        <v>428.159616476957</v>
      </c>
      <c r="K184" s="56" t="n">
        <f aca="false">(F184+G184+H184+J184)*(Inputs!$C$14+IF(B184&lt;=10,Inputs!$C$12,Inputs!$C$13))/12</f>
        <v>33.487130225835</v>
      </c>
      <c r="L184" s="56" t="n">
        <f aca="false">IF(OR(E184=1,A184&lt;=Inputs!$C$15),0,MAX(Inputs!$C$8*I184-(F184+G184+H184+J184-K184),0))</f>
        <v>54259.2266785558</v>
      </c>
      <c r="M184" s="56" t="n">
        <f aca="false">L184*INDEX(Rates!$B$2:$C$101,C184+1,IF(Inputs!$C$5="Male",1,2))/1000/12*Inputs!$C$16</f>
        <v>649.84467152017</v>
      </c>
      <c r="N184" s="56" t="n">
        <f aca="false">IF($V$1=1,MAX(F184+G184+H184+J184-K184-M184,0)*Inputs!$C$22/12,0)</f>
        <v>441.939524332827</v>
      </c>
      <c r="O184" s="56" t="n">
        <f aca="false">IF(AND(MOD(A184,12)=0,B184&gt;=Inputs!$C$18),MAX(F184+G184+H184+J184-K184-M184-N184,0)*Inputs!$C$17,0)</f>
        <v>0</v>
      </c>
      <c r="P184" s="56" t="n">
        <f aca="false">F184+G184+H184+J184-K184-M184-N184+O184</f>
        <v>65848.9891255912</v>
      </c>
      <c r="Q184" s="56" t="n">
        <f aca="false">IF(OR(E184=1,P184&lt;=0),0,P184)</f>
        <v>65848.9891255912</v>
      </c>
      <c r="R184" s="15" t="n">
        <f aca="false">IF(OR(E184=1,AND(P184&lt;=0,I184&gt;0)),1,0)</f>
        <v>0</v>
      </c>
      <c r="S184" s="15" t="n">
        <f aca="false">IF(L184&gt;0,1,0)</f>
        <v>1</v>
      </c>
    </row>
    <row r="185" customFormat="false" ht="15" hidden="false" customHeight="false" outlineLevel="0" collapsed="false">
      <c r="A185" s="15" t="n">
        <v>184</v>
      </c>
      <c r="B185" s="15" t="n">
        <f aca="false">INT((A185-1)/12)+1</f>
        <v>16</v>
      </c>
      <c r="C185" s="15" t="n">
        <f aca="false">MIN(Inputs!$C$4+B185-1,99)</f>
        <v>89</v>
      </c>
      <c r="D185" s="55" t="n">
        <f aca="false">Inputs!$C$31</f>
        <v>0.08</v>
      </c>
      <c r="E185" s="15" t="n">
        <f aca="false">R184</f>
        <v>0</v>
      </c>
      <c r="F185" s="56" t="n">
        <f aca="false">Q184</f>
        <v>65848.9891255912</v>
      </c>
      <c r="G185" s="56" t="n">
        <f aca="false">IF(AND(MOD(A185-1,12)=0,B185&lt;=Inputs!$C$7,E185=0),Inputs!$C$6,0)</f>
        <v>0</v>
      </c>
      <c r="H185" s="56" t="n">
        <f aca="false">IF(B185=1,G185*Inputs!$C$9,0)</f>
        <v>0</v>
      </c>
      <c r="I185" s="56" t="n">
        <f aca="false">I184+G185</f>
        <v>120000</v>
      </c>
      <c r="J185" s="56" t="n">
        <f aca="false">(F185+G185+H185)*((1+D185)^(1/12)-1)</f>
        <v>423.674378747342</v>
      </c>
      <c r="K185" s="56" t="n">
        <f aca="false">(F185+G185+H185+J185)*(Inputs!$C$14+IF(B185&lt;=10,Inputs!$C$12,Inputs!$C$13))/12</f>
        <v>33.1363317521693</v>
      </c>
      <c r="L185" s="56" t="n">
        <f aca="false">IF(OR(E185=1,A185&lt;=Inputs!$C$15),0,MAX(Inputs!$C$8*I185-(F185+G185+H185+J185-K185),0))</f>
        <v>54960.4728274137</v>
      </c>
      <c r="M185" s="56" t="n">
        <f aca="false">L185*INDEX(Rates!$B$2:$C$101,C185+1,IF(Inputs!$C$5="Male",1,2))/1000/12*Inputs!$C$16</f>
        <v>658.243262896324</v>
      </c>
      <c r="N185" s="56" t="n">
        <f aca="false">IF($V$1=1,MAX(F185+G185+H185+J185-K185-M185,0)*Inputs!$C$22/12,0)</f>
        <v>437.208559397933</v>
      </c>
      <c r="O185" s="56" t="n">
        <f aca="false">IF(AND(MOD(A185,12)=0,B185&gt;=Inputs!$C$18),MAX(F185+G185+H185+J185-K185-M185-N185,0)*Inputs!$C$17,0)</f>
        <v>0</v>
      </c>
      <c r="P185" s="56" t="n">
        <f aca="false">F185+G185+H185+J185-K185-M185-N185+O185</f>
        <v>65144.0753502921</v>
      </c>
      <c r="Q185" s="56" t="n">
        <f aca="false">IF(OR(E185=1,P185&lt;=0),0,P185)</f>
        <v>65144.0753502921</v>
      </c>
      <c r="R185" s="15" t="n">
        <f aca="false">IF(OR(E185=1,AND(P185&lt;=0,I185&gt;0)),1,0)</f>
        <v>0</v>
      </c>
      <c r="S185" s="15" t="n">
        <f aca="false">IF(L185&gt;0,1,0)</f>
        <v>1</v>
      </c>
    </row>
    <row r="186" customFormat="false" ht="15" hidden="false" customHeight="false" outlineLevel="0" collapsed="false">
      <c r="A186" s="15" t="n">
        <v>185</v>
      </c>
      <c r="B186" s="15" t="n">
        <f aca="false">INT((A186-1)/12)+1</f>
        <v>16</v>
      </c>
      <c r="C186" s="15" t="n">
        <f aca="false">MIN(Inputs!$C$4+B186-1,99)</f>
        <v>89</v>
      </c>
      <c r="D186" s="55" t="n">
        <f aca="false">Inputs!$C$31</f>
        <v>0.08</v>
      </c>
      <c r="E186" s="15" t="n">
        <f aca="false">R185</f>
        <v>0</v>
      </c>
      <c r="F186" s="56" t="n">
        <f aca="false">Q185</f>
        <v>65144.0753502921</v>
      </c>
      <c r="G186" s="56" t="n">
        <f aca="false">IF(AND(MOD(A186-1,12)=0,B186&lt;=Inputs!$C$7,E186=0),Inputs!$C$6,0)</f>
        <v>0</v>
      </c>
      <c r="H186" s="56" t="n">
        <f aca="false">IF(B186=1,G186*Inputs!$C$9,0)</f>
        <v>0</v>
      </c>
      <c r="I186" s="56" t="n">
        <f aca="false">I185+G186</f>
        <v>120000</v>
      </c>
      <c r="J186" s="56" t="n">
        <f aca="false">(F186+G186+H186)*((1+D186)^(1/12)-1)</f>
        <v>419.138942292112</v>
      </c>
      <c r="K186" s="56" t="n">
        <f aca="false">(F186+G186+H186+J186)*(Inputs!$C$14+IF(B186&lt;=10,Inputs!$C$12,Inputs!$C$13))/12</f>
        <v>32.7816071462921</v>
      </c>
      <c r="L186" s="56" t="n">
        <f aca="false">IF(OR(E186=1,A186&lt;=Inputs!$C$15),0,MAX(Inputs!$C$8*I186-(F186+G186+H186+J186-K186),0))</f>
        <v>55669.5673145621</v>
      </c>
      <c r="M186" s="56" t="n">
        <f aca="false">L186*INDEX(Rates!$B$2:$C$101,C186+1,IF(Inputs!$C$5="Male",1,2))/1000/12*Inputs!$C$16</f>
        <v>666.735851204072</v>
      </c>
      <c r="N186" s="56" t="n">
        <f aca="false">IF($V$1=1,MAX(F186+G186+H186+J186-K186-M186,0)*Inputs!$C$22/12,0)</f>
        <v>432.424645561559</v>
      </c>
      <c r="O186" s="56" t="n">
        <f aca="false">IF(AND(MOD(A186,12)=0,B186&gt;=Inputs!$C$18),MAX(F186+G186+H186+J186-K186-M186-N186,0)*Inputs!$C$17,0)</f>
        <v>0</v>
      </c>
      <c r="P186" s="56" t="n">
        <f aca="false">F186+G186+H186+J186-K186-M186-N186+O186</f>
        <v>64431.2721886723</v>
      </c>
      <c r="Q186" s="56" t="n">
        <f aca="false">IF(OR(E186=1,P186&lt;=0),0,P186)</f>
        <v>64431.2721886723</v>
      </c>
      <c r="R186" s="15" t="n">
        <f aca="false">IF(OR(E186=1,AND(P186&lt;=0,I186&gt;0)),1,0)</f>
        <v>0</v>
      </c>
      <c r="S186" s="15" t="n">
        <f aca="false">IF(L186&gt;0,1,0)</f>
        <v>1</v>
      </c>
    </row>
    <row r="187" customFormat="false" ht="15" hidden="false" customHeight="false" outlineLevel="0" collapsed="false">
      <c r="A187" s="15" t="n">
        <v>186</v>
      </c>
      <c r="B187" s="15" t="n">
        <f aca="false">INT((A187-1)/12)+1</f>
        <v>16</v>
      </c>
      <c r="C187" s="15" t="n">
        <f aca="false">MIN(Inputs!$C$4+B187-1,99)</f>
        <v>89</v>
      </c>
      <c r="D187" s="55" t="n">
        <f aca="false">Inputs!$C$31</f>
        <v>0.08</v>
      </c>
      <c r="E187" s="15" t="n">
        <f aca="false">R186</f>
        <v>0</v>
      </c>
      <c r="F187" s="56" t="n">
        <f aca="false">Q186</f>
        <v>64431.2721886723</v>
      </c>
      <c r="G187" s="56" t="n">
        <f aca="false">IF(AND(MOD(A187-1,12)=0,B187&lt;=Inputs!$C$7,E187=0),Inputs!$C$6,0)</f>
        <v>0</v>
      </c>
      <c r="H187" s="56" t="n">
        <f aca="false">IF(B187=1,G187*Inputs!$C$9,0)</f>
        <v>0</v>
      </c>
      <c r="I187" s="56" t="n">
        <f aca="false">I186+G187</f>
        <v>120000</v>
      </c>
      <c r="J187" s="56" t="n">
        <f aca="false">(F187+G187+H187)*((1+D187)^(1/12)-1)</f>
        <v>414.552745287744</v>
      </c>
      <c r="K187" s="56" t="n">
        <f aca="false">(F187+G187+H187+J187)*(Inputs!$C$14+IF(B187&lt;=10,Inputs!$C$12,Inputs!$C$13))/12</f>
        <v>32.42291246698</v>
      </c>
      <c r="L187" s="56" t="n">
        <f aca="false">IF(OR(E187=1,A187&lt;=Inputs!$C$15),0,MAX(Inputs!$C$8*I187-(F187+G187+H187+J187-K187),0))</f>
        <v>56386.597978507</v>
      </c>
      <c r="M187" s="56" t="n">
        <f aca="false">L187*INDEX(Rates!$B$2:$C$101,C187+1,IF(Inputs!$C$5="Male",1,2))/1000/12*Inputs!$C$16</f>
        <v>675.323488455918</v>
      </c>
      <c r="N187" s="56" t="n">
        <f aca="false">IF($V$1=1,MAX(F187+G187+H187+J187-K187-M187,0)*Inputs!$C$22/12,0)</f>
        <v>427.587190220247</v>
      </c>
      <c r="O187" s="56" t="n">
        <f aca="false">IF(AND(MOD(A187,12)=0,B187&gt;=Inputs!$C$18),MAX(F187+G187+H187+J187-K187-M187-N187,0)*Inputs!$C$17,0)</f>
        <v>0</v>
      </c>
      <c r="P187" s="56" t="n">
        <f aca="false">F187+G187+H187+J187-K187-M187-N187+O187</f>
        <v>63710.4913428169</v>
      </c>
      <c r="Q187" s="56" t="n">
        <f aca="false">IF(OR(E187=1,P187&lt;=0),0,P187)</f>
        <v>63710.4913428169</v>
      </c>
      <c r="R187" s="15" t="n">
        <f aca="false">IF(OR(E187=1,AND(P187&lt;=0,I187&gt;0)),1,0)</f>
        <v>0</v>
      </c>
      <c r="S187" s="15" t="n">
        <f aca="false">IF(L187&gt;0,1,0)</f>
        <v>1</v>
      </c>
    </row>
    <row r="188" customFormat="false" ht="15" hidden="false" customHeight="false" outlineLevel="0" collapsed="false">
      <c r="A188" s="15" t="n">
        <v>187</v>
      </c>
      <c r="B188" s="15" t="n">
        <f aca="false">INT((A188-1)/12)+1</f>
        <v>16</v>
      </c>
      <c r="C188" s="15" t="n">
        <f aca="false">MIN(Inputs!$C$4+B188-1,99)</f>
        <v>89</v>
      </c>
      <c r="D188" s="55" t="n">
        <f aca="false">Inputs!$C$31</f>
        <v>0.08</v>
      </c>
      <c r="E188" s="15" t="n">
        <f aca="false">R187</f>
        <v>0</v>
      </c>
      <c r="F188" s="56" t="n">
        <f aca="false">Q187</f>
        <v>63710.4913428169</v>
      </c>
      <c r="G188" s="56" t="n">
        <f aca="false">IF(AND(MOD(A188-1,12)=0,B188&lt;=Inputs!$C$7,E188=0),Inputs!$C$6,0)</f>
        <v>0</v>
      </c>
      <c r="H188" s="56" t="n">
        <f aca="false">IF(B188=1,G188*Inputs!$C$9,0)</f>
        <v>0</v>
      </c>
      <c r="I188" s="56" t="n">
        <f aca="false">I187+G188</f>
        <v>120000</v>
      </c>
      <c r="J188" s="56" t="n">
        <f aca="false">(F188+G188+H188)*((1+D188)^(1/12)-1)</f>
        <v>409.915219622797</v>
      </c>
      <c r="K188" s="56" t="n">
        <f aca="false">(F188+G188+H188+J188)*(Inputs!$C$14+IF(B188&lt;=10,Inputs!$C$12,Inputs!$C$13))/12</f>
        <v>32.0602032812198</v>
      </c>
      <c r="L188" s="56" t="n">
        <f aca="false">IF(OR(E188=1,A188&lt;=Inputs!$C$15),0,MAX(Inputs!$C$8*I188-(F188+G188+H188+J188-K188),0))</f>
        <v>57111.6536408416</v>
      </c>
      <c r="M188" s="56" t="n">
        <f aca="false">L188*INDEX(Rates!$B$2:$C$101,C188+1,IF(Inputs!$C$5="Male",1,2))/1000/12*Inputs!$C$16</f>
        <v>684.007238438479</v>
      </c>
      <c r="N188" s="56" t="n">
        <f aca="false">IF($V$1=1,MAX(F188+G188+H188+J188-K188-M188,0)*Inputs!$C$22/12,0)</f>
        <v>422.695594138133</v>
      </c>
      <c r="O188" s="56" t="n">
        <f aca="false">IF(AND(MOD(A188,12)=0,B188&gt;=Inputs!$C$18),MAX(F188+G188+H188+J188-K188-M188-N188,0)*Inputs!$C$17,0)</f>
        <v>0</v>
      </c>
      <c r="P188" s="56" t="n">
        <f aca="false">F188+G188+H188+J188-K188-M188-N188+O188</f>
        <v>62981.6435265818</v>
      </c>
      <c r="Q188" s="56" t="n">
        <f aca="false">IF(OR(E188=1,P188&lt;=0),0,P188)</f>
        <v>62981.6435265818</v>
      </c>
      <c r="R188" s="15" t="n">
        <f aca="false">IF(OR(E188=1,AND(P188&lt;=0,I188&gt;0)),1,0)</f>
        <v>0</v>
      </c>
      <c r="S188" s="15" t="n">
        <f aca="false">IF(L188&gt;0,1,0)</f>
        <v>1</v>
      </c>
    </row>
    <row r="189" customFormat="false" ht="15" hidden="false" customHeight="false" outlineLevel="0" collapsed="false">
      <c r="A189" s="15" t="n">
        <v>188</v>
      </c>
      <c r="B189" s="15" t="n">
        <f aca="false">INT((A189-1)/12)+1</f>
        <v>16</v>
      </c>
      <c r="C189" s="15" t="n">
        <f aca="false">MIN(Inputs!$C$4+B189-1,99)</f>
        <v>89</v>
      </c>
      <c r="D189" s="55" t="n">
        <f aca="false">Inputs!$C$31</f>
        <v>0.08</v>
      </c>
      <c r="E189" s="15" t="n">
        <f aca="false">R188</f>
        <v>0</v>
      </c>
      <c r="F189" s="56" t="n">
        <f aca="false">Q188</f>
        <v>62981.6435265818</v>
      </c>
      <c r="G189" s="56" t="n">
        <f aca="false">IF(AND(MOD(A189-1,12)=0,B189&lt;=Inputs!$C$7,E189=0),Inputs!$C$6,0)</f>
        <v>0</v>
      </c>
      <c r="H189" s="56" t="n">
        <f aca="false">IF(B189=1,G189*Inputs!$C$9,0)</f>
        <v>0</v>
      </c>
      <c r="I189" s="56" t="n">
        <f aca="false">I188+G189</f>
        <v>120000</v>
      </c>
      <c r="J189" s="56" t="n">
        <f aca="false">(F189+G189+H189)*((1+D189)^(1/12)-1)</f>
        <v>405.22579082753</v>
      </c>
      <c r="K189" s="56" t="n">
        <f aca="false">(F189+G189+H189+J189)*(Inputs!$C$14+IF(B189&lt;=10,Inputs!$C$12,Inputs!$C$13))/12</f>
        <v>31.6934346587047</v>
      </c>
      <c r="L189" s="56" t="n">
        <f aca="false">IF(OR(E189=1,A189&lt;=Inputs!$C$15),0,MAX(Inputs!$C$8*I189-(F189+G189+H189+J189-K189),0))</f>
        <v>57844.8241172494</v>
      </c>
      <c r="M189" s="56" t="n">
        <f aca="false">L189*INDEX(Rates!$B$2:$C$101,C189+1,IF(Inputs!$C$5="Male",1,2))/1000/12*Inputs!$C$16</f>
        <v>692.788176844256</v>
      </c>
      <c r="N189" s="56" t="n">
        <f aca="false">IF($V$1=1,MAX(F189+G189+H189+J189-K189-M189,0)*Inputs!$C$22/12,0)</f>
        <v>417.749251372709</v>
      </c>
      <c r="O189" s="56" t="n">
        <f aca="false">IF(AND(MOD(A189,12)=0,B189&gt;=Inputs!$C$18),MAX(F189+G189+H189+J189-K189-M189-N189,0)*Inputs!$C$17,0)</f>
        <v>0</v>
      </c>
      <c r="P189" s="56" t="n">
        <f aca="false">F189+G189+H189+J189-K189-M189-N189+O189</f>
        <v>62244.6384545337</v>
      </c>
      <c r="Q189" s="56" t="n">
        <f aca="false">IF(OR(E189=1,P189&lt;=0),0,P189)</f>
        <v>62244.6384545337</v>
      </c>
      <c r="R189" s="15" t="n">
        <f aca="false">IF(OR(E189=1,AND(P189&lt;=0,I189&gt;0)),1,0)</f>
        <v>0</v>
      </c>
      <c r="S189" s="15" t="n">
        <f aca="false">IF(L189&gt;0,1,0)</f>
        <v>1</v>
      </c>
    </row>
    <row r="190" customFormat="false" ht="15" hidden="false" customHeight="false" outlineLevel="0" collapsed="false">
      <c r="A190" s="15" t="n">
        <v>189</v>
      </c>
      <c r="B190" s="15" t="n">
        <f aca="false">INT((A190-1)/12)+1</f>
        <v>16</v>
      </c>
      <c r="C190" s="15" t="n">
        <f aca="false">MIN(Inputs!$C$4+B190-1,99)</f>
        <v>89</v>
      </c>
      <c r="D190" s="55" t="n">
        <f aca="false">Inputs!$C$31</f>
        <v>0.08</v>
      </c>
      <c r="E190" s="15" t="n">
        <f aca="false">R189</f>
        <v>0</v>
      </c>
      <c r="F190" s="56" t="n">
        <f aca="false">Q189</f>
        <v>62244.6384545337</v>
      </c>
      <c r="G190" s="56" t="n">
        <f aca="false">IF(AND(MOD(A190-1,12)=0,B190&lt;=Inputs!$C$7,E190=0),Inputs!$C$6,0)</f>
        <v>0</v>
      </c>
      <c r="H190" s="56" t="n">
        <f aca="false">IF(B190=1,G190*Inputs!$C$9,0)</f>
        <v>0</v>
      </c>
      <c r="I190" s="56" t="n">
        <f aca="false">I189+G190</f>
        <v>120000</v>
      </c>
      <c r="J190" s="56" t="n">
        <f aca="false">(F190+G190+H190)*((1+D190)^(1/12)-1)</f>
        <v>400.483878002747</v>
      </c>
      <c r="K190" s="56" t="n">
        <f aca="false">(F190+G190+H190+J190)*(Inputs!$C$14+IF(B190&lt;=10,Inputs!$C$12,Inputs!$C$13))/12</f>
        <v>31.3225611662682</v>
      </c>
      <c r="L190" s="56" t="n">
        <f aca="false">IF(OR(E190=1,A190&lt;=Inputs!$C$15),0,MAX(Inputs!$C$8*I190-(F190+G190+H190+J190-K190),0))</f>
        <v>58586.2002286298</v>
      </c>
      <c r="M190" s="56" t="n">
        <f aca="false">L190*INDEX(Rates!$B$2:$C$101,C190+1,IF(Inputs!$C$5="Male",1,2))/1000/12*Inputs!$C$16</f>
        <v>701.66739140489</v>
      </c>
      <c r="N190" s="56" t="n">
        <f aca="false">IF($V$1=1,MAX(F190+G190+H190+J190-K190-M190,0)*Inputs!$C$22/12,0)</f>
        <v>412.747549199768</v>
      </c>
      <c r="O190" s="56" t="n">
        <f aca="false">IF(AND(MOD(A190,12)=0,B190&gt;=Inputs!$C$18),MAX(F190+G190+H190+J190-K190-M190-N190,0)*Inputs!$C$17,0)</f>
        <v>0</v>
      </c>
      <c r="P190" s="56" t="n">
        <f aca="false">F190+G190+H190+J190-K190-M190-N190+O190</f>
        <v>61499.3848307655</v>
      </c>
      <c r="Q190" s="56" t="n">
        <f aca="false">IF(OR(E190=1,P190&lt;=0),0,P190)</f>
        <v>61499.3848307655</v>
      </c>
      <c r="R190" s="15" t="n">
        <f aca="false">IF(OR(E190=1,AND(P190&lt;=0,I190&gt;0)),1,0)</f>
        <v>0</v>
      </c>
      <c r="S190" s="15" t="n">
        <f aca="false">IF(L190&gt;0,1,0)</f>
        <v>1</v>
      </c>
    </row>
    <row r="191" customFormat="false" ht="15" hidden="false" customHeight="false" outlineLevel="0" collapsed="false">
      <c r="A191" s="15" t="n">
        <v>190</v>
      </c>
      <c r="B191" s="15" t="n">
        <f aca="false">INT((A191-1)/12)+1</f>
        <v>16</v>
      </c>
      <c r="C191" s="15" t="n">
        <f aca="false">MIN(Inputs!$C$4+B191-1,99)</f>
        <v>89</v>
      </c>
      <c r="D191" s="55" t="n">
        <f aca="false">Inputs!$C$31</f>
        <v>0.08</v>
      </c>
      <c r="E191" s="15" t="n">
        <f aca="false">R190</f>
        <v>0</v>
      </c>
      <c r="F191" s="56" t="n">
        <f aca="false">Q190</f>
        <v>61499.3848307655</v>
      </c>
      <c r="G191" s="56" t="n">
        <f aca="false">IF(AND(MOD(A191-1,12)=0,B191&lt;=Inputs!$C$7,E191=0),Inputs!$C$6,0)</f>
        <v>0</v>
      </c>
      <c r="H191" s="56" t="n">
        <f aca="false">IF(B191=1,G191*Inputs!$C$9,0)</f>
        <v>0</v>
      </c>
      <c r="I191" s="56" t="n">
        <f aca="false">I190+G191</f>
        <v>120000</v>
      </c>
      <c r="J191" s="56" t="n">
        <f aca="false">(F191+G191+H191)*((1+D191)^(1/12)-1)</f>
        <v>395.688893747834</v>
      </c>
      <c r="K191" s="56" t="n">
        <f aca="false">(F191+G191+H191+J191)*(Inputs!$C$14+IF(B191&lt;=10,Inputs!$C$12,Inputs!$C$13))/12</f>
        <v>30.9475368622567</v>
      </c>
      <c r="L191" s="56" t="n">
        <f aca="false">IF(OR(E191=1,A191&lt;=Inputs!$C$15),0,MAX(Inputs!$C$8*I191-(F191+G191+H191+J191-K191),0))</f>
        <v>59335.8738123489</v>
      </c>
      <c r="M191" s="56" t="n">
        <f aca="false">L191*INDEX(Rates!$B$2:$C$101,C191+1,IF(Inputs!$C$5="Male",1,2))/1000/12*Inputs!$C$16</f>
        <v>710.645982025899</v>
      </c>
      <c r="N191" s="56" t="n">
        <f aca="false">IF($V$1=1,MAX(F191+G191+H191+J191-K191-M191,0)*Inputs!$C$22/12,0)</f>
        <v>407.689868037501</v>
      </c>
      <c r="O191" s="56" t="n">
        <f aca="false">IF(AND(MOD(A191,12)=0,B191&gt;=Inputs!$C$18),MAX(F191+G191+H191+J191-K191-M191-N191,0)*Inputs!$C$17,0)</f>
        <v>0</v>
      </c>
      <c r="P191" s="56" t="n">
        <f aca="false">F191+G191+H191+J191-K191-M191-N191+O191</f>
        <v>60745.7903375877</v>
      </c>
      <c r="Q191" s="56" t="n">
        <f aca="false">IF(OR(E191=1,P191&lt;=0),0,P191)</f>
        <v>60745.7903375877</v>
      </c>
      <c r="R191" s="15" t="n">
        <f aca="false">IF(OR(E191=1,AND(P191&lt;=0,I191&gt;0)),1,0)</f>
        <v>0</v>
      </c>
      <c r="S191" s="15" t="n">
        <f aca="false">IF(L191&gt;0,1,0)</f>
        <v>1</v>
      </c>
    </row>
    <row r="192" customFormat="false" ht="15" hidden="false" customHeight="false" outlineLevel="0" collapsed="false">
      <c r="A192" s="15" t="n">
        <v>191</v>
      </c>
      <c r="B192" s="15" t="n">
        <f aca="false">INT((A192-1)/12)+1</f>
        <v>16</v>
      </c>
      <c r="C192" s="15" t="n">
        <f aca="false">MIN(Inputs!$C$4+B192-1,99)</f>
        <v>89</v>
      </c>
      <c r="D192" s="55" t="n">
        <f aca="false">Inputs!$C$31</f>
        <v>0.08</v>
      </c>
      <c r="E192" s="15" t="n">
        <f aca="false">R191</f>
        <v>0</v>
      </c>
      <c r="F192" s="56" t="n">
        <f aca="false">Q191</f>
        <v>60745.7903375877</v>
      </c>
      <c r="G192" s="56" t="n">
        <f aca="false">IF(AND(MOD(A192-1,12)=0,B192&lt;=Inputs!$C$7,E192=0),Inputs!$C$6,0)</f>
        <v>0</v>
      </c>
      <c r="H192" s="56" t="n">
        <f aca="false">IF(B192=1,G192*Inputs!$C$9,0)</f>
        <v>0</v>
      </c>
      <c r="I192" s="56" t="n">
        <f aca="false">I191+G192</f>
        <v>120000</v>
      </c>
      <c r="J192" s="56" t="n">
        <f aca="false">(F192+G192+H192)*((1+D192)^(1/12)-1)</f>
        <v>390.840244087995</v>
      </c>
      <c r="K192" s="56" t="n">
        <f aca="false">(F192+G192+H192+J192)*(Inputs!$C$14+IF(B192&lt;=10,Inputs!$C$12,Inputs!$C$13))/12</f>
        <v>30.5683152908378</v>
      </c>
      <c r="L192" s="56" t="n">
        <f aca="false">IF(OR(E192=1,A192&lt;=Inputs!$C$15),0,MAX(Inputs!$C$8*I192-(F192+G192+H192+J192-K192),0))</f>
        <v>60093.9377336152</v>
      </c>
      <c r="M192" s="56" t="n">
        <f aca="false">L192*INDEX(Rates!$B$2:$C$101,C192+1,IF(Inputs!$C$5="Male",1,2))/1000/12*Inputs!$C$16</f>
        <v>719.725060922931</v>
      </c>
      <c r="N192" s="56" t="n">
        <f aca="false">IF($V$1=1,MAX(F192+G192+H192+J192-K192-M192,0)*Inputs!$C$22/12,0)</f>
        <v>402.575581369746</v>
      </c>
      <c r="O192" s="56" t="n">
        <f aca="false">IF(AND(MOD(A192,12)=0,B192&gt;=Inputs!$C$18),MAX(F192+G192+H192+J192-K192-M192-N192,0)*Inputs!$C$17,0)</f>
        <v>0</v>
      </c>
      <c r="P192" s="56" t="n">
        <f aca="false">F192+G192+H192+J192-K192-M192-N192+O192</f>
        <v>59983.7616240922</v>
      </c>
      <c r="Q192" s="56" t="n">
        <f aca="false">IF(OR(E192=1,P192&lt;=0),0,P192)</f>
        <v>59983.7616240922</v>
      </c>
      <c r="R192" s="15" t="n">
        <f aca="false">IF(OR(E192=1,AND(P192&lt;=0,I192&gt;0)),1,0)</f>
        <v>0</v>
      </c>
      <c r="S192" s="15" t="n">
        <f aca="false">IF(L192&gt;0,1,0)</f>
        <v>1</v>
      </c>
    </row>
    <row r="193" customFormat="false" ht="15" hidden="false" customHeight="false" outlineLevel="0" collapsed="false">
      <c r="A193" s="15" t="n">
        <v>192</v>
      </c>
      <c r="B193" s="15" t="n">
        <f aca="false">INT((A193-1)/12)+1</f>
        <v>16</v>
      </c>
      <c r="C193" s="15" t="n">
        <f aca="false">MIN(Inputs!$C$4+B193-1,99)</f>
        <v>89</v>
      </c>
      <c r="D193" s="55" t="n">
        <f aca="false">Inputs!$C$31</f>
        <v>0.08</v>
      </c>
      <c r="E193" s="15" t="n">
        <f aca="false">R192</f>
        <v>0</v>
      </c>
      <c r="F193" s="56" t="n">
        <f aca="false">Q192</f>
        <v>59983.7616240922</v>
      </c>
      <c r="G193" s="56" t="n">
        <f aca="false">IF(AND(MOD(A193-1,12)=0,B193&lt;=Inputs!$C$7,E193=0),Inputs!$C$6,0)</f>
        <v>0</v>
      </c>
      <c r="H193" s="56" t="n">
        <f aca="false">IF(B193=1,G193*Inputs!$C$9,0)</f>
        <v>0</v>
      </c>
      <c r="I193" s="56" t="n">
        <f aca="false">I192+G193</f>
        <v>120000</v>
      </c>
      <c r="J193" s="56" t="n">
        <f aca="false">(F193+G193+H193)*((1+D193)^(1/12)-1)</f>
        <v>385.937328400677</v>
      </c>
      <c r="K193" s="56" t="n">
        <f aca="false">(F193+G193+H193+J193)*(Inputs!$C$14+IF(B193&lt;=10,Inputs!$C$12,Inputs!$C$13))/12</f>
        <v>30.1848494762464</v>
      </c>
      <c r="L193" s="56" t="n">
        <f aca="false">IF(OR(E193=1,A193&lt;=Inputs!$C$15),0,MAX(Inputs!$C$8*I193-(F193+G193+H193+J193-K193),0))</f>
        <v>60860.4858969834</v>
      </c>
      <c r="M193" s="56" t="n">
        <f aca="false">L193*INDEX(Rates!$B$2:$C$101,C193+1,IF(Inputs!$C$5="Male",1,2))/1000/12*Inputs!$C$16</f>
        <v>728.905752759538</v>
      </c>
      <c r="N193" s="56" t="n">
        <f aca="false">IF($V$1=1,MAX(F193+G193+H193+J193-K193-M193,0)*Inputs!$C$22/12,0)</f>
        <v>397.40405566838</v>
      </c>
      <c r="O193" s="56" t="n">
        <f aca="false">IF(AND(MOD(A193,12)=0,B193&gt;=Inputs!$C$18),MAX(F193+G193+H193+J193-K193-M193-N193,0)*Inputs!$C$17,0)</f>
        <v>296.066021472943</v>
      </c>
      <c r="P193" s="56" t="n">
        <f aca="false">F193+G193+H193+J193-K193-M193-N193+O193</f>
        <v>59509.2703160616</v>
      </c>
      <c r="Q193" s="56" t="n">
        <f aca="false">IF(OR(E193=1,P193&lt;=0),0,P193)</f>
        <v>59509.2703160616</v>
      </c>
      <c r="R193" s="15" t="n">
        <f aca="false">IF(OR(E193=1,AND(P193&lt;=0,I193&gt;0)),1,0)</f>
        <v>0</v>
      </c>
      <c r="S193" s="15" t="n">
        <f aca="false">IF(L193&gt;0,1,0)</f>
        <v>1</v>
      </c>
    </row>
    <row r="194" customFormat="false" ht="15" hidden="false" customHeight="false" outlineLevel="0" collapsed="false">
      <c r="A194" s="15" t="n">
        <v>193</v>
      </c>
      <c r="B194" s="15" t="n">
        <f aca="false">INT((A194-1)/12)+1</f>
        <v>17</v>
      </c>
      <c r="C194" s="15" t="n">
        <f aca="false">MIN(Inputs!$C$4+B194-1,99)</f>
        <v>90</v>
      </c>
      <c r="D194" s="55" t="n">
        <f aca="false">Inputs!$C$31</f>
        <v>0.08</v>
      </c>
      <c r="E194" s="15" t="n">
        <f aca="false">R193</f>
        <v>0</v>
      </c>
      <c r="F194" s="56" t="n">
        <f aca="false">Q193</f>
        <v>59509.2703160616</v>
      </c>
      <c r="G194" s="56" t="n">
        <f aca="false">IF(AND(MOD(A194-1,12)=0,B194&lt;=Inputs!$C$7,E194=0),Inputs!$C$6,0)</f>
        <v>0</v>
      </c>
      <c r="H194" s="56" t="n">
        <f aca="false">IF(B194=1,G194*Inputs!$C$9,0)</f>
        <v>0</v>
      </c>
      <c r="I194" s="56" t="n">
        <f aca="false">I193+G194</f>
        <v>120000</v>
      </c>
      <c r="J194" s="56" t="n">
        <f aca="false">(F194+G194+H194)*((1+D194)^(1/12)-1)</f>
        <v>382.884437037874</v>
      </c>
      <c r="K194" s="56" t="n">
        <f aca="false">(F194+G194+H194+J194)*(Inputs!$C$14+IF(B194&lt;=10,Inputs!$C$12,Inputs!$C$13))/12</f>
        <v>29.9460773765498</v>
      </c>
      <c r="L194" s="56" t="n">
        <f aca="false">IF(OR(E194=1,A194&lt;=Inputs!$C$15),0,MAX(Inputs!$C$8*I194-(F194+G194+H194+J194-K194),0))</f>
        <v>61337.7913242771</v>
      </c>
      <c r="M194" s="56" t="n">
        <f aca="false">L194*INDEX(Rates!$B$2:$C$101,C194+1,IF(Inputs!$C$5="Male",1,2))/1000/12*Inputs!$C$16</f>
        <v>803.780640478547</v>
      </c>
      <c r="N194" s="56" t="n">
        <f aca="false">IF($V$1=1,MAX(F194+G194+H194+J194-K194-M194,0)*Inputs!$C$22/12,0)</f>
        <v>393.722853568296</v>
      </c>
      <c r="O194" s="56" t="n">
        <f aca="false">IF(AND(MOD(A194,12)=0,B194&gt;=Inputs!$C$18),MAX(F194+G194+H194+J194-K194-M194-N194,0)*Inputs!$C$17,0)</f>
        <v>0</v>
      </c>
      <c r="P194" s="56" t="n">
        <f aca="false">F194+G194+H194+J194-K194-M194-N194+O194</f>
        <v>58664.7051816761</v>
      </c>
      <c r="Q194" s="56" t="n">
        <f aca="false">IF(OR(E194=1,P194&lt;=0),0,P194)</f>
        <v>58664.7051816761</v>
      </c>
      <c r="R194" s="15" t="n">
        <f aca="false">IF(OR(E194=1,AND(P194&lt;=0,I194&gt;0)),1,0)</f>
        <v>0</v>
      </c>
      <c r="S194" s="15" t="n">
        <f aca="false">IF(L194&gt;0,1,0)</f>
        <v>1</v>
      </c>
    </row>
    <row r="195" customFormat="false" ht="15" hidden="false" customHeight="false" outlineLevel="0" collapsed="false">
      <c r="A195" s="15" t="n">
        <v>194</v>
      </c>
      <c r="B195" s="15" t="n">
        <f aca="false">INT((A195-1)/12)+1</f>
        <v>17</v>
      </c>
      <c r="C195" s="15" t="n">
        <f aca="false">MIN(Inputs!$C$4+B195-1,99)</f>
        <v>90</v>
      </c>
      <c r="D195" s="55" t="n">
        <f aca="false">Inputs!$C$31</f>
        <v>0.08</v>
      </c>
      <c r="E195" s="15" t="n">
        <f aca="false">R194</f>
        <v>0</v>
      </c>
      <c r="F195" s="56" t="n">
        <f aca="false">Q194</f>
        <v>58664.7051816761</v>
      </c>
      <c r="G195" s="56" t="n">
        <f aca="false">IF(AND(MOD(A195-1,12)=0,B195&lt;=Inputs!$C$7,E195=0),Inputs!$C$6,0)</f>
        <v>0</v>
      </c>
      <c r="H195" s="56" t="n">
        <f aca="false">IF(B195=1,G195*Inputs!$C$9,0)</f>
        <v>0</v>
      </c>
      <c r="I195" s="56" t="n">
        <f aca="false">I194+G195</f>
        <v>120000</v>
      </c>
      <c r="J195" s="56" t="n">
        <f aca="false">(F195+G195+H195)*((1+D195)^(1/12)-1)</f>
        <v>377.450479533378</v>
      </c>
      <c r="K195" s="56" t="n">
        <f aca="false">(F195+G195+H195+J195)*(Inputs!$C$14+IF(B195&lt;=10,Inputs!$C$12,Inputs!$C$13))/12</f>
        <v>29.5210778306047</v>
      </c>
      <c r="L195" s="56" t="n">
        <f aca="false">IF(OR(E195=1,A195&lt;=Inputs!$C$15),0,MAX(Inputs!$C$8*I195-(F195+G195+H195+J195-K195),0))</f>
        <v>62187.3654166211</v>
      </c>
      <c r="M195" s="56" t="n">
        <f aca="false">L195*INDEX(Rates!$B$2:$C$101,C195+1,IF(Inputs!$C$5="Male",1,2))/1000/12*Inputs!$C$16</f>
        <v>814.913600980306</v>
      </c>
      <c r="N195" s="56" t="n">
        <f aca="false">IF($V$1=1,MAX(F195+G195+H195+J195-K195-M195,0)*Inputs!$C$22/12,0)</f>
        <v>387.984806549324</v>
      </c>
      <c r="O195" s="56" t="n">
        <f aca="false">IF(AND(MOD(A195,12)=0,B195&gt;=Inputs!$C$18),MAX(F195+G195+H195+J195-K195-M195-N195,0)*Inputs!$C$17,0)</f>
        <v>0</v>
      </c>
      <c r="P195" s="56" t="n">
        <f aca="false">F195+G195+H195+J195-K195-M195-N195+O195</f>
        <v>57809.7361758493</v>
      </c>
      <c r="Q195" s="56" t="n">
        <f aca="false">IF(OR(E195=1,P195&lt;=0),0,P195)</f>
        <v>57809.7361758493</v>
      </c>
      <c r="R195" s="15" t="n">
        <f aca="false">IF(OR(E195=1,AND(P195&lt;=0,I195&gt;0)),1,0)</f>
        <v>0</v>
      </c>
      <c r="S195" s="15" t="n">
        <f aca="false">IF(L195&gt;0,1,0)</f>
        <v>1</v>
      </c>
    </row>
    <row r="196" customFormat="false" ht="15" hidden="false" customHeight="false" outlineLevel="0" collapsed="false">
      <c r="A196" s="15" t="n">
        <v>195</v>
      </c>
      <c r="B196" s="15" t="n">
        <f aca="false">INT((A196-1)/12)+1</f>
        <v>17</v>
      </c>
      <c r="C196" s="15" t="n">
        <f aca="false">MIN(Inputs!$C$4+B196-1,99)</f>
        <v>90</v>
      </c>
      <c r="D196" s="55" t="n">
        <f aca="false">Inputs!$C$31</f>
        <v>0.08</v>
      </c>
      <c r="E196" s="15" t="n">
        <f aca="false">R195</f>
        <v>0</v>
      </c>
      <c r="F196" s="56" t="n">
        <f aca="false">Q195</f>
        <v>57809.7361758493</v>
      </c>
      <c r="G196" s="56" t="n">
        <f aca="false">IF(AND(MOD(A196-1,12)=0,B196&lt;=Inputs!$C$7,E196=0),Inputs!$C$6,0)</f>
        <v>0</v>
      </c>
      <c r="H196" s="56" t="n">
        <f aca="false">IF(B196=1,G196*Inputs!$C$9,0)</f>
        <v>0</v>
      </c>
      <c r="I196" s="56" t="n">
        <f aca="false">I195+G196</f>
        <v>120000</v>
      </c>
      <c r="J196" s="56" t="n">
        <f aca="false">(F196+G196+H196)*((1+D196)^(1/12)-1)</f>
        <v>371.949583206769</v>
      </c>
      <c r="K196" s="56" t="n">
        <f aca="false">(F196+G196+H196+J196)*(Inputs!$C$14+IF(B196&lt;=10,Inputs!$C$12,Inputs!$C$13))/12</f>
        <v>29.090842879528</v>
      </c>
      <c r="L196" s="56" t="n">
        <f aca="false">IF(OR(E196=1,A196&lt;=Inputs!$C$15),0,MAX(Inputs!$C$8*I196-(F196+G196+H196+J196-K196),0))</f>
        <v>63047.4050838235</v>
      </c>
      <c r="M196" s="56" t="n">
        <f aca="false">L196*INDEX(Rates!$B$2:$C$101,C196+1,IF(Inputs!$C$5="Male",1,2))/1000/12*Inputs!$C$16</f>
        <v>826.183704119271</v>
      </c>
      <c r="N196" s="56" t="n">
        <f aca="false">IF($V$1=1,MAX(F196+G196+H196+J196-K196-M196,0)*Inputs!$C$22/12,0)</f>
        <v>382.176074747048</v>
      </c>
      <c r="O196" s="56" t="n">
        <f aca="false">IF(AND(MOD(A196,12)=0,B196&gt;=Inputs!$C$18),MAX(F196+G196+H196+J196-K196-M196-N196,0)*Inputs!$C$17,0)</f>
        <v>0</v>
      </c>
      <c r="P196" s="56" t="n">
        <f aca="false">F196+G196+H196+J196-K196-M196-N196+O196</f>
        <v>56944.2351373102</v>
      </c>
      <c r="Q196" s="56" t="n">
        <f aca="false">IF(OR(E196=1,P196&lt;=0),0,P196)</f>
        <v>56944.2351373102</v>
      </c>
      <c r="R196" s="15" t="n">
        <f aca="false">IF(OR(E196=1,AND(P196&lt;=0,I196&gt;0)),1,0)</f>
        <v>0</v>
      </c>
      <c r="S196" s="15" t="n">
        <f aca="false">IF(L196&gt;0,1,0)</f>
        <v>1</v>
      </c>
    </row>
    <row r="197" customFormat="false" ht="15" hidden="false" customHeight="false" outlineLevel="0" collapsed="false">
      <c r="A197" s="15" t="n">
        <v>196</v>
      </c>
      <c r="B197" s="15" t="n">
        <f aca="false">INT((A197-1)/12)+1</f>
        <v>17</v>
      </c>
      <c r="C197" s="15" t="n">
        <f aca="false">MIN(Inputs!$C$4+B197-1,99)</f>
        <v>90</v>
      </c>
      <c r="D197" s="55" t="n">
        <f aca="false">Inputs!$C$31</f>
        <v>0.08</v>
      </c>
      <c r="E197" s="15" t="n">
        <f aca="false">R196</f>
        <v>0</v>
      </c>
      <c r="F197" s="56" t="n">
        <f aca="false">Q196</f>
        <v>56944.2351373102</v>
      </c>
      <c r="G197" s="56" t="n">
        <f aca="false">IF(AND(MOD(A197-1,12)=0,B197&lt;=Inputs!$C$7,E197=0),Inputs!$C$6,0)</f>
        <v>0</v>
      </c>
      <c r="H197" s="56" t="n">
        <f aca="false">IF(B197=1,G197*Inputs!$C$9,0)</f>
        <v>0</v>
      </c>
      <c r="I197" s="56" t="n">
        <f aca="false">I196+G197</f>
        <v>120000</v>
      </c>
      <c r="J197" s="56" t="n">
        <f aca="false">(F197+G197+H197)*((1+D197)^(1/12)-1)</f>
        <v>366.380923464569</v>
      </c>
      <c r="K197" s="56" t="n">
        <f aca="false">(F197+G197+H197+J197)*(Inputs!$C$14+IF(B197&lt;=10,Inputs!$C$12,Inputs!$C$13))/12</f>
        <v>28.6553080303874</v>
      </c>
      <c r="L197" s="56" t="n">
        <f aca="false">IF(OR(E197=1,A197&lt;=Inputs!$C$15),0,MAX(Inputs!$C$8*I197-(F197+G197+H197+J197-K197),0))</f>
        <v>63918.0392472557</v>
      </c>
      <c r="M197" s="56" t="n">
        <f aca="false">L197*INDEX(Rates!$B$2:$C$101,C197+1,IF(Inputs!$C$5="Male",1,2))/1000/12*Inputs!$C$16</f>
        <v>837.592639302579</v>
      </c>
      <c r="N197" s="56" t="n">
        <f aca="false">IF($V$1=1,MAX(F197+G197+H197+J197-K197-M197,0)*Inputs!$C$22/12,0)</f>
        <v>376.295787422945</v>
      </c>
      <c r="O197" s="56" t="n">
        <f aca="false">IF(AND(MOD(A197,12)=0,B197&gt;=Inputs!$C$18),MAX(F197+G197+H197+J197-K197-M197-N197,0)*Inputs!$C$17,0)</f>
        <v>0</v>
      </c>
      <c r="P197" s="56" t="n">
        <f aca="false">F197+G197+H197+J197-K197-M197-N197+O197</f>
        <v>56068.0723260188</v>
      </c>
      <c r="Q197" s="56" t="n">
        <f aca="false">IF(OR(E197=1,P197&lt;=0),0,P197)</f>
        <v>56068.0723260188</v>
      </c>
      <c r="R197" s="15" t="n">
        <f aca="false">IF(OR(E197=1,AND(P197&lt;=0,I197&gt;0)),1,0)</f>
        <v>0</v>
      </c>
      <c r="S197" s="15" t="n">
        <f aca="false">IF(L197&gt;0,1,0)</f>
        <v>1</v>
      </c>
    </row>
    <row r="198" customFormat="false" ht="15" hidden="false" customHeight="false" outlineLevel="0" collapsed="false">
      <c r="A198" s="15" t="n">
        <v>197</v>
      </c>
      <c r="B198" s="15" t="n">
        <f aca="false">INT((A198-1)/12)+1</f>
        <v>17</v>
      </c>
      <c r="C198" s="15" t="n">
        <f aca="false">MIN(Inputs!$C$4+B198-1,99)</f>
        <v>90</v>
      </c>
      <c r="D198" s="55" t="n">
        <f aca="false">Inputs!$C$31</f>
        <v>0.08</v>
      </c>
      <c r="E198" s="15" t="n">
        <f aca="false">R197</f>
        <v>0</v>
      </c>
      <c r="F198" s="56" t="n">
        <f aca="false">Q197</f>
        <v>56068.0723260188</v>
      </c>
      <c r="G198" s="56" t="n">
        <f aca="false">IF(AND(MOD(A198-1,12)=0,B198&lt;=Inputs!$C$7,E198=0),Inputs!$C$6,0)</f>
        <v>0</v>
      </c>
      <c r="H198" s="56" t="n">
        <f aca="false">IF(B198=1,G198*Inputs!$C$9,0)</f>
        <v>0</v>
      </c>
      <c r="I198" s="56" t="n">
        <f aca="false">I197+G198</f>
        <v>120000</v>
      </c>
      <c r="J198" s="56" t="n">
        <f aca="false">(F198+G198+H198)*((1+D198)^(1/12)-1)</f>
        <v>360.743665555455</v>
      </c>
      <c r="K198" s="56" t="n">
        <f aca="false">(F198+G198+H198+J198)*(Inputs!$C$14+IF(B198&lt;=10,Inputs!$C$12,Inputs!$C$13))/12</f>
        <v>28.2144079957871</v>
      </c>
      <c r="L198" s="56" t="n">
        <f aca="false">IF(OR(E198=1,A198&lt;=Inputs!$C$15),0,MAX(Inputs!$C$8*I198-(F198+G198+H198+J198-K198),0))</f>
        <v>64799.3984164215</v>
      </c>
      <c r="M198" s="56" t="n">
        <f aca="false">L198*INDEX(Rates!$B$2:$C$101,C198+1,IF(Inputs!$C$5="Male",1,2))/1000/12*Inputs!$C$16</f>
        <v>849.142116748523</v>
      </c>
      <c r="N198" s="56" t="n">
        <f aca="false">IF($V$1=1,MAX(F198+G198+H198+J198-K198-M198,0)*Inputs!$C$22/12,0)</f>
        <v>370.3430631122</v>
      </c>
      <c r="O198" s="56" t="n">
        <f aca="false">IF(AND(MOD(A198,12)=0,B198&gt;=Inputs!$C$18),MAX(F198+G198+H198+J198-K198-M198-N198,0)*Inputs!$C$17,0)</f>
        <v>0</v>
      </c>
      <c r="P198" s="56" t="n">
        <f aca="false">F198+G198+H198+J198-K198-M198-N198+O198</f>
        <v>55181.1164037178</v>
      </c>
      <c r="Q198" s="56" t="n">
        <f aca="false">IF(OR(E198=1,P198&lt;=0),0,P198)</f>
        <v>55181.1164037178</v>
      </c>
      <c r="R198" s="15" t="n">
        <f aca="false">IF(OR(E198=1,AND(P198&lt;=0,I198&gt;0)),1,0)</f>
        <v>0</v>
      </c>
      <c r="S198" s="15" t="n">
        <f aca="false">IF(L198&gt;0,1,0)</f>
        <v>1</v>
      </c>
    </row>
    <row r="199" customFormat="false" ht="15" hidden="false" customHeight="false" outlineLevel="0" collapsed="false">
      <c r="A199" s="15" t="n">
        <v>198</v>
      </c>
      <c r="B199" s="15" t="n">
        <f aca="false">INT((A199-1)/12)+1</f>
        <v>17</v>
      </c>
      <c r="C199" s="15" t="n">
        <f aca="false">MIN(Inputs!$C$4+B199-1,99)</f>
        <v>90</v>
      </c>
      <c r="D199" s="55" t="n">
        <f aca="false">Inputs!$C$31</f>
        <v>0.08</v>
      </c>
      <c r="E199" s="15" t="n">
        <f aca="false">R198</f>
        <v>0</v>
      </c>
      <c r="F199" s="56" t="n">
        <f aca="false">Q198</f>
        <v>55181.1164037178</v>
      </c>
      <c r="G199" s="56" t="n">
        <f aca="false">IF(AND(MOD(A199-1,12)=0,B199&lt;=Inputs!$C$7,E199=0),Inputs!$C$6,0)</f>
        <v>0</v>
      </c>
      <c r="H199" s="56" t="n">
        <f aca="false">IF(B199=1,G199*Inputs!$C$9,0)</f>
        <v>0</v>
      </c>
      <c r="I199" s="56" t="n">
        <f aca="false">I198+G199</f>
        <v>120000</v>
      </c>
      <c r="J199" s="56" t="n">
        <f aca="false">(F199+G199+H199)*((1+D199)^(1/12)-1)</f>
        <v>355.036964445124</v>
      </c>
      <c r="K199" s="56" t="n">
        <f aca="false">(F199+G199+H199+J199)*(Inputs!$C$14+IF(B199&lt;=10,Inputs!$C$12,Inputs!$C$13))/12</f>
        <v>27.7680766840814</v>
      </c>
      <c r="L199" s="56" t="n">
        <f aca="false">IF(OR(E199=1,A199&lt;=Inputs!$C$15),0,MAX(Inputs!$C$8*I199-(F199+G199+H199+J199-K199),0))</f>
        <v>65691.6147085212</v>
      </c>
      <c r="M199" s="56" t="n">
        <f aca="false">L199*INDEX(Rates!$B$2:$C$101,C199+1,IF(Inputs!$C$5="Male",1,2))/1000/12*Inputs!$C$16</f>
        <v>860.833867742913</v>
      </c>
      <c r="N199" s="56" t="n">
        <f aca="false">IF($V$1=1,MAX(F199+G199+H199+J199-K199-M199,0)*Inputs!$C$22/12,0)</f>
        <v>364.317009491573</v>
      </c>
      <c r="O199" s="56" t="n">
        <f aca="false">IF(AND(MOD(A199,12)=0,B199&gt;=Inputs!$C$18),MAX(F199+G199+H199+J199-K199-M199-N199,0)*Inputs!$C$17,0)</f>
        <v>0</v>
      </c>
      <c r="P199" s="56" t="n">
        <f aca="false">F199+G199+H199+J199-K199-M199-N199+O199</f>
        <v>54283.2344142443</v>
      </c>
      <c r="Q199" s="56" t="n">
        <f aca="false">IF(OR(E199=1,P199&lt;=0),0,P199)</f>
        <v>54283.2344142443</v>
      </c>
      <c r="R199" s="15" t="n">
        <f aca="false">IF(OR(E199=1,AND(P199&lt;=0,I199&gt;0)),1,0)</f>
        <v>0</v>
      </c>
      <c r="S199" s="15" t="n">
        <f aca="false">IF(L199&gt;0,1,0)</f>
        <v>1</v>
      </c>
    </row>
    <row r="200" customFormat="false" ht="15" hidden="false" customHeight="false" outlineLevel="0" collapsed="false">
      <c r="A200" s="15" t="n">
        <v>199</v>
      </c>
      <c r="B200" s="15" t="n">
        <f aca="false">INT((A200-1)/12)+1</f>
        <v>17</v>
      </c>
      <c r="C200" s="15" t="n">
        <f aca="false">MIN(Inputs!$C$4+B200-1,99)</f>
        <v>90</v>
      </c>
      <c r="D200" s="55" t="n">
        <f aca="false">Inputs!$C$31</f>
        <v>0.08</v>
      </c>
      <c r="E200" s="15" t="n">
        <f aca="false">R199</f>
        <v>0</v>
      </c>
      <c r="F200" s="56" t="n">
        <f aca="false">Q199</f>
        <v>54283.2344142443</v>
      </c>
      <c r="G200" s="56" t="n">
        <f aca="false">IF(AND(MOD(A200-1,12)=0,B200&lt;=Inputs!$C$7,E200=0),Inputs!$C$6,0)</f>
        <v>0</v>
      </c>
      <c r="H200" s="56" t="n">
        <f aca="false">IF(B200=1,G200*Inputs!$C$9,0)</f>
        <v>0</v>
      </c>
      <c r="I200" s="56" t="n">
        <f aca="false">I199+G200</f>
        <v>120000</v>
      </c>
      <c r="J200" s="56" t="n">
        <f aca="false">(F200+G200+H200)*((1+D200)^(1/12)-1)</f>
        <v>349.259964689622</v>
      </c>
      <c r="K200" s="56" t="n">
        <f aca="false">(F200+G200+H200+J200)*(Inputs!$C$14+IF(B200&lt;=10,Inputs!$C$12,Inputs!$C$13))/12</f>
        <v>27.316247189467</v>
      </c>
      <c r="L200" s="56" t="n">
        <f aca="false">IF(OR(E200=1,A200&lt;=Inputs!$C$15),0,MAX(Inputs!$C$8*I200-(F200+G200+H200+J200-K200),0))</f>
        <v>66594.8218682555</v>
      </c>
      <c r="M200" s="56" t="n">
        <f aca="false">L200*INDEX(Rates!$B$2:$C$101,C200+1,IF(Inputs!$C$5="Male",1,2))/1000/12*Inputs!$C$16</f>
        <v>872.669644898598</v>
      </c>
      <c r="N200" s="56" t="n">
        <f aca="false">IF($V$1=1,MAX(F200+G200+H200+J200-K200-M200,0)*Inputs!$C$22/12,0)</f>
        <v>358.216723245639</v>
      </c>
      <c r="O200" s="56" t="n">
        <f aca="false">IF(AND(MOD(A200,12)=0,B200&gt;=Inputs!$C$18),MAX(F200+G200+H200+J200-K200-M200-N200,0)*Inputs!$C$17,0)</f>
        <v>0</v>
      </c>
      <c r="P200" s="56" t="n">
        <f aca="false">F200+G200+H200+J200-K200-M200-N200+O200</f>
        <v>53374.2917636002</v>
      </c>
      <c r="Q200" s="56" t="n">
        <f aca="false">IF(OR(E200=1,P200&lt;=0),0,P200)</f>
        <v>53374.2917636002</v>
      </c>
      <c r="R200" s="15" t="n">
        <f aca="false">IF(OR(E200=1,AND(P200&lt;=0,I200&gt;0)),1,0)</f>
        <v>0</v>
      </c>
      <c r="S200" s="15" t="n">
        <f aca="false">IF(L200&gt;0,1,0)</f>
        <v>1</v>
      </c>
    </row>
    <row r="201" customFormat="false" ht="15" hidden="false" customHeight="false" outlineLevel="0" collapsed="false">
      <c r="A201" s="15" t="n">
        <v>200</v>
      </c>
      <c r="B201" s="15" t="n">
        <f aca="false">INT((A201-1)/12)+1</f>
        <v>17</v>
      </c>
      <c r="C201" s="15" t="n">
        <f aca="false">MIN(Inputs!$C$4+B201-1,99)</f>
        <v>90</v>
      </c>
      <c r="D201" s="55" t="n">
        <f aca="false">Inputs!$C$31</f>
        <v>0.08</v>
      </c>
      <c r="E201" s="15" t="n">
        <f aca="false">R200</f>
        <v>0</v>
      </c>
      <c r="F201" s="56" t="n">
        <f aca="false">Q200</f>
        <v>53374.2917636002</v>
      </c>
      <c r="G201" s="56" t="n">
        <f aca="false">IF(AND(MOD(A201-1,12)=0,B201&lt;=Inputs!$C$7,E201=0),Inputs!$C$6,0)</f>
        <v>0</v>
      </c>
      <c r="H201" s="56" t="n">
        <f aca="false">IF(B201=1,G201*Inputs!$C$9,0)</f>
        <v>0</v>
      </c>
      <c r="I201" s="56" t="n">
        <f aca="false">I200+G201</f>
        <v>120000</v>
      </c>
      <c r="J201" s="56" t="n">
        <f aca="false">(F201+G201+H201)*((1+D201)^(1/12)-1)</f>
        <v>343.411800307112</v>
      </c>
      <c r="K201" s="56" t="n">
        <f aca="false">(F201+G201+H201+J201)*(Inputs!$C$14+IF(B201&lt;=10,Inputs!$C$12,Inputs!$C$13))/12</f>
        <v>26.8588517819537</v>
      </c>
      <c r="L201" s="56" t="n">
        <f aca="false">IF(OR(E201=1,A201&lt;=Inputs!$C$15),0,MAX(Inputs!$C$8*I201-(F201+G201+H201+J201-K201),0))</f>
        <v>67509.1552878746</v>
      </c>
      <c r="M201" s="56" t="n">
        <f aca="false">L201*INDEX(Rates!$B$2:$C$101,C201+1,IF(Inputs!$C$5="Male",1,2))/1000/12*Inputs!$C$16</f>
        <v>884.65122241819</v>
      </c>
      <c r="N201" s="56" t="n">
        <f aca="false">IF($V$1=1,MAX(F201+G201+H201+J201-K201-M201,0)*Inputs!$C$22/12,0)</f>
        <v>352.041289931381</v>
      </c>
      <c r="O201" s="56" t="n">
        <f aca="false">IF(AND(MOD(A201,12)=0,B201&gt;=Inputs!$C$18),MAX(F201+G201+H201+J201-K201-M201-N201,0)*Inputs!$C$17,0)</f>
        <v>0</v>
      </c>
      <c r="P201" s="56" t="n">
        <f aca="false">F201+G201+H201+J201-K201-M201-N201+O201</f>
        <v>52454.1521997758</v>
      </c>
      <c r="Q201" s="56" t="n">
        <f aca="false">IF(OR(E201=1,P201&lt;=0),0,P201)</f>
        <v>52454.1521997758</v>
      </c>
      <c r="R201" s="15" t="n">
        <f aca="false">IF(OR(E201=1,AND(P201&lt;=0,I201&gt;0)),1,0)</f>
        <v>0</v>
      </c>
      <c r="S201" s="15" t="n">
        <f aca="false">IF(L201&gt;0,1,0)</f>
        <v>1</v>
      </c>
    </row>
    <row r="202" customFormat="false" ht="15" hidden="false" customHeight="false" outlineLevel="0" collapsed="false">
      <c r="A202" s="15" t="n">
        <v>201</v>
      </c>
      <c r="B202" s="15" t="n">
        <f aca="false">INT((A202-1)/12)+1</f>
        <v>17</v>
      </c>
      <c r="C202" s="15" t="n">
        <f aca="false">MIN(Inputs!$C$4+B202-1,99)</f>
        <v>90</v>
      </c>
      <c r="D202" s="55" t="n">
        <f aca="false">Inputs!$C$31</f>
        <v>0.08</v>
      </c>
      <c r="E202" s="15" t="n">
        <f aca="false">R201</f>
        <v>0</v>
      </c>
      <c r="F202" s="56" t="n">
        <f aca="false">Q201</f>
        <v>52454.1521997758</v>
      </c>
      <c r="G202" s="56" t="n">
        <f aca="false">IF(AND(MOD(A202-1,12)=0,B202&lt;=Inputs!$C$7,E202=0),Inputs!$C$6,0)</f>
        <v>0</v>
      </c>
      <c r="H202" s="56" t="n">
        <f aca="false">IF(B202=1,G202*Inputs!$C$9,0)</f>
        <v>0</v>
      </c>
      <c r="I202" s="56" t="n">
        <f aca="false">I201+G202</f>
        <v>120000</v>
      </c>
      <c r="J202" s="56" t="n">
        <f aca="false">(F202+G202+H202)*((1+D202)^(1/12)-1)</f>
        <v>337.49159464806</v>
      </c>
      <c r="K202" s="56" t="n">
        <f aca="false">(F202+G202+H202+J202)*(Inputs!$C$14+IF(B202&lt;=10,Inputs!$C$12,Inputs!$C$13))/12</f>
        <v>26.3958218972119</v>
      </c>
      <c r="L202" s="56" t="n">
        <f aca="false">IF(OR(E202=1,A202&lt;=Inputs!$C$15),0,MAX(Inputs!$C$8*I202-(F202+G202+H202+J202-K202),0))</f>
        <v>68434.7520274733</v>
      </c>
      <c r="M202" s="56" t="n">
        <f aca="false">L202*INDEX(Rates!$B$2:$C$101,C202+1,IF(Inputs!$C$5="Male",1,2))/1000/12*Inputs!$C$16</f>
        <v>896.780396360015</v>
      </c>
      <c r="N202" s="56" t="n">
        <f aca="false">IF($V$1=1,MAX(F202+G202+H202+J202-K202-M202,0)*Inputs!$C$22/12,0)</f>
        <v>345.789783841111</v>
      </c>
      <c r="O202" s="56" t="n">
        <f aca="false">IF(AND(MOD(A202,12)=0,B202&gt;=Inputs!$C$18),MAX(F202+G202+H202+J202-K202-M202-N202,0)*Inputs!$C$17,0)</f>
        <v>0</v>
      </c>
      <c r="P202" s="56" t="n">
        <f aca="false">F202+G202+H202+J202-K202-M202-N202+O202</f>
        <v>51522.6777923256</v>
      </c>
      <c r="Q202" s="56" t="n">
        <f aca="false">IF(OR(E202=1,P202&lt;=0),0,P202)</f>
        <v>51522.6777923256</v>
      </c>
      <c r="R202" s="15" t="n">
        <f aca="false">IF(OR(E202=1,AND(P202&lt;=0,I202&gt;0)),1,0)</f>
        <v>0</v>
      </c>
      <c r="S202" s="15" t="n">
        <f aca="false">IF(L202&gt;0,1,0)</f>
        <v>1</v>
      </c>
    </row>
    <row r="203" customFormat="false" ht="15" hidden="false" customHeight="false" outlineLevel="0" collapsed="false">
      <c r="A203" s="15" t="n">
        <v>202</v>
      </c>
      <c r="B203" s="15" t="n">
        <f aca="false">INT((A203-1)/12)+1</f>
        <v>17</v>
      </c>
      <c r="C203" s="15" t="n">
        <f aca="false">MIN(Inputs!$C$4+B203-1,99)</f>
        <v>90</v>
      </c>
      <c r="D203" s="55" t="n">
        <f aca="false">Inputs!$C$31</f>
        <v>0.08</v>
      </c>
      <c r="E203" s="15" t="n">
        <f aca="false">R202</f>
        <v>0</v>
      </c>
      <c r="F203" s="56" t="n">
        <f aca="false">Q202</f>
        <v>51522.6777923256</v>
      </c>
      <c r="G203" s="56" t="n">
        <f aca="false">IF(AND(MOD(A203-1,12)=0,B203&lt;=Inputs!$C$7,E203=0),Inputs!$C$6,0)</f>
        <v>0</v>
      </c>
      <c r="H203" s="56" t="n">
        <f aca="false">IF(B203=1,G203*Inputs!$C$9,0)</f>
        <v>0</v>
      </c>
      <c r="I203" s="56" t="n">
        <f aca="false">I202+G203</f>
        <v>120000</v>
      </c>
      <c r="J203" s="56" t="n">
        <f aca="false">(F203+G203+H203)*((1+D203)^(1/12)-1)</f>
        <v>331.498460263828</v>
      </c>
      <c r="K203" s="56" t="n">
        <f aca="false">(F203+G203+H203+J203)*(Inputs!$C$14+IF(B203&lt;=10,Inputs!$C$12,Inputs!$C$13))/12</f>
        <v>25.9270881262947</v>
      </c>
      <c r="L203" s="56" t="n">
        <f aca="false">IF(OR(E203=1,A203&lt;=Inputs!$C$15),0,MAX(Inputs!$C$8*I203-(F203+G203+H203+J203-K203),0))</f>
        <v>69371.7508355369</v>
      </c>
      <c r="M203" s="56" t="n">
        <f aca="false">L203*INDEX(Rates!$B$2:$C$101,C203+1,IF(Inputs!$C$5="Male",1,2))/1000/12*Inputs!$C$16</f>
        <v>909.058984907348</v>
      </c>
      <c r="N203" s="56" t="n">
        <f aca="false">IF($V$1=1,MAX(F203+G203+H203+J203-K203-M203,0)*Inputs!$C$22/12,0)</f>
        <v>339.461267863705</v>
      </c>
      <c r="O203" s="56" t="n">
        <f aca="false">IF(AND(MOD(A203,12)=0,B203&gt;=Inputs!$C$18),MAX(F203+G203+H203+J203-K203-M203-N203,0)*Inputs!$C$17,0)</f>
        <v>0</v>
      </c>
      <c r="P203" s="56" t="n">
        <f aca="false">F203+G203+H203+J203-K203-M203-N203+O203</f>
        <v>50579.728911692</v>
      </c>
      <c r="Q203" s="56" t="n">
        <f aca="false">IF(OR(E203=1,P203&lt;=0),0,P203)</f>
        <v>50579.728911692</v>
      </c>
      <c r="R203" s="15" t="n">
        <f aca="false">IF(OR(E203=1,AND(P203&lt;=0,I203&gt;0)),1,0)</f>
        <v>0</v>
      </c>
      <c r="S203" s="15" t="n">
        <f aca="false">IF(L203&gt;0,1,0)</f>
        <v>1</v>
      </c>
    </row>
    <row r="204" customFormat="false" ht="15" hidden="false" customHeight="false" outlineLevel="0" collapsed="false">
      <c r="A204" s="15" t="n">
        <v>203</v>
      </c>
      <c r="B204" s="15" t="n">
        <f aca="false">INT((A204-1)/12)+1</f>
        <v>17</v>
      </c>
      <c r="C204" s="15" t="n">
        <f aca="false">MIN(Inputs!$C$4+B204-1,99)</f>
        <v>90</v>
      </c>
      <c r="D204" s="55" t="n">
        <f aca="false">Inputs!$C$31</f>
        <v>0.08</v>
      </c>
      <c r="E204" s="15" t="n">
        <f aca="false">R203</f>
        <v>0</v>
      </c>
      <c r="F204" s="56" t="n">
        <f aca="false">Q203</f>
        <v>50579.728911692</v>
      </c>
      <c r="G204" s="56" t="n">
        <f aca="false">IF(AND(MOD(A204-1,12)=0,B204&lt;=Inputs!$C$7,E204=0),Inputs!$C$6,0)</f>
        <v>0</v>
      </c>
      <c r="H204" s="56" t="n">
        <f aca="false">IF(B204=1,G204*Inputs!$C$9,0)</f>
        <v>0</v>
      </c>
      <c r="I204" s="56" t="n">
        <f aca="false">I203+G204</f>
        <v>120000</v>
      </c>
      <c r="J204" s="56" t="n">
        <f aca="false">(F204+G204+H204)*((1+D204)^(1/12)-1)</f>
        <v>325.431498773638</v>
      </c>
      <c r="K204" s="56" t="n">
        <f aca="false">(F204+G204+H204+J204)*(Inputs!$C$14+IF(B204&lt;=10,Inputs!$C$12,Inputs!$C$13))/12</f>
        <v>25.4525802052328</v>
      </c>
      <c r="L204" s="56" t="n">
        <f aca="false">IF(OR(E204=1,A204&lt;=Inputs!$C$15),0,MAX(Inputs!$C$8*I204-(F204+G204+H204+J204-K204),0))</f>
        <v>70320.2921697396</v>
      </c>
      <c r="M204" s="56" t="n">
        <f aca="false">L204*INDEX(Rates!$B$2:$C$101,C204+1,IF(Inputs!$C$5="Male",1,2))/1000/12*Inputs!$C$16</f>
        <v>921.488828640962</v>
      </c>
      <c r="N204" s="56" t="n">
        <f aca="false">IF($V$1=1,MAX(F204+G204+H204+J204-K204-M204,0)*Inputs!$C$22/12,0)</f>
        <v>333.05479334413</v>
      </c>
      <c r="O204" s="56" t="n">
        <f aca="false">IF(AND(MOD(A204,12)=0,B204&gt;=Inputs!$C$18),MAX(F204+G204+H204+J204-K204-M204-N204,0)*Inputs!$C$17,0)</f>
        <v>0</v>
      </c>
      <c r="P204" s="56" t="n">
        <f aca="false">F204+G204+H204+J204-K204-M204-N204+O204</f>
        <v>49625.1642082754</v>
      </c>
      <c r="Q204" s="56" t="n">
        <f aca="false">IF(OR(E204=1,P204&lt;=0),0,P204)</f>
        <v>49625.1642082754</v>
      </c>
      <c r="R204" s="15" t="n">
        <f aca="false">IF(OR(E204=1,AND(P204&lt;=0,I204&gt;0)),1,0)</f>
        <v>0</v>
      </c>
      <c r="S204" s="15" t="n">
        <f aca="false">IF(L204&gt;0,1,0)</f>
        <v>1</v>
      </c>
    </row>
    <row r="205" customFormat="false" ht="15" hidden="false" customHeight="false" outlineLevel="0" collapsed="false">
      <c r="A205" s="15" t="n">
        <v>204</v>
      </c>
      <c r="B205" s="15" t="n">
        <f aca="false">INT((A205-1)/12)+1</f>
        <v>17</v>
      </c>
      <c r="C205" s="15" t="n">
        <f aca="false">MIN(Inputs!$C$4+B205-1,99)</f>
        <v>90</v>
      </c>
      <c r="D205" s="55" t="n">
        <f aca="false">Inputs!$C$31</f>
        <v>0.08</v>
      </c>
      <c r="E205" s="15" t="n">
        <f aca="false">R204</f>
        <v>0</v>
      </c>
      <c r="F205" s="56" t="n">
        <f aca="false">Q204</f>
        <v>49625.1642082754</v>
      </c>
      <c r="G205" s="56" t="n">
        <f aca="false">IF(AND(MOD(A205-1,12)=0,B205&lt;=Inputs!$C$7,E205=0),Inputs!$C$6,0)</f>
        <v>0</v>
      </c>
      <c r="H205" s="56" t="n">
        <f aca="false">IF(B205=1,G205*Inputs!$C$9,0)</f>
        <v>0</v>
      </c>
      <c r="I205" s="56" t="n">
        <f aca="false">I204+G205</f>
        <v>120000</v>
      </c>
      <c r="J205" s="56" t="n">
        <f aca="false">(F205+G205+H205)*((1+D205)^(1/12)-1)</f>
        <v>319.289800729908</v>
      </c>
      <c r="K205" s="56" t="n">
        <f aca="false">(F205+G205+H205+J205)*(Inputs!$C$14+IF(B205&lt;=10,Inputs!$C$12,Inputs!$C$13))/12</f>
        <v>24.9722270045026</v>
      </c>
      <c r="L205" s="56" t="n">
        <f aca="false">IF(OR(E205=1,A205&lt;=Inputs!$C$15),0,MAX(Inputs!$C$8*I205-(F205+G205+H205+J205-K205),0))</f>
        <v>71280.5182179992</v>
      </c>
      <c r="M205" s="56" t="n">
        <f aca="false">L205*INDEX(Rates!$B$2:$C$101,C205+1,IF(Inputs!$C$5="Male",1,2))/1000/12*Inputs!$C$16</f>
        <v>934.071790815032</v>
      </c>
      <c r="N205" s="56" t="n">
        <f aca="false">IF($V$1=1,MAX(F205+G205+H205+J205-K205-M205,0)*Inputs!$C$22/12,0)</f>
        <v>326.569399941238</v>
      </c>
      <c r="O205" s="56" t="n">
        <f aca="false">IF(AND(MOD(A205,12)=0,B205&gt;=Inputs!$C$18),MAX(F205+G205+H205+J205-K205-M205-N205,0)*Inputs!$C$17,0)</f>
        <v>243.294202956222</v>
      </c>
      <c r="P205" s="56" t="n">
        <f aca="false">F205+G205+H205+J205-K205-M205-N205+O205</f>
        <v>48902.1347942007</v>
      </c>
      <c r="Q205" s="56" t="n">
        <f aca="false">IF(OR(E205=1,P205&lt;=0),0,P205)</f>
        <v>48902.1347942007</v>
      </c>
      <c r="R205" s="15" t="n">
        <f aca="false">IF(OR(E205=1,AND(P205&lt;=0,I205&gt;0)),1,0)</f>
        <v>0</v>
      </c>
      <c r="S205" s="15" t="n">
        <f aca="false">IF(L205&gt;0,1,0)</f>
        <v>1</v>
      </c>
    </row>
    <row r="206" customFormat="false" ht="15" hidden="false" customHeight="false" outlineLevel="0" collapsed="false">
      <c r="A206" s="15" t="n">
        <v>205</v>
      </c>
      <c r="B206" s="15" t="n">
        <f aca="false">INT((A206-1)/12)+1</f>
        <v>18</v>
      </c>
      <c r="C206" s="15" t="n">
        <f aca="false">MIN(Inputs!$C$4+B206-1,99)</f>
        <v>91</v>
      </c>
      <c r="D206" s="55" t="n">
        <f aca="false">Inputs!$C$31</f>
        <v>0.08</v>
      </c>
      <c r="E206" s="15" t="n">
        <f aca="false">R205</f>
        <v>0</v>
      </c>
      <c r="F206" s="56" t="n">
        <f aca="false">Q205</f>
        <v>48902.1347942007</v>
      </c>
      <c r="G206" s="56" t="n">
        <f aca="false">IF(AND(MOD(A206-1,12)=0,B206&lt;=Inputs!$C$7,E206=0),Inputs!$C$6,0)</f>
        <v>0</v>
      </c>
      <c r="H206" s="56" t="n">
        <f aca="false">IF(B206=1,G206*Inputs!$C$9,0)</f>
        <v>0</v>
      </c>
      <c r="I206" s="56" t="n">
        <f aca="false">I205+G206</f>
        <v>120000</v>
      </c>
      <c r="J206" s="56" t="n">
        <f aca="false">(F206+G206+H206)*((1+D206)^(1/12)-1)</f>
        <v>314.637807709334</v>
      </c>
      <c r="K206" s="56" t="n">
        <f aca="false">(F206+G206+H206+J206)*(Inputs!$C$14+IF(B206&lt;=10,Inputs!$C$12,Inputs!$C$13))/12</f>
        <v>24.608386300955</v>
      </c>
      <c r="L206" s="56" t="n">
        <f aca="false">IF(OR(E206=1,A206&lt;=Inputs!$C$15),0,MAX(Inputs!$C$8*I206-(F206+G206+H206+J206-K206),0))</f>
        <v>72007.8357843909</v>
      </c>
      <c r="M206" s="56" t="n">
        <f aca="false">L206*INDEX(Rates!$B$2:$C$101,C206+1,IF(Inputs!$C$5="Male",1,2))/1000/12*Inputs!$C$16</f>
        <v>1052.99458528708</v>
      </c>
      <c r="N206" s="56" t="n">
        <f aca="false">IF($V$1=1,MAX(F206+G206+H206+J206-K206-M206,0)*Inputs!$C$22/12,0)</f>
        <v>320.92779753548</v>
      </c>
      <c r="O206" s="56" t="n">
        <f aca="false">IF(AND(MOD(A206,12)=0,B206&gt;=Inputs!$C$18),MAX(F206+G206+H206+J206-K206-M206-N206,0)*Inputs!$C$17,0)</f>
        <v>0</v>
      </c>
      <c r="P206" s="56" t="n">
        <f aca="false">F206+G206+H206+J206-K206-M206-N206+O206</f>
        <v>47818.2418327865</v>
      </c>
      <c r="Q206" s="56" t="n">
        <f aca="false">IF(OR(E206=1,P206&lt;=0),0,P206)</f>
        <v>47818.2418327865</v>
      </c>
      <c r="R206" s="15" t="n">
        <f aca="false">IF(OR(E206=1,AND(P206&lt;=0,I206&gt;0)),1,0)</f>
        <v>0</v>
      </c>
      <c r="S206" s="15" t="n">
        <f aca="false">IF(L206&gt;0,1,0)</f>
        <v>1</v>
      </c>
    </row>
    <row r="207" customFormat="false" ht="15" hidden="false" customHeight="false" outlineLevel="0" collapsed="false">
      <c r="A207" s="15" t="n">
        <v>206</v>
      </c>
      <c r="B207" s="15" t="n">
        <f aca="false">INT((A207-1)/12)+1</f>
        <v>18</v>
      </c>
      <c r="C207" s="15" t="n">
        <f aca="false">MIN(Inputs!$C$4+B207-1,99)</f>
        <v>91</v>
      </c>
      <c r="D207" s="55" t="n">
        <f aca="false">Inputs!$C$31</f>
        <v>0.08</v>
      </c>
      <c r="E207" s="15" t="n">
        <f aca="false">R206</f>
        <v>0</v>
      </c>
      <c r="F207" s="56" t="n">
        <f aca="false">Q206</f>
        <v>47818.2418327865</v>
      </c>
      <c r="G207" s="56" t="n">
        <f aca="false">IF(AND(MOD(A207-1,12)=0,B207&lt;=Inputs!$C$7,E207=0),Inputs!$C$6,0)</f>
        <v>0</v>
      </c>
      <c r="H207" s="56" t="n">
        <f aca="false">IF(B207=1,G207*Inputs!$C$9,0)</f>
        <v>0</v>
      </c>
      <c r="I207" s="56" t="n">
        <f aca="false">I206+G207</f>
        <v>120000</v>
      </c>
      <c r="J207" s="56" t="n">
        <f aca="false">(F207+G207+H207)*((1+D207)^(1/12)-1)</f>
        <v>307.664007759574</v>
      </c>
      <c r="K207" s="56" t="n">
        <f aca="false">(F207+G207+H207+J207)*(Inputs!$C$14+IF(B207&lt;=10,Inputs!$C$12,Inputs!$C$13))/12</f>
        <v>24.0629529202731</v>
      </c>
      <c r="L207" s="56" t="n">
        <f aca="false">IF(OR(E207=1,A207&lt;=Inputs!$C$15),0,MAX(Inputs!$C$8*I207-(F207+G207+H207+J207-K207),0))</f>
        <v>73098.1571123742</v>
      </c>
      <c r="M207" s="56" t="n">
        <f aca="false">L207*INDEX(Rates!$B$2:$C$101,C207+1,IF(Inputs!$C$5="Male",1,2))/1000/12*Inputs!$C$16</f>
        <v>1068.93871750662</v>
      </c>
      <c r="N207" s="56" t="n">
        <f aca="false">IF($V$1=1,MAX(F207+G207+H207+J207-K207-M207,0)*Inputs!$C$22/12,0)</f>
        <v>313.552694467462</v>
      </c>
      <c r="O207" s="56" t="n">
        <f aca="false">IF(AND(MOD(A207,12)=0,B207&gt;=Inputs!$C$18),MAX(F207+G207+H207+J207-K207-M207-N207,0)*Inputs!$C$17,0)</f>
        <v>0</v>
      </c>
      <c r="P207" s="56" t="n">
        <f aca="false">F207+G207+H207+J207-K207-M207-N207+O207</f>
        <v>46719.3514756518</v>
      </c>
      <c r="Q207" s="56" t="n">
        <f aca="false">IF(OR(E207=1,P207&lt;=0),0,P207)</f>
        <v>46719.3514756518</v>
      </c>
      <c r="R207" s="15" t="n">
        <f aca="false">IF(OR(E207=1,AND(P207&lt;=0,I207&gt;0)),1,0)</f>
        <v>0</v>
      </c>
      <c r="S207" s="15" t="n">
        <f aca="false">IF(L207&gt;0,1,0)</f>
        <v>1</v>
      </c>
    </row>
    <row r="208" customFormat="false" ht="15" hidden="false" customHeight="false" outlineLevel="0" collapsed="false">
      <c r="A208" s="15" t="n">
        <v>207</v>
      </c>
      <c r="B208" s="15" t="n">
        <f aca="false">INT((A208-1)/12)+1</f>
        <v>18</v>
      </c>
      <c r="C208" s="15" t="n">
        <f aca="false">MIN(Inputs!$C$4+B208-1,99)</f>
        <v>91</v>
      </c>
      <c r="D208" s="55" t="n">
        <f aca="false">Inputs!$C$31</f>
        <v>0.08</v>
      </c>
      <c r="E208" s="15" t="n">
        <f aca="false">R207</f>
        <v>0</v>
      </c>
      <c r="F208" s="56" t="n">
        <f aca="false">Q207</f>
        <v>46719.3514756518</v>
      </c>
      <c r="G208" s="56" t="n">
        <f aca="false">IF(AND(MOD(A208-1,12)=0,B208&lt;=Inputs!$C$7,E208=0),Inputs!$C$6,0)</f>
        <v>0</v>
      </c>
      <c r="H208" s="56" t="n">
        <f aca="false">IF(B208=1,G208*Inputs!$C$9,0)</f>
        <v>0</v>
      </c>
      <c r="I208" s="56" t="n">
        <f aca="false">I207+G208</f>
        <v>120000</v>
      </c>
      <c r="J208" s="56" t="n">
        <f aca="false">(F208+G208+H208)*((1+D208)^(1/12)-1)</f>
        <v>300.593714114177</v>
      </c>
      <c r="K208" s="56" t="n">
        <f aca="false">(F208+G208+H208+J208)*(Inputs!$C$14+IF(B208&lt;=10,Inputs!$C$12,Inputs!$C$13))/12</f>
        <v>23.509972594883</v>
      </c>
      <c r="L208" s="56" t="n">
        <f aca="false">IF(OR(E208=1,A208&lt;=Inputs!$C$15),0,MAX(Inputs!$C$8*I208-(F208+G208+H208+J208-K208),0))</f>
        <v>74203.5647828289</v>
      </c>
      <c r="M208" s="56" t="n">
        <f aca="false">L208*INDEX(Rates!$B$2:$C$101,C208+1,IF(Inputs!$C$5="Male",1,2))/1000/12*Inputs!$C$16</f>
        <v>1085.1034623409</v>
      </c>
      <c r="N208" s="56" t="n">
        <f aca="false">IF($V$1=1,MAX(F208+G208+H208+J208-K208-M208,0)*Inputs!$C$22/12,0)</f>
        <v>306.075545032201</v>
      </c>
      <c r="O208" s="56" t="n">
        <f aca="false">IF(AND(MOD(A208,12)=0,B208&gt;=Inputs!$C$18),MAX(F208+G208+H208+J208-K208-M208-N208,0)*Inputs!$C$17,0)</f>
        <v>0</v>
      </c>
      <c r="P208" s="56" t="n">
        <f aca="false">F208+G208+H208+J208-K208-M208-N208+O208</f>
        <v>45605.256209798</v>
      </c>
      <c r="Q208" s="56" t="n">
        <f aca="false">IF(OR(E208=1,P208&lt;=0),0,P208)</f>
        <v>45605.256209798</v>
      </c>
      <c r="R208" s="15" t="n">
        <f aca="false">IF(OR(E208=1,AND(P208&lt;=0,I208&gt;0)),1,0)</f>
        <v>0</v>
      </c>
      <c r="S208" s="15" t="n">
        <f aca="false">IF(L208&gt;0,1,0)</f>
        <v>1</v>
      </c>
    </row>
    <row r="209" customFormat="false" ht="15" hidden="false" customHeight="false" outlineLevel="0" collapsed="false">
      <c r="A209" s="15" t="n">
        <v>208</v>
      </c>
      <c r="B209" s="15" t="n">
        <f aca="false">INT((A209-1)/12)+1</f>
        <v>18</v>
      </c>
      <c r="C209" s="15" t="n">
        <f aca="false">MIN(Inputs!$C$4+B209-1,99)</f>
        <v>91</v>
      </c>
      <c r="D209" s="55" t="n">
        <f aca="false">Inputs!$C$31</f>
        <v>0.08</v>
      </c>
      <c r="E209" s="15" t="n">
        <f aca="false">R208</f>
        <v>0</v>
      </c>
      <c r="F209" s="56" t="n">
        <f aca="false">Q208</f>
        <v>45605.256209798</v>
      </c>
      <c r="G209" s="56" t="n">
        <f aca="false">IF(AND(MOD(A209-1,12)=0,B209&lt;=Inputs!$C$7,E209=0),Inputs!$C$6,0)</f>
        <v>0</v>
      </c>
      <c r="H209" s="56" t="n">
        <f aca="false">IF(B209=1,G209*Inputs!$C$9,0)</f>
        <v>0</v>
      </c>
      <c r="I209" s="56" t="n">
        <f aca="false">I208+G209</f>
        <v>120000</v>
      </c>
      <c r="J209" s="56" t="n">
        <f aca="false">(F209+G209+H209)*((1+D209)^(1/12)-1)</f>
        <v>293.425591628261</v>
      </c>
      <c r="K209" s="56" t="n">
        <f aca="false">(F209+G209+H209+J209)*(Inputs!$C$14+IF(B209&lt;=10,Inputs!$C$12,Inputs!$C$13))/12</f>
        <v>22.9493409007131</v>
      </c>
      <c r="L209" s="56" t="n">
        <f aca="false">IF(OR(E209=1,A209&lt;=Inputs!$C$15),0,MAX(Inputs!$C$8*I209-(F209+G209+H209+J209-K209),0))</f>
        <v>75324.2675394745</v>
      </c>
      <c r="M209" s="56" t="n">
        <f aca="false">L209*INDEX(Rates!$B$2:$C$101,C209+1,IF(Inputs!$C$5="Male",1,2))/1000/12*Inputs!$C$16</f>
        <v>1101.49187231892</v>
      </c>
      <c r="N209" s="56" t="n">
        <f aca="false">IF($V$1=1,MAX(F209+G209+H209+J209-K209-M209,0)*Inputs!$C$22/12,0)</f>
        <v>298.494937254711</v>
      </c>
      <c r="O209" s="56" t="n">
        <f aca="false">IF(AND(MOD(A209,12)=0,B209&gt;=Inputs!$C$18),MAX(F209+G209+H209+J209-K209-M209-N209,0)*Inputs!$C$17,0)</f>
        <v>0</v>
      </c>
      <c r="P209" s="56" t="n">
        <f aca="false">F209+G209+H209+J209-K209-M209-N209+O209</f>
        <v>44475.7456509519</v>
      </c>
      <c r="Q209" s="56" t="n">
        <f aca="false">IF(OR(E209=1,P209&lt;=0),0,P209)</f>
        <v>44475.7456509519</v>
      </c>
      <c r="R209" s="15" t="n">
        <f aca="false">IF(OR(E209=1,AND(P209&lt;=0,I209&gt;0)),1,0)</f>
        <v>0</v>
      </c>
      <c r="S209" s="15" t="n">
        <f aca="false">IF(L209&gt;0,1,0)</f>
        <v>1</v>
      </c>
    </row>
    <row r="210" customFormat="false" ht="15" hidden="false" customHeight="false" outlineLevel="0" collapsed="false">
      <c r="A210" s="15" t="n">
        <v>209</v>
      </c>
      <c r="B210" s="15" t="n">
        <f aca="false">INT((A210-1)/12)+1</f>
        <v>18</v>
      </c>
      <c r="C210" s="15" t="n">
        <f aca="false">MIN(Inputs!$C$4+B210-1,99)</f>
        <v>91</v>
      </c>
      <c r="D210" s="55" t="n">
        <f aca="false">Inputs!$C$31</f>
        <v>0.08</v>
      </c>
      <c r="E210" s="15" t="n">
        <f aca="false">R209</f>
        <v>0</v>
      </c>
      <c r="F210" s="56" t="n">
        <f aca="false">Q209</f>
        <v>44475.7456509519</v>
      </c>
      <c r="G210" s="56" t="n">
        <f aca="false">IF(AND(MOD(A210-1,12)=0,B210&lt;=Inputs!$C$7,E210=0),Inputs!$C$6,0)</f>
        <v>0</v>
      </c>
      <c r="H210" s="56" t="n">
        <f aca="false">IF(B210=1,G210*Inputs!$C$9,0)</f>
        <v>0</v>
      </c>
      <c r="I210" s="56" t="n">
        <f aca="false">I209+G210</f>
        <v>120000</v>
      </c>
      <c r="J210" s="56" t="n">
        <f aca="false">(F210+G210+H210)*((1+D210)^(1/12)-1)</f>
        <v>286.158286683079</v>
      </c>
      <c r="K210" s="56" t="n">
        <f aca="false">(F210+G210+H210+J210)*(Inputs!$C$14+IF(B210&lt;=10,Inputs!$C$12,Inputs!$C$13))/12</f>
        <v>22.3809519688175</v>
      </c>
      <c r="L210" s="56" t="n">
        <f aca="false">IF(OR(E210=1,A210&lt;=Inputs!$C$15),0,MAX(Inputs!$C$8*I210-(F210+G210+H210+J210-K210),0))</f>
        <v>76460.4770143339</v>
      </c>
      <c r="M210" s="56" t="n">
        <f aca="false">L210*INDEX(Rates!$B$2:$C$101,C210+1,IF(Inputs!$C$5="Male",1,2))/1000/12*Inputs!$C$16</f>
        <v>1118.10704220628</v>
      </c>
      <c r="N210" s="56" t="n">
        <f aca="false">IF($V$1=1,MAX(F210+G210+H210+J210-K210-M210,0)*Inputs!$C$22/12,0)</f>
        <v>290.809439623066</v>
      </c>
      <c r="O210" s="56" t="n">
        <f aca="false">IF(AND(MOD(A210,12)=0,B210&gt;=Inputs!$C$18),MAX(F210+G210+H210+J210-K210-M210-N210,0)*Inputs!$C$17,0)</f>
        <v>0</v>
      </c>
      <c r="P210" s="56" t="n">
        <f aca="false">F210+G210+H210+J210-K210-M210-N210+O210</f>
        <v>43330.6065038368</v>
      </c>
      <c r="Q210" s="56" t="n">
        <f aca="false">IF(OR(E210=1,P210&lt;=0),0,P210)</f>
        <v>43330.6065038368</v>
      </c>
      <c r="R210" s="15" t="n">
        <f aca="false">IF(OR(E210=1,AND(P210&lt;=0,I210&gt;0)),1,0)</f>
        <v>0</v>
      </c>
      <c r="S210" s="15" t="n">
        <f aca="false">IF(L210&gt;0,1,0)</f>
        <v>1</v>
      </c>
    </row>
    <row r="211" customFormat="false" ht="15" hidden="false" customHeight="false" outlineLevel="0" collapsed="false">
      <c r="A211" s="15" t="n">
        <v>210</v>
      </c>
      <c r="B211" s="15" t="n">
        <f aca="false">INT((A211-1)/12)+1</f>
        <v>18</v>
      </c>
      <c r="C211" s="15" t="n">
        <f aca="false">MIN(Inputs!$C$4+B211-1,99)</f>
        <v>91</v>
      </c>
      <c r="D211" s="55" t="n">
        <f aca="false">Inputs!$C$31</f>
        <v>0.08</v>
      </c>
      <c r="E211" s="15" t="n">
        <f aca="false">R210</f>
        <v>0</v>
      </c>
      <c r="F211" s="56" t="n">
        <f aca="false">Q210</f>
        <v>43330.6065038368</v>
      </c>
      <c r="G211" s="56" t="n">
        <f aca="false">IF(AND(MOD(A211-1,12)=0,B211&lt;=Inputs!$C$7,E211=0),Inputs!$C$6,0)</f>
        <v>0</v>
      </c>
      <c r="H211" s="56" t="n">
        <f aca="false">IF(B211=1,G211*Inputs!$C$9,0)</f>
        <v>0</v>
      </c>
      <c r="I211" s="56" t="n">
        <f aca="false">I210+G211</f>
        <v>120000</v>
      </c>
      <c r="J211" s="56" t="n">
        <f aca="false">(F211+G211+H211)*((1+D211)^(1/12)-1)</f>
        <v>278.790426930396</v>
      </c>
      <c r="K211" s="56" t="n">
        <f aca="false">(F211+G211+H211+J211)*(Inputs!$C$14+IF(B211&lt;=10,Inputs!$C$12,Inputs!$C$13))/12</f>
        <v>21.8046984653836</v>
      </c>
      <c r="L211" s="56" t="n">
        <f aca="false">IF(OR(E211=1,A211&lt;=Inputs!$C$15),0,MAX(Inputs!$C$8*I211-(F211+G211+H211+J211-K211),0))</f>
        <v>77612.4077676982</v>
      </c>
      <c r="M211" s="56" t="n">
        <f aca="false">L211*INDEX(Rates!$B$2:$C$101,C211+1,IF(Inputs!$C$5="Male",1,2))/1000/12*Inputs!$C$16</f>
        <v>1134.95210958964</v>
      </c>
      <c r="N211" s="56" t="n">
        <f aca="false">IF($V$1=1,MAX(F211+G211+H211+J211-K211-M211,0)*Inputs!$C$22/12,0)</f>
        <v>283.017600818081</v>
      </c>
      <c r="O211" s="56" t="n">
        <f aca="false">IF(AND(MOD(A211,12)=0,B211&gt;=Inputs!$C$18),MAX(F211+G211+H211+J211-K211-M211-N211,0)*Inputs!$C$17,0)</f>
        <v>0</v>
      </c>
      <c r="P211" s="56" t="n">
        <f aca="false">F211+G211+H211+J211-K211-M211-N211+O211</f>
        <v>42169.6225218941</v>
      </c>
      <c r="Q211" s="56" t="n">
        <f aca="false">IF(OR(E211=1,P211&lt;=0),0,P211)</f>
        <v>42169.6225218941</v>
      </c>
      <c r="R211" s="15" t="n">
        <f aca="false">IF(OR(E211=1,AND(P211&lt;=0,I211&gt;0)),1,0)</f>
        <v>0</v>
      </c>
      <c r="S211" s="15" t="n">
        <f aca="false">IF(L211&gt;0,1,0)</f>
        <v>1</v>
      </c>
    </row>
    <row r="212" customFormat="false" ht="15" hidden="false" customHeight="false" outlineLevel="0" collapsed="false">
      <c r="A212" s="15" t="n">
        <v>211</v>
      </c>
      <c r="B212" s="15" t="n">
        <f aca="false">INT((A212-1)/12)+1</f>
        <v>18</v>
      </c>
      <c r="C212" s="15" t="n">
        <f aca="false">MIN(Inputs!$C$4+B212-1,99)</f>
        <v>91</v>
      </c>
      <c r="D212" s="55" t="n">
        <f aca="false">Inputs!$C$31</f>
        <v>0.08</v>
      </c>
      <c r="E212" s="15" t="n">
        <f aca="false">R211</f>
        <v>0</v>
      </c>
      <c r="F212" s="56" t="n">
        <f aca="false">Q211</f>
        <v>42169.6225218941</v>
      </c>
      <c r="G212" s="56" t="n">
        <f aca="false">IF(AND(MOD(A212-1,12)=0,B212&lt;=Inputs!$C$7,E212=0),Inputs!$C$6,0)</f>
        <v>0</v>
      </c>
      <c r="H212" s="56" t="n">
        <f aca="false">IF(B212=1,G212*Inputs!$C$9,0)</f>
        <v>0</v>
      </c>
      <c r="I212" s="56" t="n">
        <f aca="false">I211+G212</f>
        <v>120000</v>
      </c>
      <c r="J212" s="56" t="n">
        <f aca="false">(F212+G212+H212)*((1+D212)^(1/12)-1)</f>
        <v>271.320621033345</v>
      </c>
      <c r="K212" s="56" t="n">
        <f aca="false">(F212+G212+H212+J212)*(Inputs!$C$14+IF(B212&lt;=10,Inputs!$C$12,Inputs!$C$13))/12</f>
        <v>21.2204715714637</v>
      </c>
      <c r="L212" s="56" t="n">
        <f aca="false">IF(OR(E212=1,A212&lt;=Inputs!$C$15),0,MAX(Inputs!$C$8*I212-(F212+G212+H212+J212-K212),0))</f>
        <v>78780.277328644</v>
      </c>
      <c r="M212" s="56" t="n">
        <f aca="false">L212*INDEX(Rates!$B$2:$C$101,C212+1,IF(Inputs!$C$5="Male",1,2))/1000/12*Inputs!$C$16</f>
        <v>1152.0302554692</v>
      </c>
      <c r="N212" s="56" t="n">
        <f aca="false">IF($V$1=1,MAX(F212+G212+H212+J212-K212-M212,0)*Inputs!$C$22/12,0)</f>
        <v>275.117949439245</v>
      </c>
      <c r="O212" s="56" t="n">
        <f aca="false">IF(AND(MOD(A212,12)=0,B212&gt;=Inputs!$C$18),MAX(F212+G212+H212+J212-K212-M212-N212,0)*Inputs!$C$17,0)</f>
        <v>0</v>
      </c>
      <c r="P212" s="56" t="n">
        <f aca="false">F212+G212+H212+J212-K212-M212-N212+O212</f>
        <v>40992.5744664475</v>
      </c>
      <c r="Q212" s="56" t="n">
        <f aca="false">IF(OR(E212=1,P212&lt;=0),0,P212)</f>
        <v>40992.5744664475</v>
      </c>
      <c r="R212" s="15" t="n">
        <f aca="false">IF(OR(E212=1,AND(P212&lt;=0,I212&gt;0)),1,0)</f>
        <v>0</v>
      </c>
      <c r="S212" s="15" t="n">
        <f aca="false">IF(L212&gt;0,1,0)</f>
        <v>1</v>
      </c>
    </row>
    <row r="213" customFormat="false" ht="15" hidden="false" customHeight="false" outlineLevel="0" collapsed="false">
      <c r="A213" s="15" t="n">
        <v>212</v>
      </c>
      <c r="B213" s="15" t="n">
        <f aca="false">INT((A213-1)/12)+1</f>
        <v>18</v>
      </c>
      <c r="C213" s="15" t="n">
        <f aca="false">MIN(Inputs!$C$4+B213-1,99)</f>
        <v>91</v>
      </c>
      <c r="D213" s="55" t="n">
        <f aca="false">Inputs!$C$31</f>
        <v>0.08</v>
      </c>
      <c r="E213" s="15" t="n">
        <f aca="false">R212</f>
        <v>0</v>
      </c>
      <c r="F213" s="56" t="n">
        <f aca="false">Q212</f>
        <v>40992.5744664475</v>
      </c>
      <c r="G213" s="56" t="n">
        <f aca="false">IF(AND(MOD(A213-1,12)=0,B213&lt;=Inputs!$C$7,E213=0),Inputs!$C$6,0)</f>
        <v>0</v>
      </c>
      <c r="H213" s="56" t="n">
        <f aca="false">IF(B213=1,G213*Inputs!$C$9,0)</f>
        <v>0</v>
      </c>
      <c r="I213" s="56" t="n">
        <f aca="false">I212+G213</f>
        <v>120000</v>
      </c>
      <c r="J213" s="56" t="n">
        <f aca="false">(F213+G213+H213)*((1+D213)^(1/12)-1)</f>
        <v>263.747458403681</v>
      </c>
      <c r="K213" s="56" t="n">
        <f aca="false">(F213+G213+H213+J213)*(Inputs!$C$14+IF(B213&lt;=10,Inputs!$C$12,Inputs!$C$13))/12</f>
        <v>20.6281609624256</v>
      </c>
      <c r="L213" s="56" t="n">
        <f aca="false">IF(OR(E213=1,A213&lt;=Inputs!$C$15),0,MAX(Inputs!$C$8*I213-(F213+G213+H213+J213-K213),0))</f>
        <v>79964.3062361112</v>
      </c>
      <c r="M213" s="56" t="n">
        <f aca="false">L213*INDEX(Rates!$B$2:$C$101,C213+1,IF(Inputs!$C$5="Male",1,2))/1000/12*Inputs!$C$16</f>
        <v>1169.3447048594</v>
      </c>
      <c r="N213" s="56" t="n">
        <f aca="false">IF($V$1=1,MAX(F213+G213+H213+J213-K213-M213,0)*Inputs!$C$22/12,0)</f>
        <v>267.108993726863</v>
      </c>
      <c r="O213" s="56" t="n">
        <f aca="false">IF(AND(MOD(A213,12)=0,B213&gt;=Inputs!$C$18),MAX(F213+G213+H213+J213-K213-M213-N213,0)*Inputs!$C$17,0)</f>
        <v>0</v>
      </c>
      <c r="P213" s="56" t="n">
        <f aca="false">F213+G213+H213+J213-K213-M213-N213+O213</f>
        <v>39799.2400653025</v>
      </c>
      <c r="Q213" s="56" t="n">
        <f aca="false">IF(OR(E213=1,P213&lt;=0),0,P213)</f>
        <v>39799.2400653025</v>
      </c>
      <c r="R213" s="15" t="n">
        <f aca="false">IF(OR(E213=1,AND(P213&lt;=0,I213&gt;0)),1,0)</f>
        <v>0</v>
      </c>
      <c r="S213" s="15" t="n">
        <f aca="false">IF(L213&gt;0,1,0)</f>
        <v>1</v>
      </c>
    </row>
    <row r="214" customFormat="false" ht="15" hidden="false" customHeight="false" outlineLevel="0" collapsed="false">
      <c r="A214" s="15" t="n">
        <v>213</v>
      </c>
      <c r="B214" s="15" t="n">
        <f aca="false">INT((A214-1)/12)+1</f>
        <v>18</v>
      </c>
      <c r="C214" s="15" t="n">
        <f aca="false">MIN(Inputs!$C$4+B214-1,99)</f>
        <v>91</v>
      </c>
      <c r="D214" s="55" t="n">
        <f aca="false">Inputs!$C$31</f>
        <v>0.08</v>
      </c>
      <c r="E214" s="15" t="n">
        <f aca="false">R213</f>
        <v>0</v>
      </c>
      <c r="F214" s="56" t="n">
        <f aca="false">Q213</f>
        <v>39799.2400653025</v>
      </c>
      <c r="G214" s="56" t="n">
        <f aca="false">IF(AND(MOD(A214-1,12)=0,B214&lt;=Inputs!$C$7,E214=0),Inputs!$C$6,0)</f>
        <v>0</v>
      </c>
      <c r="H214" s="56" t="n">
        <f aca="false">IF(B214=1,G214*Inputs!$C$9,0)</f>
        <v>0</v>
      </c>
      <c r="I214" s="56" t="n">
        <f aca="false">I213+G214</f>
        <v>120000</v>
      </c>
      <c r="J214" s="56" t="n">
        <f aca="false">(F214+G214+H214)*((1+D214)^(1/12)-1)</f>
        <v>256.069508935411</v>
      </c>
      <c r="K214" s="56" t="n">
        <f aca="false">(F214+G214+H214+J214)*(Inputs!$C$14+IF(B214&lt;=10,Inputs!$C$12,Inputs!$C$13))/12</f>
        <v>20.027654787119</v>
      </c>
      <c r="L214" s="56" t="n">
        <f aca="false">IF(OR(E214=1,A214&lt;=Inputs!$C$15),0,MAX(Inputs!$C$8*I214-(F214+G214+H214+J214-K214),0))</f>
        <v>81164.7180805492</v>
      </c>
      <c r="M214" s="56" t="n">
        <f aca="false">L214*INDEX(Rates!$B$2:$C$101,C214+1,IF(Inputs!$C$5="Male",1,2))/1000/12*Inputs!$C$16</f>
        <v>1186.8987273979</v>
      </c>
      <c r="N214" s="56" t="n">
        <f aca="false">IF($V$1=1,MAX(F214+G214+H214+J214-K214-M214,0)*Inputs!$C$22/12,0)</f>
        <v>258.989221280353</v>
      </c>
      <c r="O214" s="56" t="n">
        <f aca="false">IF(AND(MOD(A214,12)=0,B214&gt;=Inputs!$C$18),MAX(F214+G214+H214+J214-K214-M214-N214,0)*Inputs!$C$17,0)</f>
        <v>0</v>
      </c>
      <c r="P214" s="56" t="n">
        <f aca="false">F214+G214+H214+J214-K214-M214-N214+O214</f>
        <v>38589.3939707726</v>
      </c>
      <c r="Q214" s="56" t="n">
        <f aca="false">IF(OR(E214=1,P214&lt;=0),0,P214)</f>
        <v>38589.3939707726</v>
      </c>
      <c r="R214" s="15" t="n">
        <f aca="false">IF(OR(E214=1,AND(P214&lt;=0,I214&gt;0)),1,0)</f>
        <v>0</v>
      </c>
      <c r="S214" s="15" t="n">
        <f aca="false">IF(L214&gt;0,1,0)</f>
        <v>1</v>
      </c>
    </row>
    <row r="215" customFormat="false" ht="15" hidden="false" customHeight="false" outlineLevel="0" collapsed="false">
      <c r="A215" s="15" t="n">
        <v>214</v>
      </c>
      <c r="B215" s="15" t="n">
        <f aca="false">INT((A215-1)/12)+1</f>
        <v>18</v>
      </c>
      <c r="C215" s="15" t="n">
        <f aca="false">MIN(Inputs!$C$4+B215-1,99)</f>
        <v>91</v>
      </c>
      <c r="D215" s="55" t="n">
        <f aca="false">Inputs!$C$31</f>
        <v>0.08</v>
      </c>
      <c r="E215" s="15" t="n">
        <f aca="false">R214</f>
        <v>0</v>
      </c>
      <c r="F215" s="56" t="n">
        <f aca="false">Q214</f>
        <v>38589.3939707726</v>
      </c>
      <c r="G215" s="56" t="n">
        <f aca="false">IF(AND(MOD(A215-1,12)=0,B215&lt;=Inputs!$C$7,E215=0),Inputs!$C$6,0)</f>
        <v>0</v>
      </c>
      <c r="H215" s="56" t="n">
        <f aca="false">IF(B215=1,G215*Inputs!$C$9,0)</f>
        <v>0</v>
      </c>
      <c r="I215" s="56" t="n">
        <f aca="false">I214+G215</f>
        <v>120000</v>
      </c>
      <c r="J215" s="56" t="n">
        <f aca="false">(F215+G215+H215)*((1+D215)^(1/12)-1)</f>
        <v>248.285322734735</v>
      </c>
      <c r="K215" s="56" t="n">
        <f aca="false">(F215+G215+H215+J215)*(Inputs!$C$14+IF(B215&lt;=10,Inputs!$C$12,Inputs!$C$13))/12</f>
        <v>19.4188396467537</v>
      </c>
      <c r="L215" s="56" t="n">
        <f aca="false">IF(OR(E215=1,A215&lt;=Inputs!$C$15),0,MAX(Inputs!$C$8*I215-(F215+G215+H215+J215-K215),0))</f>
        <v>82381.7395461395</v>
      </c>
      <c r="M215" s="56" t="n">
        <f aca="false">L215*INDEX(Rates!$B$2:$C$101,C215+1,IF(Inputs!$C$5="Male",1,2))/1000/12*Inputs!$C$16</f>
        <v>1204.69563796305</v>
      </c>
      <c r="N215" s="56" t="n">
        <f aca="false">IF($V$1=1,MAX(F215+G215+H215+J215-K215-M215,0)*Inputs!$C$22/12,0)</f>
        <v>250.75709877265</v>
      </c>
      <c r="O215" s="56" t="n">
        <f aca="false">IF(AND(MOD(A215,12)=0,B215&gt;=Inputs!$C$18),MAX(F215+G215+H215+J215-K215-M215-N215,0)*Inputs!$C$17,0)</f>
        <v>0</v>
      </c>
      <c r="P215" s="56" t="n">
        <f aca="false">F215+G215+H215+J215-K215-M215-N215+O215</f>
        <v>37362.8077171249</v>
      </c>
      <c r="Q215" s="56" t="n">
        <f aca="false">IF(OR(E215=1,P215&lt;=0),0,P215)</f>
        <v>37362.8077171249</v>
      </c>
      <c r="R215" s="15" t="n">
        <f aca="false">IF(OR(E215=1,AND(P215&lt;=0,I215&gt;0)),1,0)</f>
        <v>0</v>
      </c>
      <c r="S215" s="15" t="n">
        <f aca="false">IF(L215&gt;0,1,0)</f>
        <v>1</v>
      </c>
    </row>
    <row r="216" customFormat="false" ht="15" hidden="false" customHeight="false" outlineLevel="0" collapsed="false">
      <c r="A216" s="15" t="n">
        <v>215</v>
      </c>
      <c r="B216" s="15" t="n">
        <f aca="false">INT((A216-1)/12)+1</f>
        <v>18</v>
      </c>
      <c r="C216" s="15" t="n">
        <f aca="false">MIN(Inputs!$C$4+B216-1,99)</f>
        <v>91</v>
      </c>
      <c r="D216" s="55" t="n">
        <f aca="false">Inputs!$C$31</f>
        <v>0.08</v>
      </c>
      <c r="E216" s="15" t="n">
        <f aca="false">R215</f>
        <v>0</v>
      </c>
      <c r="F216" s="56" t="n">
        <f aca="false">Q215</f>
        <v>37362.8077171249</v>
      </c>
      <c r="G216" s="56" t="n">
        <f aca="false">IF(AND(MOD(A216-1,12)=0,B216&lt;=Inputs!$C$7,E216=0),Inputs!$C$6,0)</f>
        <v>0</v>
      </c>
      <c r="H216" s="56" t="n">
        <f aca="false">IF(B216=1,G216*Inputs!$C$9,0)</f>
        <v>0</v>
      </c>
      <c r="I216" s="56" t="n">
        <f aca="false">I215+G216</f>
        <v>120000</v>
      </c>
      <c r="J216" s="56" t="n">
        <f aca="false">(F216+G216+H216)*((1+D216)^(1/12)-1)</f>
        <v>240.39342984625</v>
      </c>
      <c r="K216" s="56" t="n">
        <f aca="false">(F216+G216+H216+J216)*(Inputs!$C$14+IF(B216&lt;=10,Inputs!$C$12,Inputs!$C$13))/12</f>
        <v>18.8016005734856</v>
      </c>
      <c r="L216" s="56" t="n">
        <f aca="false">IF(OR(E216=1,A216&lt;=Inputs!$C$15),0,MAX(Inputs!$C$8*I216-(F216+G216+H216+J216-K216),0))</f>
        <v>83615.6004536024</v>
      </c>
      <c r="M216" s="56" t="n">
        <f aca="false">L216*INDEX(Rates!$B$2:$C$101,C216+1,IF(Inputs!$C$5="Male",1,2))/1000/12*Inputs!$C$16</f>
        <v>1222.73879729985</v>
      </c>
      <c r="N216" s="56" t="n">
        <f aca="false">IF($V$1=1,MAX(F216+G216+H216+J216-K216-M216,0)*Inputs!$C$22/12,0)</f>
        <v>242.411071660652</v>
      </c>
      <c r="O216" s="56" t="n">
        <f aca="false">IF(AND(MOD(A216,12)=0,B216&gt;=Inputs!$C$18),MAX(F216+G216+H216+J216-K216-M216-N216,0)*Inputs!$C$17,0)</f>
        <v>0</v>
      </c>
      <c r="P216" s="56" t="n">
        <f aca="false">F216+G216+H216+J216-K216-M216-N216+O216</f>
        <v>36119.2496774371</v>
      </c>
      <c r="Q216" s="56" t="n">
        <f aca="false">IF(OR(E216=1,P216&lt;=0),0,P216)</f>
        <v>36119.2496774371</v>
      </c>
      <c r="R216" s="15" t="n">
        <f aca="false">IF(OR(E216=1,AND(P216&lt;=0,I216&gt;0)),1,0)</f>
        <v>0</v>
      </c>
      <c r="S216" s="15" t="n">
        <f aca="false">IF(L216&gt;0,1,0)</f>
        <v>1</v>
      </c>
    </row>
    <row r="217" customFormat="false" ht="15" hidden="false" customHeight="false" outlineLevel="0" collapsed="false">
      <c r="A217" s="15" t="n">
        <v>216</v>
      </c>
      <c r="B217" s="15" t="n">
        <f aca="false">INT((A217-1)/12)+1</f>
        <v>18</v>
      </c>
      <c r="C217" s="15" t="n">
        <f aca="false">MIN(Inputs!$C$4+B217-1,99)</f>
        <v>91</v>
      </c>
      <c r="D217" s="55" t="n">
        <f aca="false">Inputs!$C$31</f>
        <v>0.08</v>
      </c>
      <c r="E217" s="15" t="n">
        <f aca="false">R216</f>
        <v>0</v>
      </c>
      <c r="F217" s="56" t="n">
        <f aca="false">Q216</f>
        <v>36119.2496774371</v>
      </c>
      <c r="G217" s="56" t="n">
        <f aca="false">IF(AND(MOD(A217-1,12)=0,B217&lt;=Inputs!$C$7,E217=0),Inputs!$C$6,0)</f>
        <v>0</v>
      </c>
      <c r="H217" s="56" t="n">
        <f aca="false">IF(B217=1,G217*Inputs!$C$9,0)</f>
        <v>0</v>
      </c>
      <c r="I217" s="56" t="n">
        <f aca="false">I216+G217</f>
        <v>120000</v>
      </c>
      <c r="J217" s="56" t="n">
        <f aca="false">(F217+G217+H217)*((1+D217)^(1/12)-1)</f>
        <v>232.392339975362</v>
      </c>
      <c r="K217" s="56" t="n">
        <f aca="false">(F217+G217+H217+J217)*(Inputs!$C$14+IF(B217&lt;=10,Inputs!$C$12,Inputs!$C$13))/12</f>
        <v>18.1758210087062</v>
      </c>
      <c r="L217" s="56" t="n">
        <f aca="false">IF(OR(E217=1,A217&lt;=Inputs!$C$15),0,MAX(Inputs!$C$8*I217-(F217+G217+H217+J217-K217),0))</f>
        <v>84866.5338035962</v>
      </c>
      <c r="M217" s="56" t="n">
        <f aca="false">L217*INDEX(Rates!$B$2:$C$101,C217+1,IF(Inputs!$C$5="Male",1,2))/1000/12*Inputs!$C$16</f>
        <v>1241.03161265459</v>
      </c>
      <c r="N217" s="56" t="n">
        <f aca="false">IF($V$1=1,MAX(F217+G217+H217+J217-K217-M217,0)*Inputs!$C$22/12,0)</f>
        <v>233.949563891661</v>
      </c>
      <c r="O217" s="56" t="n">
        <f aca="false">IF(AND(MOD(A217,12)=0,B217&gt;=Inputs!$C$18),MAX(F217+G217+H217+J217-K217-M217-N217,0)*Inputs!$C$17,0)</f>
        <v>174.292425099288</v>
      </c>
      <c r="P217" s="56" t="n">
        <f aca="false">F217+G217+H217+J217-K217-M217-N217+O217</f>
        <v>35032.7774449568</v>
      </c>
      <c r="Q217" s="56" t="n">
        <f aca="false">IF(OR(E217=1,P217&lt;=0),0,P217)</f>
        <v>35032.7774449568</v>
      </c>
      <c r="R217" s="15" t="n">
        <f aca="false">IF(OR(E217=1,AND(P217&lt;=0,I217&gt;0)),1,0)</f>
        <v>0</v>
      </c>
      <c r="S217" s="15" t="n">
        <f aca="false">IF(L217&gt;0,1,0)</f>
        <v>1</v>
      </c>
    </row>
    <row r="218" customFormat="false" ht="15" hidden="false" customHeight="false" outlineLevel="0" collapsed="false">
      <c r="A218" s="15" t="n">
        <v>217</v>
      </c>
      <c r="B218" s="15" t="n">
        <f aca="false">INT((A218-1)/12)+1</f>
        <v>19</v>
      </c>
      <c r="C218" s="15" t="n">
        <f aca="false">MIN(Inputs!$C$4+B218-1,99)</f>
        <v>92</v>
      </c>
      <c r="D218" s="55" t="n">
        <f aca="false">Inputs!$C$31</f>
        <v>0.08</v>
      </c>
      <c r="E218" s="15" t="n">
        <f aca="false">R217</f>
        <v>0</v>
      </c>
      <c r="F218" s="56" t="n">
        <f aca="false">Q217</f>
        <v>35032.7774449568</v>
      </c>
      <c r="G218" s="56" t="n">
        <f aca="false">IF(AND(MOD(A218-1,12)=0,B218&lt;=Inputs!$C$7,E218=0),Inputs!$C$6,0)</f>
        <v>0</v>
      </c>
      <c r="H218" s="56" t="n">
        <f aca="false">IF(B218=1,G218*Inputs!$C$9,0)</f>
        <v>0</v>
      </c>
      <c r="I218" s="56" t="n">
        <f aca="false">I217+G218</f>
        <v>120000</v>
      </c>
      <c r="J218" s="56" t="n">
        <f aca="false">(F218+G218+H218)*((1+D218)^(1/12)-1)</f>
        <v>225.401944917901</v>
      </c>
      <c r="K218" s="56" t="n">
        <f aca="false">(F218+G218+H218+J218)*(Inputs!$C$14+IF(B218&lt;=10,Inputs!$C$12,Inputs!$C$13))/12</f>
        <v>17.6290896949374</v>
      </c>
      <c r="L218" s="56" t="n">
        <f aca="false">IF(OR(E218=1,A218&lt;=Inputs!$C$15),0,MAX(Inputs!$C$8*I218-(F218+G218+H218+J218-K218),0))</f>
        <v>85959.4496998202</v>
      </c>
      <c r="M218" s="56" t="n">
        <f aca="false">L218*INDEX(Rates!$B$2:$C$101,C218+1,IF(Inputs!$C$5="Male",1,2))/1000/12*Inputs!$C$16</f>
        <v>1387.60041677935</v>
      </c>
      <c r="N218" s="56" t="n">
        <f aca="false">IF($V$1=1,MAX(F218+G218+H218+J218-K218-M218,0)*Inputs!$C$22/12,0)</f>
        <v>225.686332556003</v>
      </c>
      <c r="O218" s="56" t="n">
        <f aca="false">IF(AND(MOD(A218,12)=0,B218&gt;=Inputs!$C$18),MAX(F218+G218+H218+J218-K218-M218-N218,0)*Inputs!$C$17,0)</f>
        <v>0</v>
      </c>
      <c r="P218" s="56" t="n">
        <f aca="false">F218+G218+H218+J218-K218-M218-N218+O218</f>
        <v>33627.2635508444</v>
      </c>
      <c r="Q218" s="56" t="n">
        <f aca="false">IF(OR(E218=1,P218&lt;=0),0,P218)</f>
        <v>33627.2635508444</v>
      </c>
      <c r="R218" s="15" t="n">
        <f aca="false">IF(OR(E218=1,AND(P218&lt;=0,I218&gt;0)),1,0)</f>
        <v>0</v>
      </c>
      <c r="S218" s="15" t="n">
        <f aca="false">IF(L218&gt;0,1,0)</f>
        <v>1</v>
      </c>
    </row>
    <row r="219" customFormat="false" ht="15" hidden="false" customHeight="false" outlineLevel="0" collapsed="false">
      <c r="A219" s="15" t="n">
        <v>218</v>
      </c>
      <c r="B219" s="15" t="n">
        <f aca="false">INT((A219-1)/12)+1</f>
        <v>19</v>
      </c>
      <c r="C219" s="15" t="n">
        <f aca="false">MIN(Inputs!$C$4+B219-1,99)</f>
        <v>92</v>
      </c>
      <c r="D219" s="55" t="n">
        <f aca="false">Inputs!$C$31</f>
        <v>0.08</v>
      </c>
      <c r="E219" s="15" t="n">
        <f aca="false">R218</f>
        <v>0</v>
      </c>
      <c r="F219" s="56" t="n">
        <f aca="false">Q218</f>
        <v>33627.2635508444</v>
      </c>
      <c r="G219" s="56" t="n">
        <f aca="false">IF(AND(MOD(A219-1,12)=0,B219&lt;=Inputs!$C$7,E219=0),Inputs!$C$6,0)</f>
        <v>0</v>
      </c>
      <c r="H219" s="56" t="n">
        <f aca="false">IF(B219=1,G219*Inputs!$C$9,0)</f>
        <v>0</v>
      </c>
      <c r="I219" s="56" t="n">
        <f aca="false">I218+G219</f>
        <v>120000</v>
      </c>
      <c r="J219" s="56" t="n">
        <f aca="false">(F219+G219+H219)*((1+D219)^(1/12)-1)</f>
        <v>216.358826203154</v>
      </c>
      <c r="K219" s="56" t="n">
        <f aca="false">(F219+G219+H219+J219)*(Inputs!$C$14+IF(B219&lt;=10,Inputs!$C$12,Inputs!$C$13))/12</f>
        <v>16.9218111885238</v>
      </c>
      <c r="L219" s="56" t="n">
        <f aca="false">IF(OR(E219=1,A219&lt;=Inputs!$C$15),0,MAX(Inputs!$C$8*I219-(F219+G219+H219+J219-K219),0))</f>
        <v>87373.2994341409</v>
      </c>
      <c r="M219" s="56" t="n">
        <f aca="false">L219*INDEX(Rates!$B$2:$C$101,C219+1,IF(Inputs!$C$5="Male",1,2))/1000/12*Inputs!$C$16</f>
        <v>1410.42348611562</v>
      </c>
      <c r="N219" s="56" t="n">
        <f aca="false">IF($V$1=1,MAX(F219+G219+H219+J219-K219-M219,0)*Inputs!$C$22/12,0)</f>
        <v>216.108513864956</v>
      </c>
      <c r="O219" s="56" t="n">
        <f aca="false">IF(AND(MOD(A219,12)=0,B219&gt;=Inputs!$C$18),MAX(F219+G219+H219+J219-K219-M219-N219,0)*Inputs!$C$17,0)</f>
        <v>0</v>
      </c>
      <c r="P219" s="56" t="n">
        <f aca="false">F219+G219+H219+J219-K219-M219-N219+O219</f>
        <v>32200.1685658785</v>
      </c>
      <c r="Q219" s="56" t="n">
        <f aca="false">IF(OR(E219=1,P219&lt;=0),0,P219)</f>
        <v>32200.1685658785</v>
      </c>
      <c r="R219" s="15" t="n">
        <f aca="false">IF(OR(E219=1,AND(P219&lt;=0,I219&gt;0)),1,0)</f>
        <v>0</v>
      </c>
      <c r="S219" s="15" t="n">
        <f aca="false">IF(L219&gt;0,1,0)</f>
        <v>1</v>
      </c>
    </row>
    <row r="220" customFormat="false" ht="15" hidden="false" customHeight="false" outlineLevel="0" collapsed="false">
      <c r="A220" s="15" t="n">
        <v>219</v>
      </c>
      <c r="B220" s="15" t="n">
        <f aca="false">INT((A220-1)/12)+1</f>
        <v>19</v>
      </c>
      <c r="C220" s="15" t="n">
        <f aca="false">MIN(Inputs!$C$4+B220-1,99)</f>
        <v>92</v>
      </c>
      <c r="D220" s="55" t="n">
        <f aca="false">Inputs!$C$31</f>
        <v>0.08</v>
      </c>
      <c r="E220" s="15" t="n">
        <f aca="false">R219</f>
        <v>0</v>
      </c>
      <c r="F220" s="56" t="n">
        <f aca="false">Q219</f>
        <v>32200.1685658785</v>
      </c>
      <c r="G220" s="56" t="n">
        <f aca="false">IF(AND(MOD(A220-1,12)=0,B220&lt;=Inputs!$C$7,E220=0),Inputs!$C$6,0)</f>
        <v>0</v>
      </c>
      <c r="H220" s="56" t="n">
        <f aca="false">IF(B220=1,G220*Inputs!$C$9,0)</f>
        <v>0</v>
      </c>
      <c r="I220" s="56" t="n">
        <f aca="false">I219+G220</f>
        <v>120000</v>
      </c>
      <c r="J220" s="56" t="n">
        <f aca="false">(F220+G220+H220)*((1+D220)^(1/12)-1)</f>
        <v>207.176854100048</v>
      </c>
      <c r="K220" s="56" t="n">
        <f aca="false">(F220+G220+H220+J220)*(Inputs!$C$14+IF(B220&lt;=10,Inputs!$C$12,Inputs!$C$13))/12</f>
        <v>16.2036727099893</v>
      </c>
      <c r="L220" s="56" t="n">
        <f aca="false">IF(OR(E220=1,A220&lt;=Inputs!$C$15),0,MAX(Inputs!$C$8*I220-(F220+G220+H220+J220-K220),0))</f>
        <v>88808.8582527315</v>
      </c>
      <c r="M220" s="56" t="n">
        <f aca="false">L220*INDEX(Rates!$B$2:$C$101,C220+1,IF(Inputs!$C$5="Male",1,2))/1000/12*Inputs!$C$16</f>
        <v>1433.59699434472</v>
      </c>
      <c r="N220" s="56" t="n">
        <f aca="false">IF($V$1=1,MAX(F220+G220+H220+J220-K220-M220,0)*Inputs!$C$22/12,0)</f>
        <v>206.383631686159</v>
      </c>
      <c r="O220" s="56" t="n">
        <f aca="false">IF(AND(MOD(A220,12)=0,B220&gt;=Inputs!$C$18),MAX(F220+G220+H220+J220-K220-M220-N220,0)*Inputs!$C$17,0)</f>
        <v>0</v>
      </c>
      <c r="P220" s="56" t="n">
        <f aca="false">F220+G220+H220+J220-K220-M220-N220+O220</f>
        <v>30751.1611212377</v>
      </c>
      <c r="Q220" s="56" t="n">
        <f aca="false">IF(OR(E220=1,P220&lt;=0),0,P220)</f>
        <v>30751.1611212377</v>
      </c>
      <c r="R220" s="15" t="n">
        <f aca="false">IF(OR(E220=1,AND(P220&lt;=0,I220&gt;0)),1,0)</f>
        <v>0</v>
      </c>
      <c r="S220" s="15" t="n">
        <f aca="false">IF(L220&gt;0,1,0)</f>
        <v>1</v>
      </c>
    </row>
    <row r="221" customFormat="false" ht="15" hidden="false" customHeight="false" outlineLevel="0" collapsed="false">
      <c r="A221" s="15" t="n">
        <v>220</v>
      </c>
      <c r="B221" s="15" t="n">
        <f aca="false">INT((A221-1)/12)+1</f>
        <v>19</v>
      </c>
      <c r="C221" s="15" t="n">
        <f aca="false">MIN(Inputs!$C$4+B221-1,99)</f>
        <v>92</v>
      </c>
      <c r="D221" s="55" t="n">
        <f aca="false">Inputs!$C$31</f>
        <v>0.08</v>
      </c>
      <c r="E221" s="15" t="n">
        <f aca="false">R220</f>
        <v>0</v>
      </c>
      <c r="F221" s="56" t="n">
        <f aca="false">Q220</f>
        <v>30751.1611212377</v>
      </c>
      <c r="G221" s="56" t="n">
        <f aca="false">IF(AND(MOD(A221-1,12)=0,B221&lt;=Inputs!$C$7,E221=0),Inputs!$C$6,0)</f>
        <v>0</v>
      </c>
      <c r="H221" s="56" t="n">
        <f aca="false">IF(B221=1,G221*Inputs!$C$9,0)</f>
        <v>0</v>
      </c>
      <c r="I221" s="56" t="n">
        <f aca="false">I220+G221</f>
        <v>120000</v>
      </c>
      <c r="J221" s="56" t="n">
        <f aca="false">(F221+G221+H221)*((1+D221)^(1/12)-1)</f>
        <v>197.85389657161</v>
      </c>
      <c r="K221" s="56" t="n">
        <f aca="false">(F221+G221+H221+J221)*(Inputs!$C$14+IF(B221&lt;=10,Inputs!$C$12,Inputs!$C$13))/12</f>
        <v>15.4745075089046</v>
      </c>
      <c r="L221" s="56" t="n">
        <f aca="false">IF(OR(E221=1,A221&lt;=Inputs!$C$15),0,MAX(Inputs!$C$8*I221-(F221+G221+H221+J221-K221),0))</f>
        <v>90266.4594896996</v>
      </c>
      <c r="M221" s="56" t="n">
        <f aca="false">L221*INDEX(Rates!$B$2:$C$101,C221+1,IF(Inputs!$C$5="Male",1,2))/1000/12*Inputs!$C$16</f>
        <v>1457.12632231248</v>
      </c>
      <c r="N221" s="56" t="n">
        <f aca="false">IF($V$1=1,MAX(F221+G221+H221+J221-K221-M221,0)*Inputs!$C$22/12,0)</f>
        <v>196.509427919919</v>
      </c>
      <c r="O221" s="56" t="n">
        <f aca="false">IF(AND(MOD(A221,12)=0,B221&gt;=Inputs!$C$18),MAX(F221+G221+H221+J221-K221-M221-N221,0)*Inputs!$C$17,0)</f>
        <v>0</v>
      </c>
      <c r="P221" s="56" t="n">
        <f aca="false">F221+G221+H221+J221-K221-M221-N221+O221</f>
        <v>29279.904760068</v>
      </c>
      <c r="Q221" s="56" t="n">
        <f aca="false">IF(OR(E221=1,P221&lt;=0),0,P221)</f>
        <v>29279.904760068</v>
      </c>
      <c r="R221" s="15" t="n">
        <f aca="false">IF(OR(E221=1,AND(P221&lt;=0,I221&gt;0)),1,0)</f>
        <v>0</v>
      </c>
      <c r="S221" s="15" t="n">
        <f aca="false">IF(L221&gt;0,1,0)</f>
        <v>1</v>
      </c>
    </row>
    <row r="222" customFormat="false" ht="15" hidden="false" customHeight="false" outlineLevel="0" collapsed="false">
      <c r="A222" s="15" t="n">
        <v>221</v>
      </c>
      <c r="B222" s="15" t="n">
        <f aca="false">INT((A222-1)/12)+1</f>
        <v>19</v>
      </c>
      <c r="C222" s="15" t="n">
        <f aca="false">MIN(Inputs!$C$4+B222-1,99)</f>
        <v>92</v>
      </c>
      <c r="D222" s="55" t="n">
        <f aca="false">Inputs!$C$31</f>
        <v>0.08</v>
      </c>
      <c r="E222" s="15" t="n">
        <f aca="false">R221</f>
        <v>0</v>
      </c>
      <c r="F222" s="56" t="n">
        <f aca="false">Q221</f>
        <v>29279.904760068</v>
      </c>
      <c r="G222" s="56" t="n">
        <f aca="false">IF(AND(MOD(A222-1,12)=0,B222&lt;=Inputs!$C$7,E222=0),Inputs!$C$6,0)</f>
        <v>0</v>
      </c>
      <c r="H222" s="56" t="n">
        <f aca="false">IF(B222=1,G222*Inputs!$C$9,0)</f>
        <v>0</v>
      </c>
      <c r="I222" s="56" t="n">
        <f aca="false">I221+G222</f>
        <v>120000</v>
      </c>
      <c r="J222" s="56" t="n">
        <f aca="false">(F222+G222+H222)*((1+D222)^(1/12)-1)</f>
        <v>188.38778884431</v>
      </c>
      <c r="K222" s="56" t="n">
        <f aca="false">(F222+G222+H222+J222)*(Inputs!$C$14+IF(B222&lt;=10,Inputs!$C$12,Inputs!$C$13))/12</f>
        <v>14.7341462744561</v>
      </c>
      <c r="L222" s="56" t="n">
        <f aca="false">IF(OR(E222=1,A222&lt;=Inputs!$C$15),0,MAX(Inputs!$C$8*I222-(F222+G222+H222+J222-K222),0))</f>
        <v>91746.4415973622</v>
      </c>
      <c r="M222" s="56" t="n">
        <f aca="false">L222*INDEX(Rates!$B$2:$C$101,C222+1,IF(Inputs!$C$5="Male",1,2))/1000/12*Inputs!$C$16</f>
        <v>1481.01693348542</v>
      </c>
      <c r="N222" s="56" t="n">
        <f aca="false">IF($V$1=1,MAX(F222+G222+H222+J222-K222-M222,0)*Inputs!$C$22/12,0)</f>
        <v>186.483609794349</v>
      </c>
      <c r="O222" s="56" t="n">
        <f aca="false">IF(AND(MOD(A222,12)=0,B222&gt;=Inputs!$C$18),MAX(F222+G222+H222+J222-K222-M222-N222,0)*Inputs!$C$17,0)</f>
        <v>0</v>
      </c>
      <c r="P222" s="56" t="n">
        <f aca="false">F222+G222+H222+J222-K222-M222-N222+O222</f>
        <v>27786.0578593581</v>
      </c>
      <c r="Q222" s="56" t="n">
        <f aca="false">IF(OR(E222=1,P222&lt;=0),0,P222)</f>
        <v>27786.0578593581</v>
      </c>
      <c r="R222" s="15" t="n">
        <f aca="false">IF(OR(E222=1,AND(P222&lt;=0,I222&gt;0)),1,0)</f>
        <v>0</v>
      </c>
      <c r="S222" s="15" t="n">
        <f aca="false">IF(L222&gt;0,1,0)</f>
        <v>1</v>
      </c>
    </row>
    <row r="223" customFormat="false" ht="15" hidden="false" customHeight="false" outlineLevel="0" collapsed="false">
      <c r="A223" s="15" t="n">
        <v>222</v>
      </c>
      <c r="B223" s="15" t="n">
        <f aca="false">INT((A223-1)/12)+1</f>
        <v>19</v>
      </c>
      <c r="C223" s="15" t="n">
        <f aca="false">MIN(Inputs!$C$4+B223-1,99)</f>
        <v>92</v>
      </c>
      <c r="D223" s="55" t="n">
        <f aca="false">Inputs!$C$31</f>
        <v>0.08</v>
      </c>
      <c r="E223" s="15" t="n">
        <f aca="false">R222</f>
        <v>0</v>
      </c>
      <c r="F223" s="56" t="n">
        <f aca="false">Q222</f>
        <v>27786.0578593581</v>
      </c>
      <c r="G223" s="56" t="n">
        <f aca="false">IF(AND(MOD(A223-1,12)=0,B223&lt;=Inputs!$C$7,E223=0),Inputs!$C$6,0)</f>
        <v>0</v>
      </c>
      <c r="H223" s="56" t="n">
        <f aca="false">IF(B223=1,G223*Inputs!$C$9,0)</f>
        <v>0</v>
      </c>
      <c r="I223" s="56" t="n">
        <f aca="false">I222+G223</f>
        <v>120000</v>
      </c>
      <c r="J223" s="56" t="n">
        <f aca="false">(F223+G223+H223)*((1+D223)^(1/12)-1)</f>
        <v>178.776332905407</v>
      </c>
      <c r="K223" s="56" t="n">
        <f aca="false">(F223+G223+H223+J223)*(Inputs!$C$14+IF(B223&lt;=10,Inputs!$C$12,Inputs!$C$13))/12</f>
        <v>13.9824170961317</v>
      </c>
      <c r="L223" s="56" t="n">
        <f aca="false">IF(OR(E223=1,A223&lt;=Inputs!$C$15),0,MAX(Inputs!$C$8*I223-(F223+G223+H223+J223-K223),0))</f>
        <v>93249.1482248327</v>
      </c>
      <c r="M223" s="56" t="n">
        <f aca="false">L223*INDEX(Rates!$B$2:$C$101,C223+1,IF(Inputs!$C$5="Male",1,2))/1000/12*Inputs!$C$16</f>
        <v>1505.27437521936</v>
      </c>
      <c r="N223" s="56" t="n">
        <f aca="false">IF($V$1=1,MAX(F223+G223+H223+J223-K223-M223,0)*Inputs!$C$22/12,0)</f>
        <v>176.303849332987</v>
      </c>
      <c r="O223" s="56" t="n">
        <f aca="false">IF(AND(MOD(A223,12)=0,B223&gt;=Inputs!$C$18),MAX(F223+G223+H223+J223-K223-M223-N223,0)*Inputs!$C$17,0)</f>
        <v>0</v>
      </c>
      <c r="P223" s="56" t="n">
        <f aca="false">F223+G223+H223+J223-K223-M223-N223+O223</f>
        <v>26269.273550615</v>
      </c>
      <c r="Q223" s="56" t="n">
        <f aca="false">IF(OR(E223=1,P223&lt;=0),0,P223)</f>
        <v>26269.273550615</v>
      </c>
      <c r="R223" s="15" t="n">
        <f aca="false">IF(OR(E223=1,AND(P223&lt;=0,I223&gt;0)),1,0)</f>
        <v>0</v>
      </c>
      <c r="S223" s="15" t="n">
        <f aca="false">IF(L223&gt;0,1,0)</f>
        <v>1</v>
      </c>
    </row>
    <row r="224" customFormat="false" ht="15" hidden="false" customHeight="false" outlineLevel="0" collapsed="false">
      <c r="A224" s="15" t="n">
        <v>223</v>
      </c>
      <c r="B224" s="15" t="n">
        <f aca="false">INT((A224-1)/12)+1</f>
        <v>19</v>
      </c>
      <c r="C224" s="15" t="n">
        <f aca="false">MIN(Inputs!$C$4+B224-1,99)</f>
        <v>92</v>
      </c>
      <c r="D224" s="55" t="n">
        <f aca="false">Inputs!$C$31</f>
        <v>0.08</v>
      </c>
      <c r="E224" s="15" t="n">
        <f aca="false">R223</f>
        <v>0</v>
      </c>
      <c r="F224" s="56" t="n">
        <f aca="false">Q223</f>
        <v>26269.273550615</v>
      </c>
      <c r="G224" s="56" t="n">
        <f aca="false">IF(AND(MOD(A224-1,12)=0,B224&lt;=Inputs!$C$7,E224=0),Inputs!$C$6,0)</f>
        <v>0</v>
      </c>
      <c r="H224" s="56" t="n">
        <f aca="false">IF(B224=1,G224*Inputs!$C$9,0)</f>
        <v>0</v>
      </c>
      <c r="I224" s="56" t="n">
        <f aca="false">I223+G224</f>
        <v>120000</v>
      </c>
      <c r="J224" s="56" t="n">
        <f aca="false">(F224+G224+H224)*((1+D224)^(1/12)-1)</f>
        <v>169.017296992574</v>
      </c>
      <c r="K224" s="56" t="n">
        <f aca="false">(F224+G224+H224+J224)*(Inputs!$C$14+IF(B224&lt;=10,Inputs!$C$12,Inputs!$C$13))/12</f>
        <v>13.2191454238038</v>
      </c>
      <c r="L224" s="56" t="n">
        <f aca="false">IF(OR(E224=1,A224&lt;=Inputs!$C$15),0,MAX(Inputs!$C$8*I224-(F224+G224+H224+J224-K224),0))</f>
        <v>94774.9282978163</v>
      </c>
      <c r="M224" s="56" t="n">
        <f aca="false">L224*INDEX(Rates!$B$2:$C$101,C224+1,IF(Inputs!$C$5="Male",1,2))/1000/12*Inputs!$C$16</f>
        <v>1529.9042800475</v>
      </c>
      <c r="N224" s="56" t="n">
        <f aca="false">IF($V$1=1,MAX(F224+G224+H224+J224-K224-M224,0)*Inputs!$C$22/12,0)</f>
        <v>165.967782814242</v>
      </c>
      <c r="O224" s="56" t="n">
        <f aca="false">IF(AND(MOD(A224,12)=0,B224&gt;=Inputs!$C$18),MAX(F224+G224+H224+J224-K224-M224-N224,0)*Inputs!$C$17,0)</f>
        <v>0</v>
      </c>
      <c r="P224" s="56" t="n">
        <f aca="false">F224+G224+H224+J224-K224-M224-N224+O224</f>
        <v>24729.199639322</v>
      </c>
      <c r="Q224" s="56" t="n">
        <f aca="false">IF(OR(E224=1,P224&lt;=0),0,P224)</f>
        <v>24729.199639322</v>
      </c>
      <c r="R224" s="15" t="n">
        <f aca="false">IF(OR(E224=1,AND(P224&lt;=0,I224&gt;0)),1,0)</f>
        <v>0</v>
      </c>
      <c r="S224" s="15" t="n">
        <f aca="false">IF(L224&gt;0,1,0)</f>
        <v>1</v>
      </c>
    </row>
    <row r="225" customFormat="false" ht="15" hidden="false" customHeight="false" outlineLevel="0" collapsed="false">
      <c r="A225" s="15" t="n">
        <v>224</v>
      </c>
      <c r="B225" s="15" t="n">
        <f aca="false">INT((A225-1)/12)+1</f>
        <v>19</v>
      </c>
      <c r="C225" s="15" t="n">
        <f aca="false">MIN(Inputs!$C$4+B225-1,99)</f>
        <v>92</v>
      </c>
      <c r="D225" s="55" t="n">
        <f aca="false">Inputs!$C$31</f>
        <v>0.08</v>
      </c>
      <c r="E225" s="15" t="n">
        <f aca="false">R224</f>
        <v>0</v>
      </c>
      <c r="F225" s="56" t="n">
        <f aca="false">Q224</f>
        <v>24729.199639322</v>
      </c>
      <c r="G225" s="56" t="n">
        <f aca="false">IF(AND(MOD(A225-1,12)=0,B225&lt;=Inputs!$C$7,E225=0),Inputs!$C$6,0)</f>
        <v>0</v>
      </c>
      <c r="H225" s="56" t="n">
        <f aca="false">IF(B225=1,G225*Inputs!$C$9,0)</f>
        <v>0</v>
      </c>
      <c r="I225" s="56" t="n">
        <f aca="false">I224+G225</f>
        <v>120000</v>
      </c>
      <c r="J225" s="56" t="n">
        <f aca="false">(F225+G225+H225)*((1+D225)^(1/12)-1)</f>
        <v>159.108415075684</v>
      </c>
      <c r="K225" s="56" t="n">
        <f aca="false">(F225+G225+H225+J225)*(Inputs!$C$14+IF(B225&lt;=10,Inputs!$C$12,Inputs!$C$13))/12</f>
        <v>12.4441540271988</v>
      </c>
      <c r="L225" s="56" t="n">
        <f aca="false">IF(OR(E225=1,A225&lt;=Inputs!$C$15),0,MAX(Inputs!$C$8*I225-(F225+G225+H225+J225-K225),0))</f>
        <v>96324.1360996295</v>
      </c>
      <c r="M225" s="56" t="n">
        <f aca="false">L225*INDEX(Rates!$B$2:$C$101,C225+1,IF(Inputs!$C$5="Male",1,2))/1000/12*Inputs!$C$16</f>
        <v>1554.91236698827</v>
      </c>
      <c r="N225" s="56" t="n">
        <f aca="false">IF($V$1=1,MAX(F225+G225+H225+J225-K225-M225,0)*Inputs!$C$22/12,0)</f>
        <v>155.473010222548</v>
      </c>
      <c r="O225" s="56" t="n">
        <f aca="false">IF(AND(MOD(A225,12)=0,B225&gt;=Inputs!$C$18),MAX(F225+G225+H225+J225-K225-M225-N225,0)*Inputs!$C$17,0)</f>
        <v>0</v>
      </c>
      <c r="P225" s="56" t="n">
        <f aca="false">F225+G225+H225+J225-K225-M225-N225+O225</f>
        <v>23165.4785231597</v>
      </c>
      <c r="Q225" s="56" t="n">
        <f aca="false">IF(OR(E225=1,P225&lt;=0),0,P225)</f>
        <v>23165.4785231597</v>
      </c>
      <c r="R225" s="15" t="n">
        <f aca="false">IF(OR(E225=1,AND(P225&lt;=0,I225&gt;0)),1,0)</f>
        <v>0</v>
      </c>
      <c r="S225" s="15" t="n">
        <f aca="false">IF(L225&gt;0,1,0)</f>
        <v>1</v>
      </c>
    </row>
    <row r="226" customFormat="false" ht="15" hidden="false" customHeight="false" outlineLevel="0" collapsed="false">
      <c r="A226" s="15" t="n">
        <v>225</v>
      </c>
      <c r="B226" s="15" t="n">
        <f aca="false">INT((A226-1)/12)+1</f>
        <v>19</v>
      </c>
      <c r="C226" s="15" t="n">
        <f aca="false">MIN(Inputs!$C$4+B226-1,99)</f>
        <v>92</v>
      </c>
      <c r="D226" s="55" t="n">
        <f aca="false">Inputs!$C$31</f>
        <v>0.08</v>
      </c>
      <c r="E226" s="15" t="n">
        <f aca="false">R225</f>
        <v>0</v>
      </c>
      <c r="F226" s="56" t="n">
        <f aca="false">Q225</f>
        <v>23165.4785231597</v>
      </c>
      <c r="G226" s="56" t="n">
        <f aca="false">IF(AND(MOD(A226-1,12)=0,B226&lt;=Inputs!$C$7,E226=0),Inputs!$C$6,0)</f>
        <v>0</v>
      </c>
      <c r="H226" s="56" t="n">
        <f aca="false">IF(B226=1,G226*Inputs!$C$9,0)</f>
        <v>0</v>
      </c>
      <c r="I226" s="56" t="n">
        <f aca="false">I225+G226</f>
        <v>120000</v>
      </c>
      <c r="J226" s="56" t="n">
        <f aca="false">(F226+G226+H226)*((1+D226)^(1/12)-1)</f>
        <v>149.047386330647</v>
      </c>
      <c r="K226" s="56" t="n">
        <f aca="false">(F226+G226+H226+J226)*(Inputs!$C$14+IF(B226&lt;=10,Inputs!$C$12,Inputs!$C$13))/12</f>
        <v>11.6572629547452</v>
      </c>
      <c r="L226" s="56" t="n">
        <f aca="false">IF(OR(E226=1,A226&lt;=Inputs!$C$15),0,MAX(Inputs!$C$8*I226-(F226+G226+H226+J226-K226),0))</f>
        <v>97897.1313534644</v>
      </c>
      <c r="M226" s="56" t="n">
        <f aca="false">L226*INDEX(Rates!$B$2:$C$101,C226+1,IF(Inputs!$C$5="Male",1,2))/1000/12*Inputs!$C$16</f>
        <v>1580.3044428733</v>
      </c>
      <c r="N226" s="56" t="n">
        <f aca="false">IF($V$1=1,MAX(F226+G226+H226+J226-K226-M226,0)*Inputs!$C$22/12,0)</f>
        <v>144.817094691082</v>
      </c>
      <c r="O226" s="56" t="n">
        <f aca="false">IF(AND(MOD(A226,12)=0,B226&gt;=Inputs!$C$18),MAX(F226+G226+H226+J226-K226-M226-N226,0)*Inputs!$C$17,0)</f>
        <v>0</v>
      </c>
      <c r="P226" s="56" t="n">
        <f aca="false">F226+G226+H226+J226-K226-M226-N226+O226</f>
        <v>21577.7471089712</v>
      </c>
      <c r="Q226" s="56" t="n">
        <f aca="false">IF(OR(E226=1,P226&lt;=0),0,P226)</f>
        <v>21577.7471089712</v>
      </c>
      <c r="R226" s="15" t="n">
        <f aca="false">IF(OR(E226=1,AND(P226&lt;=0,I226&gt;0)),1,0)</f>
        <v>0</v>
      </c>
      <c r="S226" s="15" t="n">
        <f aca="false">IF(L226&gt;0,1,0)</f>
        <v>1</v>
      </c>
    </row>
    <row r="227" customFormat="false" ht="15" hidden="false" customHeight="false" outlineLevel="0" collapsed="false">
      <c r="A227" s="15" t="n">
        <v>226</v>
      </c>
      <c r="B227" s="15" t="n">
        <f aca="false">INT((A227-1)/12)+1</f>
        <v>19</v>
      </c>
      <c r="C227" s="15" t="n">
        <f aca="false">MIN(Inputs!$C$4+B227-1,99)</f>
        <v>92</v>
      </c>
      <c r="D227" s="55" t="n">
        <f aca="false">Inputs!$C$31</f>
        <v>0.08</v>
      </c>
      <c r="E227" s="15" t="n">
        <f aca="false">R226</f>
        <v>0</v>
      </c>
      <c r="F227" s="56" t="n">
        <f aca="false">Q226</f>
        <v>21577.7471089712</v>
      </c>
      <c r="G227" s="56" t="n">
        <f aca="false">IF(AND(MOD(A227-1,12)=0,B227&lt;=Inputs!$C$7,E227=0),Inputs!$C$6,0)</f>
        <v>0</v>
      </c>
      <c r="H227" s="56" t="n">
        <f aca="false">IF(B227=1,G227*Inputs!$C$9,0)</f>
        <v>0</v>
      </c>
      <c r="I227" s="56" t="n">
        <f aca="false">I226+G227</f>
        <v>120000</v>
      </c>
      <c r="J227" s="56" t="n">
        <f aca="false">(F227+G227+H227)*((1+D227)^(1/12)-1)</f>
        <v>138.83187460516</v>
      </c>
      <c r="K227" s="56" t="n">
        <f aca="false">(F227+G227+H227+J227)*(Inputs!$C$14+IF(B227&lt;=10,Inputs!$C$12,Inputs!$C$13))/12</f>
        <v>10.8582894917882</v>
      </c>
      <c r="L227" s="56" t="n">
        <f aca="false">IF(OR(E227=1,A227&lt;=Inputs!$C$15),0,MAX(Inputs!$C$8*I227-(F227+G227+H227+J227-K227),0))</f>
        <v>99494.2793059154</v>
      </c>
      <c r="M227" s="56" t="n">
        <f aca="false">L227*INDEX(Rates!$B$2:$C$101,C227+1,IF(Inputs!$C$5="Male",1,2))/1000/12*Inputs!$C$16</f>
        <v>1606.08640369574</v>
      </c>
      <c r="N227" s="56" t="n">
        <f aca="false">IF($V$1=1,MAX(F227+G227+H227+J227-K227-M227,0)*Inputs!$C$22/12,0)</f>
        <v>133.997561935926</v>
      </c>
      <c r="O227" s="56" t="n">
        <f aca="false">IF(AND(MOD(A227,12)=0,B227&gt;=Inputs!$C$18),MAX(F227+G227+H227+J227-K227-M227-N227,0)*Inputs!$C$17,0)</f>
        <v>0</v>
      </c>
      <c r="P227" s="56" t="n">
        <f aca="false">F227+G227+H227+J227-K227-M227-N227+O227</f>
        <v>19965.6367284529</v>
      </c>
      <c r="Q227" s="56" t="n">
        <f aca="false">IF(OR(E227=1,P227&lt;=0),0,P227)</f>
        <v>19965.6367284529</v>
      </c>
      <c r="R227" s="15" t="n">
        <f aca="false">IF(OR(E227=1,AND(P227&lt;=0,I227&gt;0)),1,0)</f>
        <v>0</v>
      </c>
      <c r="S227" s="15" t="n">
        <f aca="false">IF(L227&gt;0,1,0)</f>
        <v>1</v>
      </c>
    </row>
    <row r="228" customFormat="false" ht="15" hidden="false" customHeight="false" outlineLevel="0" collapsed="false">
      <c r="A228" s="15" t="n">
        <v>227</v>
      </c>
      <c r="B228" s="15" t="n">
        <f aca="false">INT((A228-1)/12)+1</f>
        <v>19</v>
      </c>
      <c r="C228" s="15" t="n">
        <f aca="false">MIN(Inputs!$C$4+B228-1,99)</f>
        <v>92</v>
      </c>
      <c r="D228" s="55" t="n">
        <f aca="false">Inputs!$C$31</f>
        <v>0.08</v>
      </c>
      <c r="E228" s="15" t="n">
        <f aca="false">R227</f>
        <v>0</v>
      </c>
      <c r="F228" s="56" t="n">
        <f aca="false">Q227</f>
        <v>19965.6367284529</v>
      </c>
      <c r="G228" s="56" t="n">
        <f aca="false">IF(AND(MOD(A228-1,12)=0,B228&lt;=Inputs!$C$7,E228=0),Inputs!$C$6,0)</f>
        <v>0</v>
      </c>
      <c r="H228" s="56" t="n">
        <f aca="false">IF(B228=1,G228*Inputs!$C$9,0)</f>
        <v>0</v>
      </c>
      <c r="I228" s="56" t="n">
        <f aca="false">I227+G228</f>
        <v>120000</v>
      </c>
      <c r="J228" s="56" t="n">
        <f aca="false">(F228+G228+H228)*((1+D228)^(1/12)-1)</f>
        <v>128.459507876256</v>
      </c>
      <c r="K228" s="56" t="n">
        <f aca="false">(F228+G228+H228+J228)*(Inputs!$C$14+IF(B228&lt;=10,Inputs!$C$12,Inputs!$C$13))/12</f>
        <v>10.0470481181646</v>
      </c>
      <c r="L228" s="56" t="n">
        <f aca="false">IF(OR(E228=1,A228&lt;=Inputs!$C$15),0,MAX(Inputs!$C$8*I228-(F228+G228+H228+J228-K228),0))</f>
        <v>101115.950811789</v>
      </c>
      <c r="M228" s="56" t="n">
        <f aca="false">L228*INDEX(Rates!$B$2:$C$101,C228+1,IF(Inputs!$C$5="Male",1,2))/1000/12*Inputs!$C$16</f>
        <v>1632.2642359793</v>
      </c>
      <c r="N228" s="56" t="n">
        <f aca="false">IF($V$1=1,MAX(F228+G228+H228+J228-K228-M228,0)*Inputs!$C$22/12,0)</f>
        <v>123.011899681545</v>
      </c>
      <c r="O228" s="56" t="n">
        <f aca="false">IF(AND(MOD(A228,12)=0,B228&gt;=Inputs!$C$18),MAX(F228+G228+H228+J228-K228-M228-N228,0)*Inputs!$C$17,0)</f>
        <v>0</v>
      </c>
      <c r="P228" s="56" t="n">
        <f aca="false">F228+G228+H228+J228-K228-M228-N228+O228</f>
        <v>18328.7730525502</v>
      </c>
      <c r="Q228" s="56" t="n">
        <f aca="false">IF(OR(E228=1,P228&lt;=0),0,P228)</f>
        <v>18328.7730525502</v>
      </c>
      <c r="R228" s="15" t="n">
        <f aca="false">IF(OR(E228=1,AND(P228&lt;=0,I228&gt;0)),1,0)</f>
        <v>0</v>
      </c>
      <c r="S228" s="15" t="n">
        <f aca="false">IF(L228&gt;0,1,0)</f>
        <v>1</v>
      </c>
    </row>
    <row r="229" customFormat="false" ht="15" hidden="false" customHeight="false" outlineLevel="0" collapsed="false">
      <c r="A229" s="15" t="n">
        <v>228</v>
      </c>
      <c r="B229" s="15" t="n">
        <f aca="false">INT((A229-1)/12)+1</f>
        <v>19</v>
      </c>
      <c r="C229" s="15" t="n">
        <f aca="false">MIN(Inputs!$C$4+B229-1,99)</f>
        <v>92</v>
      </c>
      <c r="D229" s="55" t="n">
        <f aca="false">Inputs!$C$31</f>
        <v>0.08</v>
      </c>
      <c r="E229" s="15" t="n">
        <f aca="false">R228</f>
        <v>0</v>
      </c>
      <c r="F229" s="56" t="n">
        <f aca="false">Q228</f>
        <v>18328.7730525502</v>
      </c>
      <c r="G229" s="56" t="n">
        <f aca="false">IF(AND(MOD(A229-1,12)=0,B229&lt;=Inputs!$C$7,E229=0),Inputs!$C$6,0)</f>
        <v>0</v>
      </c>
      <c r="H229" s="56" t="n">
        <f aca="false">IF(B229=1,G229*Inputs!$C$9,0)</f>
        <v>0</v>
      </c>
      <c r="I229" s="56" t="n">
        <f aca="false">I228+G229</f>
        <v>120000</v>
      </c>
      <c r="J229" s="56" t="n">
        <f aca="false">(F229+G229+H229)*((1+D229)^(1/12)-1)</f>
        <v>117.927877699527</v>
      </c>
      <c r="K229" s="56" t="n">
        <f aca="false">(F229+G229+H229+J229)*(Inputs!$C$14+IF(B229&lt;=10,Inputs!$C$12,Inputs!$C$13))/12</f>
        <v>9.22335046512484</v>
      </c>
      <c r="L229" s="56" t="n">
        <f aca="false">IF(OR(E229=1,A229&lt;=Inputs!$C$15),0,MAX(Inputs!$C$8*I229-(F229+G229+H229+J229-K229),0))</f>
        <v>102762.522420215</v>
      </c>
      <c r="M229" s="56" t="n">
        <f aca="false">L229*INDEX(Rates!$B$2:$C$101,C229+1,IF(Inputs!$C$5="Male",1,2))/1000/12*Inputs!$C$16</f>
        <v>1658.84401816833</v>
      </c>
      <c r="N229" s="56" t="n">
        <f aca="false">IF($V$1=1,MAX(F229+G229+H229+J229-K229-M229,0)*Inputs!$C$22/12,0)</f>
        <v>111.857557077442</v>
      </c>
      <c r="O229" s="56" t="n">
        <f aca="false">IF(AND(MOD(A229,12)=0,B229&gt;=Inputs!$C$18),MAX(F229+G229+H229+J229-K229-M229-N229,0)*Inputs!$C$17,0)</f>
        <v>83.333880022694</v>
      </c>
      <c r="P229" s="56" t="n">
        <f aca="false">F229+G229+H229+J229-K229-M229-N229+O229</f>
        <v>16750.1098845615</v>
      </c>
      <c r="Q229" s="56" t="n">
        <f aca="false">IF(OR(E229=1,P229&lt;=0),0,P229)</f>
        <v>16750.1098845615</v>
      </c>
      <c r="R229" s="15" t="n">
        <f aca="false">IF(OR(E229=1,AND(P229&lt;=0,I229&gt;0)),1,0)</f>
        <v>0</v>
      </c>
      <c r="S229" s="15" t="n">
        <f aca="false">IF(L229&gt;0,1,0)</f>
        <v>1</v>
      </c>
    </row>
    <row r="230" customFormat="false" ht="15" hidden="false" customHeight="false" outlineLevel="0" collapsed="false">
      <c r="A230" s="15" t="n">
        <v>229</v>
      </c>
      <c r="B230" s="15" t="n">
        <f aca="false">INT((A230-1)/12)+1</f>
        <v>20</v>
      </c>
      <c r="C230" s="15" t="n">
        <f aca="false">MIN(Inputs!$C$4+B230-1,99)</f>
        <v>93</v>
      </c>
      <c r="D230" s="55" t="n">
        <f aca="false">Inputs!$C$31</f>
        <v>0.08</v>
      </c>
      <c r="E230" s="15" t="n">
        <f aca="false">R229</f>
        <v>0</v>
      </c>
      <c r="F230" s="56" t="n">
        <f aca="false">Q229</f>
        <v>16750.1098845615</v>
      </c>
      <c r="G230" s="56" t="n">
        <f aca="false">IF(AND(MOD(A230-1,12)=0,B230&lt;=Inputs!$C$7,E230=0),Inputs!$C$6,0)</f>
        <v>0</v>
      </c>
      <c r="H230" s="56" t="n">
        <f aca="false">IF(B230=1,G230*Inputs!$C$9,0)</f>
        <v>0</v>
      </c>
      <c r="I230" s="56" t="n">
        <f aca="false">I229+G230</f>
        <v>120000</v>
      </c>
      <c r="J230" s="56" t="n">
        <f aca="false">(F230+G230+H230)*((1+D230)^(1/12)-1)</f>
        <v>107.770711343135</v>
      </c>
      <c r="K230" s="56" t="n">
        <f aca="false">(F230+G230+H230+J230)*(Inputs!$C$14+IF(B230&lt;=10,Inputs!$C$12,Inputs!$C$13))/12</f>
        <v>8.42894029795231</v>
      </c>
      <c r="L230" s="56" t="n">
        <f aca="false">IF(OR(E230=1,A230&lt;=Inputs!$C$15),0,MAX(Inputs!$C$8*I230-(F230+G230+H230+J230-K230),0))</f>
        <v>104350.548344393</v>
      </c>
      <c r="M230" s="56" t="n">
        <f aca="false">L230*INDEX(Rates!$B$2:$C$101,C230+1,IF(Inputs!$C$5="Male",1,2))/1000/12*Inputs!$C$16</f>
        <v>1843.00460134256</v>
      </c>
      <c r="N230" s="56" t="n">
        <f aca="false">IF($V$1=1,MAX(F230+G230+H230+J230-K230-M230,0)*Inputs!$C$22/12,0)</f>
        <v>100.042980361761</v>
      </c>
      <c r="O230" s="56" t="n">
        <f aca="false">IF(AND(MOD(A230,12)=0,B230&gt;=Inputs!$C$18),MAX(F230+G230+H230+J230-K230-M230-N230,0)*Inputs!$C$17,0)</f>
        <v>0</v>
      </c>
      <c r="P230" s="56" t="n">
        <f aca="false">F230+G230+H230+J230-K230-M230-N230+O230</f>
        <v>14906.4040739023</v>
      </c>
      <c r="Q230" s="56" t="n">
        <f aca="false">IF(OR(E230=1,P230&lt;=0),0,P230)</f>
        <v>14906.4040739023</v>
      </c>
      <c r="R230" s="15" t="n">
        <f aca="false">IF(OR(E230=1,AND(P230&lt;=0,I230&gt;0)),1,0)</f>
        <v>0</v>
      </c>
      <c r="S230" s="15" t="n">
        <f aca="false">IF(L230&gt;0,1,0)</f>
        <v>1</v>
      </c>
    </row>
    <row r="231" customFormat="false" ht="15" hidden="false" customHeight="false" outlineLevel="0" collapsed="false">
      <c r="A231" s="15" t="n">
        <v>230</v>
      </c>
      <c r="B231" s="15" t="n">
        <f aca="false">INT((A231-1)/12)+1</f>
        <v>20</v>
      </c>
      <c r="C231" s="15" t="n">
        <f aca="false">MIN(Inputs!$C$4+B231-1,99)</f>
        <v>93</v>
      </c>
      <c r="D231" s="55" t="n">
        <f aca="false">Inputs!$C$31</f>
        <v>0.08</v>
      </c>
      <c r="E231" s="15" t="n">
        <f aca="false">R230</f>
        <v>0</v>
      </c>
      <c r="F231" s="56" t="n">
        <f aca="false">Q230</f>
        <v>14906.4040739023</v>
      </c>
      <c r="G231" s="56" t="n">
        <f aca="false">IF(AND(MOD(A231-1,12)=0,B231&lt;=Inputs!$C$7,E231=0),Inputs!$C$6,0)</f>
        <v>0</v>
      </c>
      <c r="H231" s="56" t="n">
        <f aca="false">IF(B231=1,G231*Inputs!$C$9,0)</f>
        <v>0</v>
      </c>
      <c r="I231" s="56" t="n">
        <f aca="false">I230+G231</f>
        <v>120000</v>
      </c>
      <c r="J231" s="56" t="n">
        <f aca="false">(F231+G231+H231)*((1+D231)^(1/12)-1)</f>
        <v>95.9082526433655</v>
      </c>
      <c r="K231" s="56" t="n">
        <f aca="false">(F231+G231+H231+J231)*(Inputs!$C$14+IF(B231&lt;=10,Inputs!$C$12,Inputs!$C$13))/12</f>
        <v>7.50115616327286</v>
      </c>
      <c r="L231" s="56" t="n">
        <f aca="false">IF(OR(E231=1,A231&lt;=Inputs!$C$15),0,MAX(Inputs!$C$8*I231-(F231+G231+H231+J231-K231),0))</f>
        <v>106205.188829618</v>
      </c>
      <c r="M231" s="56" t="n">
        <f aca="false">L231*INDEX(Rates!$B$2:$C$101,C231+1,IF(Inputs!$C$5="Male",1,2))/1000/12*Inputs!$C$16</f>
        <v>1875.7606433791</v>
      </c>
      <c r="N231" s="56" t="n">
        <f aca="false">IF($V$1=1,MAX(F231+G231+H231+J231-K231-M231,0)*Inputs!$C$22/12,0)</f>
        <v>87.460336846689</v>
      </c>
      <c r="O231" s="56" t="n">
        <f aca="false">IF(AND(MOD(A231,12)=0,B231&gt;=Inputs!$C$18),MAX(F231+G231+H231+J231-K231-M231-N231,0)*Inputs!$C$17,0)</f>
        <v>0</v>
      </c>
      <c r="P231" s="56" t="n">
        <f aca="false">F231+G231+H231+J231-K231-M231-N231+O231</f>
        <v>13031.5901901567</v>
      </c>
      <c r="Q231" s="56" t="n">
        <f aca="false">IF(OR(E231=1,P231&lt;=0),0,P231)</f>
        <v>13031.5901901567</v>
      </c>
      <c r="R231" s="15" t="n">
        <f aca="false">IF(OR(E231=1,AND(P231&lt;=0,I231&gt;0)),1,0)</f>
        <v>0</v>
      </c>
      <c r="S231" s="15" t="n">
        <f aca="false">IF(L231&gt;0,1,0)</f>
        <v>1</v>
      </c>
    </row>
    <row r="232" customFormat="false" ht="15" hidden="false" customHeight="false" outlineLevel="0" collapsed="false">
      <c r="A232" s="15" t="n">
        <v>231</v>
      </c>
      <c r="B232" s="15" t="n">
        <f aca="false">INT((A232-1)/12)+1</f>
        <v>20</v>
      </c>
      <c r="C232" s="15" t="n">
        <f aca="false">MIN(Inputs!$C$4+B232-1,99)</f>
        <v>93</v>
      </c>
      <c r="D232" s="55" t="n">
        <f aca="false">Inputs!$C$31</f>
        <v>0.08</v>
      </c>
      <c r="E232" s="15" t="n">
        <f aca="false">R231</f>
        <v>0</v>
      </c>
      <c r="F232" s="56" t="n">
        <f aca="false">Q231</f>
        <v>13031.5901901567</v>
      </c>
      <c r="G232" s="56" t="n">
        <f aca="false">IF(AND(MOD(A232-1,12)=0,B232&lt;=Inputs!$C$7,E232=0),Inputs!$C$6,0)</f>
        <v>0</v>
      </c>
      <c r="H232" s="56" t="n">
        <f aca="false">IF(B232=1,G232*Inputs!$C$9,0)</f>
        <v>0</v>
      </c>
      <c r="I232" s="56" t="n">
        <f aca="false">I231+G232</f>
        <v>120000</v>
      </c>
      <c r="J232" s="56" t="n">
        <f aca="false">(F232+G232+H232)*((1+D232)^(1/12)-1)</f>
        <v>83.8456436646932</v>
      </c>
      <c r="K232" s="56" t="n">
        <f aca="false">(F232+G232+H232+J232)*(Inputs!$C$14+IF(B232&lt;=10,Inputs!$C$12,Inputs!$C$13))/12</f>
        <v>6.55771791691068</v>
      </c>
      <c r="L232" s="56" t="n">
        <f aca="false">IF(OR(E232=1,A232&lt;=Inputs!$C$15),0,MAX(Inputs!$C$8*I232-(F232+G232+H232+J232-K232),0))</f>
        <v>108091.121884096</v>
      </c>
      <c r="M232" s="56" t="n">
        <f aca="false">L232*INDEX(Rates!$B$2:$C$101,C232+1,IF(Inputs!$C$5="Male",1,2))/1000/12*Inputs!$C$16</f>
        <v>1909.06936434293</v>
      </c>
      <c r="N232" s="56" t="n">
        <f aca="false">IF($V$1=1,MAX(F232+G232+H232+J232-K232-M232,0)*Inputs!$C$22/12,0)</f>
        <v>74.6653916770767</v>
      </c>
      <c r="O232" s="56" t="n">
        <f aca="false">IF(AND(MOD(A232,12)=0,B232&gt;=Inputs!$C$18),MAX(F232+G232+H232+J232-K232-M232-N232,0)*Inputs!$C$17,0)</f>
        <v>0</v>
      </c>
      <c r="P232" s="56" t="n">
        <f aca="false">F232+G232+H232+J232-K232-M232-N232+O232</f>
        <v>11125.1433598844</v>
      </c>
      <c r="Q232" s="56" t="n">
        <f aca="false">IF(OR(E232=1,P232&lt;=0),0,P232)</f>
        <v>11125.1433598844</v>
      </c>
      <c r="R232" s="15" t="n">
        <f aca="false">IF(OR(E232=1,AND(P232&lt;=0,I232&gt;0)),1,0)</f>
        <v>0</v>
      </c>
      <c r="S232" s="15" t="n">
        <f aca="false">IF(L232&gt;0,1,0)</f>
        <v>1</v>
      </c>
    </row>
    <row r="233" customFormat="false" ht="15" hidden="false" customHeight="false" outlineLevel="0" collapsed="false">
      <c r="A233" s="15" t="n">
        <v>232</v>
      </c>
      <c r="B233" s="15" t="n">
        <f aca="false">INT((A233-1)/12)+1</f>
        <v>20</v>
      </c>
      <c r="C233" s="15" t="n">
        <f aca="false">MIN(Inputs!$C$4+B233-1,99)</f>
        <v>93</v>
      </c>
      <c r="D233" s="55" t="n">
        <f aca="false">Inputs!$C$31</f>
        <v>0.08</v>
      </c>
      <c r="E233" s="15" t="n">
        <f aca="false">R232</f>
        <v>0</v>
      </c>
      <c r="F233" s="56" t="n">
        <f aca="false">Q232</f>
        <v>11125.1433598844</v>
      </c>
      <c r="G233" s="56" t="n">
        <f aca="false">IF(AND(MOD(A233-1,12)=0,B233&lt;=Inputs!$C$7,E233=0),Inputs!$C$6,0)</f>
        <v>0</v>
      </c>
      <c r="H233" s="56" t="n">
        <f aca="false">IF(B233=1,G233*Inputs!$C$9,0)</f>
        <v>0</v>
      </c>
      <c r="I233" s="56" t="n">
        <f aca="false">I232+G233</f>
        <v>120000</v>
      </c>
      <c r="J233" s="56" t="n">
        <f aca="false">(F233+G233+H233)*((1+D233)^(1/12)-1)</f>
        <v>71.5795073556011</v>
      </c>
      <c r="K233" s="56" t="n">
        <f aca="false">(F233+G233+H233+J233)*(Inputs!$C$14+IF(B233&lt;=10,Inputs!$C$12,Inputs!$C$13))/12</f>
        <v>5.59836143362001</v>
      </c>
      <c r="L233" s="56" t="n">
        <f aca="false">IF(OR(E233=1,A233&lt;=Inputs!$C$15),0,MAX(Inputs!$C$8*I233-(F233+G233+H233+J233-K233),0))</f>
        <v>110008.875494194</v>
      </c>
      <c r="M233" s="56" t="n">
        <f aca="false">L233*INDEX(Rates!$B$2:$C$101,C233+1,IF(Inputs!$C$5="Male",1,2))/1000/12*Inputs!$C$16</f>
        <v>1942.94008935328</v>
      </c>
      <c r="N233" s="56" t="n">
        <f aca="false">IF($V$1=1,MAX(F233+G233+H233+J233-K233-M233,0)*Inputs!$C$22/12,0)</f>
        <v>61.6545627763542</v>
      </c>
      <c r="O233" s="56" t="n">
        <f aca="false">IF(AND(MOD(A233,12)=0,B233&gt;=Inputs!$C$18),MAX(F233+G233+H233+J233-K233-M233-N233,0)*Inputs!$C$17,0)</f>
        <v>0</v>
      </c>
      <c r="P233" s="56" t="n">
        <f aca="false">F233+G233+H233+J233-K233-M233-N233+O233</f>
        <v>9186.52985367677</v>
      </c>
      <c r="Q233" s="56" t="n">
        <f aca="false">IF(OR(E233=1,P233&lt;=0),0,P233)</f>
        <v>9186.52985367677</v>
      </c>
      <c r="R233" s="15" t="n">
        <f aca="false">IF(OR(E233=1,AND(P233&lt;=0,I233&gt;0)),1,0)</f>
        <v>0</v>
      </c>
      <c r="S233" s="15" t="n">
        <f aca="false">IF(L233&gt;0,1,0)</f>
        <v>1</v>
      </c>
    </row>
    <row r="234" customFormat="false" ht="15" hidden="false" customHeight="false" outlineLevel="0" collapsed="false">
      <c r="A234" s="15" t="n">
        <v>233</v>
      </c>
      <c r="B234" s="15" t="n">
        <f aca="false">INT((A234-1)/12)+1</f>
        <v>20</v>
      </c>
      <c r="C234" s="15" t="n">
        <f aca="false">MIN(Inputs!$C$4+B234-1,99)</f>
        <v>93</v>
      </c>
      <c r="D234" s="55" t="n">
        <f aca="false">Inputs!$C$31</f>
        <v>0.08</v>
      </c>
      <c r="E234" s="15" t="n">
        <f aca="false">R233</f>
        <v>0</v>
      </c>
      <c r="F234" s="56" t="n">
        <f aca="false">Q233</f>
        <v>9186.52985367677</v>
      </c>
      <c r="G234" s="56" t="n">
        <f aca="false">IF(AND(MOD(A234-1,12)=0,B234&lt;=Inputs!$C$7,E234=0),Inputs!$C$6,0)</f>
        <v>0</v>
      </c>
      <c r="H234" s="56" t="n">
        <f aca="false">IF(B234=1,G234*Inputs!$C$9,0)</f>
        <v>0</v>
      </c>
      <c r="I234" s="56" t="n">
        <f aca="false">I233+G234</f>
        <v>120000</v>
      </c>
      <c r="J234" s="56" t="n">
        <f aca="false">(F234+G234+H234)*((1+D234)^(1/12)-1)</f>
        <v>59.1064096850018</v>
      </c>
      <c r="K234" s="56" t="n">
        <f aca="false">(F234+G234+H234+J234)*(Inputs!$C$14+IF(B234&lt;=10,Inputs!$C$12,Inputs!$C$13))/12</f>
        <v>4.62281813168089</v>
      </c>
      <c r="L234" s="56" t="n">
        <f aca="false">IF(OR(E234=1,A234&lt;=Inputs!$C$15),0,MAX(Inputs!$C$8*I234-(F234+G234+H234+J234-K234),0))</f>
        <v>111958.98655477</v>
      </c>
      <c r="M234" s="56" t="n">
        <f aca="false">L234*INDEX(Rates!$B$2:$C$101,C234+1,IF(Inputs!$C$5="Male",1,2))/1000/12*Inputs!$C$16</f>
        <v>1977.38230086816</v>
      </c>
      <c r="N234" s="56" t="n">
        <f aca="false">IF($V$1=1,MAX(F234+G234+H234+J234-K234-M234,0)*Inputs!$C$22/12,0)</f>
        <v>48.4242076290796</v>
      </c>
      <c r="O234" s="56" t="n">
        <f aca="false">IF(AND(MOD(A234,12)=0,B234&gt;=Inputs!$C$18),MAX(F234+G234+H234+J234-K234-M234-N234,0)*Inputs!$C$17,0)</f>
        <v>0</v>
      </c>
      <c r="P234" s="56" t="n">
        <f aca="false">F234+G234+H234+J234-K234-M234-N234+O234</f>
        <v>7215.20693673285</v>
      </c>
      <c r="Q234" s="56" t="n">
        <f aca="false">IF(OR(E234=1,P234&lt;=0),0,P234)</f>
        <v>7215.20693673285</v>
      </c>
      <c r="R234" s="15" t="n">
        <f aca="false">IF(OR(E234=1,AND(P234&lt;=0,I234&gt;0)),1,0)</f>
        <v>0</v>
      </c>
      <c r="S234" s="15" t="n">
        <f aca="false">IF(L234&gt;0,1,0)</f>
        <v>1</v>
      </c>
    </row>
    <row r="235" customFormat="false" ht="15" hidden="false" customHeight="false" outlineLevel="0" collapsed="false">
      <c r="A235" s="15" t="n">
        <v>234</v>
      </c>
      <c r="B235" s="15" t="n">
        <f aca="false">INT((A235-1)/12)+1</f>
        <v>20</v>
      </c>
      <c r="C235" s="15" t="n">
        <f aca="false">MIN(Inputs!$C$4+B235-1,99)</f>
        <v>93</v>
      </c>
      <c r="D235" s="55" t="n">
        <f aca="false">Inputs!$C$31</f>
        <v>0.08</v>
      </c>
      <c r="E235" s="15" t="n">
        <f aca="false">R234</f>
        <v>0</v>
      </c>
      <c r="F235" s="56" t="n">
        <f aca="false">Q234</f>
        <v>7215.20693673285</v>
      </c>
      <c r="G235" s="56" t="n">
        <f aca="false">IF(AND(MOD(A235-1,12)=0,B235&lt;=Inputs!$C$7,E235=0),Inputs!$C$6,0)</f>
        <v>0</v>
      </c>
      <c r="H235" s="56" t="n">
        <f aca="false">IF(B235=1,G235*Inputs!$C$9,0)</f>
        <v>0</v>
      </c>
      <c r="I235" s="56" t="n">
        <f aca="false">I234+G235</f>
        <v>120000</v>
      </c>
      <c r="J235" s="56" t="n">
        <f aca="false">(F235+G235+H235)*((1+D235)^(1/12)-1)</f>
        <v>46.4228586808448</v>
      </c>
      <c r="K235" s="56" t="n">
        <f aca="false">(F235+G235+H235+J235)*(Inputs!$C$14+IF(B235&lt;=10,Inputs!$C$12,Inputs!$C$13))/12</f>
        <v>3.63081489770685</v>
      </c>
      <c r="L235" s="56" t="n">
        <f aca="false">IF(OR(E235=1,A235&lt;=Inputs!$C$15),0,MAX(Inputs!$C$8*I235-(F235+G235+H235+J235-K235),0))</f>
        <v>113942.001019484</v>
      </c>
      <c r="M235" s="56" t="n">
        <f aca="false">L235*INDEX(Rates!$B$2:$C$101,C235+1,IF(Inputs!$C$5="Male",1,2))/1000/12*Inputs!$C$16</f>
        <v>2012.40564133912</v>
      </c>
      <c r="N235" s="56" t="n">
        <f aca="false">IF($V$1=1,MAX(F235+G235+H235+J235-K235-M235,0)*Inputs!$C$22/12,0)</f>
        <v>34.9706222611791</v>
      </c>
      <c r="O235" s="56" t="n">
        <f aca="false">IF(AND(MOD(A235,12)=0,B235&gt;=Inputs!$C$18),MAX(F235+G235+H235+J235-K235-M235-N235,0)*Inputs!$C$17,0)</f>
        <v>0</v>
      </c>
      <c r="P235" s="56" t="n">
        <f aca="false">F235+G235+H235+J235-K235-M235-N235+O235</f>
        <v>5210.62271691569</v>
      </c>
      <c r="Q235" s="56" t="n">
        <f aca="false">IF(OR(E235=1,P235&lt;=0),0,P235)</f>
        <v>5210.62271691569</v>
      </c>
      <c r="R235" s="15" t="n">
        <f aca="false">IF(OR(E235=1,AND(P235&lt;=0,I235&gt;0)),1,0)</f>
        <v>0</v>
      </c>
      <c r="S235" s="15" t="n">
        <f aca="false">IF(L235&gt;0,1,0)</f>
        <v>1</v>
      </c>
    </row>
    <row r="236" customFormat="false" ht="15" hidden="false" customHeight="false" outlineLevel="0" collapsed="false">
      <c r="A236" s="15" t="n">
        <v>235</v>
      </c>
      <c r="B236" s="15" t="n">
        <f aca="false">INT((A236-1)/12)+1</f>
        <v>20</v>
      </c>
      <c r="C236" s="15" t="n">
        <f aca="false">MIN(Inputs!$C$4+B236-1,99)</f>
        <v>93</v>
      </c>
      <c r="D236" s="55" t="n">
        <f aca="false">Inputs!$C$31</f>
        <v>0.08</v>
      </c>
      <c r="E236" s="15" t="n">
        <f aca="false">R235</f>
        <v>0</v>
      </c>
      <c r="F236" s="56" t="n">
        <f aca="false">Q235</f>
        <v>5210.62271691569</v>
      </c>
      <c r="G236" s="56" t="n">
        <f aca="false">IF(AND(MOD(A236-1,12)=0,B236&lt;=Inputs!$C$7,E236=0),Inputs!$C$6,0)</f>
        <v>0</v>
      </c>
      <c r="H236" s="56" t="n">
        <f aca="false">IF(B236=1,G236*Inputs!$C$9,0)</f>
        <v>0</v>
      </c>
      <c r="I236" s="56" t="n">
        <f aca="false">I235+G236</f>
        <v>120000</v>
      </c>
      <c r="J236" s="56" t="n">
        <f aca="false">(F236+G236+H236)*((1+D236)^(1/12)-1)</f>
        <v>33.5253034525034</v>
      </c>
      <c r="K236" s="56" t="n">
        <f aca="false">(F236+G236+H236+J236)*(Inputs!$C$14+IF(B236&lt;=10,Inputs!$C$12,Inputs!$C$13))/12</f>
        <v>2.6220740101841</v>
      </c>
      <c r="L236" s="56" t="n">
        <f aca="false">IF(OR(E236=1,A236&lt;=Inputs!$C$15),0,MAX(Inputs!$C$8*I236-(F236+G236+H236+J236-K236),0))</f>
        <v>115958.474053642</v>
      </c>
      <c r="M236" s="56" t="n">
        <f aca="false">L236*INDEX(Rates!$B$2:$C$101,C236+1,IF(Inputs!$C$5="Male",1,2))/1000/12*Inputs!$C$16</f>
        <v>2048.01991591074</v>
      </c>
      <c r="N236" s="56" t="n">
        <f aca="false">IF($V$1=1,MAX(F236+G236+H236+J236-K236-M236,0)*Inputs!$C$22/12,0)</f>
        <v>21.2900402029818</v>
      </c>
      <c r="O236" s="56" t="n">
        <f aca="false">IF(AND(MOD(A236,12)=0,B236&gt;=Inputs!$C$18),MAX(F236+G236+H236+J236-K236-M236-N236,0)*Inputs!$C$17,0)</f>
        <v>0</v>
      </c>
      <c r="P236" s="56" t="n">
        <f aca="false">F236+G236+H236+J236-K236-M236-N236+O236</f>
        <v>3172.21599024429</v>
      </c>
      <c r="Q236" s="56" t="n">
        <f aca="false">IF(OR(E236=1,P236&lt;=0),0,P236)</f>
        <v>3172.21599024429</v>
      </c>
      <c r="R236" s="15" t="n">
        <f aca="false">IF(OR(E236=1,AND(P236&lt;=0,I236&gt;0)),1,0)</f>
        <v>0</v>
      </c>
      <c r="S236" s="15" t="n">
        <f aca="false">IF(L236&gt;0,1,0)</f>
        <v>1</v>
      </c>
    </row>
    <row r="237" customFormat="false" ht="15" hidden="false" customHeight="false" outlineLevel="0" collapsed="false">
      <c r="A237" s="15" t="n">
        <v>236</v>
      </c>
      <c r="B237" s="15" t="n">
        <f aca="false">INT((A237-1)/12)+1</f>
        <v>20</v>
      </c>
      <c r="C237" s="15" t="n">
        <f aca="false">MIN(Inputs!$C$4+B237-1,99)</f>
        <v>93</v>
      </c>
      <c r="D237" s="55" t="n">
        <f aca="false">Inputs!$C$31</f>
        <v>0.08</v>
      </c>
      <c r="E237" s="15" t="n">
        <f aca="false">R236</f>
        <v>0</v>
      </c>
      <c r="F237" s="56" t="n">
        <f aca="false">Q236</f>
        <v>3172.21599024429</v>
      </c>
      <c r="G237" s="56" t="n">
        <f aca="false">IF(AND(MOD(A237-1,12)=0,B237&lt;=Inputs!$C$7,E237=0),Inputs!$C$6,0)</f>
        <v>0</v>
      </c>
      <c r="H237" s="56" t="n">
        <f aca="false">IF(B237=1,G237*Inputs!$C$9,0)</f>
        <v>0</v>
      </c>
      <c r="I237" s="56" t="n">
        <f aca="false">I236+G237</f>
        <v>120000</v>
      </c>
      <c r="J237" s="56" t="n">
        <f aca="false">(F237+G237+H237)*((1+D237)^(1/12)-1)</f>
        <v>20.4101331966661</v>
      </c>
      <c r="K237" s="56" t="n">
        <f aca="false">(F237+G237+H237+J237)*(Inputs!$C$14+IF(B237&lt;=10,Inputs!$C$12,Inputs!$C$13))/12</f>
        <v>1.59631306172048</v>
      </c>
      <c r="L237" s="56" t="n">
        <f aca="false">IF(OR(E237=1,A237&lt;=Inputs!$C$15),0,MAX(Inputs!$C$8*I237-(F237+G237+H237+J237-K237),0))</f>
        <v>118008.970189621</v>
      </c>
      <c r="M237" s="56" t="n">
        <f aca="false">L237*INDEX(Rates!$B$2:$C$101,C237+1,IF(Inputs!$C$5="Male",1,2))/1000/12*Inputs!$C$16</f>
        <v>2084.23509516569</v>
      </c>
      <c r="N237" s="56" t="n">
        <f aca="false">IF($V$1=1,MAX(F237+G237+H237+J237-K237-M237,0)*Inputs!$C$22/12,0)</f>
        <v>7.37863143475699</v>
      </c>
      <c r="O237" s="56" t="n">
        <f aca="false">IF(AND(MOD(A237,12)=0,B237&gt;=Inputs!$C$18),MAX(F237+G237+H237+J237-K237-M237-N237,0)*Inputs!$C$17,0)</f>
        <v>0</v>
      </c>
      <c r="P237" s="56" t="n">
        <f aca="false">F237+G237+H237+J237-K237-M237-N237+O237</f>
        <v>1099.41608377879</v>
      </c>
      <c r="Q237" s="56" t="n">
        <f aca="false">IF(OR(E237=1,P237&lt;=0),0,P237)</f>
        <v>1099.41608377879</v>
      </c>
      <c r="R237" s="15" t="n">
        <f aca="false">IF(OR(E237=1,AND(P237&lt;=0,I237&gt;0)),1,0)</f>
        <v>0</v>
      </c>
      <c r="S237" s="15" t="n">
        <f aca="false">IF(L237&gt;0,1,0)</f>
        <v>1</v>
      </c>
    </row>
    <row r="238" customFormat="false" ht="15" hidden="false" customHeight="false" outlineLevel="0" collapsed="false">
      <c r="A238" s="15" t="n">
        <v>237</v>
      </c>
      <c r="B238" s="15" t="n">
        <f aca="false">INT((A238-1)/12)+1</f>
        <v>20</v>
      </c>
      <c r="C238" s="15" t="n">
        <f aca="false">MIN(Inputs!$C$4+B238-1,99)</f>
        <v>93</v>
      </c>
      <c r="D238" s="55" t="n">
        <f aca="false">Inputs!$C$31</f>
        <v>0.08</v>
      </c>
      <c r="E238" s="15" t="n">
        <f aca="false">R237</f>
        <v>0</v>
      </c>
      <c r="F238" s="56" t="n">
        <f aca="false">Q237</f>
        <v>1099.41608377879</v>
      </c>
      <c r="G238" s="56" t="n">
        <f aca="false">IF(AND(MOD(A238-1,12)=0,B238&lt;=Inputs!$C$7,E238=0),Inputs!$C$6,0)</f>
        <v>0</v>
      </c>
      <c r="H238" s="56" t="n">
        <f aca="false">IF(B238=1,G238*Inputs!$C$9,0)</f>
        <v>0</v>
      </c>
      <c r="I238" s="56" t="n">
        <f aca="false">I237+G238</f>
        <v>120000</v>
      </c>
      <c r="J238" s="56" t="n">
        <f aca="false">(F238+G238+H238)*((1+D238)^(1/12)-1)</f>
        <v>7.0736761864548</v>
      </c>
      <c r="K238" s="56" t="n">
        <f aca="false">(F238+G238+H238+J238)*(Inputs!$C$14+IF(B238&lt;=10,Inputs!$C$12,Inputs!$C$13))/12</f>
        <v>0.553244879982623</v>
      </c>
      <c r="L238" s="56" t="n">
        <f aca="false">IF(OR(E238=1,A238&lt;=Inputs!$C$15),0,MAX(Inputs!$C$8*I238-(F238+G238+H238+J238-K238),0))</f>
        <v>120094.063484915</v>
      </c>
      <c r="M238" s="56" t="n">
        <f aca="false">L238*INDEX(Rates!$B$2:$C$101,C238+1,IF(Inputs!$C$5="Male",1,2))/1000/12*Inputs!$C$16</f>
        <v>2121.06131791607</v>
      </c>
      <c r="N238" s="56" t="n">
        <f aca="false">IF($V$1=1,MAX(F238+G238+H238+J238-K238-M238,0)*Inputs!$C$22/12,0)</f>
        <v>0</v>
      </c>
      <c r="O238" s="56" t="n">
        <f aca="false">IF(AND(MOD(A238,12)=0,B238&gt;=Inputs!$C$18),MAX(F238+G238+H238+J238-K238-M238-N238,0)*Inputs!$C$17,0)</f>
        <v>0</v>
      </c>
      <c r="P238" s="56" t="n">
        <f aca="false">F238+G238+H238+J238-K238-M238-N238+O238</f>
        <v>-1015.1248028308</v>
      </c>
      <c r="Q238" s="56" t="n">
        <f aca="false">IF(OR(E238=1,P238&lt;=0),0,P238)</f>
        <v>0</v>
      </c>
      <c r="R238" s="15" t="n">
        <f aca="false">IF(OR(E238=1,AND(P238&lt;=0,I238&gt;0)),1,0)</f>
        <v>1</v>
      </c>
      <c r="S238" s="15" t="n">
        <f aca="false">IF(L238&gt;0,1,0)</f>
        <v>1</v>
      </c>
    </row>
    <row r="239" customFormat="false" ht="15" hidden="false" customHeight="false" outlineLevel="0" collapsed="false">
      <c r="A239" s="15" t="n">
        <v>238</v>
      </c>
      <c r="B239" s="15" t="n">
        <f aca="false">INT((A239-1)/12)+1</f>
        <v>20</v>
      </c>
      <c r="C239" s="15" t="n">
        <f aca="false">MIN(Inputs!$C$4+B239-1,99)</f>
        <v>93</v>
      </c>
      <c r="D239" s="55" t="n">
        <f aca="false">Inputs!$C$31</f>
        <v>0.08</v>
      </c>
      <c r="E239" s="15" t="n">
        <f aca="false">R238</f>
        <v>1</v>
      </c>
      <c r="F239" s="56" t="n">
        <f aca="false">Q238</f>
        <v>0</v>
      </c>
      <c r="G239" s="56" t="n">
        <f aca="false">IF(AND(MOD(A239-1,12)=0,B239&lt;=Inputs!$C$7,E239=0),Inputs!$C$6,0)</f>
        <v>0</v>
      </c>
      <c r="H239" s="56" t="n">
        <f aca="false">IF(B239=1,G239*Inputs!$C$9,0)</f>
        <v>0</v>
      </c>
      <c r="I239" s="56" t="n">
        <f aca="false">I238+G239</f>
        <v>120000</v>
      </c>
      <c r="J239" s="56" t="n">
        <f aca="false">(F239+G239+H239)*((1+D239)^(1/12)-1)</f>
        <v>0</v>
      </c>
      <c r="K239" s="56" t="n">
        <f aca="false">(F239+G239+H239+J239)*(Inputs!$C$14+IF(B239&lt;=10,Inputs!$C$12,Inputs!$C$13))/12</f>
        <v>0</v>
      </c>
      <c r="L239" s="56" t="n">
        <f aca="false">IF(OR(E239=1,A239&lt;=Inputs!$C$15),0,MAX(Inputs!$C$8*I239-(F239+G239+H239+J239-K239),0))</f>
        <v>0</v>
      </c>
      <c r="M239" s="56" t="n">
        <f aca="false">L239*INDEX(Rates!$B$2:$C$101,C239+1,IF(Inputs!$C$5="Male",1,2))/1000/12*Inputs!$C$16</f>
        <v>0</v>
      </c>
      <c r="N239" s="56" t="n">
        <f aca="false">IF($V$1=1,MAX(F239+G239+H239+J239-K239-M239,0)*Inputs!$C$22/12,0)</f>
        <v>0</v>
      </c>
      <c r="O239" s="56" t="n">
        <f aca="false">IF(AND(MOD(A239,12)=0,B239&gt;=Inputs!$C$18),MAX(F239+G239+H239+J239-K239-M239-N239,0)*Inputs!$C$17,0)</f>
        <v>0</v>
      </c>
      <c r="P239" s="56" t="n">
        <f aca="false">F239+G239+H239+J239-K239-M239-N239+O239</f>
        <v>0</v>
      </c>
      <c r="Q239" s="56" t="n">
        <f aca="false">IF(OR(E239=1,P239&lt;=0),0,P239)</f>
        <v>0</v>
      </c>
      <c r="R239" s="15" t="n">
        <f aca="false">IF(OR(E239=1,AND(P239&lt;=0,I239&gt;0)),1,0)</f>
        <v>1</v>
      </c>
      <c r="S239" s="15" t="n">
        <f aca="false">IF(L239&gt;0,1,0)</f>
        <v>0</v>
      </c>
    </row>
    <row r="240" customFormat="false" ht="15" hidden="false" customHeight="false" outlineLevel="0" collapsed="false">
      <c r="A240" s="15" t="n">
        <v>239</v>
      </c>
      <c r="B240" s="15" t="n">
        <f aca="false">INT((A240-1)/12)+1</f>
        <v>20</v>
      </c>
      <c r="C240" s="15" t="n">
        <f aca="false">MIN(Inputs!$C$4+B240-1,99)</f>
        <v>93</v>
      </c>
      <c r="D240" s="55" t="n">
        <f aca="false">Inputs!$C$31</f>
        <v>0.08</v>
      </c>
      <c r="E240" s="15" t="n">
        <f aca="false">R239</f>
        <v>1</v>
      </c>
      <c r="F240" s="56" t="n">
        <f aca="false">Q239</f>
        <v>0</v>
      </c>
      <c r="G240" s="56" t="n">
        <f aca="false">IF(AND(MOD(A240-1,12)=0,B240&lt;=Inputs!$C$7,E240=0),Inputs!$C$6,0)</f>
        <v>0</v>
      </c>
      <c r="H240" s="56" t="n">
        <f aca="false">IF(B240=1,G240*Inputs!$C$9,0)</f>
        <v>0</v>
      </c>
      <c r="I240" s="56" t="n">
        <f aca="false">I239+G240</f>
        <v>120000</v>
      </c>
      <c r="J240" s="56" t="n">
        <f aca="false">(F240+G240+H240)*((1+D240)^(1/12)-1)</f>
        <v>0</v>
      </c>
      <c r="K240" s="56" t="n">
        <f aca="false">(F240+G240+H240+J240)*(Inputs!$C$14+IF(B240&lt;=10,Inputs!$C$12,Inputs!$C$13))/12</f>
        <v>0</v>
      </c>
      <c r="L240" s="56" t="n">
        <f aca="false">IF(OR(E240=1,A240&lt;=Inputs!$C$15),0,MAX(Inputs!$C$8*I240-(F240+G240+H240+J240-K240),0))</f>
        <v>0</v>
      </c>
      <c r="M240" s="56" t="n">
        <f aca="false">L240*INDEX(Rates!$B$2:$C$101,C240+1,IF(Inputs!$C$5="Male",1,2))/1000/12*Inputs!$C$16</f>
        <v>0</v>
      </c>
      <c r="N240" s="56" t="n">
        <f aca="false">IF($V$1=1,MAX(F240+G240+H240+J240-K240-M240,0)*Inputs!$C$22/12,0)</f>
        <v>0</v>
      </c>
      <c r="O240" s="56" t="n">
        <f aca="false">IF(AND(MOD(A240,12)=0,B240&gt;=Inputs!$C$18),MAX(F240+G240+H240+J240-K240-M240-N240,0)*Inputs!$C$17,0)</f>
        <v>0</v>
      </c>
      <c r="P240" s="56" t="n">
        <f aca="false">F240+G240+H240+J240-K240-M240-N240+O240</f>
        <v>0</v>
      </c>
      <c r="Q240" s="56" t="n">
        <f aca="false">IF(OR(E240=1,P240&lt;=0),0,P240)</f>
        <v>0</v>
      </c>
      <c r="R240" s="15" t="n">
        <f aca="false">IF(OR(E240=1,AND(P240&lt;=0,I240&gt;0)),1,0)</f>
        <v>1</v>
      </c>
      <c r="S240" s="15" t="n">
        <f aca="false">IF(L240&gt;0,1,0)</f>
        <v>0</v>
      </c>
    </row>
    <row r="241" customFormat="false" ht="15" hidden="false" customHeight="false" outlineLevel="0" collapsed="false">
      <c r="A241" s="15" t="n">
        <v>240</v>
      </c>
      <c r="B241" s="15" t="n">
        <f aca="false">INT((A241-1)/12)+1</f>
        <v>20</v>
      </c>
      <c r="C241" s="15" t="n">
        <f aca="false">MIN(Inputs!$C$4+B241-1,99)</f>
        <v>93</v>
      </c>
      <c r="D241" s="55" t="n">
        <f aca="false">Inputs!$C$31</f>
        <v>0.08</v>
      </c>
      <c r="E241" s="15" t="n">
        <f aca="false">R240</f>
        <v>1</v>
      </c>
      <c r="F241" s="56" t="n">
        <f aca="false">Q240</f>
        <v>0</v>
      </c>
      <c r="G241" s="56" t="n">
        <f aca="false">IF(AND(MOD(A241-1,12)=0,B241&lt;=Inputs!$C$7,E241=0),Inputs!$C$6,0)</f>
        <v>0</v>
      </c>
      <c r="H241" s="56" t="n">
        <f aca="false">IF(B241=1,G241*Inputs!$C$9,0)</f>
        <v>0</v>
      </c>
      <c r="I241" s="56" t="n">
        <f aca="false">I240+G241</f>
        <v>120000</v>
      </c>
      <c r="J241" s="56" t="n">
        <f aca="false">(F241+G241+H241)*((1+D241)^(1/12)-1)</f>
        <v>0</v>
      </c>
      <c r="K241" s="56" t="n">
        <f aca="false">(F241+G241+H241+J241)*(Inputs!$C$14+IF(B241&lt;=10,Inputs!$C$12,Inputs!$C$13))/12</f>
        <v>0</v>
      </c>
      <c r="L241" s="56" t="n">
        <f aca="false">IF(OR(E241=1,A241&lt;=Inputs!$C$15),0,MAX(Inputs!$C$8*I241-(F241+G241+H241+J241-K241),0))</f>
        <v>0</v>
      </c>
      <c r="M241" s="56" t="n">
        <f aca="false">L241*INDEX(Rates!$B$2:$C$101,C241+1,IF(Inputs!$C$5="Male",1,2))/1000/12*Inputs!$C$16</f>
        <v>0</v>
      </c>
      <c r="N241" s="56" t="n">
        <f aca="false">IF($V$1=1,MAX(F241+G241+H241+J241-K241-M241,0)*Inputs!$C$22/12,0)</f>
        <v>0</v>
      </c>
      <c r="O241" s="56" t="n">
        <f aca="false">IF(AND(MOD(A241,12)=0,B241&gt;=Inputs!$C$18),MAX(F241+G241+H241+J241-K241-M241-N241,0)*Inputs!$C$17,0)</f>
        <v>0</v>
      </c>
      <c r="P241" s="56" t="n">
        <f aca="false">F241+G241+H241+J241-K241-M241-N241+O241</f>
        <v>0</v>
      </c>
      <c r="Q241" s="56" t="n">
        <f aca="false">IF(OR(E241=1,P241&lt;=0),0,P241)</f>
        <v>0</v>
      </c>
      <c r="R241" s="15" t="n">
        <f aca="false">IF(OR(E241=1,AND(P241&lt;=0,I241&gt;0)),1,0)</f>
        <v>1</v>
      </c>
      <c r="S241" s="15" t="n">
        <f aca="false">IF(L241&gt;0,1,0)</f>
        <v>0</v>
      </c>
    </row>
    <row r="242" customFormat="false" ht="15" hidden="false" customHeight="false" outlineLevel="0" collapsed="false">
      <c r="A242" s="15" t="n">
        <v>241</v>
      </c>
      <c r="B242" s="15" t="n">
        <f aca="false">INT((A242-1)/12)+1</f>
        <v>21</v>
      </c>
      <c r="C242" s="15" t="n">
        <f aca="false">MIN(Inputs!$C$4+B242-1,99)</f>
        <v>94</v>
      </c>
      <c r="D242" s="55" t="n">
        <f aca="false">Inputs!$C$31</f>
        <v>0.08</v>
      </c>
      <c r="E242" s="15" t="n">
        <f aca="false">R241</f>
        <v>1</v>
      </c>
      <c r="F242" s="56" t="n">
        <f aca="false">Q241</f>
        <v>0</v>
      </c>
      <c r="G242" s="56" t="n">
        <f aca="false">IF(AND(MOD(A242-1,12)=0,B242&lt;=Inputs!$C$7,E242=0),Inputs!$C$6,0)</f>
        <v>0</v>
      </c>
      <c r="H242" s="56" t="n">
        <f aca="false">IF(B242=1,G242*Inputs!$C$9,0)</f>
        <v>0</v>
      </c>
      <c r="I242" s="56" t="n">
        <f aca="false">I241+G242</f>
        <v>120000</v>
      </c>
      <c r="J242" s="56" t="n">
        <f aca="false">(F242+G242+H242)*((1+D242)^(1/12)-1)</f>
        <v>0</v>
      </c>
      <c r="K242" s="56" t="n">
        <f aca="false">(F242+G242+H242+J242)*(Inputs!$C$14+IF(B242&lt;=10,Inputs!$C$12,Inputs!$C$13))/12</f>
        <v>0</v>
      </c>
      <c r="L242" s="56" t="n">
        <f aca="false">IF(OR(E242=1,A242&lt;=Inputs!$C$15),0,MAX(Inputs!$C$8*I242-(F242+G242+H242+J242-K242),0))</f>
        <v>0</v>
      </c>
      <c r="M242" s="56" t="n">
        <f aca="false">L242*INDEX(Rates!$B$2:$C$101,C242+1,IF(Inputs!$C$5="Male",1,2))/1000/12*Inputs!$C$16</f>
        <v>0</v>
      </c>
      <c r="N242" s="56" t="n">
        <f aca="false">IF($V$1=1,MAX(F242+G242+H242+J242-K242-M242,0)*Inputs!$C$22/12,0)</f>
        <v>0</v>
      </c>
      <c r="O242" s="56" t="n">
        <f aca="false">IF(AND(MOD(A242,12)=0,B242&gt;=Inputs!$C$18),MAX(F242+G242+H242+J242-K242-M242-N242,0)*Inputs!$C$17,0)</f>
        <v>0</v>
      </c>
      <c r="P242" s="56" t="n">
        <f aca="false">F242+G242+H242+J242-K242-M242-N242+O242</f>
        <v>0</v>
      </c>
      <c r="Q242" s="56" t="n">
        <f aca="false">IF(OR(E242=1,P242&lt;=0),0,P242)</f>
        <v>0</v>
      </c>
      <c r="R242" s="15" t="n">
        <f aca="false">IF(OR(E242=1,AND(P242&lt;=0,I242&gt;0)),1,0)</f>
        <v>1</v>
      </c>
      <c r="S242" s="15" t="n">
        <f aca="false">IF(L242&gt;0,1,0)</f>
        <v>0</v>
      </c>
    </row>
    <row r="243" customFormat="false" ht="15" hidden="false" customHeight="false" outlineLevel="0" collapsed="false">
      <c r="A243" s="15" t="n">
        <v>242</v>
      </c>
      <c r="B243" s="15" t="n">
        <f aca="false">INT((A243-1)/12)+1</f>
        <v>21</v>
      </c>
      <c r="C243" s="15" t="n">
        <f aca="false">MIN(Inputs!$C$4+B243-1,99)</f>
        <v>94</v>
      </c>
      <c r="D243" s="55" t="n">
        <f aca="false">Inputs!$C$31</f>
        <v>0.08</v>
      </c>
      <c r="E243" s="15" t="n">
        <f aca="false">R242</f>
        <v>1</v>
      </c>
      <c r="F243" s="56" t="n">
        <f aca="false">Q242</f>
        <v>0</v>
      </c>
      <c r="G243" s="56" t="n">
        <f aca="false">IF(AND(MOD(A243-1,12)=0,B243&lt;=Inputs!$C$7,E243=0),Inputs!$C$6,0)</f>
        <v>0</v>
      </c>
      <c r="H243" s="56" t="n">
        <f aca="false">IF(B243=1,G243*Inputs!$C$9,0)</f>
        <v>0</v>
      </c>
      <c r="I243" s="56" t="n">
        <f aca="false">I242+G243</f>
        <v>120000</v>
      </c>
      <c r="J243" s="56" t="n">
        <f aca="false">(F243+G243+H243)*((1+D243)^(1/12)-1)</f>
        <v>0</v>
      </c>
      <c r="K243" s="56" t="n">
        <f aca="false">(F243+G243+H243+J243)*(Inputs!$C$14+IF(B243&lt;=10,Inputs!$C$12,Inputs!$C$13))/12</f>
        <v>0</v>
      </c>
      <c r="L243" s="56" t="n">
        <f aca="false">IF(OR(E243=1,A243&lt;=Inputs!$C$15),0,MAX(Inputs!$C$8*I243-(F243+G243+H243+J243-K243),0))</f>
        <v>0</v>
      </c>
      <c r="M243" s="56" t="n">
        <f aca="false">L243*INDEX(Rates!$B$2:$C$101,C243+1,IF(Inputs!$C$5="Male",1,2))/1000/12*Inputs!$C$16</f>
        <v>0</v>
      </c>
      <c r="N243" s="56" t="n">
        <f aca="false">IF($V$1=1,MAX(F243+G243+H243+J243-K243-M243,0)*Inputs!$C$22/12,0)</f>
        <v>0</v>
      </c>
      <c r="O243" s="56" t="n">
        <f aca="false">IF(AND(MOD(A243,12)=0,B243&gt;=Inputs!$C$18),MAX(F243+G243+H243+J243-K243-M243-N243,0)*Inputs!$C$17,0)</f>
        <v>0</v>
      </c>
      <c r="P243" s="56" t="n">
        <f aca="false">F243+G243+H243+J243-K243-M243-N243+O243</f>
        <v>0</v>
      </c>
      <c r="Q243" s="56" t="n">
        <f aca="false">IF(OR(E243=1,P243&lt;=0),0,P243)</f>
        <v>0</v>
      </c>
      <c r="R243" s="15" t="n">
        <f aca="false">IF(OR(E243=1,AND(P243&lt;=0,I243&gt;0)),1,0)</f>
        <v>1</v>
      </c>
      <c r="S243" s="15" t="n">
        <f aca="false">IF(L243&gt;0,1,0)</f>
        <v>0</v>
      </c>
    </row>
    <row r="244" customFormat="false" ht="15" hidden="false" customHeight="false" outlineLevel="0" collapsed="false">
      <c r="A244" s="15" t="n">
        <v>243</v>
      </c>
      <c r="B244" s="15" t="n">
        <f aca="false">INT((A244-1)/12)+1</f>
        <v>21</v>
      </c>
      <c r="C244" s="15" t="n">
        <f aca="false">MIN(Inputs!$C$4+B244-1,99)</f>
        <v>94</v>
      </c>
      <c r="D244" s="55" t="n">
        <f aca="false">Inputs!$C$31</f>
        <v>0.08</v>
      </c>
      <c r="E244" s="15" t="n">
        <f aca="false">R243</f>
        <v>1</v>
      </c>
      <c r="F244" s="56" t="n">
        <f aca="false">Q243</f>
        <v>0</v>
      </c>
      <c r="G244" s="56" t="n">
        <f aca="false">IF(AND(MOD(A244-1,12)=0,B244&lt;=Inputs!$C$7,E244=0),Inputs!$C$6,0)</f>
        <v>0</v>
      </c>
      <c r="H244" s="56" t="n">
        <f aca="false">IF(B244=1,G244*Inputs!$C$9,0)</f>
        <v>0</v>
      </c>
      <c r="I244" s="56" t="n">
        <f aca="false">I243+G244</f>
        <v>120000</v>
      </c>
      <c r="J244" s="56" t="n">
        <f aca="false">(F244+G244+H244)*((1+D244)^(1/12)-1)</f>
        <v>0</v>
      </c>
      <c r="K244" s="56" t="n">
        <f aca="false">(F244+G244+H244+J244)*(Inputs!$C$14+IF(B244&lt;=10,Inputs!$C$12,Inputs!$C$13))/12</f>
        <v>0</v>
      </c>
      <c r="L244" s="56" t="n">
        <f aca="false">IF(OR(E244=1,A244&lt;=Inputs!$C$15),0,MAX(Inputs!$C$8*I244-(F244+G244+H244+J244-K244),0))</f>
        <v>0</v>
      </c>
      <c r="M244" s="56" t="n">
        <f aca="false">L244*INDEX(Rates!$B$2:$C$101,C244+1,IF(Inputs!$C$5="Male",1,2))/1000/12*Inputs!$C$16</f>
        <v>0</v>
      </c>
      <c r="N244" s="56" t="n">
        <f aca="false">IF($V$1=1,MAX(F244+G244+H244+J244-K244-M244,0)*Inputs!$C$22/12,0)</f>
        <v>0</v>
      </c>
      <c r="O244" s="56" t="n">
        <f aca="false">IF(AND(MOD(A244,12)=0,B244&gt;=Inputs!$C$18),MAX(F244+G244+H244+J244-K244-M244-N244,0)*Inputs!$C$17,0)</f>
        <v>0</v>
      </c>
      <c r="P244" s="56" t="n">
        <f aca="false">F244+G244+H244+J244-K244-M244-N244+O244</f>
        <v>0</v>
      </c>
      <c r="Q244" s="56" t="n">
        <f aca="false">IF(OR(E244=1,P244&lt;=0),0,P244)</f>
        <v>0</v>
      </c>
      <c r="R244" s="15" t="n">
        <f aca="false">IF(OR(E244=1,AND(P244&lt;=0,I244&gt;0)),1,0)</f>
        <v>1</v>
      </c>
      <c r="S244" s="15" t="n">
        <f aca="false">IF(L244&gt;0,1,0)</f>
        <v>0</v>
      </c>
    </row>
    <row r="245" customFormat="false" ht="15" hidden="false" customHeight="false" outlineLevel="0" collapsed="false">
      <c r="A245" s="15" t="n">
        <v>244</v>
      </c>
      <c r="B245" s="15" t="n">
        <f aca="false">INT((A245-1)/12)+1</f>
        <v>21</v>
      </c>
      <c r="C245" s="15" t="n">
        <f aca="false">MIN(Inputs!$C$4+B245-1,99)</f>
        <v>94</v>
      </c>
      <c r="D245" s="55" t="n">
        <f aca="false">Inputs!$C$31</f>
        <v>0.08</v>
      </c>
      <c r="E245" s="15" t="n">
        <f aca="false">R244</f>
        <v>1</v>
      </c>
      <c r="F245" s="56" t="n">
        <f aca="false">Q244</f>
        <v>0</v>
      </c>
      <c r="G245" s="56" t="n">
        <f aca="false">IF(AND(MOD(A245-1,12)=0,B245&lt;=Inputs!$C$7,E245=0),Inputs!$C$6,0)</f>
        <v>0</v>
      </c>
      <c r="H245" s="56" t="n">
        <f aca="false">IF(B245=1,G245*Inputs!$C$9,0)</f>
        <v>0</v>
      </c>
      <c r="I245" s="56" t="n">
        <f aca="false">I244+G245</f>
        <v>120000</v>
      </c>
      <c r="J245" s="56" t="n">
        <f aca="false">(F245+G245+H245)*((1+D245)^(1/12)-1)</f>
        <v>0</v>
      </c>
      <c r="K245" s="56" t="n">
        <f aca="false">(F245+G245+H245+J245)*(Inputs!$C$14+IF(B245&lt;=10,Inputs!$C$12,Inputs!$C$13))/12</f>
        <v>0</v>
      </c>
      <c r="L245" s="56" t="n">
        <f aca="false">IF(OR(E245=1,A245&lt;=Inputs!$C$15),0,MAX(Inputs!$C$8*I245-(F245+G245+H245+J245-K245),0))</f>
        <v>0</v>
      </c>
      <c r="M245" s="56" t="n">
        <f aca="false">L245*INDEX(Rates!$B$2:$C$101,C245+1,IF(Inputs!$C$5="Male",1,2))/1000/12*Inputs!$C$16</f>
        <v>0</v>
      </c>
      <c r="N245" s="56" t="n">
        <f aca="false">IF($V$1=1,MAX(F245+G245+H245+J245-K245-M245,0)*Inputs!$C$22/12,0)</f>
        <v>0</v>
      </c>
      <c r="O245" s="56" t="n">
        <f aca="false">IF(AND(MOD(A245,12)=0,B245&gt;=Inputs!$C$18),MAX(F245+G245+H245+J245-K245-M245-N245,0)*Inputs!$C$17,0)</f>
        <v>0</v>
      </c>
      <c r="P245" s="56" t="n">
        <f aca="false">F245+G245+H245+J245-K245-M245-N245+O245</f>
        <v>0</v>
      </c>
      <c r="Q245" s="56" t="n">
        <f aca="false">IF(OR(E245=1,P245&lt;=0),0,P245)</f>
        <v>0</v>
      </c>
      <c r="R245" s="15" t="n">
        <f aca="false">IF(OR(E245=1,AND(P245&lt;=0,I245&gt;0)),1,0)</f>
        <v>1</v>
      </c>
      <c r="S245" s="15" t="n">
        <f aca="false">IF(L245&gt;0,1,0)</f>
        <v>0</v>
      </c>
    </row>
    <row r="246" customFormat="false" ht="15" hidden="false" customHeight="false" outlineLevel="0" collapsed="false">
      <c r="A246" s="15" t="n">
        <v>245</v>
      </c>
      <c r="B246" s="15" t="n">
        <f aca="false">INT((A246-1)/12)+1</f>
        <v>21</v>
      </c>
      <c r="C246" s="15" t="n">
        <f aca="false">MIN(Inputs!$C$4+B246-1,99)</f>
        <v>94</v>
      </c>
      <c r="D246" s="55" t="n">
        <f aca="false">Inputs!$C$31</f>
        <v>0.08</v>
      </c>
      <c r="E246" s="15" t="n">
        <f aca="false">R245</f>
        <v>1</v>
      </c>
      <c r="F246" s="56" t="n">
        <f aca="false">Q245</f>
        <v>0</v>
      </c>
      <c r="G246" s="56" t="n">
        <f aca="false">IF(AND(MOD(A246-1,12)=0,B246&lt;=Inputs!$C$7,E246=0),Inputs!$C$6,0)</f>
        <v>0</v>
      </c>
      <c r="H246" s="56" t="n">
        <f aca="false">IF(B246=1,G246*Inputs!$C$9,0)</f>
        <v>0</v>
      </c>
      <c r="I246" s="56" t="n">
        <f aca="false">I245+G246</f>
        <v>120000</v>
      </c>
      <c r="J246" s="56" t="n">
        <f aca="false">(F246+G246+H246)*((1+D246)^(1/12)-1)</f>
        <v>0</v>
      </c>
      <c r="K246" s="56" t="n">
        <f aca="false">(F246+G246+H246+J246)*(Inputs!$C$14+IF(B246&lt;=10,Inputs!$C$12,Inputs!$C$13))/12</f>
        <v>0</v>
      </c>
      <c r="L246" s="56" t="n">
        <f aca="false">IF(OR(E246=1,A246&lt;=Inputs!$C$15),0,MAX(Inputs!$C$8*I246-(F246+G246+H246+J246-K246),0))</f>
        <v>0</v>
      </c>
      <c r="M246" s="56" t="n">
        <f aca="false">L246*INDEX(Rates!$B$2:$C$101,C246+1,IF(Inputs!$C$5="Male",1,2))/1000/12*Inputs!$C$16</f>
        <v>0</v>
      </c>
      <c r="N246" s="56" t="n">
        <f aca="false">IF($V$1=1,MAX(F246+G246+H246+J246-K246-M246,0)*Inputs!$C$22/12,0)</f>
        <v>0</v>
      </c>
      <c r="O246" s="56" t="n">
        <f aca="false">IF(AND(MOD(A246,12)=0,B246&gt;=Inputs!$C$18),MAX(F246+G246+H246+J246-K246-M246-N246,0)*Inputs!$C$17,0)</f>
        <v>0</v>
      </c>
      <c r="P246" s="56" t="n">
        <f aca="false">F246+G246+H246+J246-K246-M246-N246+O246</f>
        <v>0</v>
      </c>
      <c r="Q246" s="56" t="n">
        <f aca="false">IF(OR(E246=1,P246&lt;=0),0,P246)</f>
        <v>0</v>
      </c>
      <c r="R246" s="15" t="n">
        <f aca="false">IF(OR(E246=1,AND(P246&lt;=0,I246&gt;0)),1,0)</f>
        <v>1</v>
      </c>
      <c r="S246" s="15" t="n">
        <f aca="false">IF(L246&gt;0,1,0)</f>
        <v>0</v>
      </c>
    </row>
    <row r="247" customFormat="false" ht="15" hidden="false" customHeight="false" outlineLevel="0" collapsed="false">
      <c r="A247" s="15" t="n">
        <v>246</v>
      </c>
      <c r="B247" s="15" t="n">
        <f aca="false">INT((A247-1)/12)+1</f>
        <v>21</v>
      </c>
      <c r="C247" s="15" t="n">
        <f aca="false">MIN(Inputs!$C$4+B247-1,99)</f>
        <v>94</v>
      </c>
      <c r="D247" s="55" t="n">
        <f aca="false">Inputs!$C$31</f>
        <v>0.08</v>
      </c>
      <c r="E247" s="15" t="n">
        <f aca="false">R246</f>
        <v>1</v>
      </c>
      <c r="F247" s="56" t="n">
        <f aca="false">Q246</f>
        <v>0</v>
      </c>
      <c r="G247" s="56" t="n">
        <f aca="false">IF(AND(MOD(A247-1,12)=0,B247&lt;=Inputs!$C$7,E247=0),Inputs!$C$6,0)</f>
        <v>0</v>
      </c>
      <c r="H247" s="56" t="n">
        <f aca="false">IF(B247=1,G247*Inputs!$C$9,0)</f>
        <v>0</v>
      </c>
      <c r="I247" s="56" t="n">
        <f aca="false">I246+G247</f>
        <v>120000</v>
      </c>
      <c r="J247" s="56" t="n">
        <f aca="false">(F247+G247+H247)*((1+D247)^(1/12)-1)</f>
        <v>0</v>
      </c>
      <c r="K247" s="56" t="n">
        <f aca="false">(F247+G247+H247+J247)*(Inputs!$C$14+IF(B247&lt;=10,Inputs!$C$12,Inputs!$C$13))/12</f>
        <v>0</v>
      </c>
      <c r="L247" s="56" t="n">
        <f aca="false">IF(OR(E247=1,A247&lt;=Inputs!$C$15),0,MAX(Inputs!$C$8*I247-(F247+G247+H247+J247-K247),0))</f>
        <v>0</v>
      </c>
      <c r="M247" s="56" t="n">
        <f aca="false">L247*INDEX(Rates!$B$2:$C$101,C247+1,IF(Inputs!$C$5="Male",1,2))/1000/12*Inputs!$C$16</f>
        <v>0</v>
      </c>
      <c r="N247" s="56" t="n">
        <f aca="false">IF($V$1=1,MAX(F247+G247+H247+J247-K247-M247,0)*Inputs!$C$22/12,0)</f>
        <v>0</v>
      </c>
      <c r="O247" s="56" t="n">
        <f aca="false">IF(AND(MOD(A247,12)=0,B247&gt;=Inputs!$C$18),MAX(F247+G247+H247+J247-K247-M247-N247,0)*Inputs!$C$17,0)</f>
        <v>0</v>
      </c>
      <c r="P247" s="56" t="n">
        <f aca="false">F247+G247+H247+J247-K247-M247-N247+O247</f>
        <v>0</v>
      </c>
      <c r="Q247" s="56" t="n">
        <f aca="false">IF(OR(E247=1,P247&lt;=0),0,P247)</f>
        <v>0</v>
      </c>
      <c r="R247" s="15" t="n">
        <f aca="false">IF(OR(E247=1,AND(P247&lt;=0,I247&gt;0)),1,0)</f>
        <v>1</v>
      </c>
      <c r="S247" s="15" t="n">
        <f aca="false">IF(L247&gt;0,1,0)</f>
        <v>0</v>
      </c>
    </row>
    <row r="248" customFormat="false" ht="15" hidden="false" customHeight="false" outlineLevel="0" collapsed="false">
      <c r="A248" s="15" t="n">
        <v>247</v>
      </c>
      <c r="B248" s="15" t="n">
        <f aca="false">INT((A248-1)/12)+1</f>
        <v>21</v>
      </c>
      <c r="C248" s="15" t="n">
        <f aca="false">MIN(Inputs!$C$4+B248-1,99)</f>
        <v>94</v>
      </c>
      <c r="D248" s="55" t="n">
        <f aca="false">Inputs!$C$31</f>
        <v>0.08</v>
      </c>
      <c r="E248" s="15" t="n">
        <f aca="false">R247</f>
        <v>1</v>
      </c>
      <c r="F248" s="56" t="n">
        <f aca="false">Q247</f>
        <v>0</v>
      </c>
      <c r="G248" s="56" t="n">
        <f aca="false">IF(AND(MOD(A248-1,12)=0,B248&lt;=Inputs!$C$7,E248=0),Inputs!$C$6,0)</f>
        <v>0</v>
      </c>
      <c r="H248" s="56" t="n">
        <f aca="false">IF(B248=1,G248*Inputs!$C$9,0)</f>
        <v>0</v>
      </c>
      <c r="I248" s="56" t="n">
        <f aca="false">I247+G248</f>
        <v>120000</v>
      </c>
      <c r="J248" s="56" t="n">
        <f aca="false">(F248+G248+H248)*((1+D248)^(1/12)-1)</f>
        <v>0</v>
      </c>
      <c r="K248" s="56" t="n">
        <f aca="false">(F248+G248+H248+J248)*(Inputs!$C$14+IF(B248&lt;=10,Inputs!$C$12,Inputs!$C$13))/12</f>
        <v>0</v>
      </c>
      <c r="L248" s="56" t="n">
        <f aca="false">IF(OR(E248=1,A248&lt;=Inputs!$C$15),0,MAX(Inputs!$C$8*I248-(F248+G248+H248+J248-K248),0))</f>
        <v>0</v>
      </c>
      <c r="M248" s="56" t="n">
        <f aca="false">L248*INDEX(Rates!$B$2:$C$101,C248+1,IF(Inputs!$C$5="Male",1,2))/1000/12*Inputs!$C$16</f>
        <v>0</v>
      </c>
      <c r="N248" s="56" t="n">
        <f aca="false">IF($V$1=1,MAX(F248+G248+H248+J248-K248-M248,0)*Inputs!$C$22/12,0)</f>
        <v>0</v>
      </c>
      <c r="O248" s="56" t="n">
        <f aca="false">IF(AND(MOD(A248,12)=0,B248&gt;=Inputs!$C$18),MAX(F248+G248+H248+J248-K248-M248-N248,0)*Inputs!$C$17,0)</f>
        <v>0</v>
      </c>
      <c r="P248" s="56" t="n">
        <f aca="false">F248+G248+H248+J248-K248-M248-N248+O248</f>
        <v>0</v>
      </c>
      <c r="Q248" s="56" t="n">
        <f aca="false">IF(OR(E248=1,P248&lt;=0),0,P248)</f>
        <v>0</v>
      </c>
      <c r="R248" s="15" t="n">
        <f aca="false">IF(OR(E248=1,AND(P248&lt;=0,I248&gt;0)),1,0)</f>
        <v>1</v>
      </c>
      <c r="S248" s="15" t="n">
        <f aca="false">IF(L248&gt;0,1,0)</f>
        <v>0</v>
      </c>
    </row>
    <row r="249" customFormat="false" ht="15" hidden="false" customHeight="false" outlineLevel="0" collapsed="false">
      <c r="A249" s="15" t="n">
        <v>248</v>
      </c>
      <c r="B249" s="15" t="n">
        <f aca="false">INT((A249-1)/12)+1</f>
        <v>21</v>
      </c>
      <c r="C249" s="15" t="n">
        <f aca="false">MIN(Inputs!$C$4+B249-1,99)</f>
        <v>94</v>
      </c>
      <c r="D249" s="55" t="n">
        <f aca="false">Inputs!$C$31</f>
        <v>0.08</v>
      </c>
      <c r="E249" s="15" t="n">
        <f aca="false">R248</f>
        <v>1</v>
      </c>
      <c r="F249" s="56" t="n">
        <f aca="false">Q248</f>
        <v>0</v>
      </c>
      <c r="G249" s="56" t="n">
        <f aca="false">IF(AND(MOD(A249-1,12)=0,B249&lt;=Inputs!$C$7,E249=0),Inputs!$C$6,0)</f>
        <v>0</v>
      </c>
      <c r="H249" s="56" t="n">
        <f aca="false">IF(B249=1,G249*Inputs!$C$9,0)</f>
        <v>0</v>
      </c>
      <c r="I249" s="56" t="n">
        <f aca="false">I248+G249</f>
        <v>120000</v>
      </c>
      <c r="J249" s="56" t="n">
        <f aca="false">(F249+G249+H249)*((1+D249)^(1/12)-1)</f>
        <v>0</v>
      </c>
      <c r="K249" s="56" t="n">
        <f aca="false">(F249+G249+H249+J249)*(Inputs!$C$14+IF(B249&lt;=10,Inputs!$C$12,Inputs!$C$13))/12</f>
        <v>0</v>
      </c>
      <c r="L249" s="56" t="n">
        <f aca="false">IF(OR(E249=1,A249&lt;=Inputs!$C$15),0,MAX(Inputs!$C$8*I249-(F249+G249+H249+J249-K249),0))</f>
        <v>0</v>
      </c>
      <c r="M249" s="56" t="n">
        <f aca="false">L249*INDEX(Rates!$B$2:$C$101,C249+1,IF(Inputs!$C$5="Male",1,2))/1000/12*Inputs!$C$16</f>
        <v>0</v>
      </c>
      <c r="N249" s="56" t="n">
        <f aca="false">IF($V$1=1,MAX(F249+G249+H249+J249-K249-M249,0)*Inputs!$C$22/12,0)</f>
        <v>0</v>
      </c>
      <c r="O249" s="56" t="n">
        <f aca="false">IF(AND(MOD(A249,12)=0,B249&gt;=Inputs!$C$18),MAX(F249+G249+H249+J249-K249-M249-N249,0)*Inputs!$C$17,0)</f>
        <v>0</v>
      </c>
      <c r="P249" s="56" t="n">
        <f aca="false">F249+G249+H249+J249-K249-M249-N249+O249</f>
        <v>0</v>
      </c>
      <c r="Q249" s="56" t="n">
        <f aca="false">IF(OR(E249=1,P249&lt;=0),0,P249)</f>
        <v>0</v>
      </c>
      <c r="R249" s="15" t="n">
        <f aca="false">IF(OR(E249=1,AND(P249&lt;=0,I249&gt;0)),1,0)</f>
        <v>1</v>
      </c>
      <c r="S249" s="15" t="n">
        <f aca="false">IF(L249&gt;0,1,0)</f>
        <v>0</v>
      </c>
    </row>
    <row r="250" customFormat="false" ht="15" hidden="false" customHeight="false" outlineLevel="0" collapsed="false">
      <c r="A250" s="15" t="n">
        <v>249</v>
      </c>
      <c r="B250" s="15" t="n">
        <f aca="false">INT((A250-1)/12)+1</f>
        <v>21</v>
      </c>
      <c r="C250" s="15" t="n">
        <f aca="false">MIN(Inputs!$C$4+B250-1,99)</f>
        <v>94</v>
      </c>
      <c r="D250" s="55" t="n">
        <f aca="false">Inputs!$C$31</f>
        <v>0.08</v>
      </c>
      <c r="E250" s="15" t="n">
        <f aca="false">R249</f>
        <v>1</v>
      </c>
      <c r="F250" s="56" t="n">
        <f aca="false">Q249</f>
        <v>0</v>
      </c>
      <c r="G250" s="56" t="n">
        <f aca="false">IF(AND(MOD(A250-1,12)=0,B250&lt;=Inputs!$C$7,E250=0),Inputs!$C$6,0)</f>
        <v>0</v>
      </c>
      <c r="H250" s="56" t="n">
        <f aca="false">IF(B250=1,G250*Inputs!$C$9,0)</f>
        <v>0</v>
      </c>
      <c r="I250" s="56" t="n">
        <f aca="false">I249+G250</f>
        <v>120000</v>
      </c>
      <c r="J250" s="56" t="n">
        <f aca="false">(F250+G250+H250)*((1+D250)^(1/12)-1)</f>
        <v>0</v>
      </c>
      <c r="K250" s="56" t="n">
        <f aca="false">(F250+G250+H250+J250)*(Inputs!$C$14+IF(B250&lt;=10,Inputs!$C$12,Inputs!$C$13))/12</f>
        <v>0</v>
      </c>
      <c r="L250" s="56" t="n">
        <f aca="false">IF(OR(E250=1,A250&lt;=Inputs!$C$15),0,MAX(Inputs!$C$8*I250-(F250+G250+H250+J250-K250),0))</f>
        <v>0</v>
      </c>
      <c r="M250" s="56" t="n">
        <f aca="false">L250*INDEX(Rates!$B$2:$C$101,C250+1,IF(Inputs!$C$5="Male",1,2))/1000/12*Inputs!$C$16</f>
        <v>0</v>
      </c>
      <c r="N250" s="56" t="n">
        <f aca="false">IF($V$1=1,MAX(F250+G250+H250+J250-K250-M250,0)*Inputs!$C$22/12,0)</f>
        <v>0</v>
      </c>
      <c r="O250" s="56" t="n">
        <f aca="false">IF(AND(MOD(A250,12)=0,B250&gt;=Inputs!$C$18),MAX(F250+G250+H250+J250-K250-M250-N250,0)*Inputs!$C$17,0)</f>
        <v>0</v>
      </c>
      <c r="P250" s="56" t="n">
        <f aca="false">F250+G250+H250+J250-K250-M250-N250+O250</f>
        <v>0</v>
      </c>
      <c r="Q250" s="56" t="n">
        <f aca="false">IF(OR(E250=1,P250&lt;=0),0,P250)</f>
        <v>0</v>
      </c>
      <c r="R250" s="15" t="n">
        <f aca="false">IF(OR(E250=1,AND(P250&lt;=0,I250&gt;0)),1,0)</f>
        <v>1</v>
      </c>
      <c r="S250" s="15" t="n">
        <f aca="false">IF(L250&gt;0,1,0)</f>
        <v>0</v>
      </c>
    </row>
    <row r="251" customFormat="false" ht="15" hidden="false" customHeight="false" outlineLevel="0" collapsed="false">
      <c r="A251" s="15" t="n">
        <v>250</v>
      </c>
      <c r="B251" s="15" t="n">
        <f aca="false">INT((A251-1)/12)+1</f>
        <v>21</v>
      </c>
      <c r="C251" s="15" t="n">
        <f aca="false">MIN(Inputs!$C$4+B251-1,99)</f>
        <v>94</v>
      </c>
      <c r="D251" s="55" t="n">
        <f aca="false">Inputs!$C$31</f>
        <v>0.08</v>
      </c>
      <c r="E251" s="15" t="n">
        <f aca="false">R250</f>
        <v>1</v>
      </c>
      <c r="F251" s="56" t="n">
        <f aca="false">Q250</f>
        <v>0</v>
      </c>
      <c r="G251" s="56" t="n">
        <f aca="false">IF(AND(MOD(A251-1,12)=0,B251&lt;=Inputs!$C$7,E251=0),Inputs!$C$6,0)</f>
        <v>0</v>
      </c>
      <c r="H251" s="56" t="n">
        <f aca="false">IF(B251=1,G251*Inputs!$C$9,0)</f>
        <v>0</v>
      </c>
      <c r="I251" s="56" t="n">
        <f aca="false">I250+G251</f>
        <v>120000</v>
      </c>
      <c r="J251" s="56" t="n">
        <f aca="false">(F251+G251+H251)*((1+D251)^(1/12)-1)</f>
        <v>0</v>
      </c>
      <c r="K251" s="56" t="n">
        <f aca="false">(F251+G251+H251+J251)*(Inputs!$C$14+IF(B251&lt;=10,Inputs!$C$12,Inputs!$C$13))/12</f>
        <v>0</v>
      </c>
      <c r="L251" s="56" t="n">
        <f aca="false">IF(OR(E251=1,A251&lt;=Inputs!$C$15),0,MAX(Inputs!$C$8*I251-(F251+G251+H251+J251-K251),0))</f>
        <v>0</v>
      </c>
      <c r="M251" s="56" t="n">
        <f aca="false">L251*INDEX(Rates!$B$2:$C$101,C251+1,IF(Inputs!$C$5="Male",1,2))/1000/12*Inputs!$C$16</f>
        <v>0</v>
      </c>
      <c r="N251" s="56" t="n">
        <f aca="false">IF($V$1=1,MAX(F251+G251+H251+J251-K251-M251,0)*Inputs!$C$22/12,0)</f>
        <v>0</v>
      </c>
      <c r="O251" s="56" t="n">
        <f aca="false">IF(AND(MOD(A251,12)=0,B251&gt;=Inputs!$C$18),MAX(F251+G251+H251+J251-K251-M251-N251,0)*Inputs!$C$17,0)</f>
        <v>0</v>
      </c>
      <c r="P251" s="56" t="n">
        <f aca="false">F251+G251+H251+J251-K251-M251-N251+O251</f>
        <v>0</v>
      </c>
      <c r="Q251" s="56" t="n">
        <f aca="false">IF(OR(E251=1,P251&lt;=0),0,P251)</f>
        <v>0</v>
      </c>
      <c r="R251" s="15" t="n">
        <f aca="false">IF(OR(E251=1,AND(P251&lt;=0,I251&gt;0)),1,0)</f>
        <v>1</v>
      </c>
      <c r="S251" s="15" t="n">
        <f aca="false">IF(L251&gt;0,1,0)</f>
        <v>0</v>
      </c>
    </row>
    <row r="252" customFormat="false" ht="15" hidden="false" customHeight="false" outlineLevel="0" collapsed="false">
      <c r="A252" s="15" t="n">
        <v>251</v>
      </c>
      <c r="B252" s="15" t="n">
        <f aca="false">INT((A252-1)/12)+1</f>
        <v>21</v>
      </c>
      <c r="C252" s="15" t="n">
        <f aca="false">MIN(Inputs!$C$4+B252-1,99)</f>
        <v>94</v>
      </c>
      <c r="D252" s="55" t="n">
        <f aca="false">Inputs!$C$31</f>
        <v>0.08</v>
      </c>
      <c r="E252" s="15" t="n">
        <f aca="false">R251</f>
        <v>1</v>
      </c>
      <c r="F252" s="56" t="n">
        <f aca="false">Q251</f>
        <v>0</v>
      </c>
      <c r="G252" s="56" t="n">
        <f aca="false">IF(AND(MOD(A252-1,12)=0,B252&lt;=Inputs!$C$7,E252=0),Inputs!$C$6,0)</f>
        <v>0</v>
      </c>
      <c r="H252" s="56" t="n">
        <f aca="false">IF(B252=1,G252*Inputs!$C$9,0)</f>
        <v>0</v>
      </c>
      <c r="I252" s="56" t="n">
        <f aca="false">I251+G252</f>
        <v>120000</v>
      </c>
      <c r="J252" s="56" t="n">
        <f aca="false">(F252+G252+H252)*((1+D252)^(1/12)-1)</f>
        <v>0</v>
      </c>
      <c r="K252" s="56" t="n">
        <f aca="false">(F252+G252+H252+J252)*(Inputs!$C$14+IF(B252&lt;=10,Inputs!$C$12,Inputs!$C$13))/12</f>
        <v>0</v>
      </c>
      <c r="L252" s="56" t="n">
        <f aca="false">IF(OR(E252=1,A252&lt;=Inputs!$C$15),0,MAX(Inputs!$C$8*I252-(F252+G252+H252+J252-K252),0))</f>
        <v>0</v>
      </c>
      <c r="M252" s="56" t="n">
        <f aca="false">L252*INDEX(Rates!$B$2:$C$101,C252+1,IF(Inputs!$C$5="Male",1,2))/1000/12*Inputs!$C$16</f>
        <v>0</v>
      </c>
      <c r="N252" s="56" t="n">
        <f aca="false">IF($V$1=1,MAX(F252+G252+H252+J252-K252-M252,0)*Inputs!$C$22/12,0)</f>
        <v>0</v>
      </c>
      <c r="O252" s="56" t="n">
        <f aca="false">IF(AND(MOD(A252,12)=0,B252&gt;=Inputs!$C$18),MAX(F252+G252+H252+J252-K252-M252-N252,0)*Inputs!$C$17,0)</f>
        <v>0</v>
      </c>
      <c r="P252" s="56" t="n">
        <f aca="false">F252+G252+H252+J252-K252-M252-N252+O252</f>
        <v>0</v>
      </c>
      <c r="Q252" s="56" t="n">
        <f aca="false">IF(OR(E252=1,P252&lt;=0),0,P252)</f>
        <v>0</v>
      </c>
      <c r="R252" s="15" t="n">
        <f aca="false">IF(OR(E252=1,AND(P252&lt;=0,I252&gt;0)),1,0)</f>
        <v>1</v>
      </c>
      <c r="S252" s="15" t="n">
        <f aca="false">IF(L252&gt;0,1,0)</f>
        <v>0</v>
      </c>
    </row>
    <row r="253" customFormat="false" ht="15" hidden="false" customHeight="false" outlineLevel="0" collapsed="false">
      <c r="A253" s="15" t="n">
        <v>252</v>
      </c>
      <c r="B253" s="15" t="n">
        <f aca="false">INT((A253-1)/12)+1</f>
        <v>21</v>
      </c>
      <c r="C253" s="15" t="n">
        <f aca="false">MIN(Inputs!$C$4+B253-1,99)</f>
        <v>94</v>
      </c>
      <c r="D253" s="55" t="n">
        <f aca="false">Inputs!$C$31</f>
        <v>0.08</v>
      </c>
      <c r="E253" s="15" t="n">
        <f aca="false">R252</f>
        <v>1</v>
      </c>
      <c r="F253" s="56" t="n">
        <f aca="false">Q252</f>
        <v>0</v>
      </c>
      <c r="G253" s="56" t="n">
        <f aca="false">IF(AND(MOD(A253-1,12)=0,B253&lt;=Inputs!$C$7,E253=0),Inputs!$C$6,0)</f>
        <v>0</v>
      </c>
      <c r="H253" s="56" t="n">
        <f aca="false">IF(B253=1,G253*Inputs!$C$9,0)</f>
        <v>0</v>
      </c>
      <c r="I253" s="56" t="n">
        <f aca="false">I252+G253</f>
        <v>120000</v>
      </c>
      <c r="J253" s="56" t="n">
        <f aca="false">(F253+G253+H253)*((1+D253)^(1/12)-1)</f>
        <v>0</v>
      </c>
      <c r="K253" s="56" t="n">
        <f aca="false">(F253+G253+H253+J253)*(Inputs!$C$14+IF(B253&lt;=10,Inputs!$C$12,Inputs!$C$13))/12</f>
        <v>0</v>
      </c>
      <c r="L253" s="56" t="n">
        <f aca="false">IF(OR(E253=1,A253&lt;=Inputs!$C$15),0,MAX(Inputs!$C$8*I253-(F253+G253+H253+J253-K253),0))</f>
        <v>0</v>
      </c>
      <c r="M253" s="56" t="n">
        <f aca="false">L253*INDEX(Rates!$B$2:$C$101,C253+1,IF(Inputs!$C$5="Male",1,2))/1000/12*Inputs!$C$16</f>
        <v>0</v>
      </c>
      <c r="N253" s="56" t="n">
        <f aca="false">IF($V$1=1,MAX(F253+G253+H253+J253-K253-M253,0)*Inputs!$C$22/12,0)</f>
        <v>0</v>
      </c>
      <c r="O253" s="56" t="n">
        <f aca="false">IF(AND(MOD(A253,12)=0,B253&gt;=Inputs!$C$18),MAX(F253+G253+H253+J253-K253-M253-N253,0)*Inputs!$C$17,0)</f>
        <v>0</v>
      </c>
      <c r="P253" s="56" t="n">
        <f aca="false">F253+G253+H253+J253-K253-M253-N253+O253</f>
        <v>0</v>
      </c>
      <c r="Q253" s="56" t="n">
        <f aca="false">IF(OR(E253=1,P253&lt;=0),0,P253)</f>
        <v>0</v>
      </c>
      <c r="R253" s="15" t="n">
        <f aca="false">IF(OR(E253=1,AND(P253&lt;=0,I253&gt;0)),1,0)</f>
        <v>1</v>
      </c>
      <c r="S253" s="15" t="n">
        <f aca="false">IF(L253&gt;0,1,0)</f>
        <v>0</v>
      </c>
    </row>
    <row r="254" customFormat="false" ht="15" hidden="false" customHeight="false" outlineLevel="0" collapsed="false">
      <c r="A254" s="15" t="n">
        <v>253</v>
      </c>
      <c r="B254" s="15" t="n">
        <f aca="false">INT((A254-1)/12)+1</f>
        <v>22</v>
      </c>
      <c r="C254" s="15" t="n">
        <f aca="false">MIN(Inputs!$C$4+B254-1,99)</f>
        <v>95</v>
      </c>
      <c r="D254" s="55" t="n">
        <f aca="false">Inputs!$C$31</f>
        <v>0.08</v>
      </c>
      <c r="E254" s="15" t="n">
        <f aca="false">R253</f>
        <v>1</v>
      </c>
      <c r="F254" s="56" t="n">
        <f aca="false">Q253</f>
        <v>0</v>
      </c>
      <c r="G254" s="56" t="n">
        <f aca="false">IF(AND(MOD(A254-1,12)=0,B254&lt;=Inputs!$C$7,E254=0),Inputs!$C$6,0)</f>
        <v>0</v>
      </c>
      <c r="H254" s="56" t="n">
        <f aca="false">IF(B254=1,G254*Inputs!$C$9,0)</f>
        <v>0</v>
      </c>
      <c r="I254" s="56" t="n">
        <f aca="false">I253+G254</f>
        <v>120000</v>
      </c>
      <c r="J254" s="56" t="n">
        <f aca="false">(F254+G254+H254)*((1+D254)^(1/12)-1)</f>
        <v>0</v>
      </c>
      <c r="K254" s="56" t="n">
        <f aca="false">(F254+G254+H254+J254)*(Inputs!$C$14+IF(B254&lt;=10,Inputs!$C$12,Inputs!$C$13))/12</f>
        <v>0</v>
      </c>
      <c r="L254" s="56" t="n">
        <f aca="false">IF(OR(E254=1,A254&lt;=Inputs!$C$15),0,MAX(Inputs!$C$8*I254-(F254+G254+H254+J254-K254),0))</f>
        <v>0</v>
      </c>
      <c r="M254" s="56" t="n">
        <f aca="false">L254*INDEX(Rates!$B$2:$C$101,C254+1,IF(Inputs!$C$5="Male",1,2))/1000/12*Inputs!$C$16</f>
        <v>0</v>
      </c>
      <c r="N254" s="56" t="n">
        <f aca="false">IF($V$1=1,MAX(F254+G254+H254+J254-K254-M254,0)*Inputs!$C$22/12,0)</f>
        <v>0</v>
      </c>
      <c r="O254" s="56" t="n">
        <f aca="false">IF(AND(MOD(A254,12)=0,B254&gt;=Inputs!$C$18),MAX(F254+G254+H254+J254-K254-M254-N254,0)*Inputs!$C$17,0)</f>
        <v>0</v>
      </c>
      <c r="P254" s="56" t="n">
        <f aca="false">F254+G254+H254+J254-K254-M254-N254+O254</f>
        <v>0</v>
      </c>
      <c r="Q254" s="56" t="n">
        <f aca="false">IF(OR(E254=1,P254&lt;=0),0,P254)</f>
        <v>0</v>
      </c>
      <c r="R254" s="15" t="n">
        <f aca="false">IF(OR(E254=1,AND(P254&lt;=0,I254&gt;0)),1,0)</f>
        <v>1</v>
      </c>
      <c r="S254" s="15" t="n">
        <f aca="false">IF(L254&gt;0,1,0)</f>
        <v>0</v>
      </c>
    </row>
    <row r="255" customFormat="false" ht="15" hidden="false" customHeight="false" outlineLevel="0" collapsed="false">
      <c r="A255" s="15" t="n">
        <v>254</v>
      </c>
      <c r="B255" s="15" t="n">
        <f aca="false">INT((A255-1)/12)+1</f>
        <v>22</v>
      </c>
      <c r="C255" s="15" t="n">
        <f aca="false">MIN(Inputs!$C$4+B255-1,99)</f>
        <v>95</v>
      </c>
      <c r="D255" s="55" t="n">
        <f aca="false">Inputs!$C$31</f>
        <v>0.08</v>
      </c>
      <c r="E255" s="15" t="n">
        <f aca="false">R254</f>
        <v>1</v>
      </c>
      <c r="F255" s="56" t="n">
        <f aca="false">Q254</f>
        <v>0</v>
      </c>
      <c r="G255" s="56" t="n">
        <f aca="false">IF(AND(MOD(A255-1,12)=0,B255&lt;=Inputs!$C$7,E255=0),Inputs!$C$6,0)</f>
        <v>0</v>
      </c>
      <c r="H255" s="56" t="n">
        <f aca="false">IF(B255=1,G255*Inputs!$C$9,0)</f>
        <v>0</v>
      </c>
      <c r="I255" s="56" t="n">
        <f aca="false">I254+G255</f>
        <v>120000</v>
      </c>
      <c r="J255" s="56" t="n">
        <f aca="false">(F255+G255+H255)*((1+D255)^(1/12)-1)</f>
        <v>0</v>
      </c>
      <c r="K255" s="56" t="n">
        <f aca="false">(F255+G255+H255+J255)*(Inputs!$C$14+IF(B255&lt;=10,Inputs!$C$12,Inputs!$C$13))/12</f>
        <v>0</v>
      </c>
      <c r="L255" s="56" t="n">
        <f aca="false">IF(OR(E255=1,A255&lt;=Inputs!$C$15),0,MAX(Inputs!$C$8*I255-(F255+G255+H255+J255-K255),0))</f>
        <v>0</v>
      </c>
      <c r="M255" s="56" t="n">
        <f aca="false">L255*INDEX(Rates!$B$2:$C$101,C255+1,IF(Inputs!$C$5="Male",1,2))/1000/12*Inputs!$C$16</f>
        <v>0</v>
      </c>
      <c r="N255" s="56" t="n">
        <f aca="false">IF($V$1=1,MAX(F255+G255+H255+J255-K255-M255,0)*Inputs!$C$22/12,0)</f>
        <v>0</v>
      </c>
      <c r="O255" s="56" t="n">
        <f aca="false">IF(AND(MOD(A255,12)=0,B255&gt;=Inputs!$C$18),MAX(F255+G255+H255+J255-K255-M255-N255,0)*Inputs!$C$17,0)</f>
        <v>0</v>
      </c>
      <c r="P255" s="56" t="n">
        <f aca="false">F255+G255+H255+J255-K255-M255-N255+O255</f>
        <v>0</v>
      </c>
      <c r="Q255" s="56" t="n">
        <f aca="false">IF(OR(E255=1,P255&lt;=0),0,P255)</f>
        <v>0</v>
      </c>
      <c r="R255" s="15" t="n">
        <f aca="false">IF(OR(E255=1,AND(P255&lt;=0,I255&gt;0)),1,0)</f>
        <v>1</v>
      </c>
      <c r="S255" s="15" t="n">
        <f aca="false">IF(L255&gt;0,1,0)</f>
        <v>0</v>
      </c>
    </row>
    <row r="256" customFormat="false" ht="15" hidden="false" customHeight="false" outlineLevel="0" collapsed="false">
      <c r="A256" s="15" t="n">
        <v>255</v>
      </c>
      <c r="B256" s="15" t="n">
        <f aca="false">INT((A256-1)/12)+1</f>
        <v>22</v>
      </c>
      <c r="C256" s="15" t="n">
        <f aca="false">MIN(Inputs!$C$4+B256-1,99)</f>
        <v>95</v>
      </c>
      <c r="D256" s="55" t="n">
        <f aca="false">Inputs!$C$31</f>
        <v>0.08</v>
      </c>
      <c r="E256" s="15" t="n">
        <f aca="false">R255</f>
        <v>1</v>
      </c>
      <c r="F256" s="56" t="n">
        <f aca="false">Q255</f>
        <v>0</v>
      </c>
      <c r="G256" s="56" t="n">
        <f aca="false">IF(AND(MOD(A256-1,12)=0,B256&lt;=Inputs!$C$7,E256=0),Inputs!$C$6,0)</f>
        <v>0</v>
      </c>
      <c r="H256" s="56" t="n">
        <f aca="false">IF(B256=1,G256*Inputs!$C$9,0)</f>
        <v>0</v>
      </c>
      <c r="I256" s="56" t="n">
        <f aca="false">I255+G256</f>
        <v>120000</v>
      </c>
      <c r="J256" s="56" t="n">
        <f aca="false">(F256+G256+H256)*((1+D256)^(1/12)-1)</f>
        <v>0</v>
      </c>
      <c r="K256" s="56" t="n">
        <f aca="false">(F256+G256+H256+J256)*(Inputs!$C$14+IF(B256&lt;=10,Inputs!$C$12,Inputs!$C$13))/12</f>
        <v>0</v>
      </c>
      <c r="L256" s="56" t="n">
        <f aca="false">IF(OR(E256=1,A256&lt;=Inputs!$C$15),0,MAX(Inputs!$C$8*I256-(F256+G256+H256+J256-K256),0))</f>
        <v>0</v>
      </c>
      <c r="M256" s="56" t="n">
        <f aca="false">L256*INDEX(Rates!$B$2:$C$101,C256+1,IF(Inputs!$C$5="Male",1,2))/1000/12*Inputs!$C$16</f>
        <v>0</v>
      </c>
      <c r="N256" s="56" t="n">
        <f aca="false">IF($V$1=1,MAX(F256+G256+H256+J256-K256-M256,0)*Inputs!$C$22/12,0)</f>
        <v>0</v>
      </c>
      <c r="O256" s="56" t="n">
        <f aca="false">IF(AND(MOD(A256,12)=0,B256&gt;=Inputs!$C$18),MAX(F256+G256+H256+J256-K256-M256-N256,0)*Inputs!$C$17,0)</f>
        <v>0</v>
      </c>
      <c r="P256" s="56" t="n">
        <f aca="false">F256+G256+H256+J256-K256-M256-N256+O256</f>
        <v>0</v>
      </c>
      <c r="Q256" s="56" t="n">
        <f aca="false">IF(OR(E256=1,P256&lt;=0),0,P256)</f>
        <v>0</v>
      </c>
      <c r="R256" s="15" t="n">
        <f aca="false">IF(OR(E256=1,AND(P256&lt;=0,I256&gt;0)),1,0)</f>
        <v>1</v>
      </c>
      <c r="S256" s="15" t="n">
        <f aca="false">IF(L256&gt;0,1,0)</f>
        <v>0</v>
      </c>
    </row>
    <row r="257" customFormat="false" ht="15" hidden="false" customHeight="false" outlineLevel="0" collapsed="false">
      <c r="A257" s="15" t="n">
        <v>256</v>
      </c>
      <c r="B257" s="15" t="n">
        <f aca="false">INT((A257-1)/12)+1</f>
        <v>22</v>
      </c>
      <c r="C257" s="15" t="n">
        <f aca="false">MIN(Inputs!$C$4+B257-1,99)</f>
        <v>95</v>
      </c>
      <c r="D257" s="55" t="n">
        <f aca="false">Inputs!$C$31</f>
        <v>0.08</v>
      </c>
      <c r="E257" s="15" t="n">
        <f aca="false">R256</f>
        <v>1</v>
      </c>
      <c r="F257" s="56" t="n">
        <f aca="false">Q256</f>
        <v>0</v>
      </c>
      <c r="G257" s="56" t="n">
        <f aca="false">IF(AND(MOD(A257-1,12)=0,B257&lt;=Inputs!$C$7,E257=0),Inputs!$C$6,0)</f>
        <v>0</v>
      </c>
      <c r="H257" s="56" t="n">
        <f aca="false">IF(B257=1,G257*Inputs!$C$9,0)</f>
        <v>0</v>
      </c>
      <c r="I257" s="56" t="n">
        <f aca="false">I256+G257</f>
        <v>120000</v>
      </c>
      <c r="J257" s="56" t="n">
        <f aca="false">(F257+G257+H257)*((1+D257)^(1/12)-1)</f>
        <v>0</v>
      </c>
      <c r="K257" s="56" t="n">
        <f aca="false">(F257+G257+H257+J257)*(Inputs!$C$14+IF(B257&lt;=10,Inputs!$C$12,Inputs!$C$13))/12</f>
        <v>0</v>
      </c>
      <c r="L257" s="56" t="n">
        <f aca="false">IF(OR(E257=1,A257&lt;=Inputs!$C$15),0,MAX(Inputs!$C$8*I257-(F257+G257+H257+J257-K257),0))</f>
        <v>0</v>
      </c>
      <c r="M257" s="56" t="n">
        <f aca="false">L257*INDEX(Rates!$B$2:$C$101,C257+1,IF(Inputs!$C$5="Male",1,2))/1000/12*Inputs!$C$16</f>
        <v>0</v>
      </c>
      <c r="N257" s="56" t="n">
        <f aca="false">IF($V$1=1,MAX(F257+G257+H257+J257-K257-M257,0)*Inputs!$C$22/12,0)</f>
        <v>0</v>
      </c>
      <c r="O257" s="56" t="n">
        <f aca="false">IF(AND(MOD(A257,12)=0,B257&gt;=Inputs!$C$18),MAX(F257+G257+H257+J257-K257-M257-N257,0)*Inputs!$C$17,0)</f>
        <v>0</v>
      </c>
      <c r="P257" s="56" t="n">
        <f aca="false">F257+G257+H257+J257-K257-M257-N257+O257</f>
        <v>0</v>
      </c>
      <c r="Q257" s="56" t="n">
        <f aca="false">IF(OR(E257=1,P257&lt;=0),0,P257)</f>
        <v>0</v>
      </c>
      <c r="R257" s="15" t="n">
        <f aca="false">IF(OR(E257=1,AND(P257&lt;=0,I257&gt;0)),1,0)</f>
        <v>1</v>
      </c>
      <c r="S257" s="15" t="n">
        <f aca="false">IF(L257&gt;0,1,0)</f>
        <v>0</v>
      </c>
    </row>
    <row r="258" customFormat="false" ht="15" hidden="false" customHeight="false" outlineLevel="0" collapsed="false">
      <c r="A258" s="15" t="n">
        <v>257</v>
      </c>
      <c r="B258" s="15" t="n">
        <f aca="false">INT((A258-1)/12)+1</f>
        <v>22</v>
      </c>
      <c r="C258" s="15" t="n">
        <f aca="false">MIN(Inputs!$C$4+B258-1,99)</f>
        <v>95</v>
      </c>
      <c r="D258" s="55" t="n">
        <f aca="false">Inputs!$C$31</f>
        <v>0.08</v>
      </c>
      <c r="E258" s="15" t="n">
        <f aca="false">R257</f>
        <v>1</v>
      </c>
      <c r="F258" s="56" t="n">
        <f aca="false">Q257</f>
        <v>0</v>
      </c>
      <c r="G258" s="56" t="n">
        <f aca="false">IF(AND(MOD(A258-1,12)=0,B258&lt;=Inputs!$C$7,E258=0),Inputs!$C$6,0)</f>
        <v>0</v>
      </c>
      <c r="H258" s="56" t="n">
        <f aca="false">IF(B258=1,G258*Inputs!$C$9,0)</f>
        <v>0</v>
      </c>
      <c r="I258" s="56" t="n">
        <f aca="false">I257+G258</f>
        <v>120000</v>
      </c>
      <c r="J258" s="56" t="n">
        <f aca="false">(F258+G258+H258)*((1+D258)^(1/12)-1)</f>
        <v>0</v>
      </c>
      <c r="K258" s="56" t="n">
        <f aca="false">(F258+G258+H258+J258)*(Inputs!$C$14+IF(B258&lt;=10,Inputs!$C$12,Inputs!$C$13))/12</f>
        <v>0</v>
      </c>
      <c r="L258" s="56" t="n">
        <f aca="false">IF(OR(E258=1,A258&lt;=Inputs!$C$15),0,MAX(Inputs!$C$8*I258-(F258+G258+H258+J258-K258),0))</f>
        <v>0</v>
      </c>
      <c r="M258" s="56" t="n">
        <f aca="false">L258*INDEX(Rates!$B$2:$C$101,C258+1,IF(Inputs!$C$5="Male",1,2))/1000/12*Inputs!$C$16</f>
        <v>0</v>
      </c>
      <c r="N258" s="56" t="n">
        <f aca="false">IF($V$1=1,MAX(F258+G258+H258+J258-K258-M258,0)*Inputs!$C$22/12,0)</f>
        <v>0</v>
      </c>
      <c r="O258" s="56" t="n">
        <f aca="false">IF(AND(MOD(A258,12)=0,B258&gt;=Inputs!$C$18),MAX(F258+G258+H258+J258-K258-M258-N258,0)*Inputs!$C$17,0)</f>
        <v>0</v>
      </c>
      <c r="P258" s="56" t="n">
        <f aca="false">F258+G258+H258+J258-K258-M258-N258+O258</f>
        <v>0</v>
      </c>
      <c r="Q258" s="56" t="n">
        <f aca="false">IF(OR(E258=1,P258&lt;=0),0,P258)</f>
        <v>0</v>
      </c>
      <c r="R258" s="15" t="n">
        <f aca="false">IF(OR(E258=1,AND(P258&lt;=0,I258&gt;0)),1,0)</f>
        <v>1</v>
      </c>
      <c r="S258" s="15" t="n">
        <f aca="false">IF(L258&gt;0,1,0)</f>
        <v>0</v>
      </c>
    </row>
    <row r="259" customFormat="false" ht="15" hidden="false" customHeight="false" outlineLevel="0" collapsed="false">
      <c r="A259" s="15" t="n">
        <v>258</v>
      </c>
      <c r="B259" s="15" t="n">
        <f aca="false">INT((A259-1)/12)+1</f>
        <v>22</v>
      </c>
      <c r="C259" s="15" t="n">
        <f aca="false">MIN(Inputs!$C$4+B259-1,99)</f>
        <v>95</v>
      </c>
      <c r="D259" s="55" t="n">
        <f aca="false">Inputs!$C$31</f>
        <v>0.08</v>
      </c>
      <c r="E259" s="15" t="n">
        <f aca="false">R258</f>
        <v>1</v>
      </c>
      <c r="F259" s="56" t="n">
        <f aca="false">Q258</f>
        <v>0</v>
      </c>
      <c r="G259" s="56" t="n">
        <f aca="false">IF(AND(MOD(A259-1,12)=0,B259&lt;=Inputs!$C$7,E259=0),Inputs!$C$6,0)</f>
        <v>0</v>
      </c>
      <c r="H259" s="56" t="n">
        <f aca="false">IF(B259=1,G259*Inputs!$C$9,0)</f>
        <v>0</v>
      </c>
      <c r="I259" s="56" t="n">
        <f aca="false">I258+G259</f>
        <v>120000</v>
      </c>
      <c r="J259" s="56" t="n">
        <f aca="false">(F259+G259+H259)*((1+D259)^(1/12)-1)</f>
        <v>0</v>
      </c>
      <c r="K259" s="56" t="n">
        <f aca="false">(F259+G259+H259+J259)*(Inputs!$C$14+IF(B259&lt;=10,Inputs!$C$12,Inputs!$C$13))/12</f>
        <v>0</v>
      </c>
      <c r="L259" s="56" t="n">
        <f aca="false">IF(OR(E259=1,A259&lt;=Inputs!$C$15),0,MAX(Inputs!$C$8*I259-(F259+G259+H259+J259-K259),0))</f>
        <v>0</v>
      </c>
      <c r="M259" s="56" t="n">
        <f aca="false">L259*INDEX(Rates!$B$2:$C$101,C259+1,IF(Inputs!$C$5="Male",1,2))/1000/12*Inputs!$C$16</f>
        <v>0</v>
      </c>
      <c r="N259" s="56" t="n">
        <f aca="false">IF($V$1=1,MAX(F259+G259+H259+J259-K259-M259,0)*Inputs!$C$22/12,0)</f>
        <v>0</v>
      </c>
      <c r="O259" s="56" t="n">
        <f aca="false">IF(AND(MOD(A259,12)=0,B259&gt;=Inputs!$C$18),MAX(F259+G259+H259+J259-K259-M259-N259,0)*Inputs!$C$17,0)</f>
        <v>0</v>
      </c>
      <c r="P259" s="56" t="n">
        <f aca="false">F259+G259+H259+J259-K259-M259-N259+O259</f>
        <v>0</v>
      </c>
      <c r="Q259" s="56" t="n">
        <f aca="false">IF(OR(E259=1,P259&lt;=0),0,P259)</f>
        <v>0</v>
      </c>
      <c r="R259" s="15" t="n">
        <f aca="false">IF(OR(E259=1,AND(P259&lt;=0,I259&gt;0)),1,0)</f>
        <v>1</v>
      </c>
      <c r="S259" s="15" t="n">
        <f aca="false">IF(L259&gt;0,1,0)</f>
        <v>0</v>
      </c>
    </row>
    <row r="260" customFormat="false" ht="15" hidden="false" customHeight="false" outlineLevel="0" collapsed="false">
      <c r="A260" s="15" t="n">
        <v>259</v>
      </c>
      <c r="B260" s="15" t="n">
        <f aca="false">INT((A260-1)/12)+1</f>
        <v>22</v>
      </c>
      <c r="C260" s="15" t="n">
        <f aca="false">MIN(Inputs!$C$4+B260-1,99)</f>
        <v>95</v>
      </c>
      <c r="D260" s="55" t="n">
        <f aca="false">Inputs!$C$31</f>
        <v>0.08</v>
      </c>
      <c r="E260" s="15" t="n">
        <f aca="false">R259</f>
        <v>1</v>
      </c>
      <c r="F260" s="56" t="n">
        <f aca="false">Q259</f>
        <v>0</v>
      </c>
      <c r="G260" s="56" t="n">
        <f aca="false">IF(AND(MOD(A260-1,12)=0,B260&lt;=Inputs!$C$7,E260=0),Inputs!$C$6,0)</f>
        <v>0</v>
      </c>
      <c r="H260" s="56" t="n">
        <f aca="false">IF(B260=1,G260*Inputs!$C$9,0)</f>
        <v>0</v>
      </c>
      <c r="I260" s="56" t="n">
        <f aca="false">I259+G260</f>
        <v>120000</v>
      </c>
      <c r="J260" s="56" t="n">
        <f aca="false">(F260+G260+H260)*((1+D260)^(1/12)-1)</f>
        <v>0</v>
      </c>
      <c r="K260" s="56" t="n">
        <f aca="false">(F260+G260+H260+J260)*(Inputs!$C$14+IF(B260&lt;=10,Inputs!$C$12,Inputs!$C$13))/12</f>
        <v>0</v>
      </c>
      <c r="L260" s="56" t="n">
        <f aca="false">IF(OR(E260=1,A260&lt;=Inputs!$C$15),0,MAX(Inputs!$C$8*I260-(F260+G260+H260+J260-K260),0))</f>
        <v>0</v>
      </c>
      <c r="M260" s="56" t="n">
        <f aca="false">L260*INDEX(Rates!$B$2:$C$101,C260+1,IF(Inputs!$C$5="Male",1,2))/1000/12*Inputs!$C$16</f>
        <v>0</v>
      </c>
      <c r="N260" s="56" t="n">
        <f aca="false">IF($V$1=1,MAX(F260+G260+H260+J260-K260-M260,0)*Inputs!$C$22/12,0)</f>
        <v>0</v>
      </c>
      <c r="O260" s="56" t="n">
        <f aca="false">IF(AND(MOD(A260,12)=0,B260&gt;=Inputs!$C$18),MAX(F260+G260+H260+J260-K260-M260-N260,0)*Inputs!$C$17,0)</f>
        <v>0</v>
      </c>
      <c r="P260" s="56" t="n">
        <f aca="false">F260+G260+H260+J260-K260-M260-N260+O260</f>
        <v>0</v>
      </c>
      <c r="Q260" s="56" t="n">
        <f aca="false">IF(OR(E260=1,P260&lt;=0),0,P260)</f>
        <v>0</v>
      </c>
      <c r="R260" s="15" t="n">
        <f aca="false">IF(OR(E260=1,AND(P260&lt;=0,I260&gt;0)),1,0)</f>
        <v>1</v>
      </c>
      <c r="S260" s="15" t="n">
        <f aca="false">IF(L260&gt;0,1,0)</f>
        <v>0</v>
      </c>
    </row>
    <row r="261" customFormat="false" ht="15" hidden="false" customHeight="false" outlineLevel="0" collapsed="false">
      <c r="A261" s="15" t="n">
        <v>260</v>
      </c>
      <c r="B261" s="15" t="n">
        <f aca="false">INT((A261-1)/12)+1</f>
        <v>22</v>
      </c>
      <c r="C261" s="15" t="n">
        <f aca="false">MIN(Inputs!$C$4+B261-1,99)</f>
        <v>95</v>
      </c>
      <c r="D261" s="55" t="n">
        <f aca="false">Inputs!$C$31</f>
        <v>0.08</v>
      </c>
      <c r="E261" s="15" t="n">
        <f aca="false">R260</f>
        <v>1</v>
      </c>
      <c r="F261" s="56" t="n">
        <f aca="false">Q260</f>
        <v>0</v>
      </c>
      <c r="G261" s="56" t="n">
        <f aca="false">IF(AND(MOD(A261-1,12)=0,B261&lt;=Inputs!$C$7,E261=0),Inputs!$C$6,0)</f>
        <v>0</v>
      </c>
      <c r="H261" s="56" t="n">
        <f aca="false">IF(B261=1,G261*Inputs!$C$9,0)</f>
        <v>0</v>
      </c>
      <c r="I261" s="56" t="n">
        <f aca="false">I260+G261</f>
        <v>120000</v>
      </c>
      <c r="J261" s="56" t="n">
        <f aca="false">(F261+G261+H261)*((1+D261)^(1/12)-1)</f>
        <v>0</v>
      </c>
      <c r="K261" s="56" t="n">
        <f aca="false">(F261+G261+H261+J261)*(Inputs!$C$14+IF(B261&lt;=10,Inputs!$C$12,Inputs!$C$13))/12</f>
        <v>0</v>
      </c>
      <c r="L261" s="56" t="n">
        <f aca="false">IF(OR(E261=1,A261&lt;=Inputs!$C$15),0,MAX(Inputs!$C$8*I261-(F261+G261+H261+J261-K261),0))</f>
        <v>0</v>
      </c>
      <c r="M261" s="56" t="n">
        <f aca="false">L261*INDEX(Rates!$B$2:$C$101,C261+1,IF(Inputs!$C$5="Male",1,2))/1000/12*Inputs!$C$16</f>
        <v>0</v>
      </c>
      <c r="N261" s="56" t="n">
        <f aca="false">IF($V$1=1,MAX(F261+G261+H261+J261-K261-M261,0)*Inputs!$C$22/12,0)</f>
        <v>0</v>
      </c>
      <c r="O261" s="56" t="n">
        <f aca="false">IF(AND(MOD(A261,12)=0,B261&gt;=Inputs!$C$18),MAX(F261+G261+H261+J261-K261-M261-N261,0)*Inputs!$C$17,0)</f>
        <v>0</v>
      </c>
      <c r="P261" s="56" t="n">
        <f aca="false">F261+G261+H261+J261-K261-M261-N261+O261</f>
        <v>0</v>
      </c>
      <c r="Q261" s="56" t="n">
        <f aca="false">IF(OR(E261=1,P261&lt;=0),0,P261)</f>
        <v>0</v>
      </c>
      <c r="R261" s="15" t="n">
        <f aca="false">IF(OR(E261=1,AND(P261&lt;=0,I261&gt;0)),1,0)</f>
        <v>1</v>
      </c>
      <c r="S261" s="15" t="n">
        <f aca="false">IF(L261&gt;0,1,0)</f>
        <v>0</v>
      </c>
    </row>
    <row r="262" customFormat="false" ht="15" hidden="false" customHeight="false" outlineLevel="0" collapsed="false">
      <c r="A262" s="15" t="n">
        <v>261</v>
      </c>
      <c r="B262" s="15" t="n">
        <f aca="false">INT((A262-1)/12)+1</f>
        <v>22</v>
      </c>
      <c r="C262" s="15" t="n">
        <f aca="false">MIN(Inputs!$C$4+B262-1,99)</f>
        <v>95</v>
      </c>
      <c r="D262" s="55" t="n">
        <f aca="false">Inputs!$C$31</f>
        <v>0.08</v>
      </c>
      <c r="E262" s="15" t="n">
        <f aca="false">R261</f>
        <v>1</v>
      </c>
      <c r="F262" s="56" t="n">
        <f aca="false">Q261</f>
        <v>0</v>
      </c>
      <c r="G262" s="56" t="n">
        <f aca="false">IF(AND(MOD(A262-1,12)=0,B262&lt;=Inputs!$C$7,E262=0),Inputs!$C$6,0)</f>
        <v>0</v>
      </c>
      <c r="H262" s="56" t="n">
        <f aca="false">IF(B262=1,G262*Inputs!$C$9,0)</f>
        <v>0</v>
      </c>
      <c r="I262" s="56" t="n">
        <f aca="false">I261+G262</f>
        <v>120000</v>
      </c>
      <c r="J262" s="56" t="n">
        <f aca="false">(F262+G262+H262)*((1+D262)^(1/12)-1)</f>
        <v>0</v>
      </c>
      <c r="K262" s="56" t="n">
        <f aca="false">(F262+G262+H262+J262)*(Inputs!$C$14+IF(B262&lt;=10,Inputs!$C$12,Inputs!$C$13))/12</f>
        <v>0</v>
      </c>
      <c r="L262" s="56" t="n">
        <f aca="false">IF(OR(E262=1,A262&lt;=Inputs!$C$15),0,MAX(Inputs!$C$8*I262-(F262+G262+H262+J262-K262),0))</f>
        <v>0</v>
      </c>
      <c r="M262" s="56" t="n">
        <f aca="false">L262*INDEX(Rates!$B$2:$C$101,C262+1,IF(Inputs!$C$5="Male",1,2))/1000/12*Inputs!$C$16</f>
        <v>0</v>
      </c>
      <c r="N262" s="56" t="n">
        <f aca="false">IF($V$1=1,MAX(F262+G262+H262+J262-K262-M262,0)*Inputs!$C$22/12,0)</f>
        <v>0</v>
      </c>
      <c r="O262" s="56" t="n">
        <f aca="false">IF(AND(MOD(A262,12)=0,B262&gt;=Inputs!$C$18),MAX(F262+G262+H262+J262-K262-M262-N262,0)*Inputs!$C$17,0)</f>
        <v>0</v>
      </c>
      <c r="P262" s="56" t="n">
        <f aca="false">F262+G262+H262+J262-K262-M262-N262+O262</f>
        <v>0</v>
      </c>
      <c r="Q262" s="56" t="n">
        <f aca="false">IF(OR(E262=1,P262&lt;=0),0,P262)</f>
        <v>0</v>
      </c>
      <c r="R262" s="15" t="n">
        <f aca="false">IF(OR(E262=1,AND(P262&lt;=0,I262&gt;0)),1,0)</f>
        <v>1</v>
      </c>
      <c r="S262" s="15" t="n">
        <f aca="false">IF(L262&gt;0,1,0)</f>
        <v>0</v>
      </c>
    </row>
    <row r="263" customFormat="false" ht="15" hidden="false" customHeight="false" outlineLevel="0" collapsed="false">
      <c r="A263" s="15" t="n">
        <v>262</v>
      </c>
      <c r="B263" s="15" t="n">
        <f aca="false">INT((A263-1)/12)+1</f>
        <v>22</v>
      </c>
      <c r="C263" s="15" t="n">
        <f aca="false">MIN(Inputs!$C$4+B263-1,99)</f>
        <v>95</v>
      </c>
      <c r="D263" s="55" t="n">
        <f aca="false">Inputs!$C$31</f>
        <v>0.08</v>
      </c>
      <c r="E263" s="15" t="n">
        <f aca="false">R262</f>
        <v>1</v>
      </c>
      <c r="F263" s="56" t="n">
        <f aca="false">Q262</f>
        <v>0</v>
      </c>
      <c r="G263" s="56" t="n">
        <f aca="false">IF(AND(MOD(A263-1,12)=0,B263&lt;=Inputs!$C$7,E263=0),Inputs!$C$6,0)</f>
        <v>0</v>
      </c>
      <c r="H263" s="56" t="n">
        <f aca="false">IF(B263=1,G263*Inputs!$C$9,0)</f>
        <v>0</v>
      </c>
      <c r="I263" s="56" t="n">
        <f aca="false">I262+G263</f>
        <v>120000</v>
      </c>
      <c r="J263" s="56" t="n">
        <f aca="false">(F263+G263+H263)*((1+D263)^(1/12)-1)</f>
        <v>0</v>
      </c>
      <c r="K263" s="56" t="n">
        <f aca="false">(F263+G263+H263+J263)*(Inputs!$C$14+IF(B263&lt;=10,Inputs!$C$12,Inputs!$C$13))/12</f>
        <v>0</v>
      </c>
      <c r="L263" s="56" t="n">
        <f aca="false">IF(OR(E263=1,A263&lt;=Inputs!$C$15),0,MAX(Inputs!$C$8*I263-(F263+G263+H263+J263-K263),0))</f>
        <v>0</v>
      </c>
      <c r="M263" s="56" t="n">
        <f aca="false">L263*INDEX(Rates!$B$2:$C$101,C263+1,IF(Inputs!$C$5="Male",1,2))/1000/12*Inputs!$C$16</f>
        <v>0</v>
      </c>
      <c r="N263" s="56" t="n">
        <f aca="false">IF($V$1=1,MAX(F263+G263+H263+J263-K263-M263,0)*Inputs!$C$22/12,0)</f>
        <v>0</v>
      </c>
      <c r="O263" s="56" t="n">
        <f aca="false">IF(AND(MOD(A263,12)=0,B263&gt;=Inputs!$C$18),MAX(F263+G263+H263+J263-K263-M263-N263,0)*Inputs!$C$17,0)</f>
        <v>0</v>
      </c>
      <c r="P263" s="56" t="n">
        <f aca="false">F263+G263+H263+J263-K263-M263-N263+O263</f>
        <v>0</v>
      </c>
      <c r="Q263" s="56" t="n">
        <f aca="false">IF(OR(E263=1,P263&lt;=0),0,P263)</f>
        <v>0</v>
      </c>
      <c r="R263" s="15" t="n">
        <f aca="false">IF(OR(E263=1,AND(P263&lt;=0,I263&gt;0)),1,0)</f>
        <v>1</v>
      </c>
      <c r="S263" s="15" t="n">
        <f aca="false">IF(L263&gt;0,1,0)</f>
        <v>0</v>
      </c>
    </row>
    <row r="264" customFormat="false" ht="15" hidden="false" customHeight="false" outlineLevel="0" collapsed="false">
      <c r="A264" s="15" t="n">
        <v>263</v>
      </c>
      <c r="B264" s="15" t="n">
        <f aca="false">INT((A264-1)/12)+1</f>
        <v>22</v>
      </c>
      <c r="C264" s="15" t="n">
        <f aca="false">MIN(Inputs!$C$4+B264-1,99)</f>
        <v>95</v>
      </c>
      <c r="D264" s="55" t="n">
        <f aca="false">Inputs!$C$31</f>
        <v>0.08</v>
      </c>
      <c r="E264" s="15" t="n">
        <f aca="false">R263</f>
        <v>1</v>
      </c>
      <c r="F264" s="56" t="n">
        <f aca="false">Q263</f>
        <v>0</v>
      </c>
      <c r="G264" s="56" t="n">
        <f aca="false">IF(AND(MOD(A264-1,12)=0,B264&lt;=Inputs!$C$7,E264=0),Inputs!$C$6,0)</f>
        <v>0</v>
      </c>
      <c r="H264" s="56" t="n">
        <f aca="false">IF(B264=1,G264*Inputs!$C$9,0)</f>
        <v>0</v>
      </c>
      <c r="I264" s="56" t="n">
        <f aca="false">I263+G264</f>
        <v>120000</v>
      </c>
      <c r="J264" s="56" t="n">
        <f aca="false">(F264+G264+H264)*((1+D264)^(1/12)-1)</f>
        <v>0</v>
      </c>
      <c r="K264" s="56" t="n">
        <f aca="false">(F264+G264+H264+J264)*(Inputs!$C$14+IF(B264&lt;=10,Inputs!$C$12,Inputs!$C$13))/12</f>
        <v>0</v>
      </c>
      <c r="L264" s="56" t="n">
        <f aca="false">IF(OR(E264=1,A264&lt;=Inputs!$C$15),0,MAX(Inputs!$C$8*I264-(F264+G264+H264+J264-K264),0))</f>
        <v>0</v>
      </c>
      <c r="M264" s="56" t="n">
        <f aca="false">L264*INDEX(Rates!$B$2:$C$101,C264+1,IF(Inputs!$C$5="Male",1,2))/1000/12*Inputs!$C$16</f>
        <v>0</v>
      </c>
      <c r="N264" s="56" t="n">
        <f aca="false">IF($V$1=1,MAX(F264+G264+H264+J264-K264-M264,0)*Inputs!$C$22/12,0)</f>
        <v>0</v>
      </c>
      <c r="O264" s="56" t="n">
        <f aca="false">IF(AND(MOD(A264,12)=0,B264&gt;=Inputs!$C$18),MAX(F264+G264+H264+J264-K264-M264-N264,0)*Inputs!$C$17,0)</f>
        <v>0</v>
      </c>
      <c r="P264" s="56" t="n">
        <f aca="false">F264+G264+H264+J264-K264-M264-N264+O264</f>
        <v>0</v>
      </c>
      <c r="Q264" s="56" t="n">
        <f aca="false">IF(OR(E264=1,P264&lt;=0),0,P264)</f>
        <v>0</v>
      </c>
      <c r="R264" s="15" t="n">
        <f aca="false">IF(OR(E264=1,AND(P264&lt;=0,I264&gt;0)),1,0)</f>
        <v>1</v>
      </c>
      <c r="S264" s="15" t="n">
        <f aca="false">IF(L264&gt;0,1,0)</f>
        <v>0</v>
      </c>
    </row>
    <row r="265" customFormat="false" ht="15" hidden="false" customHeight="false" outlineLevel="0" collapsed="false">
      <c r="A265" s="15" t="n">
        <v>264</v>
      </c>
      <c r="B265" s="15" t="n">
        <f aca="false">INT((A265-1)/12)+1</f>
        <v>22</v>
      </c>
      <c r="C265" s="15" t="n">
        <f aca="false">MIN(Inputs!$C$4+B265-1,99)</f>
        <v>95</v>
      </c>
      <c r="D265" s="55" t="n">
        <f aca="false">Inputs!$C$31</f>
        <v>0.08</v>
      </c>
      <c r="E265" s="15" t="n">
        <f aca="false">R264</f>
        <v>1</v>
      </c>
      <c r="F265" s="56" t="n">
        <f aca="false">Q264</f>
        <v>0</v>
      </c>
      <c r="G265" s="56" t="n">
        <f aca="false">IF(AND(MOD(A265-1,12)=0,B265&lt;=Inputs!$C$7,E265=0),Inputs!$C$6,0)</f>
        <v>0</v>
      </c>
      <c r="H265" s="56" t="n">
        <f aca="false">IF(B265=1,G265*Inputs!$C$9,0)</f>
        <v>0</v>
      </c>
      <c r="I265" s="56" t="n">
        <f aca="false">I264+G265</f>
        <v>120000</v>
      </c>
      <c r="J265" s="56" t="n">
        <f aca="false">(F265+G265+H265)*((1+D265)^(1/12)-1)</f>
        <v>0</v>
      </c>
      <c r="K265" s="56" t="n">
        <f aca="false">(F265+G265+H265+J265)*(Inputs!$C$14+IF(B265&lt;=10,Inputs!$C$12,Inputs!$C$13))/12</f>
        <v>0</v>
      </c>
      <c r="L265" s="56" t="n">
        <f aca="false">IF(OR(E265=1,A265&lt;=Inputs!$C$15),0,MAX(Inputs!$C$8*I265-(F265+G265+H265+J265-K265),0))</f>
        <v>0</v>
      </c>
      <c r="M265" s="56" t="n">
        <f aca="false">L265*INDEX(Rates!$B$2:$C$101,C265+1,IF(Inputs!$C$5="Male",1,2))/1000/12*Inputs!$C$16</f>
        <v>0</v>
      </c>
      <c r="N265" s="56" t="n">
        <f aca="false">IF($V$1=1,MAX(F265+G265+H265+J265-K265-M265,0)*Inputs!$C$22/12,0)</f>
        <v>0</v>
      </c>
      <c r="O265" s="56" t="n">
        <f aca="false">IF(AND(MOD(A265,12)=0,B265&gt;=Inputs!$C$18),MAX(F265+G265+H265+J265-K265-M265-N265,0)*Inputs!$C$17,0)</f>
        <v>0</v>
      </c>
      <c r="P265" s="56" t="n">
        <f aca="false">F265+G265+H265+J265-K265-M265-N265+O265</f>
        <v>0</v>
      </c>
      <c r="Q265" s="56" t="n">
        <f aca="false">IF(OR(E265=1,P265&lt;=0),0,P265)</f>
        <v>0</v>
      </c>
      <c r="R265" s="15" t="n">
        <f aca="false">IF(OR(E265=1,AND(P265&lt;=0,I265&gt;0)),1,0)</f>
        <v>1</v>
      </c>
      <c r="S265" s="15" t="n">
        <f aca="false">IF(L265&gt;0,1,0)</f>
        <v>0</v>
      </c>
    </row>
    <row r="266" customFormat="false" ht="15" hidden="false" customHeight="false" outlineLevel="0" collapsed="false">
      <c r="A266" s="15" t="n">
        <v>265</v>
      </c>
      <c r="B266" s="15" t="n">
        <f aca="false">INT((A266-1)/12)+1</f>
        <v>23</v>
      </c>
      <c r="C266" s="15" t="n">
        <f aca="false">MIN(Inputs!$C$4+B266-1,99)</f>
        <v>96</v>
      </c>
      <c r="D266" s="55" t="n">
        <f aca="false">Inputs!$C$31</f>
        <v>0.08</v>
      </c>
      <c r="E266" s="15" t="n">
        <f aca="false">R265</f>
        <v>1</v>
      </c>
      <c r="F266" s="56" t="n">
        <f aca="false">Q265</f>
        <v>0</v>
      </c>
      <c r="G266" s="56" t="n">
        <f aca="false">IF(AND(MOD(A266-1,12)=0,B266&lt;=Inputs!$C$7,E266=0),Inputs!$C$6,0)</f>
        <v>0</v>
      </c>
      <c r="H266" s="56" t="n">
        <f aca="false">IF(B266=1,G266*Inputs!$C$9,0)</f>
        <v>0</v>
      </c>
      <c r="I266" s="56" t="n">
        <f aca="false">I265+G266</f>
        <v>120000</v>
      </c>
      <c r="J266" s="56" t="n">
        <f aca="false">(F266+G266+H266)*((1+D266)^(1/12)-1)</f>
        <v>0</v>
      </c>
      <c r="K266" s="56" t="n">
        <f aca="false">(F266+G266+H266+J266)*(Inputs!$C$14+IF(B266&lt;=10,Inputs!$C$12,Inputs!$C$13))/12</f>
        <v>0</v>
      </c>
      <c r="L266" s="56" t="n">
        <f aca="false">IF(OR(E266=1,A266&lt;=Inputs!$C$15),0,MAX(Inputs!$C$8*I266-(F266+G266+H266+J266-K266),0))</f>
        <v>0</v>
      </c>
      <c r="M266" s="56" t="n">
        <f aca="false">L266*INDEX(Rates!$B$2:$C$101,C266+1,IF(Inputs!$C$5="Male",1,2))/1000/12*Inputs!$C$16</f>
        <v>0</v>
      </c>
      <c r="N266" s="56" t="n">
        <f aca="false">IF($V$1=1,MAX(F266+G266+H266+J266-K266-M266,0)*Inputs!$C$22/12,0)</f>
        <v>0</v>
      </c>
      <c r="O266" s="56" t="n">
        <f aca="false">IF(AND(MOD(A266,12)=0,B266&gt;=Inputs!$C$18),MAX(F266+G266+H266+J266-K266-M266-N266,0)*Inputs!$C$17,0)</f>
        <v>0</v>
      </c>
      <c r="P266" s="56" t="n">
        <f aca="false">F266+G266+H266+J266-K266-M266-N266+O266</f>
        <v>0</v>
      </c>
      <c r="Q266" s="56" t="n">
        <f aca="false">IF(OR(E266=1,P266&lt;=0),0,P266)</f>
        <v>0</v>
      </c>
      <c r="R266" s="15" t="n">
        <f aca="false">IF(OR(E266=1,AND(P266&lt;=0,I266&gt;0)),1,0)</f>
        <v>1</v>
      </c>
      <c r="S266" s="15" t="n">
        <f aca="false">IF(L266&gt;0,1,0)</f>
        <v>0</v>
      </c>
    </row>
    <row r="267" customFormat="false" ht="15" hidden="false" customHeight="false" outlineLevel="0" collapsed="false">
      <c r="A267" s="15" t="n">
        <v>266</v>
      </c>
      <c r="B267" s="15" t="n">
        <f aca="false">INT((A267-1)/12)+1</f>
        <v>23</v>
      </c>
      <c r="C267" s="15" t="n">
        <f aca="false">MIN(Inputs!$C$4+B267-1,99)</f>
        <v>96</v>
      </c>
      <c r="D267" s="55" t="n">
        <f aca="false">Inputs!$C$31</f>
        <v>0.08</v>
      </c>
      <c r="E267" s="15" t="n">
        <f aca="false">R266</f>
        <v>1</v>
      </c>
      <c r="F267" s="56" t="n">
        <f aca="false">Q266</f>
        <v>0</v>
      </c>
      <c r="G267" s="56" t="n">
        <f aca="false">IF(AND(MOD(A267-1,12)=0,B267&lt;=Inputs!$C$7,E267=0),Inputs!$C$6,0)</f>
        <v>0</v>
      </c>
      <c r="H267" s="56" t="n">
        <f aca="false">IF(B267=1,G267*Inputs!$C$9,0)</f>
        <v>0</v>
      </c>
      <c r="I267" s="56" t="n">
        <f aca="false">I266+G267</f>
        <v>120000</v>
      </c>
      <c r="J267" s="56" t="n">
        <f aca="false">(F267+G267+H267)*((1+D267)^(1/12)-1)</f>
        <v>0</v>
      </c>
      <c r="K267" s="56" t="n">
        <f aca="false">(F267+G267+H267+J267)*(Inputs!$C$14+IF(B267&lt;=10,Inputs!$C$12,Inputs!$C$13))/12</f>
        <v>0</v>
      </c>
      <c r="L267" s="56" t="n">
        <f aca="false">IF(OR(E267=1,A267&lt;=Inputs!$C$15),0,MAX(Inputs!$C$8*I267-(F267+G267+H267+J267-K267),0))</f>
        <v>0</v>
      </c>
      <c r="M267" s="56" t="n">
        <f aca="false">L267*INDEX(Rates!$B$2:$C$101,C267+1,IF(Inputs!$C$5="Male",1,2))/1000/12*Inputs!$C$16</f>
        <v>0</v>
      </c>
      <c r="N267" s="56" t="n">
        <f aca="false">IF($V$1=1,MAX(F267+G267+H267+J267-K267-M267,0)*Inputs!$C$22/12,0)</f>
        <v>0</v>
      </c>
      <c r="O267" s="56" t="n">
        <f aca="false">IF(AND(MOD(A267,12)=0,B267&gt;=Inputs!$C$18),MAX(F267+G267+H267+J267-K267-M267-N267,0)*Inputs!$C$17,0)</f>
        <v>0</v>
      </c>
      <c r="P267" s="56" t="n">
        <f aca="false">F267+G267+H267+J267-K267-M267-N267+O267</f>
        <v>0</v>
      </c>
      <c r="Q267" s="56" t="n">
        <f aca="false">IF(OR(E267=1,P267&lt;=0),0,P267)</f>
        <v>0</v>
      </c>
      <c r="R267" s="15" t="n">
        <f aca="false">IF(OR(E267=1,AND(P267&lt;=0,I267&gt;0)),1,0)</f>
        <v>1</v>
      </c>
      <c r="S267" s="15" t="n">
        <f aca="false">IF(L267&gt;0,1,0)</f>
        <v>0</v>
      </c>
    </row>
    <row r="268" customFormat="false" ht="15" hidden="false" customHeight="false" outlineLevel="0" collapsed="false">
      <c r="A268" s="15" t="n">
        <v>267</v>
      </c>
      <c r="B268" s="15" t="n">
        <f aca="false">INT((A268-1)/12)+1</f>
        <v>23</v>
      </c>
      <c r="C268" s="15" t="n">
        <f aca="false">MIN(Inputs!$C$4+B268-1,99)</f>
        <v>96</v>
      </c>
      <c r="D268" s="55" t="n">
        <f aca="false">Inputs!$C$31</f>
        <v>0.08</v>
      </c>
      <c r="E268" s="15" t="n">
        <f aca="false">R267</f>
        <v>1</v>
      </c>
      <c r="F268" s="56" t="n">
        <f aca="false">Q267</f>
        <v>0</v>
      </c>
      <c r="G268" s="56" t="n">
        <f aca="false">IF(AND(MOD(A268-1,12)=0,B268&lt;=Inputs!$C$7,E268=0),Inputs!$C$6,0)</f>
        <v>0</v>
      </c>
      <c r="H268" s="56" t="n">
        <f aca="false">IF(B268=1,G268*Inputs!$C$9,0)</f>
        <v>0</v>
      </c>
      <c r="I268" s="56" t="n">
        <f aca="false">I267+G268</f>
        <v>120000</v>
      </c>
      <c r="J268" s="56" t="n">
        <f aca="false">(F268+G268+H268)*((1+D268)^(1/12)-1)</f>
        <v>0</v>
      </c>
      <c r="K268" s="56" t="n">
        <f aca="false">(F268+G268+H268+J268)*(Inputs!$C$14+IF(B268&lt;=10,Inputs!$C$12,Inputs!$C$13))/12</f>
        <v>0</v>
      </c>
      <c r="L268" s="56" t="n">
        <f aca="false">IF(OR(E268=1,A268&lt;=Inputs!$C$15),0,MAX(Inputs!$C$8*I268-(F268+G268+H268+J268-K268),0))</f>
        <v>0</v>
      </c>
      <c r="M268" s="56" t="n">
        <f aca="false">L268*INDEX(Rates!$B$2:$C$101,C268+1,IF(Inputs!$C$5="Male",1,2))/1000/12*Inputs!$C$16</f>
        <v>0</v>
      </c>
      <c r="N268" s="56" t="n">
        <f aca="false">IF($V$1=1,MAX(F268+G268+H268+J268-K268-M268,0)*Inputs!$C$22/12,0)</f>
        <v>0</v>
      </c>
      <c r="O268" s="56" t="n">
        <f aca="false">IF(AND(MOD(A268,12)=0,B268&gt;=Inputs!$C$18),MAX(F268+G268+H268+J268-K268-M268-N268,0)*Inputs!$C$17,0)</f>
        <v>0</v>
      </c>
      <c r="P268" s="56" t="n">
        <f aca="false">F268+G268+H268+J268-K268-M268-N268+O268</f>
        <v>0</v>
      </c>
      <c r="Q268" s="56" t="n">
        <f aca="false">IF(OR(E268=1,P268&lt;=0),0,P268)</f>
        <v>0</v>
      </c>
      <c r="R268" s="15" t="n">
        <f aca="false">IF(OR(E268=1,AND(P268&lt;=0,I268&gt;0)),1,0)</f>
        <v>1</v>
      </c>
      <c r="S268" s="15" t="n">
        <f aca="false">IF(L268&gt;0,1,0)</f>
        <v>0</v>
      </c>
    </row>
    <row r="269" customFormat="false" ht="15" hidden="false" customHeight="false" outlineLevel="0" collapsed="false">
      <c r="A269" s="15" t="n">
        <v>268</v>
      </c>
      <c r="B269" s="15" t="n">
        <f aca="false">INT((A269-1)/12)+1</f>
        <v>23</v>
      </c>
      <c r="C269" s="15" t="n">
        <f aca="false">MIN(Inputs!$C$4+B269-1,99)</f>
        <v>96</v>
      </c>
      <c r="D269" s="55" t="n">
        <f aca="false">Inputs!$C$31</f>
        <v>0.08</v>
      </c>
      <c r="E269" s="15" t="n">
        <f aca="false">R268</f>
        <v>1</v>
      </c>
      <c r="F269" s="56" t="n">
        <f aca="false">Q268</f>
        <v>0</v>
      </c>
      <c r="G269" s="56" t="n">
        <f aca="false">IF(AND(MOD(A269-1,12)=0,B269&lt;=Inputs!$C$7,E269=0),Inputs!$C$6,0)</f>
        <v>0</v>
      </c>
      <c r="H269" s="56" t="n">
        <f aca="false">IF(B269=1,G269*Inputs!$C$9,0)</f>
        <v>0</v>
      </c>
      <c r="I269" s="56" t="n">
        <f aca="false">I268+G269</f>
        <v>120000</v>
      </c>
      <c r="J269" s="56" t="n">
        <f aca="false">(F269+G269+H269)*((1+D269)^(1/12)-1)</f>
        <v>0</v>
      </c>
      <c r="K269" s="56" t="n">
        <f aca="false">(F269+G269+H269+J269)*(Inputs!$C$14+IF(B269&lt;=10,Inputs!$C$12,Inputs!$C$13))/12</f>
        <v>0</v>
      </c>
      <c r="L269" s="56" t="n">
        <f aca="false">IF(OR(E269=1,A269&lt;=Inputs!$C$15),0,MAX(Inputs!$C$8*I269-(F269+G269+H269+J269-K269),0))</f>
        <v>0</v>
      </c>
      <c r="M269" s="56" t="n">
        <f aca="false">L269*INDEX(Rates!$B$2:$C$101,C269+1,IF(Inputs!$C$5="Male",1,2))/1000/12*Inputs!$C$16</f>
        <v>0</v>
      </c>
      <c r="N269" s="56" t="n">
        <f aca="false">IF($V$1=1,MAX(F269+G269+H269+J269-K269-M269,0)*Inputs!$C$22/12,0)</f>
        <v>0</v>
      </c>
      <c r="O269" s="56" t="n">
        <f aca="false">IF(AND(MOD(A269,12)=0,B269&gt;=Inputs!$C$18),MAX(F269+G269+H269+J269-K269-M269-N269,0)*Inputs!$C$17,0)</f>
        <v>0</v>
      </c>
      <c r="P269" s="56" t="n">
        <f aca="false">F269+G269+H269+J269-K269-M269-N269+O269</f>
        <v>0</v>
      </c>
      <c r="Q269" s="56" t="n">
        <f aca="false">IF(OR(E269=1,P269&lt;=0),0,P269)</f>
        <v>0</v>
      </c>
      <c r="R269" s="15" t="n">
        <f aca="false">IF(OR(E269=1,AND(P269&lt;=0,I269&gt;0)),1,0)</f>
        <v>1</v>
      </c>
      <c r="S269" s="15" t="n">
        <f aca="false">IF(L269&gt;0,1,0)</f>
        <v>0</v>
      </c>
    </row>
    <row r="270" customFormat="false" ht="15" hidden="false" customHeight="false" outlineLevel="0" collapsed="false">
      <c r="A270" s="15" t="n">
        <v>269</v>
      </c>
      <c r="B270" s="15" t="n">
        <f aca="false">INT((A270-1)/12)+1</f>
        <v>23</v>
      </c>
      <c r="C270" s="15" t="n">
        <f aca="false">MIN(Inputs!$C$4+B270-1,99)</f>
        <v>96</v>
      </c>
      <c r="D270" s="55" t="n">
        <f aca="false">Inputs!$C$31</f>
        <v>0.08</v>
      </c>
      <c r="E270" s="15" t="n">
        <f aca="false">R269</f>
        <v>1</v>
      </c>
      <c r="F270" s="56" t="n">
        <f aca="false">Q269</f>
        <v>0</v>
      </c>
      <c r="G270" s="56" t="n">
        <f aca="false">IF(AND(MOD(A270-1,12)=0,B270&lt;=Inputs!$C$7,E270=0),Inputs!$C$6,0)</f>
        <v>0</v>
      </c>
      <c r="H270" s="56" t="n">
        <f aca="false">IF(B270=1,G270*Inputs!$C$9,0)</f>
        <v>0</v>
      </c>
      <c r="I270" s="56" t="n">
        <f aca="false">I269+G270</f>
        <v>120000</v>
      </c>
      <c r="J270" s="56" t="n">
        <f aca="false">(F270+G270+H270)*((1+D270)^(1/12)-1)</f>
        <v>0</v>
      </c>
      <c r="K270" s="56" t="n">
        <f aca="false">(F270+G270+H270+J270)*(Inputs!$C$14+IF(B270&lt;=10,Inputs!$C$12,Inputs!$C$13))/12</f>
        <v>0</v>
      </c>
      <c r="L270" s="56" t="n">
        <f aca="false">IF(OR(E270=1,A270&lt;=Inputs!$C$15),0,MAX(Inputs!$C$8*I270-(F270+G270+H270+J270-K270),0))</f>
        <v>0</v>
      </c>
      <c r="M270" s="56" t="n">
        <f aca="false">L270*INDEX(Rates!$B$2:$C$101,C270+1,IF(Inputs!$C$5="Male",1,2))/1000/12*Inputs!$C$16</f>
        <v>0</v>
      </c>
      <c r="N270" s="56" t="n">
        <f aca="false">IF($V$1=1,MAX(F270+G270+H270+J270-K270-M270,0)*Inputs!$C$22/12,0)</f>
        <v>0</v>
      </c>
      <c r="O270" s="56" t="n">
        <f aca="false">IF(AND(MOD(A270,12)=0,B270&gt;=Inputs!$C$18),MAX(F270+G270+H270+J270-K270-M270-N270,0)*Inputs!$C$17,0)</f>
        <v>0</v>
      </c>
      <c r="P270" s="56" t="n">
        <f aca="false">F270+G270+H270+J270-K270-M270-N270+O270</f>
        <v>0</v>
      </c>
      <c r="Q270" s="56" t="n">
        <f aca="false">IF(OR(E270=1,P270&lt;=0),0,P270)</f>
        <v>0</v>
      </c>
      <c r="R270" s="15" t="n">
        <f aca="false">IF(OR(E270=1,AND(P270&lt;=0,I270&gt;0)),1,0)</f>
        <v>1</v>
      </c>
      <c r="S270" s="15" t="n">
        <f aca="false">IF(L270&gt;0,1,0)</f>
        <v>0</v>
      </c>
    </row>
    <row r="271" customFormat="false" ht="15" hidden="false" customHeight="false" outlineLevel="0" collapsed="false">
      <c r="A271" s="15" t="n">
        <v>270</v>
      </c>
      <c r="B271" s="15" t="n">
        <f aca="false">INT((A271-1)/12)+1</f>
        <v>23</v>
      </c>
      <c r="C271" s="15" t="n">
        <f aca="false">MIN(Inputs!$C$4+B271-1,99)</f>
        <v>96</v>
      </c>
      <c r="D271" s="55" t="n">
        <f aca="false">Inputs!$C$31</f>
        <v>0.08</v>
      </c>
      <c r="E271" s="15" t="n">
        <f aca="false">R270</f>
        <v>1</v>
      </c>
      <c r="F271" s="56" t="n">
        <f aca="false">Q270</f>
        <v>0</v>
      </c>
      <c r="G271" s="56" t="n">
        <f aca="false">IF(AND(MOD(A271-1,12)=0,B271&lt;=Inputs!$C$7,E271=0),Inputs!$C$6,0)</f>
        <v>0</v>
      </c>
      <c r="H271" s="56" t="n">
        <f aca="false">IF(B271=1,G271*Inputs!$C$9,0)</f>
        <v>0</v>
      </c>
      <c r="I271" s="56" t="n">
        <f aca="false">I270+G271</f>
        <v>120000</v>
      </c>
      <c r="J271" s="56" t="n">
        <f aca="false">(F271+G271+H271)*((1+D271)^(1/12)-1)</f>
        <v>0</v>
      </c>
      <c r="K271" s="56" t="n">
        <f aca="false">(F271+G271+H271+J271)*(Inputs!$C$14+IF(B271&lt;=10,Inputs!$C$12,Inputs!$C$13))/12</f>
        <v>0</v>
      </c>
      <c r="L271" s="56" t="n">
        <f aca="false">IF(OR(E271=1,A271&lt;=Inputs!$C$15),0,MAX(Inputs!$C$8*I271-(F271+G271+H271+J271-K271),0))</f>
        <v>0</v>
      </c>
      <c r="M271" s="56" t="n">
        <f aca="false">L271*INDEX(Rates!$B$2:$C$101,C271+1,IF(Inputs!$C$5="Male",1,2))/1000/12*Inputs!$C$16</f>
        <v>0</v>
      </c>
      <c r="N271" s="56" t="n">
        <f aca="false">IF($V$1=1,MAX(F271+G271+H271+J271-K271-M271,0)*Inputs!$C$22/12,0)</f>
        <v>0</v>
      </c>
      <c r="O271" s="56" t="n">
        <f aca="false">IF(AND(MOD(A271,12)=0,B271&gt;=Inputs!$C$18),MAX(F271+G271+H271+J271-K271-M271-N271,0)*Inputs!$C$17,0)</f>
        <v>0</v>
      </c>
      <c r="P271" s="56" t="n">
        <f aca="false">F271+G271+H271+J271-K271-M271-N271+O271</f>
        <v>0</v>
      </c>
      <c r="Q271" s="56" t="n">
        <f aca="false">IF(OR(E271=1,P271&lt;=0),0,P271)</f>
        <v>0</v>
      </c>
      <c r="R271" s="15" t="n">
        <f aca="false">IF(OR(E271=1,AND(P271&lt;=0,I271&gt;0)),1,0)</f>
        <v>1</v>
      </c>
      <c r="S271" s="15" t="n">
        <f aca="false">IF(L271&gt;0,1,0)</f>
        <v>0</v>
      </c>
    </row>
    <row r="272" customFormat="false" ht="15" hidden="false" customHeight="false" outlineLevel="0" collapsed="false">
      <c r="A272" s="15" t="n">
        <v>271</v>
      </c>
      <c r="B272" s="15" t="n">
        <f aca="false">INT((A272-1)/12)+1</f>
        <v>23</v>
      </c>
      <c r="C272" s="15" t="n">
        <f aca="false">MIN(Inputs!$C$4+B272-1,99)</f>
        <v>96</v>
      </c>
      <c r="D272" s="55" t="n">
        <f aca="false">Inputs!$C$31</f>
        <v>0.08</v>
      </c>
      <c r="E272" s="15" t="n">
        <f aca="false">R271</f>
        <v>1</v>
      </c>
      <c r="F272" s="56" t="n">
        <f aca="false">Q271</f>
        <v>0</v>
      </c>
      <c r="G272" s="56" t="n">
        <f aca="false">IF(AND(MOD(A272-1,12)=0,B272&lt;=Inputs!$C$7,E272=0),Inputs!$C$6,0)</f>
        <v>0</v>
      </c>
      <c r="H272" s="56" t="n">
        <f aca="false">IF(B272=1,G272*Inputs!$C$9,0)</f>
        <v>0</v>
      </c>
      <c r="I272" s="56" t="n">
        <f aca="false">I271+G272</f>
        <v>120000</v>
      </c>
      <c r="J272" s="56" t="n">
        <f aca="false">(F272+G272+H272)*((1+D272)^(1/12)-1)</f>
        <v>0</v>
      </c>
      <c r="K272" s="56" t="n">
        <f aca="false">(F272+G272+H272+J272)*(Inputs!$C$14+IF(B272&lt;=10,Inputs!$C$12,Inputs!$C$13))/12</f>
        <v>0</v>
      </c>
      <c r="L272" s="56" t="n">
        <f aca="false">IF(OR(E272=1,A272&lt;=Inputs!$C$15),0,MAX(Inputs!$C$8*I272-(F272+G272+H272+J272-K272),0))</f>
        <v>0</v>
      </c>
      <c r="M272" s="56" t="n">
        <f aca="false">L272*INDEX(Rates!$B$2:$C$101,C272+1,IF(Inputs!$C$5="Male",1,2))/1000/12*Inputs!$C$16</f>
        <v>0</v>
      </c>
      <c r="N272" s="56" t="n">
        <f aca="false">IF($V$1=1,MAX(F272+G272+H272+J272-K272-M272,0)*Inputs!$C$22/12,0)</f>
        <v>0</v>
      </c>
      <c r="O272" s="56" t="n">
        <f aca="false">IF(AND(MOD(A272,12)=0,B272&gt;=Inputs!$C$18),MAX(F272+G272+H272+J272-K272-M272-N272,0)*Inputs!$C$17,0)</f>
        <v>0</v>
      </c>
      <c r="P272" s="56" t="n">
        <f aca="false">F272+G272+H272+J272-K272-M272-N272+O272</f>
        <v>0</v>
      </c>
      <c r="Q272" s="56" t="n">
        <f aca="false">IF(OR(E272=1,P272&lt;=0),0,P272)</f>
        <v>0</v>
      </c>
      <c r="R272" s="15" t="n">
        <f aca="false">IF(OR(E272=1,AND(P272&lt;=0,I272&gt;0)),1,0)</f>
        <v>1</v>
      </c>
      <c r="S272" s="15" t="n">
        <f aca="false">IF(L272&gt;0,1,0)</f>
        <v>0</v>
      </c>
    </row>
    <row r="273" customFormat="false" ht="15" hidden="false" customHeight="false" outlineLevel="0" collapsed="false">
      <c r="A273" s="15" t="n">
        <v>272</v>
      </c>
      <c r="B273" s="15" t="n">
        <f aca="false">INT((A273-1)/12)+1</f>
        <v>23</v>
      </c>
      <c r="C273" s="15" t="n">
        <f aca="false">MIN(Inputs!$C$4+B273-1,99)</f>
        <v>96</v>
      </c>
      <c r="D273" s="55" t="n">
        <f aca="false">Inputs!$C$31</f>
        <v>0.08</v>
      </c>
      <c r="E273" s="15" t="n">
        <f aca="false">R272</f>
        <v>1</v>
      </c>
      <c r="F273" s="56" t="n">
        <f aca="false">Q272</f>
        <v>0</v>
      </c>
      <c r="G273" s="56" t="n">
        <f aca="false">IF(AND(MOD(A273-1,12)=0,B273&lt;=Inputs!$C$7,E273=0),Inputs!$C$6,0)</f>
        <v>0</v>
      </c>
      <c r="H273" s="56" t="n">
        <f aca="false">IF(B273=1,G273*Inputs!$C$9,0)</f>
        <v>0</v>
      </c>
      <c r="I273" s="56" t="n">
        <f aca="false">I272+G273</f>
        <v>120000</v>
      </c>
      <c r="J273" s="56" t="n">
        <f aca="false">(F273+G273+H273)*((1+D273)^(1/12)-1)</f>
        <v>0</v>
      </c>
      <c r="K273" s="56" t="n">
        <f aca="false">(F273+G273+H273+J273)*(Inputs!$C$14+IF(B273&lt;=10,Inputs!$C$12,Inputs!$C$13))/12</f>
        <v>0</v>
      </c>
      <c r="L273" s="56" t="n">
        <f aca="false">IF(OR(E273=1,A273&lt;=Inputs!$C$15),0,MAX(Inputs!$C$8*I273-(F273+G273+H273+J273-K273),0))</f>
        <v>0</v>
      </c>
      <c r="M273" s="56" t="n">
        <f aca="false">L273*INDEX(Rates!$B$2:$C$101,C273+1,IF(Inputs!$C$5="Male",1,2))/1000/12*Inputs!$C$16</f>
        <v>0</v>
      </c>
      <c r="N273" s="56" t="n">
        <f aca="false">IF($V$1=1,MAX(F273+G273+H273+J273-K273-M273,0)*Inputs!$C$22/12,0)</f>
        <v>0</v>
      </c>
      <c r="O273" s="56" t="n">
        <f aca="false">IF(AND(MOD(A273,12)=0,B273&gt;=Inputs!$C$18),MAX(F273+G273+H273+J273-K273-M273-N273,0)*Inputs!$C$17,0)</f>
        <v>0</v>
      </c>
      <c r="P273" s="56" t="n">
        <f aca="false">F273+G273+H273+J273-K273-M273-N273+O273</f>
        <v>0</v>
      </c>
      <c r="Q273" s="56" t="n">
        <f aca="false">IF(OR(E273=1,P273&lt;=0),0,P273)</f>
        <v>0</v>
      </c>
      <c r="R273" s="15" t="n">
        <f aca="false">IF(OR(E273=1,AND(P273&lt;=0,I273&gt;0)),1,0)</f>
        <v>1</v>
      </c>
      <c r="S273" s="15" t="n">
        <f aca="false">IF(L273&gt;0,1,0)</f>
        <v>0</v>
      </c>
    </row>
    <row r="274" customFormat="false" ht="15" hidden="false" customHeight="false" outlineLevel="0" collapsed="false">
      <c r="A274" s="15" t="n">
        <v>273</v>
      </c>
      <c r="B274" s="15" t="n">
        <f aca="false">INT((A274-1)/12)+1</f>
        <v>23</v>
      </c>
      <c r="C274" s="15" t="n">
        <f aca="false">MIN(Inputs!$C$4+B274-1,99)</f>
        <v>96</v>
      </c>
      <c r="D274" s="55" t="n">
        <f aca="false">Inputs!$C$31</f>
        <v>0.08</v>
      </c>
      <c r="E274" s="15" t="n">
        <f aca="false">R273</f>
        <v>1</v>
      </c>
      <c r="F274" s="56" t="n">
        <f aca="false">Q273</f>
        <v>0</v>
      </c>
      <c r="G274" s="56" t="n">
        <f aca="false">IF(AND(MOD(A274-1,12)=0,B274&lt;=Inputs!$C$7,E274=0),Inputs!$C$6,0)</f>
        <v>0</v>
      </c>
      <c r="H274" s="56" t="n">
        <f aca="false">IF(B274=1,G274*Inputs!$C$9,0)</f>
        <v>0</v>
      </c>
      <c r="I274" s="56" t="n">
        <f aca="false">I273+G274</f>
        <v>120000</v>
      </c>
      <c r="J274" s="56" t="n">
        <f aca="false">(F274+G274+H274)*((1+D274)^(1/12)-1)</f>
        <v>0</v>
      </c>
      <c r="K274" s="56" t="n">
        <f aca="false">(F274+G274+H274+J274)*(Inputs!$C$14+IF(B274&lt;=10,Inputs!$C$12,Inputs!$C$13))/12</f>
        <v>0</v>
      </c>
      <c r="L274" s="56" t="n">
        <f aca="false">IF(OR(E274=1,A274&lt;=Inputs!$C$15),0,MAX(Inputs!$C$8*I274-(F274+G274+H274+J274-K274),0))</f>
        <v>0</v>
      </c>
      <c r="M274" s="56" t="n">
        <f aca="false">L274*INDEX(Rates!$B$2:$C$101,C274+1,IF(Inputs!$C$5="Male",1,2))/1000/12*Inputs!$C$16</f>
        <v>0</v>
      </c>
      <c r="N274" s="56" t="n">
        <f aca="false">IF($V$1=1,MAX(F274+G274+H274+J274-K274-M274,0)*Inputs!$C$22/12,0)</f>
        <v>0</v>
      </c>
      <c r="O274" s="56" t="n">
        <f aca="false">IF(AND(MOD(A274,12)=0,B274&gt;=Inputs!$C$18),MAX(F274+G274+H274+J274-K274-M274-N274,0)*Inputs!$C$17,0)</f>
        <v>0</v>
      </c>
      <c r="P274" s="56" t="n">
        <f aca="false">F274+G274+H274+J274-K274-M274-N274+O274</f>
        <v>0</v>
      </c>
      <c r="Q274" s="56" t="n">
        <f aca="false">IF(OR(E274=1,P274&lt;=0),0,P274)</f>
        <v>0</v>
      </c>
      <c r="R274" s="15" t="n">
        <f aca="false">IF(OR(E274=1,AND(P274&lt;=0,I274&gt;0)),1,0)</f>
        <v>1</v>
      </c>
      <c r="S274" s="15" t="n">
        <f aca="false">IF(L274&gt;0,1,0)</f>
        <v>0</v>
      </c>
    </row>
    <row r="275" customFormat="false" ht="15" hidden="false" customHeight="false" outlineLevel="0" collapsed="false">
      <c r="A275" s="15" t="n">
        <v>274</v>
      </c>
      <c r="B275" s="15" t="n">
        <f aca="false">INT((A275-1)/12)+1</f>
        <v>23</v>
      </c>
      <c r="C275" s="15" t="n">
        <f aca="false">MIN(Inputs!$C$4+B275-1,99)</f>
        <v>96</v>
      </c>
      <c r="D275" s="55" t="n">
        <f aca="false">Inputs!$C$31</f>
        <v>0.08</v>
      </c>
      <c r="E275" s="15" t="n">
        <f aca="false">R274</f>
        <v>1</v>
      </c>
      <c r="F275" s="56" t="n">
        <f aca="false">Q274</f>
        <v>0</v>
      </c>
      <c r="G275" s="56" t="n">
        <f aca="false">IF(AND(MOD(A275-1,12)=0,B275&lt;=Inputs!$C$7,E275=0),Inputs!$C$6,0)</f>
        <v>0</v>
      </c>
      <c r="H275" s="56" t="n">
        <f aca="false">IF(B275=1,G275*Inputs!$C$9,0)</f>
        <v>0</v>
      </c>
      <c r="I275" s="56" t="n">
        <f aca="false">I274+G275</f>
        <v>120000</v>
      </c>
      <c r="J275" s="56" t="n">
        <f aca="false">(F275+G275+H275)*((1+D275)^(1/12)-1)</f>
        <v>0</v>
      </c>
      <c r="K275" s="56" t="n">
        <f aca="false">(F275+G275+H275+J275)*(Inputs!$C$14+IF(B275&lt;=10,Inputs!$C$12,Inputs!$C$13))/12</f>
        <v>0</v>
      </c>
      <c r="L275" s="56" t="n">
        <f aca="false">IF(OR(E275=1,A275&lt;=Inputs!$C$15),0,MAX(Inputs!$C$8*I275-(F275+G275+H275+J275-K275),0))</f>
        <v>0</v>
      </c>
      <c r="M275" s="56" t="n">
        <f aca="false">L275*INDEX(Rates!$B$2:$C$101,C275+1,IF(Inputs!$C$5="Male",1,2))/1000/12*Inputs!$C$16</f>
        <v>0</v>
      </c>
      <c r="N275" s="56" t="n">
        <f aca="false">IF($V$1=1,MAX(F275+G275+H275+J275-K275-M275,0)*Inputs!$C$22/12,0)</f>
        <v>0</v>
      </c>
      <c r="O275" s="56" t="n">
        <f aca="false">IF(AND(MOD(A275,12)=0,B275&gt;=Inputs!$C$18),MAX(F275+G275+H275+J275-K275-M275-N275,0)*Inputs!$C$17,0)</f>
        <v>0</v>
      </c>
      <c r="P275" s="56" t="n">
        <f aca="false">F275+G275+H275+J275-K275-M275-N275+O275</f>
        <v>0</v>
      </c>
      <c r="Q275" s="56" t="n">
        <f aca="false">IF(OR(E275=1,P275&lt;=0),0,P275)</f>
        <v>0</v>
      </c>
      <c r="R275" s="15" t="n">
        <f aca="false">IF(OR(E275=1,AND(P275&lt;=0,I275&gt;0)),1,0)</f>
        <v>1</v>
      </c>
      <c r="S275" s="15" t="n">
        <f aca="false">IF(L275&gt;0,1,0)</f>
        <v>0</v>
      </c>
    </row>
    <row r="276" customFormat="false" ht="15" hidden="false" customHeight="false" outlineLevel="0" collapsed="false">
      <c r="A276" s="15" t="n">
        <v>275</v>
      </c>
      <c r="B276" s="15" t="n">
        <f aca="false">INT((A276-1)/12)+1</f>
        <v>23</v>
      </c>
      <c r="C276" s="15" t="n">
        <f aca="false">MIN(Inputs!$C$4+B276-1,99)</f>
        <v>96</v>
      </c>
      <c r="D276" s="55" t="n">
        <f aca="false">Inputs!$C$31</f>
        <v>0.08</v>
      </c>
      <c r="E276" s="15" t="n">
        <f aca="false">R275</f>
        <v>1</v>
      </c>
      <c r="F276" s="56" t="n">
        <f aca="false">Q275</f>
        <v>0</v>
      </c>
      <c r="G276" s="56" t="n">
        <f aca="false">IF(AND(MOD(A276-1,12)=0,B276&lt;=Inputs!$C$7,E276=0),Inputs!$C$6,0)</f>
        <v>0</v>
      </c>
      <c r="H276" s="56" t="n">
        <f aca="false">IF(B276=1,G276*Inputs!$C$9,0)</f>
        <v>0</v>
      </c>
      <c r="I276" s="56" t="n">
        <f aca="false">I275+G276</f>
        <v>120000</v>
      </c>
      <c r="J276" s="56" t="n">
        <f aca="false">(F276+G276+H276)*((1+D276)^(1/12)-1)</f>
        <v>0</v>
      </c>
      <c r="K276" s="56" t="n">
        <f aca="false">(F276+G276+H276+J276)*(Inputs!$C$14+IF(B276&lt;=10,Inputs!$C$12,Inputs!$C$13))/12</f>
        <v>0</v>
      </c>
      <c r="L276" s="56" t="n">
        <f aca="false">IF(OR(E276=1,A276&lt;=Inputs!$C$15),0,MAX(Inputs!$C$8*I276-(F276+G276+H276+J276-K276),0))</f>
        <v>0</v>
      </c>
      <c r="M276" s="56" t="n">
        <f aca="false">L276*INDEX(Rates!$B$2:$C$101,C276+1,IF(Inputs!$C$5="Male",1,2))/1000/12*Inputs!$C$16</f>
        <v>0</v>
      </c>
      <c r="N276" s="56" t="n">
        <f aca="false">IF($V$1=1,MAX(F276+G276+H276+J276-K276-M276,0)*Inputs!$C$22/12,0)</f>
        <v>0</v>
      </c>
      <c r="O276" s="56" t="n">
        <f aca="false">IF(AND(MOD(A276,12)=0,B276&gt;=Inputs!$C$18),MAX(F276+G276+H276+J276-K276-M276-N276,0)*Inputs!$C$17,0)</f>
        <v>0</v>
      </c>
      <c r="P276" s="56" t="n">
        <f aca="false">F276+G276+H276+J276-K276-M276-N276+O276</f>
        <v>0</v>
      </c>
      <c r="Q276" s="56" t="n">
        <f aca="false">IF(OR(E276=1,P276&lt;=0),0,P276)</f>
        <v>0</v>
      </c>
      <c r="R276" s="15" t="n">
        <f aca="false">IF(OR(E276=1,AND(P276&lt;=0,I276&gt;0)),1,0)</f>
        <v>1</v>
      </c>
      <c r="S276" s="15" t="n">
        <f aca="false">IF(L276&gt;0,1,0)</f>
        <v>0</v>
      </c>
    </row>
    <row r="277" customFormat="false" ht="15" hidden="false" customHeight="false" outlineLevel="0" collapsed="false">
      <c r="A277" s="15" t="n">
        <v>276</v>
      </c>
      <c r="B277" s="15" t="n">
        <f aca="false">INT((A277-1)/12)+1</f>
        <v>23</v>
      </c>
      <c r="C277" s="15" t="n">
        <f aca="false">MIN(Inputs!$C$4+B277-1,99)</f>
        <v>96</v>
      </c>
      <c r="D277" s="55" t="n">
        <f aca="false">Inputs!$C$31</f>
        <v>0.08</v>
      </c>
      <c r="E277" s="15" t="n">
        <f aca="false">R276</f>
        <v>1</v>
      </c>
      <c r="F277" s="56" t="n">
        <f aca="false">Q276</f>
        <v>0</v>
      </c>
      <c r="G277" s="56" t="n">
        <f aca="false">IF(AND(MOD(A277-1,12)=0,B277&lt;=Inputs!$C$7,E277=0),Inputs!$C$6,0)</f>
        <v>0</v>
      </c>
      <c r="H277" s="56" t="n">
        <f aca="false">IF(B277=1,G277*Inputs!$C$9,0)</f>
        <v>0</v>
      </c>
      <c r="I277" s="56" t="n">
        <f aca="false">I276+G277</f>
        <v>120000</v>
      </c>
      <c r="J277" s="56" t="n">
        <f aca="false">(F277+G277+H277)*((1+D277)^(1/12)-1)</f>
        <v>0</v>
      </c>
      <c r="K277" s="56" t="n">
        <f aca="false">(F277+G277+H277+J277)*(Inputs!$C$14+IF(B277&lt;=10,Inputs!$C$12,Inputs!$C$13))/12</f>
        <v>0</v>
      </c>
      <c r="L277" s="56" t="n">
        <f aca="false">IF(OR(E277=1,A277&lt;=Inputs!$C$15),0,MAX(Inputs!$C$8*I277-(F277+G277+H277+J277-K277),0))</f>
        <v>0</v>
      </c>
      <c r="M277" s="56" t="n">
        <f aca="false">L277*INDEX(Rates!$B$2:$C$101,C277+1,IF(Inputs!$C$5="Male",1,2))/1000/12*Inputs!$C$16</f>
        <v>0</v>
      </c>
      <c r="N277" s="56" t="n">
        <f aca="false">IF($V$1=1,MAX(F277+G277+H277+J277-K277-M277,0)*Inputs!$C$22/12,0)</f>
        <v>0</v>
      </c>
      <c r="O277" s="56" t="n">
        <f aca="false">IF(AND(MOD(A277,12)=0,B277&gt;=Inputs!$C$18),MAX(F277+G277+H277+J277-K277-M277-N277,0)*Inputs!$C$17,0)</f>
        <v>0</v>
      </c>
      <c r="P277" s="56" t="n">
        <f aca="false">F277+G277+H277+J277-K277-M277-N277+O277</f>
        <v>0</v>
      </c>
      <c r="Q277" s="56" t="n">
        <f aca="false">IF(OR(E277=1,P277&lt;=0),0,P277)</f>
        <v>0</v>
      </c>
      <c r="R277" s="15" t="n">
        <f aca="false">IF(OR(E277=1,AND(P277&lt;=0,I277&gt;0)),1,0)</f>
        <v>1</v>
      </c>
      <c r="S277" s="15" t="n">
        <f aca="false">IF(L277&gt;0,1,0)</f>
        <v>0</v>
      </c>
    </row>
    <row r="278" customFormat="false" ht="15" hidden="false" customHeight="false" outlineLevel="0" collapsed="false">
      <c r="A278" s="15" t="n">
        <v>277</v>
      </c>
      <c r="B278" s="15" t="n">
        <f aca="false">INT((A278-1)/12)+1</f>
        <v>24</v>
      </c>
      <c r="C278" s="15" t="n">
        <f aca="false">MIN(Inputs!$C$4+B278-1,99)</f>
        <v>97</v>
      </c>
      <c r="D278" s="55" t="n">
        <f aca="false">Inputs!$C$31</f>
        <v>0.08</v>
      </c>
      <c r="E278" s="15" t="n">
        <f aca="false">R277</f>
        <v>1</v>
      </c>
      <c r="F278" s="56" t="n">
        <f aca="false">Q277</f>
        <v>0</v>
      </c>
      <c r="G278" s="56" t="n">
        <f aca="false">IF(AND(MOD(A278-1,12)=0,B278&lt;=Inputs!$C$7,E278=0),Inputs!$C$6,0)</f>
        <v>0</v>
      </c>
      <c r="H278" s="56" t="n">
        <f aca="false">IF(B278=1,G278*Inputs!$C$9,0)</f>
        <v>0</v>
      </c>
      <c r="I278" s="56" t="n">
        <f aca="false">I277+G278</f>
        <v>120000</v>
      </c>
      <c r="J278" s="56" t="n">
        <f aca="false">(F278+G278+H278)*((1+D278)^(1/12)-1)</f>
        <v>0</v>
      </c>
      <c r="K278" s="56" t="n">
        <f aca="false">(F278+G278+H278+J278)*(Inputs!$C$14+IF(B278&lt;=10,Inputs!$C$12,Inputs!$C$13))/12</f>
        <v>0</v>
      </c>
      <c r="L278" s="56" t="n">
        <f aca="false">IF(OR(E278=1,A278&lt;=Inputs!$C$15),0,MAX(Inputs!$C$8*I278-(F278+G278+H278+J278-K278),0))</f>
        <v>0</v>
      </c>
      <c r="M278" s="56" t="n">
        <f aca="false">L278*INDEX(Rates!$B$2:$C$101,C278+1,IF(Inputs!$C$5="Male",1,2))/1000/12*Inputs!$C$16</f>
        <v>0</v>
      </c>
      <c r="N278" s="56" t="n">
        <f aca="false">IF($V$1=1,MAX(F278+G278+H278+J278-K278-M278,0)*Inputs!$C$22/12,0)</f>
        <v>0</v>
      </c>
      <c r="O278" s="56" t="n">
        <f aca="false">IF(AND(MOD(A278,12)=0,B278&gt;=Inputs!$C$18),MAX(F278+G278+H278+J278-K278-M278-N278,0)*Inputs!$C$17,0)</f>
        <v>0</v>
      </c>
      <c r="P278" s="56" t="n">
        <f aca="false">F278+G278+H278+J278-K278-M278-N278+O278</f>
        <v>0</v>
      </c>
      <c r="Q278" s="56" t="n">
        <f aca="false">IF(OR(E278=1,P278&lt;=0),0,P278)</f>
        <v>0</v>
      </c>
      <c r="R278" s="15" t="n">
        <f aca="false">IF(OR(E278=1,AND(P278&lt;=0,I278&gt;0)),1,0)</f>
        <v>1</v>
      </c>
      <c r="S278" s="15" t="n">
        <f aca="false">IF(L278&gt;0,1,0)</f>
        <v>0</v>
      </c>
    </row>
    <row r="279" customFormat="false" ht="15" hidden="false" customHeight="false" outlineLevel="0" collapsed="false">
      <c r="A279" s="15" t="n">
        <v>278</v>
      </c>
      <c r="B279" s="15" t="n">
        <f aca="false">INT((A279-1)/12)+1</f>
        <v>24</v>
      </c>
      <c r="C279" s="15" t="n">
        <f aca="false">MIN(Inputs!$C$4+B279-1,99)</f>
        <v>97</v>
      </c>
      <c r="D279" s="55" t="n">
        <f aca="false">Inputs!$C$31</f>
        <v>0.08</v>
      </c>
      <c r="E279" s="15" t="n">
        <f aca="false">R278</f>
        <v>1</v>
      </c>
      <c r="F279" s="56" t="n">
        <f aca="false">Q278</f>
        <v>0</v>
      </c>
      <c r="G279" s="56" t="n">
        <f aca="false">IF(AND(MOD(A279-1,12)=0,B279&lt;=Inputs!$C$7,E279=0),Inputs!$C$6,0)</f>
        <v>0</v>
      </c>
      <c r="H279" s="56" t="n">
        <f aca="false">IF(B279=1,G279*Inputs!$C$9,0)</f>
        <v>0</v>
      </c>
      <c r="I279" s="56" t="n">
        <f aca="false">I278+G279</f>
        <v>120000</v>
      </c>
      <c r="J279" s="56" t="n">
        <f aca="false">(F279+G279+H279)*((1+D279)^(1/12)-1)</f>
        <v>0</v>
      </c>
      <c r="K279" s="56" t="n">
        <f aca="false">(F279+G279+H279+J279)*(Inputs!$C$14+IF(B279&lt;=10,Inputs!$C$12,Inputs!$C$13))/12</f>
        <v>0</v>
      </c>
      <c r="L279" s="56" t="n">
        <f aca="false">IF(OR(E279=1,A279&lt;=Inputs!$C$15),0,MAX(Inputs!$C$8*I279-(F279+G279+H279+J279-K279),0))</f>
        <v>0</v>
      </c>
      <c r="M279" s="56" t="n">
        <f aca="false">L279*INDEX(Rates!$B$2:$C$101,C279+1,IF(Inputs!$C$5="Male",1,2))/1000/12*Inputs!$C$16</f>
        <v>0</v>
      </c>
      <c r="N279" s="56" t="n">
        <f aca="false">IF($V$1=1,MAX(F279+G279+H279+J279-K279-M279,0)*Inputs!$C$22/12,0)</f>
        <v>0</v>
      </c>
      <c r="O279" s="56" t="n">
        <f aca="false">IF(AND(MOD(A279,12)=0,B279&gt;=Inputs!$C$18),MAX(F279+G279+H279+J279-K279-M279-N279,0)*Inputs!$C$17,0)</f>
        <v>0</v>
      </c>
      <c r="P279" s="56" t="n">
        <f aca="false">F279+G279+H279+J279-K279-M279-N279+O279</f>
        <v>0</v>
      </c>
      <c r="Q279" s="56" t="n">
        <f aca="false">IF(OR(E279=1,P279&lt;=0),0,P279)</f>
        <v>0</v>
      </c>
      <c r="R279" s="15" t="n">
        <f aca="false">IF(OR(E279=1,AND(P279&lt;=0,I279&gt;0)),1,0)</f>
        <v>1</v>
      </c>
      <c r="S279" s="15" t="n">
        <f aca="false">IF(L279&gt;0,1,0)</f>
        <v>0</v>
      </c>
    </row>
    <row r="280" customFormat="false" ht="15" hidden="false" customHeight="false" outlineLevel="0" collapsed="false">
      <c r="A280" s="15" t="n">
        <v>279</v>
      </c>
      <c r="B280" s="15" t="n">
        <f aca="false">INT((A280-1)/12)+1</f>
        <v>24</v>
      </c>
      <c r="C280" s="15" t="n">
        <f aca="false">MIN(Inputs!$C$4+B280-1,99)</f>
        <v>97</v>
      </c>
      <c r="D280" s="55" t="n">
        <f aca="false">Inputs!$C$31</f>
        <v>0.08</v>
      </c>
      <c r="E280" s="15" t="n">
        <f aca="false">R279</f>
        <v>1</v>
      </c>
      <c r="F280" s="56" t="n">
        <f aca="false">Q279</f>
        <v>0</v>
      </c>
      <c r="G280" s="56" t="n">
        <f aca="false">IF(AND(MOD(A280-1,12)=0,B280&lt;=Inputs!$C$7,E280=0),Inputs!$C$6,0)</f>
        <v>0</v>
      </c>
      <c r="H280" s="56" t="n">
        <f aca="false">IF(B280=1,G280*Inputs!$C$9,0)</f>
        <v>0</v>
      </c>
      <c r="I280" s="56" t="n">
        <f aca="false">I279+G280</f>
        <v>120000</v>
      </c>
      <c r="J280" s="56" t="n">
        <f aca="false">(F280+G280+H280)*((1+D280)^(1/12)-1)</f>
        <v>0</v>
      </c>
      <c r="K280" s="56" t="n">
        <f aca="false">(F280+G280+H280+J280)*(Inputs!$C$14+IF(B280&lt;=10,Inputs!$C$12,Inputs!$C$13))/12</f>
        <v>0</v>
      </c>
      <c r="L280" s="56" t="n">
        <f aca="false">IF(OR(E280=1,A280&lt;=Inputs!$C$15),0,MAX(Inputs!$C$8*I280-(F280+G280+H280+J280-K280),0))</f>
        <v>0</v>
      </c>
      <c r="M280" s="56" t="n">
        <f aca="false">L280*INDEX(Rates!$B$2:$C$101,C280+1,IF(Inputs!$C$5="Male",1,2))/1000/12*Inputs!$C$16</f>
        <v>0</v>
      </c>
      <c r="N280" s="56" t="n">
        <f aca="false">IF($V$1=1,MAX(F280+G280+H280+J280-K280-M280,0)*Inputs!$C$22/12,0)</f>
        <v>0</v>
      </c>
      <c r="O280" s="56" t="n">
        <f aca="false">IF(AND(MOD(A280,12)=0,B280&gt;=Inputs!$C$18),MAX(F280+G280+H280+J280-K280-M280-N280,0)*Inputs!$C$17,0)</f>
        <v>0</v>
      </c>
      <c r="P280" s="56" t="n">
        <f aca="false">F280+G280+H280+J280-K280-M280-N280+O280</f>
        <v>0</v>
      </c>
      <c r="Q280" s="56" t="n">
        <f aca="false">IF(OR(E280=1,P280&lt;=0),0,P280)</f>
        <v>0</v>
      </c>
      <c r="R280" s="15" t="n">
        <f aca="false">IF(OR(E280=1,AND(P280&lt;=0,I280&gt;0)),1,0)</f>
        <v>1</v>
      </c>
      <c r="S280" s="15" t="n">
        <f aca="false">IF(L280&gt;0,1,0)</f>
        <v>0</v>
      </c>
    </row>
    <row r="281" customFormat="false" ht="15" hidden="false" customHeight="false" outlineLevel="0" collapsed="false">
      <c r="A281" s="15" t="n">
        <v>280</v>
      </c>
      <c r="B281" s="15" t="n">
        <f aca="false">INT((A281-1)/12)+1</f>
        <v>24</v>
      </c>
      <c r="C281" s="15" t="n">
        <f aca="false">MIN(Inputs!$C$4+B281-1,99)</f>
        <v>97</v>
      </c>
      <c r="D281" s="55" t="n">
        <f aca="false">Inputs!$C$31</f>
        <v>0.08</v>
      </c>
      <c r="E281" s="15" t="n">
        <f aca="false">R280</f>
        <v>1</v>
      </c>
      <c r="F281" s="56" t="n">
        <f aca="false">Q280</f>
        <v>0</v>
      </c>
      <c r="G281" s="56" t="n">
        <f aca="false">IF(AND(MOD(A281-1,12)=0,B281&lt;=Inputs!$C$7,E281=0),Inputs!$C$6,0)</f>
        <v>0</v>
      </c>
      <c r="H281" s="56" t="n">
        <f aca="false">IF(B281=1,G281*Inputs!$C$9,0)</f>
        <v>0</v>
      </c>
      <c r="I281" s="56" t="n">
        <f aca="false">I280+G281</f>
        <v>120000</v>
      </c>
      <c r="J281" s="56" t="n">
        <f aca="false">(F281+G281+H281)*((1+D281)^(1/12)-1)</f>
        <v>0</v>
      </c>
      <c r="K281" s="56" t="n">
        <f aca="false">(F281+G281+H281+J281)*(Inputs!$C$14+IF(B281&lt;=10,Inputs!$C$12,Inputs!$C$13))/12</f>
        <v>0</v>
      </c>
      <c r="L281" s="56" t="n">
        <f aca="false">IF(OR(E281=1,A281&lt;=Inputs!$C$15),0,MAX(Inputs!$C$8*I281-(F281+G281+H281+J281-K281),0))</f>
        <v>0</v>
      </c>
      <c r="M281" s="56" t="n">
        <f aca="false">L281*INDEX(Rates!$B$2:$C$101,C281+1,IF(Inputs!$C$5="Male",1,2))/1000/12*Inputs!$C$16</f>
        <v>0</v>
      </c>
      <c r="N281" s="56" t="n">
        <f aca="false">IF($V$1=1,MAX(F281+G281+H281+J281-K281-M281,0)*Inputs!$C$22/12,0)</f>
        <v>0</v>
      </c>
      <c r="O281" s="56" t="n">
        <f aca="false">IF(AND(MOD(A281,12)=0,B281&gt;=Inputs!$C$18),MAX(F281+G281+H281+J281-K281-M281-N281,0)*Inputs!$C$17,0)</f>
        <v>0</v>
      </c>
      <c r="P281" s="56" t="n">
        <f aca="false">F281+G281+H281+J281-K281-M281-N281+O281</f>
        <v>0</v>
      </c>
      <c r="Q281" s="56" t="n">
        <f aca="false">IF(OR(E281=1,P281&lt;=0),0,P281)</f>
        <v>0</v>
      </c>
      <c r="R281" s="15" t="n">
        <f aca="false">IF(OR(E281=1,AND(P281&lt;=0,I281&gt;0)),1,0)</f>
        <v>1</v>
      </c>
      <c r="S281" s="15" t="n">
        <f aca="false">IF(L281&gt;0,1,0)</f>
        <v>0</v>
      </c>
    </row>
    <row r="282" customFormat="false" ht="15" hidden="false" customHeight="false" outlineLevel="0" collapsed="false">
      <c r="A282" s="15" t="n">
        <v>281</v>
      </c>
      <c r="B282" s="15" t="n">
        <f aca="false">INT((A282-1)/12)+1</f>
        <v>24</v>
      </c>
      <c r="C282" s="15" t="n">
        <f aca="false">MIN(Inputs!$C$4+B282-1,99)</f>
        <v>97</v>
      </c>
      <c r="D282" s="55" t="n">
        <f aca="false">Inputs!$C$31</f>
        <v>0.08</v>
      </c>
      <c r="E282" s="15" t="n">
        <f aca="false">R281</f>
        <v>1</v>
      </c>
      <c r="F282" s="56" t="n">
        <f aca="false">Q281</f>
        <v>0</v>
      </c>
      <c r="G282" s="56" t="n">
        <f aca="false">IF(AND(MOD(A282-1,12)=0,B282&lt;=Inputs!$C$7,E282=0),Inputs!$C$6,0)</f>
        <v>0</v>
      </c>
      <c r="H282" s="56" t="n">
        <f aca="false">IF(B282=1,G282*Inputs!$C$9,0)</f>
        <v>0</v>
      </c>
      <c r="I282" s="56" t="n">
        <f aca="false">I281+G282</f>
        <v>120000</v>
      </c>
      <c r="J282" s="56" t="n">
        <f aca="false">(F282+G282+H282)*((1+D282)^(1/12)-1)</f>
        <v>0</v>
      </c>
      <c r="K282" s="56" t="n">
        <f aca="false">(F282+G282+H282+J282)*(Inputs!$C$14+IF(B282&lt;=10,Inputs!$C$12,Inputs!$C$13))/12</f>
        <v>0</v>
      </c>
      <c r="L282" s="56" t="n">
        <f aca="false">IF(OR(E282=1,A282&lt;=Inputs!$C$15),0,MAX(Inputs!$C$8*I282-(F282+G282+H282+J282-K282),0))</f>
        <v>0</v>
      </c>
      <c r="M282" s="56" t="n">
        <f aca="false">L282*INDEX(Rates!$B$2:$C$101,C282+1,IF(Inputs!$C$5="Male",1,2))/1000/12*Inputs!$C$16</f>
        <v>0</v>
      </c>
      <c r="N282" s="56" t="n">
        <f aca="false">IF($V$1=1,MAX(F282+G282+H282+J282-K282-M282,0)*Inputs!$C$22/12,0)</f>
        <v>0</v>
      </c>
      <c r="O282" s="56" t="n">
        <f aca="false">IF(AND(MOD(A282,12)=0,B282&gt;=Inputs!$C$18),MAX(F282+G282+H282+J282-K282-M282-N282,0)*Inputs!$C$17,0)</f>
        <v>0</v>
      </c>
      <c r="P282" s="56" t="n">
        <f aca="false">F282+G282+H282+J282-K282-M282-N282+O282</f>
        <v>0</v>
      </c>
      <c r="Q282" s="56" t="n">
        <f aca="false">IF(OR(E282=1,P282&lt;=0),0,P282)</f>
        <v>0</v>
      </c>
      <c r="R282" s="15" t="n">
        <f aca="false">IF(OR(E282=1,AND(P282&lt;=0,I282&gt;0)),1,0)</f>
        <v>1</v>
      </c>
      <c r="S282" s="15" t="n">
        <f aca="false">IF(L282&gt;0,1,0)</f>
        <v>0</v>
      </c>
    </row>
    <row r="283" customFormat="false" ht="15" hidden="false" customHeight="false" outlineLevel="0" collapsed="false">
      <c r="A283" s="15" t="n">
        <v>282</v>
      </c>
      <c r="B283" s="15" t="n">
        <f aca="false">INT((A283-1)/12)+1</f>
        <v>24</v>
      </c>
      <c r="C283" s="15" t="n">
        <f aca="false">MIN(Inputs!$C$4+B283-1,99)</f>
        <v>97</v>
      </c>
      <c r="D283" s="55" t="n">
        <f aca="false">Inputs!$C$31</f>
        <v>0.08</v>
      </c>
      <c r="E283" s="15" t="n">
        <f aca="false">R282</f>
        <v>1</v>
      </c>
      <c r="F283" s="56" t="n">
        <f aca="false">Q282</f>
        <v>0</v>
      </c>
      <c r="G283" s="56" t="n">
        <f aca="false">IF(AND(MOD(A283-1,12)=0,B283&lt;=Inputs!$C$7,E283=0),Inputs!$C$6,0)</f>
        <v>0</v>
      </c>
      <c r="H283" s="56" t="n">
        <f aca="false">IF(B283=1,G283*Inputs!$C$9,0)</f>
        <v>0</v>
      </c>
      <c r="I283" s="56" t="n">
        <f aca="false">I282+G283</f>
        <v>120000</v>
      </c>
      <c r="J283" s="56" t="n">
        <f aca="false">(F283+G283+H283)*((1+D283)^(1/12)-1)</f>
        <v>0</v>
      </c>
      <c r="K283" s="56" t="n">
        <f aca="false">(F283+G283+H283+J283)*(Inputs!$C$14+IF(B283&lt;=10,Inputs!$C$12,Inputs!$C$13))/12</f>
        <v>0</v>
      </c>
      <c r="L283" s="56" t="n">
        <f aca="false">IF(OR(E283=1,A283&lt;=Inputs!$C$15),0,MAX(Inputs!$C$8*I283-(F283+G283+H283+J283-K283),0))</f>
        <v>0</v>
      </c>
      <c r="M283" s="56" t="n">
        <f aca="false">L283*INDEX(Rates!$B$2:$C$101,C283+1,IF(Inputs!$C$5="Male",1,2))/1000/12*Inputs!$C$16</f>
        <v>0</v>
      </c>
      <c r="N283" s="56" t="n">
        <f aca="false">IF($V$1=1,MAX(F283+G283+H283+J283-K283-M283,0)*Inputs!$C$22/12,0)</f>
        <v>0</v>
      </c>
      <c r="O283" s="56" t="n">
        <f aca="false">IF(AND(MOD(A283,12)=0,B283&gt;=Inputs!$C$18),MAX(F283+G283+H283+J283-K283-M283-N283,0)*Inputs!$C$17,0)</f>
        <v>0</v>
      </c>
      <c r="P283" s="56" t="n">
        <f aca="false">F283+G283+H283+J283-K283-M283-N283+O283</f>
        <v>0</v>
      </c>
      <c r="Q283" s="56" t="n">
        <f aca="false">IF(OR(E283=1,P283&lt;=0),0,P283)</f>
        <v>0</v>
      </c>
      <c r="R283" s="15" t="n">
        <f aca="false">IF(OR(E283=1,AND(P283&lt;=0,I283&gt;0)),1,0)</f>
        <v>1</v>
      </c>
      <c r="S283" s="15" t="n">
        <f aca="false">IF(L283&gt;0,1,0)</f>
        <v>0</v>
      </c>
    </row>
    <row r="284" customFormat="false" ht="15" hidden="false" customHeight="false" outlineLevel="0" collapsed="false">
      <c r="A284" s="15" t="n">
        <v>283</v>
      </c>
      <c r="B284" s="15" t="n">
        <f aca="false">INT((A284-1)/12)+1</f>
        <v>24</v>
      </c>
      <c r="C284" s="15" t="n">
        <f aca="false">MIN(Inputs!$C$4+B284-1,99)</f>
        <v>97</v>
      </c>
      <c r="D284" s="55" t="n">
        <f aca="false">Inputs!$C$31</f>
        <v>0.08</v>
      </c>
      <c r="E284" s="15" t="n">
        <f aca="false">R283</f>
        <v>1</v>
      </c>
      <c r="F284" s="56" t="n">
        <f aca="false">Q283</f>
        <v>0</v>
      </c>
      <c r="G284" s="56" t="n">
        <f aca="false">IF(AND(MOD(A284-1,12)=0,B284&lt;=Inputs!$C$7,E284=0),Inputs!$C$6,0)</f>
        <v>0</v>
      </c>
      <c r="H284" s="56" t="n">
        <f aca="false">IF(B284=1,G284*Inputs!$C$9,0)</f>
        <v>0</v>
      </c>
      <c r="I284" s="56" t="n">
        <f aca="false">I283+G284</f>
        <v>120000</v>
      </c>
      <c r="J284" s="56" t="n">
        <f aca="false">(F284+G284+H284)*((1+D284)^(1/12)-1)</f>
        <v>0</v>
      </c>
      <c r="K284" s="56" t="n">
        <f aca="false">(F284+G284+H284+J284)*(Inputs!$C$14+IF(B284&lt;=10,Inputs!$C$12,Inputs!$C$13))/12</f>
        <v>0</v>
      </c>
      <c r="L284" s="56" t="n">
        <f aca="false">IF(OR(E284=1,A284&lt;=Inputs!$C$15),0,MAX(Inputs!$C$8*I284-(F284+G284+H284+J284-K284),0))</f>
        <v>0</v>
      </c>
      <c r="M284" s="56" t="n">
        <f aca="false">L284*INDEX(Rates!$B$2:$C$101,C284+1,IF(Inputs!$C$5="Male",1,2))/1000/12*Inputs!$C$16</f>
        <v>0</v>
      </c>
      <c r="N284" s="56" t="n">
        <f aca="false">IF($V$1=1,MAX(F284+G284+H284+J284-K284-M284,0)*Inputs!$C$22/12,0)</f>
        <v>0</v>
      </c>
      <c r="O284" s="56" t="n">
        <f aca="false">IF(AND(MOD(A284,12)=0,B284&gt;=Inputs!$C$18),MAX(F284+G284+H284+J284-K284-M284-N284,0)*Inputs!$C$17,0)</f>
        <v>0</v>
      </c>
      <c r="P284" s="56" t="n">
        <f aca="false">F284+G284+H284+J284-K284-M284-N284+O284</f>
        <v>0</v>
      </c>
      <c r="Q284" s="56" t="n">
        <f aca="false">IF(OR(E284=1,P284&lt;=0),0,P284)</f>
        <v>0</v>
      </c>
      <c r="R284" s="15" t="n">
        <f aca="false">IF(OR(E284=1,AND(P284&lt;=0,I284&gt;0)),1,0)</f>
        <v>1</v>
      </c>
      <c r="S284" s="15" t="n">
        <f aca="false">IF(L284&gt;0,1,0)</f>
        <v>0</v>
      </c>
    </row>
    <row r="285" customFormat="false" ht="15" hidden="false" customHeight="false" outlineLevel="0" collapsed="false">
      <c r="A285" s="15" t="n">
        <v>284</v>
      </c>
      <c r="B285" s="15" t="n">
        <f aca="false">INT((A285-1)/12)+1</f>
        <v>24</v>
      </c>
      <c r="C285" s="15" t="n">
        <f aca="false">MIN(Inputs!$C$4+B285-1,99)</f>
        <v>97</v>
      </c>
      <c r="D285" s="55" t="n">
        <f aca="false">Inputs!$C$31</f>
        <v>0.08</v>
      </c>
      <c r="E285" s="15" t="n">
        <f aca="false">R284</f>
        <v>1</v>
      </c>
      <c r="F285" s="56" t="n">
        <f aca="false">Q284</f>
        <v>0</v>
      </c>
      <c r="G285" s="56" t="n">
        <f aca="false">IF(AND(MOD(A285-1,12)=0,B285&lt;=Inputs!$C$7,E285=0),Inputs!$C$6,0)</f>
        <v>0</v>
      </c>
      <c r="H285" s="56" t="n">
        <f aca="false">IF(B285=1,G285*Inputs!$C$9,0)</f>
        <v>0</v>
      </c>
      <c r="I285" s="56" t="n">
        <f aca="false">I284+G285</f>
        <v>120000</v>
      </c>
      <c r="J285" s="56" t="n">
        <f aca="false">(F285+G285+H285)*((1+D285)^(1/12)-1)</f>
        <v>0</v>
      </c>
      <c r="K285" s="56" t="n">
        <f aca="false">(F285+G285+H285+J285)*(Inputs!$C$14+IF(B285&lt;=10,Inputs!$C$12,Inputs!$C$13))/12</f>
        <v>0</v>
      </c>
      <c r="L285" s="56" t="n">
        <f aca="false">IF(OR(E285=1,A285&lt;=Inputs!$C$15),0,MAX(Inputs!$C$8*I285-(F285+G285+H285+J285-K285),0))</f>
        <v>0</v>
      </c>
      <c r="M285" s="56" t="n">
        <f aca="false">L285*INDEX(Rates!$B$2:$C$101,C285+1,IF(Inputs!$C$5="Male",1,2))/1000/12*Inputs!$C$16</f>
        <v>0</v>
      </c>
      <c r="N285" s="56" t="n">
        <f aca="false">IF($V$1=1,MAX(F285+G285+H285+J285-K285-M285,0)*Inputs!$C$22/12,0)</f>
        <v>0</v>
      </c>
      <c r="O285" s="56" t="n">
        <f aca="false">IF(AND(MOD(A285,12)=0,B285&gt;=Inputs!$C$18),MAX(F285+G285+H285+J285-K285-M285-N285,0)*Inputs!$C$17,0)</f>
        <v>0</v>
      </c>
      <c r="P285" s="56" t="n">
        <f aca="false">F285+G285+H285+J285-K285-M285-N285+O285</f>
        <v>0</v>
      </c>
      <c r="Q285" s="56" t="n">
        <f aca="false">IF(OR(E285=1,P285&lt;=0),0,P285)</f>
        <v>0</v>
      </c>
      <c r="R285" s="15" t="n">
        <f aca="false">IF(OR(E285=1,AND(P285&lt;=0,I285&gt;0)),1,0)</f>
        <v>1</v>
      </c>
      <c r="S285" s="15" t="n">
        <f aca="false">IF(L285&gt;0,1,0)</f>
        <v>0</v>
      </c>
    </row>
    <row r="286" customFormat="false" ht="15" hidden="false" customHeight="false" outlineLevel="0" collapsed="false">
      <c r="A286" s="15" t="n">
        <v>285</v>
      </c>
      <c r="B286" s="15" t="n">
        <f aca="false">INT((A286-1)/12)+1</f>
        <v>24</v>
      </c>
      <c r="C286" s="15" t="n">
        <f aca="false">MIN(Inputs!$C$4+B286-1,99)</f>
        <v>97</v>
      </c>
      <c r="D286" s="55" t="n">
        <f aca="false">Inputs!$C$31</f>
        <v>0.08</v>
      </c>
      <c r="E286" s="15" t="n">
        <f aca="false">R285</f>
        <v>1</v>
      </c>
      <c r="F286" s="56" t="n">
        <f aca="false">Q285</f>
        <v>0</v>
      </c>
      <c r="G286" s="56" t="n">
        <f aca="false">IF(AND(MOD(A286-1,12)=0,B286&lt;=Inputs!$C$7,E286=0),Inputs!$C$6,0)</f>
        <v>0</v>
      </c>
      <c r="H286" s="56" t="n">
        <f aca="false">IF(B286=1,G286*Inputs!$C$9,0)</f>
        <v>0</v>
      </c>
      <c r="I286" s="56" t="n">
        <f aca="false">I285+G286</f>
        <v>120000</v>
      </c>
      <c r="J286" s="56" t="n">
        <f aca="false">(F286+G286+H286)*((1+D286)^(1/12)-1)</f>
        <v>0</v>
      </c>
      <c r="K286" s="56" t="n">
        <f aca="false">(F286+G286+H286+J286)*(Inputs!$C$14+IF(B286&lt;=10,Inputs!$C$12,Inputs!$C$13))/12</f>
        <v>0</v>
      </c>
      <c r="L286" s="56" t="n">
        <f aca="false">IF(OR(E286=1,A286&lt;=Inputs!$C$15),0,MAX(Inputs!$C$8*I286-(F286+G286+H286+J286-K286),0))</f>
        <v>0</v>
      </c>
      <c r="M286" s="56" t="n">
        <f aca="false">L286*INDEX(Rates!$B$2:$C$101,C286+1,IF(Inputs!$C$5="Male",1,2))/1000/12*Inputs!$C$16</f>
        <v>0</v>
      </c>
      <c r="N286" s="56" t="n">
        <f aca="false">IF($V$1=1,MAX(F286+G286+H286+J286-K286-M286,0)*Inputs!$C$22/12,0)</f>
        <v>0</v>
      </c>
      <c r="O286" s="56" t="n">
        <f aca="false">IF(AND(MOD(A286,12)=0,B286&gt;=Inputs!$C$18),MAX(F286+G286+H286+J286-K286-M286-N286,0)*Inputs!$C$17,0)</f>
        <v>0</v>
      </c>
      <c r="P286" s="56" t="n">
        <f aca="false">F286+G286+H286+J286-K286-M286-N286+O286</f>
        <v>0</v>
      </c>
      <c r="Q286" s="56" t="n">
        <f aca="false">IF(OR(E286=1,P286&lt;=0),0,P286)</f>
        <v>0</v>
      </c>
      <c r="R286" s="15" t="n">
        <f aca="false">IF(OR(E286=1,AND(P286&lt;=0,I286&gt;0)),1,0)</f>
        <v>1</v>
      </c>
      <c r="S286" s="15" t="n">
        <f aca="false">IF(L286&gt;0,1,0)</f>
        <v>0</v>
      </c>
    </row>
    <row r="287" customFormat="false" ht="15" hidden="false" customHeight="false" outlineLevel="0" collapsed="false">
      <c r="A287" s="15" t="n">
        <v>286</v>
      </c>
      <c r="B287" s="15" t="n">
        <f aca="false">INT((A287-1)/12)+1</f>
        <v>24</v>
      </c>
      <c r="C287" s="15" t="n">
        <f aca="false">MIN(Inputs!$C$4+B287-1,99)</f>
        <v>97</v>
      </c>
      <c r="D287" s="55" t="n">
        <f aca="false">Inputs!$C$31</f>
        <v>0.08</v>
      </c>
      <c r="E287" s="15" t="n">
        <f aca="false">R286</f>
        <v>1</v>
      </c>
      <c r="F287" s="56" t="n">
        <f aca="false">Q286</f>
        <v>0</v>
      </c>
      <c r="G287" s="56" t="n">
        <f aca="false">IF(AND(MOD(A287-1,12)=0,B287&lt;=Inputs!$C$7,E287=0),Inputs!$C$6,0)</f>
        <v>0</v>
      </c>
      <c r="H287" s="56" t="n">
        <f aca="false">IF(B287=1,G287*Inputs!$C$9,0)</f>
        <v>0</v>
      </c>
      <c r="I287" s="56" t="n">
        <f aca="false">I286+G287</f>
        <v>120000</v>
      </c>
      <c r="J287" s="56" t="n">
        <f aca="false">(F287+G287+H287)*((1+D287)^(1/12)-1)</f>
        <v>0</v>
      </c>
      <c r="K287" s="56" t="n">
        <f aca="false">(F287+G287+H287+J287)*(Inputs!$C$14+IF(B287&lt;=10,Inputs!$C$12,Inputs!$C$13))/12</f>
        <v>0</v>
      </c>
      <c r="L287" s="56" t="n">
        <f aca="false">IF(OR(E287=1,A287&lt;=Inputs!$C$15),0,MAX(Inputs!$C$8*I287-(F287+G287+H287+J287-K287),0))</f>
        <v>0</v>
      </c>
      <c r="M287" s="56" t="n">
        <f aca="false">L287*INDEX(Rates!$B$2:$C$101,C287+1,IF(Inputs!$C$5="Male",1,2))/1000/12*Inputs!$C$16</f>
        <v>0</v>
      </c>
      <c r="N287" s="56" t="n">
        <f aca="false">IF($V$1=1,MAX(F287+G287+H287+J287-K287-M287,0)*Inputs!$C$22/12,0)</f>
        <v>0</v>
      </c>
      <c r="O287" s="56" t="n">
        <f aca="false">IF(AND(MOD(A287,12)=0,B287&gt;=Inputs!$C$18),MAX(F287+G287+H287+J287-K287-M287-N287,0)*Inputs!$C$17,0)</f>
        <v>0</v>
      </c>
      <c r="P287" s="56" t="n">
        <f aca="false">F287+G287+H287+J287-K287-M287-N287+O287</f>
        <v>0</v>
      </c>
      <c r="Q287" s="56" t="n">
        <f aca="false">IF(OR(E287=1,P287&lt;=0),0,P287)</f>
        <v>0</v>
      </c>
      <c r="R287" s="15" t="n">
        <f aca="false">IF(OR(E287=1,AND(P287&lt;=0,I287&gt;0)),1,0)</f>
        <v>1</v>
      </c>
      <c r="S287" s="15" t="n">
        <f aca="false">IF(L287&gt;0,1,0)</f>
        <v>0</v>
      </c>
    </row>
    <row r="288" customFormat="false" ht="15" hidden="false" customHeight="false" outlineLevel="0" collapsed="false">
      <c r="A288" s="15" t="n">
        <v>287</v>
      </c>
      <c r="B288" s="15" t="n">
        <f aca="false">INT((A288-1)/12)+1</f>
        <v>24</v>
      </c>
      <c r="C288" s="15" t="n">
        <f aca="false">MIN(Inputs!$C$4+B288-1,99)</f>
        <v>97</v>
      </c>
      <c r="D288" s="55" t="n">
        <f aca="false">Inputs!$C$31</f>
        <v>0.08</v>
      </c>
      <c r="E288" s="15" t="n">
        <f aca="false">R287</f>
        <v>1</v>
      </c>
      <c r="F288" s="56" t="n">
        <f aca="false">Q287</f>
        <v>0</v>
      </c>
      <c r="G288" s="56" t="n">
        <f aca="false">IF(AND(MOD(A288-1,12)=0,B288&lt;=Inputs!$C$7,E288=0),Inputs!$C$6,0)</f>
        <v>0</v>
      </c>
      <c r="H288" s="56" t="n">
        <f aca="false">IF(B288=1,G288*Inputs!$C$9,0)</f>
        <v>0</v>
      </c>
      <c r="I288" s="56" t="n">
        <f aca="false">I287+G288</f>
        <v>120000</v>
      </c>
      <c r="J288" s="56" t="n">
        <f aca="false">(F288+G288+H288)*((1+D288)^(1/12)-1)</f>
        <v>0</v>
      </c>
      <c r="K288" s="56" t="n">
        <f aca="false">(F288+G288+H288+J288)*(Inputs!$C$14+IF(B288&lt;=10,Inputs!$C$12,Inputs!$C$13))/12</f>
        <v>0</v>
      </c>
      <c r="L288" s="56" t="n">
        <f aca="false">IF(OR(E288=1,A288&lt;=Inputs!$C$15),0,MAX(Inputs!$C$8*I288-(F288+G288+H288+J288-K288),0))</f>
        <v>0</v>
      </c>
      <c r="M288" s="56" t="n">
        <f aca="false">L288*INDEX(Rates!$B$2:$C$101,C288+1,IF(Inputs!$C$5="Male",1,2))/1000/12*Inputs!$C$16</f>
        <v>0</v>
      </c>
      <c r="N288" s="56" t="n">
        <f aca="false">IF($V$1=1,MAX(F288+G288+H288+J288-K288-M288,0)*Inputs!$C$22/12,0)</f>
        <v>0</v>
      </c>
      <c r="O288" s="56" t="n">
        <f aca="false">IF(AND(MOD(A288,12)=0,B288&gt;=Inputs!$C$18),MAX(F288+G288+H288+J288-K288-M288-N288,0)*Inputs!$C$17,0)</f>
        <v>0</v>
      </c>
      <c r="P288" s="56" t="n">
        <f aca="false">F288+G288+H288+J288-K288-M288-N288+O288</f>
        <v>0</v>
      </c>
      <c r="Q288" s="56" t="n">
        <f aca="false">IF(OR(E288=1,P288&lt;=0),0,P288)</f>
        <v>0</v>
      </c>
      <c r="R288" s="15" t="n">
        <f aca="false">IF(OR(E288=1,AND(P288&lt;=0,I288&gt;0)),1,0)</f>
        <v>1</v>
      </c>
      <c r="S288" s="15" t="n">
        <f aca="false">IF(L288&gt;0,1,0)</f>
        <v>0</v>
      </c>
    </row>
    <row r="289" customFormat="false" ht="15" hidden="false" customHeight="false" outlineLevel="0" collapsed="false">
      <c r="A289" s="15" t="n">
        <v>288</v>
      </c>
      <c r="B289" s="15" t="n">
        <f aca="false">INT((A289-1)/12)+1</f>
        <v>24</v>
      </c>
      <c r="C289" s="15" t="n">
        <f aca="false">MIN(Inputs!$C$4+B289-1,99)</f>
        <v>97</v>
      </c>
      <c r="D289" s="55" t="n">
        <f aca="false">Inputs!$C$31</f>
        <v>0.08</v>
      </c>
      <c r="E289" s="15" t="n">
        <f aca="false">R288</f>
        <v>1</v>
      </c>
      <c r="F289" s="56" t="n">
        <f aca="false">Q288</f>
        <v>0</v>
      </c>
      <c r="G289" s="56" t="n">
        <f aca="false">IF(AND(MOD(A289-1,12)=0,B289&lt;=Inputs!$C$7,E289=0),Inputs!$C$6,0)</f>
        <v>0</v>
      </c>
      <c r="H289" s="56" t="n">
        <f aca="false">IF(B289=1,G289*Inputs!$C$9,0)</f>
        <v>0</v>
      </c>
      <c r="I289" s="56" t="n">
        <f aca="false">I288+G289</f>
        <v>120000</v>
      </c>
      <c r="J289" s="56" t="n">
        <f aca="false">(F289+G289+H289)*((1+D289)^(1/12)-1)</f>
        <v>0</v>
      </c>
      <c r="K289" s="56" t="n">
        <f aca="false">(F289+G289+H289+J289)*(Inputs!$C$14+IF(B289&lt;=10,Inputs!$C$12,Inputs!$C$13))/12</f>
        <v>0</v>
      </c>
      <c r="L289" s="56" t="n">
        <f aca="false">IF(OR(E289=1,A289&lt;=Inputs!$C$15),0,MAX(Inputs!$C$8*I289-(F289+G289+H289+J289-K289),0))</f>
        <v>0</v>
      </c>
      <c r="M289" s="56" t="n">
        <f aca="false">L289*INDEX(Rates!$B$2:$C$101,C289+1,IF(Inputs!$C$5="Male",1,2))/1000/12*Inputs!$C$16</f>
        <v>0</v>
      </c>
      <c r="N289" s="56" t="n">
        <f aca="false">IF($V$1=1,MAX(F289+G289+H289+J289-K289-M289,0)*Inputs!$C$22/12,0)</f>
        <v>0</v>
      </c>
      <c r="O289" s="56" t="n">
        <f aca="false">IF(AND(MOD(A289,12)=0,B289&gt;=Inputs!$C$18),MAX(F289+G289+H289+J289-K289-M289-N289,0)*Inputs!$C$17,0)</f>
        <v>0</v>
      </c>
      <c r="P289" s="56" t="n">
        <f aca="false">F289+G289+H289+J289-K289-M289-N289+O289</f>
        <v>0</v>
      </c>
      <c r="Q289" s="56" t="n">
        <f aca="false">IF(OR(E289=1,P289&lt;=0),0,P289)</f>
        <v>0</v>
      </c>
      <c r="R289" s="15" t="n">
        <f aca="false">IF(OR(E289=1,AND(P289&lt;=0,I289&gt;0)),1,0)</f>
        <v>1</v>
      </c>
      <c r="S289" s="15" t="n">
        <f aca="false">IF(L289&gt;0,1,0)</f>
        <v>0</v>
      </c>
    </row>
    <row r="290" customFormat="false" ht="15" hidden="false" customHeight="false" outlineLevel="0" collapsed="false">
      <c r="A290" s="15" t="n">
        <v>289</v>
      </c>
      <c r="B290" s="15" t="n">
        <f aca="false">INT((A290-1)/12)+1</f>
        <v>25</v>
      </c>
      <c r="C290" s="15" t="n">
        <f aca="false">MIN(Inputs!$C$4+B290-1,99)</f>
        <v>98</v>
      </c>
      <c r="D290" s="55" t="n">
        <f aca="false">Inputs!$C$31</f>
        <v>0.08</v>
      </c>
      <c r="E290" s="15" t="n">
        <f aca="false">R289</f>
        <v>1</v>
      </c>
      <c r="F290" s="56" t="n">
        <f aca="false">Q289</f>
        <v>0</v>
      </c>
      <c r="G290" s="56" t="n">
        <f aca="false">IF(AND(MOD(A290-1,12)=0,B290&lt;=Inputs!$C$7,E290=0),Inputs!$C$6,0)</f>
        <v>0</v>
      </c>
      <c r="H290" s="56" t="n">
        <f aca="false">IF(B290=1,G290*Inputs!$C$9,0)</f>
        <v>0</v>
      </c>
      <c r="I290" s="56" t="n">
        <f aca="false">I289+G290</f>
        <v>120000</v>
      </c>
      <c r="J290" s="56" t="n">
        <f aca="false">(F290+G290+H290)*((1+D290)^(1/12)-1)</f>
        <v>0</v>
      </c>
      <c r="K290" s="56" t="n">
        <f aca="false">(F290+G290+H290+J290)*(Inputs!$C$14+IF(B290&lt;=10,Inputs!$C$12,Inputs!$C$13))/12</f>
        <v>0</v>
      </c>
      <c r="L290" s="56" t="n">
        <f aca="false">IF(OR(E290=1,A290&lt;=Inputs!$C$15),0,MAX(Inputs!$C$8*I290-(F290+G290+H290+J290-K290),0))</f>
        <v>0</v>
      </c>
      <c r="M290" s="56" t="n">
        <f aca="false">L290*INDEX(Rates!$B$2:$C$101,C290+1,IF(Inputs!$C$5="Male",1,2))/1000/12*Inputs!$C$16</f>
        <v>0</v>
      </c>
      <c r="N290" s="56" t="n">
        <f aca="false">IF($V$1=1,MAX(F290+G290+H290+J290-K290-M290,0)*Inputs!$C$22/12,0)</f>
        <v>0</v>
      </c>
      <c r="O290" s="56" t="n">
        <f aca="false">IF(AND(MOD(A290,12)=0,B290&gt;=Inputs!$C$18),MAX(F290+G290+H290+J290-K290-M290-N290,0)*Inputs!$C$17,0)</f>
        <v>0</v>
      </c>
      <c r="P290" s="56" t="n">
        <f aca="false">F290+G290+H290+J290-K290-M290-N290+O290</f>
        <v>0</v>
      </c>
      <c r="Q290" s="56" t="n">
        <f aca="false">IF(OR(E290=1,P290&lt;=0),0,P290)</f>
        <v>0</v>
      </c>
      <c r="R290" s="15" t="n">
        <f aca="false">IF(OR(E290=1,AND(P290&lt;=0,I290&gt;0)),1,0)</f>
        <v>1</v>
      </c>
      <c r="S290" s="15" t="n">
        <f aca="false">IF(L290&gt;0,1,0)</f>
        <v>0</v>
      </c>
    </row>
    <row r="291" customFormat="false" ht="15" hidden="false" customHeight="false" outlineLevel="0" collapsed="false">
      <c r="A291" s="15" t="n">
        <v>290</v>
      </c>
      <c r="B291" s="15" t="n">
        <f aca="false">INT((A291-1)/12)+1</f>
        <v>25</v>
      </c>
      <c r="C291" s="15" t="n">
        <f aca="false">MIN(Inputs!$C$4+B291-1,99)</f>
        <v>98</v>
      </c>
      <c r="D291" s="55" t="n">
        <f aca="false">Inputs!$C$31</f>
        <v>0.08</v>
      </c>
      <c r="E291" s="15" t="n">
        <f aca="false">R290</f>
        <v>1</v>
      </c>
      <c r="F291" s="56" t="n">
        <f aca="false">Q290</f>
        <v>0</v>
      </c>
      <c r="G291" s="56" t="n">
        <f aca="false">IF(AND(MOD(A291-1,12)=0,B291&lt;=Inputs!$C$7,E291=0),Inputs!$C$6,0)</f>
        <v>0</v>
      </c>
      <c r="H291" s="56" t="n">
        <f aca="false">IF(B291=1,G291*Inputs!$C$9,0)</f>
        <v>0</v>
      </c>
      <c r="I291" s="56" t="n">
        <f aca="false">I290+G291</f>
        <v>120000</v>
      </c>
      <c r="J291" s="56" t="n">
        <f aca="false">(F291+G291+H291)*((1+D291)^(1/12)-1)</f>
        <v>0</v>
      </c>
      <c r="K291" s="56" t="n">
        <f aca="false">(F291+G291+H291+J291)*(Inputs!$C$14+IF(B291&lt;=10,Inputs!$C$12,Inputs!$C$13))/12</f>
        <v>0</v>
      </c>
      <c r="L291" s="56" t="n">
        <f aca="false">IF(OR(E291=1,A291&lt;=Inputs!$C$15),0,MAX(Inputs!$C$8*I291-(F291+G291+H291+J291-K291),0))</f>
        <v>0</v>
      </c>
      <c r="M291" s="56" t="n">
        <f aca="false">L291*INDEX(Rates!$B$2:$C$101,C291+1,IF(Inputs!$C$5="Male",1,2))/1000/12*Inputs!$C$16</f>
        <v>0</v>
      </c>
      <c r="N291" s="56" t="n">
        <f aca="false">IF($V$1=1,MAX(F291+G291+H291+J291-K291-M291,0)*Inputs!$C$22/12,0)</f>
        <v>0</v>
      </c>
      <c r="O291" s="56" t="n">
        <f aca="false">IF(AND(MOD(A291,12)=0,B291&gt;=Inputs!$C$18),MAX(F291+G291+H291+J291-K291-M291-N291,0)*Inputs!$C$17,0)</f>
        <v>0</v>
      </c>
      <c r="P291" s="56" t="n">
        <f aca="false">F291+G291+H291+J291-K291-M291-N291+O291</f>
        <v>0</v>
      </c>
      <c r="Q291" s="56" t="n">
        <f aca="false">IF(OR(E291=1,P291&lt;=0),0,P291)</f>
        <v>0</v>
      </c>
      <c r="R291" s="15" t="n">
        <f aca="false">IF(OR(E291=1,AND(P291&lt;=0,I291&gt;0)),1,0)</f>
        <v>1</v>
      </c>
      <c r="S291" s="15" t="n">
        <f aca="false">IF(L291&gt;0,1,0)</f>
        <v>0</v>
      </c>
    </row>
    <row r="292" customFormat="false" ht="15" hidden="false" customHeight="false" outlineLevel="0" collapsed="false">
      <c r="A292" s="15" t="n">
        <v>291</v>
      </c>
      <c r="B292" s="15" t="n">
        <f aca="false">INT((A292-1)/12)+1</f>
        <v>25</v>
      </c>
      <c r="C292" s="15" t="n">
        <f aca="false">MIN(Inputs!$C$4+B292-1,99)</f>
        <v>98</v>
      </c>
      <c r="D292" s="55" t="n">
        <f aca="false">Inputs!$C$31</f>
        <v>0.08</v>
      </c>
      <c r="E292" s="15" t="n">
        <f aca="false">R291</f>
        <v>1</v>
      </c>
      <c r="F292" s="56" t="n">
        <f aca="false">Q291</f>
        <v>0</v>
      </c>
      <c r="G292" s="56" t="n">
        <f aca="false">IF(AND(MOD(A292-1,12)=0,B292&lt;=Inputs!$C$7,E292=0),Inputs!$C$6,0)</f>
        <v>0</v>
      </c>
      <c r="H292" s="56" t="n">
        <f aca="false">IF(B292=1,G292*Inputs!$C$9,0)</f>
        <v>0</v>
      </c>
      <c r="I292" s="56" t="n">
        <f aca="false">I291+G292</f>
        <v>120000</v>
      </c>
      <c r="J292" s="56" t="n">
        <f aca="false">(F292+G292+H292)*((1+D292)^(1/12)-1)</f>
        <v>0</v>
      </c>
      <c r="K292" s="56" t="n">
        <f aca="false">(F292+G292+H292+J292)*(Inputs!$C$14+IF(B292&lt;=10,Inputs!$C$12,Inputs!$C$13))/12</f>
        <v>0</v>
      </c>
      <c r="L292" s="56" t="n">
        <f aca="false">IF(OR(E292=1,A292&lt;=Inputs!$C$15),0,MAX(Inputs!$C$8*I292-(F292+G292+H292+J292-K292),0))</f>
        <v>0</v>
      </c>
      <c r="M292" s="56" t="n">
        <f aca="false">L292*INDEX(Rates!$B$2:$C$101,C292+1,IF(Inputs!$C$5="Male",1,2))/1000/12*Inputs!$C$16</f>
        <v>0</v>
      </c>
      <c r="N292" s="56" t="n">
        <f aca="false">IF($V$1=1,MAX(F292+G292+H292+J292-K292-M292,0)*Inputs!$C$22/12,0)</f>
        <v>0</v>
      </c>
      <c r="O292" s="56" t="n">
        <f aca="false">IF(AND(MOD(A292,12)=0,B292&gt;=Inputs!$C$18),MAX(F292+G292+H292+J292-K292-M292-N292,0)*Inputs!$C$17,0)</f>
        <v>0</v>
      </c>
      <c r="P292" s="56" t="n">
        <f aca="false">F292+G292+H292+J292-K292-M292-N292+O292</f>
        <v>0</v>
      </c>
      <c r="Q292" s="56" t="n">
        <f aca="false">IF(OR(E292=1,P292&lt;=0),0,P292)</f>
        <v>0</v>
      </c>
      <c r="R292" s="15" t="n">
        <f aca="false">IF(OR(E292=1,AND(P292&lt;=0,I292&gt;0)),1,0)</f>
        <v>1</v>
      </c>
      <c r="S292" s="15" t="n">
        <f aca="false">IF(L292&gt;0,1,0)</f>
        <v>0</v>
      </c>
    </row>
    <row r="293" customFormat="false" ht="15" hidden="false" customHeight="false" outlineLevel="0" collapsed="false">
      <c r="A293" s="15" t="n">
        <v>292</v>
      </c>
      <c r="B293" s="15" t="n">
        <f aca="false">INT((A293-1)/12)+1</f>
        <v>25</v>
      </c>
      <c r="C293" s="15" t="n">
        <f aca="false">MIN(Inputs!$C$4+B293-1,99)</f>
        <v>98</v>
      </c>
      <c r="D293" s="55" t="n">
        <f aca="false">Inputs!$C$31</f>
        <v>0.08</v>
      </c>
      <c r="E293" s="15" t="n">
        <f aca="false">R292</f>
        <v>1</v>
      </c>
      <c r="F293" s="56" t="n">
        <f aca="false">Q292</f>
        <v>0</v>
      </c>
      <c r="G293" s="56" t="n">
        <f aca="false">IF(AND(MOD(A293-1,12)=0,B293&lt;=Inputs!$C$7,E293=0),Inputs!$C$6,0)</f>
        <v>0</v>
      </c>
      <c r="H293" s="56" t="n">
        <f aca="false">IF(B293=1,G293*Inputs!$C$9,0)</f>
        <v>0</v>
      </c>
      <c r="I293" s="56" t="n">
        <f aca="false">I292+G293</f>
        <v>120000</v>
      </c>
      <c r="J293" s="56" t="n">
        <f aca="false">(F293+G293+H293)*((1+D293)^(1/12)-1)</f>
        <v>0</v>
      </c>
      <c r="K293" s="56" t="n">
        <f aca="false">(F293+G293+H293+J293)*(Inputs!$C$14+IF(B293&lt;=10,Inputs!$C$12,Inputs!$C$13))/12</f>
        <v>0</v>
      </c>
      <c r="L293" s="56" t="n">
        <f aca="false">IF(OR(E293=1,A293&lt;=Inputs!$C$15),0,MAX(Inputs!$C$8*I293-(F293+G293+H293+J293-K293),0))</f>
        <v>0</v>
      </c>
      <c r="M293" s="56" t="n">
        <f aca="false">L293*INDEX(Rates!$B$2:$C$101,C293+1,IF(Inputs!$C$5="Male",1,2))/1000/12*Inputs!$C$16</f>
        <v>0</v>
      </c>
      <c r="N293" s="56" t="n">
        <f aca="false">IF($V$1=1,MAX(F293+G293+H293+J293-K293-M293,0)*Inputs!$C$22/12,0)</f>
        <v>0</v>
      </c>
      <c r="O293" s="56" t="n">
        <f aca="false">IF(AND(MOD(A293,12)=0,B293&gt;=Inputs!$C$18),MAX(F293+G293+H293+J293-K293-M293-N293,0)*Inputs!$C$17,0)</f>
        <v>0</v>
      </c>
      <c r="P293" s="56" t="n">
        <f aca="false">F293+G293+H293+J293-K293-M293-N293+O293</f>
        <v>0</v>
      </c>
      <c r="Q293" s="56" t="n">
        <f aca="false">IF(OR(E293=1,P293&lt;=0),0,P293)</f>
        <v>0</v>
      </c>
      <c r="R293" s="15" t="n">
        <f aca="false">IF(OR(E293=1,AND(P293&lt;=0,I293&gt;0)),1,0)</f>
        <v>1</v>
      </c>
      <c r="S293" s="15" t="n">
        <f aca="false">IF(L293&gt;0,1,0)</f>
        <v>0</v>
      </c>
    </row>
    <row r="294" customFormat="false" ht="15" hidden="false" customHeight="false" outlineLevel="0" collapsed="false">
      <c r="A294" s="15" t="n">
        <v>293</v>
      </c>
      <c r="B294" s="15" t="n">
        <f aca="false">INT((A294-1)/12)+1</f>
        <v>25</v>
      </c>
      <c r="C294" s="15" t="n">
        <f aca="false">MIN(Inputs!$C$4+B294-1,99)</f>
        <v>98</v>
      </c>
      <c r="D294" s="55" t="n">
        <f aca="false">Inputs!$C$31</f>
        <v>0.08</v>
      </c>
      <c r="E294" s="15" t="n">
        <f aca="false">R293</f>
        <v>1</v>
      </c>
      <c r="F294" s="56" t="n">
        <f aca="false">Q293</f>
        <v>0</v>
      </c>
      <c r="G294" s="56" t="n">
        <f aca="false">IF(AND(MOD(A294-1,12)=0,B294&lt;=Inputs!$C$7,E294=0),Inputs!$C$6,0)</f>
        <v>0</v>
      </c>
      <c r="H294" s="56" t="n">
        <f aca="false">IF(B294=1,G294*Inputs!$C$9,0)</f>
        <v>0</v>
      </c>
      <c r="I294" s="56" t="n">
        <f aca="false">I293+G294</f>
        <v>120000</v>
      </c>
      <c r="J294" s="56" t="n">
        <f aca="false">(F294+G294+H294)*((1+D294)^(1/12)-1)</f>
        <v>0</v>
      </c>
      <c r="K294" s="56" t="n">
        <f aca="false">(F294+G294+H294+J294)*(Inputs!$C$14+IF(B294&lt;=10,Inputs!$C$12,Inputs!$C$13))/12</f>
        <v>0</v>
      </c>
      <c r="L294" s="56" t="n">
        <f aca="false">IF(OR(E294=1,A294&lt;=Inputs!$C$15),0,MAX(Inputs!$C$8*I294-(F294+G294+H294+J294-K294),0))</f>
        <v>0</v>
      </c>
      <c r="M294" s="56" t="n">
        <f aca="false">L294*INDEX(Rates!$B$2:$C$101,C294+1,IF(Inputs!$C$5="Male",1,2))/1000/12*Inputs!$C$16</f>
        <v>0</v>
      </c>
      <c r="N294" s="56" t="n">
        <f aca="false">IF($V$1=1,MAX(F294+G294+H294+J294-K294-M294,0)*Inputs!$C$22/12,0)</f>
        <v>0</v>
      </c>
      <c r="O294" s="56" t="n">
        <f aca="false">IF(AND(MOD(A294,12)=0,B294&gt;=Inputs!$C$18),MAX(F294+G294+H294+J294-K294-M294-N294,0)*Inputs!$C$17,0)</f>
        <v>0</v>
      </c>
      <c r="P294" s="56" t="n">
        <f aca="false">F294+G294+H294+J294-K294-M294-N294+O294</f>
        <v>0</v>
      </c>
      <c r="Q294" s="56" t="n">
        <f aca="false">IF(OR(E294=1,P294&lt;=0),0,P294)</f>
        <v>0</v>
      </c>
      <c r="R294" s="15" t="n">
        <f aca="false">IF(OR(E294=1,AND(P294&lt;=0,I294&gt;0)),1,0)</f>
        <v>1</v>
      </c>
      <c r="S294" s="15" t="n">
        <f aca="false">IF(L294&gt;0,1,0)</f>
        <v>0</v>
      </c>
    </row>
    <row r="295" customFormat="false" ht="15" hidden="false" customHeight="false" outlineLevel="0" collapsed="false">
      <c r="A295" s="15" t="n">
        <v>294</v>
      </c>
      <c r="B295" s="15" t="n">
        <f aca="false">INT((A295-1)/12)+1</f>
        <v>25</v>
      </c>
      <c r="C295" s="15" t="n">
        <f aca="false">MIN(Inputs!$C$4+B295-1,99)</f>
        <v>98</v>
      </c>
      <c r="D295" s="55" t="n">
        <f aca="false">Inputs!$C$31</f>
        <v>0.08</v>
      </c>
      <c r="E295" s="15" t="n">
        <f aca="false">R294</f>
        <v>1</v>
      </c>
      <c r="F295" s="56" t="n">
        <f aca="false">Q294</f>
        <v>0</v>
      </c>
      <c r="G295" s="56" t="n">
        <f aca="false">IF(AND(MOD(A295-1,12)=0,B295&lt;=Inputs!$C$7,E295=0),Inputs!$C$6,0)</f>
        <v>0</v>
      </c>
      <c r="H295" s="56" t="n">
        <f aca="false">IF(B295=1,G295*Inputs!$C$9,0)</f>
        <v>0</v>
      </c>
      <c r="I295" s="56" t="n">
        <f aca="false">I294+G295</f>
        <v>120000</v>
      </c>
      <c r="J295" s="56" t="n">
        <f aca="false">(F295+G295+H295)*((1+D295)^(1/12)-1)</f>
        <v>0</v>
      </c>
      <c r="K295" s="56" t="n">
        <f aca="false">(F295+G295+H295+J295)*(Inputs!$C$14+IF(B295&lt;=10,Inputs!$C$12,Inputs!$C$13))/12</f>
        <v>0</v>
      </c>
      <c r="L295" s="56" t="n">
        <f aca="false">IF(OR(E295=1,A295&lt;=Inputs!$C$15),0,MAX(Inputs!$C$8*I295-(F295+G295+H295+J295-K295),0))</f>
        <v>0</v>
      </c>
      <c r="M295" s="56" t="n">
        <f aca="false">L295*INDEX(Rates!$B$2:$C$101,C295+1,IF(Inputs!$C$5="Male",1,2))/1000/12*Inputs!$C$16</f>
        <v>0</v>
      </c>
      <c r="N295" s="56" t="n">
        <f aca="false">IF($V$1=1,MAX(F295+G295+H295+J295-K295-M295,0)*Inputs!$C$22/12,0)</f>
        <v>0</v>
      </c>
      <c r="O295" s="56" t="n">
        <f aca="false">IF(AND(MOD(A295,12)=0,B295&gt;=Inputs!$C$18),MAX(F295+G295+H295+J295-K295-M295-N295,0)*Inputs!$C$17,0)</f>
        <v>0</v>
      </c>
      <c r="P295" s="56" t="n">
        <f aca="false">F295+G295+H295+J295-K295-M295-N295+O295</f>
        <v>0</v>
      </c>
      <c r="Q295" s="56" t="n">
        <f aca="false">IF(OR(E295=1,P295&lt;=0),0,P295)</f>
        <v>0</v>
      </c>
      <c r="R295" s="15" t="n">
        <f aca="false">IF(OR(E295=1,AND(P295&lt;=0,I295&gt;0)),1,0)</f>
        <v>1</v>
      </c>
      <c r="S295" s="15" t="n">
        <f aca="false">IF(L295&gt;0,1,0)</f>
        <v>0</v>
      </c>
    </row>
    <row r="296" customFormat="false" ht="15" hidden="false" customHeight="false" outlineLevel="0" collapsed="false">
      <c r="A296" s="15" t="n">
        <v>295</v>
      </c>
      <c r="B296" s="15" t="n">
        <f aca="false">INT((A296-1)/12)+1</f>
        <v>25</v>
      </c>
      <c r="C296" s="15" t="n">
        <f aca="false">MIN(Inputs!$C$4+B296-1,99)</f>
        <v>98</v>
      </c>
      <c r="D296" s="55" t="n">
        <f aca="false">Inputs!$C$31</f>
        <v>0.08</v>
      </c>
      <c r="E296" s="15" t="n">
        <f aca="false">R295</f>
        <v>1</v>
      </c>
      <c r="F296" s="56" t="n">
        <f aca="false">Q295</f>
        <v>0</v>
      </c>
      <c r="G296" s="56" t="n">
        <f aca="false">IF(AND(MOD(A296-1,12)=0,B296&lt;=Inputs!$C$7,E296=0),Inputs!$C$6,0)</f>
        <v>0</v>
      </c>
      <c r="H296" s="56" t="n">
        <f aca="false">IF(B296=1,G296*Inputs!$C$9,0)</f>
        <v>0</v>
      </c>
      <c r="I296" s="56" t="n">
        <f aca="false">I295+G296</f>
        <v>120000</v>
      </c>
      <c r="J296" s="56" t="n">
        <f aca="false">(F296+G296+H296)*((1+D296)^(1/12)-1)</f>
        <v>0</v>
      </c>
      <c r="K296" s="56" t="n">
        <f aca="false">(F296+G296+H296+J296)*(Inputs!$C$14+IF(B296&lt;=10,Inputs!$C$12,Inputs!$C$13))/12</f>
        <v>0</v>
      </c>
      <c r="L296" s="56" t="n">
        <f aca="false">IF(OR(E296=1,A296&lt;=Inputs!$C$15),0,MAX(Inputs!$C$8*I296-(F296+G296+H296+J296-K296),0))</f>
        <v>0</v>
      </c>
      <c r="M296" s="56" t="n">
        <f aca="false">L296*INDEX(Rates!$B$2:$C$101,C296+1,IF(Inputs!$C$5="Male",1,2))/1000/12*Inputs!$C$16</f>
        <v>0</v>
      </c>
      <c r="N296" s="56" t="n">
        <f aca="false">IF($V$1=1,MAX(F296+G296+H296+J296-K296-M296,0)*Inputs!$C$22/12,0)</f>
        <v>0</v>
      </c>
      <c r="O296" s="56" t="n">
        <f aca="false">IF(AND(MOD(A296,12)=0,B296&gt;=Inputs!$C$18),MAX(F296+G296+H296+J296-K296-M296-N296,0)*Inputs!$C$17,0)</f>
        <v>0</v>
      </c>
      <c r="P296" s="56" t="n">
        <f aca="false">F296+G296+H296+J296-K296-M296-N296+O296</f>
        <v>0</v>
      </c>
      <c r="Q296" s="56" t="n">
        <f aca="false">IF(OR(E296=1,P296&lt;=0),0,P296)</f>
        <v>0</v>
      </c>
      <c r="R296" s="15" t="n">
        <f aca="false">IF(OR(E296=1,AND(P296&lt;=0,I296&gt;0)),1,0)</f>
        <v>1</v>
      </c>
      <c r="S296" s="15" t="n">
        <f aca="false">IF(L296&gt;0,1,0)</f>
        <v>0</v>
      </c>
    </row>
    <row r="297" customFormat="false" ht="15" hidden="false" customHeight="false" outlineLevel="0" collapsed="false">
      <c r="A297" s="15" t="n">
        <v>296</v>
      </c>
      <c r="B297" s="15" t="n">
        <f aca="false">INT((A297-1)/12)+1</f>
        <v>25</v>
      </c>
      <c r="C297" s="15" t="n">
        <f aca="false">MIN(Inputs!$C$4+B297-1,99)</f>
        <v>98</v>
      </c>
      <c r="D297" s="55" t="n">
        <f aca="false">Inputs!$C$31</f>
        <v>0.08</v>
      </c>
      <c r="E297" s="15" t="n">
        <f aca="false">R296</f>
        <v>1</v>
      </c>
      <c r="F297" s="56" t="n">
        <f aca="false">Q296</f>
        <v>0</v>
      </c>
      <c r="G297" s="56" t="n">
        <f aca="false">IF(AND(MOD(A297-1,12)=0,B297&lt;=Inputs!$C$7,E297=0),Inputs!$C$6,0)</f>
        <v>0</v>
      </c>
      <c r="H297" s="56" t="n">
        <f aca="false">IF(B297=1,G297*Inputs!$C$9,0)</f>
        <v>0</v>
      </c>
      <c r="I297" s="56" t="n">
        <f aca="false">I296+G297</f>
        <v>120000</v>
      </c>
      <c r="J297" s="56" t="n">
        <f aca="false">(F297+G297+H297)*((1+D297)^(1/12)-1)</f>
        <v>0</v>
      </c>
      <c r="K297" s="56" t="n">
        <f aca="false">(F297+G297+H297+J297)*(Inputs!$C$14+IF(B297&lt;=10,Inputs!$C$12,Inputs!$C$13))/12</f>
        <v>0</v>
      </c>
      <c r="L297" s="56" t="n">
        <f aca="false">IF(OR(E297=1,A297&lt;=Inputs!$C$15),0,MAX(Inputs!$C$8*I297-(F297+G297+H297+J297-K297),0))</f>
        <v>0</v>
      </c>
      <c r="M297" s="56" t="n">
        <f aca="false">L297*INDEX(Rates!$B$2:$C$101,C297+1,IF(Inputs!$C$5="Male",1,2))/1000/12*Inputs!$C$16</f>
        <v>0</v>
      </c>
      <c r="N297" s="56" t="n">
        <f aca="false">IF($V$1=1,MAX(F297+G297+H297+J297-K297-M297,0)*Inputs!$C$22/12,0)</f>
        <v>0</v>
      </c>
      <c r="O297" s="56" t="n">
        <f aca="false">IF(AND(MOD(A297,12)=0,B297&gt;=Inputs!$C$18),MAX(F297+G297+H297+J297-K297-M297-N297,0)*Inputs!$C$17,0)</f>
        <v>0</v>
      </c>
      <c r="P297" s="56" t="n">
        <f aca="false">F297+G297+H297+J297-K297-M297-N297+O297</f>
        <v>0</v>
      </c>
      <c r="Q297" s="56" t="n">
        <f aca="false">IF(OR(E297=1,P297&lt;=0),0,P297)</f>
        <v>0</v>
      </c>
      <c r="R297" s="15" t="n">
        <f aca="false">IF(OR(E297=1,AND(P297&lt;=0,I297&gt;0)),1,0)</f>
        <v>1</v>
      </c>
      <c r="S297" s="15" t="n">
        <f aca="false">IF(L297&gt;0,1,0)</f>
        <v>0</v>
      </c>
    </row>
    <row r="298" customFormat="false" ht="15" hidden="false" customHeight="false" outlineLevel="0" collapsed="false">
      <c r="A298" s="15" t="n">
        <v>297</v>
      </c>
      <c r="B298" s="15" t="n">
        <f aca="false">INT((A298-1)/12)+1</f>
        <v>25</v>
      </c>
      <c r="C298" s="15" t="n">
        <f aca="false">MIN(Inputs!$C$4+B298-1,99)</f>
        <v>98</v>
      </c>
      <c r="D298" s="55" t="n">
        <f aca="false">Inputs!$C$31</f>
        <v>0.08</v>
      </c>
      <c r="E298" s="15" t="n">
        <f aca="false">R297</f>
        <v>1</v>
      </c>
      <c r="F298" s="56" t="n">
        <f aca="false">Q297</f>
        <v>0</v>
      </c>
      <c r="G298" s="56" t="n">
        <f aca="false">IF(AND(MOD(A298-1,12)=0,B298&lt;=Inputs!$C$7,E298=0),Inputs!$C$6,0)</f>
        <v>0</v>
      </c>
      <c r="H298" s="56" t="n">
        <f aca="false">IF(B298=1,G298*Inputs!$C$9,0)</f>
        <v>0</v>
      </c>
      <c r="I298" s="56" t="n">
        <f aca="false">I297+G298</f>
        <v>120000</v>
      </c>
      <c r="J298" s="56" t="n">
        <f aca="false">(F298+G298+H298)*((1+D298)^(1/12)-1)</f>
        <v>0</v>
      </c>
      <c r="K298" s="56" t="n">
        <f aca="false">(F298+G298+H298+J298)*(Inputs!$C$14+IF(B298&lt;=10,Inputs!$C$12,Inputs!$C$13))/12</f>
        <v>0</v>
      </c>
      <c r="L298" s="56" t="n">
        <f aca="false">IF(OR(E298=1,A298&lt;=Inputs!$C$15),0,MAX(Inputs!$C$8*I298-(F298+G298+H298+J298-K298),0))</f>
        <v>0</v>
      </c>
      <c r="M298" s="56" t="n">
        <f aca="false">L298*INDEX(Rates!$B$2:$C$101,C298+1,IF(Inputs!$C$5="Male",1,2))/1000/12*Inputs!$C$16</f>
        <v>0</v>
      </c>
      <c r="N298" s="56" t="n">
        <f aca="false">IF($V$1=1,MAX(F298+G298+H298+J298-K298-M298,0)*Inputs!$C$22/12,0)</f>
        <v>0</v>
      </c>
      <c r="O298" s="56" t="n">
        <f aca="false">IF(AND(MOD(A298,12)=0,B298&gt;=Inputs!$C$18),MAX(F298+G298+H298+J298-K298-M298-N298,0)*Inputs!$C$17,0)</f>
        <v>0</v>
      </c>
      <c r="P298" s="56" t="n">
        <f aca="false">F298+G298+H298+J298-K298-M298-N298+O298</f>
        <v>0</v>
      </c>
      <c r="Q298" s="56" t="n">
        <f aca="false">IF(OR(E298=1,P298&lt;=0),0,P298)</f>
        <v>0</v>
      </c>
      <c r="R298" s="15" t="n">
        <f aca="false">IF(OR(E298=1,AND(P298&lt;=0,I298&gt;0)),1,0)</f>
        <v>1</v>
      </c>
      <c r="S298" s="15" t="n">
        <f aca="false">IF(L298&gt;0,1,0)</f>
        <v>0</v>
      </c>
    </row>
    <row r="299" customFormat="false" ht="15" hidden="false" customHeight="false" outlineLevel="0" collapsed="false">
      <c r="A299" s="15" t="n">
        <v>298</v>
      </c>
      <c r="B299" s="15" t="n">
        <f aca="false">INT((A299-1)/12)+1</f>
        <v>25</v>
      </c>
      <c r="C299" s="15" t="n">
        <f aca="false">MIN(Inputs!$C$4+B299-1,99)</f>
        <v>98</v>
      </c>
      <c r="D299" s="55" t="n">
        <f aca="false">Inputs!$C$31</f>
        <v>0.08</v>
      </c>
      <c r="E299" s="15" t="n">
        <f aca="false">R298</f>
        <v>1</v>
      </c>
      <c r="F299" s="56" t="n">
        <f aca="false">Q298</f>
        <v>0</v>
      </c>
      <c r="G299" s="56" t="n">
        <f aca="false">IF(AND(MOD(A299-1,12)=0,B299&lt;=Inputs!$C$7,E299=0),Inputs!$C$6,0)</f>
        <v>0</v>
      </c>
      <c r="H299" s="56" t="n">
        <f aca="false">IF(B299=1,G299*Inputs!$C$9,0)</f>
        <v>0</v>
      </c>
      <c r="I299" s="56" t="n">
        <f aca="false">I298+G299</f>
        <v>120000</v>
      </c>
      <c r="J299" s="56" t="n">
        <f aca="false">(F299+G299+H299)*((1+D299)^(1/12)-1)</f>
        <v>0</v>
      </c>
      <c r="K299" s="56" t="n">
        <f aca="false">(F299+G299+H299+J299)*(Inputs!$C$14+IF(B299&lt;=10,Inputs!$C$12,Inputs!$C$13))/12</f>
        <v>0</v>
      </c>
      <c r="L299" s="56" t="n">
        <f aca="false">IF(OR(E299=1,A299&lt;=Inputs!$C$15),0,MAX(Inputs!$C$8*I299-(F299+G299+H299+J299-K299),0))</f>
        <v>0</v>
      </c>
      <c r="M299" s="56" t="n">
        <f aca="false">L299*INDEX(Rates!$B$2:$C$101,C299+1,IF(Inputs!$C$5="Male",1,2))/1000/12*Inputs!$C$16</f>
        <v>0</v>
      </c>
      <c r="N299" s="56" t="n">
        <f aca="false">IF($V$1=1,MAX(F299+G299+H299+J299-K299-M299,0)*Inputs!$C$22/12,0)</f>
        <v>0</v>
      </c>
      <c r="O299" s="56" t="n">
        <f aca="false">IF(AND(MOD(A299,12)=0,B299&gt;=Inputs!$C$18),MAX(F299+G299+H299+J299-K299-M299-N299,0)*Inputs!$C$17,0)</f>
        <v>0</v>
      </c>
      <c r="P299" s="56" t="n">
        <f aca="false">F299+G299+H299+J299-K299-M299-N299+O299</f>
        <v>0</v>
      </c>
      <c r="Q299" s="56" t="n">
        <f aca="false">IF(OR(E299=1,P299&lt;=0),0,P299)</f>
        <v>0</v>
      </c>
      <c r="R299" s="15" t="n">
        <f aca="false">IF(OR(E299=1,AND(P299&lt;=0,I299&gt;0)),1,0)</f>
        <v>1</v>
      </c>
      <c r="S299" s="15" t="n">
        <f aca="false">IF(L299&gt;0,1,0)</f>
        <v>0</v>
      </c>
    </row>
    <row r="300" customFormat="false" ht="15" hidden="false" customHeight="false" outlineLevel="0" collapsed="false">
      <c r="A300" s="15" t="n">
        <v>299</v>
      </c>
      <c r="B300" s="15" t="n">
        <f aca="false">INT((A300-1)/12)+1</f>
        <v>25</v>
      </c>
      <c r="C300" s="15" t="n">
        <f aca="false">MIN(Inputs!$C$4+B300-1,99)</f>
        <v>98</v>
      </c>
      <c r="D300" s="55" t="n">
        <f aca="false">Inputs!$C$31</f>
        <v>0.08</v>
      </c>
      <c r="E300" s="15" t="n">
        <f aca="false">R299</f>
        <v>1</v>
      </c>
      <c r="F300" s="56" t="n">
        <f aca="false">Q299</f>
        <v>0</v>
      </c>
      <c r="G300" s="56" t="n">
        <f aca="false">IF(AND(MOD(A300-1,12)=0,B300&lt;=Inputs!$C$7,E300=0),Inputs!$C$6,0)</f>
        <v>0</v>
      </c>
      <c r="H300" s="56" t="n">
        <f aca="false">IF(B300=1,G300*Inputs!$C$9,0)</f>
        <v>0</v>
      </c>
      <c r="I300" s="56" t="n">
        <f aca="false">I299+G300</f>
        <v>120000</v>
      </c>
      <c r="J300" s="56" t="n">
        <f aca="false">(F300+G300+H300)*((1+D300)^(1/12)-1)</f>
        <v>0</v>
      </c>
      <c r="K300" s="56" t="n">
        <f aca="false">(F300+G300+H300+J300)*(Inputs!$C$14+IF(B300&lt;=10,Inputs!$C$12,Inputs!$C$13))/12</f>
        <v>0</v>
      </c>
      <c r="L300" s="56" t="n">
        <f aca="false">IF(OR(E300=1,A300&lt;=Inputs!$C$15),0,MAX(Inputs!$C$8*I300-(F300+G300+H300+J300-K300),0))</f>
        <v>0</v>
      </c>
      <c r="M300" s="56" t="n">
        <f aca="false">L300*INDEX(Rates!$B$2:$C$101,C300+1,IF(Inputs!$C$5="Male",1,2))/1000/12*Inputs!$C$16</f>
        <v>0</v>
      </c>
      <c r="N300" s="56" t="n">
        <f aca="false">IF($V$1=1,MAX(F300+G300+H300+J300-K300-M300,0)*Inputs!$C$22/12,0)</f>
        <v>0</v>
      </c>
      <c r="O300" s="56" t="n">
        <f aca="false">IF(AND(MOD(A300,12)=0,B300&gt;=Inputs!$C$18),MAX(F300+G300+H300+J300-K300-M300-N300,0)*Inputs!$C$17,0)</f>
        <v>0</v>
      </c>
      <c r="P300" s="56" t="n">
        <f aca="false">F300+G300+H300+J300-K300-M300-N300+O300</f>
        <v>0</v>
      </c>
      <c r="Q300" s="56" t="n">
        <f aca="false">IF(OR(E300=1,P300&lt;=0),0,P300)</f>
        <v>0</v>
      </c>
      <c r="R300" s="15" t="n">
        <f aca="false">IF(OR(E300=1,AND(P300&lt;=0,I300&gt;0)),1,0)</f>
        <v>1</v>
      </c>
      <c r="S300" s="15" t="n">
        <f aca="false">IF(L300&gt;0,1,0)</f>
        <v>0</v>
      </c>
    </row>
    <row r="301" customFormat="false" ht="15" hidden="false" customHeight="false" outlineLevel="0" collapsed="false">
      <c r="A301" s="15" t="n">
        <v>300</v>
      </c>
      <c r="B301" s="15" t="n">
        <f aca="false">INT((A301-1)/12)+1</f>
        <v>25</v>
      </c>
      <c r="C301" s="15" t="n">
        <f aca="false">MIN(Inputs!$C$4+B301-1,99)</f>
        <v>98</v>
      </c>
      <c r="D301" s="55" t="n">
        <f aca="false">Inputs!$C$31</f>
        <v>0.08</v>
      </c>
      <c r="E301" s="15" t="n">
        <f aca="false">R300</f>
        <v>1</v>
      </c>
      <c r="F301" s="56" t="n">
        <f aca="false">Q300</f>
        <v>0</v>
      </c>
      <c r="G301" s="56" t="n">
        <f aca="false">IF(AND(MOD(A301-1,12)=0,B301&lt;=Inputs!$C$7,E301=0),Inputs!$C$6,0)</f>
        <v>0</v>
      </c>
      <c r="H301" s="56" t="n">
        <f aca="false">IF(B301=1,G301*Inputs!$C$9,0)</f>
        <v>0</v>
      </c>
      <c r="I301" s="56" t="n">
        <f aca="false">I300+G301</f>
        <v>120000</v>
      </c>
      <c r="J301" s="56" t="n">
        <f aca="false">(F301+G301+H301)*((1+D301)^(1/12)-1)</f>
        <v>0</v>
      </c>
      <c r="K301" s="56" t="n">
        <f aca="false">(F301+G301+H301+J301)*(Inputs!$C$14+IF(B301&lt;=10,Inputs!$C$12,Inputs!$C$13))/12</f>
        <v>0</v>
      </c>
      <c r="L301" s="56" t="n">
        <f aca="false">IF(OR(E301=1,A301&lt;=Inputs!$C$15),0,MAX(Inputs!$C$8*I301-(F301+G301+H301+J301-K301),0))</f>
        <v>0</v>
      </c>
      <c r="M301" s="56" t="n">
        <f aca="false">L301*INDEX(Rates!$B$2:$C$101,C301+1,IF(Inputs!$C$5="Male",1,2))/1000/12*Inputs!$C$16</f>
        <v>0</v>
      </c>
      <c r="N301" s="56" t="n">
        <f aca="false">IF($V$1=1,MAX(F301+G301+H301+J301-K301-M301,0)*Inputs!$C$22/12,0)</f>
        <v>0</v>
      </c>
      <c r="O301" s="56" t="n">
        <f aca="false">IF(AND(MOD(A301,12)=0,B301&gt;=Inputs!$C$18),MAX(F301+G301+H301+J301-K301-M301-N301,0)*Inputs!$C$17,0)</f>
        <v>0</v>
      </c>
      <c r="P301" s="56" t="n">
        <f aca="false">F301+G301+H301+J301-K301-M301-N301+O301</f>
        <v>0</v>
      </c>
      <c r="Q301" s="56" t="n">
        <f aca="false">IF(OR(E301=1,P301&lt;=0),0,P301)</f>
        <v>0</v>
      </c>
      <c r="R301" s="15" t="n">
        <f aca="false">IF(OR(E301=1,AND(P301&lt;=0,I301&gt;0)),1,0)</f>
        <v>1</v>
      </c>
      <c r="S301" s="15" t="n">
        <f aca="false">IF(L301&gt;0,1,0)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9" min="1" style="0" width="14"/>
  </cols>
  <sheetData>
    <row r="1" customFormat="false" ht="23.85" hidden="false" customHeight="false" outlineLevel="0" collapsed="false">
      <c r="A1" s="52" t="s">
        <v>152</v>
      </c>
      <c r="B1" s="52" t="s">
        <v>77</v>
      </c>
      <c r="C1" s="52" t="s">
        <v>122</v>
      </c>
      <c r="D1" s="52" t="s">
        <v>153</v>
      </c>
      <c r="E1" s="52" t="s">
        <v>154</v>
      </c>
      <c r="F1" s="52" t="s">
        <v>155</v>
      </c>
      <c r="G1" s="52" t="s">
        <v>156</v>
      </c>
      <c r="H1" s="52" t="s">
        <v>157</v>
      </c>
      <c r="I1" s="52" t="s">
        <v>158</v>
      </c>
      <c r="J1" s="52" t="s">
        <v>159</v>
      </c>
      <c r="K1" s="52" t="s">
        <v>160</v>
      </c>
      <c r="L1" s="52" t="s">
        <v>161</v>
      </c>
      <c r="M1" s="52" t="s">
        <v>162</v>
      </c>
      <c r="N1" s="52" t="s">
        <v>163</v>
      </c>
      <c r="O1" s="52" t="s">
        <v>164</v>
      </c>
      <c r="P1" s="52" t="s">
        <v>165</v>
      </c>
      <c r="Q1" s="52" t="s">
        <v>166</v>
      </c>
      <c r="R1" s="52" t="s">
        <v>167</v>
      </c>
      <c r="S1" s="52" t="s">
        <v>168</v>
      </c>
      <c r="U1" s="53" t="s">
        <v>169</v>
      </c>
      <c r="V1" s="54" t="n">
        <v>0</v>
      </c>
    </row>
    <row r="2" customFormat="false" ht="15" hidden="false" customHeight="false" outlineLevel="0" collapsed="false">
      <c r="A2" s="15" t="n">
        <v>1</v>
      </c>
      <c r="B2" s="15" t="n">
        <f aca="false">INT((A2-1)/12)+1</f>
        <v>1</v>
      </c>
      <c r="C2" s="15" t="n">
        <f aca="false">MIN(Inputs!$C$4+B2-1,99)</f>
        <v>74</v>
      </c>
      <c r="D2" s="55" t="n">
        <f aca="false">Inputs!$C$32</f>
        <v>0.1</v>
      </c>
      <c r="E2" s="15" t="n">
        <v>0</v>
      </c>
      <c r="F2" s="56" t="n">
        <v>0</v>
      </c>
      <c r="G2" s="56" t="n">
        <f aca="false">IF(AND(MOD(A2-1,12)=0,B2&lt;=Inputs!$C$7,E2=0),Inputs!$C$6,0)</f>
        <v>24000</v>
      </c>
      <c r="H2" s="56" t="n">
        <f aca="false">IF(B2=1,G2*Inputs!$C$9,0)</f>
        <v>960</v>
      </c>
      <c r="I2" s="56" t="n">
        <f aca="false">G2</f>
        <v>24000</v>
      </c>
      <c r="J2" s="56" t="n">
        <f aca="false">(F2+G2+H2)*((1+D2)^(1/12)-1)</f>
        <v>199.034545105438</v>
      </c>
      <c r="K2" s="56" t="n">
        <f aca="false">(F2+G2+H2+J2)*(Inputs!$C$14+IF(B2&lt;=10,Inputs!$C$12,Inputs!$C$13))/12</f>
        <v>52.414655302303</v>
      </c>
      <c r="L2" s="56" t="n">
        <f aca="false">IF(OR(E2=1,A2&lt;=Inputs!$C$15),0,MAX(Inputs!$C$8*I2-(F2+G2+H2+J2-K2),0))</f>
        <v>0</v>
      </c>
      <c r="M2" s="56" t="n">
        <f aca="false">L2*INDEX(Rates!$B$2:$C$101,C2+1,IF(Inputs!$C$5="Male",1,2))/1000/12*Inputs!$C$16</f>
        <v>0</v>
      </c>
      <c r="N2" s="56" t="n">
        <f aca="false">IF($V$1=1,MAX(F2+G2+H2+J2-K2-M2,0)*Inputs!$C$22/12,0)</f>
        <v>0</v>
      </c>
      <c r="O2" s="56" t="n">
        <f aca="false">IF(AND(MOD(A2,12)=0,B2&gt;=Inputs!$C$18),MAX(F2+G2+H2+J2-K2-M2-N2,0)*Inputs!$C$17,0)</f>
        <v>0</v>
      </c>
      <c r="P2" s="56" t="n">
        <f aca="false">F2+G2+H2+J2-K2-M2-N2+O2</f>
        <v>25106.6198898031</v>
      </c>
      <c r="Q2" s="56" t="n">
        <f aca="false">IF(OR(E2=1,P2&lt;=0),0,P2)</f>
        <v>25106.6198898031</v>
      </c>
      <c r="R2" s="15" t="n">
        <f aca="false">IF(OR(E2=1,AND(P2&lt;=0,I2&gt;0)),1,0)</f>
        <v>0</v>
      </c>
      <c r="S2" s="15" t="n">
        <f aca="false">IF(L2&gt;0,1,0)</f>
        <v>0</v>
      </c>
      <c r="U2" s="36" t="s">
        <v>188</v>
      </c>
    </row>
    <row r="3" customFormat="false" ht="15" hidden="false" customHeight="false" outlineLevel="0" collapsed="false">
      <c r="A3" s="15" t="n">
        <v>2</v>
      </c>
      <c r="B3" s="15" t="n">
        <f aca="false">INT((A3-1)/12)+1</f>
        <v>1</v>
      </c>
      <c r="C3" s="15" t="n">
        <f aca="false">MIN(Inputs!$C$4+B3-1,99)</f>
        <v>74</v>
      </c>
      <c r="D3" s="55" t="n">
        <f aca="false">Inputs!$C$32</f>
        <v>0.1</v>
      </c>
      <c r="E3" s="15" t="n">
        <f aca="false">R2</f>
        <v>0</v>
      </c>
      <c r="F3" s="56" t="n">
        <f aca="false">Q2</f>
        <v>25106.6198898031</v>
      </c>
      <c r="G3" s="56" t="n">
        <f aca="false">IF(AND(MOD(A3-1,12)=0,B3&lt;=Inputs!$C$7,E3=0),Inputs!$C$6,0)</f>
        <v>0</v>
      </c>
      <c r="H3" s="56" t="n">
        <f aca="false">IF(B3=1,G3*Inputs!$C$9,0)</f>
        <v>0</v>
      </c>
      <c r="I3" s="56" t="n">
        <f aca="false">I2+G3</f>
        <v>24000</v>
      </c>
      <c r="J3" s="56" t="n">
        <f aca="false">(F3+G3+H3)*((1+D3)^(1/12)-1)</f>
        <v>200.203712696399</v>
      </c>
      <c r="K3" s="56" t="n">
        <f aca="false">(F3+G3+H3+J3)*(Inputs!$C$14+IF(B3&lt;=10,Inputs!$C$12,Inputs!$C$13))/12</f>
        <v>52.722549171874</v>
      </c>
      <c r="L3" s="56" t="n">
        <f aca="false">IF(OR(E3=1,A3&lt;=Inputs!$C$15),0,MAX(Inputs!$C$8*I3-(F3+G3+H3+J3-K3),0))</f>
        <v>0</v>
      </c>
      <c r="M3" s="56" t="n">
        <f aca="false">L3*INDEX(Rates!$B$2:$C$101,C3+1,IF(Inputs!$C$5="Male",1,2))/1000/12*Inputs!$C$16</f>
        <v>0</v>
      </c>
      <c r="N3" s="56" t="n">
        <f aca="false">IF($V$1=1,MAX(F3+G3+H3+J3-K3-M3,0)*Inputs!$C$22/12,0)</f>
        <v>0</v>
      </c>
      <c r="O3" s="56" t="n">
        <f aca="false">IF(AND(MOD(A3,12)=0,B3&gt;=Inputs!$C$18),MAX(F3+G3+H3+J3-K3-M3-N3,0)*Inputs!$C$17,0)</f>
        <v>0</v>
      </c>
      <c r="P3" s="56" t="n">
        <f aca="false">F3+G3+H3+J3-K3-M3-N3+O3</f>
        <v>25254.1010533277</v>
      </c>
      <c r="Q3" s="56" t="n">
        <f aca="false">IF(OR(E3=1,P3&lt;=0),0,P3)</f>
        <v>25254.1010533277</v>
      </c>
      <c r="R3" s="15" t="n">
        <f aca="false">IF(OR(E3=1,AND(P3&lt;=0,I3&gt;0)),1,0)</f>
        <v>0</v>
      </c>
      <c r="S3" s="15" t="n">
        <f aca="false">IF(L3&gt;0,1,0)</f>
        <v>0</v>
      </c>
    </row>
    <row r="4" customFormat="false" ht="15" hidden="false" customHeight="false" outlineLevel="0" collapsed="false">
      <c r="A4" s="15" t="n">
        <v>3</v>
      </c>
      <c r="B4" s="15" t="n">
        <f aca="false">INT((A4-1)/12)+1</f>
        <v>1</v>
      </c>
      <c r="C4" s="15" t="n">
        <f aca="false">MIN(Inputs!$C$4+B4-1,99)</f>
        <v>74</v>
      </c>
      <c r="D4" s="55" t="n">
        <f aca="false">Inputs!$C$32</f>
        <v>0.1</v>
      </c>
      <c r="E4" s="15" t="n">
        <f aca="false">R3</f>
        <v>0</v>
      </c>
      <c r="F4" s="56" t="n">
        <f aca="false">Q3</f>
        <v>25254.1010533277</v>
      </c>
      <c r="G4" s="56" t="n">
        <f aca="false">IF(AND(MOD(A4-1,12)=0,B4&lt;=Inputs!$C$7,E4=0),Inputs!$C$6,0)</f>
        <v>0</v>
      </c>
      <c r="H4" s="56" t="n">
        <f aca="false">IF(B4=1,G4*Inputs!$C$9,0)</f>
        <v>0</v>
      </c>
      <c r="I4" s="56" t="n">
        <f aca="false">I3+G4</f>
        <v>24000</v>
      </c>
      <c r="J4" s="56" t="n">
        <f aca="false">(F4+G4+H4)*((1+D4)^(1/12)-1)</f>
        <v>201.379748204961</v>
      </c>
      <c r="K4" s="56" t="n">
        <f aca="false">(F4+G4+H4+J4)*(Inputs!$C$14+IF(B4&lt;=10,Inputs!$C$12,Inputs!$C$13))/12</f>
        <v>53.0322516698596</v>
      </c>
      <c r="L4" s="56" t="n">
        <f aca="false">IF(OR(E4=1,A4&lt;=Inputs!$C$15),0,MAX(Inputs!$C$8*I4-(F4+G4+H4+J4-K4),0))</f>
        <v>0</v>
      </c>
      <c r="M4" s="56" t="n">
        <f aca="false">L4*INDEX(Rates!$B$2:$C$101,C4+1,IF(Inputs!$C$5="Male",1,2))/1000/12*Inputs!$C$16</f>
        <v>0</v>
      </c>
      <c r="N4" s="56" t="n">
        <f aca="false">IF($V$1=1,MAX(F4+G4+H4+J4-K4-M4,0)*Inputs!$C$22/12,0)</f>
        <v>0</v>
      </c>
      <c r="O4" s="56" t="n">
        <f aca="false">IF(AND(MOD(A4,12)=0,B4&gt;=Inputs!$C$18),MAX(F4+G4+H4+J4-K4-M4-N4,0)*Inputs!$C$17,0)</f>
        <v>0</v>
      </c>
      <c r="P4" s="56" t="n">
        <f aca="false">F4+G4+H4+J4-K4-M4-N4+O4</f>
        <v>25402.4485498628</v>
      </c>
      <c r="Q4" s="56" t="n">
        <f aca="false">IF(OR(E4=1,P4&lt;=0),0,P4)</f>
        <v>25402.4485498628</v>
      </c>
      <c r="R4" s="15" t="n">
        <f aca="false">IF(OR(E4=1,AND(P4&lt;=0,I4&gt;0)),1,0)</f>
        <v>0</v>
      </c>
      <c r="S4" s="15" t="n">
        <f aca="false">IF(L4&gt;0,1,0)</f>
        <v>0</v>
      </c>
    </row>
    <row r="5" customFormat="false" ht="15" hidden="false" customHeight="false" outlineLevel="0" collapsed="false">
      <c r="A5" s="15" t="n">
        <v>4</v>
      </c>
      <c r="B5" s="15" t="n">
        <f aca="false">INT((A5-1)/12)+1</f>
        <v>1</v>
      </c>
      <c r="C5" s="15" t="n">
        <f aca="false">MIN(Inputs!$C$4+B5-1,99)</f>
        <v>74</v>
      </c>
      <c r="D5" s="55" t="n">
        <f aca="false">Inputs!$C$32</f>
        <v>0.1</v>
      </c>
      <c r="E5" s="15" t="n">
        <f aca="false">R4</f>
        <v>0</v>
      </c>
      <c r="F5" s="56" t="n">
        <f aca="false">Q4</f>
        <v>25402.4485498628</v>
      </c>
      <c r="G5" s="56" t="n">
        <f aca="false">IF(AND(MOD(A5-1,12)=0,B5&lt;=Inputs!$C$7,E5=0),Inputs!$C$6,0)</f>
        <v>0</v>
      </c>
      <c r="H5" s="56" t="n">
        <f aca="false">IF(B5=1,G5*Inputs!$C$9,0)</f>
        <v>0</v>
      </c>
      <c r="I5" s="56" t="n">
        <f aca="false">I4+G5</f>
        <v>24000</v>
      </c>
      <c r="J5" s="56" t="n">
        <f aca="false">(F5+G5+H5)*((1+D5)^(1/12)-1)</f>
        <v>202.562691974608</v>
      </c>
      <c r="K5" s="56" t="n">
        <f aca="false">(F5+G5+H5+J5)*(Inputs!$C$14+IF(B5&lt;=10,Inputs!$C$12,Inputs!$C$13))/12</f>
        <v>53.3437734204945</v>
      </c>
      <c r="L5" s="56" t="n">
        <f aca="false">IF(OR(E5=1,A5&lt;=Inputs!$C$15),0,MAX(Inputs!$C$8*I5-(F5+G5+H5+J5-K5),0))</f>
        <v>0</v>
      </c>
      <c r="M5" s="56" t="n">
        <f aca="false">L5*INDEX(Rates!$B$2:$C$101,C5+1,IF(Inputs!$C$5="Male",1,2))/1000/12*Inputs!$C$16</f>
        <v>0</v>
      </c>
      <c r="N5" s="56" t="n">
        <f aca="false">IF($V$1=1,MAX(F5+G5+H5+J5-K5-M5,0)*Inputs!$C$22/12,0)</f>
        <v>0</v>
      </c>
      <c r="O5" s="56" t="n">
        <f aca="false">IF(AND(MOD(A5,12)=0,B5&gt;=Inputs!$C$18),MAX(F5+G5+H5+J5-K5-M5-N5,0)*Inputs!$C$17,0)</f>
        <v>0</v>
      </c>
      <c r="P5" s="56" t="n">
        <f aca="false">F5+G5+H5+J5-K5-M5-N5+O5</f>
        <v>25551.6674684169</v>
      </c>
      <c r="Q5" s="56" t="n">
        <f aca="false">IF(OR(E5=1,P5&lt;=0),0,P5)</f>
        <v>25551.6674684169</v>
      </c>
      <c r="R5" s="15" t="n">
        <f aca="false">IF(OR(E5=1,AND(P5&lt;=0,I5&gt;0)),1,0)</f>
        <v>0</v>
      </c>
      <c r="S5" s="15" t="n">
        <f aca="false">IF(L5&gt;0,1,0)</f>
        <v>0</v>
      </c>
    </row>
    <row r="6" customFormat="false" ht="15" hidden="false" customHeight="false" outlineLevel="0" collapsed="false">
      <c r="A6" s="15" t="n">
        <v>5</v>
      </c>
      <c r="B6" s="15" t="n">
        <f aca="false">INT((A6-1)/12)+1</f>
        <v>1</v>
      </c>
      <c r="C6" s="15" t="n">
        <f aca="false">MIN(Inputs!$C$4+B6-1,99)</f>
        <v>74</v>
      </c>
      <c r="D6" s="55" t="n">
        <f aca="false">Inputs!$C$32</f>
        <v>0.1</v>
      </c>
      <c r="E6" s="15" t="n">
        <f aca="false">R5</f>
        <v>0</v>
      </c>
      <c r="F6" s="56" t="n">
        <f aca="false">Q5</f>
        <v>25551.6674684169</v>
      </c>
      <c r="G6" s="56" t="n">
        <f aca="false">IF(AND(MOD(A6-1,12)=0,B6&lt;=Inputs!$C$7,E6=0),Inputs!$C$6,0)</f>
        <v>0</v>
      </c>
      <c r="H6" s="56" t="n">
        <f aca="false">IF(B6=1,G6*Inputs!$C$9,0)</f>
        <v>0</v>
      </c>
      <c r="I6" s="56" t="n">
        <f aca="false">I5+G6</f>
        <v>24000</v>
      </c>
      <c r="J6" s="56" t="n">
        <f aca="false">(F6+G6+H6)*((1+D6)^(1/12)-1)</f>
        <v>203.752584585808</v>
      </c>
      <c r="K6" s="56" t="n">
        <f aca="false">(F6+G6+H6+J6)*(Inputs!$C$14+IF(B6&lt;=10,Inputs!$C$12,Inputs!$C$13))/12</f>
        <v>53.6571251104223</v>
      </c>
      <c r="L6" s="56" t="n">
        <f aca="false">IF(OR(E6=1,A6&lt;=Inputs!$C$15),0,MAX(Inputs!$C$8*I6-(F6+G6+H6+J6-K6),0))</f>
        <v>0</v>
      </c>
      <c r="M6" s="56" t="n">
        <f aca="false">L6*INDEX(Rates!$B$2:$C$101,C6+1,IF(Inputs!$C$5="Male",1,2))/1000/12*Inputs!$C$16</f>
        <v>0</v>
      </c>
      <c r="N6" s="56" t="n">
        <f aca="false">IF($V$1=1,MAX(F6+G6+H6+J6-K6-M6,0)*Inputs!$C$22/12,0)</f>
        <v>0</v>
      </c>
      <c r="O6" s="56" t="n">
        <f aca="false">IF(AND(MOD(A6,12)=0,B6&gt;=Inputs!$C$18),MAX(F6+G6+H6+J6-K6-M6-N6,0)*Inputs!$C$17,0)</f>
        <v>0</v>
      </c>
      <c r="P6" s="56" t="n">
        <f aca="false">F6+G6+H6+J6-K6-M6-N6+O6</f>
        <v>25701.7629278923</v>
      </c>
      <c r="Q6" s="56" t="n">
        <f aca="false">IF(OR(E6=1,P6&lt;=0),0,P6)</f>
        <v>25701.7629278923</v>
      </c>
      <c r="R6" s="15" t="n">
        <f aca="false">IF(OR(E6=1,AND(P6&lt;=0,I6&gt;0)),1,0)</f>
        <v>0</v>
      </c>
      <c r="S6" s="15" t="n">
        <f aca="false">IF(L6&gt;0,1,0)</f>
        <v>0</v>
      </c>
    </row>
    <row r="7" customFormat="false" ht="15" hidden="false" customHeight="false" outlineLevel="0" collapsed="false">
      <c r="A7" s="15" t="n">
        <v>6</v>
      </c>
      <c r="B7" s="15" t="n">
        <f aca="false">INT((A7-1)/12)+1</f>
        <v>1</v>
      </c>
      <c r="C7" s="15" t="n">
        <f aca="false">MIN(Inputs!$C$4+B7-1,99)</f>
        <v>74</v>
      </c>
      <c r="D7" s="55" t="n">
        <f aca="false">Inputs!$C$32</f>
        <v>0.1</v>
      </c>
      <c r="E7" s="15" t="n">
        <f aca="false">R6</f>
        <v>0</v>
      </c>
      <c r="F7" s="56" t="n">
        <f aca="false">Q6</f>
        <v>25701.7629278923</v>
      </c>
      <c r="G7" s="56" t="n">
        <f aca="false">IF(AND(MOD(A7-1,12)=0,B7&lt;=Inputs!$C$7,E7=0),Inputs!$C$6,0)</f>
        <v>0</v>
      </c>
      <c r="H7" s="56" t="n">
        <f aca="false">IF(B7=1,G7*Inputs!$C$9,0)</f>
        <v>0</v>
      </c>
      <c r="I7" s="56" t="n">
        <f aca="false">I6+G7</f>
        <v>24000</v>
      </c>
      <c r="J7" s="56" t="n">
        <f aca="false">(F7+G7+H7)*((1+D7)^(1/12)-1)</f>
        <v>204.949466857406</v>
      </c>
      <c r="K7" s="56" t="n">
        <f aca="false">(F7+G7+H7+J7)*(Inputs!$C$14+IF(B7&lt;=10,Inputs!$C$12,Inputs!$C$13))/12</f>
        <v>53.9723174890618</v>
      </c>
      <c r="L7" s="56" t="n">
        <f aca="false">IF(OR(E7=1,A7&lt;=Inputs!$C$15),0,MAX(Inputs!$C$8*I7-(F7+G7+H7+J7-K7),0))</f>
        <v>0</v>
      </c>
      <c r="M7" s="56" t="n">
        <f aca="false">L7*INDEX(Rates!$B$2:$C$101,C7+1,IF(Inputs!$C$5="Male",1,2))/1000/12*Inputs!$C$16</f>
        <v>0</v>
      </c>
      <c r="N7" s="56" t="n">
        <f aca="false">IF($V$1=1,MAX(F7+G7+H7+J7-K7-M7,0)*Inputs!$C$22/12,0)</f>
        <v>0</v>
      </c>
      <c r="O7" s="56" t="n">
        <f aca="false">IF(AND(MOD(A7,12)=0,B7&gt;=Inputs!$C$18),MAX(F7+G7+H7+J7-K7-M7-N7,0)*Inputs!$C$17,0)</f>
        <v>0</v>
      </c>
      <c r="P7" s="56" t="n">
        <f aca="false">F7+G7+H7+J7-K7-M7-N7+O7</f>
        <v>25852.7400772606</v>
      </c>
      <c r="Q7" s="56" t="n">
        <f aca="false">IF(OR(E7=1,P7&lt;=0),0,P7)</f>
        <v>25852.7400772606</v>
      </c>
      <c r="R7" s="15" t="n">
        <f aca="false">IF(OR(E7=1,AND(P7&lt;=0,I7&gt;0)),1,0)</f>
        <v>0</v>
      </c>
      <c r="S7" s="15" t="n">
        <f aca="false">IF(L7&gt;0,1,0)</f>
        <v>0</v>
      </c>
    </row>
    <row r="8" customFormat="false" ht="15" hidden="false" customHeight="false" outlineLevel="0" collapsed="false">
      <c r="A8" s="15" t="n">
        <v>7</v>
      </c>
      <c r="B8" s="15" t="n">
        <f aca="false">INT((A8-1)/12)+1</f>
        <v>1</v>
      </c>
      <c r="C8" s="15" t="n">
        <f aca="false">MIN(Inputs!$C$4+B8-1,99)</f>
        <v>74</v>
      </c>
      <c r="D8" s="55" t="n">
        <f aca="false">Inputs!$C$32</f>
        <v>0.1</v>
      </c>
      <c r="E8" s="15" t="n">
        <f aca="false">R7</f>
        <v>0</v>
      </c>
      <c r="F8" s="56" t="n">
        <f aca="false">Q7</f>
        <v>25852.7400772606</v>
      </c>
      <c r="G8" s="56" t="n">
        <f aca="false">IF(AND(MOD(A8-1,12)=0,B8&lt;=Inputs!$C$7,E8=0),Inputs!$C$6,0)</f>
        <v>0</v>
      </c>
      <c r="H8" s="56" t="n">
        <f aca="false">IF(B8=1,G8*Inputs!$C$9,0)</f>
        <v>0</v>
      </c>
      <c r="I8" s="56" t="n">
        <f aca="false">I7+G8</f>
        <v>24000</v>
      </c>
      <c r="J8" s="56" t="n">
        <f aca="false">(F8+G8+H8)*((1+D8)^(1/12)-1)</f>
        <v>206.153379848024</v>
      </c>
      <c r="K8" s="56" t="n">
        <f aca="false">(F8+G8+H8+J8)*(Inputs!$C$14+IF(B8&lt;=10,Inputs!$C$12,Inputs!$C$13))/12</f>
        <v>54.2893613689763</v>
      </c>
      <c r="L8" s="56" t="n">
        <f aca="false">IF(OR(E8=1,A8&lt;=Inputs!$C$15),0,MAX(Inputs!$C$8*I8-(F8+G8+H8+J8-K8),0))</f>
        <v>0</v>
      </c>
      <c r="M8" s="56" t="n">
        <f aca="false">L8*INDEX(Rates!$B$2:$C$101,C8+1,IF(Inputs!$C$5="Male",1,2))/1000/12*Inputs!$C$16</f>
        <v>0</v>
      </c>
      <c r="N8" s="56" t="n">
        <f aca="false">IF($V$1=1,MAX(F8+G8+H8+J8-K8-M8,0)*Inputs!$C$22/12,0)</f>
        <v>0</v>
      </c>
      <c r="O8" s="56" t="n">
        <f aca="false">IF(AND(MOD(A8,12)=0,B8&gt;=Inputs!$C$18),MAX(F8+G8+H8+J8-K8-M8-N8,0)*Inputs!$C$17,0)</f>
        <v>0</v>
      </c>
      <c r="P8" s="56" t="n">
        <f aca="false">F8+G8+H8+J8-K8-M8-N8+O8</f>
        <v>26004.6040957397</v>
      </c>
      <c r="Q8" s="56" t="n">
        <f aca="false">IF(OR(E8=1,P8&lt;=0),0,P8)</f>
        <v>26004.6040957397</v>
      </c>
      <c r="R8" s="15" t="n">
        <f aca="false">IF(OR(E8=1,AND(P8&lt;=0,I8&gt;0)),1,0)</f>
        <v>0</v>
      </c>
      <c r="S8" s="15" t="n">
        <f aca="false">IF(L8&gt;0,1,0)</f>
        <v>0</v>
      </c>
    </row>
    <row r="9" customFormat="false" ht="15" hidden="false" customHeight="false" outlineLevel="0" collapsed="false">
      <c r="A9" s="15" t="n">
        <v>8</v>
      </c>
      <c r="B9" s="15" t="n">
        <f aca="false">INT((A9-1)/12)+1</f>
        <v>1</v>
      </c>
      <c r="C9" s="15" t="n">
        <f aca="false">MIN(Inputs!$C$4+B9-1,99)</f>
        <v>74</v>
      </c>
      <c r="D9" s="55" t="n">
        <f aca="false">Inputs!$C$32</f>
        <v>0.1</v>
      </c>
      <c r="E9" s="15" t="n">
        <f aca="false">R8</f>
        <v>0</v>
      </c>
      <c r="F9" s="56" t="n">
        <f aca="false">Q8</f>
        <v>26004.6040957397</v>
      </c>
      <c r="G9" s="56" t="n">
        <f aca="false">IF(AND(MOD(A9-1,12)=0,B9&lt;=Inputs!$C$7,E9=0),Inputs!$C$6,0)</f>
        <v>0</v>
      </c>
      <c r="H9" s="56" t="n">
        <f aca="false">IF(B9=1,G9*Inputs!$C$9,0)</f>
        <v>0</v>
      </c>
      <c r="I9" s="56" t="n">
        <f aca="false">I8+G9</f>
        <v>24000</v>
      </c>
      <c r="J9" s="56" t="n">
        <f aca="false">(F9+G9+H9)*((1+D9)^(1/12)-1)</f>
        <v>207.364364857474</v>
      </c>
      <c r="K9" s="56" t="n">
        <f aca="false">(F9+G9+H9+J9)*(Inputs!$C$14+IF(B9&lt;=10,Inputs!$C$12,Inputs!$C$13))/12</f>
        <v>54.608267626244</v>
      </c>
      <c r="L9" s="56" t="n">
        <f aca="false">IF(OR(E9=1,A9&lt;=Inputs!$C$15),0,MAX(Inputs!$C$8*I9-(F9+G9+H9+J9-K9),0))</f>
        <v>0</v>
      </c>
      <c r="M9" s="56" t="n">
        <f aca="false">L9*INDEX(Rates!$B$2:$C$101,C9+1,IF(Inputs!$C$5="Male",1,2))/1000/12*Inputs!$C$16</f>
        <v>0</v>
      </c>
      <c r="N9" s="56" t="n">
        <f aca="false">IF($V$1=1,MAX(F9+G9+H9+J9-K9-M9,0)*Inputs!$C$22/12,0)</f>
        <v>0</v>
      </c>
      <c r="O9" s="56" t="n">
        <f aca="false">IF(AND(MOD(A9,12)=0,B9&gt;=Inputs!$C$18),MAX(F9+G9+H9+J9-K9-M9-N9,0)*Inputs!$C$17,0)</f>
        <v>0</v>
      </c>
      <c r="P9" s="56" t="n">
        <f aca="false">F9+G9+H9+J9-K9-M9-N9+O9</f>
        <v>26157.3601929709</v>
      </c>
      <c r="Q9" s="56" t="n">
        <f aca="false">IF(OR(E9=1,P9&lt;=0),0,P9)</f>
        <v>26157.3601929709</v>
      </c>
      <c r="R9" s="15" t="n">
        <f aca="false">IF(OR(E9=1,AND(P9&lt;=0,I9&gt;0)),1,0)</f>
        <v>0</v>
      </c>
      <c r="S9" s="15" t="n">
        <f aca="false">IF(L9&gt;0,1,0)</f>
        <v>0</v>
      </c>
    </row>
    <row r="10" customFormat="false" ht="15" hidden="false" customHeight="false" outlineLevel="0" collapsed="false">
      <c r="A10" s="15" t="n">
        <v>9</v>
      </c>
      <c r="B10" s="15" t="n">
        <f aca="false">INT((A10-1)/12)+1</f>
        <v>1</v>
      </c>
      <c r="C10" s="15" t="n">
        <f aca="false">MIN(Inputs!$C$4+B10-1,99)</f>
        <v>74</v>
      </c>
      <c r="D10" s="55" t="n">
        <f aca="false">Inputs!$C$32</f>
        <v>0.1</v>
      </c>
      <c r="E10" s="15" t="n">
        <f aca="false">R9</f>
        <v>0</v>
      </c>
      <c r="F10" s="56" t="n">
        <f aca="false">Q9</f>
        <v>26157.3601929709</v>
      </c>
      <c r="G10" s="56" t="n">
        <f aca="false">IF(AND(MOD(A10-1,12)=0,B10&lt;=Inputs!$C$7,E10=0),Inputs!$C$6,0)</f>
        <v>0</v>
      </c>
      <c r="H10" s="56" t="n">
        <f aca="false">IF(B10=1,G10*Inputs!$C$9,0)</f>
        <v>0</v>
      </c>
      <c r="I10" s="56" t="n">
        <f aca="false">I9+G10</f>
        <v>24000</v>
      </c>
      <c r="J10" s="56" t="n">
        <f aca="false">(F10+G10+H10)*((1+D10)^(1/12)-1)</f>
        <v>208.582463428167</v>
      </c>
      <c r="K10" s="56" t="n">
        <f aca="false">(F10+G10+H10+J10)*(Inputs!$C$14+IF(B10&lt;=10,Inputs!$C$12,Inputs!$C$13))/12</f>
        <v>54.9290472008314</v>
      </c>
      <c r="L10" s="56" t="n">
        <f aca="false">IF(OR(E10=1,A10&lt;=Inputs!$C$15),0,MAX(Inputs!$C$8*I10-(F10+G10+H10+J10-K10),0))</f>
        <v>0</v>
      </c>
      <c r="M10" s="56" t="n">
        <f aca="false">L10*INDEX(Rates!$B$2:$C$101,C10+1,IF(Inputs!$C$5="Male",1,2))/1000/12*Inputs!$C$16</f>
        <v>0</v>
      </c>
      <c r="N10" s="56" t="n">
        <f aca="false">IF($V$1=1,MAX(F10+G10+H10+J10-K10-M10,0)*Inputs!$C$22/12,0)</f>
        <v>0</v>
      </c>
      <c r="O10" s="56" t="n">
        <f aca="false">IF(AND(MOD(A10,12)=0,B10&gt;=Inputs!$C$18),MAX(F10+G10+H10+J10-K10-M10-N10,0)*Inputs!$C$17,0)</f>
        <v>0</v>
      </c>
      <c r="P10" s="56" t="n">
        <f aca="false">F10+G10+H10+J10-K10-M10-N10+O10</f>
        <v>26311.0136091982</v>
      </c>
      <c r="Q10" s="56" t="n">
        <f aca="false">IF(OR(E10=1,P10&lt;=0),0,P10)</f>
        <v>26311.0136091982</v>
      </c>
      <c r="R10" s="15" t="n">
        <f aca="false">IF(OR(E10=1,AND(P10&lt;=0,I10&gt;0)),1,0)</f>
        <v>0</v>
      </c>
      <c r="S10" s="15" t="n">
        <f aca="false">IF(L10&gt;0,1,0)</f>
        <v>0</v>
      </c>
    </row>
    <row r="11" customFormat="false" ht="15" hidden="false" customHeight="false" outlineLevel="0" collapsed="false">
      <c r="A11" s="15" t="n">
        <v>10</v>
      </c>
      <c r="B11" s="15" t="n">
        <f aca="false">INT((A11-1)/12)+1</f>
        <v>1</v>
      </c>
      <c r="C11" s="15" t="n">
        <f aca="false">MIN(Inputs!$C$4+B11-1,99)</f>
        <v>74</v>
      </c>
      <c r="D11" s="55" t="n">
        <f aca="false">Inputs!$C$32</f>
        <v>0.1</v>
      </c>
      <c r="E11" s="15" t="n">
        <f aca="false">R10</f>
        <v>0</v>
      </c>
      <c r="F11" s="56" t="n">
        <f aca="false">Q10</f>
        <v>26311.0136091982</v>
      </c>
      <c r="G11" s="56" t="n">
        <f aca="false">IF(AND(MOD(A11-1,12)=0,B11&lt;=Inputs!$C$7,E11=0),Inputs!$C$6,0)</f>
        <v>0</v>
      </c>
      <c r="H11" s="56" t="n">
        <f aca="false">IF(B11=1,G11*Inputs!$C$9,0)</f>
        <v>0</v>
      </c>
      <c r="I11" s="56" t="n">
        <f aca="false">I10+G11</f>
        <v>24000</v>
      </c>
      <c r="J11" s="56" t="n">
        <f aca="false">(F11+G11+H11)*((1+D11)^(1/12)-1)</f>
        <v>209.807717346545</v>
      </c>
      <c r="K11" s="56" t="n">
        <f aca="false">(F11+G11+H11+J11)*(Inputs!$C$14+IF(B11&lt;=10,Inputs!$C$12,Inputs!$C$13))/12</f>
        <v>55.2517110969683</v>
      </c>
      <c r="L11" s="56" t="n">
        <f aca="false">IF(OR(E11=1,A11&lt;=Inputs!$C$15),0,MAX(Inputs!$C$8*I11-(F11+G11+H11+J11-K11),0))</f>
        <v>0</v>
      </c>
      <c r="M11" s="56" t="n">
        <f aca="false">L11*INDEX(Rates!$B$2:$C$101,C11+1,IF(Inputs!$C$5="Male",1,2))/1000/12*Inputs!$C$16</f>
        <v>0</v>
      </c>
      <c r="N11" s="56" t="n">
        <f aca="false">IF($V$1=1,MAX(F11+G11+H11+J11-K11-M11,0)*Inputs!$C$22/12,0)</f>
        <v>0</v>
      </c>
      <c r="O11" s="56" t="n">
        <f aca="false">IF(AND(MOD(A11,12)=0,B11&gt;=Inputs!$C$18),MAX(F11+G11+H11+J11-K11-M11-N11,0)*Inputs!$C$17,0)</f>
        <v>0</v>
      </c>
      <c r="P11" s="56" t="n">
        <f aca="false">F11+G11+H11+J11-K11-M11-N11+O11</f>
        <v>26465.5696154478</v>
      </c>
      <c r="Q11" s="56" t="n">
        <f aca="false">IF(OR(E11=1,P11&lt;=0),0,P11)</f>
        <v>26465.5696154478</v>
      </c>
      <c r="R11" s="15" t="n">
        <f aca="false">IF(OR(E11=1,AND(P11&lt;=0,I11&gt;0)),1,0)</f>
        <v>0</v>
      </c>
      <c r="S11" s="15" t="n">
        <f aca="false">IF(L11&gt;0,1,0)</f>
        <v>0</v>
      </c>
    </row>
    <row r="12" customFormat="false" ht="15" hidden="false" customHeight="false" outlineLevel="0" collapsed="false">
      <c r="A12" s="15" t="n">
        <v>11</v>
      </c>
      <c r="B12" s="15" t="n">
        <f aca="false">INT((A12-1)/12)+1</f>
        <v>1</v>
      </c>
      <c r="C12" s="15" t="n">
        <f aca="false">MIN(Inputs!$C$4+B12-1,99)</f>
        <v>74</v>
      </c>
      <c r="D12" s="55" t="n">
        <f aca="false">Inputs!$C$32</f>
        <v>0.1</v>
      </c>
      <c r="E12" s="15" t="n">
        <f aca="false">R11</f>
        <v>0</v>
      </c>
      <c r="F12" s="56" t="n">
        <f aca="false">Q11</f>
        <v>26465.5696154478</v>
      </c>
      <c r="G12" s="56" t="n">
        <f aca="false">IF(AND(MOD(A12-1,12)=0,B12&lt;=Inputs!$C$7,E12=0),Inputs!$C$6,0)</f>
        <v>0</v>
      </c>
      <c r="H12" s="56" t="n">
        <f aca="false">IF(B12=1,G12*Inputs!$C$9,0)</f>
        <v>0</v>
      </c>
      <c r="I12" s="56" t="n">
        <f aca="false">I11+G12</f>
        <v>24000</v>
      </c>
      <c r="J12" s="56" t="n">
        <f aca="false">(F12+G12+H12)*((1+D12)^(1/12)-1)</f>
        <v>211.040168644509</v>
      </c>
      <c r="K12" s="56" t="n">
        <f aca="false">(F12+G12+H12+J12)*(Inputs!$C$14+IF(B12&lt;=10,Inputs!$C$12,Inputs!$C$13))/12</f>
        <v>55.5762703835256</v>
      </c>
      <c r="L12" s="56" t="n">
        <f aca="false">IF(OR(E12=1,A12&lt;=Inputs!$C$15),0,MAX(Inputs!$C$8*I12-(F12+G12+H12+J12-K12),0))</f>
        <v>0</v>
      </c>
      <c r="M12" s="56" t="n">
        <f aca="false">L12*INDEX(Rates!$B$2:$C$101,C12+1,IF(Inputs!$C$5="Male",1,2))/1000/12*Inputs!$C$16</f>
        <v>0</v>
      </c>
      <c r="N12" s="56" t="n">
        <f aca="false">IF($V$1=1,MAX(F12+G12+H12+J12-K12-M12,0)*Inputs!$C$22/12,0)</f>
        <v>0</v>
      </c>
      <c r="O12" s="56" t="n">
        <f aca="false">IF(AND(MOD(A12,12)=0,B12&gt;=Inputs!$C$18),MAX(F12+G12+H12+J12-K12-M12-N12,0)*Inputs!$C$17,0)</f>
        <v>0</v>
      </c>
      <c r="P12" s="56" t="n">
        <f aca="false">F12+G12+H12+J12-K12-M12-N12+O12</f>
        <v>26621.0335137088</v>
      </c>
      <c r="Q12" s="56" t="n">
        <f aca="false">IF(OR(E12=1,P12&lt;=0),0,P12)</f>
        <v>26621.0335137088</v>
      </c>
      <c r="R12" s="15" t="n">
        <f aca="false">IF(OR(E12=1,AND(P12&lt;=0,I12&gt;0)),1,0)</f>
        <v>0</v>
      </c>
      <c r="S12" s="15" t="n">
        <f aca="false">IF(L12&gt;0,1,0)</f>
        <v>0</v>
      </c>
    </row>
    <row r="13" customFormat="false" ht="15" hidden="false" customHeight="false" outlineLevel="0" collapsed="false">
      <c r="A13" s="15" t="n">
        <v>12</v>
      </c>
      <c r="B13" s="15" t="n">
        <f aca="false">INT((A13-1)/12)+1</f>
        <v>1</v>
      </c>
      <c r="C13" s="15" t="n">
        <f aca="false">MIN(Inputs!$C$4+B13-1,99)</f>
        <v>74</v>
      </c>
      <c r="D13" s="55" t="n">
        <f aca="false">Inputs!$C$32</f>
        <v>0.1</v>
      </c>
      <c r="E13" s="15" t="n">
        <f aca="false">R12</f>
        <v>0</v>
      </c>
      <c r="F13" s="56" t="n">
        <f aca="false">Q12</f>
        <v>26621.0335137088</v>
      </c>
      <c r="G13" s="56" t="n">
        <f aca="false">IF(AND(MOD(A13-1,12)=0,B13&lt;=Inputs!$C$7,E13=0),Inputs!$C$6,0)</f>
        <v>0</v>
      </c>
      <c r="H13" s="56" t="n">
        <f aca="false">IF(B13=1,G13*Inputs!$C$9,0)</f>
        <v>0</v>
      </c>
      <c r="I13" s="56" t="n">
        <f aca="false">I12+G13</f>
        <v>24000</v>
      </c>
      <c r="J13" s="56" t="n">
        <f aca="false">(F13+G13+H13)*((1+D13)^(1/12)-1)</f>
        <v>212.279859600867</v>
      </c>
      <c r="K13" s="56" t="n">
        <f aca="false">(F13+G13+H13+J13)*(Inputs!$C$14+IF(B13&lt;=10,Inputs!$C$12,Inputs!$C$13))/12</f>
        <v>55.9027361943951</v>
      </c>
      <c r="L13" s="56" t="n">
        <f aca="false">IF(OR(E13=1,A13&lt;=Inputs!$C$15),0,MAX(Inputs!$C$8*I13-(F13+G13+H13+J13-K13),0))</f>
        <v>0</v>
      </c>
      <c r="M13" s="56" t="n">
        <f aca="false">L13*INDEX(Rates!$B$2:$C$101,C13+1,IF(Inputs!$C$5="Male",1,2))/1000/12*Inputs!$C$16</f>
        <v>0</v>
      </c>
      <c r="N13" s="56" t="n">
        <f aca="false">IF($V$1=1,MAX(F13+G13+H13+J13-K13-M13,0)*Inputs!$C$22/12,0)</f>
        <v>0</v>
      </c>
      <c r="O13" s="56" t="n">
        <f aca="false">IF(AND(MOD(A13,12)=0,B13&gt;=Inputs!$C$18),MAX(F13+G13+H13+J13-K13-M13-N13,0)*Inputs!$C$17,0)</f>
        <v>0</v>
      </c>
      <c r="P13" s="56" t="n">
        <f aca="false">F13+G13+H13+J13-K13-M13-N13+O13</f>
        <v>26777.4106371153</v>
      </c>
      <c r="Q13" s="56" t="n">
        <f aca="false">IF(OR(E13=1,P13&lt;=0),0,P13)</f>
        <v>26777.4106371153</v>
      </c>
      <c r="R13" s="15" t="n">
        <f aca="false">IF(OR(E13=1,AND(P13&lt;=0,I13&gt;0)),1,0)</f>
        <v>0</v>
      </c>
      <c r="S13" s="15" t="n">
        <f aca="false">IF(L13&gt;0,1,0)</f>
        <v>0</v>
      </c>
    </row>
    <row r="14" customFormat="false" ht="15" hidden="false" customHeight="false" outlineLevel="0" collapsed="false">
      <c r="A14" s="15" t="n">
        <v>13</v>
      </c>
      <c r="B14" s="15" t="n">
        <f aca="false">INT((A14-1)/12)+1</f>
        <v>2</v>
      </c>
      <c r="C14" s="15" t="n">
        <f aca="false">MIN(Inputs!$C$4+B14-1,99)</f>
        <v>75</v>
      </c>
      <c r="D14" s="55" t="n">
        <f aca="false">Inputs!$C$32</f>
        <v>0.1</v>
      </c>
      <c r="E14" s="15" t="n">
        <f aca="false">R13</f>
        <v>0</v>
      </c>
      <c r="F14" s="56" t="n">
        <f aca="false">Q13</f>
        <v>26777.4106371153</v>
      </c>
      <c r="G14" s="56" t="n">
        <f aca="false">IF(AND(MOD(A14-1,12)=0,B14&lt;=Inputs!$C$7,E14=0),Inputs!$C$6,0)</f>
        <v>24000</v>
      </c>
      <c r="H14" s="56" t="n">
        <f aca="false">IF(B14=1,G14*Inputs!$C$9,0)</f>
        <v>0</v>
      </c>
      <c r="I14" s="56" t="n">
        <f aca="false">I13+G14</f>
        <v>48000</v>
      </c>
      <c r="J14" s="56" t="n">
        <f aca="false">(F14+G14+H14)*((1+D14)^(1/12)-1)</f>
        <v>404.906203036469</v>
      </c>
      <c r="K14" s="56" t="n">
        <f aca="false">(F14+G14+H14+J14)*(Inputs!$C$14+IF(B14&lt;=10,Inputs!$C$12,Inputs!$C$13))/12</f>
        <v>106.629826750316</v>
      </c>
      <c r="L14" s="56" t="n">
        <f aca="false">IF(OR(E14=1,A14&lt;=Inputs!$C$15),0,MAX(Inputs!$C$8*I14-(F14+G14+H14+J14-K14),0))</f>
        <v>0</v>
      </c>
      <c r="M14" s="56" t="n">
        <f aca="false">L14*INDEX(Rates!$B$2:$C$101,C14+1,IF(Inputs!$C$5="Male",1,2))/1000/12*Inputs!$C$16</f>
        <v>0</v>
      </c>
      <c r="N14" s="56" t="n">
        <f aca="false">IF($V$1=1,MAX(F14+G14+H14+J14-K14-M14,0)*Inputs!$C$22/12,0)</f>
        <v>0</v>
      </c>
      <c r="O14" s="56" t="n">
        <f aca="false">IF(AND(MOD(A14,12)=0,B14&gt;=Inputs!$C$18),MAX(F14+G14+H14+J14-K14-M14-N14,0)*Inputs!$C$17,0)</f>
        <v>0</v>
      </c>
      <c r="P14" s="56" t="n">
        <f aca="false">F14+G14+H14+J14-K14-M14-N14+O14</f>
        <v>51075.6870134014</v>
      </c>
      <c r="Q14" s="56" t="n">
        <f aca="false">IF(OR(E14=1,P14&lt;=0),0,P14)</f>
        <v>51075.6870134014</v>
      </c>
      <c r="R14" s="15" t="n">
        <f aca="false">IF(OR(E14=1,AND(P14&lt;=0,I14&gt;0)),1,0)</f>
        <v>0</v>
      </c>
      <c r="S14" s="15" t="n">
        <f aca="false">IF(L14&gt;0,1,0)</f>
        <v>0</v>
      </c>
    </row>
    <row r="15" customFormat="false" ht="15" hidden="false" customHeight="false" outlineLevel="0" collapsed="false">
      <c r="A15" s="15" t="n">
        <v>14</v>
      </c>
      <c r="B15" s="15" t="n">
        <f aca="false">INT((A15-1)/12)+1</f>
        <v>2</v>
      </c>
      <c r="C15" s="15" t="n">
        <f aca="false">MIN(Inputs!$C$4+B15-1,99)</f>
        <v>75</v>
      </c>
      <c r="D15" s="55" t="n">
        <f aca="false">Inputs!$C$32</f>
        <v>0.1</v>
      </c>
      <c r="E15" s="15" t="n">
        <f aca="false">R14</f>
        <v>0</v>
      </c>
      <c r="F15" s="56" t="n">
        <f aca="false">Q14</f>
        <v>51075.6870134014</v>
      </c>
      <c r="G15" s="56" t="n">
        <f aca="false">IF(AND(MOD(A15-1,12)=0,B15&lt;=Inputs!$C$7,E15=0),Inputs!$C$6,0)</f>
        <v>0</v>
      </c>
      <c r="H15" s="56" t="n">
        <f aca="false">IF(B15=1,G15*Inputs!$C$9,0)</f>
        <v>0</v>
      </c>
      <c r="I15" s="56" t="n">
        <f aca="false">I14+G15</f>
        <v>48000</v>
      </c>
      <c r="J15" s="56" t="n">
        <f aca="false">(F15+G15+H15)*((1+D15)^(1/12)-1)</f>
        <v>407.284700747599</v>
      </c>
      <c r="K15" s="56" t="n">
        <f aca="false">(F15+G15+H15+J15)*(Inputs!$C$14+IF(B15&lt;=10,Inputs!$C$12,Inputs!$C$13))/12</f>
        <v>107.256191071144</v>
      </c>
      <c r="L15" s="56" t="n">
        <f aca="false">IF(OR(E15=1,A15&lt;=Inputs!$C$15),0,MAX(Inputs!$C$8*I15-(F15+G15+H15+J15-K15),0))</f>
        <v>0</v>
      </c>
      <c r="M15" s="56" t="n">
        <f aca="false">L15*INDEX(Rates!$B$2:$C$101,C15+1,IF(Inputs!$C$5="Male",1,2))/1000/12*Inputs!$C$16</f>
        <v>0</v>
      </c>
      <c r="N15" s="56" t="n">
        <f aca="false">IF($V$1=1,MAX(F15+G15+H15+J15-K15-M15,0)*Inputs!$C$22/12,0)</f>
        <v>0</v>
      </c>
      <c r="O15" s="56" t="n">
        <f aca="false">IF(AND(MOD(A15,12)=0,B15&gt;=Inputs!$C$18),MAX(F15+G15+H15+J15-K15-M15-N15,0)*Inputs!$C$17,0)</f>
        <v>0</v>
      </c>
      <c r="P15" s="56" t="n">
        <f aca="false">F15+G15+H15+J15-K15-M15-N15+O15</f>
        <v>51375.7155230779</v>
      </c>
      <c r="Q15" s="56" t="n">
        <f aca="false">IF(OR(E15=1,P15&lt;=0),0,P15)</f>
        <v>51375.7155230779</v>
      </c>
      <c r="R15" s="15" t="n">
        <f aca="false">IF(OR(E15=1,AND(P15&lt;=0,I15&gt;0)),1,0)</f>
        <v>0</v>
      </c>
      <c r="S15" s="15" t="n">
        <f aca="false">IF(L15&gt;0,1,0)</f>
        <v>0</v>
      </c>
    </row>
    <row r="16" customFormat="false" ht="15" hidden="false" customHeight="false" outlineLevel="0" collapsed="false">
      <c r="A16" s="15" t="n">
        <v>15</v>
      </c>
      <c r="B16" s="15" t="n">
        <f aca="false">INT((A16-1)/12)+1</f>
        <v>2</v>
      </c>
      <c r="C16" s="15" t="n">
        <f aca="false">MIN(Inputs!$C$4+B16-1,99)</f>
        <v>75</v>
      </c>
      <c r="D16" s="55" t="n">
        <f aca="false">Inputs!$C$32</f>
        <v>0.1</v>
      </c>
      <c r="E16" s="15" t="n">
        <f aca="false">R15</f>
        <v>0</v>
      </c>
      <c r="F16" s="56" t="n">
        <f aca="false">Q15</f>
        <v>51375.7155230779</v>
      </c>
      <c r="G16" s="56" t="n">
        <f aca="false">IF(AND(MOD(A16-1,12)=0,B16&lt;=Inputs!$C$7,E16=0),Inputs!$C$6,0)</f>
        <v>0</v>
      </c>
      <c r="H16" s="56" t="n">
        <f aca="false">IF(B16=1,G16*Inputs!$C$9,0)</f>
        <v>0</v>
      </c>
      <c r="I16" s="56" t="n">
        <f aca="false">I15+G16</f>
        <v>48000</v>
      </c>
      <c r="J16" s="56" t="n">
        <f aca="false">(F16+G16+H16)*((1+D16)^(1/12)-1)</f>
        <v>409.677170216434</v>
      </c>
      <c r="K16" s="56" t="n">
        <f aca="false">(F16+G16+H16+J16)*(Inputs!$C$14+IF(B16&lt;=10,Inputs!$C$12,Inputs!$C$13))/12</f>
        <v>107.886234777696</v>
      </c>
      <c r="L16" s="56" t="n">
        <f aca="false">IF(OR(E16=1,A16&lt;=Inputs!$C$15),0,MAX(Inputs!$C$8*I16-(F16+G16+H16+J16-K16),0))</f>
        <v>0</v>
      </c>
      <c r="M16" s="56" t="n">
        <f aca="false">L16*INDEX(Rates!$B$2:$C$101,C16+1,IF(Inputs!$C$5="Male",1,2))/1000/12*Inputs!$C$16</f>
        <v>0</v>
      </c>
      <c r="N16" s="56" t="n">
        <f aca="false">IF($V$1=1,MAX(F16+G16+H16+J16-K16-M16,0)*Inputs!$C$22/12,0)</f>
        <v>0</v>
      </c>
      <c r="O16" s="56" t="n">
        <f aca="false">IF(AND(MOD(A16,12)=0,B16&gt;=Inputs!$C$18),MAX(F16+G16+H16+J16-K16-M16-N16,0)*Inputs!$C$17,0)</f>
        <v>0</v>
      </c>
      <c r="P16" s="56" t="n">
        <f aca="false">F16+G16+H16+J16-K16-M16-N16+O16</f>
        <v>51677.5064585166</v>
      </c>
      <c r="Q16" s="56" t="n">
        <f aca="false">IF(OR(E16=1,P16&lt;=0),0,P16)</f>
        <v>51677.5064585166</v>
      </c>
      <c r="R16" s="15" t="n">
        <f aca="false">IF(OR(E16=1,AND(P16&lt;=0,I16&gt;0)),1,0)</f>
        <v>0</v>
      </c>
      <c r="S16" s="15" t="n">
        <f aca="false">IF(L16&gt;0,1,0)</f>
        <v>0</v>
      </c>
    </row>
    <row r="17" customFormat="false" ht="15" hidden="false" customHeight="false" outlineLevel="0" collapsed="false">
      <c r="A17" s="15" t="n">
        <v>16</v>
      </c>
      <c r="B17" s="15" t="n">
        <f aca="false">INT((A17-1)/12)+1</f>
        <v>2</v>
      </c>
      <c r="C17" s="15" t="n">
        <f aca="false">MIN(Inputs!$C$4+B17-1,99)</f>
        <v>75</v>
      </c>
      <c r="D17" s="55" t="n">
        <f aca="false">Inputs!$C$32</f>
        <v>0.1</v>
      </c>
      <c r="E17" s="15" t="n">
        <f aca="false">R16</f>
        <v>0</v>
      </c>
      <c r="F17" s="56" t="n">
        <f aca="false">Q16</f>
        <v>51677.5064585166</v>
      </c>
      <c r="G17" s="56" t="n">
        <f aca="false">IF(AND(MOD(A17-1,12)=0,B17&lt;=Inputs!$C$7,E17=0),Inputs!$C$6,0)</f>
        <v>0</v>
      </c>
      <c r="H17" s="56" t="n">
        <f aca="false">IF(B17=1,G17*Inputs!$C$9,0)</f>
        <v>0</v>
      </c>
      <c r="I17" s="56" t="n">
        <f aca="false">I16+G17</f>
        <v>48000</v>
      </c>
      <c r="J17" s="56" t="n">
        <f aca="false">(F17+G17+H17)*((1+D17)^(1/12)-1)</f>
        <v>412.083693515793</v>
      </c>
      <c r="K17" s="56" t="n">
        <f aca="false">(F17+G17+H17+J17)*(Inputs!$C$14+IF(B17&lt;=10,Inputs!$C$12,Inputs!$C$13))/12</f>
        <v>108.519979483401</v>
      </c>
      <c r="L17" s="56" t="n">
        <f aca="false">IF(OR(E17=1,A17&lt;=Inputs!$C$15),0,MAX(Inputs!$C$8*I17-(F17+G17+H17+J17-K17),0))</f>
        <v>0</v>
      </c>
      <c r="M17" s="56" t="n">
        <f aca="false">L17*INDEX(Rates!$B$2:$C$101,C17+1,IF(Inputs!$C$5="Male",1,2))/1000/12*Inputs!$C$16</f>
        <v>0</v>
      </c>
      <c r="N17" s="56" t="n">
        <f aca="false">IF($V$1=1,MAX(F17+G17+H17+J17-K17-M17,0)*Inputs!$C$22/12,0)</f>
        <v>0</v>
      </c>
      <c r="O17" s="56" t="n">
        <f aca="false">IF(AND(MOD(A17,12)=0,B17&gt;=Inputs!$C$18),MAX(F17+G17+H17+J17-K17-M17-N17,0)*Inputs!$C$17,0)</f>
        <v>0</v>
      </c>
      <c r="P17" s="56" t="n">
        <f aca="false">F17+G17+H17+J17-K17-M17-N17+O17</f>
        <v>51981.070172549</v>
      </c>
      <c r="Q17" s="56" t="n">
        <f aca="false">IF(OR(E17=1,P17&lt;=0),0,P17)</f>
        <v>51981.070172549</v>
      </c>
      <c r="R17" s="15" t="n">
        <f aca="false">IF(OR(E17=1,AND(P17&lt;=0,I17&gt;0)),1,0)</f>
        <v>0</v>
      </c>
      <c r="S17" s="15" t="n">
        <f aca="false">IF(L17&gt;0,1,0)</f>
        <v>0</v>
      </c>
    </row>
    <row r="18" customFormat="false" ht="15" hidden="false" customHeight="false" outlineLevel="0" collapsed="false">
      <c r="A18" s="15" t="n">
        <v>17</v>
      </c>
      <c r="B18" s="15" t="n">
        <f aca="false">INT((A18-1)/12)+1</f>
        <v>2</v>
      </c>
      <c r="C18" s="15" t="n">
        <f aca="false">MIN(Inputs!$C$4+B18-1,99)</f>
        <v>75</v>
      </c>
      <c r="D18" s="55" t="n">
        <f aca="false">Inputs!$C$32</f>
        <v>0.1</v>
      </c>
      <c r="E18" s="15" t="n">
        <f aca="false">R17</f>
        <v>0</v>
      </c>
      <c r="F18" s="56" t="n">
        <f aca="false">Q17</f>
        <v>51981.070172549</v>
      </c>
      <c r="G18" s="56" t="n">
        <f aca="false">IF(AND(MOD(A18-1,12)=0,B18&lt;=Inputs!$C$7,E18=0),Inputs!$C$6,0)</f>
        <v>0</v>
      </c>
      <c r="H18" s="56" t="n">
        <f aca="false">IF(B18=1,G18*Inputs!$C$9,0)</f>
        <v>0</v>
      </c>
      <c r="I18" s="56" t="n">
        <f aca="false">I17+G18</f>
        <v>48000</v>
      </c>
      <c r="J18" s="56" t="n">
        <f aca="false">(F18+G18+H18)*((1+D18)^(1/12)-1)</f>
        <v>414.504353200606</v>
      </c>
      <c r="K18" s="56" t="n">
        <f aca="false">(F18+G18+H18+J18)*(Inputs!$C$14+IF(B18&lt;=10,Inputs!$C$12,Inputs!$C$13))/12</f>
        <v>109.157446928645</v>
      </c>
      <c r="L18" s="56" t="n">
        <f aca="false">IF(OR(E18=1,A18&lt;=Inputs!$C$15),0,MAX(Inputs!$C$8*I18-(F18+G18+H18+J18-K18),0))</f>
        <v>0</v>
      </c>
      <c r="M18" s="56" t="n">
        <f aca="false">L18*INDEX(Rates!$B$2:$C$101,C18+1,IF(Inputs!$C$5="Male",1,2))/1000/12*Inputs!$C$16</f>
        <v>0</v>
      </c>
      <c r="N18" s="56" t="n">
        <f aca="false">IF($V$1=1,MAX(F18+G18+H18+J18-K18-M18,0)*Inputs!$C$22/12,0)</f>
        <v>0</v>
      </c>
      <c r="O18" s="56" t="n">
        <f aca="false">IF(AND(MOD(A18,12)=0,B18&gt;=Inputs!$C$18),MAX(F18+G18+H18+J18-K18-M18-N18,0)*Inputs!$C$17,0)</f>
        <v>0</v>
      </c>
      <c r="P18" s="56" t="n">
        <f aca="false">F18+G18+H18+J18-K18-M18-N18+O18</f>
        <v>52286.4170788209</v>
      </c>
      <c r="Q18" s="56" t="n">
        <f aca="false">IF(OR(E18=1,P18&lt;=0),0,P18)</f>
        <v>52286.4170788209</v>
      </c>
      <c r="R18" s="15" t="n">
        <f aca="false">IF(OR(E18=1,AND(P18&lt;=0,I18&gt;0)),1,0)</f>
        <v>0</v>
      </c>
      <c r="S18" s="15" t="n">
        <f aca="false">IF(L18&gt;0,1,0)</f>
        <v>0</v>
      </c>
    </row>
    <row r="19" customFormat="false" ht="15" hidden="false" customHeight="false" outlineLevel="0" collapsed="false">
      <c r="A19" s="15" t="n">
        <v>18</v>
      </c>
      <c r="B19" s="15" t="n">
        <f aca="false">INT((A19-1)/12)+1</f>
        <v>2</v>
      </c>
      <c r="C19" s="15" t="n">
        <f aca="false">MIN(Inputs!$C$4+B19-1,99)</f>
        <v>75</v>
      </c>
      <c r="D19" s="55" t="n">
        <f aca="false">Inputs!$C$32</f>
        <v>0.1</v>
      </c>
      <c r="E19" s="15" t="n">
        <f aca="false">R18</f>
        <v>0</v>
      </c>
      <c r="F19" s="56" t="n">
        <f aca="false">Q18</f>
        <v>52286.4170788209</v>
      </c>
      <c r="G19" s="56" t="n">
        <f aca="false">IF(AND(MOD(A19-1,12)=0,B19&lt;=Inputs!$C$7,E19=0),Inputs!$C$6,0)</f>
        <v>0</v>
      </c>
      <c r="H19" s="56" t="n">
        <f aca="false">IF(B19=1,G19*Inputs!$C$9,0)</f>
        <v>0</v>
      </c>
      <c r="I19" s="56" t="n">
        <f aca="false">I18+G19</f>
        <v>48000</v>
      </c>
      <c r="J19" s="56" t="n">
        <f aca="false">(F19+G19+H19)*((1+D19)^(1/12)-1)</f>
        <v>416.93923231075</v>
      </c>
      <c r="K19" s="56" t="n">
        <f aca="false">(F19+G19+H19+J19)*(Inputs!$C$14+IF(B19&lt;=10,Inputs!$C$12,Inputs!$C$13))/12</f>
        <v>109.798658981524</v>
      </c>
      <c r="L19" s="56" t="n">
        <f aca="false">IF(OR(E19=1,A19&lt;=Inputs!$C$15),0,MAX(Inputs!$C$8*I19-(F19+G19+H19+J19-K19),0))</f>
        <v>0</v>
      </c>
      <c r="M19" s="56" t="n">
        <f aca="false">L19*INDEX(Rates!$B$2:$C$101,C19+1,IF(Inputs!$C$5="Male",1,2))/1000/12*Inputs!$C$16</f>
        <v>0</v>
      </c>
      <c r="N19" s="56" t="n">
        <f aca="false">IF($V$1=1,MAX(F19+G19+H19+J19-K19-M19,0)*Inputs!$C$22/12,0)</f>
        <v>0</v>
      </c>
      <c r="O19" s="56" t="n">
        <f aca="false">IF(AND(MOD(A19,12)=0,B19&gt;=Inputs!$C$18),MAX(F19+G19+H19+J19-K19-M19-N19,0)*Inputs!$C$17,0)</f>
        <v>0</v>
      </c>
      <c r="P19" s="56" t="n">
        <f aca="false">F19+G19+H19+J19-K19-M19-N19+O19</f>
        <v>52593.5576521502</v>
      </c>
      <c r="Q19" s="56" t="n">
        <f aca="false">IF(OR(E19=1,P19&lt;=0),0,P19)</f>
        <v>52593.5576521502</v>
      </c>
      <c r="R19" s="15" t="n">
        <f aca="false">IF(OR(E19=1,AND(P19&lt;=0,I19&gt;0)),1,0)</f>
        <v>0</v>
      </c>
      <c r="S19" s="15" t="n">
        <f aca="false">IF(L19&gt;0,1,0)</f>
        <v>0</v>
      </c>
    </row>
    <row r="20" customFormat="false" ht="15" hidden="false" customHeight="false" outlineLevel="0" collapsed="false">
      <c r="A20" s="15" t="n">
        <v>19</v>
      </c>
      <c r="B20" s="15" t="n">
        <f aca="false">INT((A20-1)/12)+1</f>
        <v>2</v>
      </c>
      <c r="C20" s="15" t="n">
        <f aca="false">MIN(Inputs!$C$4+B20-1,99)</f>
        <v>75</v>
      </c>
      <c r="D20" s="55" t="n">
        <f aca="false">Inputs!$C$32</f>
        <v>0.1</v>
      </c>
      <c r="E20" s="15" t="n">
        <f aca="false">R19</f>
        <v>0</v>
      </c>
      <c r="F20" s="56" t="n">
        <f aca="false">Q19</f>
        <v>52593.5576521502</v>
      </c>
      <c r="G20" s="56" t="n">
        <f aca="false">IF(AND(MOD(A20-1,12)=0,B20&lt;=Inputs!$C$7,E20=0),Inputs!$C$6,0)</f>
        <v>0</v>
      </c>
      <c r="H20" s="56" t="n">
        <f aca="false">IF(B20=1,G20*Inputs!$C$9,0)</f>
        <v>0</v>
      </c>
      <c r="I20" s="56" t="n">
        <f aca="false">I19+G20</f>
        <v>48000</v>
      </c>
      <c r="J20" s="56" t="n">
        <f aca="false">(F20+G20+H20)*((1+D20)^(1/12)-1)</f>
        <v>419.388414373892</v>
      </c>
      <c r="K20" s="56" t="n">
        <f aca="false">(F20+G20+H20+J20)*(Inputs!$C$14+IF(B20&lt;=10,Inputs!$C$12,Inputs!$C$13))/12</f>
        <v>110.443637638592</v>
      </c>
      <c r="L20" s="56" t="n">
        <f aca="false">IF(OR(E20=1,A20&lt;=Inputs!$C$15),0,MAX(Inputs!$C$8*I20-(F20+G20+H20+J20-K20),0))</f>
        <v>0</v>
      </c>
      <c r="M20" s="56" t="n">
        <f aca="false">L20*INDEX(Rates!$B$2:$C$101,C20+1,IF(Inputs!$C$5="Male",1,2))/1000/12*Inputs!$C$16</f>
        <v>0</v>
      </c>
      <c r="N20" s="56" t="n">
        <f aca="false">IF($V$1=1,MAX(F20+G20+H20+J20-K20-M20,0)*Inputs!$C$22/12,0)</f>
        <v>0</v>
      </c>
      <c r="O20" s="56" t="n">
        <f aca="false">IF(AND(MOD(A20,12)=0,B20&gt;=Inputs!$C$18),MAX(F20+G20+H20+J20-K20-M20-N20,0)*Inputs!$C$17,0)</f>
        <v>0</v>
      </c>
      <c r="P20" s="56" t="n">
        <f aca="false">F20+G20+H20+J20-K20-M20-N20+O20</f>
        <v>52902.5024288855</v>
      </c>
      <c r="Q20" s="56" t="n">
        <f aca="false">IF(OR(E20=1,P20&lt;=0),0,P20)</f>
        <v>52902.5024288855</v>
      </c>
      <c r="R20" s="15" t="n">
        <f aca="false">IF(OR(E20=1,AND(P20&lt;=0,I20&gt;0)),1,0)</f>
        <v>0</v>
      </c>
      <c r="S20" s="15" t="n">
        <f aca="false">IF(L20&gt;0,1,0)</f>
        <v>0</v>
      </c>
    </row>
    <row r="21" customFormat="false" ht="15" hidden="false" customHeight="false" outlineLevel="0" collapsed="false">
      <c r="A21" s="15" t="n">
        <v>20</v>
      </c>
      <c r="B21" s="15" t="n">
        <f aca="false">INT((A21-1)/12)+1</f>
        <v>2</v>
      </c>
      <c r="C21" s="15" t="n">
        <f aca="false">MIN(Inputs!$C$4+B21-1,99)</f>
        <v>75</v>
      </c>
      <c r="D21" s="55" t="n">
        <f aca="false">Inputs!$C$32</f>
        <v>0.1</v>
      </c>
      <c r="E21" s="15" t="n">
        <f aca="false">R20</f>
        <v>0</v>
      </c>
      <c r="F21" s="56" t="n">
        <f aca="false">Q20</f>
        <v>52902.5024288855</v>
      </c>
      <c r="G21" s="56" t="n">
        <f aca="false">IF(AND(MOD(A21-1,12)=0,B21&lt;=Inputs!$C$7,E21=0),Inputs!$C$6,0)</f>
        <v>0</v>
      </c>
      <c r="H21" s="56" t="n">
        <f aca="false">IF(B21=1,G21*Inputs!$C$9,0)</f>
        <v>0</v>
      </c>
      <c r="I21" s="56" t="n">
        <f aca="false">I20+G21</f>
        <v>48000</v>
      </c>
      <c r="J21" s="56" t="n">
        <f aca="false">(F21+G21+H21)*((1+D21)^(1/12)-1)</f>
        <v>421.851983408355</v>
      </c>
      <c r="K21" s="56" t="n">
        <f aca="false">(F21+G21+H21+J21)*(Inputs!$C$14+IF(B21&lt;=10,Inputs!$C$12,Inputs!$C$13))/12</f>
        <v>111.092405025612</v>
      </c>
      <c r="L21" s="56" t="n">
        <f aca="false">IF(OR(E21=1,A21&lt;=Inputs!$C$15),0,MAX(Inputs!$C$8*I21-(F21+G21+H21+J21-K21),0))</f>
        <v>0</v>
      </c>
      <c r="M21" s="56" t="n">
        <f aca="false">L21*INDEX(Rates!$B$2:$C$101,C21+1,IF(Inputs!$C$5="Male",1,2))/1000/12*Inputs!$C$16</f>
        <v>0</v>
      </c>
      <c r="N21" s="56" t="n">
        <f aca="false">IF($V$1=1,MAX(F21+G21+H21+J21-K21-M21,0)*Inputs!$C$22/12,0)</f>
        <v>0</v>
      </c>
      <c r="O21" s="56" t="n">
        <f aca="false">IF(AND(MOD(A21,12)=0,B21&gt;=Inputs!$C$18),MAX(F21+G21+H21+J21-K21-M21-N21,0)*Inputs!$C$17,0)</f>
        <v>0</v>
      </c>
      <c r="P21" s="56" t="n">
        <f aca="false">F21+G21+H21+J21-K21-M21-N21+O21</f>
        <v>53213.2620072682</v>
      </c>
      <c r="Q21" s="56" t="n">
        <f aca="false">IF(OR(E21=1,P21&lt;=0),0,P21)</f>
        <v>53213.2620072682</v>
      </c>
      <c r="R21" s="15" t="n">
        <f aca="false">IF(OR(E21=1,AND(P21&lt;=0,I21&gt;0)),1,0)</f>
        <v>0</v>
      </c>
      <c r="S21" s="15" t="n">
        <f aca="false">IF(L21&gt;0,1,0)</f>
        <v>0</v>
      </c>
    </row>
    <row r="22" customFormat="false" ht="15" hidden="false" customHeight="false" outlineLevel="0" collapsed="false">
      <c r="A22" s="15" t="n">
        <v>21</v>
      </c>
      <c r="B22" s="15" t="n">
        <f aca="false">INT((A22-1)/12)+1</f>
        <v>2</v>
      </c>
      <c r="C22" s="15" t="n">
        <f aca="false">MIN(Inputs!$C$4+B22-1,99)</f>
        <v>75</v>
      </c>
      <c r="D22" s="55" t="n">
        <f aca="false">Inputs!$C$32</f>
        <v>0.1</v>
      </c>
      <c r="E22" s="15" t="n">
        <f aca="false">R21</f>
        <v>0</v>
      </c>
      <c r="F22" s="56" t="n">
        <f aca="false">Q21</f>
        <v>53213.2620072682</v>
      </c>
      <c r="G22" s="56" t="n">
        <f aca="false">IF(AND(MOD(A22-1,12)=0,B22&lt;=Inputs!$C$7,E22=0),Inputs!$C$6,0)</f>
        <v>0</v>
      </c>
      <c r="H22" s="56" t="n">
        <f aca="false">IF(B22=1,G22*Inputs!$C$9,0)</f>
        <v>0</v>
      </c>
      <c r="I22" s="56" t="n">
        <f aca="false">I21+G22</f>
        <v>48000</v>
      </c>
      <c r="J22" s="56" t="n">
        <f aca="false">(F22+G22+H22)*((1+D22)^(1/12)-1)</f>
        <v>424.330023926006</v>
      </c>
      <c r="K22" s="56" t="n">
        <f aca="false">(F22+G22+H22+J22)*(Inputs!$C$14+IF(B22&lt;=10,Inputs!$C$12,Inputs!$C$13))/12</f>
        <v>111.744983398321</v>
      </c>
      <c r="L22" s="56" t="n">
        <f aca="false">IF(OR(E22=1,A22&lt;=Inputs!$C$15),0,MAX(Inputs!$C$8*I22-(F22+G22+H22+J22-K22),0))</f>
        <v>0</v>
      </c>
      <c r="M22" s="56" t="n">
        <f aca="false">L22*INDEX(Rates!$B$2:$C$101,C22+1,IF(Inputs!$C$5="Male",1,2))/1000/12*Inputs!$C$16</f>
        <v>0</v>
      </c>
      <c r="N22" s="56" t="n">
        <f aca="false">IF($V$1=1,MAX(F22+G22+H22+J22-K22-M22,0)*Inputs!$C$22/12,0)</f>
        <v>0</v>
      </c>
      <c r="O22" s="56" t="n">
        <f aca="false">IF(AND(MOD(A22,12)=0,B22&gt;=Inputs!$C$18),MAX(F22+G22+H22+J22-K22-M22-N22,0)*Inputs!$C$17,0)</f>
        <v>0</v>
      </c>
      <c r="P22" s="56" t="n">
        <f aca="false">F22+G22+H22+J22-K22-M22-N22+O22</f>
        <v>53525.8470477959</v>
      </c>
      <c r="Q22" s="56" t="n">
        <f aca="false">IF(OR(E22=1,P22&lt;=0),0,P22)</f>
        <v>53525.8470477959</v>
      </c>
      <c r="R22" s="15" t="n">
        <f aca="false">IF(OR(E22=1,AND(P22&lt;=0,I22&gt;0)),1,0)</f>
        <v>0</v>
      </c>
      <c r="S22" s="15" t="n">
        <f aca="false">IF(L22&gt;0,1,0)</f>
        <v>0</v>
      </c>
    </row>
    <row r="23" customFormat="false" ht="15" hidden="false" customHeight="false" outlineLevel="0" collapsed="false">
      <c r="A23" s="15" t="n">
        <v>22</v>
      </c>
      <c r="B23" s="15" t="n">
        <f aca="false">INT((A23-1)/12)+1</f>
        <v>2</v>
      </c>
      <c r="C23" s="15" t="n">
        <f aca="false">MIN(Inputs!$C$4+B23-1,99)</f>
        <v>75</v>
      </c>
      <c r="D23" s="55" t="n">
        <f aca="false">Inputs!$C$32</f>
        <v>0.1</v>
      </c>
      <c r="E23" s="15" t="n">
        <f aca="false">R22</f>
        <v>0</v>
      </c>
      <c r="F23" s="56" t="n">
        <f aca="false">Q22</f>
        <v>53525.8470477959</v>
      </c>
      <c r="G23" s="56" t="n">
        <f aca="false">IF(AND(MOD(A23-1,12)=0,B23&lt;=Inputs!$C$7,E23=0),Inputs!$C$6,0)</f>
        <v>0</v>
      </c>
      <c r="H23" s="56" t="n">
        <f aca="false">IF(B23=1,G23*Inputs!$C$9,0)</f>
        <v>0</v>
      </c>
      <c r="I23" s="56" t="n">
        <f aca="false">I22+G23</f>
        <v>48000</v>
      </c>
      <c r="J23" s="56" t="n">
        <f aca="false">(F23+G23+H23)*((1+D23)^(1/12)-1)</f>
        <v>426.822620935148</v>
      </c>
      <c r="K23" s="56" t="n">
        <f aca="false">(F23+G23+H23+J23)*(Inputs!$C$14+IF(B23&lt;=10,Inputs!$C$12,Inputs!$C$13))/12</f>
        <v>112.40139514319</v>
      </c>
      <c r="L23" s="56" t="n">
        <f aca="false">IF(OR(E23=1,A23&lt;=Inputs!$C$15),0,MAX(Inputs!$C$8*I23-(F23+G23+H23+J23-K23),0))</f>
        <v>0</v>
      </c>
      <c r="M23" s="56" t="n">
        <f aca="false">L23*INDEX(Rates!$B$2:$C$101,C23+1,IF(Inputs!$C$5="Male",1,2))/1000/12*Inputs!$C$16</f>
        <v>0</v>
      </c>
      <c r="N23" s="56" t="n">
        <f aca="false">IF($V$1=1,MAX(F23+G23+H23+J23-K23-M23,0)*Inputs!$C$22/12,0)</f>
        <v>0</v>
      </c>
      <c r="O23" s="56" t="n">
        <f aca="false">IF(AND(MOD(A23,12)=0,B23&gt;=Inputs!$C$18),MAX(F23+G23+H23+J23-K23-M23-N23,0)*Inputs!$C$17,0)</f>
        <v>0</v>
      </c>
      <c r="P23" s="56" t="n">
        <f aca="false">F23+G23+H23+J23-K23-M23-N23+O23</f>
        <v>53840.2682735879</v>
      </c>
      <c r="Q23" s="56" t="n">
        <f aca="false">IF(OR(E23=1,P23&lt;=0),0,P23)</f>
        <v>53840.2682735879</v>
      </c>
      <c r="R23" s="15" t="n">
        <f aca="false">IF(OR(E23=1,AND(P23&lt;=0,I23&gt;0)),1,0)</f>
        <v>0</v>
      </c>
      <c r="S23" s="15" t="n">
        <f aca="false">IF(L23&gt;0,1,0)</f>
        <v>0</v>
      </c>
    </row>
    <row r="24" customFormat="false" ht="15" hidden="false" customHeight="false" outlineLevel="0" collapsed="false">
      <c r="A24" s="15" t="n">
        <v>23</v>
      </c>
      <c r="B24" s="15" t="n">
        <f aca="false">INT((A24-1)/12)+1</f>
        <v>2</v>
      </c>
      <c r="C24" s="15" t="n">
        <f aca="false">MIN(Inputs!$C$4+B24-1,99)</f>
        <v>75</v>
      </c>
      <c r="D24" s="55" t="n">
        <f aca="false">Inputs!$C$32</f>
        <v>0.1</v>
      </c>
      <c r="E24" s="15" t="n">
        <f aca="false">R23</f>
        <v>0</v>
      </c>
      <c r="F24" s="56" t="n">
        <f aca="false">Q23</f>
        <v>53840.2682735879</v>
      </c>
      <c r="G24" s="56" t="n">
        <f aca="false">IF(AND(MOD(A24-1,12)=0,B24&lt;=Inputs!$C$7,E24=0),Inputs!$C$6,0)</f>
        <v>0</v>
      </c>
      <c r="H24" s="56" t="n">
        <f aca="false">IF(B24=1,G24*Inputs!$C$9,0)</f>
        <v>0</v>
      </c>
      <c r="I24" s="56" t="n">
        <f aca="false">I23+G24</f>
        <v>48000</v>
      </c>
      <c r="J24" s="56" t="n">
        <f aca="false">(F24+G24+H24)*((1+D24)^(1/12)-1)</f>
        <v>429.329859943442</v>
      </c>
      <c r="K24" s="56" t="n">
        <f aca="false">(F24+G24+H24+J24)*(Inputs!$C$14+IF(B24&lt;=10,Inputs!$C$12,Inputs!$C$13))/12</f>
        <v>113.06166277819</v>
      </c>
      <c r="L24" s="56" t="n">
        <f aca="false">IF(OR(E24=1,A24&lt;=Inputs!$C$15),0,MAX(Inputs!$C$8*I24-(F24+G24+H24+J24-K24),0))</f>
        <v>0</v>
      </c>
      <c r="M24" s="56" t="n">
        <f aca="false">L24*INDEX(Rates!$B$2:$C$101,C24+1,IF(Inputs!$C$5="Male",1,2))/1000/12*Inputs!$C$16</f>
        <v>0</v>
      </c>
      <c r="N24" s="56" t="n">
        <f aca="false">IF($V$1=1,MAX(F24+G24+H24+J24-K24-M24,0)*Inputs!$C$22/12,0)</f>
        <v>0</v>
      </c>
      <c r="O24" s="56" t="n">
        <f aca="false">IF(AND(MOD(A24,12)=0,B24&gt;=Inputs!$C$18),MAX(F24+G24+H24+J24-K24-M24-N24,0)*Inputs!$C$17,0)</f>
        <v>0</v>
      </c>
      <c r="P24" s="56" t="n">
        <f aca="false">F24+G24+H24+J24-K24-M24-N24+O24</f>
        <v>54156.5364707531</v>
      </c>
      <c r="Q24" s="56" t="n">
        <f aca="false">IF(OR(E24=1,P24&lt;=0),0,P24)</f>
        <v>54156.5364707531</v>
      </c>
      <c r="R24" s="15" t="n">
        <f aca="false">IF(OR(E24=1,AND(P24&lt;=0,I24&gt;0)),1,0)</f>
        <v>0</v>
      </c>
      <c r="S24" s="15" t="n">
        <f aca="false">IF(L24&gt;0,1,0)</f>
        <v>0</v>
      </c>
    </row>
    <row r="25" customFormat="false" ht="15" hidden="false" customHeight="false" outlineLevel="0" collapsed="false">
      <c r="A25" s="15" t="n">
        <v>24</v>
      </c>
      <c r="B25" s="15" t="n">
        <f aca="false">INT((A25-1)/12)+1</f>
        <v>2</v>
      </c>
      <c r="C25" s="15" t="n">
        <f aca="false">MIN(Inputs!$C$4+B25-1,99)</f>
        <v>75</v>
      </c>
      <c r="D25" s="55" t="n">
        <f aca="false">Inputs!$C$32</f>
        <v>0.1</v>
      </c>
      <c r="E25" s="15" t="n">
        <f aca="false">R24</f>
        <v>0</v>
      </c>
      <c r="F25" s="56" t="n">
        <f aca="false">Q24</f>
        <v>54156.5364707531</v>
      </c>
      <c r="G25" s="56" t="n">
        <f aca="false">IF(AND(MOD(A25-1,12)=0,B25&lt;=Inputs!$C$7,E25=0),Inputs!$C$6,0)</f>
        <v>0</v>
      </c>
      <c r="H25" s="56" t="n">
        <f aca="false">IF(B25=1,G25*Inputs!$C$9,0)</f>
        <v>0</v>
      </c>
      <c r="I25" s="56" t="n">
        <f aca="false">I24+G25</f>
        <v>48000</v>
      </c>
      <c r="J25" s="56" t="n">
        <f aca="false">(F25+G25+H25)*((1+D25)^(1/12)-1)</f>
        <v>431.851826960834</v>
      </c>
      <c r="K25" s="56" t="n">
        <f aca="false">(F25+G25+H25+J25)*(Inputs!$C$14+IF(B25&lt;=10,Inputs!$C$12,Inputs!$C$13))/12</f>
        <v>113.725808953571</v>
      </c>
      <c r="L25" s="56" t="n">
        <f aca="false">IF(OR(E25=1,A25&lt;=Inputs!$C$15),0,MAX(Inputs!$C$8*I25-(F25+G25+H25+J25-K25),0))</f>
        <v>0</v>
      </c>
      <c r="M25" s="56" t="n">
        <f aca="false">L25*INDEX(Rates!$B$2:$C$101,C25+1,IF(Inputs!$C$5="Male",1,2))/1000/12*Inputs!$C$16</f>
        <v>0</v>
      </c>
      <c r="N25" s="56" t="n">
        <f aca="false">IF($V$1=1,MAX(F25+G25+H25+J25-K25-M25,0)*Inputs!$C$22/12,0)</f>
        <v>0</v>
      </c>
      <c r="O25" s="56" t="n">
        <f aca="false">IF(AND(MOD(A25,12)=0,B25&gt;=Inputs!$C$18),MAX(F25+G25+H25+J25-K25-M25-N25,0)*Inputs!$C$17,0)</f>
        <v>0</v>
      </c>
      <c r="P25" s="56" t="n">
        <f aca="false">F25+G25+H25+J25-K25-M25-N25+O25</f>
        <v>54474.6624887604</v>
      </c>
      <c r="Q25" s="56" t="n">
        <f aca="false">IF(OR(E25=1,P25&lt;=0),0,P25)</f>
        <v>54474.6624887604</v>
      </c>
      <c r="R25" s="15" t="n">
        <f aca="false">IF(OR(E25=1,AND(P25&lt;=0,I25&gt;0)),1,0)</f>
        <v>0</v>
      </c>
      <c r="S25" s="15" t="n">
        <f aca="false">IF(L25&gt;0,1,0)</f>
        <v>0</v>
      </c>
    </row>
    <row r="26" customFormat="false" ht="15" hidden="false" customHeight="false" outlineLevel="0" collapsed="false">
      <c r="A26" s="15" t="n">
        <v>25</v>
      </c>
      <c r="B26" s="15" t="n">
        <f aca="false">INT((A26-1)/12)+1</f>
        <v>3</v>
      </c>
      <c r="C26" s="15" t="n">
        <f aca="false">MIN(Inputs!$C$4+B26-1,99)</f>
        <v>76</v>
      </c>
      <c r="D26" s="55" t="n">
        <f aca="false">Inputs!$C$32</f>
        <v>0.1</v>
      </c>
      <c r="E26" s="15" t="n">
        <f aca="false">R25</f>
        <v>0</v>
      </c>
      <c r="F26" s="56" t="n">
        <f aca="false">Q25</f>
        <v>54474.6624887604</v>
      </c>
      <c r="G26" s="56" t="n">
        <f aca="false">IF(AND(MOD(A26-1,12)=0,B26&lt;=Inputs!$C$7,E26=0),Inputs!$C$6,0)</f>
        <v>24000</v>
      </c>
      <c r="H26" s="56" t="n">
        <f aca="false">IF(B26=1,G26*Inputs!$C$9,0)</f>
        <v>0</v>
      </c>
      <c r="I26" s="56" t="n">
        <f aca="false">I25+G26</f>
        <v>72000</v>
      </c>
      <c r="J26" s="56" t="n">
        <f aca="false">(F26+G26+H26)*((1+D26)^(1/12)-1)</f>
        <v>625.767978796202</v>
      </c>
      <c r="K26" s="56" t="n">
        <f aca="false">(F26+G26+H26+J26)*(Inputs!$C$14+IF(B26&lt;=10,Inputs!$C$12,Inputs!$C$13))/12</f>
        <v>164.792563474076</v>
      </c>
      <c r="L26" s="56" t="n">
        <f aca="false">IF(OR(E26=1,A26&lt;=Inputs!$C$15),0,MAX(Inputs!$C$8*I26-(F26+G26+H26+J26-K26),0))</f>
        <v>0</v>
      </c>
      <c r="M26" s="56" t="n">
        <f aca="false">L26*INDEX(Rates!$B$2:$C$101,C26+1,IF(Inputs!$C$5="Male",1,2))/1000/12*Inputs!$C$16</f>
        <v>0</v>
      </c>
      <c r="N26" s="56" t="n">
        <f aca="false">IF($V$1=1,MAX(F26+G26+H26+J26-K26-M26,0)*Inputs!$C$22/12,0)</f>
        <v>0</v>
      </c>
      <c r="O26" s="56" t="n">
        <f aca="false">IF(AND(MOD(A26,12)=0,B26&gt;=Inputs!$C$18),MAX(F26+G26+H26+J26-K26-M26-N26,0)*Inputs!$C$17,0)</f>
        <v>0</v>
      </c>
      <c r="P26" s="56" t="n">
        <f aca="false">F26+G26+H26+J26-K26-M26-N26+O26</f>
        <v>78935.6379040825</v>
      </c>
      <c r="Q26" s="56" t="n">
        <f aca="false">IF(OR(E26=1,P26&lt;=0),0,P26)</f>
        <v>78935.6379040825</v>
      </c>
      <c r="R26" s="15" t="n">
        <f aca="false">IF(OR(E26=1,AND(P26&lt;=0,I26&gt;0)),1,0)</f>
        <v>0</v>
      </c>
      <c r="S26" s="15" t="n">
        <f aca="false">IF(L26&gt;0,1,0)</f>
        <v>0</v>
      </c>
    </row>
    <row r="27" customFormat="false" ht="15" hidden="false" customHeight="false" outlineLevel="0" collapsed="false">
      <c r="A27" s="15" t="n">
        <v>26</v>
      </c>
      <c r="B27" s="15" t="n">
        <f aca="false">INT((A27-1)/12)+1</f>
        <v>3</v>
      </c>
      <c r="C27" s="15" t="n">
        <f aca="false">MIN(Inputs!$C$4+B27-1,99)</f>
        <v>76</v>
      </c>
      <c r="D27" s="55" t="n">
        <f aca="false">Inputs!$C$32</f>
        <v>0.1</v>
      </c>
      <c r="E27" s="15" t="n">
        <f aca="false">R26</f>
        <v>0</v>
      </c>
      <c r="F27" s="56" t="n">
        <f aca="false">Q26</f>
        <v>78935.6379040825</v>
      </c>
      <c r="G27" s="56" t="n">
        <f aca="false">IF(AND(MOD(A27-1,12)=0,B27&lt;=Inputs!$C$7,E27=0),Inputs!$C$6,0)</f>
        <v>0</v>
      </c>
      <c r="H27" s="56" t="n">
        <f aca="false">IF(B27=1,G27*Inputs!$C$9,0)</f>
        <v>0</v>
      </c>
      <c r="I27" s="56" t="n">
        <f aca="false">I26+G27</f>
        <v>72000</v>
      </c>
      <c r="J27" s="56" t="n">
        <f aca="false">(F27+G27+H27)*((1+D27)^(1/12)-1)</f>
        <v>629.443861492253</v>
      </c>
      <c r="K27" s="56" t="n">
        <f aca="false">(F27+G27+H27+J27)*(Inputs!$C$14+IF(B27&lt;=10,Inputs!$C$12,Inputs!$C$13))/12</f>
        <v>165.760587011614</v>
      </c>
      <c r="L27" s="56" t="n">
        <f aca="false">IF(OR(E27=1,A27&lt;=Inputs!$C$15),0,MAX(Inputs!$C$8*I27-(F27+G27+H27+J27-K27),0))</f>
        <v>0</v>
      </c>
      <c r="M27" s="56" t="n">
        <f aca="false">L27*INDEX(Rates!$B$2:$C$101,C27+1,IF(Inputs!$C$5="Male",1,2))/1000/12*Inputs!$C$16</f>
        <v>0</v>
      </c>
      <c r="N27" s="56" t="n">
        <f aca="false">IF($V$1=1,MAX(F27+G27+H27+J27-K27-M27,0)*Inputs!$C$22/12,0)</f>
        <v>0</v>
      </c>
      <c r="O27" s="56" t="n">
        <f aca="false">IF(AND(MOD(A27,12)=0,B27&gt;=Inputs!$C$18),MAX(F27+G27+H27+J27-K27-M27-N27,0)*Inputs!$C$17,0)</f>
        <v>0</v>
      </c>
      <c r="P27" s="56" t="n">
        <f aca="false">F27+G27+H27+J27-K27-M27-N27+O27</f>
        <v>79399.3211785631</v>
      </c>
      <c r="Q27" s="56" t="n">
        <f aca="false">IF(OR(E27=1,P27&lt;=0),0,P27)</f>
        <v>79399.3211785631</v>
      </c>
      <c r="R27" s="15" t="n">
        <f aca="false">IF(OR(E27=1,AND(P27&lt;=0,I27&gt;0)),1,0)</f>
        <v>0</v>
      </c>
      <c r="S27" s="15" t="n">
        <f aca="false">IF(L27&gt;0,1,0)</f>
        <v>0</v>
      </c>
    </row>
    <row r="28" customFormat="false" ht="15" hidden="false" customHeight="false" outlineLevel="0" collapsed="false">
      <c r="A28" s="15" t="n">
        <v>27</v>
      </c>
      <c r="B28" s="15" t="n">
        <f aca="false">INT((A28-1)/12)+1</f>
        <v>3</v>
      </c>
      <c r="C28" s="15" t="n">
        <f aca="false">MIN(Inputs!$C$4+B28-1,99)</f>
        <v>76</v>
      </c>
      <c r="D28" s="55" t="n">
        <f aca="false">Inputs!$C$32</f>
        <v>0.1</v>
      </c>
      <c r="E28" s="15" t="n">
        <f aca="false">R27</f>
        <v>0</v>
      </c>
      <c r="F28" s="56" t="n">
        <f aca="false">Q27</f>
        <v>79399.3211785631</v>
      </c>
      <c r="G28" s="56" t="n">
        <f aca="false">IF(AND(MOD(A28-1,12)=0,B28&lt;=Inputs!$C$7,E28=0),Inputs!$C$6,0)</f>
        <v>0</v>
      </c>
      <c r="H28" s="56" t="n">
        <f aca="false">IF(B28=1,G28*Inputs!$C$9,0)</f>
        <v>0</v>
      </c>
      <c r="I28" s="56" t="n">
        <f aca="false">I27+G28</f>
        <v>72000</v>
      </c>
      <c r="J28" s="56" t="n">
        <f aca="false">(F28+G28+H28)*((1+D28)^(1/12)-1)</f>
        <v>633.141337037495</v>
      </c>
      <c r="K28" s="56" t="n">
        <f aca="false">(F28+G28+H28+J28)*(Inputs!$C$14+IF(B28&lt;=10,Inputs!$C$12,Inputs!$C$13))/12</f>
        <v>166.734296907501</v>
      </c>
      <c r="L28" s="56" t="n">
        <f aca="false">IF(OR(E28=1,A28&lt;=Inputs!$C$15),0,MAX(Inputs!$C$8*I28-(F28+G28+H28+J28-K28),0))</f>
        <v>0</v>
      </c>
      <c r="M28" s="56" t="n">
        <f aca="false">L28*INDEX(Rates!$B$2:$C$101,C28+1,IF(Inputs!$C$5="Male",1,2))/1000/12*Inputs!$C$16</f>
        <v>0</v>
      </c>
      <c r="N28" s="56" t="n">
        <f aca="false">IF($V$1=1,MAX(F28+G28+H28+J28-K28-M28,0)*Inputs!$C$22/12,0)</f>
        <v>0</v>
      </c>
      <c r="O28" s="56" t="n">
        <f aca="false">IF(AND(MOD(A28,12)=0,B28&gt;=Inputs!$C$18),MAX(F28+G28+H28+J28-K28-M28-N28,0)*Inputs!$C$17,0)</f>
        <v>0</v>
      </c>
      <c r="P28" s="56" t="n">
        <f aca="false">F28+G28+H28+J28-K28-M28-N28+O28</f>
        <v>79865.7282186931</v>
      </c>
      <c r="Q28" s="56" t="n">
        <f aca="false">IF(OR(E28=1,P28&lt;=0),0,P28)</f>
        <v>79865.7282186931</v>
      </c>
      <c r="R28" s="15" t="n">
        <f aca="false">IF(OR(E28=1,AND(P28&lt;=0,I28&gt;0)),1,0)</f>
        <v>0</v>
      </c>
      <c r="S28" s="15" t="n">
        <f aca="false">IF(L28&gt;0,1,0)</f>
        <v>0</v>
      </c>
    </row>
    <row r="29" customFormat="false" ht="15" hidden="false" customHeight="false" outlineLevel="0" collapsed="false">
      <c r="A29" s="15" t="n">
        <v>28</v>
      </c>
      <c r="B29" s="15" t="n">
        <f aca="false">INT((A29-1)/12)+1</f>
        <v>3</v>
      </c>
      <c r="C29" s="15" t="n">
        <f aca="false">MIN(Inputs!$C$4+B29-1,99)</f>
        <v>76</v>
      </c>
      <c r="D29" s="55" t="n">
        <f aca="false">Inputs!$C$32</f>
        <v>0.1</v>
      </c>
      <c r="E29" s="15" t="n">
        <f aca="false">R28</f>
        <v>0</v>
      </c>
      <c r="F29" s="56" t="n">
        <f aca="false">Q28</f>
        <v>79865.7282186931</v>
      </c>
      <c r="G29" s="56" t="n">
        <f aca="false">IF(AND(MOD(A29-1,12)=0,B29&lt;=Inputs!$C$7,E29=0),Inputs!$C$6,0)</f>
        <v>0</v>
      </c>
      <c r="H29" s="56" t="n">
        <f aca="false">IF(B29=1,G29*Inputs!$C$9,0)</f>
        <v>0</v>
      </c>
      <c r="I29" s="56" t="n">
        <f aca="false">I28+G29</f>
        <v>72000</v>
      </c>
      <c r="J29" s="56" t="n">
        <f aca="false">(F29+G29+H29)*((1+D29)^(1/12)-1)</f>
        <v>636.860532272521</v>
      </c>
      <c r="K29" s="56" t="n">
        <f aca="false">(F29+G29+H29+J29)*(Inputs!$C$14+IF(B29&lt;=10,Inputs!$C$12,Inputs!$C$13))/12</f>
        <v>167.713726564512</v>
      </c>
      <c r="L29" s="56" t="n">
        <f aca="false">IF(OR(E29=1,A29&lt;=Inputs!$C$15),0,MAX(Inputs!$C$8*I29-(F29+G29+H29+J29-K29),0))</f>
        <v>0</v>
      </c>
      <c r="M29" s="56" t="n">
        <f aca="false">L29*INDEX(Rates!$B$2:$C$101,C29+1,IF(Inputs!$C$5="Male",1,2))/1000/12*Inputs!$C$16</f>
        <v>0</v>
      </c>
      <c r="N29" s="56" t="n">
        <f aca="false">IF($V$1=1,MAX(F29+G29+H29+J29-K29-M29,0)*Inputs!$C$22/12,0)</f>
        <v>0</v>
      </c>
      <c r="O29" s="56" t="n">
        <f aca="false">IF(AND(MOD(A29,12)=0,B29&gt;=Inputs!$C$18),MAX(F29+G29+H29+J29-K29-M29-N29,0)*Inputs!$C$17,0)</f>
        <v>0</v>
      </c>
      <c r="P29" s="56" t="n">
        <f aca="false">F29+G29+H29+J29-K29-M29-N29+O29</f>
        <v>80334.8750244011</v>
      </c>
      <c r="Q29" s="56" t="n">
        <f aca="false">IF(OR(E29=1,P29&lt;=0),0,P29)</f>
        <v>80334.8750244011</v>
      </c>
      <c r="R29" s="15" t="n">
        <f aca="false">IF(OR(E29=1,AND(P29&lt;=0,I29&gt;0)),1,0)</f>
        <v>0</v>
      </c>
      <c r="S29" s="15" t="n">
        <f aca="false">IF(L29&gt;0,1,0)</f>
        <v>0</v>
      </c>
    </row>
    <row r="30" customFormat="false" ht="15" hidden="false" customHeight="false" outlineLevel="0" collapsed="false">
      <c r="A30" s="15" t="n">
        <v>29</v>
      </c>
      <c r="B30" s="15" t="n">
        <f aca="false">INT((A30-1)/12)+1</f>
        <v>3</v>
      </c>
      <c r="C30" s="15" t="n">
        <f aca="false">MIN(Inputs!$C$4+B30-1,99)</f>
        <v>76</v>
      </c>
      <c r="D30" s="55" t="n">
        <f aca="false">Inputs!$C$32</f>
        <v>0.1</v>
      </c>
      <c r="E30" s="15" t="n">
        <f aca="false">R29</f>
        <v>0</v>
      </c>
      <c r="F30" s="56" t="n">
        <f aca="false">Q29</f>
        <v>80334.8750244011</v>
      </c>
      <c r="G30" s="56" t="n">
        <f aca="false">IF(AND(MOD(A30-1,12)=0,B30&lt;=Inputs!$C$7,E30=0),Inputs!$C$6,0)</f>
        <v>0</v>
      </c>
      <c r="H30" s="56" t="n">
        <f aca="false">IF(B30=1,G30*Inputs!$C$9,0)</f>
        <v>0</v>
      </c>
      <c r="I30" s="56" t="n">
        <f aca="false">I29+G30</f>
        <v>72000</v>
      </c>
      <c r="J30" s="56" t="n">
        <f aca="false">(F30+G30+H30)*((1+D30)^(1/12)-1)</f>
        <v>640.601574783008</v>
      </c>
      <c r="K30" s="56" t="n">
        <f aca="false">(F30+G30+H30+J30)*(Inputs!$C$14+IF(B30&lt;=10,Inputs!$C$12,Inputs!$C$13))/12</f>
        <v>168.698909581634</v>
      </c>
      <c r="L30" s="56" t="n">
        <f aca="false">IF(OR(E30=1,A30&lt;=Inputs!$C$15),0,MAX(Inputs!$C$8*I30-(F30+G30+H30+J30-K30),0))</f>
        <v>0</v>
      </c>
      <c r="M30" s="56" t="n">
        <f aca="false">L30*INDEX(Rates!$B$2:$C$101,C30+1,IF(Inputs!$C$5="Male",1,2))/1000/12*Inputs!$C$16</f>
        <v>0</v>
      </c>
      <c r="N30" s="56" t="n">
        <f aca="false">IF($V$1=1,MAX(F30+G30+H30+J30-K30-M30,0)*Inputs!$C$22/12,0)</f>
        <v>0</v>
      </c>
      <c r="O30" s="56" t="n">
        <f aca="false">IF(AND(MOD(A30,12)=0,B30&gt;=Inputs!$C$18),MAX(F30+G30+H30+J30-K30-M30-N30,0)*Inputs!$C$17,0)</f>
        <v>0</v>
      </c>
      <c r="P30" s="56" t="n">
        <f aca="false">F30+G30+H30+J30-K30-M30-N30+O30</f>
        <v>80806.7776896025</v>
      </c>
      <c r="Q30" s="56" t="n">
        <f aca="false">IF(OR(E30=1,P30&lt;=0),0,P30)</f>
        <v>80806.7776896025</v>
      </c>
      <c r="R30" s="15" t="n">
        <f aca="false">IF(OR(E30=1,AND(P30&lt;=0,I30&gt;0)),1,0)</f>
        <v>0</v>
      </c>
      <c r="S30" s="15" t="n">
        <f aca="false">IF(L30&gt;0,1,0)</f>
        <v>0</v>
      </c>
    </row>
    <row r="31" customFormat="false" ht="15" hidden="false" customHeight="false" outlineLevel="0" collapsed="false">
      <c r="A31" s="15" t="n">
        <v>30</v>
      </c>
      <c r="B31" s="15" t="n">
        <f aca="false">INT((A31-1)/12)+1</f>
        <v>3</v>
      </c>
      <c r="C31" s="15" t="n">
        <f aca="false">MIN(Inputs!$C$4+B31-1,99)</f>
        <v>76</v>
      </c>
      <c r="D31" s="55" t="n">
        <f aca="false">Inputs!$C$32</f>
        <v>0.1</v>
      </c>
      <c r="E31" s="15" t="n">
        <f aca="false">R30</f>
        <v>0</v>
      </c>
      <c r="F31" s="56" t="n">
        <f aca="false">Q30</f>
        <v>80806.7776896025</v>
      </c>
      <c r="G31" s="56" t="n">
        <f aca="false">IF(AND(MOD(A31-1,12)=0,B31&lt;=Inputs!$C$7,E31=0),Inputs!$C$6,0)</f>
        <v>0</v>
      </c>
      <c r="H31" s="56" t="n">
        <f aca="false">IF(B31=1,G31*Inputs!$C$9,0)</f>
        <v>0</v>
      </c>
      <c r="I31" s="56" t="n">
        <f aca="false">I30+G31</f>
        <v>72000</v>
      </c>
      <c r="J31" s="56" t="n">
        <f aca="false">(F31+G31+H31)*((1+D31)^(1/12)-1)</f>
        <v>644.364592904098</v>
      </c>
      <c r="K31" s="56" t="n">
        <f aca="false">(F31+G31+H31+J31)*(Inputs!$C$14+IF(B31&lt;=10,Inputs!$C$12,Inputs!$C$13))/12</f>
        <v>169.689879755222</v>
      </c>
      <c r="L31" s="56" t="n">
        <f aca="false">IF(OR(E31=1,A31&lt;=Inputs!$C$15),0,MAX(Inputs!$C$8*I31-(F31+G31+H31+J31-K31),0))</f>
        <v>0</v>
      </c>
      <c r="M31" s="56" t="n">
        <f aca="false">L31*INDEX(Rates!$B$2:$C$101,C31+1,IF(Inputs!$C$5="Male",1,2))/1000/12*Inputs!$C$16</f>
        <v>0</v>
      </c>
      <c r="N31" s="56" t="n">
        <f aca="false">IF($V$1=1,MAX(F31+G31+H31+J31-K31-M31,0)*Inputs!$C$22/12,0)</f>
        <v>0</v>
      </c>
      <c r="O31" s="56" t="n">
        <f aca="false">IF(AND(MOD(A31,12)=0,B31&gt;=Inputs!$C$18),MAX(F31+G31+H31+J31-K31-M31-N31,0)*Inputs!$C$17,0)</f>
        <v>0</v>
      </c>
      <c r="P31" s="56" t="n">
        <f aca="false">F31+G31+H31+J31-K31-M31-N31+O31</f>
        <v>81281.4524027514</v>
      </c>
      <c r="Q31" s="56" t="n">
        <f aca="false">IF(OR(E31=1,P31&lt;=0),0,P31)</f>
        <v>81281.4524027514</v>
      </c>
      <c r="R31" s="15" t="n">
        <f aca="false">IF(OR(E31=1,AND(P31&lt;=0,I31&gt;0)),1,0)</f>
        <v>0</v>
      </c>
      <c r="S31" s="15" t="n">
        <f aca="false">IF(L31&gt;0,1,0)</f>
        <v>0</v>
      </c>
    </row>
    <row r="32" customFormat="false" ht="15" hidden="false" customHeight="false" outlineLevel="0" collapsed="false">
      <c r="A32" s="15" t="n">
        <v>31</v>
      </c>
      <c r="B32" s="15" t="n">
        <f aca="false">INT((A32-1)/12)+1</f>
        <v>3</v>
      </c>
      <c r="C32" s="15" t="n">
        <f aca="false">MIN(Inputs!$C$4+B32-1,99)</f>
        <v>76</v>
      </c>
      <c r="D32" s="55" t="n">
        <f aca="false">Inputs!$C$32</f>
        <v>0.1</v>
      </c>
      <c r="E32" s="15" t="n">
        <f aca="false">R31</f>
        <v>0</v>
      </c>
      <c r="F32" s="56" t="n">
        <f aca="false">Q31</f>
        <v>81281.4524027514</v>
      </c>
      <c r="G32" s="56" t="n">
        <f aca="false">IF(AND(MOD(A32-1,12)=0,B32&lt;=Inputs!$C$7,E32=0),Inputs!$C$6,0)</f>
        <v>0</v>
      </c>
      <c r="H32" s="56" t="n">
        <f aca="false">IF(B32=1,G32*Inputs!$C$9,0)</f>
        <v>0</v>
      </c>
      <c r="I32" s="56" t="n">
        <f aca="false">I31+G32</f>
        <v>72000</v>
      </c>
      <c r="J32" s="56" t="n">
        <f aca="false">(F32+G32+H32)*((1+D32)^(1/12)-1)</f>
        <v>648.149715724797</v>
      </c>
      <c r="K32" s="56" t="n">
        <f aca="false">(F32+G32+H32+J32)*(Inputs!$C$14+IF(B32&lt;=10,Inputs!$C$12,Inputs!$C$13))/12</f>
        <v>170.686671080159</v>
      </c>
      <c r="L32" s="56" t="n">
        <f aca="false">IF(OR(E32=1,A32&lt;=Inputs!$C$15),0,MAX(Inputs!$C$8*I32-(F32+G32+H32+J32-K32),0))</f>
        <v>0</v>
      </c>
      <c r="M32" s="56" t="n">
        <f aca="false">L32*INDEX(Rates!$B$2:$C$101,C32+1,IF(Inputs!$C$5="Male",1,2))/1000/12*Inputs!$C$16</f>
        <v>0</v>
      </c>
      <c r="N32" s="56" t="n">
        <f aca="false">IF($V$1=1,MAX(F32+G32+H32+J32-K32-M32,0)*Inputs!$C$22/12,0)</f>
        <v>0</v>
      </c>
      <c r="O32" s="56" t="n">
        <f aca="false">IF(AND(MOD(A32,12)=0,B32&gt;=Inputs!$C$18),MAX(F32+G32+H32+J32-K32-M32-N32,0)*Inputs!$C$17,0)</f>
        <v>0</v>
      </c>
      <c r="P32" s="56" t="n">
        <f aca="false">F32+G32+H32+J32-K32-M32-N32+O32</f>
        <v>81758.915447396</v>
      </c>
      <c r="Q32" s="56" t="n">
        <f aca="false">IF(OR(E32=1,P32&lt;=0),0,P32)</f>
        <v>81758.915447396</v>
      </c>
      <c r="R32" s="15" t="n">
        <f aca="false">IF(OR(E32=1,AND(P32&lt;=0,I32&gt;0)),1,0)</f>
        <v>0</v>
      </c>
      <c r="S32" s="15" t="n">
        <f aca="false">IF(L32&gt;0,1,0)</f>
        <v>0</v>
      </c>
    </row>
    <row r="33" customFormat="false" ht="15" hidden="false" customHeight="false" outlineLevel="0" collapsed="false">
      <c r="A33" s="15" t="n">
        <v>32</v>
      </c>
      <c r="B33" s="15" t="n">
        <f aca="false">INT((A33-1)/12)+1</f>
        <v>3</v>
      </c>
      <c r="C33" s="15" t="n">
        <f aca="false">MIN(Inputs!$C$4+B33-1,99)</f>
        <v>76</v>
      </c>
      <c r="D33" s="55" t="n">
        <f aca="false">Inputs!$C$32</f>
        <v>0.1</v>
      </c>
      <c r="E33" s="15" t="n">
        <f aca="false">R32</f>
        <v>0</v>
      </c>
      <c r="F33" s="56" t="n">
        <f aca="false">Q32</f>
        <v>81758.915447396</v>
      </c>
      <c r="G33" s="56" t="n">
        <f aca="false">IF(AND(MOD(A33-1,12)=0,B33&lt;=Inputs!$C$7,E33=0),Inputs!$C$6,0)</f>
        <v>0</v>
      </c>
      <c r="H33" s="56" t="n">
        <f aca="false">IF(B33=1,G33*Inputs!$C$9,0)</f>
        <v>0</v>
      </c>
      <c r="I33" s="56" t="n">
        <f aca="false">I32+G33</f>
        <v>72000</v>
      </c>
      <c r="J33" s="56" t="n">
        <f aca="false">(F33+G33+H33)*((1+D33)^(1/12)-1)</f>
        <v>651.957073092405</v>
      </c>
      <c r="K33" s="56" t="n">
        <f aca="false">(F33+G33+H33+J33)*(Inputs!$C$14+IF(B33&lt;=10,Inputs!$C$12,Inputs!$C$13))/12</f>
        <v>171.689317751018</v>
      </c>
      <c r="L33" s="56" t="n">
        <f aca="false">IF(OR(E33=1,A33&lt;=Inputs!$C$15),0,MAX(Inputs!$C$8*I33-(F33+G33+H33+J33-K33),0))</f>
        <v>0</v>
      </c>
      <c r="M33" s="56" t="n">
        <f aca="false">L33*INDEX(Rates!$B$2:$C$101,C33+1,IF(Inputs!$C$5="Male",1,2))/1000/12*Inputs!$C$16</f>
        <v>0</v>
      </c>
      <c r="N33" s="56" t="n">
        <f aca="false">IF($V$1=1,MAX(F33+G33+H33+J33-K33-M33,0)*Inputs!$C$22/12,0)</f>
        <v>0</v>
      </c>
      <c r="O33" s="56" t="n">
        <f aca="false">IF(AND(MOD(A33,12)=0,B33&gt;=Inputs!$C$18),MAX(F33+G33+H33+J33-K33-M33-N33,0)*Inputs!$C$17,0)</f>
        <v>0</v>
      </c>
      <c r="P33" s="56" t="n">
        <f aca="false">F33+G33+H33+J33-K33-M33-N33+O33</f>
        <v>82239.1832027374</v>
      </c>
      <c r="Q33" s="56" t="n">
        <f aca="false">IF(OR(E33=1,P33&lt;=0),0,P33)</f>
        <v>82239.1832027374</v>
      </c>
      <c r="R33" s="15" t="n">
        <f aca="false">IF(OR(E33=1,AND(P33&lt;=0,I33&gt;0)),1,0)</f>
        <v>0</v>
      </c>
      <c r="S33" s="15" t="n">
        <f aca="false">IF(L33&gt;0,1,0)</f>
        <v>0</v>
      </c>
    </row>
    <row r="34" customFormat="false" ht="15" hidden="false" customHeight="false" outlineLevel="0" collapsed="false">
      <c r="A34" s="15" t="n">
        <v>33</v>
      </c>
      <c r="B34" s="15" t="n">
        <f aca="false">INT((A34-1)/12)+1</f>
        <v>3</v>
      </c>
      <c r="C34" s="15" t="n">
        <f aca="false">MIN(Inputs!$C$4+B34-1,99)</f>
        <v>76</v>
      </c>
      <c r="D34" s="55" t="n">
        <f aca="false">Inputs!$C$32</f>
        <v>0.1</v>
      </c>
      <c r="E34" s="15" t="n">
        <f aca="false">R33</f>
        <v>0</v>
      </c>
      <c r="F34" s="56" t="n">
        <f aca="false">Q33</f>
        <v>82239.1832027374</v>
      </c>
      <c r="G34" s="56" t="n">
        <f aca="false">IF(AND(MOD(A34-1,12)=0,B34&lt;=Inputs!$C$7,E34=0),Inputs!$C$6,0)</f>
        <v>0</v>
      </c>
      <c r="H34" s="56" t="n">
        <f aca="false">IF(B34=1,G34*Inputs!$C$9,0)</f>
        <v>0</v>
      </c>
      <c r="I34" s="56" t="n">
        <f aca="false">I33+G34</f>
        <v>72000</v>
      </c>
      <c r="J34" s="56" t="n">
        <f aca="false">(F34+G34+H34)*((1+D34)^(1/12)-1)</f>
        <v>655.786795616972</v>
      </c>
      <c r="K34" s="56" t="n">
        <f aca="false">(F34+G34+H34+J34)*(Inputs!$C$14+IF(B34&lt;=10,Inputs!$C$12,Inputs!$C$13))/12</f>
        <v>172.697854163238</v>
      </c>
      <c r="L34" s="56" t="n">
        <f aca="false">IF(OR(E34=1,A34&lt;=Inputs!$C$15),0,MAX(Inputs!$C$8*I34-(F34+G34+H34+J34-K34),0))</f>
        <v>0</v>
      </c>
      <c r="M34" s="56" t="n">
        <f aca="false">L34*INDEX(Rates!$B$2:$C$101,C34+1,IF(Inputs!$C$5="Male",1,2))/1000/12*Inputs!$C$16</f>
        <v>0</v>
      </c>
      <c r="N34" s="56" t="n">
        <f aca="false">IF($V$1=1,MAX(F34+G34+H34+J34-K34-M34,0)*Inputs!$C$22/12,0)</f>
        <v>0</v>
      </c>
      <c r="O34" s="56" t="n">
        <f aca="false">IF(AND(MOD(A34,12)=0,B34&gt;=Inputs!$C$18),MAX(F34+G34+H34+J34-K34-M34-N34,0)*Inputs!$C$17,0)</f>
        <v>0</v>
      </c>
      <c r="P34" s="56" t="n">
        <f aca="false">F34+G34+H34+J34-K34-M34-N34+O34</f>
        <v>82722.2721441911</v>
      </c>
      <c r="Q34" s="56" t="n">
        <f aca="false">IF(OR(E34=1,P34&lt;=0),0,P34)</f>
        <v>82722.2721441911</v>
      </c>
      <c r="R34" s="15" t="n">
        <f aca="false">IF(OR(E34=1,AND(P34&lt;=0,I34&gt;0)),1,0)</f>
        <v>0</v>
      </c>
      <c r="S34" s="15" t="n">
        <f aca="false">IF(L34&gt;0,1,0)</f>
        <v>0</v>
      </c>
    </row>
    <row r="35" customFormat="false" ht="15" hidden="false" customHeight="false" outlineLevel="0" collapsed="false">
      <c r="A35" s="15" t="n">
        <v>34</v>
      </c>
      <c r="B35" s="15" t="n">
        <f aca="false">INT((A35-1)/12)+1</f>
        <v>3</v>
      </c>
      <c r="C35" s="15" t="n">
        <f aca="false">MIN(Inputs!$C$4+B35-1,99)</f>
        <v>76</v>
      </c>
      <c r="D35" s="55" t="n">
        <f aca="false">Inputs!$C$32</f>
        <v>0.1</v>
      </c>
      <c r="E35" s="15" t="n">
        <f aca="false">R34</f>
        <v>0</v>
      </c>
      <c r="F35" s="56" t="n">
        <f aca="false">Q34</f>
        <v>82722.2721441911</v>
      </c>
      <c r="G35" s="56" t="n">
        <f aca="false">IF(AND(MOD(A35-1,12)=0,B35&lt;=Inputs!$C$7,E35=0),Inputs!$C$6,0)</f>
        <v>0</v>
      </c>
      <c r="H35" s="56" t="n">
        <f aca="false">IF(B35=1,G35*Inputs!$C$9,0)</f>
        <v>0</v>
      </c>
      <c r="I35" s="56" t="n">
        <f aca="false">I34+G35</f>
        <v>72000</v>
      </c>
      <c r="J35" s="56" t="n">
        <f aca="false">(F35+G35+H35)*((1+D35)^(1/12)-1)</f>
        <v>659.639014675774</v>
      </c>
      <c r="K35" s="56" t="n">
        <f aca="false">(F35+G35+H35+J35)*(Inputs!$C$14+IF(B35&lt;=10,Inputs!$C$12,Inputs!$C$13))/12</f>
        <v>173.712314914306</v>
      </c>
      <c r="L35" s="56" t="n">
        <f aca="false">IF(OR(E35=1,A35&lt;=Inputs!$C$15),0,MAX(Inputs!$C$8*I35-(F35+G35+H35+J35-K35),0))</f>
        <v>0</v>
      </c>
      <c r="M35" s="56" t="n">
        <f aca="false">L35*INDEX(Rates!$B$2:$C$101,C35+1,IF(Inputs!$C$5="Male",1,2))/1000/12*Inputs!$C$16</f>
        <v>0</v>
      </c>
      <c r="N35" s="56" t="n">
        <f aca="false">IF($V$1=1,MAX(F35+G35+H35+J35-K35-M35,0)*Inputs!$C$22/12,0)</f>
        <v>0</v>
      </c>
      <c r="O35" s="56" t="n">
        <f aca="false">IF(AND(MOD(A35,12)=0,B35&gt;=Inputs!$C$18),MAX(F35+G35+H35+J35-K35-M35-N35,0)*Inputs!$C$17,0)</f>
        <v>0</v>
      </c>
      <c r="P35" s="56" t="n">
        <f aca="false">F35+G35+H35+J35-K35-M35-N35+O35</f>
        <v>83208.1988439526</v>
      </c>
      <c r="Q35" s="56" t="n">
        <f aca="false">IF(OR(E35=1,P35&lt;=0),0,P35)</f>
        <v>83208.1988439526</v>
      </c>
      <c r="R35" s="15" t="n">
        <f aca="false">IF(OR(E35=1,AND(P35&lt;=0,I35&gt;0)),1,0)</f>
        <v>0</v>
      </c>
      <c r="S35" s="15" t="n">
        <f aca="false">IF(L35&gt;0,1,0)</f>
        <v>0</v>
      </c>
    </row>
    <row r="36" customFormat="false" ht="15" hidden="false" customHeight="false" outlineLevel="0" collapsed="false">
      <c r="A36" s="15" t="n">
        <v>35</v>
      </c>
      <c r="B36" s="15" t="n">
        <f aca="false">INT((A36-1)/12)+1</f>
        <v>3</v>
      </c>
      <c r="C36" s="15" t="n">
        <f aca="false">MIN(Inputs!$C$4+B36-1,99)</f>
        <v>76</v>
      </c>
      <c r="D36" s="55" t="n">
        <f aca="false">Inputs!$C$32</f>
        <v>0.1</v>
      </c>
      <c r="E36" s="15" t="n">
        <f aca="false">R35</f>
        <v>0</v>
      </c>
      <c r="F36" s="56" t="n">
        <f aca="false">Q35</f>
        <v>83208.1988439526</v>
      </c>
      <c r="G36" s="56" t="n">
        <f aca="false">IF(AND(MOD(A36-1,12)=0,B36&lt;=Inputs!$C$7,E36=0),Inputs!$C$6,0)</f>
        <v>0</v>
      </c>
      <c r="H36" s="56" t="n">
        <f aca="false">IF(B36=1,G36*Inputs!$C$9,0)</f>
        <v>0</v>
      </c>
      <c r="I36" s="56" t="n">
        <f aca="false">I35+G36</f>
        <v>72000</v>
      </c>
      <c r="J36" s="56" t="n">
        <f aca="false">(F36+G36+H36)*((1+D36)^(1/12)-1)</f>
        <v>663.513862417826</v>
      </c>
      <c r="K36" s="56" t="n">
        <f aca="false">(F36+G36+H36+J36)*(Inputs!$C$14+IF(B36&lt;=10,Inputs!$C$12,Inputs!$C$13))/12</f>
        <v>174.732734804938</v>
      </c>
      <c r="L36" s="56" t="n">
        <f aca="false">IF(OR(E36=1,A36&lt;=Inputs!$C$15),0,MAX(Inputs!$C$8*I36-(F36+G36+H36+J36-K36),0))</f>
        <v>0</v>
      </c>
      <c r="M36" s="56" t="n">
        <f aca="false">L36*INDEX(Rates!$B$2:$C$101,C36+1,IF(Inputs!$C$5="Male",1,2))/1000/12*Inputs!$C$16</f>
        <v>0</v>
      </c>
      <c r="N36" s="56" t="n">
        <f aca="false">IF($V$1=1,MAX(F36+G36+H36+J36-K36-M36,0)*Inputs!$C$22/12,0)</f>
        <v>0</v>
      </c>
      <c r="O36" s="56" t="n">
        <f aca="false">IF(AND(MOD(A36,12)=0,B36&gt;=Inputs!$C$18),MAX(F36+G36+H36+J36-K36-M36-N36,0)*Inputs!$C$17,0)</f>
        <v>0</v>
      </c>
      <c r="P36" s="56" t="n">
        <f aca="false">F36+G36+H36+J36-K36-M36-N36+O36</f>
        <v>83696.9799715655</v>
      </c>
      <c r="Q36" s="56" t="n">
        <f aca="false">IF(OR(E36=1,P36&lt;=0),0,P36)</f>
        <v>83696.9799715655</v>
      </c>
      <c r="R36" s="15" t="n">
        <f aca="false">IF(OR(E36=1,AND(P36&lt;=0,I36&gt;0)),1,0)</f>
        <v>0</v>
      </c>
      <c r="S36" s="15" t="n">
        <f aca="false">IF(L36&gt;0,1,0)</f>
        <v>0</v>
      </c>
    </row>
    <row r="37" customFormat="false" ht="15" hidden="false" customHeight="false" outlineLevel="0" collapsed="false">
      <c r="A37" s="15" t="n">
        <v>36</v>
      </c>
      <c r="B37" s="15" t="n">
        <f aca="false">INT((A37-1)/12)+1</f>
        <v>3</v>
      </c>
      <c r="C37" s="15" t="n">
        <f aca="false">MIN(Inputs!$C$4+B37-1,99)</f>
        <v>76</v>
      </c>
      <c r="D37" s="55" t="n">
        <f aca="false">Inputs!$C$32</f>
        <v>0.1</v>
      </c>
      <c r="E37" s="15" t="n">
        <f aca="false">R36</f>
        <v>0</v>
      </c>
      <c r="F37" s="56" t="n">
        <f aca="false">Q36</f>
        <v>83696.9799715655</v>
      </c>
      <c r="G37" s="56" t="n">
        <f aca="false">IF(AND(MOD(A37-1,12)=0,B37&lt;=Inputs!$C$7,E37=0),Inputs!$C$6,0)</f>
        <v>0</v>
      </c>
      <c r="H37" s="56" t="n">
        <f aca="false">IF(B37=1,G37*Inputs!$C$9,0)</f>
        <v>0</v>
      </c>
      <c r="I37" s="56" t="n">
        <f aca="false">I36+G37</f>
        <v>72000</v>
      </c>
      <c r="J37" s="56" t="n">
        <f aca="false">(F37+G37+H37)*((1+D37)^(1/12)-1)</f>
        <v>667.411471768409</v>
      </c>
      <c r="K37" s="56" t="n">
        <f aca="false">(F37+G37+H37+J37)*(Inputs!$C$14+IF(B37&lt;=10,Inputs!$C$12,Inputs!$C$13))/12</f>
        <v>175.759148840279</v>
      </c>
      <c r="L37" s="56" t="n">
        <f aca="false">IF(OR(E37=1,A37&lt;=Inputs!$C$15),0,MAX(Inputs!$C$8*I37-(F37+G37+H37+J37-K37),0))</f>
        <v>0</v>
      </c>
      <c r="M37" s="56" t="n">
        <f aca="false">L37*INDEX(Rates!$B$2:$C$101,C37+1,IF(Inputs!$C$5="Male",1,2))/1000/12*Inputs!$C$16</f>
        <v>0</v>
      </c>
      <c r="N37" s="56" t="n">
        <f aca="false">IF($V$1=1,MAX(F37+G37+H37+J37-K37-M37,0)*Inputs!$C$22/12,0)</f>
        <v>0</v>
      </c>
      <c r="O37" s="56" t="n">
        <f aca="false">IF(AND(MOD(A37,12)=0,B37&gt;=Inputs!$C$18),MAX(F37+G37+H37+J37-K37-M37-N37,0)*Inputs!$C$17,0)</f>
        <v>0</v>
      </c>
      <c r="P37" s="56" t="n">
        <f aca="false">F37+G37+H37+J37-K37-M37-N37+O37</f>
        <v>84188.6322944936</v>
      </c>
      <c r="Q37" s="56" t="n">
        <f aca="false">IF(OR(E37=1,P37&lt;=0),0,P37)</f>
        <v>84188.6322944936</v>
      </c>
      <c r="R37" s="15" t="n">
        <f aca="false">IF(OR(E37=1,AND(P37&lt;=0,I37&gt;0)),1,0)</f>
        <v>0</v>
      </c>
      <c r="S37" s="15" t="n">
        <f aca="false">IF(L37&gt;0,1,0)</f>
        <v>0</v>
      </c>
    </row>
    <row r="38" customFormat="false" ht="15" hidden="false" customHeight="false" outlineLevel="0" collapsed="false">
      <c r="A38" s="15" t="n">
        <v>37</v>
      </c>
      <c r="B38" s="15" t="n">
        <f aca="false">INT((A38-1)/12)+1</f>
        <v>4</v>
      </c>
      <c r="C38" s="15" t="n">
        <f aca="false">MIN(Inputs!$C$4+B38-1,99)</f>
        <v>77</v>
      </c>
      <c r="D38" s="55" t="n">
        <f aca="false">Inputs!$C$32</f>
        <v>0.1</v>
      </c>
      <c r="E38" s="15" t="n">
        <f aca="false">R37</f>
        <v>0</v>
      </c>
      <c r="F38" s="56" t="n">
        <f aca="false">Q37</f>
        <v>84188.6322944936</v>
      </c>
      <c r="G38" s="56" t="n">
        <f aca="false">IF(AND(MOD(A38-1,12)=0,B38&lt;=Inputs!$C$7,E38=0),Inputs!$C$6,0)</f>
        <v>24000</v>
      </c>
      <c r="H38" s="56" t="n">
        <f aca="false">IF(B38=1,G38*Inputs!$C$9,0)</f>
        <v>0</v>
      </c>
      <c r="I38" s="56" t="n">
        <f aca="false">I37+G38</f>
        <v>96000</v>
      </c>
      <c r="J38" s="56" t="n">
        <f aca="false">(F38+G38+H38)*((1+D38)^(1/12)-1)</f>
        <v>862.711346727325</v>
      </c>
      <c r="K38" s="56" t="n">
        <f aca="false">(F38+G38+H38+J38)*(Inputs!$C$14+IF(B38&lt;=10,Inputs!$C$12,Inputs!$C$13))/12</f>
        <v>227.190299252544</v>
      </c>
      <c r="L38" s="56" t="n">
        <f aca="false">IF(OR(E38=1,A38&lt;=Inputs!$C$15),0,MAX(Inputs!$C$8*I38-(F38+G38+H38+J38-K38),0))</f>
        <v>0</v>
      </c>
      <c r="M38" s="56" t="n">
        <f aca="false">L38*INDEX(Rates!$B$2:$C$101,C38+1,IF(Inputs!$C$5="Male",1,2))/1000/12*Inputs!$C$16</f>
        <v>0</v>
      </c>
      <c r="N38" s="56" t="n">
        <f aca="false">IF($V$1=1,MAX(F38+G38+H38+J38-K38-M38,0)*Inputs!$C$22/12,0)</f>
        <v>0</v>
      </c>
      <c r="O38" s="56" t="n">
        <f aca="false">IF(AND(MOD(A38,12)=0,B38&gt;=Inputs!$C$18),MAX(F38+G38+H38+J38-K38-M38-N38,0)*Inputs!$C$17,0)</f>
        <v>0</v>
      </c>
      <c r="P38" s="56" t="n">
        <f aca="false">F38+G38+H38+J38-K38-M38-N38+O38</f>
        <v>108824.153341968</v>
      </c>
      <c r="Q38" s="56" t="n">
        <f aca="false">IF(OR(E38=1,P38&lt;=0),0,P38)</f>
        <v>108824.153341968</v>
      </c>
      <c r="R38" s="15" t="n">
        <f aca="false">IF(OR(E38=1,AND(P38&lt;=0,I38&gt;0)),1,0)</f>
        <v>0</v>
      </c>
      <c r="S38" s="15" t="n">
        <f aca="false">IF(L38&gt;0,1,0)</f>
        <v>0</v>
      </c>
    </row>
    <row r="39" customFormat="false" ht="15" hidden="false" customHeight="false" outlineLevel="0" collapsed="false">
      <c r="A39" s="15" t="n">
        <v>38</v>
      </c>
      <c r="B39" s="15" t="n">
        <f aca="false">INT((A39-1)/12)+1</f>
        <v>4</v>
      </c>
      <c r="C39" s="15" t="n">
        <f aca="false">MIN(Inputs!$C$4+B39-1,99)</f>
        <v>77</v>
      </c>
      <c r="D39" s="55" t="n">
        <f aca="false">Inputs!$C$32</f>
        <v>0.1</v>
      </c>
      <c r="E39" s="15" t="n">
        <f aca="false">R38</f>
        <v>0</v>
      </c>
      <c r="F39" s="56" t="n">
        <f aca="false">Q38</f>
        <v>108824.153341968</v>
      </c>
      <c r="G39" s="56" t="n">
        <f aca="false">IF(AND(MOD(A39-1,12)=0,B39&lt;=Inputs!$C$7,E39=0),Inputs!$C$6,0)</f>
        <v>0</v>
      </c>
      <c r="H39" s="56" t="n">
        <f aca="false">IF(B39=1,G39*Inputs!$C$9,0)</f>
        <v>0</v>
      </c>
      <c r="I39" s="56" t="n">
        <f aca="false">I38+G39</f>
        <v>96000</v>
      </c>
      <c r="J39" s="56" t="n">
        <f aca="false">(F39+G39+H39)*((1+D39)^(1/12)-1)</f>
        <v>867.779080805413</v>
      </c>
      <c r="K39" s="56" t="n">
        <f aca="false">(F39+G39+H39+J39)*(Inputs!$C$14+IF(B39&lt;=10,Inputs!$C$12,Inputs!$C$13))/12</f>
        <v>228.524859214112</v>
      </c>
      <c r="L39" s="56" t="n">
        <f aca="false">IF(OR(E39=1,A39&lt;=Inputs!$C$15),0,MAX(Inputs!$C$8*I39-(F39+G39+H39+J39-K39),0))</f>
        <v>0</v>
      </c>
      <c r="M39" s="56" t="n">
        <f aca="false">L39*INDEX(Rates!$B$2:$C$101,C39+1,IF(Inputs!$C$5="Male",1,2))/1000/12*Inputs!$C$16</f>
        <v>0</v>
      </c>
      <c r="N39" s="56" t="n">
        <f aca="false">IF($V$1=1,MAX(F39+G39+H39+J39-K39-M39,0)*Inputs!$C$22/12,0)</f>
        <v>0</v>
      </c>
      <c r="O39" s="56" t="n">
        <f aca="false">IF(AND(MOD(A39,12)=0,B39&gt;=Inputs!$C$18),MAX(F39+G39+H39+J39-K39-M39-N39,0)*Inputs!$C$17,0)</f>
        <v>0</v>
      </c>
      <c r="P39" s="56" t="n">
        <f aca="false">F39+G39+H39+J39-K39-M39-N39+O39</f>
        <v>109463.40756356</v>
      </c>
      <c r="Q39" s="56" t="n">
        <f aca="false">IF(OR(E39=1,P39&lt;=0),0,P39)</f>
        <v>109463.40756356</v>
      </c>
      <c r="R39" s="15" t="n">
        <f aca="false">IF(OR(E39=1,AND(P39&lt;=0,I39&gt;0)),1,0)</f>
        <v>0</v>
      </c>
      <c r="S39" s="15" t="n">
        <f aca="false">IF(L39&gt;0,1,0)</f>
        <v>0</v>
      </c>
    </row>
    <row r="40" customFormat="false" ht="15" hidden="false" customHeight="false" outlineLevel="0" collapsed="false">
      <c r="A40" s="15" t="n">
        <v>39</v>
      </c>
      <c r="B40" s="15" t="n">
        <f aca="false">INT((A40-1)/12)+1</f>
        <v>4</v>
      </c>
      <c r="C40" s="15" t="n">
        <f aca="false">MIN(Inputs!$C$4+B40-1,99)</f>
        <v>77</v>
      </c>
      <c r="D40" s="55" t="n">
        <f aca="false">Inputs!$C$32</f>
        <v>0.1</v>
      </c>
      <c r="E40" s="15" t="n">
        <f aca="false">R39</f>
        <v>0</v>
      </c>
      <c r="F40" s="56" t="n">
        <f aca="false">Q39</f>
        <v>109463.40756356</v>
      </c>
      <c r="G40" s="56" t="n">
        <f aca="false">IF(AND(MOD(A40-1,12)=0,B40&lt;=Inputs!$C$7,E40=0),Inputs!$C$6,0)</f>
        <v>0</v>
      </c>
      <c r="H40" s="56" t="n">
        <f aca="false">IF(B40=1,G40*Inputs!$C$9,0)</f>
        <v>0</v>
      </c>
      <c r="I40" s="56" t="n">
        <f aca="false">I39+G40</f>
        <v>96000</v>
      </c>
      <c r="J40" s="56" t="n">
        <f aca="false">(F40+G40+H40)*((1+D40)^(1/12)-1)</f>
        <v>872.876583738151</v>
      </c>
      <c r="K40" s="56" t="n">
        <f aca="false">(F40+G40+H40+J40)*(Inputs!$C$14+IF(B40&lt;=10,Inputs!$C$12,Inputs!$C$13))/12</f>
        <v>229.867258640204</v>
      </c>
      <c r="L40" s="56" t="n">
        <f aca="false">IF(OR(E40=1,A40&lt;=Inputs!$C$15),0,MAX(Inputs!$C$8*I40-(F40+G40+H40+J40-K40),0))</f>
        <v>0</v>
      </c>
      <c r="M40" s="56" t="n">
        <f aca="false">L40*INDEX(Rates!$B$2:$C$101,C40+1,IF(Inputs!$C$5="Male",1,2))/1000/12*Inputs!$C$16</f>
        <v>0</v>
      </c>
      <c r="N40" s="56" t="n">
        <f aca="false">IF($V$1=1,MAX(F40+G40+H40+J40-K40-M40,0)*Inputs!$C$22/12,0)</f>
        <v>0</v>
      </c>
      <c r="O40" s="56" t="n">
        <f aca="false">IF(AND(MOD(A40,12)=0,B40&gt;=Inputs!$C$18),MAX(F40+G40+H40+J40-K40-M40-N40,0)*Inputs!$C$17,0)</f>
        <v>0</v>
      </c>
      <c r="P40" s="56" t="n">
        <f aca="false">F40+G40+H40+J40-K40-M40-N40+O40</f>
        <v>110106.416888658</v>
      </c>
      <c r="Q40" s="56" t="n">
        <f aca="false">IF(OR(E40=1,P40&lt;=0),0,P40)</f>
        <v>110106.416888658</v>
      </c>
      <c r="R40" s="15" t="n">
        <f aca="false">IF(OR(E40=1,AND(P40&lt;=0,I40&gt;0)),1,0)</f>
        <v>0</v>
      </c>
      <c r="S40" s="15" t="n">
        <f aca="false">IF(L40&gt;0,1,0)</f>
        <v>0</v>
      </c>
    </row>
    <row r="41" customFormat="false" ht="15" hidden="false" customHeight="false" outlineLevel="0" collapsed="false">
      <c r="A41" s="15" t="n">
        <v>40</v>
      </c>
      <c r="B41" s="15" t="n">
        <f aca="false">INT((A41-1)/12)+1</f>
        <v>4</v>
      </c>
      <c r="C41" s="15" t="n">
        <f aca="false">MIN(Inputs!$C$4+B41-1,99)</f>
        <v>77</v>
      </c>
      <c r="D41" s="55" t="n">
        <f aca="false">Inputs!$C$32</f>
        <v>0.1</v>
      </c>
      <c r="E41" s="15" t="n">
        <f aca="false">R40</f>
        <v>0</v>
      </c>
      <c r="F41" s="56" t="n">
        <f aca="false">Q40</f>
        <v>110106.416888658</v>
      </c>
      <c r="G41" s="56" t="n">
        <f aca="false">IF(AND(MOD(A41-1,12)=0,B41&lt;=Inputs!$C$7,E41=0),Inputs!$C$6,0)</f>
        <v>0</v>
      </c>
      <c r="H41" s="56" t="n">
        <f aca="false">IF(B41=1,G41*Inputs!$C$9,0)</f>
        <v>0</v>
      </c>
      <c r="I41" s="56" t="n">
        <f aca="false">I40+G41</f>
        <v>96000</v>
      </c>
      <c r="J41" s="56" t="n">
        <f aca="false">(F41+G41+H41)*((1+D41)^(1/12)-1)</f>
        <v>878.004030393577</v>
      </c>
      <c r="K41" s="56" t="n">
        <f aca="false">(F41+G41+H41+J41)*(Inputs!$C$14+IF(B41&lt;=10,Inputs!$C$12,Inputs!$C$13))/12</f>
        <v>231.217543581357</v>
      </c>
      <c r="L41" s="56" t="n">
        <f aca="false">IF(OR(E41=1,A41&lt;=Inputs!$C$15),0,MAX(Inputs!$C$8*I41-(F41+G41+H41+J41-K41),0))</f>
        <v>0</v>
      </c>
      <c r="M41" s="56" t="n">
        <f aca="false">L41*INDEX(Rates!$B$2:$C$101,C41+1,IF(Inputs!$C$5="Male",1,2))/1000/12*Inputs!$C$16</f>
        <v>0</v>
      </c>
      <c r="N41" s="56" t="n">
        <f aca="false">IF($V$1=1,MAX(F41+G41+H41+J41-K41-M41,0)*Inputs!$C$22/12,0)</f>
        <v>0</v>
      </c>
      <c r="O41" s="56" t="n">
        <f aca="false">IF(AND(MOD(A41,12)=0,B41&gt;=Inputs!$C$18),MAX(F41+G41+H41+J41-K41-M41-N41,0)*Inputs!$C$17,0)</f>
        <v>0</v>
      </c>
      <c r="P41" s="56" t="n">
        <f aca="false">F41+G41+H41+J41-K41-M41-N41+O41</f>
        <v>110753.20337547</v>
      </c>
      <c r="Q41" s="56" t="n">
        <f aca="false">IF(OR(E41=1,P41&lt;=0),0,P41)</f>
        <v>110753.20337547</v>
      </c>
      <c r="R41" s="15" t="n">
        <f aca="false">IF(OR(E41=1,AND(P41&lt;=0,I41&gt;0)),1,0)</f>
        <v>0</v>
      </c>
      <c r="S41" s="15" t="n">
        <f aca="false">IF(L41&gt;0,1,0)</f>
        <v>0</v>
      </c>
    </row>
    <row r="42" customFormat="false" ht="15" hidden="false" customHeight="false" outlineLevel="0" collapsed="false">
      <c r="A42" s="15" t="n">
        <v>41</v>
      </c>
      <c r="B42" s="15" t="n">
        <f aca="false">INT((A42-1)/12)+1</f>
        <v>4</v>
      </c>
      <c r="C42" s="15" t="n">
        <f aca="false">MIN(Inputs!$C$4+B42-1,99)</f>
        <v>77</v>
      </c>
      <c r="D42" s="55" t="n">
        <f aca="false">Inputs!$C$32</f>
        <v>0.1</v>
      </c>
      <c r="E42" s="15" t="n">
        <f aca="false">R41</f>
        <v>0</v>
      </c>
      <c r="F42" s="56" t="n">
        <f aca="false">Q41</f>
        <v>110753.20337547</v>
      </c>
      <c r="G42" s="56" t="n">
        <f aca="false">IF(AND(MOD(A42-1,12)=0,B42&lt;=Inputs!$C$7,E42=0),Inputs!$C$6,0)</f>
        <v>0</v>
      </c>
      <c r="H42" s="56" t="n">
        <f aca="false">IF(B42=1,G42*Inputs!$C$9,0)</f>
        <v>0</v>
      </c>
      <c r="I42" s="56" t="n">
        <f aca="false">I41+G42</f>
        <v>96000</v>
      </c>
      <c r="J42" s="56" t="n">
        <f aca="false">(F42+G42+H42)*((1+D42)^(1/12)-1)</f>
        <v>883.161596666935</v>
      </c>
      <c r="K42" s="56" t="n">
        <f aca="false">(F42+G42+H42+J42)*(Inputs!$C$14+IF(B42&lt;=10,Inputs!$C$12,Inputs!$C$13))/12</f>
        <v>232.575760358618</v>
      </c>
      <c r="L42" s="56" t="n">
        <f aca="false">IF(OR(E42=1,A42&lt;=Inputs!$C$15),0,MAX(Inputs!$C$8*I42-(F42+G42+H42+J42-K42),0))</f>
        <v>0</v>
      </c>
      <c r="M42" s="56" t="n">
        <f aca="false">L42*INDEX(Rates!$B$2:$C$101,C42+1,IF(Inputs!$C$5="Male",1,2))/1000/12*Inputs!$C$16</f>
        <v>0</v>
      </c>
      <c r="N42" s="56" t="n">
        <f aca="false">IF($V$1=1,MAX(F42+G42+H42+J42-K42-M42,0)*Inputs!$C$22/12,0)</f>
        <v>0</v>
      </c>
      <c r="O42" s="56" t="n">
        <f aca="false">IF(AND(MOD(A42,12)=0,B42&gt;=Inputs!$C$18),MAX(F42+G42+H42+J42-K42-M42-N42,0)*Inputs!$C$17,0)</f>
        <v>0</v>
      </c>
      <c r="P42" s="56" t="n">
        <f aca="false">F42+G42+H42+J42-K42-M42-N42+O42</f>
        <v>111403.789211778</v>
      </c>
      <c r="Q42" s="56" t="n">
        <f aca="false">IF(OR(E42=1,P42&lt;=0),0,P42)</f>
        <v>111403.789211778</v>
      </c>
      <c r="R42" s="15" t="n">
        <f aca="false">IF(OR(E42=1,AND(P42&lt;=0,I42&gt;0)),1,0)</f>
        <v>0</v>
      </c>
      <c r="S42" s="15" t="n">
        <f aca="false">IF(L42&gt;0,1,0)</f>
        <v>0</v>
      </c>
    </row>
    <row r="43" customFormat="false" ht="15" hidden="false" customHeight="false" outlineLevel="0" collapsed="false">
      <c r="A43" s="15" t="n">
        <v>42</v>
      </c>
      <c r="B43" s="15" t="n">
        <f aca="false">INT((A43-1)/12)+1</f>
        <v>4</v>
      </c>
      <c r="C43" s="15" t="n">
        <f aca="false">MIN(Inputs!$C$4+B43-1,99)</f>
        <v>77</v>
      </c>
      <c r="D43" s="55" t="n">
        <f aca="false">Inputs!$C$32</f>
        <v>0.1</v>
      </c>
      <c r="E43" s="15" t="n">
        <f aca="false">R42</f>
        <v>0</v>
      </c>
      <c r="F43" s="56" t="n">
        <f aca="false">Q42</f>
        <v>111403.789211778</v>
      </c>
      <c r="G43" s="56" t="n">
        <f aca="false">IF(AND(MOD(A43-1,12)=0,B43&lt;=Inputs!$C$7,E43=0),Inputs!$C$6,0)</f>
        <v>0</v>
      </c>
      <c r="H43" s="56" t="n">
        <f aca="false">IF(B43=1,G43*Inputs!$C$9,0)</f>
        <v>0</v>
      </c>
      <c r="I43" s="56" t="n">
        <f aca="false">I42+G43</f>
        <v>96000</v>
      </c>
      <c r="J43" s="56" t="n">
        <f aca="false">(F43+G43+H43)*((1+D43)^(1/12)-1)</f>
        <v>888.349459486713</v>
      </c>
      <c r="K43" s="56" t="n">
        <f aca="false">(F43+G43+H43+J43)*(Inputs!$C$14+IF(B43&lt;=10,Inputs!$C$12,Inputs!$C$13))/12</f>
        <v>233.941955565135</v>
      </c>
      <c r="L43" s="56" t="n">
        <f aca="false">IF(OR(E43=1,A43&lt;=Inputs!$C$15),0,MAX(Inputs!$C$8*I43-(F43+G43+H43+J43-K43),0))</f>
        <v>0</v>
      </c>
      <c r="M43" s="56" t="n">
        <f aca="false">L43*INDEX(Rates!$B$2:$C$101,C43+1,IF(Inputs!$C$5="Male",1,2))/1000/12*Inputs!$C$16</f>
        <v>0</v>
      </c>
      <c r="N43" s="56" t="n">
        <f aca="false">IF($V$1=1,MAX(F43+G43+H43+J43-K43-M43,0)*Inputs!$C$22/12,0)</f>
        <v>0</v>
      </c>
      <c r="O43" s="56" t="n">
        <f aca="false">IF(AND(MOD(A43,12)=0,B43&gt;=Inputs!$C$18),MAX(F43+G43+H43+J43-K43-M43-N43,0)*Inputs!$C$17,0)</f>
        <v>0</v>
      </c>
      <c r="P43" s="56" t="n">
        <f aca="false">F43+G43+H43+J43-K43-M43-N43+O43</f>
        <v>112058.1967157</v>
      </c>
      <c r="Q43" s="56" t="n">
        <f aca="false">IF(OR(E43=1,P43&lt;=0),0,P43)</f>
        <v>112058.1967157</v>
      </c>
      <c r="R43" s="15" t="n">
        <f aca="false">IF(OR(E43=1,AND(P43&lt;=0,I43&gt;0)),1,0)</f>
        <v>0</v>
      </c>
      <c r="S43" s="15" t="n">
        <f aca="false">IF(L43&gt;0,1,0)</f>
        <v>0</v>
      </c>
    </row>
    <row r="44" customFormat="false" ht="15" hidden="false" customHeight="false" outlineLevel="0" collapsed="false">
      <c r="A44" s="15" t="n">
        <v>43</v>
      </c>
      <c r="B44" s="15" t="n">
        <f aca="false">INT((A44-1)/12)+1</f>
        <v>4</v>
      </c>
      <c r="C44" s="15" t="n">
        <f aca="false">MIN(Inputs!$C$4+B44-1,99)</f>
        <v>77</v>
      </c>
      <c r="D44" s="55" t="n">
        <f aca="false">Inputs!$C$32</f>
        <v>0.1</v>
      </c>
      <c r="E44" s="15" t="n">
        <f aca="false">R43</f>
        <v>0</v>
      </c>
      <c r="F44" s="56" t="n">
        <f aca="false">Q43</f>
        <v>112058.1967157</v>
      </c>
      <c r="G44" s="56" t="n">
        <f aca="false">IF(AND(MOD(A44-1,12)=0,B44&lt;=Inputs!$C$7,E44=0),Inputs!$C$6,0)</f>
        <v>0</v>
      </c>
      <c r="H44" s="56" t="n">
        <f aca="false">IF(B44=1,G44*Inputs!$C$9,0)</f>
        <v>0</v>
      </c>
      <c r="I44" s="56" t="n">
        <f aca="false">I43+G44</f>
        <v>96000</v>
      </c>
      <c r="J44" s="56" t="n">
        <f aca="false">(F44+G44+H44)*((1+D44)^(1/12)-1)</f>
        <v>893.567796820712</v>
      </c>
      <c r="K44" s="56" t="n">
        <f aca="false">(F44+G44+H44+J44)*(Inputs!$C$14+IF(B44&lt;=10,Inputs!$C$12,Inputs!$C$13))/12</f>
        <v>235.316176067751</v>
      </c>
      <c r="L44" s="56" t="n">
        <f aca="false">IF(OR(E44=1,A44&lt;=Inputs!$C$15),0,MAX(Inputs!$C$8*I44-(F44+G44+H44+J44-K44),0))</f>
        <v>0</v>
      </c>
      <c r="M44" s="56" t="n">
        <f aca="false">L44*INDEX(Rates!$B$2:$C$101,C44+1,IF(Inputs!$C$5="Male",1,2))/1000/12*Inputs!$C$16</f>
        <v>0</v>
      </c>
      <c r="N44" s="56" t="n">
        <f aca="false">IF($V$1=1,MAX(F44+G44+H44+J44-K44-M44,0)*Inputs!$C$22/12,0)</f>
        <v>0</v>
      </c>
      <c r="O44" s="56" t="n">
        <f aca="false">IF(AND(MOD(A44,12)=0,B44&gt;=Inputs!$C$18),MAX(F44+G44+H44+J44-K44-M44-N44,0)*Inputs!$C$17,0)</f>
        <v>0</v>
      </c>
      <c r="P44" s="56" t="n">
        <f aca="false">F44+G44+H44+J44-K44-M44-N44+O44</f>
        <v>112716.448336453</v>
      </c>
      <c r="Q44" s="56" t="n">
        <f aca="false">IF(OR(E44=1,P44&lt;=0),0,P44)</f>
        <v>112716.448336453</v>
      </c>
      <c r="R44" s="15" t="n">
        <f aca="false">IF(OR(E44=1,AND(P44&lt;=0,I44&gt;0)),1,0)</f>
        <v>0</v>
      </c>
      <c r="S44" s="15" t="n">
        <f aca="false">IF(L44&gt;0,1,0)</f>
        <v>0</v>
      </c>
    </row>
    <row r="45" customFormat="false" ht="15" hidden="false" customHeight="false" outlineLevel="0" collapsed="false">
      <c r="A45" s="15" t="n">
        <v>44</v>
      </c>
      <c r="B45" s="15" t="n">
        <f aca="false">INT((A45-1)/12)+1</f>
        <v>4</v>
      </c>
      <c r="C45" s="15" t="n">
        <f aca="false">MIN(Inputs!$C$4+B45-1,99)</f>
        <v>77</v>
      </c>
      <c r="D45" s="55" t="n">
        <f aca="false">Inputs!$C$32</f>
        <v>0.1</v>
      </c>
      <c r="E45" s="15" t="n">
        <f aca="false">R44</f>
        <v>0</v>
      </c>
      <c r="F45" s="56" t="n">
        <f aca="false">Q44</f>
        <v>112716.448336453</v>
      </c>
      <c r="G45" s="56" t="n">
        <f aca="false">IF(AND(MOD(A45-1,12)=0,B45&lt;=Inputs!$C$7,E45=0),Inputs!$C$6,0)</f>
        <v>0</v>
      </c>
      <c r="H45" s="56" t="n">
        <f aca="false">IF(B45=1,G45*Inputs!$C$9,0)</f>
        <v>0</v>
      </c>
      <c r="I45" s="56" t="n">
        <f aca="false">I44+G45</f>
        <v>96000</v>
      </c>
      <c r="J45" s="56" t="n">
        <f aca="false">(F45+G45+H45)*((1+D45)^(1/12)-1)</f>
        <v>898.81678768215</v>
      </c>
      <c r="K45" s="56" t="n">
        <f aca="false">(F45+G45+H45+J45)*(Inputs!$C$14+IF(B45&lt;=10,Inputs!$C$12,Inputs!$C$13))/12</f>
        <v>236.698469008614</v>
      </c>
      <c r="L45" s="56" t="n">
        <f aca="false">IF(OR(E45=1,A45&lt;=Inputs!$C$15),0,MAX(Inputs!$C$8*I45-(F45+G45+H45+J45-K45),0))</f>
        <v>0</v>
      </c>
      <c r="M45" s="56" t="n">
        <f aca="false">L45*INDEX(Rates!$B$2:$C$101,C45+1,IF(Inputs!$C$5="Male",1,2))/1000/12*Inputs!$C$16</f>
        <v>0</v>
      </c>
      <c r="N45" s="56" t="n">
        <f aca="false">IF($V$1=1,MAX(F45+G45+H45+J45-K45-M45,0)*Inputs!$C$22/12,0)</f>
        <v>0</v>
      </c>
      <c r="O45" s="56" t="n">
        <f aca="false">IF(AND(MOD(A45,12)=0,B45&gt;=Inputs!$C$18),MAX(F45+G45+H45+J45-K45-M45-N45,0)*Inputs!$C$17,0)</f>
        <v>0</v>
      </c>
      <c r="P45" s="56" t="n">
        <f aca="false">F45+G45+H45+J45-K45-M45-N45+O45</f>
        <v>113378.566655126</v>
      </c>
      <c r="Q45" s="56" t="n">
        <f aca="false">IF(OR(E45=1,P45&lt;=0),0,P45)</f>
        <v>113378.566655126</v>
      </c>
      <c r="R45" s="15" t="n">
        <f aca="false">IF(OR(E45=1,AND(P45&lt;=0,I45&gt;0)),1,0)</f>
        <v>0</v>
      </c>
      <c r="S45" s="15" t="n">
        <f aca="false">IF(L45&gt;0,1,0)</f>
        <v>0</v>
      </c>
    </row>
    <row r="46" customFormat="false" ht="15" hidden="false" customHeight="false" outlineLevel="0" collapsed="false">
      <c r="A46" s="15" t="n">
        <v>45</v>
      </c>
      <c r="B46" s="15" t="n">
        <f aca="false">INT((A46-1)/12)+1</f>
        <v>4</v>
      </c>
      <c r="C46" s="15" t="n">
        <f aca="false">MIN(Inputs!$C$4+B46-1,99)</f>
        <v>77</v>
      </c>
      <c r="D46" s="55" t="n">
        <f aca="false">Inputs!$C$32</f>
        <v>0.1</v>
      </c>
      <c r="E46" s="15" t="n">
        <f aca="false">R45</f>
        <v>0</v>
      </c>
      <c r="F46" s="56" t="n">
        <f aca="false">Q45</f>
        <v>113378.566655126</v>
      </c>
      <c r="G46" s="56" t="n">
        <f aca="false">IF(AND(MOD(A46-1,12)=0,B46&lt;=Inputs!$C$7,E46=0),Inputs!$C$6,0)</f>
        <v>0</v>
      </c>
      <c r="H46" s="56" t="n">
        <f aca="false">IF(B46=1,G46*Inputs!$C$9,0)</f>
        <v>0</v>
      </c>
      <c r="I46" s="56" t="n">
        <f aca="false">I45+G46</f>
        <v>96000</v>
      </c>
      <c r="J46" s="56" t="n">
        <f aca="false">(F46+G46+H46)*((1+D46)^(1/12)-1)</f>
        <v>904.096612135802</v>
      </c>
      <c r="K46" s="56" t="n">
        <f aca="false">(F46+G46+H46+J46)*(Inputs!$C$14+IF(B46&lt;=10,Inputs!$C$12,Inputs!$C$13))/12</f>
        <v>238.088881806796</v>
      </c>
      <c r="L46" s="56" t="n">
        <f aca="false">IF(OR(E46=1,A46&lt;=Inputs!$C$15),0,MAX(Inputs!$C$8*I46-(F46+G46+H46+J46-K46),0))</f>
        <v>0</v>
      </c>
      <c r="M46" s="56" t="n">
        <f aca="false">L46*INDEX(Rates!$B$2:$C$101,C46+1,IF(Inputs!$C$5="Male",1,2))/1000/12*Inputs!$C$16</f>
        <v>0</v>
      </c>
      <c r="N46" s="56" t="n">
        <f aca="false">IF($V$1=1,MAX(F46+G46+H46+J46-K46-M46,0)*Inputs!$C$22/12,0)</f>
        <v>0</v>
      </c>
      <c r="O46" s="56" t="n">
        <f aca="false">IF(AND(MOD(A46,12)=0,B46&gt;=Inputs!$C$18),MAX(F46+G46+H46+J46-K46-M46-N46,0)*Inputs!$C$17,0)</f>
        <v>0</v>
      </c>
      <c r="P46" s="56" t="n">
        <f aca="false">F46+G46+H46+J46-K46-M46-N46+O46</f>
        <v>114044.574385455</v>
      </c>
      <c r="Q46" s="56" t="n">
        <f aca="false">IF(OR(E46=1,P46&lt;=0),0,P46)</f>
        <v>114044.574385455</v>
      </c>
      <c r="R46" s="15" t="n">
        <f aca="false">IF(OR(E46=1,AND(P46&lt;=0,I46&gt;0)),1,0)</f>
        <v>0</v>
      </c>
      <c r="S46" s="15" t="n">
        <f aca="false">IF(L46&gt;0,1,0)</f>
        <v>0</v>
      </c>
    </row>
    <row r="47" customFormat="false" ht="15" hidden="false" customHeight="false" outlineLevel="0" collapsed="false">
      <c r="A47" s="15" t="n">
        <v>46</v>
      </c>
      <c r="B47" s="15" t="n">
        <f aca="false">INT((A47-1)/12)+1</f>
        <v>4</v>
      </c>
      <c r="C47" s="15" t="n">
        <f aca="false">MIN(Inputs!$C$4+B47-1,99)</f>
        <v>77</v>
      </c>
      <c r="D47" s="55" t="n">
        <f aca="false">Inputs!$C$32</f>
        <v>0.1</v>
      </c>
      <c r="E47" s="15" t="n">
        <f aca="false">R46</f>
        <v>0</v>
      </c>
      <c r="F47" s="56" t="n">
        <f aca="false">Q46</f>
        <v>114044.574385455</v>
      </c>
      <c r="G47" s="56" t="n">
        <f aca="false">IF(AND(MOD(A47-1,12)=0,B47&lt;=Inputs!$C$7,E47=0),Inputs!$C$6,0)</f>
        <v>0</v>
      </c>
      <c r="H47" s="56" t="n">
        <f aca="false">IF(B47=1,G47*Inputs!$C$9,0)</f>
        <v>0</v>
      </c>
      <c r="I47" s="56" t="n">
        <f aca="false">I46+G47</f>
        <v>96000</v>
      </c>
      <c r="J47" s="56" t="n">
        <f aca="false">(F47+G47+H47)*((1+D47)^(1/12)-1)</f>
        <v>909.407451304181</v>
      </c>
      <c r="K47" s="56" t="n">
        <f aca="false">(F47+G47+H47+J47)*(Inputs!$C$14+IF(B47&lt;=10,Inputs!$C$12,Inputs!$C$13))/12</f>
        <v>239.487462159916</v>
      </c>
      <c r="L47" s="56" t="n">
        <f aca="false">IF(OR(E47=1,A47&lt;=Inputs!$C$15),0,MAX(Inputs!$C$8*I47-(F47+G47+H47+J47-K47),0))</f>
        <v>0</v>
      </c>
      <c r="M47" s="56" t="n">
        <f aca="false">L47*INDEX(Rates!$B$2:$C$101,C47+1,IF(Inputs!$C$5="Male",1,2))/1000/12*Inputs!$C$16</f>
        <v>0</v>
      </c>
      <c r="N47" s="56" t="n">
        <f aca="false">IF($V$1=1,MAX(F47+G47+H47+J47-K47-M47,0)*Inputs!$C$22/12,0)</f>
        <v>0</v>
      </c>
      <c r="O47" s="56" t="n">
        <f aca="false">IF(AND(MOD(A47,12)=0,B47&gt;=Inputs!$C$18),MAX(F47+G47+H47+J47-K47-M47-N47,0)*Inputs!$C$17,0)</f>
        <v>0</v>
      </c>
      <c r="P47" s="56" t="n">
        <f aca="false">F47+G47+H47+J47-K47-M47-N47+O47</f>
        <v>114714.4943746</v>
      </c>
      <c r="Q47" s="56" t="n">
        <f aca="false">IF(OR(E47=1,P47&lt;=0),0,P47)</f>
        <v>114714.4943746</v>
      </c>
      <c r="R47" s="15" t="n">
        <f aca="false">IF(OR(E47=1,AND(P47&lt;=0,I47&gt;0)),1,0)</f>
        <v>0</v>
      </c>
      <c r="S47" s="15" t="n">
        <f aca="false">IF(L47&gt;0,1,0)</f>
        <v>0</v>
      </c>
    </row>
    <row r="48" customFormat="false" ht="15" hidden="false" customHeight="false" outlineLevel="0" collapsed="false">
      <c r="A48" s="15" t="n">
        <v>47</v>
      </c>
      <c r="B48" s="15" t="n">
        <f aca="false">INT((A48-1)/12)+1</f>
        <v>4</v>
      </c>
      <c r="C48" s="15" t="n">
        <f aca="false">MIN(Inputs!$C$4+B48-1,99)</f>
        <v>77</v>
      </c>
      <c r="D48" s="55" t="n">
        <f aca="false">Inputs!$C$32</f>
        <v>0.1</v>
      </c>
      <c r="E48" s="15" t="n">
        <f aca="false">R47</f>
        <v>0</v>
      </c>
      <c r="F48" s="56" t="n">
        <f aca="false">Q47</f>
        <v>114714.4943746</v>
      </c>
      <c r="G48" s="56" t="n">
        <f aca="false">IF(AND(MOD(A48-1,12)=0,B48&lt;=Inputs!$C$7,E48=0),Inputs!$C$6,0)</f>
        <v>0</v>
      </c>
      <c r="H48" s="56" t="n">
        <f aca="false">IF(B48=1,G48*Inputs!$C$9,0)</f>
        <v>0</v>
      </c>
      <c r="I48" s="56" t="n">
        <f aca="false">I47+G48</f>
        <v>96000</v>
      </c>
      <c r="J48" s="56" t="n">
        <f aca="false">(F48+G48+H48)*((1+D48)^(1/12)-1)</f>
        <v>914.749487373748</v>
      </c>
      <c r="K48" s="56" t="n">
        <f aca="false">(F48+G48+H48+J48)*(Inputs!$C$14+IF(B48&lt;=10,Inputs!$C$12,Inputs!$C$13))/12</f>
        <v>240.894258045778</v>
      </c>
      <c r="L48" s="56" t="n">
        <f aca="false">IF(OR(E48=1,A48&lt;=Inputs!$C$15),0,MAX(Inputs!$C$8*I48-(F48+G48+H48+J48-K48),0))</f>
        <v>0</v>
      </c>
      <c r="M48" s="56" t="n">
        <f aca="false">L48*INDEX(Rates!$B$2:$C$101,C48+1,IF(Inputs!$C$5="Male",1,2))/1000/12*Inputs!$C$16</f>
        <v>0</v>
      </c>
      <c r="N48" s="56" t="n">
        <f aca="false">IF($V$1=1,MAX(F48+G48+H48+J48-K48-M48,0)*Inputs!$C$22/12,0)</f>
        <v>0</v>
      </c>
      <c r="O48" s="56" t="n">
        <f aca="false">IF(AND(MOD(A48,12)=0,B48&gt;=Inputs!$C$18),MAX(F48+G48+H48+J48-K48-M48-N48,0)*Inputs!$C$17,0)</f>
        <v>0</v>
      </c>
      <c r="P48" s="56" t="n">
        <f aca="false">F48+G48+H48+J48-K48-M48-N48+O48</f>
        <v>115388.349603927</v>
      </c>
      <c r="Q48" s="56" t="n">
        <f aca="false">IF(OR(E48=1,P48&lt;=0),0,P48)</f>
        <v>115388.349603927</v>
      </c>
      <c r="R48" s="15" t="n">
        <f aca="false">IF(OR(E48=1,AND(P48&lt;=0,I48&gt;0)),1,0)</f>
        <v>0</v>
      </c>
      <c r="S48" s="15" t="n">
        <f aca="false">IF(L48&gt;0,1,0)</f>
        <v>0</v>
      </c>
    </row>
    <row r="49" customFormat="false" ht="15" hidden="false" customHeight="false" outlineLevel="0" collapsed="false">
      <c r="A49" s="15" t="n">
        <v>48</v>
      </c>
      <c r="B49" s="15" t="n">
        <f aca="false">INT((A49-1)/12)+1</f>
        <v>4</v>
      </c>
      <c r="C49" s="15" t="n">
        <f aca="false">MIN(Inputs!$C$4+B49-1,99)</f>
        <v>77</v>
      </c>
      <c r="D49" s="55" t="n">
        <f aca="false">Inputs!$C$32</f>
        <v>0.1</v>
      </c>
      <c r="E49" s="15" t="n">
        <f aca="false">R48</f>
        <v>0</v>
      </c>
      <c r="F49" s="56" t="n">
        <f aca="false">Q48</f>
        <v>115388.349603927</v>
      </c>
      <c r="G49" s="56" t="n">
        <f aca="false">IF(AND(MOD(A49-1,12)=0,B49&lt;=Inputs!$C$7,E49=0),Inputs!$C$6,0)</f>
        <v>0</v>
      </c>
      <c r="H49" s="56" t="n">
        <f aca="false">IF(B49=1,G49*Inputs!$C$9,0)</f>
        <v>0</v>
      </c>
      <c r="I49" s="56" t="n">
        <f aca="false">I48+G49</f>
        <v>96000</v>
      </c>
      <c r="J49" s="56" t="n">
        <f aca="false">(F49+G49+H49)*((1+D49)^(1/12)-1)</f>
        <v>920.12290360116</v>
      </c>
      <c r="K49" s="56" t="n">
        <f aca="false">(F49+G49+H49+J49)*(Inputs!$C$14+IF(B49&lt;=10,Inputs!$C$12,Inputs!$C$13))/12</f>
        <v>242.309317724018</v>
      </c>
      <c r="L49" s="56" t="n">
        <f aca="false">IF(OR(E49=1,A49&lt;=Inputs!$C$15),0,MAX(Inputs!$C$8*I49-(F49+G49+H49+J49-K49),0))</f>
        <v>0</v>
      </c>
      <c r="M49" s="56" t="n">
        <f aca="false">L49*INDEX(Rates!$B$2:$C$101,C49+1,IF(Inputs!$C$5="Male",1,2))/1000/12*Inputs!$C$16</f>
        <v>0</v>
      </c>
      <c r="N49" s="56" t="n">
        <f aca="false">IF($V$1=1,MAX(F49+G49+H49+J49-K49-M49,0)*Inputs!$C$22/12,0)</f>
        <v>0</v>
      </c>
      <c r="O49" s="56" t="n">
        <f aca="false">IF(AND(MOD(A49,12)=0,B49&gt;=Inputs!$C$18),MAX(F49+G49+H49+J49-K49-M49-N49,0)*Inputs!$C$17,0)</f>
        <v>0</v>
      </c>
      <c r="P49" s="56" t="n">
        <f aca="false">F49+G49+H49+J49-K49-M49-N49+O49</f>
        <v>116066.163189805</v>
      </c>
      <c r="Q49" s="56" t="n">
        <f aca="false">IF(OR(E49=1,P49&lt;=0),0,P49)</f>
        <v>116066.163189805</v>
      </c>
      <c r="R49" s="15" t="n">
        <f aca="false">IF(OR(E49=1,AND(P49&lt;=0,I49&gt;0)),1,0)</f>
        <v>0</v>
      </c>
      <c r="S49" s="15" t="n">
        <f aca="false">IF(L49&gt;0,1,0)</f>
        <v>0</v>
      </c>
    </row>
    <row r="50" customFormat="false" ht="15" hidden="false" customHeight="false" outlineLevel="0" collapsed="false">
      <c r="A50" s="15" t="n">
        <v>49</v>
      </c>
      <c r="B50" s="15" t="n">
        <f aca="false">INT((A50-1)/12)+1</f>
        <v>5</v>
      </c>
      <c r="C50" s="15" t="n">
        <f aca="false">MIN(Inputs!$C$4+B50-1,99)</f>
        <v>78</v>
      </c>
      <c r="D50" s="55" t="n">
        <f aca="false">Inputs!$C$32</f>
        <v>0.1</v>
      </c>
      <c r="E50" s="15" t="n">
        <f aca="false">R49</f>
        <v>0</v>
      </c>
      <c r="F50" s="56" t="n">
        <f aca="false">Q49</f>
        <v>116066.163189805</v>
      </c>
      <c r="G50" s="56" t="n">
        <f aca="false">IF(AND(MOD(A50-1,12)=0,B50&lt;=Inputs!$C$7,E50=0),Inputs!$C$6,0)</f>
        <v>24000</v>
      </c>
      <c r="H50" s="56" t="n">
        <f aca="false">IF(B50=1,G50*Inputs!$C$9,0)</f>
        <v>0</v>
      </c>
      <c r="I50" s="56" t="n">
        <f aca="false">I49+G50</f>
        <v>120000</v>
      </c>
      <c r="J50" s="56" t="n">
        <f aca="false">(F50+G50+H50)*((1+D50)^(1/12)-1)</f>
        <v>1116.90725461325</v>
      </c>
      <c r="K50" s="56" t="n">
        <f aca="false">(F50+G50+H50+J50)*(Inputs!$C$14+IF(B50&lt;=10,Inputs!$C$12,Inputs!$C$13))/12</f>
        <v>294.131396759204</v>
      </c>
      <c r="L50" s="56" t="n">
        <f aca="false">IF(OR(E50=1,A50&lt;=Inputs!$C$15),0,MAX(Inputs!$C$8*I50-(F50+G50+H50+J50-K50),0))</f>
        <v>0</v>
      </c>
      <c r="M50" s="56" t="n">
        <f aca="false">L50*INDEX(Rates!$B$2:$C$101,C50+1,IF(Inputs!$C$5="Male",1,2))/1000/12*Inputs!$C$16</f>
        <v>0</v>
      </c>
      <c r="N50" s="56" t="n">
        <f aca="false">IF($V$1=1,MAX(F50+G50+H50+J50-K50-M50,0)*Inputs!$C$22/12,0)</f>
        <v>0</v>
      </c>
      <c r="O50" s="56" t="n">
        <f aca="false">IF(AND(MOD(A50,12)=0,B50&gt;=Inputs!$C$18),MAX(F50+G50+H50+J50-K50-M50-N50,0)*Inputs!$C$17,0)</f>
        <v>0</v>
      </c>
      <c r="P50" s="56" t="n">
        <f aca="false">F50+G50+H50+J50-K50-M50-N50+O50</f>
        <v>140888.939047659</v>
      </c>
      <c r="Q50" s="56" t="n">
        <f aca="false">IF(OR(E50=1,P50&lt;=0),0,P50)</f>
        <v>140888.939047659</v>
      </c>
      <c r="R50" s="15" t="n">
        <f aca="false">IF(OR(E50=1,AND(P50&lt;=0,I50&gt;0)),1,0)</f>
        <v>0</v>
      </c>
      <c r="S50" s="15" t="n">
        <f aca="false">IF(L50&gt;0,1,0)</f>
        <v>0</v>
      </c>
    </row>
    <row r="51" customFormat="false" ht="15" hidden="false" customHeight="false" outlineLevel="0" collapsed="false">
      <c r="A51" s="15" t="n">
        <v>50</v>
      </c>
      <c r="B51" s="15" t="n">
        <f aca="false">INT((A51-1)/12)+1</f>
        <v>5</v>
      </c>
      <c r="C51" s="15" t="n">
        <f aca="false">MIN(Inputs!$C$4+B51-1,99)</f>
        <v>78</v>
      </c>
      <c r="D51" s="55" t="n">
        <f aca="false">Inputs!$C$32</f>
        <v>0.1</v>
      </c>
      <c r="E51" s="15" t="n">
        <f aca="false">R50</f>
        <v>0</v>
      </c>
      <c r="F51" s="56" t="n">
        <f aca="false">Q50</f>
        <v>140888.939047659</v>
      </c>
      <c r="G51" s="56" t="n">
        <f aca="false">IF(AND(MOD(A51-1,12)=0,B51&lt;=Inputs!$C$7,E51=0),Inputs!$C$6,0)</f>
        <v>0</v>
      </c>
      <c r="H51" s="56" t="n">
        <f aca="false">IF(B51=1,G51*Inputs!$C$9,0)</f>
        <v>0</v>
      </c>
      <c r="I51" s="56" t="n">
        <f aca="false">I50+G51</f>
        <v>120000</v>
      </c>
      <c r="J51" s="56" t="n">
        <f aca="false">(F51+G51+H51)*((1+D51)^(1/12)-1)</f>
        <v>1123.46818484529</v>
      </c>
      <c r="K51" s="56" t="n">
        <f aca="false">(F51+G51+H51+J51)*(Inputs!$C$14+IF(B51&lt;=10,Inputs!$C$12,Inputs!$C$13))/12</f>
        <v>295.859181734383</v>
      </c>
      <c r="L51" s="56" t="n">
        <f aca="false">IF(OR(E51=1,A51&lt;=Inputs!$C$15),0,MAX(Inputs!$C$8*I51-(F51+G51+H51+J51-K51),0))</f>
        <v>0</v>
      </c>
      <c r="M51" s="56" t="n">
        <f aca="false">L51*INDEX(Rates!$B$2:$C$101,C51+1,IF(Inputs!$C$5="Male",1,2))/1000/12*Inputs!$C$16</f>
        <v>0</v>
      </c>
      <c r="N51" s="56" t="n">
        <f aca="false">IF($V$1=1,MAX(F51+G51+H51+J51-K51-M51,0)*Inputs!$C$22/12,0)</f>
        <v>0</v>
      </c>
      <c r="O51" s="56" t="n">
        <f aca="false">IF(AND(MOD(A51,12)=0,B51&gt;=Inputs!$C$18),MAX(F51+G51+H51+J51-K51-M51-N51,0)*Inputs!$C$17,0)</f>
        <v>0</v>
      </c>
      <c r="P51" s="56" t="n">
        <f aca="false">F51+G51+H51+J51-K51-M51-N51+O51</f>
        <v>141716.54805077</v>
      </c>
      <c r="Q51" s="56" t="n">
        <f aca="false">IF(OR(E51=1,P51&lt;=0),0,P51)</f>
        <v>141716.54805077</v>
      </c>
      <c r="R51" s="15" t="n">
        <f aca="false">IF(OR(E51=1,AND(P51&lt;=0,I51&gt;0)),1,0)</f>
        <v>0</v>
      </c>
      <c r="S51" s="15" t="n">
        <f aca="false">IF(L51&gt;0,1,0)</f>
        <v>0</v>
      </c>
    </row>
    <row r="52" customFormat="false" ht="15" hidden="false" customHeight="false" outlineLevel="0" collapsed="false">
      <c r="A52" s="15" t="n">
        <v>51</v>
      </c>
      <c r="B52" s="15" t="n">
        <f aca="false">INT((A52-1)/12)+1</f>
        <v>5</v>
      </c>
      <c r="C52" s="15" t="n">
        <f aca="false">MIN(Inputs!$C$4+B52-1,99)</f>
        <v>78</v>
      </c>
      <c r="D52" s="55" t="n">
        <f aca="false">Inputs!$C$32</f>
        <v>0.1</v>
      </c>
      <c r="E52" s="15" t="n">
        <f aca="false">R51</f>
        <v>0</v>
      </c>
      <c r="F52" s="56" t="n">
        <f aca="false">Q51</f>
        <v>141716.54805077</v>
      </c>
      <c r="G52" s="56" t="n">
        <f aca="false">IF(AND(MOD(A52-1,12)=0,B52&lt;=Inputs!$C$7,E52=0),Inputs!$C$6,0)</f>
        <v>0</v>
      </c>
      <c r="H52" s="56" t="n">
        <f aca="false">IF(B52=1,G52*Inputs!$C$9,0)</f>
        <v>0</v>
      </c>
      <c r="I52" s="56" t="n">
        <f aca="false">I51+G52</f>
        <v>120000</v>
      </c>
      <c r="J52" s="56" t="n">
        <f aca="false">(F52+G52+H52)*((1+D52)^(1/12)-1)</f>
        <v>1130.06765525632</v>
      </c>
      <c r="K52" s="56" t="n">
        <f aca="false">(F52+G52+H52+J52)*(Inputs!$C$14+IF(B52&lt;=10,Inputs!$C$12,Inputs!$C$13))/12</f>
        <v>297.597116054221</v>
      </c>
      <c r="L52" s="56" t="n">
        <f aca="false">IF(OR(E52=1,A52&lt;=Inputs!$C$15),0,MAX(Inputs!$C$8*I52-(F52+G52+H52+J52-K52),0))</f>
        <v>0</v>
      </c>
      <c r="M52" s="56" t="n">
        <f aca="false">L52*INDEX(Rates!$B$2:$C$101,C52+1,IF(Inputs!$C$5="Male",1,2))/1000/12*Inputs!$C$16</f>
        <v>0</v>
      </c>
      <c r="N52" s="56" t="n">
        <f aca="false">IF($V$1=1,MAX(F52+G52+H52+J52-K52-M52,0)*Inputs!$C$22/12,0)</f>
        <v>0</v>
      </c>
      <c r="O52" s="56" t="n">
        <f aca="false">IF(AND(MOD(A52,12)=0,B52&gt;=Inputs!$C$18),MAX(F52+G52+H52+J52-K52-M52-N52,0)*Inputs!$C$17,0)</f>
        <v>0</v>
      </c>
      <c r="P52" s="56" t="n">
        <f aca="false">F52+G52+H52+J52-K52-M52-N52+O52</f>
        <v>142549.018589972</v>
      </c>
      <c r="Q52" s="56" t="n">
        <f aca="false">IF(OR(E52=1,P52&lt;=0),0,P52)</f>
        <v>142549.018589972</v>
      </c>
      <c r="R52" s="15" t="n">
        <f aca="false">IF(OR(E52=1,AND(P52&lt;=0,I52&gt;0)),1,0)</f>
        <v>0</v>
      </c>
      <c r="S52" s="15" t="n">
        <f aca="false">IF(L52&gt;0,1,0)</f>
        <v>0</v>
      </c>
    </row>
    <row r="53" customFormat="false" ht="15" hidden="false" customHeight="false" outlineLevel="0" collapsed="false">
      <c r="A53" s="15" t="n">
        <v>52</v>
      </c>
      <c r="B53" s="15" t="n">
        <f aca="false">INT((A53-1)/12)+1</f>
        <v>5</v>
      </c>
      <c r="C53" s="15" t="n">
        <f aca="false">MIN(Inputs!$C$4+B53-1,99)</f>
        <v>78</v>
      </c>
      <c r="D53" s="55" t="n">
        <f aca="false">Inputs!$C$32</f>
        <v>0.1</v>
      </c>
      <c r="E53" s="15" t="n">
        <f aca="false">R52</f>
        <v>0</v>
      </c>
      <c r="F53" s="56" t="n">
        <f aca="false">Q52</f>
        <v>142549.018589972</v>
      </c>
      <c r="G53" s="56" t="n">
        <f aca="false">IF(AND(MOD(A53-1,12)=0,B53&lt;=Inputs!$C$7,E53=0),Inputs!$C$6,0)</f>
        <v>0</v>
      </c>
      <c r="H53" s="56" t="n">
        <f aca="false">IF(B53=1,G53*Inputs!$C$9,0)</f>
        <v>0</v>
      </c>
      <c r="I53" s="56" t="n">
        <f aca="false">I52+G53</f>
        <v>120000</v>
      </c>
      <c r="J53" s="56" t="n">
        <f aca="false">(F53+G53+H53)*((1+D53)^(1/12)-1)</f>
        <v>1136.70589223885</v>
      </c>
      <c r="K53" s="56" t="n">
        <f aca="false">(F53+G53+H53+J53)*(Inputs!$C$14+IF(B53&lt;=10,Inputs!$C$12,Inputs!$C$13))/12</f>
        <v>299.345259337939</v>
      </c>
      <c r="L53" s="56" t="n">
        <f aca="false">IF(OR(E53=1,A53&lt;=Inputs!$C$15),0,MAX(Inputs!$C$8*I53-(F53+G53+H53+J53-K53),0))</f>
        <v>0</v>
      </c>
      <c r="M53" s="56" t="n">
        <f aca="false">L53*INDEX(Rates!$B$2:$C$101,C53+1,IF(Inputs!$C$5="Male",1,2))/1000/12*Inputs!$C$16</f>
        <v>0</v>
      </c>
      <c r="N53" s="56" t="n">
        <f aca="false">IF($V$1=1,MAX(F53+G53+H53+J53-K53-M53,0)*Inputs!$C$22/12,0)</f>
        <v>0</v>
      </c>
      <c r="O53" s="56" t="n">
        <f aca="false">IF(AND(MOD(A53,12)=0,B53&gt;=Inputs!$C$18),MAX(F53+G53+H53+J53-K53-M53-N53,0)*Inputs!$C$17,0)</f>
        <v>0</v>
      </c>
      <c r="P53" s="56" t="n">
        <f aca="false">F53+G53+H53+J53-K53-M53-N53+O53</f>
        <v>143386.379222873</v>
      </c>
      <c r="Q53" s="56" t="n">
        <f aca="false">IF(OR(E53=1,P53&lt;=0),0,P53)</f>
        <v>143386.379222873</v>
      </c>
      <c r="R53" s="15" t="n">
        <f aca="false">IF(OR(E53=1,AND(P53&lt;=0,I53&gt;0)),1,0)</f>
        <v>0</v>
      </c>
      <c r="S53" s="15" t="n">
        <f aca="false">IF(L53&gt;0,1,0)</f>
        <v>0</v>
      </c>
    </row>
    <row r="54" customFormat="false" ht="15" hidden="false" customHeight="false" outlineLevel="0" collapsed="false">
      <c r="A54" s="15" t="n">
        <v>53</v>
      </c>
      <c r="B54" s="15" t="n">
        <f aca="false">INT((A54-1)/12)+1</f>
        <v>5</v>
      </c>
      <c r="C54" s="15" t="n">
        <f aca="false">MIN(Inputs!$C$4+B54-1,99)</f>
        <v>78</v>
      </c>
      <c r="D54" s="55" t="n">
        <f aca="false">Inputs!$C$32</f>
        <v>0.1</v>
      </c>
      <c r="E54" s="15" t="n">
        <f aca="false">R53</f>
        <v>0</v>
      </c>
      <c r="F54" s="56" t="n">
        <f aca="false">Q53</f>
        <v>143386.379222873</v>
      </c>
      <c r="G54" s="56" t="n">
        <f aca="false">IF(AND(MOD(A54-1,12)=0,B54&lt;=Inputs!$C$7,E54=0),Inputs!$C$6,0)</f>
        <v>0</v>
      </c>
      <c r="H54" s="56" t="n">
        <f aca="false">IF(B54=1,G54*Inputs!$C$9,0)</f>
        <v>0</v>
      </c>
      <c r="I54" s="56" t="n">
        <f aca="false">I53+G54</f>
        <v>120000</v>
      </c>
      <c r="J54" s="56" t="n">
        <f aca="false">(F54+G54+H54)*((1+D54)^(1/12)-1)</f>
        <v>1143.38312351524</v>
      </c>
      <c r="K54" s="56" t="n">
        <f aca="false">(F54+G54+H54+J54)*(Inputs!$C$14+IF(B54&lt;=10,Inputs!$C$12,Inputs!$C$13))/12</f>
        <v>301.103671554975</v>
      </c>
      <c r="L54" s="56" t="n">
        <f aca="false">IF(OR(E54=1,A54&lt;=Inputs!$C$15),0,MAX(Inputs!$C$8*I54-(F54+G54+H54+J54-K54),0))</f>
        <v>0</v>
      </c>
      <c r="M54" s="56" t="n">
        <f aca="false">L54*INDEX(Rates!$B$2:$C$101,C54+1,IF(Inputs!$C$5="Male",1,2))/1000/12*Inputs!$C$16</f>
        <v>0</v>
      </c>
      <c r="N54" s="56" t="n">
        <f aca="false">IF($V$1=1,MAX(F54+G54+H54+J54-K54-M54,0)*Inputs!$C$22/12,0)</f>
        <v>0</v>
      </c>
      <c r="O54" s="56" t="n">
        <f aca="false">IF(AND(MOD(A54,12)=0,B54&gt;=Inputs!$C$18),MAX(F54+G54+H54+J54-K54-M54-N54,0)*Inputs!$C$17,0)</f>
        <v>0</v>
      </c>
      <c r="P54" s="56" t="n">
        <f aca="false">F54+G54+H54+J54-K54-M54-N54+O54</f>
        <v>144228.658674833</v>
      </c>
      <c r="Q54" s="56" t="n">
        <f aca="false">IF(OR(E54=1,P54&lt;=0),0,P54)</f>
        <v>144228.658674833</v>
      </c>
      <c r="R54" s="15" t="n">
        <f aca="false">IF(OR(E54=1,AND(P54&lt;=0,I54&gt;0)),1,0)</f>
        <v>0</v>
      </c>
      <c r="S54" s="15" t="n">
        <f aca="false">IF(L54&gt;0,1,0)</f>
        <v>0</v>
      </c>
    </row>
    <row r="55" customFormat="false" ht="15" hidden="false" customHeight="false" outlineLevel="0" collapsed="false">
      <c r="A55" s="15" t="n">
        <v>54</v>
      </c>
      <c r="B55" s="15" t="n">
        <f aca="false">INT((A55-1)/12)+1</f>
        <v>5</v>
      </c>
      <c r="C55" s="15" t="n">
        <f aca="false">MIN(Inputs!$C$4+B55-1,99)</f>
        <v>78</v>
      </c>
      <c r="D55" s="55" t="n">
        <f aca="false">Inputs!$C$32</f>
        <v>0.1</v>
      </c>
      <c r="E55" s="15" t="n">
        <f aca="false">R54</f>
        <v>0</v>
      </c>
      <c r="F55" s="56" t="n">
        <f aca="false">Q54</f>
        <v>144228.658674833</v>
      </c>
      <c r="G55" s="56" t="n">
        <f aca="false">IF(AND(MOD(A55-1,12)=0,B55&lt;=Inputs!$C$7,E55=0),Inputs!$C$6,0)</f>
        <v>0</v>
      </c>
      <c r="H55" s="56" t="n">
        <f aca="false">IF(B55=1,G55*Inputs!$C$9,0)</f>
        <v>0</v>
      </c>
      <c r="I55" s="56" t="n">
        <f aca="false">I54+G55</f>
        <v>120000</v>
      </c>
      <c r="J55" s="56" t="n">
        <f aca="false">(F55+G55+H55)*((1+D55)^(1/12)-1)</f>
        <v>1150.09957814555</v>
      </c>
      <c r="K55" s="56" t="n">
        <f aca="false">(F55+G55+H55+J55)*(Inputs!$C$14+IF(B55&lt;=10,Inputs!$C$12,Inputs!$C$13))/12</f>
        <v>302.872413027038</v>
      </c>
      <c r="L55" s="56" t="n">
        <f aca="false">IF(OR(E55=1,A55&lt;=Inputs!$C$15),0,MAX(Inputs!$C$8*I55-(F55+G55+H55+J55-K55),0))</f>
        <v>0</v>
      </c>
      <c r="M55" s="56" t="n">
        <f aca="false">L55*INDEX(Rates!$B$2:$C$101,C55+1,IF(Inputs!$C$5="Male",1,2))/1000/12*Inputs!$C$16</f>
        <v>0</v>
      </c>
      <c r="N55" s="56" t="n">
        <f aca="false">IF($V$1=1,MAX(F55+G55+H55+J55-K55-M55,0)*Inputs!$C$22/12,0)</f>
        <v>0</v>
      </c>
      <c r="O55" s="56" t="n">
        <f aca="false">IF(AND(MOD(A55,12)=0,B55&gt;=Inputs!$C$18),MAX(F55+G55+H55+J55-K55-M55-N55,0)*Inputs!$C$17,0)</f>
        <v>0</v>
      </c>
      <c r="P55" s="56" t="n">
        <f aca="false">F55+G55+H55+J55-K55-M55-N55+O55</f>
        <v>145075.885839951</v>
      </c>
      <c r="Q55" s="56" t="n">
        <f aca="false">IF(OR(E55=1,P55&lt;=0),0,P55)</f>
        <v>145075.885839951</v>
      </c>
      <c r="R55" s="15" t="n">
        <f aca="false">IF(OR(E55=1,AND(P55&lt;=0,I55&gt;0)),1,0)</f>
        <v>0</v>
      </c>
      <c r="S55" s="15" t="n">
        <f aca="false">IF(L55&gt;0,1,0)</f>
        <v>0</v>
      </c>
    </row>
    <row r="56" customFormat="false" ht="15" hidden="false" customHeight="false" outlineLevel="0" collapsed="false">
      <c r="A56" s="15" t="n">
        <v>55</v>
      </c>
      <c r="B56" s="15" t="n">
        <f aca="false">INT((A56-1)/12)+1</f>
        <v>5</v>
      </c>
      <c r="C56" s="15" t="n">
        <f aca="false">MIN(Inputs!$C$4+B56-1,99)</f>
        <v>78</v>
      </c>
      <c r="D56" s="55" t="n">
        <f aca="false">Inputs!$C$32</f>
        <v>0.1</v>
      </c>
      <c r="E56" s="15" t="n">
        <f aca="false">R55</f>
        <v>0</v>
      </c>
      <c r="F56" s="56" t="n">
        <f aca="false">Q55</f>
        <v>145075.885839951</v>
      </c>
      <c r="G56" s="56" t="n">
        <f aca="false">IF(AND(MOD(A56-1,12)=0,B56&lt;=Inputs!$C$7,E56=0),Inputs!$C$6,0)</f>
        <v>0</v>
      </c>
      <c r="H56" s="56" t="n">
        <f aca="false">IF(B56=1,G56*Inputs!$C$9,0)</f>
        <v>0</v>
      </c>
      <c r="I56" s="56" t="n">
        <f aca="false">I55+G56</f>
        <v>120000</v>
      </c>
      <c r="J56" s="56" t="n">
        <f aca="false">(F56+G56+H56)*((1+D56)^(1/12)-1)</f>
        <v>1156.85548653538</v>
      </c>
      <c r="K56" s="56" t="n">
        <f aca="false">(F56+G56+H56+J56)*(Inputs!$C$14+IF(B56&lt;=10,Inputs!$C$12,Inputs!$C$13))/12</f>
        <v>304.651544430181</v>
      </c>
      <c r="L56" s="56" t="n">
        <f aca="false">IF(OR(E56=1,A56&lt;=Inputs!$C$15),0,MAX(Inputs!$C$8*I56-(F56+G56+H56+J56-K56),0))</f>
        <v>0</v>
      </c>
      <c r="M56" s="56" t="n">
        <f aca="false">L56*INDEX(Rates!$B$2:$C$101,C56+1,IF(Inputs!$C$5="Male",1,2))/1000/12*Inputs!$C$16</f>
        <v>0</v>
      </c>
      <c r="N56" s="56" t="n">
        <f aca="false">IF($V$1=1,MAX(F56+G56+H56+J56-K56-M56,0)*Inputs!$C$22/12,0)</f>
        <v>0</v>
      </c>
      <c r="O56" s="56" t="n">
        <f aca="false">IF(AND(MOD(A56,12)=0,B56&gt;=Inputs!$C$18),MAX(F56+G56+H56+J56-K56-M56-N56,0)*Inputs!$C$17,0)</f>
        <v>0</v>
      </c>
      <c r="P56" s="56" t="n">
        <f aca="false">F56+G56+H56+J56-K56-M56-N56+O56</f>
        <v>145928.089782057</v>
      </c>
      <c r="Q56" s="56" t="n">
        <f aca="false">IF(OR(E56=1,P56&lt;=0),0,P56)</f>
        <v>145928.089782057</v>
      </c>
      <c r="R56" s="15" t="n">
        <f aca="false">IF(OR(E56=1,AND(P56&lt;=0,I56&gt;0)),1,0)</f>
        <v>0</v>
      </c>
      <c r="S56" s="15" t="n">
        <f aca="false">IF(L56&gt;0,1,0)</f>
        <v>0</v>
      </c>
    </row>
    <row r="57" customFormat="false" ht="15" hidden="false" customHeight="false" outlineLevel="0" collapsed="false">
      <c r="A57" s="15" t="n">
        <v>56</v>
      </c>
      <c r="B57" s="15" t="n">
        <f aca="false">INT((A57-1)/12)+1</f>
        <v>5</v>
      </c>
      <c r="C57" s="15" t="n">
        <f aca="false">MIN(Inputs!$C$4+B57-1,99)</f>
        <v>78</v>
      </c>
      <c r="D57" s="55" t="n">
        <f aca="false">Inputs!$C$32</f>
        <v>0.1</v>
      </c>
      <c r="E57" s="15" t="n">
        <f aca="false">R56</f>
        <v>0</v>
      </c>
      <c r="F57" s="56" t="n">
        <f aca="false">Q56</f>
        <v>145928.089782057</v>
      </c>
      <c r="G57" s="56" t="n">
        <f aca="false">IF(AND(MOD(A57-1,12)=0,B57&lt;=Inputs!$C$7,E57=0),Inputs!$C$6,0)</f>
        <v>0</v>
      </c>
      <c r="H57" s="56" t="n">
        <f aca="false">IF(B57=1,G57*Inputs!$C$9,0)</f>
        <v>0</v>
      </c>
      <c r="I57" s="56" t="n">
        <f aca="false">I56+G57</f>
        <v>120000</v>
      </c>
      <c r="J57" s="56" t="n">
        <f aca="false">(F57+G57+H57)*((1+D57)^(1/12)-1)</f>
        <v>1163.6510804438</v>
      </c>
      <c r="K57" s="56" t="n">
        <f aca="false">(F57+G57+H57+J57)*(Inputs!$C$14+IF(B57&lt;=10,Inputs!$C$12,Inputs!$C$13))/12</f>
        <v>306.441126796876</v>
      </c>
      <c r="L57" s="56" t="n">
        <f aca="false">IF(OR(E57=1,A57&lt;=Inputs!$C$15),0,MAX(Inputs!$C$8*I57-(F57+G57+H57+J57-K57),0))</f>
        <v>0</v>
      </c>
      <c r="M57" s="56" t="n">
        <f aca="false">L57*INDEX(Rates!$B$2:$C$101,C57+1,IF(Inputs!$C$5="Male",1,2))/1000/12*Inputs!$C$16</f>
        <v>0</v>
      </c>
      <c r="N57" s="56" t="n">
        <f aca="false">IF($V$1=1,MAX(F57+G57+H57+J57-K57-M57,0)*Inputs!$C$22/12,0)</f>
        <v>0</v>
      </c>
      <c r="O57" s="56" t="n">
        <f aca="false">IF(AND(MOD(A57,12)=0,B57&gt;=Inputs!$C$18),MAX(F57+G57+H57+J57-K57-M57-N57,0)*Inputs!$C$17,0)</f>
        <v>0</v>
      </c>
      <c r="P57" s="56" t="n">
        <f aca="false">F57+G57+H57+J57-K57-M57-N57+O57</f>
        <v>146785.299735704</v>
      </c>
      <c r="Q57" s="56" t="n">
        <f aca="false">IF(OR(E57=1,P57&lt;=0),0,P57)</f>
        <v>146785.299735704</v>
      </c>
      <c r="R57" s="15" t="n">
        <f aca="false">IF(OR(E57=1,AND(P57&lt;=0,I57&gt;0)),1,0)</f>
        <v>0</v>
      </c>
      <c r="S57" s="15" t="n">
        <f aca="false">IF(L57&gt;0,1,0)</f>
        <v>0</v>
      </c>
    </row>
    <row r="58" customFormat="false" ht="15" hidden="false" customHeight="false" outlineLevel="0" collapsed="false">
      <c r="A58" s="15" t="n">
        <v>57</v>
      </c>
      <c r="B58" s="15" t="n">
        <f aca="false">INT((A58-1)/12)+1</f>
        <v>5</v>
      </c>
      <c r="C58" s="15" t="n">
        <f aca="false">MIN(Inputs!$C$4+B58-1,99)</f>
        <v>78</v>
      </c>
      <c r="D58" s="55" t="n">
        <f aca="false">Inputs!$C$32</f>
        <v>0.1</v>
      </c>
      <c r="E58" s="15" t="n">
        <f aca="false">R57</f>
        <v>0</v>
      </c>
      <c r="F58" s="56" t="n">
        <f aca="false">Q57</f>
        <v>146785.299735704</v>
      </c>
      <c r="G58" s="56" t="n">
        <f aca="false">IF(AND(MOD(A58-1,12)=0,B58&lt;=Inputs!$C$7,E58=0),Inputs!$C$6,0)</f>
        <v>0</v>
      </c>
      <c r="H58" s="56" t="n">
        <f aca="false">IF(B58=1,G58*Inputs!$C$9,0)</f>
        <v>0</v>
      </c>
      <c r="I58" s="56" t="n">
        <f aca="false">I57+G58</f>
        <v>120000</v>
      </c>
      <c r="J58" s="56" t="n">
        <f aca="false">(F58+G58+H58)*((1+D58)^(1/12)-1)</f>
        <v>1170.48659299123</v>
      </c>
      <c r="K58" s="56" t="n">
        <f aca="false">(F58+G58+H58+J58)*(Inputs!$C$14+IF(B58&lt;=10,Inputs!$C$12,Inputs!$C$13))/12</f>
        <v>308.241221518114</v>
      </c>
      <c r="L58" s="56" t="n">
        <f aca="false">IF(OR(E58=1,A58&lt;=Inputs!$C$15),0,MAX(Inputs!$C$8*I58-(F58+G58+H58+J58-K58),0))</f>
        <v>0</v>
      </c>
      <c r="M58" s="56" t="n">
        <f aca="false">L58*INDEX(Rates!$B$2:$C$101,C58+1,IF(Inputs!$C$5="Male",1,2))/1000/12*Inputs!$C$16</f>
        <v>0</v>
      </c>
      <c r="N58" s="56" t="n">
        <f aca="false">IF($V$1=1,MAX(F58+G58+H58+J58-K58-M58,0)*Inputs!$C$22/12,0)</f>
        <v>0</v>
      </c>
      <c r="O58" s="56" t="n">
        <f aca="false">IF(AND(MOD(A58,12)=0,B58&gt;=Inputs!$C$18),MAX(F58+G58+H58+J58-K58-M58-N58,0)*Inputs!$C$17,0)</f>
        <v>0</v>
      </c>
      <c r="P58" s="56" t="n">
        <f aca="false">F58+G58+H58+J58-K58-M58-N58+O58</f>
        <v>147647.545107177</v>
      </c>
      <c r="Q58" s="56" t="n">
        <f aca="false">IF(OR(E58=1,P58&lt;=0),0,P58)</f>
        <v>147647.545107177</v>
      </c>
      <c r="R58" s="15" t="n">
        <f aca="false">IF(OR(E58=1,AND(P58&lt;=0,I58&gt;0)),1,0)</f>
        <v>0</v>
      </c>
      <c r="S58" s="15" t="n">
        <f aca="false">IF(L58&gt;0,1,0)</f>
        <v>0</v>
      </c>
    </row>
    <row r="59" customFormat="false" ht="15" hidden="false" customHeight="false" outlineLevel="0" collapsed="false">
      <c r="A59" s="15" t="n">
        <v>58</v>
      </c>
      <c r="B59" s="15" t="n">
        <f aca="false">INT((A59-1)/12)+1</f>
        <v>5</v>
      </c>
      <c r="C59" s="15" t="n">
        <f aca="false">MIN(Inputs!$C$4+B59-1,99)</f>
        <v>78</v>
      </c>
      <c r="D59" s="55" t="n">
        <f aca="false">Inputs!$C$32</f>
        <v>0.1</v>
      </c>
      <c r="E59" s="15" t="n">
        <f aca="false">R58</f>
        <v>0</v>
      </c>
      <c r="F59" s="56" t="n">
        <f aca="false">Q58</f>
        <v>147647.545107177</v>
      </c>
      <c r="G59" s="56" t="n">
        <f aca="false">IF(AND(MOD(A59-1,12)=0,B59&lt;=Inputs!$C$7,E59=0),Inputs!$C$6,0)</f>
        <v>0</v>
      </c>
      <c r="H59" s="56" t="n">
        <f aca="false">IF(B59=1,G59*Inputs!$C$9,0)</f>
        <v>0</v>
      </c>
      <c r="I59" s="56" t="n">
        <f aca="false">I58+G59</f>
        <v>120000</v>
      </c>
      <c r="J59" s="56" t="n">
        <f aca="false">(F59+G59+H59)*((1+D59)^(1/12)-1)</f>
        <v>1177.36225866753</v>
      </c>
      <c r="K59" s="56" t="n">
        <f aca="false">(F59+G59+H59+J59)*(Inputs!$C$14+IF(B59&lt;=10,Inputs!$C$12,Inputs!$C$13))/12</f>
        <v>310.051890345509</v>
      </c>
      <c r="L59" s="56" t="n">
        <f aca="false">IF(OR(E59=1,A59&lt;=Inputs!$C$15),0,MAX(Inputs!$C$8*I59-(F59+G59+H59+J59-K59),0))</f>
        <v>0</v>
      </c>
      <c r="M59" s="56" t="n">
        <f aca="false">L59*INDEX(Rates!$B$2:$C$101,C59+1,IF(Inputs!$C$5="Male",1,2))/1000/12*Inputs!$C$16</f>
        <v>0</v>
      </c>
      <c r="N59" s="56" t="n">
        <f aca="false">IF($V$1=1,MAX(F59+G59+H59+J59-K59-M59,0)*Inputs!$C$22/12,0)</f>
        <v>0</v>
      </c>
      <c r="O59" s="56" t="n">
        <f aca="false">IF(AND(MOD(A59,12)=0,B59&gt;=Inputs!$C$18),MAX(F59+G59+H59+J59-K59-M59-N59,0)*Inputs!$C$17,0)</f>
        <v>0</v>
      </c>
      <c r="P59" s="56" t="n">
        <f aca="false">F59+G59+H59+J59-K59-M59-N59+O59</f>
        <v>148514.855475499</v>
      </c>
      <c r="Q59" s="56" t="n">
        <f aca="false">IF(OR(E59=1,P59&lt;=0),0,P59)</f>
        <v>148514.855475499</v>
      </c>
      <c r="R59" s="15" t="n">
        <f aca="false">IF(OR(E59=1,AND(P59&lt;=0,I59&gt;0)),1,0)</f>
        <v>0</v>
      </c>
      <c r="S59" s="15" t="n">
        <f aca="false">IF(L59&gt;0,1,0)</f>
        <v>0</v>
      </c>
    </row>
    <row r="60" customFormat="false" ht="15" hidden="false" customHeight="false" outlineLevel="0" collapsed="false">
      <c r="A60" s="15" t="n">
        <v>59</v>
      </c>
      <c r="B60" s="15" t="n">
        <f aca="false">INT((A60-1)/12)+1</f>
        <v>5</v>
      </c>
      <c r="C60" s="15" t="n">
        <f aca="false">MIN(Inputs!$C$4+B60-1,99)</f>
        <v>78</v>
      </c>
      <c r="D60" s="55" t="n">
        <f aca="false">Inputs!$C$32</f>
        <v>0.1</v>
      </c>
      <c r="E60" s="15" t="n">
        <f aca="false">R59</f>
        <v>0</v>
      </c>
      <c r="F60" s="56" t="n">
        <f aca="false">Q59</f>
        <v>148514.855475499</v>
      </c>
      <c r="G60" s="56" t="n">
        <f aca="false">IF(AND(MOD(A60-1,12)=0,B60&lt;=Inputs!$C$7,E60=0),Inputs!$C$6,0)</f>
        <v>0</v>
      </c>
      <c r="H60" s="56" t="n">
        <f aca="false">IF(B60=1,G60*Inputs!$C$9,0)</f>
        <v>0</v>
      </c>
      <c r="I60" s="56" t="n">
        <f aca="false">I59+G60</f>
        <v>120000</v>
      </c>
      <c r="J60" s="56" t="n">
        <f aca="false">(F60+G60+H60)*((1+D60)^(1/12)-1)</f>
        <v>1184.27831333997</v>
      </c>
      <c r="K60" s="56" t="n">
        <f aca="false">(F60+G60+H60+J60)*(Inputs!$C$14+IF(B60&lt;=10,Inputs!$C$12,Inputs!$C$13))/12</f>
        <v>311.873195393414</v>
      </c>
      <c r="L60" s="56" t="n">
        <f aca="false">IF(OR(E60=1,A60&lt;=Inputs!$C$15),0,MAX(Inputs!$C$8*I60-(F60+G60+H60+J60-K60),0))</f>
        <v>0</v>
      </c>
      <c r="M60" s="56" t="n">
        <f aca="false">L60*INDEX(Rates!$B$2:$C$101,C60+1,IF(Inputs!$C$5="Male",1,2))/1000/12*Inputs!$C$16</f>
        <v>0</v>
      </c>
      <c r="N60" s="56" t="n">
        <f aca="false">IF($V$1=1,MAX(F60+G60+H60+J60-K60-M60,0)*Inputs!$C$22/12,0)</f>
        <v>0</v>
      </c>
      <c r="O60" s="56" t="n">
        <f aca="false">IF(AND(MOD(A60,12)=0,B60&gt;=Inputs!$C$18),MAX(F60+G60+H60+J60-K60-M60-N60,0)*Inputs!$C$17,0)</f>
        <v>0</v>
      </c>
      <c r="P60" s="56" t="n">
        <f aca="false">F60+G60+H60+J60-K60-M60-N60+O60</f>
        <v>149387.260593445</v>
      </c>
      <c r="Q60" s="56" t="n">
        <f aca="false">IF(OR(E60=1,P60&lt;=0),0,P60)</f>
        <v>149387.260593445</v>
      </c>
      <c r="R60" s="15" t="n">
        <f aca="false">IF(OR(E60=1,AND(P60&lt;=0,I60&gt;0)),1,0)</f>
        <v>0</v>
      </c>
      <c r="S60" s="15" t="n">
        <f aca="false">IF(L60&gt;0,1,0)</f>
        <v>0</v>
      </c>
    </row>
    <row r="61" customFormat="false" ht="15" hidden="false" customHeight="false" outlineLevel="0" collapsed="false">
      <c r="A61" s="15" t="n">
        <v>60</v>
      </c>
      <c r="B61" s="15" t="n">
        <f aca="false">INT((A61-1)/12)+1</f>
        <v>5</v>
      </c>
      <c r="C61" s="15" t="n">
        <f aca="false">MIN(Inputs!$C$4+B61-1,99)</f>
        <v>78</v>
      </c>
      <c r="D61" s="55" t="n">
        <f aca="false">Inputs!$C$32</f>
        <v>0.1</v>
      </c>
      <c r="E61" s="15" t="n">
        <f aca="false">R60</f>
        <v>0</v>
      </c>
      <c r="F61" s="56" t="n">
        <f aca="false">Q60</f>
        <v>149387.260593445</v>
      </c>
      <c r="G61" s="56" t="n">
        <f aca="false">IF(AND(MOD(A61-1,12)=0,B61&lt;=Inputs!$C$7,E61=0),Inputs!$C$6,0)</f>
        <v>0</v>
      </c>
      <c r="H61" s="56" t="n">
        <f aca="false">IF(B61=1,G61*Inputs!$C$9,0)</f>
        <v>0</v>
      </c>
      <c r="I61" s="56" t="n">
        <f aca="false">I60+G61</f>
        <v>120000</v>
      </c>
      <c r="J61" s="56" t="n">
        <f aca="false">(F61+G61+H61)*((1+D61)^(1/12)-1)</f>
        <v>1191.23499426137</v>
      </c>
      <c r="K61" s="56" t="n">
        <f aca="false">(F61+G61+H61+J61)*(Inputs!$C$14+IF(B61&lt;=10,Inputs!$C$12,Inputs!$C$13))/12</f>
        <v>313.705199141055</v>
      </c>
      <c r="L61" s="56" t="n">
        <f aca="false">IF(OR(E61=1,A61&lt;=Inputs!$C$15),0,MAX(Inputs!$C$8*I61-(F61+G61+H61+J61-K61),0))</f>
        <v>0</v>
      </c>
      <c r="M61" s="56" t="n">
        <f aca="false">L61*INDEX(Rates!$B$2:$C$101,C61+1,IF(Inputs!$C$5="Male",1,2))/1000/12*Inputs!$C$16</f>
        <v>0</v>
      </c>
      <c r="N61" s="56" t="n">
        <f aca="false">IF($V$1=1,MAX(F61+G61+H61+J61-K61-M61,0)*Inputs!$C$22/12,0)</f>
        <v>0</v>
      </c>
      <c r="O61" s="56" t="n">
        <f aca="false">IF(AND(MOD(A61,12)=0,B61&gt;=Inputs!$C$18),MAX(F61+G61+H61+J61-K61-M61-N61,0)*Inputs!$C$17,0)</f>
        <v>0</v>
      </c>
      <c r="P61" s="56" t="n">
        <f aca="false">F61+G61+H61+J61-K61-M61-N61+O61</f>
        <v>150264.790388566</v>
      </c>
      <c r="Q61" s="56" t="n">
        <f aca="false">IF(OR(E61=1,P61&lt;=0),0,P61)</f>
        <v>150264.790388566</v>
      </c>
      <c r="R61" s="15" t="n">
        <f aca="false">IF(OR(E61=1,AND(P61&lt;=0,I61&gt;0)),1,0)</f>
        <v>0</v>
      </c>
      <c r="S61" s="15" t="n">
        <f aca="false">IF(L61&gt;0,1,0)</f>
        <v>0</v>
      </c>
    </row>
    <row r="62" customFormat="false" ht="15" hidden="false" customHeight="false" outlineLevel="0" collapsed="false">
      <c r="A62" s="15" t="n">
        <v>61</v>
      </c>
      <c r="B62" s="15" t="n">
        <f aca="false">INT((A62-1)/12)+1</f>
        <v>6</v>
      </c>
      <c r="C62" s="15" t="n">
        <f aca="false">MIN(Inputs!$C$4+B62-1,99)</f>
        <v>79</v>
      </c>
      <c r="D62" s="55" t="n">
        <f aca="false">Inputs!$C$32</f>
        <v>0.1</v>
      </c>
      <c r="E62" s="15" t="n">
        <f aca="false">R61</f>
        <v>0</v>
      </c>
      <c r="F62" s="56" t="n">
        <f aca="false">Q61</f>
        <v>150264.790388566</v>
      </c>
      <c r="G62" s="56" t="n">
        <f aca="false">IF(AND(MOD(A62-1,12)=0,B62&lt;=Inputs!$C$7,E62=0),Inputs!$C$6,0)</f>
        <v>0</v>
      </c>
      <c r="H62" s="56" t="n">
        <f aca="false">IF(B62=1,G62*Inputs!$C$9,0)</f>
        <v>0</v>
      </c>
      <c r="I62" s="56" t="n">
        <f aca="false">I61+G62</f>
        <v>120000</v>
      </c>
      <c r="J62" s="56" t="n">
        <f aca="false">(F62+G62+H62)*((1+D62)^(1/12)-1)</f>
        <v>1198.23254007821</v>
      </c>
      <c r="K62" s="56" t="n">
        <f aca="false">(F62+G62+H62+J62)*(Inputs!$C$14+IF(B62&lt;=10,Inputs!$C$12,Inputs!$C$13))/12</f>
        <v>315.547964434674</v>
      </c>
      <c r="L62" s="56" t="n">
        <f aca="false">IF(OR(E62=1,A62&lt;=Inputs!$C$15),0,MAX(Inputs!$C$8*I62-(F62+G62+H62+J62-K62),0))</f>
        <v>0</v>
      </c>
      <c r="M62" s="56" t="n">
        <f aca="false">L62*INDEX(Rates!$B$2:$C$101,C62+1,IF(Inputs!$C$5="Male",1,2))/1000/12*Inputs!$C$16</f>
        <v>0</v>
      </c>
      <c r="N62" s="56" t="n">
        <f aca="false">IF($V$1=1,MAX(F62+G62+H62+J62-K62-M62,0)*Inputs!$C$22/12,0)</f>
        <v>0</v>
      </c>
      <c r="O62" s="56" t="n">
        <f aca="false">IF(AND(MOD(A62,12)=0,B62&gt;=Inputs!$C$18),MAX(F62+G62+H62+J62-K62-M62-N62,0)*Inputs!$C$17,0)</f>
        <v>0</v>
      </c>
      <c r="P62" s="56" t="n">
        <f aca="false">F62+G62+H62+J62-K62-M62-N62+O62</f>
        <v>151147.474964209</v>
      </c>
      <c r="Q62" s="56" t="n">
        <f aca="false">IF(OR(E62=1,P62&lt;=0),0,P62)</f>
        <v>151147.474964209</v>
      </c>
      <c r="R62" s="15" t="n">
        <f aca="false">IF(OR(E62=1,AND(P62&lt;=0,I62&gt;0)),1,0)</f>
        <v>0</v>
      </c>
      <c r="S62" s="15" t="n">
        <f aca="false">IF(L62&gt;0,1,0)</f>
        <v>0</v>
      </c>
    </row>
    <row r="63" customFormat="false" ht="15" hidden="false" customHeight="false" outlineLevel="0" collapsed="false">
      <c r="A63" s="15" t="n">
        <v>62</v>
      </c>
      <c r="B63" s="15" t="n">
        <f aca="false">INT((A63-1)/12)+1</f>
        <v>6</v>
      </c>
      <c r="C63" s="15" t="n">
        <f aca="false">MIN(Inputs!$C$4+B63-1,99)</f>
        <v>79</v>
      </c>
      <c r="D63" s="55" t="n">
        <f aca="false">Inputs!$C$32</f>
        <v>0.1</v>
      </c>
      <c r="E63" s="15" t="n">
        <f aca="false">R62</f>
        <v>0</v>
      </c>
      <c r="F63" s="56" t="n">
        <f aca="false">Q62</f>
        <v>151147.474964209</v>
      </c>
      <c r="G63" s="56" t="n">
        <f aca="false">IF(AND(MOD(A63-1,12)=0,B63&lt;=Inputs!$C$7,E63=0),Inputs!$C$6,0)</f>
        <v>0</v>
      </c>
      <c r="H63" s="56" t="n">
        <f aca="false">IF(B63=1,G63*Inputs!$C$9,0)</f>
        <v>0</v>
      </c>
      <c r="I63" s="56" t="n">
        <f aca="false">I62+G63</f>
        <v>120000</v>
      </c>
      <c r="J63" s="56" t="n">
        <f aca="false">(F63+G63+H63)*((1+D63)^(1/12)-1)</f>
        <v>1205.27119083882</v>
      </c>
      <c r="K63" s="56" t="n">
        <f aca="false">(F63+G63+H63+J63)*(Inputs!$C$14+IF(B63&lt;=10,Inputs!$C$12,Inputs!$C$13))/12</f>
        <v>317.401554489683</v>
      </c>
      <c r="L63" s="56" t="n">
        <f aca="false">IF(OR(E63=1,A63&lt;=Inputs!$C$15),0,MAX(Inputs!$C$8*I63-(F63+G63+H63+J63-K63),0))</f>
        <v>0</v>
      </c>
      <c r="M63" s="56" t="n">
        <f aca="false">L63*INDEX(Rates!$B$2:$C$101,C63+1,IF(Inputs!$C$5="Male",1,2))/1000/12*Inputs!$C$16</f>
        <v>0</v>
      </c>
      <c r="N63" s="56" t="n">
        <f aca="false">IF($V$1=1,MAX(F63+G63+H63+J63-K63-M63,0)*Inputs!$C$22/12,0)</f>
        <v>0</v>
      </c>
      <c r="O63" s="56" t="n">
        <f aca="false">IF(AND(MOD(A63,12)=0,B63&gt;=Inputs!$C$18),MAX(F63+G63+H63+J63-K63-M63-N63,0)*Inputs!$C$17,0)</f>
        <v>0</v>
      </c>
      <c r="P63" s="56" t="n">
        <f aca="false">F63+G63+H63+J63-K63-M63-N63+O63</f>
        <v>152035.344600558</v>
      </c>
      <c r="Q63" s="56" t="n">
        <f aca="false">IF(OR(E63=1,P63&lt;=0),0,P63)</f>
        <v>152035.344600558</v>
      </c>
      <c r="R63" s="15" t="n">
        <f aca="false">IF(OR(E63=1,AND(P63&lt;=0,I63&gt;0)),1,0)</f>
        <v>0</v>
      </c>
      <c r="S63" s="15" t="n">
        <f aca="false">IF(L63&gt;0,1,0)</f>
        <v>0</v>
      </c>
    </row>
    <row r="64" customFormat="false" ht="15" hidden="false" customHeight="false" outlineLevel="0" collapsed="false">
      <c r="A64" s="15" t="n">
        <v>63</v>
      </c>
      <c r="B64" s="15" t="n">
        <f aca="false">INT((A64-1)/12)+1</f>
        <v>6</v>
      </c>
      <c r="C64" s="15" t="n">
        <f aca="false">MIN(Inputs!$C$4+B64-1,99)</f>
        <v>79</v>
      </c>
      <c r="D64" s="55" t="n">
        <f aca="false">Inputs!$C$32</f>
        <v>0.1</v>
      </c>
      <c r="E64" s="15" t="n">
        <f aca="false">R63</f>
        <v>0</v>
      </c>
      <c r="F64" s="56" t="n">
        <f aca="false">Q63</f>
        <v>152035.344600558</v>
      </c>
      <c r="G64" s="56" t="n">
        <f aca="false">IF(AND(MOD(A64-1,12)=0,B64&lt;=Inputs!$C$7,E64=0),Inputs!$C$6,0)</f>
        <v>0</v>
      </c>
      <c r="H64" s="56" t="n">
        <f aca="false">IF(B64=1,G64*Inputs!$C$9,0)</f>
        <v>0</v>
      </c>
      <c r="I64" s="56" t="n">
        <f aca="false">I63+G64</f>
        <v>120000</v>
      </c>
      <c r="J64" s="56" t="n">
        <f aca="false">(F64+G64+H64)*((1+D64)^(1/12)-1)</f>
        <v>1212.35118800163</v>
      </c>
      <c r="K64" s="56" t="n">
        <f aca="false">(F64+G64+H64+J64)*(Inputs!$C$14+IF(B64&lt;=10,Inputs!$C$12,Inputs!$C$13))/12</f>
        <v>319.266032892833</v>
      </c>
      <c r="L64" s="56" t="n">
        <f aca="false">IF(OR(E64=1,A64&lt;=Inputs!$C$15),0,MAX(Inputs!$C$8*I64-(F64+G64+H64+J64-K64),0))</f>
        <v>0</v>
      </c>
      <c r="M64" s="56" t="n">
        <f aca="false">L64*INDEX(Rates!$B$2:$C$101,C64+1,IF(Inputs!$C$5="Male",1,2))/1000/12*Inputs!$C$16</f>
        <v>0</v>
      </c>
      <c r="N64" s="56" t="n">
        <f aca="false">IF($V$1=1,MAX(F64+G64+H64+J64-K64-M64,0)*Inputs!$C$22/12,0)</f>
        <v>0</v>
      </c>
      <c r="O64" s="56" t="n">
        <f aca="false">IF(AND(MOD(A64,12)=0,B64&gt;=Inputs!$C$18),MAX(F64+G64+H64+J64-K64-M64-N64,0)*Inputs!$C$17,0)</f>
        <v>0</v>
      </c>
      <c r="P64" s="56" t="n">
        <f aca="false">F64+G64+H64+J64-K64-M64-N64+O64</f>
        <v>152928.429755667</v>
      </c>
      <c r="Q64" s="56" t="n">
        <f aca="false">IF(OR(E64=1,P64&lt;=0),0,P64)</f>
        <v>152928.429755667</v>
      </c>
      <c r="R64" s="15" t="n">
        <f aca="false">IF(OR(E64=1,AND(P64&lt;=0,I64&gt;0)),1,0)</f>
        <v>0</v>
      </c>
      <c r="S64" s="15" t="n">
        <f aca="false">IF(L64&gt;0,1,0)</f>
        <v>0</v>
      </c>
    </row>
    <row r="65" customFormat="false" ht="15" hidden="false" customHeight="false" outlineLevel="0" collapsed="false">
      <c r="A65" s="15" t="n">
        <v>64</v>
      </c>
      <c r="B65" s="15" t="n">
        <f aca="false">INT((A65-1)/12)+1</f>
        <v>6</v>
      </c>
      <c r="C65" s="15" t="n">
        <f aca="false">MIN(Inputs!$C$4+B65-1,99)</f>
        <v>79</v>
      </c>
      <c r="D65" s="55" t="n">
        <f aca="false">Inputs!$C$32</f>
        <v>0.1</v>
      </c>
      <c r="E65" s="15" t="n">
        <f aca="false">R64</f>
        <v>0</v>
      </c>
      <c r="F65" s="56" t="n">
        <f aca="false">Q64</f>
        <v>152928.429755667</v>
      </c>
      <c r="G65" s="56" t="n">
        <f aca="false">IF(AND(MOD(A65-1,12)=0,B65&lt;=Inputs!$C$7,E65=0),Inputs!$C$6,0)</f>
        <v>0</v>
      </c>
      <c r="H65" s="56" t="n">
        <f aca="false">IF(B65=1,G65*Inputs!$C$9,0)</f>
        <v>0</v>
      </c>
      <c r="I65" s="56" t="n">
        <f aca="false">I64+G65</f>
        <v>120000</v>
      </c>
      <c r="J65" s="56" t="n">
        <f aca="false">(F65+G65+H65)*((1+D65)^(1/12)-1)</f>
        <v>1219.47277444343</v>
      </c>
      <c r="K65" s="56" t="n">
        <f aca="false">(F65+G65+H65+J65)*(Inputs!$C$14+IF(B65&lt;=10,Inputs!$C$12,Inputs!$C$13))/12</f>
        <v>321.141463604397</v>
      </c>
      <c r="L65" s="56" t="n">
        <f aca="false">IF(OR(E65=1,A65&lt;=Inputs!$C$15),0,MAX(Inputs!$C$8*I65-(F65+G65+H65+J65-K65),0))</f>
        <v>0</v>
      </c>
      <c r="M65" s="56" t="n">
        <f aca="false">L65*INDEX(Rates!$B$2:$C$101,C65+1,IF(Inputs!$C$5="Male",1,2))/1000/12*Inputs!$C$16</f>
        <v>0</v>
      </c>
      <c r="N65" s="56" t="n">
        <f aca="false">IF($V$1=1,MAX(F65+G65+H65+J65-K65-M65,0)*Inputs!$C$22/12,0)</f>
        <v>0</v>
      </c>
      <c r="O65" s="56" t="n">
        <f aca="false">IF(AND(MOD(A65,12)=0,B65&gt;=Inputs!$C$18),MAX(F65+G65+H65+J65-K65-M65-N65,0)*Inputs!$C$17,0)</f>
        <v>0</v>
      </c>
      <c r="P65" s="56" t="n">
        <f aca="false">F65+G65+H65+J65-K65-M65-N65+O65</f>
        <v>153826.761066506</v>
      </c>
      <c r="Q65" s="56" t="n">
        <f aca="false">IF(OR(E65=1,P65&lt;=0),0,P65)</f>
        <v>153826.761066506</v>
      </c>
      <c r="R65" s="15" t="n">
        <f aca="false">IF(OR(E65=1,AND(P65&lt;=0,I65&gt;0)),1,0)</f>
        <v>0</v>
      </c>
      <c r="S65" s="15" t="n">
        <f aca="false">IF(L65&gt;0,1,0)</f>
        <v>0</v>
      </c>
    </row>
    <row r="66" customFormat="false" ht="15" hidden="false" customHeight="false" outlineLevel="0" collapsed="false">
      <c r="A66" s="15" t="n">
        <v>65</v>
      </c>
      <c r="B66" s="15" t="n">
        <f aca="false">INT((A66-1)/12)+1</f>
        <v>6</v>
      </c>
      <c r="C66" s="15" t="n">
        <f aca="false">MIN(Inputs!$C$4+B66-1,99)</f>
        <v>79</v>
      </c>
      <c r="D66" s="55" t="n">
        <f aca="false">Inputs!$C$32</f>
        <v>0.1</v>
      </c>
      <c r="E66" s="15" t="n">
        <f aca="false">R65</f>
        <v>0</v>
      </c>
      <c r="F66" s="56" t="n">
        <f aca="false">Q65</f>
        <v>153826.761066506</v>
      </c>
      <c r="G66" s="56" t="n">
        <f aca="false">IF(AND(MOD(A66-1,12)=0,B66&lt;=Inputs!$C$7,E66=0),Inputs!$C$6,0)</f>
        <v>0</v>
      </c>
      <c r="H66" s="56" t="n">
        <f aca="false">IF(B66=1,G66*Inputs!$C$9,0)</f>
        <v>0</v>
      </c>
      <c r="I66" s="56" t="n">
        <f aca="false">I65+G66</f>
        <v>120000</v>
      </c>
      <c r="J66" s="56" t="n">
        <f aca="false">(F66+G66+H66)*((1+D66)^(1/12)-1)</f>
        <v>1226.63619446775</v>
      </c>
      <c r="K66" s="56" t="n">
        <f aca="false">(F66+G66+H66+J66)*(Inputs!$C$14+IF(B66&lt;=10,Inputs!$C$12,Inputs!$C$13))/12</f>
        <v>323.027910960362</v>
      </c>
      <c r="L66" s="56" t="n">
        <f aca="false">IF(OR(E66=1,A66&lt;=Inputs!$C$15),0,MAX(Inputs!$C$8*I66-(F66+G66+H66+J66-K66),0))</f>
        <v>0</v>
      </c>
      <c r="M66" s="56" t="n">
        <f aca="false">L66*INDEX(Rates!$B$2:$C$101,C66+1,IF(Inputs!$C$5="Male",1,2))/1000/12*Inputs!$C$16</f>
        <v>0</v>
      </c>
      <c r="N66" s="56" t="n">
        <f aca="false">IF($V$1=1,MAX(F66+G66+H66+J66-K66-M66,0)*Inputs!$C$22/12,0)</f>
        <v>0</v>
      </c>
      <c r="O66" s="56" t="n">
        <f aca="false">IF(AND(MOD(A66,12)=0,B66&gt;=Inputs!$C$18),MAX(F66+G66+H66+J66-K66-M66-N66,0)*Inputs!$C$17,0)</f>
        <v>0</v>
      </c>
      <c r="P66" s="56" t="n">
        <f aca="false">F66+G66+H66+J66-K66-M66-N66+O66</f>
        <v>154730.369350013</v>
      </c>
      <c r="Q66" s="56" t="n">
        <f aca="false">IF(OR(E66=1,P66&lt;=0),0,P66)</f>
        <v>154730.369350013</v>
      </c>
      <c r="R66" s="15" t="n">
        <f aca="false">IF(OR(E66=1,AND(P66&lt;=0,I66&gt;0)),1,0)</f>
        <v>0</v>
      </c>
      <c r="S66" s="15" t="n">
        <f aca="false">IF(L66&gt;0,1,0)</f>
        <v>0</v>
      </c>
    </row>
    <row r="67" customFormat="false" ht="15" hidden="false" customHeight="false" outlineLevel="0" collapsed="false">
      <c r="A67" s="15" t="n">
        <v>66</v>
      </c>
      <c r="B67" s="15" t="n">
        <f aca="false">INT((A67-1)/12)+1</f>
        <v>6</v>
      </c>
      <c r="C67" s="15" t="n">
        <f aca="false">MIN(Inputs!$C$4+B67-1,99)</f>
        <v>79</v>
      </c>
      <c r="D67" s="55" t="n">
        <f aca="false">Inputs!$C$32</f>
        <v>0.1</v>
      </c>
      <c r="E67" s="15" t="n">
        <f aca="false">R66</f>
        <v>0</v>
      </c>
      <c r="F67" s="56" t="n">
        <f aca="false">Q66</f>
        <v>154730.369350013</v>
      </c>
      <c r="G67" s="56" t="n">
        <f aca="false">IF(AND(MOD(A67-1,12)=0,B67&lt;=Inputs!$C$7,E67=0),Inputs!$C$6,0)</f>
        <v>0</v>
      </c>
      <c r="H67" s="56" t="n">
        <f aca="false">IF(B67=1,G67*Inputs!$C$9,0)</f>
        <v>0</v>
      </c>
      <c r="I67" s="56" t="n">
        <f aca="false">I66+G67</f>
        <v>120000</v>
      </c>
      <c r="J67" s="56" t="n">
        <f aca="false">(F67+G67+H67)*((1+D67)^(1/12)-1)</f>
        <v>1233.84169381315</v>
      </c>
      <c r="K67" s="56" t="n">
        <f aca="false">(F67+G67+H67+J67)*(Inputs!$C$14+IF(B67&lt;=10,Inputs!$C$12,Inputs!$C$13))/12</f>
        <v>324.925439674639</v>
      </c>
      <c r="L67" s="56" t="n">
        <f aca="false">IF(OR(E67=1,A67&lt;=Inputs!$C$15),0,MAX(Inputs!$C$8*I67-(F67+G67+H67+J67-K67),0))</f>
        <v>0</v>
      </c>
      <c r="M67" s="56" t="n">
        <f aca="false">L67*INDEX(Rates!$B$2:$C$101,C67+1,IF(Inputs!$C$5="Male",1,2))/1000/12*Inputs!$C$16</f>
        <v>0</v>
      </c>
      <c r="N67" s="56" t="n">
        <f aca="false">IF($V$1=1,MAX(F67+G67+H67+J67-K67-M67,0)*Inputs!$C$22/12,0)</f>
        <v>0</v>
      </c>
      <c r="O67" s="56" t="n">
        <f aca="false">IF(AND(MOD(A67,12)=0,B67&gt;=Inputs!$C$18),MAX(F67+G67+H67+J67-K67-M67-N67,0)*Inputs!$C$17,0)</f>
        <v>0</v>
      </c>
      <c r="P67" s="56" t="n">
        <f aca="false">F67+G67+H67+J67-K67-M67-N67+O67</f>
        <v>155639.285604152</v>
      </c>
      <c r="Q67" s="56" t="n">
        <f aca="false">IF(OR(E67=1,P67&lt;=0),0,P67)</f>
        <v>155639.285604152</v>
      </c>
      <c r="R67" s="15" t="n">
        <f aca="false">IF(OR(E67=1,AND(P67&lt;=0,I67&gt;0)),1,0)</f>
        <v>0</v>
      </c>
      <c r="S67" s="15" t="n">
        <f aca="false">IF(L67&gt;0,1,0)</f>
        <v>0</v>
      </c>
    </row>
    <row r="68" customFormat="false" ht="15" hidden="false" customHeight="false" outlineLevel="0" collapsed="false">
      <c r="A68" s="15" t="n">
        <v>67</v>
      </c>
      <c r="B68" s="15" t="n">
        <f aca="false">INT((A68-1)/12)+1</f>
        <v>6</v>
      </c>
      <c r="C68" s="15" t="n">
        <f aca="false">MIN(Inputs!$C$4+B68-1,99)</f>
        <v>79</v>
      </c>
      <c r="D68" s="55" t="n">
        <f aca="false">Inputs!$C$32</f>
        <v>0.1</v>
      </c>
      <c r="E68" s="15" t="n">
        <f aca="false">R67</f>
        <v>0</v>
      </c>
      <c r="F68" s="56" t="n">
        <f aca="false">Q67</f>
        <v>155639.285604152</v>
      </c>
      <c r="G68" s="56" t="n">
        <f aca="false">IF(AND(MOD(A68-1,12)=0,B68&lt;=Inputs!$C$7,E68=0),Inputs!$C$6,0)</f>
        <v>0</v>
      </c>
      <c r="H68" s="56" t="n">
        <f aca="false">IF(B68=1,G68*Inputs!$C$9,0)</f>
        <v>0</v>
      </c>
      <c r="I68" s="56" t="n">
        <f aca="false">I67+G68</f>
        <v>120000</v>
      </c>
      <c r="J68" s="56" t="n">
        <f aca="false">(F68+G68+H68)*((1+D68)^(1/12)-1)</f>
        <v>1241.08951966177</v>
      </c>
      <c r="K68" s="56" t="n">
        <f aca="false">(F68+G68+H68+J68)*(Inputs!$C$14+IF(B68&lt;=10,Inputs!$C$12,Inputs!$C$13))/12</f>
        <v>326.834114841278</v>
      </c>
      <c r="L68" s="56" t="n">
        <f aca="false">IF(OR(E68=1,A68&lt;=Inputs!$C$15),0,MAX(Inputs!$C$8*I68-(F68+G68+H68+J68-K68),0))</f>
        <v>0</v>
      </c>
      <c r="M68" s="56" t="n">
        <f aca="false">L68*INDEX(Rates!$B$2:$C$101,C68+1,IF(Inputs!$C$5="Male",1,2))/1000/12*Inputs!$C$16</f>
        <v>0</v>
      </c>
      <c r="N68" s="56" t="n">
        <f aca="false">IF($V$1=1,MAX(F68+G68+H68+J68-K68-M68,0)*Inputs!$C$22/12,0)</f>
        <v>0</v>
      </c>
      <c r="O68" s="56" t="n">
        <f aca="false">IF(AND(MOD(A68,12)=0,B68&gt;=Inputs!$C$18),MAX(F68+G68+H68+J68-K68-M68-N68,0)*Inputs!$C$17,0)</f>
        <v>0</v>
      </c>
      <c r="P68" s="56" t="n">
        <f aca="false">F68+G68+H68+J68-K68-M68-N68+O68</f>
        <v>156553.541008972</v>
      </c>
      <c r="Q68" s="56" t="n">
        <f aca="false">IF(OR(E68=1,P68&lt;=0),0,P68)</f>
        <v>156553.541008972</v>
      </c>
      <c r="R68" s="15" t="n">
        <f aca="false">IF(OR(E68=1,AND(P68&lt;=0,I68&gt;0)),1,0)</f>
        <v>0</v>
      </c>
      <c r="S68" s="15" t="n">
        <f aca="false">IF(L68&gt;0,1,0)</f>
        <v>0</v>
      </c>
    </row>
    <row r="69" customFormat="false" ht="15" hidden="false" customHeight="false" outlineLevel="0" collapsed="false">
      <c r="A69" s="15" t="n">
        <v>68</v>
      </c>
      <c r="B69" s="15" t="n">
        <f aca="false">INT((A69-1)/12)+1</f>
        <v>6</v>
      </c>
      <c r="C69" s="15" t="n">
        <f aca="false">MIN(Inputs!$C$4+B69-1,99)</f>
        <v>79</v>
      </c>
      <c r="D69" s="55" t="n">
        <f aca="false">Inputs!$C$32</f>
        <v>0.1</v>
      </c>
      <c r="E69" s="15" t="n">
        <f aca="false">R68</f>
        <v>0</v>
      </c>
      <c r="F69" s="56" t="n">
        <f aca="false">Q68</f>
        <v>156553.541008972</v>
      </c>
      <c r="G69" s="56" t="n">
        <f aca="false">IF(AND(MOD(A69-1,12)=0,B69&lt;=Inputs!$C$7,E69=0),Inputs!$C$6,0)</f>
        <v>0</v>
      </c>
      <c r="H69" s="56" t="n">
        <f aca="false">IF(B69=1,G69*Inputs!$C$9,0)</f>
        <v>0</v>
      </c>
      <c r="I69" s="56" t="n">
        <f aca="false">I68+G69</f>
        <v>120000</v>
      </c>
      <c r="J69" s="56" t="n">
        <f aca="false">(F69+G69+H69)*((1+D69)^(1/12)-1)</f>
        <v>1248.37992064769</v>
      </c>
      <c r="K69" s="56" t="n">
        <f aca="false">(F69+G69+H69+J69)*(Inputs!$C$14+IF(B69&lt;=10,Inputs!$C$12,Inputs!$C$13))/12</f>
        <v>328.754001936709</v>
      </c>
      <c r="L69" s="56" t="n">
        <f aca="false">IF(OR(E69=1,A69&lt;=Inputs!$C$15),0,MAX(Inputs!$C$8*I69-(F69+G69+H69+J69-K69),0))</f>
        <v>0</v>
      </c>
      <c r="M69" s="56" t="n">
        <f aca="false">L69*INDEX(Rates!$B$2:$C$101,C69+1,IF(Inputs!$C$5="Male",1,2))/1000/12*Inputs!$C$16</f>
        <v>0</v>
      </c>
      <c r="N69" s="56" t="n">
        <f aca="false">IF($V$1=1,MAX(F69+G69+H69+J69-K69-M69,0)*Inputs!$C$22/12,0)</f>
        <v>0</v>
      </c>
      <c r="O69" s="56" t="n">
        <f aca="false">IF(AND(MOD(A69,12)=0,B69&gt;=Inputs!$C$18),MAX(F69+G69+H69+J69-K69-M69-N69,0)*Inputs!$C$17,0)</f>
        <v>0</v>
      </c>
      <c r="P69" s="56" t="n">
        <f aca="false">F69+G69+H69+J69-K69-M69-N69+O69</f>
        <v>157473.166927683</v>
      </c>
      <c r="Q69" s="56" t="n">
        <f aca="false">IF(OR(E69=1,P69&lt;=0),0,P69)</f>
        <v>157473.166927683</v>
      </c>
      <c r="R69" s="15" t="n">
        <f aca="false">IF(OR(E69=1,AND(P69&lt;=0,I69&gt;0)),1,0)</f>
        <v>0</v>
      </c>
      <c r="S69" s="15" t="n">
        <f aca="false">IF(L69&gt;0,1,0)</f>
        <v>0</v>
      </c>
    </row>
    <row r="70" customFormat="false" ht="15" hidden="false" customHeight="false" outlineLevel="0" collapsed="false">
      <c r="A70" s="15" t="n">
        <v>69</v>
      </c>
      <c r="B70" s="15" t="n">
        <f aca="false">INT((A70-1)/12)+1</f>
        <v>6</v>
      </c>
      <c r="C70" s="15" t="n">
        <f aca="false">MIN(Inputs!$C$4+B70-1,99)</f>
        <v>79</v>
      </c>
      <c r="D70" s="55" t="n">
        <f aca="false">Inputs!$C$32</f>
        <v>0.1</v>
      </c>
      <c r="E70" s="15" t="n">
        <f aca="false">R69</f>
        <v>0</v>
      </c>
      <c r="F70" s="56" t="n">
        <f aca="false">Q69</f>
        <v>157473.166927683</v>
      </c>
      <c r="G70" s="56" t="n">
        <f aca="false">IF(AND(MOD(A70-1,12)=0,B70&lt;=Inputs!$C$7,E70=0),Inputs!$C$6,0)</f>
        <v>0</v>
      </c>
      <c r="H70" s="56" t="n">
        <f aca="false">IF(B70=1,G70*Inputs!$C$9,0)</f>
        <v>0</v>
      </c>
      <c r="I70" s="56" t="n">
        <f aca="false">I69+G70</f>
        <v>120000</v>
      </c>
      <c r="J70" s="56" t="n">
        <f aca="false">(F70+G70+H70)*((1+D70)^(1/12)-1)</f>
        <v>1255.71314686555</v>
      </c>
      <c r="K70" s="56" t="n">
        <f aca="false">(F70+G70+H70+J70)*(Inputs!$C$14+IF(B70&lt;=10,Inputs!$C$12,Inputs!$C$13))/12</f>
        <v>330.685166821977</v>
      </c>
      <c r="L70" s="56" t="n">
        <f aca="false">IF(OR(E70=1,A70&lt;=Inputs!$C$15),0,MAX(Inputs!$C$8*I70-(F70+G70+H70+J70-K70),0))</f>
        <v>0</v>
      </c>
      <c r="M70" s="56" t="n">
        <f aca="false">L70*INDEX(Rates!$B$2:$C$101,C70+1,IF(Inputs!$C$5="Male",1,2))/1000/12*Inputs!$C$16</f>
        <v>0</v>
      </c>
      <c r="N70" s="56" t="n">
        <f aca="false">IF($V$1=1,MAX(F70+G70+H70+J70-K70-M70,0)*Inputs!$C$22/12,0)</f>
        <v>0</v>
      </c>
      <c r="O70" s="56" t="n">
        <f aca="false">IF(AND(MOD(A70,12)=0,B70&gt;=Inputs!$C$18),MAX(F70+G70+H70+J70-K70-M70-N70,0)*Inputs!$C$17,0)</f>
        <v>0</v>
      </c>
      <c r="P70" s="56" t="n">
        <f aca="false">F70+G70+H70+J70-K70-M70-N70+O70</f>
        <v>158398.194907727</v>
      </c>
      <c r="Q70" s="56" t="n">
        <f aca="false">IF(OR(E70=1,P70&lt;=0),0,P70)</f>
        <v>158398.194907727</v>
      </c>
      <c r="R70" s="15" t="n">
        <f aca="false">IF(OR(E70=1,AND(P70&lt;=0,I70&gt;0)),1,0)</f>
        <v>0</v>
      </c>
      <c r="S70" s="15" t="n">
        <f aca="false">IF(L70&gt;0,1,0)</f>
        <v>0</v>
      </c>
    </row>
    <row r="71" customFormat="false" ht="15" hidden="false" customHeight="false" outlineLevel="0" collapsed="false">
      <c r="A71" s="15" t="n">
        <v>70</v>
      </c>
      <c r="B71" s="15" t="n">
        <f aca="false">INT((A71-1)/12)+1</f>
        <v>6</v>
      </c>
      <c r="C71" s="15" t="n">
        <f aca="false">MIN(Inputs!$C$4+B71-1,99)</f>
        <v>79</v>
      </c>
      <c r="D71" s="55" t="n">
        <f aca="false">Inputs!$C$32</f>
        <v>0.1</v>
      </c>
      <c r="E71" s="15" t="n">
        <f aca="false">R70</f>
        <v>0</v>
      </c>
      <c r="F71" s="56" t="n">
        <f aca="false">Q70</f>
        <v>158398.194907727</v>
      </c>
      <c r="G71" s="56" t="n">
        <f aca="false">IF(AND(MOD(A71-1,12)=0,B71&lt;=Inputs!$C$7,E71=0),Inputs!$C$6,0)</f>
        <v>0</v>
      </c>
      <c r="H71" s="56" t="n">
        <f aca="false">IF(B71=1,G71*Inputs!$C$9,0)</f>
        <v>0</v>
      </c>
      <c r="I71" s="56" t="n">
        <f aca="false">I70+G71</f>
        <v>120000</v>
      </c>
      <c r="J71" s="56" t="n">
        <f aca="false">(F71+G71+H71)*((1+D71)^(1/12)-1)</f>
        <v>1263.08944987908</v>
      </c>
      <c r="K71" s="56" t="n">
        <f aca="false">(F71+G71+H71+J71)*(Inputs!$C$14+IF(B71&lt;=10,Inputs!$C$12,Inputs!$C$13))/12</f>
        <v>332.627675745013</v>
      </c>
      <c r="L71" s="56" t="n">
        <f aca="false">IF(OR(E71=1,A71&lt;=Inputs!$C$15),0,MAX(Inputs!$C$8*I71-(F71+G71+H71+J71-K71),0))</f>
        <v>0</v>
      </c>
      <c r="M71" s="56" t="n">
        <f aca="false">L71*INDEX(Rates!$B$2:$C$101,C71+1,IF(Inputs!$C$5="Male",1,2))/1000/12*Inputs!$C$16</f>
        <v>0</v>
      </c>
      <c r="N71" s="56" t="n">
        <f aca="false">IF($V$1=1,MAX(F71+G71+H71+J71-K71-M71,0)*Inputs!$C$22/12,0)</f>
        <v>0</v>
      </c>
      <c r="O71" s="56" t="n">
        <f aca="false">IF(AND(MOD(A71,12)=0,B71&gt;=Inputs!$C$18),MAX(F71+G71+H71+J71-K71-M71-N71,0)*Inputs!$C$17,0)</f>
        <v>0</v>
      </c>
      <c r="P71" s="56" t="n">
        <f aca="false">F71+G71+H71+J71-K71-M71-N71+O71</f>
        <v>159328.656681861</v>
      </c>
      <c r="Q71" s="56" t="n">
        <f aca="false">IF(OR(E71=1,P71&lt;=0),0,P71)</f>
        <v>159328.656681861</v>
      </c>
      <c r="R71" s="15" t="n">
        <f aca="false">IF(OR(E71=1,AND(P71&lt;=0,I71&gt;0)),1,0)</f>
        <v>0</v>
      </c>
      <c r="S71" s="15" t="n">
        <f aca="false">IF(L71&gt;0,1,0)</f>
        <v>0</v>
      </c>
    </row>
    <row r="72" customFormat="false" ht="15" hidden="false" customHeight="false" outlineLevel="0" collapsed="false">
      <c r="A72" s="15" t="n">
        <v>71</v>
      </c>
      <c r="B72" s="15" t="n">
        <f aca="false">INT((A72-1)/12)+1</f>
        <v>6</v>
      </c>
      <c r="C72" s="15" t="n">
        <f aca="false">MIN(Inputs!$C$4+B72-1,99)</f>
        <v>79</v>
      </c>
      <c r="D72" s="55" t="n">
        <f aca="false">Inputs!$C$32</f>
        <v>0.1</v>
      </c>
      <c r="E72" s="15" t="n">
        <f aca="false">R71</f>
        <v>0</v>
      </c>
      <c r="F72" s="56" t="n">
        <f aca="false">Q71</f>
        <v>159328.656681861</v>
      </c>
      <c r="G72" s="56" t="n">
        <f aca="false">IF(AND(MOD(A72-1,12)=0,B72&lt;=Inputs!$C$7,E72=0),Inputs!$C$6,0)</f>
        <v>0</v>
      </c>
      <c r="H72" s="56" t="n">
        <f aca="false">IF(B72=1,G72*Inputs!$C$9,0)</f>
        <v>0</v>
      </c>
      <c r="I72" s="56" t="n">
        <f aca="false">I71+G72</f>
        <v>120000</v>
      </c>
      <c r="J72" s="56" t="n">
        <f aca="false">(F72+G72+H72)*((1+D72)^(1/12)-1)</f>
        <v>1270.50908272976</v>
      </c>
      <c r="K72" s="56" t="n">
        <f aca="false">(F72+G72+H72+J72)*(Inputs!$C$14+IF(B72&lt;=10,Inputs!$C$12,Inputs!$C$13))/12</f>
        <v>334.581595342897</v>
      </c>
      <c r="L72" s="56" t="n">
        <f aca="false">IF(OR(E72=1,A72&lt;=Inputs!$C$15),0,MAX(Inputs!$C$8*I72-(F72+G72+H72+J72-K72),0))</f>
        <v>0</v>
      </c>
      <c r="M72" s="56" t="n">
        <f aca="false">L72*INDEX(Rates!$B$2:$C$101,C72+1,IF(Inputs!$C$5="Male",1,2))/1000/12*Inputs!$C$16</f>
        <v>0</v>
      </c>
      <c r="N72" s="56" t="n">
        <f aca="false">IF($V$1=1,MAX(F72+G72+H72+J72-K72-M72,0)*Inputs!$C$22/12,0)</f>
        <v>0</v>
      </c>
      <c r="O72" s="56" t="n">
        <f aca="false">IF(AND(MOD(A72,12)=0,B72&gt;=Inputs!$C$18),MAX(F72+G72+H72+J72-K72-M72-N72,0)*Inputs!$C$17,0)</f>
        <v>0</v>
      </c>
      <c r="P72" s="56" t="n">
        <f aca="false">F72+G72+H72+J72-K72-M72-N72+O72</f>
        <v>160264.584169248</v>
      </c>
      <c r="Q72" s="56" t="n">
        <f aca="false">IF(OR(E72=1,P72&lt;=0),0,P72)</f>
        <v>160264.584169248</v>
      </c>
      <c r="R72" s="15" t="n">
        <f aca="false">IF(OR(E72=1,AND(P72&lt;=0,I72&gt;0)),1,0)</f>
        <v>0</v>
      </c>
      <c r="S72" s="15" t="n">
        <f aca="false">IF(L72&gt;0,1,0)</f>
        <v>0</v>
      </c>
    </row>
    <row r="73" customFormat="false" ht="15" hidden="false" customHeight="false" outlineLevel="0" collapsed="false">
      <c r="A73" s="15" t="n">
        <v>72</v>
      </c>
      <c r="B73" s="15" t="n">
        <f aca="false">INT((A73-1)/12)+1</f>
        <v>6</v>
      </c>
      <c r="C73" s="15" t="n">
        <f aca="false">MIN(Inputs!$C$4+B73-1,99)</f>
        <v>79</v>
      </c>
      <c r="D73" s="55" t="n">
        <f aca="false">Inputs!$C$32</f>
        <v>0.1</v>
      </c>
      <c r="E73" s="15" t="n">
        <f aca="false">R72</f>
        <v>0</v>
      </c>
      <c r="F73" s="56" t="n">
        <f aca="false">Q72</f>
        <v>160264.584169248</v>
      </c>
      <c r="G73" s="56" t="n">
        <f aca="false">IF(AND(MOD(A73-1,12)=0,B73&lt;=Inputs!$C$7,E73=0),Inputs!$C$6,0)</f>
        <v>0</v>
      </c>
      <c r="H73" s="56" t="n">
        <f aca="false">IF(B73=1,G73*Inputs!$C$9,0)</f>
        <v>0</v>
      </c>
      <c r="I73" s="56" t="n">
        <f aca="false">I72+G73</f>
        <v>120000</v>
      </c>
      <c r="J73" s="56" t="n">
        <f aca="false">(F73+G73+H73)*((1+D73)^(1/12)-1)</f>
        <v>1277.97229994545</v>
      </c>
      <c r="K73" s="56" t="n">
        <f aca="false">(F73+G73+H73+J73)*(Inputs!$C$14+IF(B73&lt;=10,Inputs!$C$12,Inputs!$C$13))/12</f>
        <v>336.546992644153</v>
      </c>
      <c r="L73" s="56" t="n">
        <f aca="false">IF(OR(E73=1,A73&lt;=Inputs!$C$15),0,MAX(Inputs!$C$8*I73-(F73+G73+H73+J73-K73),0))</f>
        <v>0</v>
      </c>
      <c r="M73" s="56" t="n">
        <f aca="false">L73*INDEX(Rates!$B$2:$C$101,C73+1,IF(Inputs!$C$5="Male",1,2))/1000/12*Inputs!$C$16</f>
        <v>0</v>
      </c>
      <c r="N73" s="56" t="n">
        <f aca="false">IF($V$1=1,MAX(F73+G73+H73+J73-K73-M73,0)*Inputs!$C$22/12,0)</f>
        <v>0</v>
      </c>
      <c r="O73" s="56" t="n">
        <f aca="false">IF(AND(MOD(A73,12)=0,B73&gt;=Inputs!$C$18),MAX(F73+G73+H73+J73-K73-M73-N73,0)*Inputs!$C$17,0)</f>
        <v>0</v>
      </c>
      <c r="P73" s="56" t="n">
        <f aca="false">F73+G73+H73+J73-K73-M73-N73+O73</f>
        <v>161206.009476549</v>
      </c>
      <c r="Q73" s="56" t="n">
        <f aca="false">IF(OR(E73=1,P73&lt;=0),0,P73)</f>
        <v>161206.009476549</v>
      </c>
      <c r="R73" s="15" t="n">
        <f aca="false">IF(OR(E73=1,AND(P73&lt;=0,I73&gt;0)),1,0)</f>
        <v>0</v>
      </c>
      <c r="S73" s="15" t="n">
        <f aca="false">IF(L73&gt;0,1,0)</f>
        <v>0</v>
      </c>
    </row>
    <row r="74" customFormat="false" ht="15" hidden="false" customHeight="false" outlineLevel="0" collapsed="false">
      <c r="A74" s="15" t="n">
        <v>73</v>
      </c>
      <c r="B74" s="15" t="n">
        <f aca="false">INT((A74-1)/12)+1</f>
        <v>7</v>
      </c>
      <c r="C74" s="15" t="n">
        <f aca="false">MIN(Inputs!$C$4+B74-1,99)</f>
        <v>80</v>
      </c>
      <c r="D74" s="55" t="n">
        <f aca="false">Inputs!$C$32</f>
        <v>0.1</v>
      </c>
      <c r="E74" s="15" t="n">
        <f aca="false">R73</f>
        <v>0</v>
      </c>
      <c r="F74" s="56" t="n">
        <f aca="false">Q73</f>
        <v>161206.009476549</v>
      </c>
      <c r="G74" s="56" t="n">
        <f aca="false">IF(AND(MOD(A74-1,12)=0,B74&lt;=Inputs!$C$7,E74=0),Inputs!$C$6,0)</f>
        <v>0</v>
      </c>
      <c r="H74" s="56" t="n">
        <f aca="false">IF(B74=1,G74*Inputs!$C$9,0)</f>
        <v>0</v>
      </c>
      <c r="I74" s="56" t="n">
        <f aca="false">I73+G74</f>
        <v>120000</v>
      </c>
      <c r="J74" s="56" t="n">
        <f aca="false">(F74+G74+H74)*((1+D74)^(1/12)-1)</f>
        <v>1285.47935754919</v>
      </c>
      <c r="K74" s="56" t="n">
        <f aca="false">(F74+G74+H74+J74)*(Inputs!$C$14+IF(B74&lt;=10,Inputs!$C$12,Inputs!$C$13))/12</f>
        <v>338.523935071038</v>
      </c>
      <c r="L74" s="56" t="n">
        <f aca="false">IF(OR(E74=1,A74&lt;=Inputs!$C$15),0,MAX(Inputs!$C$8*I74-(F74+G74+H74+J74-K74),0))</f>
        <v>0</v>
      </c>
      <c r="M74" s="56" t="n">
        <f aca="false">L74*INDEX(Rates!$B$2:$C$101,C74+1,IF(Inputs!$C$5="Male",1,2))/1000/12*Inputs!$C$16</f>
        <v>0</v>
      </c>
      <c r="N74" s="56" t="n">
        <f aca="false">IF($V$1=1,MAX(F74+G74+H74+J74-K74-M74,0)*Inputs!$C$22/12,0)</f>
        <v>0</v>
      </c>
      <c r="O74" s="56" t="n">
        <f aca="false">IF(AND(MOD(A74,12)=0,B74&gt;=Inputs!$C$18),MAX(F74+G74+H74+J74-K74-M74-N74,0)*Inputs!$C$17,0)</f>
        <v>0</v>
      </c>
      <c r="P74" s="56" t="n">
        <f aca="false">F74+G74+H74+J74-K74-M74-N74+O74</f>
        <v>162152.964899027</v>
      </c>
      <c r="Q74" s="56" t="n">
        <f aca="false">IF(OR(E74=1,P74&lt;=0),0,P74)</f>
        <v>162152.964899027</v>
      </c>
      <c r="R74" s="15" t="n">
        <f aca="false">IF(OR(E74=1,AND(P74&lt;=0,I74&gt;0)),1,0)</f>
        <v>0</v>
      </c>
      <c r="S74" s="15" t="n">
        <f aca="false">IF(L74&gt;0,1,0)</f>
        <v>0</v>
      </c>
    </row>
    <row r="75" customFormat="false" ht="15" hidden="false" customHeight="false" outlineLevel="0" collapsed="false">
      <c r="A75" s="15" t="n">
        <v>74</v>
      </c>
      <c r="B75" s="15" t="n">
        <f aca="false">INT((A75-1)/12)+1</f>
        <v>7</v>
      </c>
      <c r="C75" s="15" t="n">
        <f aca="false">MIN(Inputs!$C$4+B75-1,99)</f>
        <v>80</v>
      </c>
      <c r="D75" s="55" t="n">
        <f aca="false">Inputs!$C$32</f>
        <v>0.1</v>
      </c>
      <c r="E75" s="15" t="n">
        <f aca="false">R74</f>
        <v>0</v>
      </c>
      <c r="F75" s="56" t="n">
        <f aca="false">Q74</f>
        <v>162152.964899027</v>
      </c>
      <c r="G75" s="56" t="n">
        <f aca="false">IF(AND(MOD(A75-1,12)=0,B75&lt;=Inputs!$C$7,E75=0),Inputs!$C$6,0)</f>
        <v>0</v>
      </c>
      <c r="H75" s="56" t="n">
        <f aca="false">IF(B75=1,G75*Inputs!$C$9,0)</f>
        <v>0</v>
      </c>
      <c r="I75" s="56" t="n">
        <f aca="false">I74+G75</f>
        <v>120000</v>
      </c>
      <c r="J75" s="56" t="n">
        <f aca="false">(F75+G75+H75)*((1+D75)^(1/12)-1)</f>
        <v>1293.03051306795</v>
      </c>
      <c r="K75" s="56" t="n">
        <f aca="false">(F75+G75+H75+J75)*(Inputs!$C$14+IF(B75&lt;=10,Inputs!$C$12,Inputs!$C$13))/12</f>
        <v>340.512490441865</v>
      </c>
      <c r="L75" s="56" t="n">
        <f aca="false">IF(OR(E75=1,A75&lt;=Inputs!$C$15),0,MAX(Inputs!$C$8*I75-(F75+G75+H75+J75-K75),0))</f>
        <v>0</v>
      </c>
      <c r="M75" s="56" t="n">
        <f aca="false">L75*INDEX(Rates!$B$2:$C$101,C75+1,IF(Inputs!$C$5="Male",1,2))/1000/12*Inputs!$C$16</f>
        <v>0</v>
      </c>
      <c r="N75" s="56" t="n">
        <f aca="false">IF($V$1=1,MAX(F75+G75+H75+J75-K75-M75,0)*Inputs!$C$22/12,0)</f>
        <v>0</v>
      </c>
      <c r="O75" s="56" t="n">
        <f aca="false">IF(AND(MOD(A75,12)=0,B75&gt;=Inputs!$C$18),MAX(F75+G75+H75+J75-K75-M75-N75,0)*Inputs!$C$17,0)</f>
        <v>0</v>
      </c>
      <c r="P75" s="56" t="n">
        <f aca="false">F75+G75+H75+J75-K75-M75-N75+O75</f>
        <v>163105.482921653</v>
      </c>
      <c r="Q75" s="56" t="n">
        <f aca="false">IF(OR(E75=1,P75&lt;=0),0,P75)</f>
        <v>163105.482921653</v>
      </c>
      <c r="R75" s="15" t="n">
        <f aca="false">IF(OR(E75=1,AND(P75&lt;=0,I75&gt;0)),1,0)</f>
        <v>0</v>
      </c>
      <c r="S75" s="15" t="n">
        <f aca="false">IF(L75&gt;0,1,0)</f>
        <v>0</v>
      </c>
    </row>
    <row r="76" customFormat="false" ht="15" hidden="false" customHeight="false" outlineLevel="0" collapsed="false">
      <c r="A76" s="15" t="n">
        <v>75</v>
      </c>
      <c r="B76" s="15" t="n">
        <f aca="false">INT((A76-1)/12)+1</f>
        <v>7</v>
      </c>
      <c r="C76" s="15" t="n">
        <f aca="false">MIN(Inputs!$C$4+B76-1,99)</f>
        <v>80</v>
      </c>
      <c r="D76" s="55" t="n">
        <f aca="false">Inputs!$C$32</f>
        <v>0.1</v>
      </c>
      <c r="E76" s="15" t="n">
        <f aca="false">R75</f>
        <v>0</v>
      </c>
      <c r="F76" s="56" t="n">
        <f aca="false">Q75</f>
        <v>163105.482921653</v>
      </c>
      <c r="G76" s="56" t="n">
        <f aca="false">IF(AND(MOD(A76-1,12)=0,B76&lt;=Inputs!$C$7,E76=0),Inputs!$C$6,0)</f>
        <v>0</v>
      </c>
      <c r="H76" s="56" t="n">
        <f aca="false">IF(B76=1,G76*Inputs!$C$9,0)</f>
        <v>0</v>
      </c>
      <c r="I76" s="56" t="n">
        <f aca="false">I75+G76</f>
        <v>120000</v>
      </c>
      <c r="J76" s="56" t="n">
        <f aca="false">(F76+G76+H76)*((1+D76)^(1/12)-1)</f>
        <v>1300.62602554143</v>
      </c>
      <c r="K76" s="56" t="n">
        <f aca="false">(F76+G76+H76+J76)*(Inputs!$C$14+IF(B76&lt;=10,Inputs!$C$12,Inputs!$C$13))/12</f>
        <v>342.512726973322</v>
      </c>
      <c r="L76" s="56" t="n">
        <f aca="false">IF(OR(E76=1,A76&lt;=Inputs!$C$15),0,MAX(Inputs!$C$8*I76-(F76+G76+H76+J76-K76),0))</f>
        <v>0</v>
      </c>
      <c r="M76" s="56" t="n">
        <f aca="false">L76*INDEX(Rates!$B$2:$C$101,C76+1,IF(Inputs!$C$5="Male",1,2))/1000/12*Inputs!$C$16</f>
        <v>0</v>
      </c>
      <c r="N76" s="56" t="n">
        <f aca="false">IF($V$1=1,MAX(F76+G76+H76+J76-K76-M76,0)*Inputs!$C$22/12,0)</f>
        <v>0</v>
      </c>
      <c r="O76" s="56" t="n">
        <f aca="false">IF(AND(MOD(A76,12)=0,B76&gt;=Inputs!$C$18),MAX(F76+G76+H76+J76-K76-M76-N76,0)*Inputs!$C$17,0)</f>
        <v>0</v>
      </c>
      <c r="P76" s="56" t="n">
        <f aca="false">F76+G76+H76+J76-K76-M76-N76+O76</f>
        <v>164063.596220221</v>
      </c>
      <c r="Q76" s="56" t="n">
        <f aca="false">IF(OR(E76=1,P76&lt;=0),0,P76)</f>
        <v>164063.596220221</v>
      </c>
      <c r="R76" s="15" t="n">
        <f aca="false">IF(OR(E76=1,AND(P76&lt;=0,I76&gt;0)),1,0)</f>
        <v>0</v>
      </c>
      <c r="S76" s="15" t="n">
        <f aca="false">IF(L76&gt;0,1,0)</f>
        <v>0</v>
      </c>
    </row>
    <row r="77" customFormat="false" ht="15" hidden="false" customHeight="false" outlineLevel="0" collapsed="false">
      <c r="A77" s="15" t="n">
        <v>76</v>
      </c>
      <c r="B77" s="15" t="n">
        <f aca="false">INT((A77-1)/12)+1</f>
        <v>7</v>
      </c>
      <c r="C77" s="15" t="n">
        <f aca="false">MIN(Inputs!$C$4+B77-1,99)</f>
        <v>80</v>
      </c>
      <c r="D77" s="55" t="n">
        <f aca="false">Inputs!$C$32</f>
        <v>0.1</v>
      </c>
      <c r="E77" s="15" t="n">
        <f aca="false">R76</f>
        <v>0</v>
      </c>
      <c r="F77" s="56" t="n">
        <f aca="false">Q76</f>
        <v>164063.596220221</v>
      </c>
      <c r="G77" s="56" t="n">
        <f aca="false">IF(AND(MOD(A77-1,12)=0,B77&lt;=Inputs!$C$7,E77=0),Inputs!$C$6,0)</f>
        <v>0</v>
      </c>
      <c r="H77" s="56" t="n">
        <f aca="false">IF(B77=1,G77*Inputs!$C$9,0)</f>
        <v>0</v>
      </c>
      <c r="I77" s="56" t="n">
        <f aca="false">I76+G77</f>
        <v>120000</v>
      </c>
      <c r="J77" s="56" t="n">
        <f aca="false">(F77+G77+H77)*((1+D77)^(1/12)-1)</f>
        <v>1308.26615553101</v>
      </c>
      <c r="K77" s="56" t="n">
        <f aca="false">(F77+G77+H77+J77)*(Inputs!$C$14+IF(B77&lt;=10,Inputs!$C$12,Inputs!$C$13))/12</f>
        <v>344.524713282818</v>
      </c>
      <c r="L77" s="56" t="n">
        <f aca="false">IF(OR(E77=1,A77&lt;=Inputs!$C$15),0,MAX(Inputs!$C$8*I77-(F77+G77+H77+J77-K77),0))</f>
        <v>0</v>
      </c>
      <c r="M77" s="56" t="n">
        <f aca="false">L77*INDEX(Rates!$B$2:$C$101,C77+1,IF(Inputs!$C$5="Male",1,2))/1000/12*Inputs!$C$16</f>
        <v>0</v>
      </c>
      <c r="N77" s="56" t="n">
        <f aca="false">IF($V$1=1,MAX(F77+G77+H77+J77-K77-M77,0)*Inputs!$C$22/12,0)</f>
        <v>0</v>
      </c>
      <c r="O77" s="56" t="n">
        <f aca="false">IF(AND(MOD(A77,12)=0,B77&gt;=Inputs!$C$18),MAX(F77+G77+H77+J77-K77-M77-N77,0)*Inputs!$C$17,0)</f>
        <v>0</v>
      </c>
      <c r="P77" s="56" t="n">
        <f aca="false">F77+G77+H77+J77-K77-M77-N77+O77</f>
        <v>165027.33766247</v>
      </c>
      <c r="Q77" s="56" t="n">
        <f aca="false">IF(OR(E77=1,P77&lt;=0),0,P77)</f>
        <v>165027.33766247</v>
      </c>
      <c r="R77" s="15" t="n">
        <f aca="false">IF(OR(E77=1,AND(P77&lt;=0,I77&gt;0)),1,0)</f>
        <v>0</v>
      </c>
      <c r="S77" s="15" t="n">
        <f aca="false">IF(L77&gt;0,1,0)</f>
        <v>0</v>
      </c>
    </row>
    <row r="78" customFormat="false" ht="15" hidden="false" customHeight="false" outlineLevel="0" collapsed="false">
      <c r="A78" s="15" t="n">
        <v>77</v>
      </c>
      <c r="B78" s="15" t="n">
        <f aca="false">INT((A78-1)/12)+1</f>
        <v>7</v>
      </c>
      <c r="C78" s="15" t="n">
        <f aca="false">MIN(Inputs!$C$4+B78-1,99)</f>
        <v>80</v>
      </c>
      <c r="D78" s="55" t="n">
        <f aca="false">Inputs!$C$32</f>
        <v>0.1</v>
      </c>
      <c r="E78" s="15" t="n">
        <f aca="false">R77</f>
        <v>0</v>
      </c>
      <c r="F78" s="56" t="n">
        <f aca="false">Q77</f>
        <v>165027.33766247</v>
      </c>
      <c r="G78" s="56" t="n">
        <f aca="false">IF(AND(MOD(A78-1,12)=0,B78&lt;=Inputs!$C$7,E78=0),Inputs!$C$6,0)</f>
        <v>0</v>
      </c>
      <c r="H78" s="56" t="n">
        <f aca="false">IF(B78=1,G78*Inputs!$C$9,0)</f>
        <v>0</v>
      </c>
      <c r="I78" s="56" t="n">
        <f aca="false">I77+G78</f>
        <v>120000</v>
      </c>
      <c r="J78" s="56" t="n">
        <f aca="false">(F78+G78+H78)*((1+D78)^(1/12)-1)</f>
        <v>1315.95116512865</v>
      </c>
      <c r="K78" s="56" t="n">
        <f aca="false">(F78+G78+H78+J78)*(Inputs!$C$14+IF(B78&lt;=10,Inputs!$C$12,Inputs!$C$13))/12</f>
        <v>346.54851839083</v>
      </c>
      <c r="L78" s="56" t="n">
        <f aca="false">IF(OR(E78=1,A78&lt;=Inputs!$C$15),0,MAX(Inputs!$C$8*I78-(F78+G78+H78+J78-K78),0))</f>
        <v>0</v>
      </c>
      <c r="M78" s="56" t="n">
        <f aca="false">L78*INDEX(Rates!$B$2:$C$101,C78+1,IF(Inputs!$C$5="Male",1,2))/1000/12*Inputs!$C$16</f>
        <v>0</v>
      </c>
      <c r="N78" s="56" t="n">
        <f aca="false">IF($V$1=1,MAX(F78+G78+H78+J78-K78-M78,0)*Inputs!$C$22/12,0)</f>
        <v>0</v>
      </c>
      <c r="O78" s="56" t="n">
        <f aca="false">IF(AND(MOD(A78,12)=0,B78&gt;=Inputs!$C$18),MAX(F78+G78+H78+J78-K78-M78-N78,0)*Inputs!$C$17,0)</f>
        <v>0</v>
      </c>
      <c r="P78" s="56" t="n">
        <f aca="false">F78+G78+H78+J78-K78-M78-N78+O78</f>
        <v>165996.740309207</v>
      </c>
      <c r="Q78" s="56" t="n">
        <f aca="false">IF(OR(E78=1,P78&lt;=0),0,P78)</f>
        <v>165996.740309207</v>
      </c>
      <c r="R78" s="15" t="n">
        <f aca="false">IF(OR(E78=1,AND(P78&lt;=0,I78&gt;0)),1,0)</f>
        <v>0</v>
      </c>
      <c r="S78" s="15" t="n">
        <f aca="false">IF(L78&gt;0,1,0)</f>
        <v>0</v>
      </c>
    </row>
    <row r="79" customFormat="false" ht="15" hidden="false" customHeight="false" outlineLevel="0" collapsed="false">
      <c r="A79" s="15" t="n">
        <v>78</v>
      </c>
      <c r="B79" s="15" t="n">
        <f aca="false">INT((A79-1)/12)+1</f>
        <v>7</v>
      </c>
      <c r="C79" s="15" t="n">
        <f aca="false">MIN(Inputs!$C$4+B79-1,99)</f>
        <v>80</v>
      </c>
      <c r="D79" s="55" t="n">
        <f aca="false">Inputs!$C$32</f>
        <v>0.1</v>
      </c>
      <c r="E79" s="15" t="n">
        <f aca="false">R78</f>
        <v>0</v>
      </c>
      <c r="F79" s="56" t="n">
        <f aca="false">Q78</f>
        <v>165996.740309207</v>
      </c>
      <c r="G79" s="56" t="n">
        <f aca="false">IF(AND(MOD(A79-1,12)=0,B79&lt;=Inputs!$C$7,E79=0),Inputs!$C$6,0)</f>
        <v>0</v>
      </c>
      <c r="H79" s="56" t="n">
        <f aca="false">IF(B79=1,G79*Inputs!$C$9,0)</f>
        <v>0</v>
      </c>
      <c r="I79" s="56" t="n">
        <f aca="false">I78+G79</f>
        <v>120000</v>
      </c>
      <c r="J79" s="56" t="n">
        <f aca="false">(F79+G79+H79)*((1+D79)^(1/12)-1)</f>
        <v>1323.68131796589</v>
      </c>
      <c r="K79" s="56" t="n">
        <f aca="false">(F79+G79+H79+J79)*(Inputs!$C$14+IF(B79&lt;=10,Inputs!$C$12,Inputs!$C$13))/12</f>
        <v>348.584211723278</v>
      </c>
      <c r="L79" s="56" t="n">
        <f aca="false">IF(OR(E79=1,A79&lt;=Inputs!$C$15),0,MAX(Inputs!$C$8*I79-(F79+G79+H79+J79-K79),0))</f>
        <v>0</v>
      </c>
      <c r="M79" s="56" t="n">
        <f aca="false">L79*INDEX(Rates!$B$2:$C$101,C79+1,IF(Inputs!$C$5="Male",1,2))/1000/12*Inputs!$C$16</f>
        <v>0</v>
      </c>
      <c r="N79" s="56" t="n">
        <f aca="false">IF($V$1=1,MAX(F79+G79+H79+J79-K79-M79,0)*Inputs!$C$22/12,0)</f>
        <v>0</v>
      </c>
      <c r="O79" s="56" t="n">
        <f aca="false">IF(AND(MOD(A79,12)=0,B79&gt;=Inputs!$C$18),MAX(F79+G79+H79+J79-K79-M79-N79,0)*Inputs!$C$17,0)</f>
        <v>0</v>
      </c>
      <c r="P79" s="56" t="n">
        <f aca="false">F79+G79+H79+J79-K79-M79-N79+O79</f>
        <v>166971.83741545</v>
      </c>
      <c r="Q79" s="56" t="n">
        <f aca="false">IF(OR(E79=1,P79&lt;=0),0,P79)</f>
        <v>166971.83741545</v>
      </c>
      <c r="R79" s="15" t="n">
        <f aca="false">IF(OR(E79=1,AND(P79&lt;=0,I79&gt;0)),1,0)</f>
        <v>0</v>
      </c>
      <c r="S79" s="15" t="n">
        <f aca="false">IF(L79&gt;0,1,0)</f>
        <v>0</v>
      </c>
    </row>
    <row r="80" customFormat="false" ht="15" hidden="false" customHeight="false" outlineLevel="0" collapsed="false">
      <c r="A80" s="15" t="n">
        <v>79</v>
      </c>
      <c r="B80" s="15" t="n">
        <f aca="false">INT((A80-1)/12)+1</f>
        <v>7</v>
      </c>
      <c r="C80" s="15" t="n">
        <f aca="false">MIN(Inputs!$C$4+B80-1,99)</f>
        <v>80</v>
      </c>
      <c r="D80" s="55" t="n">
        <f aca="false">Inputs!$C$32</f>
        <v>0.1</v>
      </c>
      <c r="E80" s="15" t="n">
        <f aca="false">R79</f>
        <v>0</v>
      </c>
      <c r="F80" s="56" t="n">
        <f aca="false">Q79</f>
        <v>166971.83741545</v>
      </c>
      <c r="G80" s="56" t="n">
        <f aca="false">IF(AND(MOD(A80-1,12)=0,B80&lt;=Inputs!$C$7,E80=0),Inputs!$C$6,0)</f>
        <v>0</v>
      </c>
      <c r="H80" s="56" t="n">
        <f aca="false">IF(B80=1,G80*Inputs!$C$9,0)</f>
        <v>0</v>
      </c>
      <c r="I80" s="56" t="n">
        <f aca="false">I79+G80</f>
        <v>120000</v>
      </c>
      <c r="J80" s="56" t="n">
        <f aca="false">(F80+G80+H80)*((1+D80)^(1/12)-1)</f>
        <v>1331.45687922289</v>
      </c>
      <c r="K80" s="56" t="n">
        <f aca="false">(F80+G80+H80+J80)*(Inputs!$C$14+IF(B80&lt;=10,Inputs!$C$12,Inputs!$C$13))/12</f>
        <v>350.631863113902</v>
      </c>
      <c r="L80" s="56" t="n">
        <f aca="false">IF(OR(E80=1,A80&lt;=Inputs!$C$15),0,MAX(Inputs!$C$8*I80-(F80+G80+H80+J80-K80),0))</f>
        <v>0</v>
      </c>
      <c r="M80" s="56" t="n">
        <f aca="false">L80*INDEX(Rates!$B$2:$C$101,C80+1,IF(Inputs!$C$5="Male",1,2))/1000/12*Inputs!$C$16</f>
        <v>0</v>
      </c>
      <c r="N80" s="56" t="n">
        <f aca="false">IF($V$1=1,MAX(F80+G80+H80+J80-K80-M80,0)*Inputs!$C$22/12,0)</f>
        <v>0</v>
      </c>
      <c r="O80" s="56" t="n">
        <f aca="false">IF(AND(MOD(A80,12)=0,B80&gt;=Inputs!$C$18),MAX(F80+G80+H80+J80-K80-M80-N80,0)*Inputs!$C$17,0)</f>
        <v>0</v>
      </c>
      <c r="P80" s="56" t="n">
        <f aca="false">F80+G80+H80+J80-K80-M80-N80+O80</f>
        <v>167952.662431559</v>
      </c>
      <c r="Q80" s="56" t="n">
        <f aca="false">IF(OR(E80=1,P80&lt;=0),0,P80)</f>
        <v>167952.662431559</v>
      </c>
      <c r="R80" s="15" t="n">
        <f aca="false">IF(OR(E80=1,AND(P80&lt;=0,I80&gt;0)),1,0)</f>
        <v>0</v>
      </c>
      <c r="S80" s="15" t="n">
        <f aca="false">IF(L80&gt;0,1,0)</f>
        <v>0</v>
      </c>
    </row>
    <row r="81" customFormat="false" ht="15" hidden="false" customHeight="false" outlineLevel="0" collapsed="false">
      <c r="A81" s="15" t="n">
        <v>80</v>
      </c>
      <c r="B81" s="15" t="n">
        <f aca="false">INT((A81-1)/12)+1</f>
        <v>7</v>
      </c>
      <c r="C81" s="15" t="n">
        <f aca="false">MIN(Inputs!$C$4+B81-1,99)</f>
        <v>80</v>
      </c>
      <c r="D81" s="55" t="n">
        <f aca="false">Inputs!$C$32</f>
        <v>0.1</v>
      </c>
      <c r="E81" s="15" t="n">
        <f aca="false">R80</f>
        <v>0</v>
      </c>
      <c r="F81" s="56" t="n">
        <f aca="false">Q80</f>
        <v>167952.662431559</v>
      </c>
      <c r="G81" s="56" t="n">
        <f aca="false">IF(AND(MOD(A81-1,12)=0,B81&lt;=Inputs!$C$7,E81=0),Inputs!$C$6,0)</f>
        <v>0</v>
      </c>
      <c r="H81" s="56" t="n">
        <f aca="false">IF(B81=1,G81*Inputs!$C$9,0)</f>
        <v>0</v>
      </c>
      <c r="I81" s="56" t="n">
        <f aca="false">I80+G81</f>
        <v>120000</v>
      </c>
      <c r="J81" s="56" t="n">
        <f aca="false">(F81+G81+H81)*((1+D81)^(1/12)-1)</f>
        <v>1339.27811563752</v>
      </c>
      <c r="K81" s="56" t="n">
        <f aca="false">(F81+G81+H81+J81)*(Inputs!$C$14+IF(B81&lt;=10,Inputs!$C$12,Inputs!$C$13))/12</f>
        <v>352.691542806659</v>
      </c>
      <c r="L81" s="56" t="n">
        <f aca="false">IF(OR(E81=1,A81&lt;=Inputs!$C$15),0,MAX(Inputs!$C$8*I81-(F81+G81+H81+J81-K81),0))</f>
        <v>0</v>
      </c>
      <c r="M81" s="56" t="n">
        <f aca="false">L81*INDEX(Rates!$B$2:$C$101,C81+1,IF(Inputs!$C$5="Male",1,2))/1000/12*Inputs!$C$16</f>
        <v>0</v>
      </c>
      <c r="N81" s="56" t="n">
        <f aca="false">IF($V$1=1,MAX(F81+G81+H81+J81-K81-M81,0)*Inputs!$C$22/12,0)</f>
        <v>0</v>
      </c>
      <c r="O81" s="56" t="n">
        <f aca="false">IF(AND(MOD(A81,12)=0,B81&gt;=Inputs!$C$18),MAX(F81+G81+H81+J81-K81-M81-N81,0)*Inputs!$C$17,0)</f>
        <v>0</v>
      </c>
      <c r="P81" s="56" t="n">
        <f aca="false">F81+G81+H81+J81-K81-M81-N81+O81</f>
        <v>168939.24900439</v>
      </c>
      <c r="Q81" s="56" t="n">
        <f aca="false">IF(OR(E81=1,P81&lt;=0),0,P81)</f>
        <v>168939.24900439</v>
      </c>
      <c r="R81" s="15" t="n">
        <f aca="false">IF(OR(E81=1,AND(P81&lt;=0,I81&gt;0)),1,0)</f>
        <v>0</v>
      </c>
      <c r="S81" s="15" t="n">
        <f aca="false">IF(L81&gt;0,1,0)</f>
        <v>0</v>
      </c>
    </row>
    <row r="82" customFormat="false" ht="15" hidden="false" customHeight="false" outlineLevel="0" collapsed="false">
      <c r="A82" s="15" t="n">
        <v>81</v>
      </c>
      <c r="B82" s="15" t="n">
        <f aca="false">INT((A82-1)/12)+1</f>
        <v>7</v>
      </c>
      <c r="C82" s="15" t="n">
        <f aca="false">MIN(Inputs!$C$4+B82-1,99)</f>
        <v>80</v>
      </c>
      <c r="D82" s="55" t="n">
        <f aca="false">Inputs!$C$32</f>
        <v>0.1</v>
      </c>
      <c r="E82" s="15" t="n">
        <f aca="false">R81</f>
        <v>0</v>
      </c>
      <c r="F82" s="56" t="n">
        <f aca="false">Q81</f>
        <v>168939.24900439</v>
      </c>
      <c r="G82" s="56" t="n">
        <f aca="false">IF(AND(MOD(A82-1,12)=0,B82&lt;=Inputs!$C$7,E82=0),Inputs!$C$6,0)</f>
        <v>0</v>
      </c>
      <c r="H82" s="56" t="n">
        <f aca="false">IF(B82=1,G82*Inputs!$C$9,0)</f>
        <v>0</v>
      </c>
      <c r="I82" s="56" t="n">
        <f aca="false">I81+G82</f>
        <v>120000</v>
      </c>
      <c r="J82" s="56" t="n">
        <f aca="false">(F82+G82+H82)*((1+D82)^(1/12)-1)</f>
        <v>1347.14529551455</v>
      </c>
      <c r="K82" s="56" t="n">
        <f aca="false">(F82+G82+H82+J82)*(Inputs!$C$14+IF(B82&lt;=10,Inputs!$C$12,Inputs!$C$13))/12</f>
        <v>354.763321458134</v>
      </c>
      <c r="L82" s="56" t="n">
        <f aca="false">IF(OR(E82=1,A82&lt;=Inputs!$C$15),0,MAX(Inputs!$C$8*I82-(F82+G82+H82+J82-K82),0))</f>
        <v>0</v>
      </c>
      <c r="M82" s="56" t="n">
        <f aca="false">L82*INDEX(Rates!$B$2:$C$101,C82+1,IF(Inputs!$C$5="Male",1,2))/1000/12*Inputs!$C$16</f>
        <v>0</v>
      </c>
      <c r="N82" s="56" t="n">
        <f aca="false">IF($V$1=1,MAX(F82+G82+H82+J82-K82-M82,0)*Inputs!$C$22/12,0)</f>
        <v>0</v>
      </c>
      <c r="O82" s="56" t="n">
        <f aca="false">IF(AND(MOD(A82,12)=0,B82&gt;=Inputs!$C$18),MAX(F82+G82+H82+J82-K82-M82-N82,0)*Inputs!$C$17,0)</f>
        <v>0</v>
      </c>
      <c r="P82" s="56" t="n">
        <f aca="false">F82+G82+H82+J82-K82-M82-N82+O82</f>
        <v>169931.630978446</v>
      </c>
      <c r="Q82" s="56" t="n">
        <f aca="false">IF(OR(E82=1,P82&lt;=0),0,P82)</f>
        <v>169931.630978446</v>
      </c>
      <c r="R82" s="15" t="n">
        <f aca="false">IF(OR(E82=1,AND(P82&lt;=0,I82&gt;0)),1,0)</f>
        <v>0</v>
      </c>
      <c r="S82" s="15" t="n">
        <f aca="false">IF(L82&gt;0,1,0)</f>
        <v>0</v>
      </c>
    </row>
    <row r="83" customFormat="false" ht="15" hidden="false" customHeight="false" outlineLevel="0" collapsed="false">
      <c r="A83" s="15" t="n">
        <v>82</v>
      </c>
      <c r="B83" s="15" t="n">
        <f aca="false">INT((A83-1)/12)+1</f>
        <v>7</v>
      </c>
      <c r="C83" s="15" t="n">
        <f aca="false">MIN(Inputs!$C$4+B83-1,99)</f>
        <v>80</v>
      </c>
      <c r="D83" s="55" t="n">
        <f aca="false">Inputs!$C$32</f>
        <v>0.1</v>
      </c>
      <c r="E83" s="15" t="n">
        <f aca="false">R82</f>
        <v>0</v>
      </c>
      <c r="F83" s="56" t="n">
        <f aca="false">Q82</f>
        <v>169931.630978446</v>
      </c>
      <c r="G83" s="56" t="n">
        <f aca="false">IF(AND(MOD(A83-1,12)=0,B83&lt;=Inputs!$C$7,E83=0),Inputs!$C$6,0)</f>
        <v>0</v>
      </c>
      <c r="H83" s="56" t="n">
        <f aca="false">IF(B83=1,G83*Inputs!$C$9,0)</f>
        <v>0</v>
      </c>
      <c r="I83" s="56" t="n">
        <f aca="false">I82+G83</f>
        <v>120000</v>
      </c>
      <c r="J83" s="56" t="n">
        <f aca="false">(F83+G83+H83)*((1+D83)^(1/12)-1)</f>
        <v>1355.05868873478</v>
      </c>
      <c r="K83" s="56" t="n">
        <f aca="false">(F83+G83+H83+J83)*(Inputs!$C$14+IF(B83&lt;=10,Inputs!$C$12,Inputs!$C$13))/12</f>
        <v>356.847270139961</v>
      </c>
      <c r="L83" s="56" t="n">
        <f aca="false">IF(OR(E83=1,A83&lt;=Inputs!$C$15),0,MAX(Inputs!$C$8*I83-(F83+G83+H83+J83-K83),0))</f>
        <v>0</v>
      </c>
      <c r="M83" s="56" t="n">
        <f aca="false">L83*INDEX(Rates!$B$2:$C$101,C83+1,IF(Inputs!$C$5="Male",1,2))/1000/12*Inputs!$C$16</f>
        <v>0</v>
      </c>
      <c r="N83" s="56" t="n">
        <f aca="false">IF($V$1=1,MAX(F83+G83+H83+J83-K83-M83,0)*Inputs!$C$22/12,0)</f>
        <v>0</v>
      </c>
      <c r="O83" s="56" t="n">
        <f aca="false">IF(AND(MOD(A83,12)=0,B83&gt;=Inputs!$C$18),MAX(F83+G83+H83+J83-K83-M83-N83,0)*Inputs!$C$17,0)</f>
        <v>0</v>
      </c>
      <c r="P83" s="56" t="n">
        <f aca="false">F83+G83+H83+J83-K83-M83-N83+O83</f>
        <v>170929.842397041</v>
      </c>
      <c r="Q83" s="56" t="n">
        <f aca="false">IF(OR(E83=1,P83&lt;=0),0,P83)</f>
        <v>170929.842397041</v>
      </c>
      <c r="R83" s="15" t="n">
        <f aca="false">IF(OR(E83=1,AND(P83&lt;=0,I83&gt;0)),1,0)</f>
        <v>0</v>
      </c>
      <c r="S83" s="15" t="n">
        <f aca="false">IF(L83&gt;0,1,0)</f>
        <v>0</v>
      </c>
    </row>
    <row r="84" customFormat="false" ht="15" hidden="false" customHeight="false" outlineLevel="0" collapsed="false">
      <c r="A84" s="15" t="n">
        <v>83</v>
      </c>
      <c r="B84" s="15" t="n">
        <f aca="false">INT((A84-1)/12)+1</f>
        <v>7</v>
      </c>
      <c r="C84" s="15" t="n">
        <f aca="false">MIN(Inputs!$C$4+B84-1,99)</f>
        <v>80</v>
      </c>
      <c r="D84" s="55" t="n">
        <f aca="false">Inputs!$C$32</f>
        <v>0.1</v>
      </c>
      <c r="E84" s="15" t="n">
        <f aca="false">R83</f>
        <v>0</v>
      </c>
      <c r="F84" s="56" t="n">
        <f aca="false">Q83</f>
        <v>170929.842397041</v>
      </c>
      <c r="G84" s="56" t="n">
        <f aca="false">IF(AND(MOD(A84-1,12)=0,B84&lt;=Inputs!$C$7,E84=0),Inputs!$C$6,0)</f>
        <v>0</v>
      </c>
      <c r="H84" s="56" t="n">
        <f aca="false">IF(B84=1,G84*Inputs!$C$9,0)</f>
        <v>0</v>
      </c>
      <c r="I84" s="56" t="n">
        <f aca="false">I83+G84</f>
        <v>120000</v>
      </c>
      <c r="J84" s="56" t="n">
        <f aca="false">(F84+G84+H84)*((1+D84)^(1/12)-1)</f>
        <v>1363.01856676439</v>
      </c>
      <c r="K84" s="56" t="n">
        <f aca="false">(F84+G84+H84+J84)*(Inputs!$C$14+IF(B84&lt;=10,Inputs!$C$12,Inputs!$C$13))/12</f>
        <v>358.943460341262</v>
      </c>
      <c r="L84" s="56" t="n">
        <f aca="false">IF(OR(E84=1,A84&lt;=Inputs!$C$15),0,MAX(Inputs!$C$8*I84-(F84+G84+H84+J84-K84),0))</f>
        <v>0</v>
      </c>
      <c r="M84" s="56" t="n">
        <f aca="false">L84*INDEX(Rates!$B$2:$C$101,C84+1,IF(Inputs!$C$5="Male",1,2))/1000/12*Inputs!$C$16</f>
        <v>0</v>
      </c>
      <c r="N84" s="56" t="n">
        <f aca="false">IF($V$1=1,MAX(F84+G84+H84+J84-K84-M84,0)*Inputs!$C$22/12,0)</f>
        <v>0</v>
      </c>
      <c r="O84" s="56" t="n">
        <f aca="false">IF(AND(MOD(A84,12)=0,B84&gt;=Inputs!$C$18),MAX(F84+G84+H84+J84-K84-M84-N84,0)*Inputs!$C$17,0)</f>
        <v>0</v>
      </c>
      <c r="P84" s="56" t="n">
        <f aca="false">F84+G84+H84+J84-K84-M84-N84+O84</f>
        <v>171933.917503464</v>
      </c>
      <c r="Q84" s="56" t="n">
        <f aca="false">IF(OR(E84=1,P84&lt;=0),0,P84)</f>
        <v>171933.917503464</v>
      </c>
      <c r="R84" s="15" t="n">
        <f aca="false">IF(OR(E84=1,AND(P84&lt;=0,I84&gt;0)),1,0)</f>
        <v>0</v>
      </c>
      <c r="S84" s="15" t="n">
        <f aca="false">IF(L84&gt;0,1,0)</f>
        <v>0</v>
      </c>
    </row>
    <row r="85" customFormat="false" ht="15" hidden="false" customHeight="false" outlineLevel="0" collapsed="false">
      <c r="A85" s="15" t="n">
        <v>84</v>
      </c>
      <c r="B85" s="15" t="n">
        <f aca="false">INT((A85-1)/12)+1</f>
        <v>7</v>
      </c>
      <c r="C85" s="15" t="n">
        <f aca="false">MIN(Inputs!$C$4+B85-1,99)</f>
        <v>80</v>
      </c>
      <c r="D85" s="55" t="n">
        <f aca="false">Inputs!$C$32</f>
        <v>0.1</v>
      </c>
      <c r="E85" s="15" t="n">
        <f aca="false">R84</f>
        <v>0</v>
      </c>
      <c r="F85" s="56" t="n">
        <f aca="false">Q84</f>
        <v>171933.917503464</v>
      </c>
      <c r="G85" s="56" t="n">
        <f aca="false">IF(AND(MOD(A85-1,12)=0,B85&lt;=Inputs!$C$7,E85=0),Inputs!$C$6,0)</f>
        <v>0</v>
      </c>
      <c r="H85" s="56" t="n">
        <f aca="false">IF(B85=1,G85*Inputs!$C$9,0)</f>
        <v>0</v>
      </c>
      <c r="I85" s="56" t="n">
        <f aca="false">I84+G85</f>
        <v>120000</v>
      </c>
      <c r="J85" s="56" t="n">
        <f aca="false">(F85+G85+H85)*((1+D85)^(1/12)-1)</f>
        <v>1371.02520266418</v>
      </c>
      <c r="K85" s="56" t="n">
        <f aca="false">(F85+G85+H85+J85)*(Inputs!$C$14+IF(B85&lt;=10,Inputs!$C$12,Inputs!$C$13))/12</f>
        <v>361.051963971101</v>
      </c>
      <c r="L85" s="56" t="n">
        <f aca="false">IF(OR(E85=1,A85&lt;=Inputs!$C$15),0,MAX(Inputs!$C$8*I85-(F85+G85+H85+J85-K85),0))</f>
        <v>0</v>
      </c>
      <c r="M85" s="56" t="n">
        <f aca="false">L85*INDEX(Rates!$B$2:$C$101,C85+1,IF(Inputs!$C$5="Male",1,2))/1000/12*Inputs!$C$16</f>
        <v>0</v>
      </c>
      <c r="N85" s="56" t="n">
        <f aca="false">IF($V$1=1,MAX(F85+G85+H85+J85-K85-M85,0)*Inputs!$C$22/12,0)</f>
        <v>0</v>
      </c>
      <c r="O85" s="56" t="n">
        <f aca="false">IF(AND(MOD(A85,12)=0,B85&gt;=Inputs!$C$18),MAX(F85+G85+H85+J85-K85-M85-N85,0)*Inputs!$C$17,0)</f>
        <v>0</v>
      </c>
      <c r="P85" s="56" t="n">
        <f aca="false">F85+G85+H85+J85-K85-M85-N85+O85</f>
        <v>172943.890742157</v>
      </c>
      <c r="Q85" s="56" t="n">
        <f aca="false">IF(OR(E85=1,P85&lt;=0),0,P85)</f>
        <v>172943.890742157</v>
      </c>
      <c r="R85" s="15" t="n">
        <f aca="false">IF(OR(E85=1,AND(P85&lt;=0,I85&gt;0)),1,0)</f>
        <v>0</v>
      </c>
      <c r="S85" s="15" t="n">
        <f aca="false">IF(L85&gt;0,1,0)</f>
        <v>0</v>
      </c>
    </row>
    <row r="86" customFormat="false" ht="15" hidden="false" customHeight="false" outlineLevel="0" collapsed="false">
      <c r="A86" s="15" t="n">
        <v>85</v>
      </c>
      <c r="B86" s="15" t="n">
        <f aca="false">INT((A86-1)/12)+1</f>
        <v>8</v>
      </c>
      <c r="C86" s="15" t="n">
        <f aca="false">MIN(Inputs!$C$4+B86-1,99)</f>
        <v>81</v>
      </c>
      <c r="D86" s="55" t="n">
        <f aca="false">Inputs!$C$32</f>
        <v>0.1</v>
      </c>
      <c r="E86" s="15" t="n">
        <f aca="false">R85</f>
        <v>0</v>
      </c>
      <c r="F86" s="56" t="n">
        <f aca="false">Q85</f>
        <v>172943.890742157</v>
      </c>
      <c r="G86" s="56" t="n">
        <f aca="false">IF(AND(MOD(A86-1,12)=0,B86&lt;=Inputs!$C$7,E86=0),Inputs!$C$6,0)</f>
        <v>0</v>
      </c>
      <c r="H86" s="56" t="n">
        <f aca="false">IF(B86=1,G86*Inputs!$C$9,0)</f>
        <v>0</v>
      </c>
      <c r="I86" s="56" t="n">
        <f aca="false">I85+G86</f>
        <v>120000</v>
      </c>
      <c r="J86" s="56" t="n">
        <f aca="false">(F86+G86+H86)*((1+D86)^(1/12)-1)</f>
        <v>1379.07887109895</v>
      </c>
      <c r="K86" s="56" t="n">
        <f aca="false">(F86+G86+H86+J86)*(Inputs!$C$14+IF(B86&lt;=10,Inputs!$C$12,Inputs!$C$13))/12</f>
        <v>363.172853360951</v>
      </c>
      <c r="L86" s="56" t="n">
        <f aca="false">IF(OR(E86=1,A86&lt;=Inputs!$C$15),0,MAX(Inputs!$C$8*I86-(F86+G86+H86+J86-K86),0))</f>
        <v>0</v>
      </c>
      <c r="M86" s="56" t="n">
        <f aca="false">L86*INDEX(Rates!$B$2:$C$101,C86+1,IF(Inputs!$C$5="Male",1,2))/1000/12*Inputs!$C$16</f>
        <v>0</v>
      </c>
      <c r="N86" s="56" t="n">
        <f aca="false">IF($V$1=1,MAX(F86+G86+H86+J86-K86-M86,0)*Inputs!$C$22/12,0)</f>
        <v>0</v>
      </c>
      <c r="O86" s="56" t="n">
        <f aca="false">IF(AND(MOD(A86,12)=0,B86&gt;=Inputs!$C$18),MAX(F86+G86+H86+J86-K86-M86-N86,0)*Inputs!$C$17,0)</f>
        <v>0</v>
      </c>
      <c r="P86" s="56" t="n">
        <f aca="false">F86+G86+H86+J86-K86-M86-N86+O86</f>
        <v>173959.796759895</v>
      </c>
      <c r="Q86" s="56" t="n">
        <f aca="false">IF(OR(E86=1,P86&lt;=0),0,P86)</f>
        <v>173959.796759895</v>
      </c>
      <c r="R86" s="15" t="n">
        <f aca="false">IF(OR(E86=1,AND(P86&lt;=0,I86&gt;0)),1,0)</f>
        <v>0</v>
      </c>
      <c r="S86" s="15" t="n">
        <f aca="false">IF(L86&gt;0,1,0)</f>
        <v>0</v>
      </c>
    </row>
    <row r="87" customFormat="false" ht="15" hidden="false" customHeight="false" outlineLevel="0" collapsed="false">
      <c r="A87" s="15" t="n">
        <v>86</v>
      </c>
      <c r="B87" s="15" t="n">
        <f aca="false">INT((A87-1)/12)+1</f>
        <v>8</v>
      </c>
      <c r="C87" s="15" t="n">
        <f aca="false">MIN(Inputs!$C$4+B87-1,99)</f>
        <v>81</v>
      </c>
      <c r="D87" s="55" t="n">
        <f aca="false">Inputs!$C$32</f>
        <v>0.1</v>
      </c>
      <c r="E87" s="15" t="n">
        <f aca="false">R86</f>
        <v>0</v>
      </c>
      <c r="F87" s="56" t="n">
        <f aca="false">Q86</f>
        <v>173959.796759895</v>
      </c>
      <c r="G87" s="56" t="n">
        <f aca="false">IF(AND(MOD(A87-1,12)=0,B87&lt;=Inputs!$C$7,E87=0),Inputs!$C$6,0)</f>
        <v>0</v>
      </c>
      <c r="H87" s="56" t="n">
        <f aca="false">IF(B87=1,G87*Inputs!$C$9,0)</f>
        <v>0</v>
      </c>
      <c r="I87" s="56" t="n">
        <f aca="false">I86+G87</f>
        <v>120000</v>
      </c>
      <c r="J87" s="56" t="n">
        <f aca="false">(F87+G87+H87)*((1+D87)^(1/12)-1)</f>
        <v>1387.17984834696</v>
      </c>
      <c r="K87" s="56" t="n">
        <f aca="false">(F87+G87+H87+J87)*(Inputs!$C$14+IF(B87&lt;=10,Inputs!$C$12,Inputs!$C$13))/12</f>
        <v>365.306201267172</v>
      </c>
      <c r="L87" s="56" t="n">
        <f aca="false">IF(OR(E87=1,A87&lt;=Inputs!$C$15),0,MAX(Inputs!$C$8*I87-(F87+G87+H87+J87-K87),0))</f>
        <v>0</v>
      </c>
      <c r="M87" s="56" t="n">
        <f aca="false">L87*INDEX(Rates!$B$2:$C$101,C87+1,IF(Inputs!$C$5="Male",1,2))/1000/12*Inputs!$C$16</f>
        <v>0</v>
      </c>
      <c r="N87" s="56" t="n">
        <f aca="false">IF($V$1=1,MAX(F87+G87+H87+J87-K87-M87,0)*Inputs!$C$22/12,0)</f>
        <v>0</v>
      </c>
      <c r="O87" s="56" t="n">
        <f aca="false">IF(AND(MOD(A87,12)=0,B87&gt;=Inputs!$C$18),MAX(F87+G87+H87+J87-K87-M87-N87,0)*Inputs!$C$17,0)</f>
        <v>0</v>
      </c>
      <c r="P87" s="56" t="n">
        <f aca="false">F87+G87+H87+J87-K87-M87-N87+O87</f>
        <v>174981.670406975</v>
      </c>
      <c r="Q87" s="56" t="n">
        <f aca="false">IF(OR(E87=1,P87&lt;=0),0,P87)</f>
        <v>174981.670406975</v>
      </c>
      <c r="R87" s="15" t="n">
        <f aca="false">IF(OR(E87=1,AND(P87&lt;=0,I87&gt;0)),1,0)</f>
        <v>0</v>
      </c>
      <c r="S87" s="15" t="n">
        <f aca="false">IF(L87&gt;0,1,0)</f>
        <v>0</v>
      </c>
    </row>
    <row r="88" customFormat="false" ht="15" hidden="false" customHeight="false" outlineLevel="0" collapsed="false">
      <c r="A88" s="15" t="n">
        <v>87</v>
      </c>
      <c r="B88" s="15" t="n">
        <f aca="false">INT((A88-1)/12)+1</f>
        <v>8</v>
      </c>
      <c r="C88" s="15" t="n">
        <f aca="false">MIN(Inputs!$C$4+B88-1,99)</f>
        <v>81</v>
      </c>
      <c r="D88" s="55" t="n">
        <f aca="false">Inputs!$C$32</f>
        <v>0.1</v>
      </c>
      <c r="E88" s="15" t="n">
        <f aca="false">R87</f>
        <v>0</v>
      </c>
      <c r="F88" s="56" t="n">
        <f aca="false">Q87</f>
        <v>174981.670406975</v>
      </c>
      <c r="G88" s="56" t="n">
        <f aca="false">IF(AND(MOD(A88-1,12)=0,B88&lt;=Inputs!$C$7,E88=0),Inputs!$C$6,0)</f>
        <v>0</v>
      </c>
      <c r="H88" s="56" t="n">
        <f aca="false">IF(B88=1,G88*Inputs!$C$9,0)</f>
        <v>0</v>
      </c>
      <c r="I88" s="56" t="n">
        <f aca="false">I87+G88</f>
        <v>120000</v>
      </c>
      <c r="J88" s="56" t="n">
        <f aca="false">(F88+G88+H88)*((1+D88)^(1/12)-1)</f>
        <v>1395.32841230937</v>
      </c>
      <c r="K88" s="56" t="n">
        <f aca="false">(F88+G88+H88+J88)*(Inputs!$C$14+IF(B88&lt;=10,Inputs!$C$12,Inputs!$C$13))/12</f>
        <v>367.452080873509</v>
      </c>
      <c r="L88" s="56" t="n">
        <f aca="false">IF(OR(E88=1,A88&lt;=Inputs!$C$15),0,MAX(Inputs!$C$8*I88-(F88+G88+H88+J88-K88),0))</f>
        <v>0</v>
      </c>
      <c r="M88" s="56" t="n">
        <f aca="false">L88*INDEX(Rates!$B$2:$C$101,C88+1,IF(Inputs!$C$5="Male",1,2))/1000/12*Inputs!$C$16</f>
        <v>0</v>
      </c>
      <c r="N88" s="56" t="n">
        <f aca="false">IF($V$1=1,MAX(F88+G88+H88+J88-K88-M88,0)*Inputs!$C$22/12,0)</f>
        <v>0</v>
      </c>
      <c r="O88" s="56" t="n">
        <f aca="false">IF(AND(MOD(A88,12)=0,B88&gt;=Inputs!$C$18),MAX(F88+G88+H88+J88-K88-M88-N88,0)*Inputs!$C$17,0)</f>
        <v>0</v>
      </c>
      <c r="P88" s="56" t="n">
        <f aca="false">F88+G88+H88+J88-K88-M88-N88+O88</f>
        <v>176009.546738411</v>
      </c>
      <c r="Q88" s="56" t="n">
        <f aca="false">IF(OR(E88=1,P88&lt;=0),0,P88)</f>
        <v>176009.546738411</v>
      </c>
      <c r="R88" s="15" t="n">
        <f aca="false">IF(OR(E88=1,AND(P88&lt;=0,I88&gt;0)),1,0)</f>
        <v>0</v>
      </c>
      <c r="S88" s="15" t="n">
        <f aca="false">IF(L88&gt;0,1,0)</f>
        <v>0</v>
      </c>
    </row>
    <row r="89" customFormat="false" ht="15" hidden="false" customHeight="false" outlineLevel="0" collapsed="false">
      <c r="A89" s="15" t="n">
        <v>88</v>
      </c>
      <c r="B89" s="15" t="n">
        <f aca="false">INT((A89-1)/12)+1</f>
        <v>8</v>
      </c>
      <c r="C89" s="15" t="n">
        <f aca="false">MIN(Inputs!$C$4+B89-1,99)</f>
        <v>81</v>
      </c>
      <c r="D89" s="55" t="n">
        <f aca="false">Inputs!$C$32</f>
        <v>0.1</v>
      </c>
      <c r="E89" s="15" t="n">
        <f aca="false">R88</f>
        <v>0</v>
      </c>
      <c r="F89" s="56" t="n">
        <f aca="false">Q88</f>
        <v>176009.546738411</v>
      </c>
      <c r="G89" s="56" t="n">
        <f aca="false">IF(AND(MOD(A89-1,12)=0,B89&lt;=Inputs!$C$7,E89=0),Inputs!$C$6,0)</f>
        <v>0</v>
      </c>
      <c r="H89" s="56" t="n">
        <f aca="false">IF(B89=1,G89*Inputs!$C$9,0)</f>
        <v>0</v>
      </c>
      <c r="I89" s="56" t="n">
        <f aca="false">I88+G89</f>
        <v>120000</v>
      </c>
      <c r="J89" s="56" t="n">
        <f aca="false">(F89+G89+H89)*((1+D89)^(1/12)-1)</f>
        <v>1403.52484251979</v>
      </c>
      <c r="K89" s="56" t="n">
        <f aca="false">(F89+G89+H89+J89)*(Inputs!$C$14+IF(B89&lt;=10,Inputs!$C$12,Inputs!$C$13))/12</f>
        <v>369.610565793606</v>
      </c>
      <c r="L89" s="56" t="n">
        <f aca="false">IF(OR(E89=1,A89&lt;=Inputs!$C$15),0,MAX(Inputs!$C$8*I89-(F89+G89+H89+J89-K89),0))</f>
        <v>0</v>
      </c>
      <c r="M89" s="56" t="n">
        <f aca="false">L89*INDEX(Rates!$B$2:$C$101,C89+1,IF(Inputs!$C$5="Male",1,2))/1000/12*Inputs!$C$16</f>
        <v>0</v>
      </c>
      <c r="N89" s="56" t="n">
        <f aca="false">IF($V$1=1,MAX(F89+G89+H89+J89-K89-M89,0)*Inputs!$C$22/12,0)</f>
        <v>0</v>
      </c>
      <c r="O89" s="56" t="n">
        <f aca="false">IF(AND(MOD(A89,12)=0,B89&gt;=Inputs!$C$18),MAX(F89+G89+H89+J89-K89-M89-N89,0)*Inputs!$C$17,0)</f>
        <v>0</v>
      </c>
      <c r="P89" s="56" t="n">
        <f aca="false">F89+G89+H89+J89-K89-M89-N89+O89</f>
        <v>177043.461015137</v>
      </c>
      <c r="Q89" s="56" t="n">
        <f aca="false">IF(OR(E89=1,P89&lt;=0),0,P89)</f>
        <v>177043.461015137</v>
      </c>
      <c r="R89" s="15" t="n">
        <f aca="false">IF(OR(E89=1,AND(P89&lt;=0,I89&gt;0)),1,0)</f>
        <v>0</v>
      </c>
      <c r="S89" s="15" t="n">
        <f aca="false">IF(L89&gt;0,1,0)</f>
        <v>0</v>
      </c>
    </row>
    <row r="90" customFormat="false" ht="15" hidden="false" customHeight="false" outlineLevel="0" collapsed="false">
      <c r="A90" s="15" t="n">
        <v>89</v>
      </c>
      <c r="B90" s="15" t="n">
        <f aca="false">INT((A90-1)/12)+1</f>
        <v>8</v>
      </c>
      <c r="C90" s="15" t="n">
        <f aca="false">MIN(Inputs!$C$4+B90-1,99)</f>
        <v>81</v>
      </c>
      <c r="D90" s="55" t="n">
        <f aca="false">Inputs!$C$32</f>
        <v>0.1</v>
      </c>
      <c r="E90" s="15" t="n">
        <f aca="false">R89</f>
        <v>0</v>
      </c>
      <c r="F90" s="56" t="n">
        <f aca="false">Q89</f>
        <v>177043.461015137</v>
      </c>
      <c r="G90" s="56" t="n">
        <f aca="false">IF(AND(MOD(A90-1,12)=0,B90&lt;=Inputs!$C$7,E90=0),Inputs!$C$6,0)</f>
        <v>0</v>
      </c>
      <c r="H90" s="56" t="n">
        <f aca="false">IF(B90=1,G90*Inputs!$C$9,0)</f>
        <v>0</v>
      </c>
      <c r="I90" s="56" t="n">
        <f aca="false">I89+G90</f>
        <v>120000</v>
      </c>
      <c r="J90" s="56" t="n">
        <f aca="false">(F90+G90+H90)*((1+D90)^(1/12)-1)</f>
        <v>1411.76942015385</v>
      </c>
      <c r="K90" s="56" t="n">
        <f aca="false">(F90+G90+H90+J90)*(Inputs!$C$14+IF(B90&lt;=10,Inputs!$C$12,Inputs!$C$13))/12</f>
        <v>371.781730073523</v>
      </c>
      <c r="L90" s="56" t="n">
        <f aca="false">IF(OR(E90=1,A90&lt;=Inputs!$C$15),0,MAX(Inputs!$C$8*I90-(F90+G90+H90+J90-K90),0))</f>
        <v>0</v>
      </c>
      <c r="M90" s="56" t="n">
        <f aca="false">L90*INDEX(Rates!$B$2:$C$101,C90+1,IF(Inputs!$C$5="Male",1,2))/1000/12*Inputs!$C$16</f>
        <v>0</v>
      </c>
      <c r="N90" s="56" t="n">
        <f aca="false">IF($V$1=1,MAX(F90+G90+H90+J90-K90-M90,0)*Inputs!$C$22/12,0)</f>
        <v>0</v>
      </c>
      <c r="O90" s="56" t="n">
        <f aca="false">IF(AND(MOD(A90,12)=0,B90&gt;=Inputs!$C$18),MAX(F90+G90+H90+J90-K90-M90-N90,0)*Inputs!$C$17,0)</f>
        <v>0</v>
      </c>
      <c r="P90" s="56" t="n">
        <f aca="false">F90+G90+H90+J90-K90-M90-N90+O90</f>
        <v>178083.448705217</v>
      </c>
      <c r="Q90" s="56" t="n">
        <f aca="false">IF(OR(E90=1,P90&lt;=0),0,P90)</f>
        <v>178083.448705217</v>
      </c>
      <c r="R90" s="15" t="n">
        <f aca="false">IF(OR(E90=1,AND(P90&lt;=0,I90&gt;0)),1,0)</f>
        <v>0</v>
      </c>
      <c r="S90" s="15" t="n">
        <f aca="false">IF(L90&gt;0,1,0)</f>
        <v>0</v>
      </c>
    </row>
    <row r="91" customFormat="false" ht="15" hidden="false" customHeight="false" outlineLevel="0" collapsed="false">
      <c r="A91" s="15" t="n">
        <v>90</v>
      </c>
      <c r="B91" s="15" t="n">
        <f aca="false">INT((A91-1)/12)+1</f>
        <v>8</v>
      </c>
      <c r="C91" s="15" t="n">
        <f aca="false">MIN(Inputs!$C$4+B91-1,99)</f>
        <v>81</v>
      </c>
      <c r="D91" s="55" t="n">
        <f aca="false">Inputs!$C$32</f>
        <v>0.1</v>
      </c>
      <c r="E91" s="15" t="n">
        <f aca="false">R90</f>
        <v>0</v>
      </c>
      <c r="F91" s="56" t="n">
        <f aca="false">Q90</f>
        <v>178083.448705217</v>
      </c>
      <c r="G91" s="56" t="n">
        <f aca="false">IF(AND(MOD(A91-1,12)=0,B91&lt;=Inputs!$C$7,E91=0),Inputs!$C$6,0)</f>
        <v>0</v>
      </c>
      <c r="H91" s="56" t="n">
        <f aca="false">IF(B91=1,G91*Inputs!$C$9,0)</f>
        <v>0</v>
      </c>
      <c r="I91" s="56" t="n">
        <f aca="false">I90+G91</f>
        <v>120000</v>
      </c>
      <c r="J91" s="56" t="n">
        <f aca="false">(F91+G91+H91)*((1+D91)^(1/12)-1)</f>
        <v>1420.06242803888</v>
      </c>
      <c r="K91" s="56" t="n">
        <f aca="false">(F91+G91+H91+J91)*(Inputs!$C$14+IF(B91&lt;=10,Inputs!$C$12,Inputs!$C$13))/12</f>
        <v>373.965648194284</v>
      </c>
      <c r="L91" s="56" t="n">
        <f aca="false">IF(OR(E91=1,A91&lt;=Inputs!$C$15),0,MAX(Inputs!$C$8*I91-(F91+G91+H91+J91-K91),0))</f>
        <v>0</v>
      </c>
      <c r="M91" s="56" t="n">
        <f aca="false">L91*INDEX(Rates!$B$2:$C$101,C91+1,IF(Inputs!$C$5="Male",1,2))/1000/12*Inputs!$C$16</f>
        <v>0</v>
      </c>
      <c r="N91" s="56" t="n">
        <f aca="false">IF($V$1=1,MAX(F91+G91+H91+J91-K91-M91,0)*Inputs!$C$22/12,0)</f>
        <v>0</v>
      </c>
      <c r="O91" s="56" t="n">
        <f aca="false">IF(AND(MOD(A91,12)=0,B91&gt;=Inputs!$C$18),MAX(F91+G91+H91+J91-K91-M91-N91,0)*Inputs!$C$17,0)</f>
        <v>0</v>
      </c>
      <c r="P91" s="56" t="n">
        <f aca="false">F91+G91+H91+J91-K91-M91-N91+O91</f>
        <v>179129.545485062</v>
      </c>
      <c r="Q91" s="56" t="n">
        <f aca="false">IF(OR(E91=1,P91&lt;=0),0,P91)</f>
        <v>179129.545485062</v>
      </c>
      <c r="R91" s="15" t="n">
        <f aca="false">IF(OR(E91=1,AND(P91&lt;=0,I91&gt;0)),1,0)</f>
        <v>0</v>
      </c>
      <c r="S91" s="15" t="n">
        <f aca="false">IF(L91&gt;0,1,0)</f>
        <v>0</v>
      </c>
    </row>
    <row r="92" customFormat="false" ht="15" hidden="false" customHeight="false" outlineLevel="0" collapsed="false">
      <c r="A92" s="15" t="n">
        <v>91</v>
      </c>
      <c r="B92" s="15" t="n">
        <f aca="false">INT((A92-1)/12)+1</f>
        <v>8</v>
      </c>
      <c r="C92" s="15" t="n">
        <f aca="false">MIN(Inputs!$C$4+B92-1,99)</f>
        <v>81</v>
      </c>
      <c r="D92" s="55" t="n">
        <f aca="false">Inputs!$C$32</f>
        <v>0.1</v>
      </c>
      <c r="E92" s="15" t="n">
        <f aca="false">R91</f>
        <v>0</v>
      </c>
      <c r="F92" s="56" t="n">
        <f aca="false">Q91</f>
        <v>179129.545485062</v>
      </c>
      <c r="G92" s="56" t="n">
        <f aca="false">IF(AND(MOD(A92-1,12)=0,B92&lt;=Inputs!$C$7,E92=0),Inputs!$C$6,0)</f>
        <v>0</v>
      </c>
      <c r="H92" s="56" t="n">
        <f aca="false">IF(B92=1,G92*Inputs!$C$9,0)</f>
        <v>0</v>
      </c>
      <c r="I92" s="56" t="n">
        <f aca="false">I91+G92</f>
        <v>120000</v>
      </c>
      <c r="J92" s="56" t="n">
        <f aca="false">(F92+G92+H92)*((1+D92)^(1/12)-1)</f>
        <v>1428.40415066359</v>
      </c>
      <c r="K92" s="56" t="n">
        <f aca="false">(F92+G92+H92+J92)*(Inputs!$C$14+IF(B92&lt;=10,Inputs!$C$12,Inputs!$C$13))/12</f>
        <v>376.162395074429</v>
      </c>
      <c r="L92" s="56" t="n">
        <f aca="false">IF(OR(E92=1,A92&lt;=Inputs!$C$15),0,MAX(Inputs!$C$8*I92-(F92+G92+H92+J92-K92),0))</f>
        <v>0</v>
      </c>
      <c r="M92" s="56" t="n">
        <f aca="false">L92*INDEX(Rates!$B$2:$C$101,C92+1,IF(Inputs!$C$5="Male",1,2))/1000/12*Inputs!$C$16</f>
        <v>0</v>
      </c>
      <c r="N92" s="56" t="n">
        <f aca="false">IF($V$1=1,MAX(F92+G92+H92+J92-K92-M92,0)*Inputs!$C$22/12,0)</f>
        <v>0</v>
      </c>
      <c r="O92" s="56" t="n">
        <f aca="false">IF(AND(MOD(A92,12)=0,B92&gt;=Inputs!$C$18),MAX(F92+G92+H92+J92-K92-M92-N92,0)*Inputs!$C$17,0)</f>
        <v>0</v>
      </c>
      <c r="P92" s="56" t="n">
        <f aca="false">F92+G92+H92+J92-K92-M92-N92+O92</f>
        <v>180181.787240651</v>
      </c>
      <c r="Q92" s="56" t="n">
        <f aca="false">IF(OR(E92=1,P92&lt;=0),0,P92)</f>
        <v>180181.787240651</v>
      </c>
      <c r="R92" s="15" t="n">
        <f aca="false">IF(OR(E92=1,AND(P92&lt;=0,I92&gt;0)),1,0)</f>
        <v>0</v>
      </c>
      <c r="S92" s="15" t="n">
        <f aca="false">IF(L92&gt;0,1,0)</f>
        <v>0</v>
      </c>
    </row>
    <row r="93" customFormat="false" ht="15" hidden="false" customHeight="false" outlineLevel="0" collapsed="false">
      <c r="A93" s="15" t="n">
        <v>92</v>
      </c>
      <c r="B93" s="15" t="n">
        <f aca="false">INT((A93-1)/12)+1</f>
        <v>8</v>
      </c>
      <c r="C93" s="15" t="n">
        <f aca="false">MIN(Inputs!$C$4+B93-1,99)</f>
        <v>81</v>
      </c>
      <c r="D93" s="55" t="n">
        <f aca="false">Inputs!$C$32</f>
        <v>0.1</v>
      </c>
      <c r="E93" s="15" t="n">
        <f aca="false">R92</f>
        <v>0</v>
      </c>
      <c r="F93" s="56" t="n">
        <f aca="false">Q92</f>
        <v>180181.787240651</v>
      </c>
      <c r="G93" s="56" t="n">
        <f aca="false">IF(AND(MOD(A93-1,12)=0,B93&lt;=Inputs!$C$7,E93=0),Inputs!$C$6,0)</f>
        <v>0</v>
      </c>
      <c r="H93" s="56" t="n">
        <f aca="false">IF(B93=1,G93*Inputs!$C$9,0)</f>
        <v>0</v>
      </c>
      <c r="I93" s="56" t="n">
        <f aca="false">I92+G93</f>
        <v>120000</v>
      </c>
      <c r="J93" s="56" t="n">
        <f aca="false">(F93+G93+H93)*((1+D93)^(1/12)-1)</f>
        <v>1436.79487418781</v>
      </c>
      <c r="K93" s="56" t="n">
        <f aca="false">(F93+G93+H93+J93)*(Inputs!$C$14+IF(B93&lt;=10,Inputs!$C$12,Inputs!$C$13))/12</f>
        <v>378.372046072581</v>
      </c>
      <c r="L93" s="56" t="n">
        <f aca="false">IF(OR(E93=1,A93&lt;=Inputs!$C$15),0,MAX(Inputs!$C$8*I93-(F93+G93+H93+J93-K93),0))</f>
        <v>0</v>
      </c>
      <c r="M93" s="56" t="n">
        <f aca="false">L93*INDEX(Rates!$B$2:$C$101,C93+1,IF(Inputs!$C$5="Male",1,2))/1000/12*Inputs!$C$16</f>
        <v>0</v>
      </c>
      <c r="N93" s="56" t="n">
        <f aca="false">IF($V$1=1,MAX(F93+G93+H93+J93-K93-M93,0)*Inputs!$C$22/12,0)</f>
        <v>0</v>
      </c>
      <c r="O93" s="56" t="n">
        <f aca="false">IF(AND(MOD(A93,12)=0,B93&gt;=Inputs!$C$18),MAX(F93+G93+H93+J93-K93-M93-N93,0)*Inputs!$C$17,0)</f>
        <v>0</v>
      </c>
      <c r="P93" s="56" t="n">
        <f aca="false">F93+G93+H93+J93-K93-M93-N93+O93</f>
        <v>181240.210068766</v>
      </c>
      <c r="Q93" s="56" t="n">
        <f aca="false">IF(OR(E93=1,P93&lt;=0),0,P93)</f>
        <v>181240.210068766</v>
      </c>
      <c r="R93" s="15" t="n">
        <f aca="false">IF(OR(E93=1,AND(P93&lt;=0,I93&gt;0)),1,0)</f>
        <v>0</v>
      </c>
      <c r="S93" s="15" t="n">
        <f aca="false">IF(L93&gt;0,1,0)</f>
        <v>0</v>
      </c>
    </row>
    <row r="94" customFormat="false" ht="15" hidden="false" customHeight="false" outlineLevel="0" collapsed="false">
      <c r="A94" s="15" t="n">
        <v>93</v>
      </c>
      <c r="B94" s="15" t="n">
        <f aca="false">INT((A94-1)/12)+1</f>
        <v>8</v>
      </c>
      <c r="C94" s="15" t="n">
        <f aca="false">MIN(Inputs!$C$4+B94-1,99)</f>
        <v>81</v>
      </c>
      <c r="D94" s="55" t="n">
        <f aca="false">Inputs!$C$32</f>
        <v>0.1</v>
      </c>
      <c r="E94" s="15" t="n">
        <f aca="false">R93</f>
        <v>0</v>
      </c>
      <c r="F94" s="56" t="n">
        <f aca="false">Q93</f>
        <v>181240.210068766</v>
      </c>
      <c r="G94" s="56" t="n">
        <f aca="false">IF(AND(MOD(A94-1,12)=0,B94&lt;=Inputs!$C$7,E94=0),Inputs!$C$6,0)</f>
        <v>0</v>
      </c>
      <c r="H94" s="56" t="n">
        <f aca="false">IF(B94=1,G94*Inputs!$C$9,0)</f>
        <v>0</v>
      </c>
      <c r="I94" s="56" t="n">
        <f aca="false">I93+G94</f>
        <v>120000</v>
      </c>
      <c r="J94" s="56" t="n">
        <f aca="false">(F94+G94+H94)*((1+D94)^(1/12)-1)</f>
        <v>1445.23488645236</v>
      </c>
      <c r="K94" s="56" t="n">
        <f aca="false">(F94+G94+H94+J94)*(Inputs!$C$14+IF(B94&lt;=10,Inputs!$C$12,Inputs!$C$13))/12</f>
        <v>380.594676990039</v>
      </c>
      <c r="L94" s="56" t="n">
        <f aca="false">IF(OR(E94=1,A94&lt;=Inputs!$C$15),0,MAX(Inputs!$C$8*I94-(F94+G94+H94+J94-K94),0))</f>
        <v>0</v>
      </c>
      <c r="M94" s="56" t="n">
        <f aca="false">L94*INDEX(Rates!$B$2:$C$101,C94+1,IF(Inputs!$C$5="Male",1,2))/1000/12*Inputs!$C$16</f>
        <v>0</v>
      </c>
      <c r="N94" s="56" t="n">
        <f aca="false">IF($V$1=1,MAX(F94+G94+H94+J94-K94-M94,0)*Inputs!$C$22/12,0)</f>
        <v>0</v>
      </c>
      <c r="O94" s="56" t="n">
        <f aca="false">IF(AND(MOD(A94,12)=0,B94&gt;=Inputs!$C$18),MAX(F94+G94+H94+J94-K94-M94-N94,0)*Inputs!$C$17,0)</f>
        <v>0</v>
      </c>
      <c r="P94" s="56" t="n">
        <f aca="false">F94+G94+H94+J94-K94-M94-N94+O94</f>
        <v>182304.850278229</v>
      </c>
      <c r="Q94" s="56" t="n">
        <f aca="false">IF(OR(E94=1,P94&lt;=0),0,P94)</f>
        <v>182304.850278229</v>
      </c>
      <c r="R94" s="15" t="n">
        <f aca="false">IF(OR(E94=1,AND(P94&lt;=0,I94&gt;0)),1,0)</f>
        <v>0</v>
      </c>
      <c r="S94" s="15" t="n">
        <f aca="false">IF(L94&gt;0,1,0)</f>
        <v>0</v>
      </c>
    </row>
    <row r="95" customFormat="false" ht="15" hidden="false" customHeight="false" outlineLevel="0" collapsed="false">
      <c r="A95" s="15" t="n">
        <v>94</v>
      </c>
      <c r="B95" s="15" t="n">
        <f aca="false">INT((A95-1)/12)+1</f>
        <v>8</v>
      </c>
      <c r="C95" s="15" t="n">
        <f aca="false">MIN(Inputs!$C$4+B95-1,99)</f>
        <v>81</v>
      </c>
      <c r="D95" s="55" t="n">
        <f aca="false">Inputs!$C$32</f>
        <v>0.1</v>
      </c>
      <c r="E95" s="15" t="n">
        <f aca="false">R94</f>
        <v>0</v>
      </c>
      <c r="F95" s="56" t="n">
        <f aca="false">Q94</f>
        <v>182304.850278229</v>
      </c>
      <c r="G95" s="56" t="n">
        <f aca="false">IF(AND(MOD(A95-1,12)=0,B95&lt;=Inputs!$C$7,E95=0),Inputs!$C$6,0)</f>
        <v>0</v>
      </c>
      <c r="H95" s="56" t="n">
        <f aca="false">IF(B95=1,G95*Inputs!$C$9,0)</f>
        <v>0</v>
      </c>
      <c r="I95" s="56" t="n">
        <f aca="false">I94+G95</f>
        <v>120000</v>
      </c>
      <c r="J95" s="56" t="n">
        <f aca="false">(F95+G95+H95)*((1+D95)^(1/12)-1)</f>
        <v>1453.72447698887</v>
      </c>
      <c r="K95" s="56" t="n">
        <f aca="false">(F95+G95+H95+J95)*(Inputs!$C$14+IF(B95&lt;=10,Inputs!$C$12,Inputs!$C$13))/12</f>
        <v>382.83036407337</v>
      </c>
      <c r="L95" s="56" t="n">
        <f aca="false">IF(OR(E95=1,A95&lt;=Inputs!$C$15),0,MAX(Inputs!$C$8*I95-(F95+G95+H95+J95-K95),0))</f>
        <v>0</v>
      </c>
      <c r="M95" s="56" t="n">
        <f aca="false">L95*INDEX(Rates!$B$2:$C$101,C95+1,IF(Inputs!$C$5="Male",1,2))/1000/12*Inputs!$C$16</f>
        <v>0</v>
      </c>
      <c r="N95" s="56" t="n">
        <f aca="false">IF($V$1=1,MAX(F95+G95+H95+J95-K95-M95,0)*Inputs!$C$22/12,0)</f>
        <v>0</v>
      </c>
      <c r="O95" s="56" t="n">
        <f aca="false">IF(AND(MOD(A95,12)=0,B95&gt;=Inputs!$C$18),MAX(F95+G95+H95+J95-K95-M95-N95,0)*Inputs!$C$17,0)</f>
        <v>0</v>
      </c>
      <c r="P95" s="56" t="n">
        <f aca="false">F95+G95+H95+J95-K95-M95-N95+O95</f>
        <v>183375.744391144</v>
      </c>
      <c r="Q95" s="56" t="n">
        <f aca="false">IF(OR(E95=1,P95&lt;=0),0,P95)</f>
        <v>183375.744391144</v>
      </c>
      <c r="R95" s="15" t="n">
        <f aca="false">IF(OR(E95=1,AND(P95&lt;=0,I95&gt;0)),1,0)</f>
        <v>0</v>
      </c>
      <c r="S95" s="15" t="n">
        <f aca="false">IF(L95&gt;0,1,0)</f>
        <v>0</v>
      </c>
    </row>
    <row r="96" customFormat="false" ht="15" hidden="false" customHeight="false" outlineLevel="0" collapsed="false">
      <c r="A96" s="15" t="n">
        <v>95</v>
      </c>
      <c r="B96" s="15" t="n">
        <f aca="false">INT((A96-1)/12)+1</f>
        <v>8</v>
      </c>
      <c r="C96" s="15" t="n">
        <f aca="false">MIN(Inputs!$C$4+B96-1,99)</f>
        <v>81</v>
      </c>
      <c r="D96" s="55" t="n">
        <f aca="false">Inputs!$C$32</f>
        <v>0.1</v>
      </c>
      <c r="E96" s="15" t="n">
        <f aca="false">R95</f>
        <v>0</v>
      </c>
      <c r="F96" s="56" t="n">
        <f aca="false">Q95</f>
        <v>183375.744391144</v>
      </c>
      <c r="G96" s="56" t="n">
        <f aca="false">IF(AND(MOD(A96-1,12)=0,B96&lt;=Inputs!$C$7,E96=0),Inputs!$C$6,0)</f>
        <v>0</v>
      </c>
      <c r="H96" s="56" t="n">
        <f aca="false">IF(B96=1,G96*Inputs!$C$9,0)</f>
        <v>0</v>
      </c>
      <c r="I96" s="56" t="n">
        <f aca="false">I95+G96</f>
        <v>120000</v>
      </c>
      <c r="J96" s="56" t="n">
        <f aca="false">(F96+G96+H96)*((1+D96)^(1/12)-1)</f>
        <v>1462.26393702975</v>
      </c>
      <c r="K96" s="56" t="n">
        <f aca="false">(F96+G96+H96+J96)*(Inputs!$C$14+IF(B96&lt;=10,Inputs!$C$12,Inputs!$C$13))/12</f>
        <v>385.079184017029</v>
      </c>
      <c r="L96" s="56" t="n">
        <f aca="false">IF(OR(E96=1,A96&lt;=Inputs!$C$15),0,MAX(Inputs!$C$8*I96-(F96+G96+H96+J96-K96),0))</f>
        <v>0</v>
      </c>
      <c r="M96" s="56" t="n">
        <f aca="false">L96*INDEX(Rates!$B$2:$C$101,C96+1,IF(Inputs!$C$5="Male",1,2))/1000/12*Inputs!$C$16</f>
        <v>0</v>
      </c>
      <c r="N96" s="56" t="n">
        <f aca="false">IF($V$1=1,MAX(F96+G96+H96+J96-K96-M96,0)*Inputs!$C$22/12,0)</f>
        <v>0</v>
      </c>
      <c r="O96" s="56" t="n">
        <f aca="false">IF(AND(MOD(A96,12)=0,B96&gt;=Inputs!$C$18),MAX(F96+G96+H96+J96-K96-M96-N96,0)*Inputs!$C$17,0)</f>
        <v>0</v>
      </c>
      <c r="P96" s="56" t="n">
        <f aca="false">F96+G96+H96+J96-K96-M96-N96+O96</f>
        <v>184452.929144157</v>
      </c>
      <c r="Q96" s="56" t="n">
        <f aca="false">IF(OR(E96=1,P96&lt;=0),0,P96)</f>
        <v>184452.929144157</v>
      </c>
      <c r="R96" s="15" t="n">
        <f aca="false">IF(OR(E96=1,AND(P96&lt;=0,I96&gt;0)),1,0)</f>
        <v>0</v>
      </c>
      <c r="S96" s="15" t="n">
        <f aca="false">IF(L96&gt;0,1,0)</f>
        <v>0</v>
      </c>
    </row>
    <row r="97" customFormat="false" ht="15" hidden="false" customHeight="false" outlineLevel="0" collapsed="false">
      <c r="A97" s="15" t="n">
        <v>96</v>
      </c>
      <c r="B97" s="15" t="n">
        <f aca="false">INT((A97-1)/12)+1</f>
        <v>8</v>
      </c>
      <c r="C97" s="15" t="n">
        <f aca="false">MIN(Inputs!$C$4+B97-1,99)</f>
        <v>81</v>
      </c>
      <c r="D97" s="55" t="n">
        <f aca="false">Inputs!$C$32</f>
        <v>0.1</v>
      </c>
      <c r="E97" s="15" t="n">
        <f aca="false">R96</f>
        <v>0</v>
      </c>
      <c r="F97" s="56" t="n">
        <f aca="false">Q96</f>
        <v>184452.929144157</v>
      </c>
      <c r="G97" s="56" t="n">
        <f aca="false">IF(AND(MOD(A97-1,12)=0,B97&lt;=Inputs!$C$7,E97=0),Inputs!$C$6,0)</f>
        <v>0</v>
      </c>
      <c r="H97" s="56" t="n">
        <f aca="false">IF(B97=1,G97*Inputs!$C$9,0)</f>
        <v>0</v>
      </c>
      <c r="I97" s="56" t="n">
        <f aca="false">I96+G97</f>
        <v>120000</v>
      </c>
      <c r="J97" s="56" t="n">
        <f aca="false">(F97+G97+H97)*((1+D97)^(1/12)-1)</f>
        <v>1470.85355951814</v>
      </c>
      <c r="K97" s="56" t="n">
        <f aca="false">(F97+G97+H97+J97)*(Inputs!$C$14+IF(B97&lt;=10,Inputs!$C$12,Inputs!$C$13))/12</f>
        <v>387.34121396599</v>
      </c>
      <c r="L97" s="56" t="n">
        <f aca="false">IF(OR(E97=1,A97&lt;=Inputs!$C$15),0,MAX(Inputs!$C$8*I97-(F97+G97+H97+J97-K97),0))</f>
        <v>0</v>
      </c>
      <c r="M97" s="56" t="n">
        <f aca="false">L97*INDEX(Rates!$B$2:$C$101,C97+1,IF(Inputs!$C$5="Male",1,2))/1000/12*Inputs!$C$16</f>
        <v>0</v>
      </c>
      <c r="N97" s="56" t="n">
        <f aca="false">IF($V$1=1,MAX(F97+G97+H97+J97-K97-M97,0)*Inputs!$C$22/12,0)</f>
        <v>0</v>
      </c>
      <c r="O97" s="56" t="n">
        <f aca="false">IF(AND(MOD(A97,12)=0,B97&gt;=Inputs!$C$18),MAX(F97+G97+H97+J97-K97-M97-N97,0)*Inputs!$C$17,0)</f>
        <v>0</v>
      </c>
      <c r="P97" s="56" t="n">
        <f aca="false">F97+G97+H97+J97-K97-M97-N97+O97</f>
        <v>185536.441489709</v>
      </c>
      <c r="Q97" s="56" t="n">
        <f aca="false">IF(OR(E97=1,P97&lt;=0),0,P97)</f>
        <v>185536.441489709</v>
      </c>
      <c r="R97" s="15" t="n">
        <f aca="false">IF(OR(E97=1,AND(P97&lt;=0,I97&gt;0)),1,0)</f>
        <v>0</v>
      </c>
      <c r="S97" s="15" t="n">
        <f aca="false">IF(L97&gt;0,1,0)</f>
        <v>0</v>
      </c>
    </row>
    <row r="98" customFormat="false" ht="15" hidden="false" customHeight="false" outlineLevel="0" collapsed="false">
      <c r="A98" s="15" t="n">
        <v>97</v>
      </c>
      <c r="B98" s="15" t="n">
        <f aca="false">INT((A98-1)/12)+1</f>
        <v>9</v>
      </c>
      <c r="C98" s="15" t="n">
        <f aca="false">MIN(Inputs!$C$4+B98-1,99)</f>
        <v>82</v>
      </c>
      <c r="D98" s="55" t="n">
        <f aca="false">Inputs!$C$32</f>
        <v>0.1</v>
      </c>
      <c r="E98" s="15" t="n">
        <f aca="false">R97</f>
        <v>0</v>
      </c>
      <c r="F98" s="56" t="n">
        <f aca="false">Q97</f>
        <v>185536.441489709</v>
      </c>
      <c r="G98" s="56" t="n">
        <f aca="false">IF(AND(MOD(A98-1,12)=0,B98&lt;=Inputs!$C$7,E98=0),Inputs!$C$6,0)</f>
        <v>0</v>
      </c>
      <c r="H98" s="56" t="n">
        <f aca="false">IF(B98=1,G98*Inputs!$C$9,0)</f>
        <v>0</v>
      </c>
      <c r="I98" s="56" t="n">
        <f aca="false">I97+G98</f>
        <v>120000</v>
      </c>
      <c r="J98" s="56" t="n">
        <f aca="false">(F98+G98+H98)*((1+D98)^(1/12)-1)</f>
        <v>1479.49363911803</v>
      </c>
      <c r="K98" s="56" t="n">
        <f aca="false">(F98+G98+H98+J98)*(Inputs!$C$14+IF(B98&lt;=10,Inputs!$C$12,Inputs!$C$13))/12</f>
        <v>389.61653151839</v>
      </c>
      <c r="L98" s="56" t="n">
        <f aca="false">IF(OR(E98=1,A98&lt;=Inputs!$C$15),0,MAX(Inputs!$C$8*I98-(F98+G98+H98+J98-K98),0))</f>
        <v>0</v>
      </c>
      <c r="M98" s="56" t="n">
        <f aca="false">L98*INDEX(Rates!$B$2:$C$101,C98+1,IF(Inputs!$C$5="Male",1,2))/1000/12*Inputs!$C$16</f>
        <v>0</v>
      </c>
      <c r="N98" s="56" t="n">
        <f aca="false">IF($V$1=1,MAX(F98+G98+H98+J98-K98-M98,0)*Inputs!$C$22/12,0)</f>
        <v>0</v>
      </c>
      <c r="O98" s="56" t="n">
        <f aca="false">IF(AND(MOD(A98,12)=0,B98&gt;=Inputs!$C$18),MAX(F98+G98+H98+J98-K98-M98-N98,0)*Inputs!$C$17,0)</f>
        <v>0</v>
      </c>
      <c r="P98" s="56" t="n">
        <f aca="false">F98+G98+H98+J98-K98-M98-N98+O98</f>
        <v>186626.318597309</v>
      </c>
      <c r="Q98" s="56" t="n">
        <f aca="false">IF(OR(E98=1,P98&lt;=0),0,P98)</f>
        <v>186626.318597309</v>
      </c>
      <c r="R98" s="15" t="n">
        <f aca="false">IF(OR(E98=1,AND(P98&lt;=0,I98&gt;0)),1,0)</f>
        <v>0</v>
      </c>
      <c r="S98" s="15" t="n">
        <f aca="false">IF(L98&gt;0,1,0)</f>
        <v>0</v>
      </c>
    </row>
    <row r="99" customFormat="false" ht="15" hidden="false" customHeight="false" outlineLevel="0" collapsed="false">
      <c r="A99" s="15" t="n">
        <v>98</v>
      </c>
      <c r="B99" s="15" t="n">
        <f aca="false">INT((A99-1)/12)+1</f>
        <v>9</v>
      </c>
      <c r="C99" s="15" t="n">
        <f aca="false">MIN(Inputs!$C$4+B99-1,99)</f>
        <v>82</v>
      </c>
      <c r="D99" s="55" t="n">
        <f aca="false">Inputs!$C$32</f>
        <v>0.1</v>
      </c>
      <c r="E99" s="15" t="n">
        <f aca="false">R98</f>
        <v>0</v>
      </c>
      <c r="F99" s="56" t="n">
        <f aca="false">Q98</f>
        <v>186626.318597309</v>
      </c>
      <c r="G99" s="56" t="n">
        <f aca="false">IF(AND(MOD(A99-1,12)=0,B99&lt;=Inputs!$C$7,E99=0),Inputs!$C$6,0)</f>
        <v>0</v>
      </c>
      <c r="H99" s="56" t="n">
        <f aca="false">IF(B99=1,G99*Inputs!$C$9,0)</f>
        <v>0</v>
      </c>
      <c r="I99" s="56" t="n">
        <f aca="false">I98+G99</f>
        <v>120000</v>
      </c>
      <c r="J99" s="56" t="n">
        <f aca="false">(F99+G99+H99)*((1+D99)^(1/12)-1)</f>
        <v>1488.18447222427</v>
      </c>
      <c r="K99" s="56" t="n">
        <f aca="false">(F99+G99+H99+J99)*(Inputs!$C$14+IF(B99&lt;=10,Inputs!$C$12,Inputs!$C$13))/12</f>
        <v>391.905214728194</v>
      </c>
      <c r="L99" s="56" t="n">
        <f aca="false">IF(OR(E99=1,A99&lt;=Inputs!$C$15),0,MAX(Inputs!$C$8*I99-(F99+G99+H99+J99-K99),0))</f>
        <v>0</v>
      </c>
      <c r="M99" s="56" t="n">
        <f aca="false">L99*INDEX(Rates!$B$2:$C$101,C99+1,IF(Inputs!$C$5="Male",1,2))/1000/12*Inputs!$C$16</f>
        <v>0</v>
      </c>
      <c r="N99" s="56" t="n">
        <f aca="false">IF($V$1=1,MAX(F99+G99+H99+J99-K99-M99,0)*Inputs!$C$22/12,0)</f>
        <v>0</v>
      </c>
      <c r="O99" s="56" t="n">
        <f aca="false">IF(AND(MOD(A99,12)=0,B99&gt;=Inputs!$C$18),MAX(F99+G99+H99+J99-K99-M99-N99,0)*Inputs!$C$17,0)</f>
        <v>0</v>
      </c>
      <c r="P99" s="56" t="n">
        <f aca="false">F99+G99+H99+J99-K99-M99-N99+O99</f>
        <v>187722.597854805</v>
      </c>
      <c r="Q99" s="56" t="n">
        <f aca="false">IF(OR(E99=1,P99&lt;=0),0,P99)</f>
        <v>187722.597854805</v>
      </c>
      <c r="R99" s="15" t="n">
        <f aca="false">IF(OR(E99=1,AND(P99&lt;=0,I99&gt;0)),1,0)</f>
        <v>0</v>
      </c>
      <c r="S99" s="15" t="n">
        <f aca="false">IF(L99&gt;0,1,0)</f>
        <v>0</v>
      </c>
    </row>
    <row r="100" customFormat="false" ht="15" hidden="false" customHeight="false" outlineLevel="0" collapsed="false">
      <c r="A100" s="15" t="n">
        <v>99</v>
      </c>
      <c r="B100" s="15" t="n">
        <f aca="false">INT((A100-1)/12)+1</f>
        <v>9</v>
      </c>
      <c r="C100" s="15" t="n">
        <f aca="false">MIN(Inputs!$C$4+B100-1,99)</f>
        <v>82</v>
      </c>
      <c r="D100" s="55" t="n">
        <f aca="false">Inputs!$C$32</f>
        <v>0.1</v>
      </c>
      <c r="E100" s="15" t="n">
        <f aca="false">R99</f>
        <v>0</v>
      </c>
      <c r="F100" s="56" t="n">
        <f aca="false">Q99</f>
        <v>187722.597854805</v>
      </c>
      <c r="G100" s="56" t="n">
        <f aca="false">IF(AND(MOD(A100-1,12)=0,B100&lt;=Inputs!$C$7,E100=0),Inputs!$C$6,0)</f>
        <v>0</v>
      </c>
      <c r="H100" s="56" t="n">
        <f aca="false">IF(B100=1,G100*Inputs!$C$9,0)</f>
        <v>0</v>
      </c>
      <c r="I100" s="56" t="n">
        <f aca="false">I99+G100</f>
        <v>120000</v>
      </c>
      <c r="J100" s="56" t="n">
        <f aca="false">(F100+G100+H100)*((1+D100)^(1/12)-1)</f>
        <v>1496.92635697284</v>
      </c>
      <c r="K100" s="56" t="n">
        <f aca="false">(F100+G100+H100+J100)*(Inputs!$C$14+IF(B100&lt;=10,Inputs!$C$12,Inputs!$C$13))/12</f>
        <v>394.20734210787</v>
      </c>
      <c r="L100" s="56" t="n">
        <f aca="false">IF(OR(E100=1,A100&lt;=Inputs!$C$15),0,MAX(Inputs!$C$8*I100-(F100+G100+H100+J100-K100),0))</f>
        <v>0</v>
      </c>
      <c r="M100" s="56" t="n">
        <f aca="false">L100*INDEX(Rates!$B$2:$C$101,C100+1,IF(Inputs!$C$5="Male",1,2))/1000/12*Inputs!$C$16</f>
        <v>0</v>
      </c>
      <c r="N100" s="56" t="n">
        <f aca="false">IF($V$1=1,MAX(F100+G100+H100+J100-K100-M100,0)*Inputs!$C$22/12,0)</f>
        <v>0</v>
      </c>
      <c r="O100" s="56" t="n">
        <f aca="false">IF(AND(MOD(A100,12)=0,B100&gt;=Inputs!$C$18),MAX(F100+G100+H100+J100-K100-M100-N100,0)*Inputs!$C$17,0)</f>
        <v>0</v>
      </c>
      <c r="P100" s="56" t="n">
        <f aca="false">F100+G100+H100+J100-K100-M100-N100+O100</f>
        <v>188825.31686967</v>
      </c>
      <c r="Q100" s="56" t="n">
        <f aca="false">IF(OR(E100=1,P100&lt;=0),0,P100)</f>
        <v>188825.31686967</v>
      </c>
      <c r="R100" s="15" t="n">
        <f aca="false">IF(OR(E100=1,AND(P100&lt;=0,I100&gt;0)),1,0)</f>
        <v>0</v>
      </c>
      <c r="S100" s="15" t="n">
        <f aca="false">IF(L100&gt;0,1,0)</f>
        <v>0</v>
      </c>
    </row>
    <row r="101" customFormat="false" ht="15" hidden="false" customHeight="false" outlineLevel="0" collapsed="false">
      <c r="A101" s="15" t="n">
        <v>100</v>
      </c>
      <c r="B101" s="15" t="n">
        <f aca="false">INT((A101-1)/12)+1</f>
        <v>9</v>
      </c>
      <c r="C101" s="15" t="n">
        <f aca="false">MIN(Inputs!$C$4+B101-1,99)</f>
        <v>82</v>
      </c>
      <c r="D101" s="55" t="n">
        <f aca="false">Inputs!$C$32</f>
        <v>0.1</v>
      </c>
      <c r="E101" s="15" t="n">
        <f aca="false">R100</f>
        <v>0</v>
      </c>
      <c r="F101" s="56" t="n">
        <f aca="false">Q100</f>
        <v>188825.31686967</v>
      </c>
      <c r="G101" s="56" t="n">
        <f aca="false">IF(AND(MOD(A101-1,12)=0,B101&lt;=Inputs!$C$7,E101=0),Inputs!$C$6,0)</f>
        <v>0</v>
      </c>
      <c r="H101" s="56" t="n">
        <f aca="false">IF(B101=1,G101*Inputs!$C$9,0)</f>
        <v>0</v>
      </c>
      <c r="I101" s="56" t="n">
        <f aca="false">I100+G101</f>
        <v>120000</v>
      </c>
      <c r="J101" s="56" t="n">
        <f aca="false">(F101+G101+H101)*((1+D101)^(1/12)-1)</f>
        <v>1505.719593251</v>
      </c>
      <c r="K101" s="56" t="n">
        <f aca="false">(F101+G101+H101+J101)*(Inputs!$C$14+IF(B101&lt;=10,Inputs!$C$12,Inputs!$C$13))/12</f>
        <v>396.522992631085</v>
      </c>
      <c r="L101" s="56" t="n">
        <f aca="false">IF(OR(E101=1,A101&lt;=Inputs!$C$15),0,MAX(Inputs!$C$8*I101-(F101+G101+H101+J101-K101),0))</f>
        <v>0</v>
      </c>
      <c r="M101" s="56" t="n">
        <f aca="false">L101*INDEX(Rates!$B$2:$C$101,C101+1,IF(Inputs!$C$5="Male",1,2))/1000/12*Inputs!$C$16</f>
        <v>0</v>
      </c>
      <c r="N101" s="56" t="n">
        <f aca="false">IF($V$1=1,MAX(F101+G101+H101+J101-K101-M101,0)*Inputs!$C$22/12,0)</f>
        <v>0</v>
      </c>
      <c r="O101" s="56" t="n">
        <f aca="false">IF(AND(MOD(A101,12)=0,B101&gt;=Inputs!$C$18),MAX(F101+G101+H101+J101-K101-M101-N101,0)*Inputs!$C$17,0)</f>
        <v>0</v>
      </c>
      <c r="P101" s="56" t="n">
        <f aca="false">F101+G101+H101+J101-K101-M101-N101+O101</f>
        <v>189934.51347029</v>
      </c>
      <c r="Q101" s="56" t="n">
        <f aca="false">IF(OR(E101=1,P101&lt;=0),0,P101)</f>
        <v>189934.51347029</v>
      </c>
      <c r="R101" s="15" t="n">
        <f aca="false">IF(OR(E101=1,AND(P101&lt;=0,I101&gt;0)),1,0)</f>
        <v>0</v>
      </c>
      <c r="S101" s="15" t="n">
        <f aca="false">IF(L101&gt;0,1,0)</f>
        <v>0</v>
      </c>
    </row>
    <row r="102" customFormat="false" ht="15" hidden="false" customHeight="false" outlineLevel="0" collapsed="false">
      <c r="A102" s="15" t="n">
        <v>101</v>
      </c>
      <c r="B102" s="15" t="n">
        <f aca="false">INT((A102-1)/12)+1</f>
        <v>9</v>
      </c>
      <c r="C102" s="15" t="n">
        <f aca="false">MIN(Inputs!$C$4+B102-1,99)</f>
        <v>82</v>
      </c>
      <c r="D102" s="55" t="n">
        <f aca="false">Inputs!$C$32</f>
        <v>0.1</v>
      </c>
      <c r="E102" s="15" t="n">
        <f aca="false">R101</f>
        <v>0</v>
      </c>
      <c r="F102" s="56" t="n">
        <f aca="false">Q101</f>
        <v>189934.51347029</v>
      </c>
      <c r="G102" s="56" t="n">
        <f aca="false">IF(AND(MOD(A102-1,12)=0,B102&lt;=Inputs!$C$7,E102=0),Inputs!$C$6,0)</f>
        <v>0</v>
      </c>
      <c r="H102" s="56" t="n">
        <f aca="false">IF(B102=1,G102*Inputs!$C$9,0)</f>
        <v>0</v>
      </c>
      <c r="I102" s="56" t="n">
        <f aca="false">I101+G102</f>
        <v>120000</v>
      </c>
      <c r="J102" s="56" t="n">
        <f aca="false">(F102+G102+H102)*((1+D102)^(1/12)-1)</f>
        <v>1514.5644827076</v>
      </c>
      <c r="K102" s="56" t="n">
        <f aca="false">(F102+G102+H102+J102)*(Inputs!$C$14+IF(B102&lt;=10,Inputs!$C$12,Inputs!$C$13))/12</f>
        <v>398.852245735411</v>
      </c>
      <c r="L102" s="56" t="n">
        <f aca="false">IF(OR(E102=1,A102&lt;=Inputs!$C$15),0,MAX(Inputs!$C$8*I102-(F102+G102+H102+J102-K102),0))</f>
        <v>0</v>
      </c>
      <c r="M102" s="56" t="n">
        <f aca="false">L102*INDEX(Rates!$B$2:$C$101,C102+1,IF(Inputs!$C$5="Male",1,2))/1000/12*Inputs!$C$16</f>
        <v>0</v>
      </c>
      <c r="N102" s="56" t="n">
        <f aca="false">IF($V$1=1,MAX(F102+G102+H102+J102-K102-M102,0)*Inputs!$C$22/12,0)</f>
        <v>0</v>
      </c>
      <c r="O102" s="56" t="n">
        <f aca="false">IF(AND(MOD(A102,12)=0,B102&gt;=Inputs!$C$18),MAX(F102+G102+H102+J102-K102-M102-N102,0)*Inputs!$C$17,0)</f>
        <v>0</v>
      </c>
      <c r="P102" s="56" t="n">
        <f aca="false">F102+G102+H102+J102-K102-M102-N102+O102</f>
        <v>191050.225707262</v>
      </c>
      <c r="Q102" s="56" t="n">
        <f aca="false">IF(OR(E102=1,P102&lt;=0),0,P102)</f>
        <v>191050.225707262</v>
      </c>
      <c r="R102" s="15" t="n">
        <f aca="false">IF(OR(E102=1,AND(P102&lt;=0,I102&gt;0)),1,0)</f>
        <v>0</v>
      </c>
      <c r="S102" s="15" t="n">
        <f aca="false">IF(L102&gt;0,1,0)</f>
        <v>0</v>
      </c>
    </row>
    <row r="103" customFormat="false" ht="15" hidden="false" customHeight="false" outlineLevel="0" collapsed="false">
      <c r="A103" s="15" t="n">
        <v>102</v>
      </c>
      <c r="B103" s="15" t="n">
        <f aca="false">INT((A103-1)/12)+1</f>
        <v>9</v>
      </c>
      <c r="C103" s="15" t="n">
        <f aca="false">MIN(Inputs!$C$4+B103-1,99)</f>
        <v>82</v>
      </c>
      <c r="D103" s="55" t="n">
        <f aca="false">Inputs!$C$32</f>
        <v>0.1</v>
      </c>
      <c r="E103" s="15" t="n">
        <f aca="false">R102</f>
        <v>0</v>
      </c>
      <c r="F103" s="56" t="n">
        <f aca="false">Q102</f>
        <v>191050.225707262</v>
      </c>
      <c r="G103" s="56" t="n">
        <f aca="false">IF(AND(MOD(A103-1,12)=0,B103&lt;=Inputs!$C$7,E103=0),Inputs!$C$6,0)</f>
        <v>0</v>
      </c>
      <c r="H103" s="56" t="n">
        <f aca="false">IF(B103=1,G103*Inputs!$C$9,0)</f>
        <v>0</v>
      </c>
      <c r="I103" s="56" t="n">
        <f aca="false">I102+G103</f>
        <v>120000</v>
      </c>
      <c r="J103" s="56" t="n">
        <f aca="false">(F103+G103+H103)*((1+D103)^(1/12)-1)</f>
        <v>1523.46132876347</v>
      </c>
      <c r="K103" s="56" t="n">
        <f aca="false">(F103+G103+H103+J103)*(Inputs!$C$14+IF(B103&lt;=10,Inputs!$C$12,Inputs!$C$13))/12</f>
        <v>401.195181325053</v>
      </c>
      <c r="L103" s="56" t="n">
        <f aca="false">IF(OR(E103=1,A103&lt;=Inputs!$C$15),0,MAX(Inputs!$C$8*I103-(F103+G103+H103+J103-K103),0))</f>
        <v>0</v>
      </c>
      <c r="M103" s="56" t="n">
        <f aca="false">L103*INDEX(Rates!$B$2:$C$101,C103+1,IF(Inputs!$C$5="Male",1,2))/1000/12*Inputs!$C$16</f>
        <v>0</v>
      </c>
      <c r="N103" s="56" t="n">
        <f aca="false">IF($V$1=1,MAX(F103+G103+H103+J103-K103-M103,0)*Inputs!$C$22/12,0)</f>
        <v>0</v>
      </c>
      <c r="O103" s="56" t="n">
        <f aca="false">IF(AND(MOD(A103,12)=0,B103&gt;=Inputs!$C$18),MAX(F103+G103+H103+J103-K103-M103-N103,0)*Inputs!$C$17,0)</f>
        <v>0</v>
      </c>
      <c r="P103" s="56" t="n">
        <f aca="false">F103+G103+H103+J103-K103-M103-N103+O103</f>
        <v>192172.4918547</v>
      </c>
      <c r="Q103" s="56" t="n">
        <f aca="false">IF(OR(E103=1,P103&lt;=0),0,P103)</f>
        <v>192172.4918547</v>
      </c>
      <c r="R103" s="15" t="n">
        <f aca="false">IF(OR(E103=1,AND(P103&lt;=0,I103&gt;0)),1,0)</f>
        <v>0</v>
      </c>
      <c r="S103" s="15" t="n">
        <f aca="false">IF(L103&gt;0,1,0)</f>
        <v>0</v>
      </c>
    </row>
    <row r="104" customFormat="false" ht="15" hidden="false" customHeight="false" outlineLevel="0" collapsed="false">
      <c r="A104" s="15" t="n">
        <v>103</v>
      </c>
      <c r="B104" s="15" t="n">
        <f aca="false">INT((A104-1)/12)+1</f>
        <v>9</v>
      </c>
      <c r="C104" s="15" t="n">
        <f aca="false">MIN(Inputs!$C$4+B104-1,99)</f>
        <v>82</v>
      </c>
      <c r="D104" s="55" t="n">
        <f aca="false">Inputs!$C$32</f>
        <v>0.1</v>
      </c>
      <c r="E104" s="15" t="n">
        <f aca="false">R103</f>
        <v>0</v>
      </c>
      <c r="F104" s="56" t="n">
        <f aca="false">Q103</f>
        <v>192172.4918547</v>
      </c>
      <c r="G104" s="56" t="n">
        <f aca="false">IF(AND(MOD(A104-1,12)=0,B104&lt;=Inputs!$C$7,E104=0),Inputs!$C$6,0)</f>
        <v>0</v>
      </c>
      <c r="H104" s="56" t="n">
        <f aca="false">IF(B104=1,G104*Inputs!$C$9,0)</f>
        <v>0</v>
      </c>
      <c r="I104" s="56" t="n">
        <f aca="false">I103+G104</f>
        <v>120000</v>
      </c>
      <c r="J104" s="56" t="n">
        <f aca="false">(F104+G104+H104)*((1+D104)^(1/12)-1)</f>
        <v>1532.41043662175</v>
      </c>
      <c r="K104" s="56" t="n">
        <f aca="false">(F104+G104+H104+J104)*(Inputs!$C$14+IF(B104&lt;=10,Inputs!$C$12,Inputs!$C$13))/12</f>
        <v>403.551879773588</v>
      </c>
      <c r="L104" s="56" t="n">
        <f aca="false">IF(OR(E104=1,A104&lt;=Inputs!$C$15),0,MAX(Inputs!$C$8*I104-(F104+G104+H104+J104-K104),0))</f>
        <v>0</v>
      </c>
      <c r="M104" s="56" t="n">
        <f aca="false">L104*INDEX(Rates!$B$2:$C$101,C104+1,IF(Inputs!$C$5="Male",1,2))/1000/12*Inputs!$C$16</f>
        <v>0</v>
      </c>
      <c r="N104" s="56" t="n">
        <f aca="false">IF($V$1=1,MAX(F104+G104+H104+J104-K104-M104,0)*Inputs!$C$22/12,0)</f>
        <v>0</v>
      </c>
      <c r="O104" s="56" t="n">
        <f aca="false">IF(AND(MOD(A104,12)=0,B104&gt;=Inputs!$C$18),MAX(F104+G104+H104+J104-K104-M104-N104,0)*Inputs!$C$17,0)</f>
        <v>0</v>
      </c>
      <c r="P104" s="56" t="n">
        <f aca="false">F104+G104+H104+J104-K104-M104-N104+O104</f>
        <v>193301.350411549</v>
      </c>
      <c r="Q104" s="56" t="n">
        <f aca="false">IF(OR(E104=1,P104&lt;=0),0,P104)</f>
        <v>193301.350411549</v>
      </c>
      <c r="R104" s="15" t="n">
        <f aca="false">IF(OR(E104=1,AND(P104&lt;=0,I104&gt;0)),1,0)</f>
        <v>0</v>
      </c>
      <c r="S104" s="15" t="n">
        <f aca="false">IF(L104&gt;0,1,0)</f>
        <v>0</v>
      </c>
    </row>
    <row r="105" customFormat="false" ht="15" hidden="false" customHeight="false" outlineLevel="0" collapsed="false">
      <c r="A105" s="15" t="n">
        <v>104</v>
      </c>
      <c r="B105" s="15" t="n">
        <f aca="false">INT((A105-1)/12)+1</f>
        <v>9</v>
      </c>
      <c r="C105" s="15" t="n">
        <f aca="false">MIN(Inputs!$C$4+B105-1,99)</f>
        <v>82</v>
      </c>
      <c r="D105" s="55" t="n">
        <f aca="false">Inputs!$C$32</f>
        <v>0.1</v>
      </c>
      <c r="E105" s="15" t="n">
        <f aca="false">R104</f>
        <v>0</v>
      </c>
      <c r="F105" s="56" t="n">
        <f aca="false">Q104</f>
        <v>193301.350411549</v>
      </c>
      <c r="G105" s="56" t="n">
        <f aca="false">IF(AND(MOD(A105-1,12)=0,B105&lt;=Inputs!$C$7,E105=0),Inputs!$C$6,0)</f>
        <v>0</v>
      </c>
      <c r="H105" s="56" t="n">
        <f aca="false">IF(B105=1,G105*Inputs!$C$9,0)</f>
        <v>0</v>
      </c>
      <c r="I105" s="56" t="n">
        <f aca="false">I104+G105</f>
        <v>120000</v>
      </c>
      <c r="J105" s="56" t="n">
        <f aca="false">(F105+G105+H105)*((1+D105)^(1/12)-1)</f>
        <v>1541.41211327842</v>
      </c>
      <c r="K105" s="56" t="n">
        <f aca="false">(F105+G105+H105+J105)*(Inputs!$C$14+IF(B105&lt;=10,Inputs!$C$12,Inputs!$C$13))/12</f>
        <v>405.922421926723</v>
      </c>
      <c r="L105" s="56" t="n">
        <f aca="false">IF(OR(E105=1,A105&lt;=Inputs!$C$15),0,MAX(Inputs!$C$8*I105-(F105+G105+H105+J105-K105),0))</f>
        <v>0</v>
      </c>
      <c r="M105" s="56" t="n">
        <f aca="false">L105*INDEX(Rates!$B$2:$C$101,C105+1,IF(Inputs!$C$5="Male",1,2))/1000/12*Inputs!$C$16</f>
        <v>0</v>
      </c>
      <c r="N105" s="56" t="n">
        <f aca="false">IF($V$1=1,MAX(F105+G105+H105+J105-K105-M105,0)*Inputs!$C$22/12,0)</f>
        <v>0</v>
      </c>
      <c r="O105" s="56" t="n">
        <f aca="false">IF(AND(MOD(A105,12)=0,B105&gt;=Inputs!$C$18),MAX(F105+G105+H105+J105-K105-M105-N105,0)*Inputs!$C$17,0)</f>
        <v>0</v>
      </c>
      <c r="P105" s="56" t="n">
        <f aca="false">F105+G105+H105+J105-K105-M105-N105+O105</f>
        <v>194436.8401029</v>
      </c>
      <c r="Q105" s="56" t="n">
        <f aca="false">IF(OR(E105=1,P105&lt;=0),0,P105)</f>
        <v>194436.8401029</v>
      </c>
      <c r="R105" s="15" t="n">
        <f aca="false">IF(OR(E105=1,AND(P105&lt;=0,I105&gt;0)),1,0)</f>
        <v>0</v>
      </c>
      <c r="S105" s="15" t="n">
        <f aca="false">IF(L105&gt;0,1,0)</f>
        <v>0</v>
      </c>
    </row>
    <row r="106" customFormat="false" ht="15" hidden="false" customHeight="false" outlineLevel="0" collapsed="false">
      <c r="A106" s="15" t="n">
        <v>105</v>
      </c>
      <c r="B106" s="15" t="n">
        <f aca="false">INT((A106-1)/12)+1</f>
        <v>9</v>
      </c>
      <c r="C106" s="15" t="n">
        <f aca="false">MIN(Inputs!$C$4+B106-1,99)</f>
        <v>82</v>
      </c>
      <c r="D106" s="55" t="n">
        <f aca="false">Inputs!$C$32</f>
        <v>0.1</v>
      </c>
      <c r="E106" s="15" t="n">
        <f aca="false">R105</f>
        <v>0</v>
      </c>
      <c r="F106" s="56" t="n">
        <f aca="false">Q105</f>
        <v>194436.8401029</v>
      </c>
      <c r="G106" s="56" t="n">
        <f aca="false">IF(AND(MOD(A106-1,12)=0,B106&lt;=Inputs!$C$7,E106=0),Inputs!$C$6,0)</f>
        <v>0</v>
      </c>
      <c r="H106" s="56" t="n">
        <f aca="false">IF(B106=1,G106*Inputs!$C$9,0)</f>
        <v>0</v>
      </c>
      <c r="I106" s="56" t="n">
        <f aca="false">I105+G106</f>
        <v>120000</v>
      </c>
      <c r="J106" s="56" t="n">
        <f aca="false">(F106+G106+H106)*((1+D106)^(1/12)-1)</f>
        <v>1550.46666753283</v>
      </c>
      <c r="K106" s="56" t="n">
        <f aca="false">(F106+G106+H106+J106)*(Inputs!$C$14+IF(B106&lt;=10,Inputs!$C$12,Inputs!$C$13))/12</f>
        <v>408.306889105069</v>
      </c>
      <c r="L106" s="56" t="n">
        <f aca="false">IF(OR(E106=1,A106&lt;=Inputs!$C$15),0,MAX(Inputs!$C$8*I106-(F106+G106+H106+J106-K106),0))</f>
        <v>0</v>
      </c>
      <c r="M106" s="56" t="n">
        <f aca="false">L106*INDEX(Rates!$B$2:$C$101,C106+1,IF(Inputs!$C$5="Male",1,2))/1000/12*Inputs!$C$16</f>
        <v>0</v>
      </c>
      <c r="N106" s="56" t="n">
        <f aca="false">IF($V$1=1,MAX(F106+G106+H106+J106-K106-M106,0)*Inputs!$C$22/12,0)</f>
        <v>0</v>
      </c>
      <c r="O106" s="56" t="n">
        <f aca="false">IF(AND(MOD(A106,12)=0,B106&gt;=Inputs!$C$18),MAX(F106+G106+H106+J106-K106-M106-N106,0)*Inputs!$C$17,0)</f>
        <v>0</v>
      </c>
      <c r="P106" s="56" t="n">
        <f aca="false">F106+G106+H106+J106-K106-M106-N106+O106</f>
        <v>195578.999881328</v>
      </c>
      <c r="Q106" s="56" t="n">
        <f aca="false">IF(OR(E106=1,P106&lt;=0),0,P106)</f>
        <v>195578.999881328</v>
      </c>
      <c r="R106" s="15" t="n">
        <f aca="false">IF(OR(E106=1,AND(P106&lt;=0,I106&gt;0)),1,0)</f>
        <v>0</v>
      </c>
      <c r="S106" s="15" t="n">
        <f aca="false">IF(L106&gt;0,1,0)</f>
        <v>0</v>
      </c>
    </row>
    <row r="107" customFormat="false" ht="15" hidden="false" customHeight="false" outlineLevel="0" collapsed="false">
      <c r="A107" s="15" t="n">
        <v>106</v>
      </c>
      <c r="B107" s="15" t="n">
        <f aca="false">INT((A107-1)/12)+1</f>
        <v>9</v>
      </c>
      <c r="C107" s="15" t="n">
        <f aca="false">MIN(Inputs!$C$4+B107-1,99)</f>
        <v>82</v>
      </c>
      <c r="D107" s="55" t="n">
        <f aca="false">Inputs!$C$32</f>
        <v>0.1</v>
      </c>
      <c r="E107" s="15" t="n">
        <f aca="false">R106</f>
        <v>0</v>
      </c>
      <c r="F107" s="56" t="n">
        <f aca="false">Q106</f>
        <v>195578.999881328</v>
      </c>
      <c r="G107" s="56" t="n">
        <f aca="false">IF(AND(MOD(A107-1,12)=0,B107&lt;=Inputs!$C$7,E107=0),Inputs!$C$6,0)</f>
        <v>0</v>
      </c>
      <c r="H107" s="56" t="n">
        <f aca="false">IF(B107=1,G107*Inputs!$C$9,0)</f>
        <v>0</v>
      </c>
      <c r="I107" s="56" t="n">
        <f aca="false">I106+G107</f>
        <v>120000</v>
      </c>
      <c r="J107" s="56" t="n">
        <f aca="false">(F107+G107+H107)*((1+D107)^(1/12)-1)</f>
        <v>1559.57440999826</v>
      </c>
      <c r="K107" s="56" t="n">
        <f aca="false">(F107+G107+H107+J107)*(Inputs!$C$14+IF(B107&lt;=10,Inputs!$C$12,Inputs!$C$13))/12</f>
        <v>410.70536310693</v>
      </c>
      <c r="L107" s="56" t="n">
        <f aca="false">IF(OR(E107=1,A107&lt;=Inputs!$C$15),0,MAX(Inputs!$C$8*I107-(F107+G107+H107+J107-K107),0))</f>
        <v>0</v>
      </c>
      <c r="M107" s="56" t="n">
        <f aca="false">L107*INDEX(Rates!$B$2:$C$101,C107+1,IF(Inputs!$C$5="Male",1,2))/1000/12*Inputs!$C$16</f>
        <v>0</v>
      </c>
      <c r="N107" s="56" t="n">
        <f aca="false">IF($V$1=1,MAX(F107+G107+H107+J107-K107-M107,0)*Inputs!$C$22/12,0)</f>
        <v>0</v>
      </c>
      <c r="O107" s="56" t="n">
        <f aca="false">IF(AND(MOD(A107,12)=0,B107&gt;=Inputs!$C$18),MAX(F107+G107+H107+J107-K107-M107-N107,0)*Inputs!$C$17,0)</f>
        <v>0</v>
      </c>
      <c r="P107" s="56" t="n">
        <f aca="false">F107+G107+H107+J107-K107-M107-N107+O107</f>
        <v>196727.868928219</v>
      </c>
      <c r="Q107" s="56" t="n">
        <f aca="false">IF(OR(E107=1,P107&lt;=0),0,P107)</f>
        <v>196727.868928219</v>
      </c>
      <c r="R107" s="15" t="n">
        <f aca="false">IF(OR(E107=1,AND(P107&lt;=0,I107&gt;0)),1,0)</f>
        <v>0</v>
      </c>
      <c r="S107" s="15" t="n">
        <f aca="false">IF(L107&gt;0,1,0)</f>
        <v>0</v>
      </c>
    </row>
    <row r="108" customFormat="false" ht="15" hidden="false" customHeight="false" outlineLevel="0" collapsed="false">
      <c r="A108" s="15" t="n">
        <v>107</v>
      </c>
      <c r="B108" s="15" t="n">
        <f aca="false">INT((A108-1)/12)+1</f>
        <v>9</v>
      </c>
      <c r="C108" s="15" t="n">
        <f aca="false">MIN(Inputs!$C$4+B108-1,99)</f>
        <v>82</v>
      </c>
      <c r="D108" s="55" t="n">
        <f aca="false">Inputs!$C$32</f>
        <v>0.1</v>
      </c>
      <c r="E108" s="15" t="n">
        <f aca="false">R107</f>
        <v>0</v>
      </c>
      <c r="F108" s="56" t="n">
        <f aca="false">Q107</f>
        <v>196727.868928219</v>
      </c>
      <c r="G108" s="56" t="n">
        <f aca="false">IF(AND(MOD(A108-1,12)=0,B108&lt;=Inputs!$C$7,E108=0),Inputs!$C$6,0)</f>
        <v>0</v>
      </c>
      <c r="H108" s="56" t="n">
        <f aca="false">IF(B108=1,G108*Inputs!$C$9,0)</f>
        <v>0</v>
      </c>
      <c r="I108" s="56" t="n">
        <f aca="false">I107+G108</f>
        <v>120000</v>
      </c>
      <c r="J108" s="56" t="n">
        <f aca="false">(F108+G108+H108)*((1+D108)^(1/12)-1)</f>
        <v>1568.73565311259</v>
      </c>
      <c r="K108" s="56" t="n">
        <f aca="false">(F108+G108+H108+J108)*(Inputs!$C$14+IF(B108&lt;=10,Inputs!$C$12,Inputs!$C$13))/12</f>
        <v>413.117926211108</v>
      </c>
      <c r="L108" s="56" t="n">
        <f aca="false">IF(OR(E108=1,A108&lt;=Inputs!$C$15),0,MAX(Inputs!$C$8*I108-(F108+G108+H108+J108-K108),0))</f>
        <v>0</v>
      </c>
      <c r="M108" s="56" t="n">
        <f aca="false">L108*INDEX(Rates!$B$2:$C$101,C108+1,IF(Inputs!$C$5="Male",1,2))/1000/12*Inputs!$C$16</f>
        <v>0</v>
      </c>
      <c r="N108" s="56" t="n">
        <f aca="false">IF($V$1=1,MAX(F108+G108+H108+J108-K108-M108,0)*Inputs!$C$22/12,0)</f>
        <v>0</v>
      </c>
      <c r="O108" s="56" t="n">
        <f aca="false">IF(AND(MOD(A108,12)=0,B108&gt;=Inputs!$C$18),MAX(F108+G108+H108+J108-K108-M108-N108,0)*Inputs!$C$17,0)</f>
        <v>0</v>
      </c>
      <c r="P108" s="56" t="n">
        <f aca="false">F108+G108+H108+J108-K108-M108-N108+O108</f>
        <v>197883.486655121</v>
      </c>
      <c r="Q108" s="56" t="n">
        <f aca="false">IF(OR(E108=1,P108&lt;=0),0,P108)</f>
        <v>197883.486655121</v>
      </c>
      <c r="R108" s="15" t="n">
        <f aca="false">IF(OR(E108=1,AND(P108&lt;=0,I108&gt;0)),1,0)</f>
        <v>0</v>
      </c>
      <c r="S108" s="15" t="n">
        <f aca="false">IF(L108&gt;0,1,0)</f>
        <v>0</v>
      </c>
    </row>
    <row r="109" customFormat="false" ht="15" hidden="false" customHeight="false" outlineLevel="0" collapsed="false">
      <c r="A109" s="15" t="n">
        <v>108</v>
      </c>
      <c r="B109" s="15" t="n">
        <f aca="false">INT((A109-1)/12)+1</f>
        <v>9</v>
      </c>
      <c r="C109" s="15" t="n">
        <f aca="false">MIN(Inputs!$C$4+B109-1,99)</f>
        <v>82</v>
      </c>
      <c r="D109" s="55" t="n">
        <f aca="false">Inputs!$C$32</f>
        <v>0.1</v>
      </c>
      <c r="E109" s="15" t="n">
        <f aca="false">R108</f>
        <v>0</v>
      </c>
      <c r="F109" s="56" t="n">
        <f aca="false">Q108</f>
        <v>197883.486655121</v>
      </c>
      <c r="G109" s="56" t="n">
        <f aca="false">IF(AND(MOD(A109-1,12)=0,B109&lt;=Inputs!$C$7,E109=0),Inputs!$C$6,0)</f>
        <v>0</v>
      </c>
      <c r="H109" s="56" t="n">
        <f aca="false">IF(B109=1,G109*Inputs!$C$9,0)</f>
        <v>0</v>
      </c>
      <c r="I109" s="56" t="n">
        <f aca="false">I108+G109</f>
        <v>120000</v>
      </c>
      <c r="J109" s="56" t="n">
        <f aca="false">(F109+G109+H109)*((1+D109)^(1/12)-1)</f>
        <v>1577.95071114904</v>
      </c>
      <c r="K109" s="56" t="n">
        <f aca="false">(F109+G109+H109+J109)*(Inputs!$C$14+IF(B109&lt;=10,Inputs!$C$12,Inputs!$C$13))/12</f>
        <v>415.544661179729</v>
      </c>
      <c r="L109" s="56" t="n">
        <f aca="false">IF(OR(E109=1,A109&lt;=Inputs!$C$15),0,MAX(Inputs!$C$8*I109-(F109+G109+H109+J109-K109),0))</f>
        <v>0</v>
      </c>
      <c r="M109" s="56" t="n">
        <f aca="false">L109*INDEX(Rates!$B$2:$C$101,C109+1,IF(Inputs!$C$5="Male",1,2))/1000/12*Inputs!$C$16</f>
        <v>0</v>
      </c>
      <c r="N109" s="56" t="n">
        <f aca="false">IF($V$1=1,MAX(F109+G109+H109+J109-K109-M109,0)*Inputs!$C$22/12,0)</f>
        <v>0</v>
      </c>
      <c r="O109" s="56" t="n">
        <f aca="false">IF(AND(MOD(A109,12)=0,B109&gt;=Inputs!$C$18),MAX(F109+G109+H109+J109-K109-M109-N109,0)*Inputs!$C$17,0)</f>
        <v>0</v>
      </c>
      <c r="P109" s="56" t="n">
        <f aca="false">F109+G109+H109+J109-K109-M109-N109+O109</f>
        <v>199045.89270509</v>
      </c>
      <c r="Q109" s="56" t="n">
        <f aca="false">IF(OR(E109=1,P109&lt;=0),0,P109)</f>
        <v>199045.89270509</v>
      </c>
      <c r="R109" s="15" t="n">
        <f aca="false">IF(OR(E109=1,AND(P109&lt;=0,I109&gt;0)),1,0)</f>
        <v>0</v>
      </c>
      <c r="S109" s="15" t="n">
        <f aca="false">IF(L109&gt;0,1,0)</f>
        <v>0</v>
      </c>
    </row>
    <row r="110" customFormat="false" ht="15" hidden="false" customHeight="false" outlineLevel="0" collapsed="false">
      <c r="A110" s="15" t="n">
        <v>109</v>
      </c>
      <c r="B110" s="15" t="n">
        <f aca="false">INT((A110-1)/12)+1</f>
        <v>10</v>
      </c>
      <c r="C110" s="15" t="n">
        <f aca="false">MIN(Inputs!$C$4+B110-1,99)</f>
        <v>83</v>
      </c>
      <c r="D110" s="55" t="n">
        <f aca="false">Inputs!$C$32</f>
        <v>0.1</v>
      </c>
      <c r="E110" s="15" t="n">
        <f aca="false">R109</f>
        <v>0</v>
      </c>
      <c r="F110" s="56" t="n">
        <f aca="false">Q109</f>
        <v>199045.89270509</v>
      </c>
      <c r="G110" s="56" t="n">
        <f aca="false">IF(AND(MOD(A110-1,12)=0,B110&lt;=Inputs!$C$7,E110=0),Inputs!$C$6,0)</f>
        <v>0</v>
      </c>
      <c r="H110" s="56" t="n">
        <f aca="false">IF(B110=1,G110*Inputs!$C$9,0)</f>
        <v>0</v>
      </c>
      <c r="I110" s="56" t="n">
        <f aca="false">I109+G110</f>
        <v>120000</v>
      </c>
      <c r="J110" s="56" t="n">
        <f aca="false">(F110+G110+H110)*((1+D110)^(1/12)-1)</f>
        <v>1587.2199002269</v>
      </c>
      <c r="K110" s="56" t="n">
        <f aca="false">(F110+G110+H110+J110)*(Inputs!$C$14+IF(B110&lt;=10,Inputs!$C$12,Inputs!$C$13))/12</f>
        <v>417.985651261077</v>
      </c>
      <c r="L110" s="56" t="n">
        <f aca="false">IF(OR(E110=1,A110&lt;=Inputs!$C$15),0,MAX(Inputs!$C$8*I110-(F110+G110+H110+J110-K110),0))</f>
        <v>0</v>
      </c>
      <c r="M110" s="56" t="n">
        <f aca="false">L110*INDEX(Rates!$B$2:$C$101,C110+1,IF(Inputs!$C$5="Male",1,2))/1000/12*Inputs!$C$16</f>
        <v>0</v>
      </c>
      <c r="N110" s="56" t="n">
        <f aca="false">IF($V$1=1,MAX(F110+G110+H110+J110-K110-M110,0)*Inputs!$C$22/12,0)</f>
        <v>0</v>
      </c>
      <c r="O110" s="56" t="n">
        <f aca="false">IF(AND(MOD(A110,12)=0,B110&gt;=Inputs!$C$18),MAX(F110+G110+H110+J110-K110-M110-N110,0)*Inputs!$C$17,0)</f>
        <v>0</v>
      </c>
      <c r="P110" s="56" t="n">
        <f aca="false">F110+G110+H110+J110-K110-M110-N110+O110</f>
        <v>200215.126954056</v>
      </c>
      <c r="Q110" s="56" t="n">
        <f aca="false">IF(OR(E110=1,P110&lt;=0),0,P110)</f>
        <v>200215.126954056</v>
      </c>
      <c r="R110" s="15" t="n">
        <f aca="false">IF(OR(E110=1,AND(P110&lt;=0,I110&gt;0)),1,0)</f>
        <v>0</v>
      </c>
      <c r="S110" s="15" t="n">
        <f aca="false">IF(L110&gt;0,1,0)</f>
        <v>0</v>
      </c>
    </row>
    <row r="111" customFormat="false" ht="15" hidden="false" customHeight="false" outlineLevel="0" collapsed="false">
      <c r="A111" s="15" t="n">
        <v>110</v>
      </c>
      <c r="B111" s="15" t="n">
        <f aca="false">INT((A111-1)/12)+1</f>
        <v>10</v>
      </c>
      <c r="C111" s="15" t="n">
        <f aca="false">MIN(Inputs!$C$4+B111-1,99)</f>
        <v>83</v>
      </c>
      <c r="D111" s="55" t="n">
        <f aca="false">Inputs!$C$32</f>
        <v>0.1</v>
      </c>
      <c r="E111" s="15" t="n">
        <f aca="false">R110</f>
        <v>0</v>
      </c>
      <c r="F111" s="56" t="n">
        <f aca="false">Q110</f>
        <v>200215.126954056</v>
      </c>
      <c r="G111" s="56" t="n">
        <f aca="false">IF(AND(MOD(A111-1,12)=0,B111&lt;=Inputs!$C$7,E111=0),Inputs!$C$6,0)</f>
        <v>0</v>
      </c>
      <c r="H111" s="56" t="n">
        <f aca="false">IF(B111=1,G111*Inputs!$C$9,0)</f>
        <v>0</v>
      </c>
      <c r="I111" s="56" t="n">
        <f aca="false">I110+G111</f>
        <v>120000</v>
      </c>
      <c r="J111" s="56" t="n">
        <f aca="false">(F111+G111+H111)*((1+D111)^(1/12)-1)</f>
        <v>1596.54353832244</v>
      </c>
      <c r="K111" s="56" t="n">
        <f aca="false">(F111+G111+H111+J111)*(Inputs!$C$14+IF(B111&lt;=10,Inputs!$C$12,Inputs!$C$13))/12</f>
        <v>420.440980192455</v>
      </c>
      <c r="L111" s="56" t="n">
        <f aca="false">IF(OR(E111=1,A111&lt;=Inputs!$C$15),0,MAX(Inputs!$C$8*I111-(F111+G111+H111+J111-K111),0))</f>
        <v>0</v>
      </c>
      <c r="M111" s="56" t="n">
        <f aca="false">L111*INDEX(Rates!$B$2:$C$101,C111+1,IF(Inputs!$C$5="Male",1,2))/1000/12*Inputs!$C$16</f>
        <v>0</v>
      </c>
      <c r="N111" s="56" t="n">
        <f aca="false">IF($V$1=1,MAX(F111+G111+H111+J111-K111-M111,0)*Inputs!$C$22/12,0)</f>
        <v>0</v>
      </c>
      <c r="O111" s="56" t="n">
        <f aca="false">IF(AND(MOD(A111,12)=0,B111&gt;=Inputs!$C$18),MAX(F111+G111+H111+J111-K111-M111-N111,0)*Inputs!$C$17,0)</f>
        <v>0</v>
      </c>
      <c r="P111" s="56" t="n">
        <f aca="false">F111+G111+H111+J111-K111-M111-N111+O111</f>
        <v>201391.229512186</v>
      </c>
      <c r="Q111" s="56" t="n">
        <f aca="false">IF(OR(E111=1,P111&lt;=0),0,P111)</f>
        <v>201391.229512186</v>
      </c>
      <c r="R111" s="15" t="n">
        <f aca="false">IF(OR(E111=1,AND(P111&lt;=0,I111&gt;0)),1,0)</f>
        <v>0</v>
      </c>
      <c r="S111" s="15" t="n">
        <f aca="false">IF(L111&gt;0,1,0)</f>
        <v>0</v>
      </c>
    </row>
    <row r="112" customFormat="false" ht="15" hidden="false" customHeight="false" outlineLevel="0" collapsed="false">
      <c r="A112" s="15" t="n">
        <v>111</v>
      </c>
      <c r="B112" s="15" t="n">
        <f aca="false">INT((A112-1)/12)+1</f>
        <v>10</v>
      </c>
      <c r="C112" s="15" t="n">
        <f aca="false">MIN(Inputs!$C$4+B112-1,99)</f>
        <v>83</v>
      </c>
      <c r="D112" s="55" t="n">
        <f aca="false">Inputs!$C$32</f>
        <v>0.1</v>
      </c>
      <c r="E112" s="15" t="n">
        <f aca="false">R111</f>
        <v>0</v>
      </c>
      <c r="F112" s="56" t="n">
        <f aca="false">Q111</f>
        <v>201391.229512186</v>
      </c>
      <c r="G112" s="56" t="n">
        <f aca="false">IF(AND(MOD(A112-1,12)=0,B112&lt;=Inputs!$C$7,E112=0),Inputs!$C$6,0)</f>
        <v>0</v>
      </c>
      <c r="H112" s="56" t="n">
        <f aca="false">IF(B112=1,G112*Inputs!$C$9,0)</f>
        <v>0</v>
      </c>
      <c r="I112" s="56" t="n">
        <f aca="false">I111+G112</f>
        <v>120000</v>
      </c>
      <c r="J112" s="56" t="n">
        <f aca="false">(F112+G112+H112)*((1+D112)^(1/12)-1)</f>
        <v>1605.92194527976</v>
      </c>
      <c r="K112" s="56" t="n">
        <f aca="false">(F112+G112+H112+J112)*(Inputs!$C$14+IF(B112&lt;=10,Inputs!$C$12,Inputs!$C$13))/12</f>
        <v>422.910732203053</v>
      </c>
      <c r="L112" s="56" t="n">
        <f aca="false">IF(OR(E112=1,A112&lt;=Inputs!$C$15),0,MAX(Inputs!$C$8*I112-(F112+G112+H112+J112-K112),0))</f>
        <v>0</v>
      </c>
      <c r="M112" s="56" t="n">
        <f aca="false">L112*INDEX(Rates!$B$2:$C$101,C112+1,IF(Inputs!$C$5="Male",1,2))/1000/12*Inputs!$C$16</f>
        <v>0</v>
      </c>
      <c r="N112" s="56" t="n">
        <f aca="false">IF($V$1=1,MAX(F112+G112+H112+J112-K112-M112,0)*Inputs!$C$22/12,0)</f>
        <v>0</v>
      </c>
      <c r="O112" s="56" t="n">
        <f aca="false">IF(AND(MOD(A112,12)=0,B112&gt;=Inputs!$C$18),MAX(F112+G112+H112+J112-K112-M112-N112,0)*Inputs!$C$17,0)</f>
        <v>0</v>
      </c>
      <c r="P112" s="56" t="n">
        <f aca="false">F112+G112+H112+J112-K112-M112-N112+O112</f>
        <v>202574.240725263</v>
      </c>
      <c r="Q112" s="56" t="n">
        <f aca="false">IF(OR(E112=1,P112&lt;=0),0,P112)</f>
        <v>202574.240725263</v>
      </c>
      <c r="R112" s="15" t="n">
        <f aca="false">IF(OR(E112=1,AND(P112&lt;=0,I112&gt;0)),1,0)</f>
        <v>0</v>
      </c>
      <c r="S112" s="15" t="n">
        <f aca="false">IF(L112&gt;0,1,0)</f>
        <v>0</v>
      </c>
    </row>
    <row r="113" customFormat="false" ht="15" hidden="false" customHeight="false" outlineLevel="0" collapsed="false">
      <c r="A113" s="15" t="n">
        <v>112</v>
      </c>
      <c r="B113" s="15" t="n">
        <f aca="false">INT((A113-1)/12)+1</f>
        <v>10</v>
      </c>
      <c r="C113" s="15" t="n">
        <f aca="false">MIN(Inputs!$C$4+B113-1,99)</f>
        <v>83</v>
      </c>
      <c r="D113" s="55" t="n">
        <f aca="false">Inputs!$C$32</f>
        <v>0.1</v>
      </c>
      <c r="E113" s="15" t="n">
        <f aca="false">R112</f>
        <v>0</v>
      </c>
      <c r="F113" s="56" t="n">
        <f aca="false">Q112</f>
        <v>202574.240725263</v>
      </c>
      <c r="G113" s="56" t="n">
        <f aca="false">IF(AND(MOD(A113-1,12)=0,B113&lt;=Inputs!$C$7,E113=0),Inputs!$C$6,0)</f>
        <v>0</v>
      </c>
      <c r="H113" s="56" t="n">
        <f aca="false">IF(B113=1,G113*Inputs!$C$9,0)</f>
        <v>0</v>
      </c>
      <c r="I113" s="56" t="n">
        <f aca="false">I112+G113</f>
        <v>120000</v>
      </c>
      <c r="J113" s="56" t="n">
        <f aca="false">(F113+G113+H113)*((1+D113)^(1/12)-1)</f>
        <v>1615.3554428218</v>
      </c>
      <c r="K113" s="56" t="n">
        <f aca="false">(F113+G113+H113+J113)*(Inputs!$C$14+IF(B113&lt;=10,Inputs!$C$12,Inputs!$C$13))/12</f>
        <v>425.394992016843</v>
      </c>
      <c r="L113" s="56" t="n">
        <f aca="false">IF(OR(E113=1,A113&lt;=Inputs!$C$15),0,MAX(Inputs!$C$8*I113-(F113+G113+H113+J113-K113),0))</f>
        <v>0</v>
      </c>
      <c r="M113" s="56" t="n">
        <f aca="false">L113*INDEX(Rates!$B$2:$C$101,C113+1,IF(Inputs!$C$5="Male",1,2))/1000/12*Inputs!$C$16</f>
        <v>0</v>
      </c>
      <c r="N113" s="56" t="n">
        <f aca="false">IF($V$1=1,MAX(F113+G113+H113+J113-K113-M113,0)*Inputs!$C$22/12,0)</f>
        <v>0</v>
      </c>
      <c r="O113" s="56" t="n">
        <f aca="false">IF(AND(MOD(A113,12)=0,B113&gt;=Inputs!$C$18),MAX(F113+G113+H113+J113-K113-M113-N113,0)*Inputs!$C$17,0)</f>
        <v>0</v>
      </c>
      <c r="P113" s="56" t="n">
        <f aca="false">F113+G113+H113+J113-K113-M113-N113+O113</f>
        <v>203764.201176068</v>
      </c>
      <c r="Q113" s="56" t="n">
        <f aca="false">IF(OR(E113=1,P113&lt;=0),0,P113)</f>
        <v>203764.201176068</v>
      </c>
      <c r="R113" s="15" t="n">
        <f aca="false">IF(OR(E113=1,AND(P113&lt;=0,I113&gt;0)),1,0)</f>
        <v>0</v>
      </c>
      <c r="S113" s="15" t="n">
        <f aca="false">IF(L113&gt;0,1,0)</f>
        <v>0</v>
      </c>
    </row>
    <row r="114" customFormat="false" ht="15" hidden="false" customHeight="false" outlineLevel="0" collapsed="false">
      <c r="A114" s="15" t="n">
        <v>113</v>
      </c>
      <c r="B114" s="15" t="n">
        <f aca="false">INT((A114-1)/12)+1</f>
        <v>10</v>
      </c>
      <c r="C114" s="15" t="n">
        <f aca="false">MIN(Inputs!$C$4+B114-1,99)</f>
        <v>83</v>
      </c>
      <c r="D114" s="55" t="n">
        <f aca="false">Inputs!$C$32</f>
        <v>0.1</v>
      </c>
      <c r="E114" s="15" t="n">
        <f aca="false">R113</f>
        <v>0</v>
      </c>
      <c r="F114" s="56" t="n">
        <f aca="false">Q113</f>
        <v>203764.201176068</v>
      </c>
      <c r="G114" s="56" t="n">
        <f aca="false">IF(AND(MOD(A114-1,12)=0,B114&lt;=Inputs!$C$7,E114=0),Inputs!$C$6,0)</f>
        <v>0</v>
      </c>
      <c r="H114" s="56" t="n">
        <f aca="false">IF(B114=1,G114*Inputs!$C$9,0)</f>
        <v>0</v>
      </c>
      <c r="I114" s="56" t="n">
        <f aca="false">I113+G114</f>
        <v>120000</v>
      </c>
      <c r="J114" s="56" t="n">
        <f aca="false">(F114+G114+H114)*((1+D114)^(1/12)-1)</f>
        <v>1624.84435456136</v>
      </c>
      <c r="K114" s="56" t="n">
        <f aca="false">(F114+G114+H114+J114)*(Inputs!$C$14+IF(B114&lt;=10,Inputs!$C$12,Inputs!$C$13))/12</f>
        <v>427.893844855477</v>
      </c>
      <c r="L114" s="56" t="n">
        <f aca="false">IF(OR(E114=1,A114&lt;=Inputs!$C$15),0,MAX(Inputs!$C$8*I114-(F114+G114+H114+J114-K114),0))</f>
        <v>0</v>
      </c>
      <c r="M114" s="56" t="n">
        <f aca="false">L114*INDEX(Rates!$B$2:$C$101,C114+1,IF(Inputs!$C$5="Male",1,2))/1000/12*Inputs!$C$16</f>
        <v>0</v>
      </c>
      <c r="N114" s="56" t="n">
        <f aca="false">IF($V$1=1,MAX(F114+G114+H114+J114-K114-M114,0)*Inputs!$C$22/12,0)</f>
        <v>0</v>
      </c>
      <c r="O114" s="56" t="n">
        <f aca="false">IF(AND(MOD(A114,12)=0,B114&gt;=Inputs!$C$18),MAX(F114+G114+H114+J114-K114-M114-N114,0)*Inputs!$C$17,0)</f>
        <v>0</v>
      </c>
      <c r="P114" s="56" t="n">
        <f aca="false">F114+G114+H114+J114-K114-M114-N114+O114</f>
        <v>204961.151685773</v>
      </c>
      <c r="Q114" s="56" t="n">
        <f aca="false">IF(OR(E114=1,P114&lt;=0),0,P114)</f>
        <v>204961.151685773</v>
      </c>
      <c r="R114" s="15" t="n">
        <f aca="false">IF(OR(E114=1,AND(P114&lt;=0,I114&gt;0)),1,0)</f>
        <v>0</v>
      </c>
      <c r="S114" s="15" t="n">
        <f aca="false">IF(L114&gt;0,1,0)</f>
        <v>0</v>
      </c>
    </row>
    <row r="115" customFormat="false" ht="15" hidden="false" customHeight="false" outlineLevel="0" collapsed="false">
      <c r="A115" s="15" t="n">
        <v>114</v>
      </c>
      <c r="B115" s="15" t="n">
        <f aca="false">INT((A115-1)/12)+1</f>
        <v>10</v>
      </c>
      <c r="C115" s="15" t="n">
        <f aca="false">MIN(Inputs!$C$4+B115-1,99)</f>
        <v>83</v>
      </c>
      <c r="D115" s="55" t="n">
        <f aca="false">Inputs!$C$32</f>
        <v>0.1</v>
      </c>
      <c r="E115" s="15" t="n">
        <f aca="false">R114</f>
        <v>0</v>
      </c>
      <c r="F115" s="56" t="n">
        <f aca="false">Q114</f>
        <v>204961.151685773</v>
      </c>
      <c r="G115" s="56" t="n">
        <f aca="false">IF(AND(MOD(A115-1,12)=0,B115&lt;=Inputs!$C$7,E115=0),Inputs!$C$6,0)</f>
        <v>0</v>
      </c>
      <c r="H115" s="56" t="n">
        <f aca="false">IF(B115=1,G115*Inputs!$C$9,0)</f>
        <v>0</v>
      </c>
      <c r="I115" s="56" t="n">
        <f aca="false">I114+G115</f>
        <v>120000</v>
      </c>
      <c r="J115" s="56" t="n">
        <f aca="false">(F115+G115+H115)*((1+D115)^(1/12)-1)</f>
        <v>1634.3890060122</v>
      </c>
      <c r="K115" s="56" t="n">
        <f aca="false">(F115+G115+H115+J115)*(Inputs!$C$14+IF(B115&lt;=10,Inputs!$C$12,Inputs!$C$13))/12</f>
        <v>430.40737644122</v>
      </c>
      <c r="L115" s="56" t="n">
        <f aca="false">IF(OR(E115=1,A115&lt;=Inputs!$C$15),0,MAX(Inputs!$C$8*I115-(F115+G115+H115+J115-K115),0))</f>
        <v>0</v>
      </c>
      <c r="M115" s="56" t="n">
        <f aca="false">L115*INDEX(Rates!$B$2:$C$101,C115+1,IF(Inputs!$C$5="Male",1,2))/1000/12*Inputs!$C$16</f>
        <v>0</v>
      </c>
      <c r="N115" s="56" t="n">
        <f aca="false">IF($V$1=1,MAX(F115+G115+H115+J115-K115-M115,0)*Inputs!$C$22/12,0)</f>
        <v>0</v>
      </c>
      <c r="O115" s="56" t="n">
        <f aca="false">IF(AND(MOD(A115,12)=0,B115&gt;=Inputs!$C$18),MAX(F115+G115+H115+J115-K115-M115-N115,0)*Inputs!$C$17,0)</f>
        <v>0</v>
      </c>
      <c r="P115" s="56" t="n">
        <f aca="false">F115+G115+H115+J115-K115-M115-N115+O115</f>
        <v>206165.133315344</v>
      </c>
      <c r="Q115" s="56" t="n">
        <f aca="false">IF(OR(E115=1,P115&lt;=0),0,P115)</f>
        <v>206165.133315344</v>
      </c>
      <c r="R115" s="15" t="n">
        <f aca="false">IF(OR(E115=1,AND(P115&lt;=0,I115&gt;0)),1,0)</f>
        <v>0</v>
      </c>
      <c r="S115" s="15" t="n">
        <f aca="false">IF(L115&gt;0,1,0)</f>
        <v>0</v>
      </c>
    </row>
    <row r="116" customFormat="false" ht="15" hidden="false" customHeight="false" outlineLevel="0" collapsed="false">
      <c r="A116" s="15" t="n">
        <v>115</v>
      </c>
      <c r="B116" s="15" t="n">
        <f aca="false">INT((A116-1)/12)+1</f>
        <v>10</v>
      </c>
      <c r="C116" s="15" t="n">
        <f aca="false">MIN(Inputs!$C$4+B116-1,99)</f>
        <v>83</v>
      </c>
      <c r="D116" s="55" t="n">
        <f aca="false">Inputs!$C$32</f>
        <v>0.1</v>
      </c>
      <c r="E116" s="15" t="n">
        <f aca="false">R115</f>
        <v>0</v>
      </c>
      <c r="F116" s="56" t="n">
        <f aca="false">Q115</f>
        <v>206165.133315344</v>
      </c>
      <c r="G116" s="56" t="n">
        <f aca="false">IF(AND(MOD(A116-1,12)=0,B116&lt;=Inputs!$C$7,E116=0),Inputs!$C$6,0)</f>
        <v>0</v>
      </c>
      <c r="H116" s="56" t="n">
        <f aca="false">IF(B116=1,G116*Inputs!$C$9,0)</f>
        <v>0</v>
      </c>
      <c r="I116" s="56" t="n">
        <f aca="false">I115+G116</f>
        <v>120000</v>
      </c>
      <c r="J116" s="56" t="n">
        <f aca="false">(F116+G116+H116)*((1+D116)^(1/12)-1)</f>
        <v>1643.98972460022</v>
      </c>
      <c r="K116" s="56" t="n">
        <f aca="false">(F116+G116+H116+J116)*(Inputs!$C$14+IF(B116&lt;=10,Inputs!$C$12,Inputs!$C$13))/12</f>
        <v>432.935672999885</v>
      </c>
      <c r="L116" s="56" t="n">
        <f aca="false">IF(OR(E116=1,A116&lt;=Inputs!$C$15),0,MAX(Inputs!$C$8*I116-(F116+G116+H116+J116-K116),0))</f>
        <v>0</v>
      </c>
      <c r="M116" s="56" t="n">
        <f aca="false">L116*INDEX(Rates!$B$2:$C$101,C116+1,IF(Inputs!$C$5="Male",1,2))/1000/12*Inputs!$C$16</f>
        <v>0</v>
      </c>
      <c r="N116" s="56" t="n">
        <f aca="false">IF($V$1=1,MAX(F116+G116+H116+J116-K116-M116,0)*Inputs!$C$22/12,0)</f>
        <v>0</v>
      </c>
      <c r="O116" s="56" t="n">
        <f aca="false">IF(AND(MOD(A116,12)=0,B116&gt;=Inputs!$C$18),MAX(F116+G116+H116+J116-K116-M116-N116,0)*Inputs!$C$17,0)</f>
        <v>0</v>
      </c>
      <c r="P116" s="56" t="n">
        <f aca="false">F116+G116+H116+J116-K116-M116-N116+O116</f>
        <v>207376.187366945</v>
      </c>
      <c r="Q116" s="56" t="n">
        <f aca="false">IF(OR(E116=1,P116&lt;=0),0,P116)</f>
        <v>207376.187366945</v>
      </c>
      <c r="R116" s="15" t="n">
        <f aca="false">IF(OR(E116=1,AND(P116&lt;=0,I116&gt;0)),1,0)</f>
        <v>0</v>
      </c>
      <c r="S116" s="15" t="n">
        <f aca="false">IF(L116&gt;0,1,0)</f>
        <v>0</v>
      </c>
    </row>
    <row r="117" customFormat="false" ht="15" hidden="false" customHeight="false" outlineLevel="0" collapsed="false">
      <c r="A117" s="15" t="n">
        <v>116</v>
      </c>
      <c r="B117" s="15" t="n">
        <f aca="false">INT((A117-1)/12)+1</f>
        <v>10</v>
      </c>
      <c r="C117" s="15" t="n">
        <f aca="false">MIN(Inputs!$C$4+B117-1,99)</f>
        <v>83</v>
      </c>
      <c r="D117" s="55" t="n">
        <f aca="false">Inputs!$C$32</f>
        <v>0.1</v>
      </c>
      <c r="E117" s="15" t="n">
        <f aca="false">R116</f>
        <v>0</v>
      </c>
      <c r="F117" s="56" t="n">
        <f aca="false">Q116</f>
        <v>207376.187366945</v>
      </c>
      <c r="G117" s="56" t="n">
        <f aca="false">IF(AND(MOD(A117-1,12)=0,B117&lt;=Inputs!$C$7,E117=0),Inputs!$C$6,0)</f>
        <v>0</v>
      </c>
      <c r="H117" s="56" t="n">
        <f aca="false">IF(B117=1,G117*Inputs!$C$9,0)</f>
        <v>0</v>
      </c>
      <c r="I117" s="56" t="n">
        <f aca="false">I116+G117</f>
        <v>120000</v>
      </c>
      <c r="J117" s="56" t="n">
        <f aca="false">(F117+G117+H117)*((1+D117)^(1/12)-1)</f>
        <v>1653.64683967468</v>
      </c>
      <c r="K117" s="56" t="n">
        <f aca="false">(F117+G117+H117+J117)*(Inputs!$C$14+IF(B117&lt;=10,Inputs!$C$12,Inputs!$C$13))/12</f>
        <v>435.478821263791</v>
      </c>
      <c r="L117" s="56" t="n">
        <f aca="false">IF(OR(E117=1,A117&lt;=Inputs!$C$15),0,MAX(Inputs!$C$8*I117-(F117+G117+H117+J117-K117),0))</f>
        <v>0</v>
      </c>
      <c r="M117" s="56" t="n">
        <f aca="false">L117*INDEX(Rates!$B$2:$C$101,C117+1,IF(Inputs!$C$5="Male",1,2))/1000/12*Inputs!$C$16</f>
        <v>0</v>
      </c>
      <c r="N117" s="56" t="n">
        <f aca="false">IF($V$1=1,MAX(F117+G117+H117+J117-K117-M117,0)*Inputs!$C$22/12,0)</f>
        <v>0</v>
      </c>
      <c r="O117" s="56" t="n">
        <f aca="false">IF(AND(MOD(A117,12)=0,B117&gt;=Inputs!$C$18),MAX(F117+G117+H117+J117-K117-M117-N117,0)*Inputs!$C$17,0)</f>
        <v>0</v>
      </c>
      <c r="P117" s="56" t="n">
        <f aca="false">F117+G117+H117+J117-K117-M117-N117+O117</f>
        <v>208594.355385356</v>
      </c>
      <c r="Q117" s="56" t="n">
        <f aca="false">IF(OR(E117=1,P117&lt;=0),0,P117)</f>
        <v>208594.355385356</v>
      </c>
      <c r="R117" s="15" t="n">
        <f aca="false">IF(OR(E117=1,AND(P117&lt;=0,I117&gt;0)),1,0)</f>
        <v>0</v>
      </c>
      <c r="S117" s="15" t="n">
        <f aca="false">IF(L117&gt;0,1,0)</f>
        <v>0</v>
      </c>
    </row>
    <row r="118" customFormat="false" ht="15" hidden="false" customHeight="false" outlineLevel="0" collapsed="false">
      <c r="A118" s="15" t="n">
        <v>117</v>
      </c>
      <c r="B118" s="15" t="n">
        <f aca="false">INT((A118-1)/12)+1</f>
        <v>10</v>
      </c>
      <c r="C118" s="15" t="n">
        <f aca="false">MIN(Inputs!$C$4+B118-1,99)</f>
        <v>83</v>
      </c>
      <c r="D118" s="55" t="n">
        <f aca="false">Inputs!$C$32</f>
        <v>0.1</v>
      </c>
      <c r="E118" s="15" t="n">
        <f aca="false">R117</f>
        <v>0</v>
      </c>
      <c r="F118" s="56" t="n">
        <f aca="false">Q117</f>
        <v>208594.355385356</v>
      </c>
      <c r="G118" s="56" t="n">
        <f aca="false">IF(AND(MOD(A118-1,12)=0,B118&lt;=Inputs!$C$7,E118=0),Inputs!$C$6,0)</f>
        <v>0</v>
      </c>
      <c r="H118" s="56" t="n">
        <f aca="false">IF(B118=1,G118*Inputs!$C$9,0)</f>
        <v>0</v>
      </c>
      <c r="I118" s="56" t="n">
        <f aca="false">I117+G118</f>
        <v>120000</v>
      </c>
      <c r="J118" s="56" t="n">
        <f aca="false">(F118+G118+H118)*((1+D118)^(1/12)-1)</f>
        <v>1663.36068251948</v>
      </c>
      <c r="K118" s="56" t="n">
        <f aca="false">(F118+G118+H118+J118)*(Inputs!$C$14+IF(B118&lt;=10,Inputs!$C$12,Inputs!$C$13))/12</f>
        <v>438.03690847474</v>
      </c>
      <c r="L118" s="56" t="n">
        <f aca="false">IF(OR(E118=1,A118&lt;=Inputs!$C$15),0,MAX(Inputs!$C$8*I118-(F118+G118+H118+J118-K118),0))</f>
        <v>0</v>
      </c>
      <c r="M118" s="56" t="n">
        <f aca="false">L118*INDEX(Rates!$B$2:$C$101,C118+1,IF(Inputs!$C$5="Male",1,2))/1000/12*Inputs!$C$16</f>
        <v>0</v>
      </c>
      <c r="N118" s="56" t="n">
        <f aca="false">IF($V$1=1,MAX(F118+G118+H118+J118-K118-M118,0)*Inputs!$C$22/12,0)</f>
        <v>0</v>
      </c>
      <c r="O118" s="56" t="n">
        <f aca="false">IF(AND(MOD(A118,12)=0,B118&gt;=Inputs!$C$18),MAX(F118+G118+H118+J118-K118-M118-N118,0)*Inputs!$C$17,0)</f>
        <v>0</v>
      </c>
      <c r="P118" s="56" t="n">
        <f aca="false">F118+G118+H118+J118-K118-M118-N118+O118</f>
        <v>209819.6791594</v>
      </c>
      <c r="Q118" s="56" t="n">
        <f aca="false">IF(OR(E118=1,P118&lt;=0),0,P118)</f>
        <v>209819.6791594</v>
      </c>
      <c r="R118" s="15" t="n">
        <f aca="false">IF(OR(E118=1,AND(P118&lt;=0,I118&gt;0)),1,0)</f>
        <v>0</v>
      </c>
      <c r="S118" s="15" t="n">
        <f aca="false">IF(L118&gt;0,1,0)</f>
        <v>0</v>
      </c>
    </row>
    <row r="119" customFormat="false" ht="15" hidden="false" customHeight="false" outlineLevel="0" collapsed="false">
      <c r="A119" s="15" t="n">
        <v>118</v>
      </c>
      <c r="B119" s="15" t="n">
        <f aca="false">INT((A119-1)/12)+1</f>
        <v>10</v>
      </c>
      <c r="C119" s="15" t="n">
        <f aca="false">MIN(Inputs!$C$4+B119-1,99)</f>
        <v>83</v>
      </c>
      <c r="D119" s="55" t="n">
        <f aca="false">Inputs!$C$32</f>
        <v>0.1</v>
      </c>
      <c r="E119" s="15" t="n">
        <f aca="false">R118</f>
        <v>0</v>
      </c>
      <c r="F119" s="56" t="n">
        <f aca="false">Q118</f>
        <v>209819.6791594</v>
      </c>
      <c r="G119" s="56" t="n">
        <f aca="false">IF(AND(MOD(A119-1,12)=0,B119&lt;=Inputs!$C$7,E119=0),Inputs!$C$6,0)</f>
        <v>0</v>
      </c>
      <c r="H119" s="56" t="n">
        <f aca="false">IF(B119=1,G119*Inputs!$C$9,0)</f>
        <v>0</v>
      </c>
      <c r="I119" s="56" t="n">
        <f aca="false">I118+G119</f>
        <v>120000</v>
      </c>
      <c r="J119" s="56" t="n">
        <f aca="false">(F119+G119+H119)*((1+D119)^(1/12)-1)</f>
        <v>1673.13158636459</v>
      </c>
      <c r="K119" s="56" t="n">
        <f aca="false">(F119+G119+H119+J119)*(Inputs!$C$14+IF(B119&lt;=10,Inputs!$C$12,Inputs!$C$13))/12</f>
        <v>440.61002238701</v>
      </c>
      <c r="L119" s="56" t="n">
        <f aca="false">IF(OR(E119=1,A119&lt;=Inputs!$C$15),0,MAX(Inputs!$C$8*I119-(F119+G119+H119+J119-K119),0))</f>
        <v>0</v>
      </c>
      <c r="M119" s="56" t="n">
        <f aca="false">L119*INDEX(Rates!$B$2:$C$101,C119+1,IF(Inputs!$C$5="Male",1,2))/1000/12*Inputs!$C$16</f>
        <v>0</v>
      </c>
      <c r="N119" s="56" t="n">
        <f aca="false">IF($V$1=1,MAX(F119+G119+H119+J119-K119-M119,0)*Inputs!$C$22/12,0)</f>
        <v>0</v>
      </c>
      <c r="O119" s="56" t="n">
        <f aca="false">IF(AND(MOD(A119,12)=0,B119&gt;=Inputs!$C$18),MAX(F119+G119+H119+J119-K119-M119-N119,0)*Inputs!$C$17,0)</f>
        <v>0</v>
      </c>
      <c r="P119" s="56" t="n">
        <f aca="false">F119+G119+H119+J119-K119-M119-N119+O119</f>
        <v>211052.200723378</v>
      </c>
      <c r="Q119" s="56" t="n">
        <f aca="false">IF(OR(E119=1,P119&lt;=0),0,P119)</f>
        <v>211052.200723378</v>
      </c>
      <c r="R119" s="15" t="n">
        <f aca="false">IF(OR(E119=1,AND(P119&lt;=0,I119&gt;0)),1,0)</f>
        <v>0</v>
      </c>
      <c r="S119" s="15" t="n">
        <f aca="false">IF(L119&gt;0,1,0)</f>
        <v>0</v>
      </c>
    </row>
    <row r="120" customFormat="false" ht="15" hidden="false" customHeight="false" outlineLevel="0" collapsed="false">
      <c r="A120" s="15" t="n">
        <v>119</v>
      </c>
      <c r="B120" s="15" t="n">
        <f aca="false">INT((A120-1)/12)+1</f>
        <v>10</v>
      </c>
      <c r="C120" s="15" t="n">
        <f aca="false">MIN(Inputs!$C$4+B120-1,99)</f>
        <v>83</v>
      </c>
      <c r="D120" s="55" t="n">
        <f aca="false">Inputs!$C$32</f>
        <v>0.1</v>
      </c>
      <c r="E120" s="15" t="n">
        <f aca="false">R119</f>
        <v>0</v>
      </c>
      <c r="F120" s="56" t="n">
        <f aca="false">Q119</f>
        <v>211052.200723378</v>
      </c>
      <c r="G120" s="56" t="n">
        <f aca="false">IF(AND(MOD(A120-1,12)=0,B120&lt;=Inputs!$C$7,E120=0),Inputs!$C$6,0)</f>
        <v>0</v>
      </c>
      <c r="H120" s="56" t="n">
        <f aca="false">IF(B120=1,G120*Inputs!$C$9,0)</f>
        <v>0</v>
      </c>
      <c r="I120" s="56" t="n">
        <f aca="false">I119+G120</f>
        <v>120000</v>
      </c>
      <c r="J120" s="56" t="n">
        <f aca="false">(F120+G120+H120)*((1+D120)^(1/12)-1)</f>
        <v>1682.9598863974</v>
      </c>
      <c r="K120" s="56" t="n">
        <f aca="false">(F120+G120+H120+J120)*(Inputs!$C$14+IF(B120&lt;=10,Inputs!$C$12,Inputs!$C$13))/12</f>
        <v>443.198251270365</v>
      </c>
      <c r="L120" s="56" t="n">
        <f aca="false">IF(OR(E120=1,A120&lt;=Inputs!$C$15),0,MAX(Inputs!$C$8*I120-(F120+G120+H120+J120-K120),0))</f>
        <v>0</v>
      </c>
      <c r="M120" s="56" t="n">
        <f aca="false">L120*INDEX(Rates!$B$2:$C$101,C120+1,IF(Inputs!$C$5="Male",1,2))/1000/12*Inputs!$C$16</f>
        <v>0</v>
      </c>
      <c r="N120" s="56" t="n">
        <f aca="false">IF($V$1=1,MAX(F120+G120+H120+J120-K120-M120,0)*Inputs!$C$22/12,0)</f>
        <v>0</v>
      </c>
      <c r="O120" s="56" t="n">
        <f aca="false">IF(AND(MOD(A120,12)=0,B120&gt;=Inputs!$C$18),MAX(F120+G120+H120+J120-K120-M120-N120,0)*Inputs!$C$17,0)</f>
        <v>0</v>
      </c>
      <c r="P120" s="56" t="n">
        <f aca="false">F120+G120+H120+J120-K120-M120-N120+O120</f>
        <v>212291.962358505</v>
      </c>
      <c r="Q120" s="56" t="n">
        <f aca="false">IF(OR(E120=1,P120&lt;=0),0,P120)</f>
        <v>212291.962358505</v>
      </c>
      <c r="R120" s="15" t="n">
        <f aca="false">IF(OR(E120=1,AND(P120&lt;=0,I120&gt;0)),1,0)</f>
        <v>0</v>
      </c>
      <c r="S120" s="15" t="n">
        <f aca="false">IF(L120&gt;0,1,0)</f>
        <v>0</v>
      </c>
    </row>
    <row r="121" customFormat="false" ht="15" hidden="false" customHeight="false" outlineLevel="0" collapsed="false">
      <c r="A121" s="15" t="n">
        <v>120</v>
      </c>
      <c r="B121" s="15" t="n">
        <f aca="false">INT((A121-1)/12)+1</f>
        <v>10</v>
      </c>
      <c r="C121" s="15" t="n">
        <f aca="false">MIN(Inputs!$C$4+B121-1,99)</f>
        <v>83</v>
      </c>
      <c r="D121" s="55" t="n">
        <f aca="false">Inputs!$C$32</f>
        <v>0.1</v>
      </c>
      <c r="E121" s="15" t="n">
        <f aca="false">R120</f>
        <v>0</v>
      </c>
      <c r="F121" s="56" t="n">
        <f aca="false">Q120</f>
        <v>212291.962358505</v>
      </c>
      <c r="G121" s="56" t="n">
        <f aca="false">IF(AND(MOD(A121-1,12)=0,B121&lt;=Inputs!$C$7,E121=0),Inputs!$C$6,0)</f>
        <v>0</v>
      </c>
      <c r="H121" s="56" t="n">
        <f aca="false">IF(B121=1,G121*Inputs!$C$9,0)</f>
        <v>0</v>
      </c>
      <c r="I121" s="56" t="n">
        <f aca="false">I120+G121</f>
        <v>120000</v>
      </c>
      <c r="J121" s="56" t="n">
        <f aca="false">(F121+G121+H121)*((1+D121)^(1/12)-1)</f>
        <v>1692.84591977427</v>
      </c>
      <c r="K121" s="56" t="n">
        <f aca="false">(F121+G121+H121+J121)*(Inputs!$C$14+IF(B121&lt;=10,Inputs!$C$12,Inputs!$C$13))/12</f>
        <v>445.801683913082</v>
      </c>
      <c r="L121" s="56" t="n">
        <f aca="false">IF(OR(E121=1,A121&lt;=Inputs!$C$15),0,MAX(Inputs!$C$8*I121-(F121+G121+H121+J121-K121),0))</f>
        <v>0</v>
      </c>
      <c r="M121" s="56" t="n">
        <f aca="false">L121*INDEX(Rates!$B$2:$C$101,C121+1,IF(Inputs!$C$5="Male",1,2))/1000/12*Inputs!$C$16</f>
        <v>0</v>
      </c>
      <c r="N121" s="56" t="n">
        <f aca="false">IF($V$1=1,MAX(F121+G121+H121+J121-K121-M121,0)*Inputs!$C$22/12,0)</f>
        <v>0</v>
      </c>
      <c r="O121" s="56" t="n">
        <f aca="false">IF(AND(MOD(A121,12)=0,B121&gt;=Inputs!$C$18),MAX(F121+G121+H121+J121-K121-M121-N121,0)*Inputs!$C$17,0)</f>
        <v>1067.69503297183</v>
      </c>
      <c r="P121" s="56" t="n">
        <f aca="false">F121+G121+H121+J121-K121-M121-N121+O121</f>
        <v>214606.701627338</v>
      </c>
      <c r="Q121" s="56" t="n">
        <f aca="false">IF(OR(E121=1,P121&lt;=0),0,P121)</f>
        <v>214606.701627338</v>
      </c>
      <c r="R121" s="15" t="n">
        <f aca="false">IF(OR(E121=1,AND(P121&lt;=0,I121&gt;0)),1,0)</f>
        <v>0</v>
      </c>
      <c r="S121" s="15" t="n">
        <f aca="false">IF(L121&gt;0,1,0)</f>
        <v>0</v>
      </c>
    </row>
    <row r="122" customFormat="false" ht="15" hidden="false" customHeight="false" outlineLevel="0" collapsed="false">
      <c r="A122" s="15" t="n">
        <v>121</v>
      </c>
      <c r="B122" s="15" t="n">
        <f aca="false">INT((A122-1)/12)+1</f>
        <v>11</v>
      </c>
      <c r="C122" s="15" t="n">
        <f aca="false">MIN(Inputs!$C$4+B122-1,99)</f>
        <v>84</v>
      </c>
      <c r="D122" s="55" t="n">
        <f aca="false">Inputs!$C$32</f>
        <v>0.1</v>
      </c>
      <c r="E122" s="15" t="n">
        <f aca="false">R121</f>
        <v>0</v>
      </c>
      <c r="F122" s="56" t="n">
        <f aca="false">Q121</f>
        <v>214606.701627338</v>
      </c>
      <c r="G122" s="56" t="n">
        <f aca="false">IF(AND(MOD(A122-1,12)=0,B122&lt;=Inputs!$C$7,E122=0),Inputs!$C$6,0)</f>
        <v>0</v>
      </c>
      <c r="H122" s="56" t="n">
        <f aca="false">IF(B122=1,G122*Inputs!$C$9,0)</f>
        <v>0</v>
      </c>
      <c r="I122" s="56" t="n">
        <f aca="false">I121+G122</f>
        <v>120000</v>
      </c>
      <c r="J122" s="56" t="n">
        <f aca="false">(F122+G122+H122)*((1+D122)^(1/12)-1)</f>
        <v>1711.30397576024</v>
      </c>
      <c r="K122" s="56" t="n">
        <f aca="false">(F122+G122+H122+J122)*(Inputs!$C$14+IF(B122&lt;=10,Inputs!$C$12,Inputs!$C$13))/12</f>
        <v>108.159002801549</v>
      </c>
      <c r="L122" s="56" t="n">
        <f aca="false">IF(OR(E122=1,A122&lt;=Inputs!$C$15),0,MAX(Inputs!$C$8*I122-(F122+G122+H122+J122-K122),0))</f>
        <v>0</v>
      </c>
      <c r="M122" s="56" t="n">
        <f aca="false">L122*INDEX(Rates!$B$2:$C$101,C122+1,IF(Inputs!$C$5="Male",1,2))/1000/12*Inputs!$C$16</f>
        <v>0</v>
      </c>
      <c r="N122" s="56" t="n">
        <f aca="false">IF($V$1=1,MAX(F122+G122+H122+J122-K122-M122,0)*Inputs!$C$22/12,0)</f>
        <v>0</v>
      </c>
      <c r="O122" s="56" t="n">
        <f aca="false">IF(AND(MOD(A122,12)=0,B122&gt;=Inputs!$C$18),MAX(F122+G122+H122+J122-K122-M122-N122,0)*Inputs!$C$17,0)</f>
        <v>0</v>
      </c>
      <c r="P122" s="56" t="n">
        <f aca="false">F122+G122+H122+J122-K122-M122-N122+O122</f>
        <v>216209.846600297</v>
      </c>
      <c r="Q122" s="56" t="n">
        <f aca="false">IF(OR(E122=1,P122&lt;=0),0,P122)</f>
        <v>216209.846600297</v>
      </c>
      <c r="R122" s="15" t="n">
        <f aca="false">IF(OR(E122=1,AND(P122&lt;=0,I122&gt;0)),1,0)</f>
        <v>0</v>
      </c>
      <c r="S122" s="15" t="n">
        <f aca="false">IF(L122&gt;0,1,0)</f>
        <v>0</v>
      </c>
    </row>
    <row r="123" customFormat="false" ht="15" hidden="false" customHeight="false" outlineLevel="0" collapsed="false">
      <c r="A123" s="15" t="n">
        <v>122</v>
      </c>
      <c r="B123" s="15" t="n">
        <f aca="false">INT((A123-1)/12)+1</f>
        <v>11</v>
      </c>
      <c r="C123" s="15" t="n">
        <f aca="false">MIN(Inputs!$C$4+B123-1,99)</f>
        <v>84</v>
      </c>
      <c r="D123" s="55" t="n">
        <f aca="false">Inputs!$C$32</f>
        <v>0.1</v>
      </c>
      <c r="E123" s="15" t="n">
        <f aca="false">R122</f>
        <v>0</v>
      </c>
      <c r="F123" s="56" t="n">
        <f aca="false">Q122</f>
        <v>216209.846600297</v>
      </c>
      <c r="G123" s="56" t="n">
        <f aca="false">IF(AND(MOD(A123-1,12)=0,B123&lt;=Inputs!$C$7,E123=0),Inputs!$C$6,0)</f>
        <v>0</v>
      </c>
      <c r="H123" s="56" t="n">
        <f aca="false">IF(B123=1,G123*Inputs!$C$9,0)</f>
        <v>0</v>
      </c>
      <c r="I123" s="56" t="n">
        <f aca="false">I122+G123</f>
        <v>120000</v>
      </c>
      <c r="J123" s="56" t="n">
        <f aca="false">(F123+G123+H123)*((1+D123)^(1/12)-1)</f>
        <v>1724.08767890251</v>
      </c>
      <c r="K123" s="56" t="n">
        <f aca="false">(F123+G123+H123+J123)*(Inputs!$C$14+IF(B123&lt;=10,Inputs!$C$12,Inputs!$C$13))/12</f>
        <v>108.9669671396</v>
      </c>
      <c r="L123" s="56" t="n">
        <f aca="false">IF(OR(E123=1,A123&lt;=Inputs!$C$15),0,MAX(Inputs!$C$8*I123-(F123+G123+H123+J123-K123),0))</f>
        <v>0</v>
      </c>
      <c r="M123" s="56" t="n">
        <f aca="false">L123*INDEX(Rates!$B$2:$C$101,C123+1,IF(Inputs!$C$5="Male",1,2))/1000/12*Inputs!$C$16</f>
        <v>0</v>
      </c>
      <c r="N123" s="56" t="n">
        <f aca="false">IF($V$1=1,MAX(F123+G123+H123+J123-K123-M123,0)*Inputs!$C$22/12,0)</f>
        <v>0</v>
      </c>
      <c r="O123" s="56" t="n">
        <f aca="false">IF(AND(MOD(A123,12)=0,B123&gt;=Inputs!$C$18),MAX(F123+G123+H123+J123-K123-M123-N123,0)*Inputs!$C$17,0)</f>
        <v>0</v>
      </c>
      <c r="P123" s="56" t="n">
        <f aca="false">F123+G123+H123+J123-K123-M123-N123+O123</f>
        <v>217824.96731206</v>
      </c>
      <c r="Q123" s="56" t="n">
        <f aca="false">IF(OR(E123=1,P123&lt;=0),0,P123)</f>
        <v>217824.96731206</v>
      </c>
      <c r="R123" s="15" t="n">
        <f aca="false">IF(OR(E123=1,AND(P123&lt;=0,I123&gt;0)),1,0)</f>
        <v>0</v>
      </c>
      <c r="S123" s="15" t="n">
        <f aca="false">IF(L123&gt;0,1,0)</f>
        <v>0</v>
      </c>
    </row>
    <row r="124" customFormat="false" ht="15" hidden="false" customHeight="false" outlineLevel="0" collapsed="false">
      <c r="A124" s="15" t="n">
        <v>123</v>
      </c>
      <c r="B124" s="15" t="n">
        <f aca="false">INT((A124-1)/12)+1</f>
        <v>11</v>
      </c>
      <c r="C124" s="15" t="n">
        <f aca="false">MIN(Inputs!$C$4+B124-1,99)</f>
        <v>84</v>
      </c>
      <c r="D124" s="55" t="n">
        <f aca="false">Inputs!$C$32</f>
        <v>0.1</v>
      </c>
      <c r="E124" s="15" t="n">
        <f aca="false">R123</f>
        <v>0</v>
      </c>
      <c r="F124" s="56" t="n">
        <f aca="false">Q123</f>
        <v>217824.96731206</v>
      </c>
      <c r="G124" s="56" t="n">
        <f aca="false">IF(AND(MOD(A124-1,12)=0,B124&lt;=Inputs!$C$7,E124=0),Inputs!$C$6,0)</f>
        <v>0</v>
      </c>
      <c r="H124" s="56" t="n">
        <f aca="false">IF(B124=1,G124*Inputs!$C$9,0)</f>
        <v>0</v>
      </c>
      <c r="I124" s="56" t="n">
        <f aca="false">I123+G124</f>
        <v>120000</v>
      </c>
      <c r="J124" s="56" t="n">
        <f aca="false">(F124+G124+H124)*((1+D124)^(1/12)-1)</f>
        <v>1736.96687826774</v>
      </c>
      <c r="K124" s="56" t="n">
        <f aca="false">(F124+G124+H124+J124)*(Inputs!$C$14+IF(B124&lt;=10,Inputs!$C$12,Inputs!$C$13))/12</f>
        <v>109.780967095164</v>
      </c>
      <c r="L124" s="56" t="n">
        <f aca="false">IF(OR(E124=1,A124&lt;=Inputs!$C$15),0,MAX(Inputs!$C$8*I124-(F124+G124+H124+J124-K124),0))</f>
        <v>0</v>
      </c>
      <c r="M124" s="56" t="n">
        <f aca="false">L124*INDEX(Rates!$B$2:$C$101,C124+1,IF(Inputs!$C$5="Male",1,2))/1000/12*Inputs!$C$16</f>
        <v>0</v>
      </c>
      <c r="N124" s="56" t="n">
        <f aca="false">IF($V$1=1,MAX(F124+G124+H124+J124-K124-M124,0)*Inputs!$C$22/12,0)</f>
        <v>0</v>
      </c>
      <c r="O124" s="56" t="n">
        <f aca="false">IF(AND(MOD(A124,12)=0,B124&gt;=Inputs!$C$18),MAX(F124+G124+H124+J124-K124-M124-N124,0)*Inputs!$C$17,0)</f>
        <v>0</v>
      </c>
      <c r="P124" s="56" t="n">
        <f aca="false">F124+G124+H124+J124-K124-M124-N124+O124</f>
        <v>219452.153223232</v>
      </c>
      <c r="Q124" s="56" t="n">
        <f aca="false">IF(OR(E124=1,P124&lt;=0),0,P124)</f>
        <v>219452.153223232</v>
      </c>
      <c r="R124" s="15" t="n">
        <f aca="false">IF(OR(E124=1,AND(P124&lt;=0,I124&gt;0)),1,0)</f>
        <v>0</v>
      </c>
      <c r="S124" s="15" t="n">
        <f aca="false">IF(L124&gt;0,1,0)</f>
        <v>0</v>
      </c>
    </row>
    <row r="125" customFormat="false" ht="15" hidden="false" customHeight="false" outlineLevel="0" collapsed="false">
      <c r="A125" s="15" t="n">
        <v>124</v>
      </c>
      <c r="B125" s="15" t="n">
        <f aca="false">INT((A125-1)/12)+1</f>
        <v>11</v>
      </c>
      <c r="C125" s="15" t="n">
        <f aca="false">MIN(Inputs!$C$4+B125-1,99)</f>
        <v>84</v>
      </c>
      <c r="D125" s="55" t="n">
        <f aca="false">Inputs!$C$32</f>
        <v>0.1</v>
      </c>
      <c r="E125" s="15" t="n">
        <f aca="false">R124</f>
        <v>0</v>
      </c>
      <c r="F125" s="56" t="n">
        <f aca="false">Q124</f>
        <v>219452.153223232</v>
      </c>
      <c r="G125" s="56" t="n">
        <f aca="false">IF(AND(MOD(A125-1,12)=0,B125&lt;=Inputs!$C$7,E125=0),Inputs!$C$6,0)</f>
        <v>0</v>
      </c>
      <c r="H125" s="56" t="n">
        <f aca="false">IF(B125=1,G125*Inputs!$C$9,0)</f>
        <v>0</v>
      </c>
      <c r="I125" s="56" t="n">
        <f aca="false">I124+G125</f>
        <v>120000</v>
      </c>
      <c r="J125" s="56" t="n">
        <f aca="false">(F125+G125+H125)*((1+D125)^(1/12)-1)</f>
        <v>1749.94228722736</v>
      </c>
      <c r="K125" s="56" t="n">
        <f aca="false">(F125+G125+H125+J125)*(Inputs!$C$14+IF(B125&lt;=10,Inputs!$C$12,Inputs!$C$13))/12</f>
        <v>110.60104775523</v>
      </c>
      <c r="L125" s="56" t="n">
        <f aca="false">IF(OR(E125=1,A125&lt;=Inputs!$C$15),0,MAX(Inputs!$C$8*I125-(F125+G125+H125+J125-K125),0))</f>
        <v>0</v>
      </c>
      <c r="M125" s="56" t="n">
        <f aca="false">L125*INDEX(Rates!$B$2:$C$101,C125+1,IF(Inputs!$C$5="Male",1,2))/1000/12*Inputs!$C$16</f>
        <v>0</v>
      </c>
      <c r="N125" s="56" t="n">
        <f aca="false">IF($V$1=1,MAX(F125+G125+H125+J125-K125-M125,0)*Inputs!$C$22/12,0)</f>
        <v>0</v>
      </c>
      <c r="O125" s="56" t="n">
        <f aca="false">IF(AND(MOD(A125,12)=0,B125&gt;=Inputs!$C$18),MAX(F125+G125+H125+J125-K125-M125-N125,0)*Inputs!$C$17,0)</f>
        <v>0</v>
      </c>
      <c r="P125" s="56" t="n">
        <f aca="false">F125+G125+H125+J125-K125-M125-N125+O125</f>
        <v>221091.494462704</v>
      </c>
      <c r="Q125" s="56" t="n">
        <f aca="false">IF(OR(E125=1,P125&lt;=0),0,P125)</f>
        <v>221091.494462704</v>
      </c>
      <c r="R125" s="15" t="n">
        <f aca="false">IF(OR(E125=1,AND(P125&lt;=0,I125&gt;0)),1,0)</f>
        <v>0</v>
      </c>
      <c r="S125" s="15" t="n">
        <f aca="false">IF(L125&gt;0,1,0)</f>
        <v>0</v>
      </c>
    </row>
    <row r="126" customFormat="false" ht="15" hidden="false" customHeight="false" outlineLevel="0" collapsed="false">
      <c r="A126" s="15" t="n">
        <v>125</v>
      </c>
      <c r="B126" s="15" t="n">
        <f aca="false">INT((A126-1)/12)+1</f>
        <v>11</v>
      </c>
      <c r="C126" s="15" t="n">
        <f aca="false">MIN(Inputs!$C$4+B126-1,99)</f>
        <v>84</v>
      </c>
      <c r="D126" s="55" t="n">
        <f aca="false">Inputs!$C$32</f>
        <v>0.1</v>
      </c>
      <c r="E126" s="15" t="n">
        <f aca="false">R125</f>
        <v>0</v>
      </c>
      <c r="F126" s="56" t="n">
        <f aca="false">Q125</f>
        <v>221091.494462704</v>
      </c>
      <c r="G126" s="56" t="n">
        <f aca="false">IF(AND(MOD(A126-1,12)=0,B126&lt;=Inputs!$C$7,E126=0),Inputs!$C$6,0)</f>
        <v>0</v>
      </c>
      <c r="H126" s="56" t="n">
        <f aca="false">IF(B126=1,G126*Inputs!$C$9,0)</f>
        <v>0</v>
      </c>
      <c r="I126" s="56" t="n">
        <f aca="false">I125+G126</f>
        <v>120000</v>
      </c>
      <c r="J126" s="56" t="n">
        <f aca="false">(F126+G126+H126)*((1+D126)^(1/12)-1)</f>
        <v>1763.0146244818</v>
      </c>
      <c r="K126" s="56" t="n">
        <f aca="false">(F126+G126+H126+J126)*(Inputs!$C$14+IF(B126&lt;=10,Inputs!$C$12,Inputs!$C$13))/12</f>
        <v>111.427254543593</v>
      </c>
      <c r="L126" s="56" t="n">
        <f aca="false">IF(OR(E126=1,A126&lt;=Inputs!$C$15),0,MAX(Inputs!$C$8*I126-(F126+G126+H126+J126-K126),0))</f>
        <v>0</v>
      </c>
      <c r="M126" s="56" t="n">
        <f aca="false">L126*INDEX(Rates!$B$2:$C$101,C126+1,IF(Inputs!$C$5="Male",1,2))/1000/12*Inputs!$C$16</f>
        <v>0</v>
      </c>
      <c r="N126" s="56" t="n">
        <f aca="false">IF($V$1=1,MAX(F126+G126+H126+J126-K126-M126,0)*Inputs!$C$22/12,0)</f>
        <v>0</v>
      </c>
      <c r="O126" s="56" t="n">
        <f aca="false">IF(AND(MOD(A126,12)=0,B126&gt;=Inputs!$C$18),MAX(F126+G126+H126+J126-K126-M126-N126,0)*Inputs!$C$17,0)</f>
        <v>0</v>
      </c>
      <c r="P126" s="56" t="n">
        <f aca="false">F126+G126+H126+J126-K126-M126-N126+O126</f>
        <v>222743.081832643</v>
      </c>
      <c r="Q126" s="56" t="n">
        <f aca="false">IF(OR(E126=1,P126&lt;=0),0,P126)</f>
        <v>222743.081832643</v>
      </c>
      <c r="R126" s="15" t="n">
        <f aca="false">IF(OR(E126=1,AND(P126&lt;=0,I126&gt;0)),1,0)</f>
        <v>0</v>
      </c>
      <c r="S126" s="15" t="n">
        <f aca="false">IF(L126&gt;0,1,0)</f>
        <v>0</v>
      </c>
    </row>
    <row r="127" customFormat="false" ht="15" hidden="false" customHeight="false" outlineLevel="0" collapsed="false">
      <c r="A127" s="15" t="n">
        <v>126</v>
      </c>
      <c r="B127" s="15" t="n">
        <f aca="false">INT((A127-1)/12)+1</f>
        <v>11</v>
      </c>
      <c r="C127" s="15" t="n">
        <f aca="false">MIN(Inputs!$C$4+B127-1,99)</f>
        <v>84</v>
      </c>
      <c r="D127" s="55" t="n">
        <f aca="false">Inputs!$C$32</f>
        <v>0.1</v>
      </c>
      <c r="E127" s="15" t="n">
        <f aca="false">R126</f>
        <v>0</v>
      </c>
      <c r="F127" s="56" t="n">
        <f aca="false">Q126</f>
        <v>222743.081832643</v>
      </c>
      <c r="G127" s="56" t="n">
        <f aca="false">IF(AND(MOD(A127-1,12)=0,B127&lt;=Inputs!$C$7,E127=0),Inputs!$C$6,0)</f>
        <v>0</v>
      </c>
      <c r="H127" s="56" t="n">
        <f aca="false">IF(B127=1,G127*Inputs!$C$9,0)</f>
        <v>0</v>
      </c>
      <c r="I127" s="56" t="n">
        <f aca="false">I126+G127</f>
        <v>120000</v>
      </c>
      <c r="J127" s="56" t="n">
        <f aca="false">(F127+G127+H127)*((1+D127)^(1/12)-1)</f>
        <v>1776.18461410029</v>
      </c>
      <c r="K127" s="56" t="n">
        <f aca="false">(F127+G127+H127+J127)*(Inputs!$C$14+IF(B127&lt;=10,Inputs!$C$12,Inputs!$C$13))/12</f>
        <v>112.259633223371</v>
      </c>
      <c r="L127" s="56" t="n">
        <f aca="false">IF(OR(E127=1,A127&lt;=Inputs!$C$15),0,MAX(Inputs!$C$8*I127-(F127+G127+H127+J127-K127),0))</f>
        <v>0</v>
      </c>
      <c r="M127" s="56" t="n">
        <f aca="false">L127*INDEX(Rates!$B$2:$C$101,C127+1,IF(Inputs!$C$5="Male",1,2))/1000/12*Inputs!$C$16</f>
        <v>0</v>
      </c>
      <c r="N127" s="56" t="n">
        <f aca="false">IF($V$1=1,MAX(F127+G127+H127+J127-K127-M127,0)*Inputs!$C$22/12,0)</f>
        <v>0</v>
      </c>
      <c r="O127" s="56" t="n">
        <f aca="false">IF(AND(MOD(A127,12)=0,B127&gt;=Inputs!$C$18),MAX(F127+G127+H127+J127-K127-M127-N127,0)*Inputs!$C$17,0)</f>
        <v>0</v>
      </c>
      <c r="P127" s="56" t="n">
        <f aca="false">F127+G127+H127+J127-K127-M127-N127+O127</f>
        <v>224407.00681352</v>
      </c>
      <c r="Q127" s="56" t="n">
        <f aca="false">IF(OR(E127=1,P127&lt;=0),0,P127)</f>
        <v>224407.00681352</v>
      </c>
      <c r="R127" s="15" t="n">
        <f aca="false">IF(OR(E127=1,AND(P127&lt;=0,I127&gt;0)),1,0)</f>
        <v>0</v>
      </c>
      <c r="S127" s="15" t="n">
        <f aca="false">IF(L127&gt;0,1,0)</f>
        <v>0</v>
      </c>
    </row>
    <row r="128" customFormat="false" ht="15" hidden="false" customHeight="false" outlineLevel="0" collapsed="false">
      <c r="A128" s="15" t="n">
        <v>127</v>
      </c>
      <c r="B128" s="15" t="n">
        <f aca="false">INT((A128-1)/12)+1</f>
        <v>11</v>
      </c>
      <c r="C128" s="15" t="n">
        <f aca="false">MIN(Inputs!$C$4+B128-1,99)</f>
        <v>84</v>
      </c>
      <c r="D128" s="55" t="n">
        <f aca="false">Inputs!$C$32</f>
        <v>0.1</v>
      </c>
      <c r="E128" s="15" t="n">
        <f aca="false">R127</f>
        <v>0</v>
      </c>
      <c r="F128" s="56" t="n">
        <f aca="false">Q127</f>
        <v>224407.00681352</v>
      </c>
      <c r="G128" s="56" t="n">
        <f aca="false">IF(AND(MOD(A128-1,12)=0,B128&lt;=Inputs!$C$7,E128=0),Inputs!$C$6,0)</f>
        <v>0</v>
      </c>
      <c r="H128" s="56" t="n">
        <f aca="false">IF(B128=1,G128*Inputs!$C$9,0)</f>
        <v>0</v>
      </c>
      <c r="I128" s="56" t="n">
        <f aca="false">I127+G128</f>
        <v>120000</v>
      </c>
      <c r="J128" s="56" t="n">
        <f aca="false">(F128+G128+H128)*((1+D128)^(1/12)-1)</f>
        <v>1789.45298556097</v>
      </c>
      <c r="K128" s="56" t="n">
        <f aca="false">(F128+G128+H128+J128)*(Inputs!$C$14+IF(B128&lt;=10,Inputs!$C$12,Inputs!$C$13))/12</f>
        <v>113.09822989954</v>
      </c>
      <c r="L128" s="56" t="n">
        <f aca="false">IF(OR(E128=1,A128&lt;=Inputs!$C$15),0,MAX(Inputs!$C$8*I128-(F128+G128+H128+J128-K128),0))</f>
        <v>0</v>
      </c>
      <c r="M128" s="56" t="n">
        <f aca="false">L128*INDEX(Rates!$B$2:$C$101,C128+1,IF(Inputs!$C$5="Male",1,2))/1000/12*Inputs!$C$16</f>
        <v>0</v>
      </c>
      <c r="N128" s="56" t="n">
        <f aca="false">IF($V$1=1,MAX(F128+G128+H128+J128-K128-M128,0)*Inputs!$C$22/12,0)</f>
        <v>0</v>
      </c>
      <c r="O128" s="56" t="n">
        <f aca="false">IF(AND(MOD(A128,12)=0,B128&gt;=Inputs!$C$18),MAX(F128+G128+H128+J128-K128-M128-N128,0)*Inputs!$C$17,0)</f>
        <v>0</v>
      </c>
      <c r="P128" s="56" t="n">
        <f aca="false">F128+G128+H128+J128-K128-M128-N128+O128</f>
        <v>226083.361569181</v>
      </c>
      <c r="Q128" s="56" t="n">
        <f aca="false">IF(OR(E128=1,P128&lt;=0),0,P128)</f>
        <v>226083.361569181</v>
      </c>
      <c r="R128" s="15" t="n">
        <f aca="false">IF(OR(E128=1,AND(P128&lt;=0,I128&gt;0)),1,0)</f>
        <v>0</v>
      </c>
      <c r="S128" s="15" t="n">
        <f aca="false">IF(L128&gt;0,1,0)</f>
        <v>0</v>
      </c>
    </row>
    <row r="129" customFormat="false" ht="15" hidden="false" customHeight="false" outlineLevel="0" collapsed="false">
      <c r="A129" s="15" t="n">
        <v>128</v>
      </c>
      <c r="B129" s="15" t="n">
        <f aca="false">INT((A129-1)/12)+1</f>
        <v>11</v>
      </c>
      <c r="C129" s="15" t="n">
        <f aca="false">MIN(Inputs!$C$4+B129-1,99)</f>
        <v>84</v>
      </c>
      <c r="D129" s="55" t="n">
        <f aca="false">Inputs!$C$32</f>
        <v>0.1</v>
      </c>
      <c r="E129" s="15" t="n">
        <f aca="false">R128</f>
        <v>0</v>
      </c>
      <c r="F129" s="56" t="n">
        <f aca="false">Q128</f>
        <v>226083.361569181</v>
      </c>
      <c r="G129" s="56" t="n">
        <f aca="false">IF(AND(MOD(A129-1,12)=0,B129&lt;=Inputs!$C$7,E129=0),Inputs!$C$6,0)</f>
        <v>0</v>
      </c>
      <c r="H129" s="56" t="n">
        <f aca="false">IF(B129=1,G129*Inputs!$C$9,0)</f>
        <v>0</v>
      </c>
      <c r="I129" s="56" t="n">
        <f aca="false">I128+G129</f>
        <v>120000</v>
      </c>
      <c r="J129" s="56" t="n">
        <f aca="false">(F129+G129+H129)*((1+D129)^(1/12)-1)</f>
        <v>1802.82047379127</v>
      </c>
      <c r="K129" s="56" t="n">
        <f aca="false">(F129+G129+H129+J129)*(Inputs!$C$14+IF(B129&lt;=10,Inputs!$C$12,Inputs!$C$13))/12</f>
        <v>113.943091021486</v>
      </c>
      <c r="L129" s="56" t="n">
        <f aca="false">IF(OR(E129=1,A129&lt;=Inputs!$C$15),0,MAX(Inputs!$C$8*I129-(F129+G129+H129+J129-K129),0))</f>
        <v>0</v>
      </c>
      <c r="M129" s="56" t="n">
        <f aca="false">L129*INDEX(Rates!$B$2:$C$101,C129+1,IF(Inputs!$C$5="Male",1,2))/1000/12*Inputs!$C$16</f>
        <v>0</v>
      </c>
      <c r="N129" s="56" t="n">
        <f aca="false">IF($V$1=1,MAX(F129+G129+H129+J129-K129-M129,0)*Inputs!$C$22/12,0)</f>
        <v>0</v>
      </c>
      <c r="O129" s="56" t="n">
        <f aca="false">IF(AND(MOD(A129,12)=0,B129&gt;=Inputs!$C$18),MAX(F129+G129+H129+J129-K129-M129-N129,0)*Inputs!$C$17,0)</f>
        <v>0</v>
      </c>
      <c r="P129" s="56" t="n">
        <f aca="false">F129+G129+H129+J129-K129-M129-N129+O129</f>
        <v>227772.238951951</v>
      </c>
      <c r="Q129" s="56" t="n">
        <f aca="false">IF(OR(E129=1,P129&lt;=0),0,P129)</f>
        <v>227772.238951951</v>
      </c>
      <c r="R129" s="15" t="n">
        <f aca="false">IF(OR(E129=1,AND(P129&lt;=0,I129&gt;0)),1,0)</f>
        <v>0</v>
      </c>
      <c r="S129" s="15" t="n">
        <f aca="false">IF(L129&gt;0,1,0)</f>
        <v>0</v>
      </c>
    </row>
    <row r="130" customFormat="false" ht="15" hidden="false" customHeight="false" outlineLevel="0" collapsed="false">
      <c r="A130" s="15" t="n">
        <v>129</v>
      </c>
      <c r="B130" s="15" t="n">
        <f aca="false">INT((A130-1)/12)+1</f>
        <v>11</v>
      </c>
      <c r="C130" s="15" t="n">
        <f aca="false">MIN(Inputs!$C$4+B130-1,99)</f>
        <v>84</v>
      </c>
      <c r="D130" s="55" t="n">
        <f aca="false">Inputs!$C$32</f>
        <v>0.1</v>
      </c>
      <c r="E130" s="15" t="n">
        <f aca="false">R129</f>
        <v>0</v>
      </c>
      <c r="F130" s="56" t="n">
        <f aca="false">Q129</f>
        <v>227772.238951951</v>
      </c>
      <c r="G130" s="56" t="n">
        <f aca="false">IF(AND(MOD(A130-1,12)=0,B130&lt;=Inputs!$C$7,E130=0),Inputs!$C$6,0)</f>
        <v>0</v>
      </c>
      <c r="H130" s="56" t="n">
        <f aca="false">IF(B130=1,G130*Inputs!$C$9,0)</f>
        <v>0</v>
      </c>
      <c r="I130" s="56" t="n">
        <f aca="false">I129+G130</f>
        <v>120000</v>
      </c>
      <c r="J130" s="56" t="n">
        <f aca="false">(F130+G130+H130)*((1+D130)^(1/12)-1)</f>
        <v>1816.28781920868</v>
      </c>
      <c r="K130" s="56" t="n">
        <f aca="false">(F130+G130+H130+J130)*(Inputs!$C$14+IF(B130&lt;=10,Inputs!$C$12,Inputs!$C$13))/12</f>
        <v>114.79426338558</v>
      </c>
      <c r="L130" s="56" t="n">
        <f aca="false">IF(OR(E130=1,A130&lt;=Inputs!$C$15),0,MAX(Inputs!$C$8*I130-(F130+G130+H130+J130-K130),0))</f>
        <v>0</v>
      </c>
      <c r="M130" s="56" t="n">
        <f aca="false">L130*INDEX(Rates!$B$2:$C$101,C130+1,IF(Inputs!$C$5="Male",1,2))/1000/12*Inputs!$C$16</f>
        <v>0</v>
      </c>
      <c r="N130" s="56" t="n">
        <f aca="false">IF($V$1=1,MAX(F130+G130+H130+J130-K130-M130,0)*Inputs!$C$22/12,0)</f>
        <v>0</v>
      </c>
      <c r="O130" s="56" t="n">
        <f aca="false">IF(AND(MOD(A130,12)=0,B130&gt;=Inputs!$C$18),MAX(F130+G130+H130+J130-K130-M130-N130,0)*Inputs!$C$17,0)</f>
        <v>0</v>
      </c>
      <c r="P130" s="56" t="n">
        <f aca="false">F130+G130+H130+J130-K130-M130-N130+O130</f>
        <v>229473.732507774</v>
      </c>
      <c r="Q130" s="56" t="n">
        <f aca="false">IF(OR(E130=1,P130&lt;=0),0,P130)</f>
        <v>229473.732507774</v>
      </c>
      <c r="R130" s="15" t="n">
        <f aca="false">IF(OR(E130=1,AND(P130&lt;=0,I130&gt;0)),1,0)</f>
        <v>0</v>
      </c>
      <c r="S130" s="15" t="n">
        <f aca="false">IF(L130&gt;0,1,0)</f>
        <v>0</v>
      </c>
    </row>
    <row r="131" customFormat="false" ht="15" hidden="false" customHeight="false" outlineLevel="0" collapsed="false">
      <c r="A131" s="15" t="n">
        <v>130</v>
      </c>
      <c r="B131" s="15" t="n">
        <f aca="false">INT((A131-1)/12)+1</f>
        <v>11</v>
      </c>
      <c r="C131" s="15" t="n">
        <f aca="false">MIN(Inputs!$C$4+B131-1,99)</f>
        <v>84</v>
      </c>
      <c r="D131" s="55" t="n">
        <f aca="false">Inputs!$C$32</f>
        <v>0.1</v>
      </c>
      <c r="E131" s="15" t="n">
        <f aca="false">R130</f>
        <v>0</v>
      </c>
      <c r="F131" s="56" t="n">
        <f aca="false">Q130</f>
        <v>229473.732507774</v>
      </c>
      <c r="G131" s="56" t="n">
        <f aca="false">IF(AND(MOD(A131-1,12)=0,B131&lt;=Inputs!$C$7,E131=0),Inputs!$C$6,0)</f>
        <v>0</v>
      </c>
      <c r="H131" s="56" t="n">
        <f aca="false">IF(B131=1,G131*Inputs!$C$9,0)</f>
        <v>0</v>
      </c>
      <c r="I131" s="56" t="n">
        <f aca="false">I130+G131</f>
        <v>120000</v>
      </c>
      <c r="J131" s="56" t="n">
        <f aca="false">(F131+G131+H131)*((1+D131)^(1/12)-1)</f>
        <v>1829.85576776169</v>
      </c>
      <c r="K131" s="56" t="n">
        <f aca="false">(F131+G131+H131+J131)*(Inputs!$C$14+IF(B131&lt;=10,Inputs!$C$12,Inputs!$C$13))/12</f>
        <v>115.651794137768</v>
      </c>
      <c r="L131" s="56" t="n">
        <f aca="false">IF(OR(E131=1,A131&lt;=Inputs!$C$15),0,MAX(Inputs!$C$8*I131-(F131+G131+H131+J131-K131),0))</f>
        <v>0</v>
      </c>
      <c r="M131" s="56" t="n">
        <f aca="false">L131*INDEX(Rates!$B$2:$C$101,C131+1,IF(Inputs!$C$5="Male",1,2))/1000/12*Inputs!$C$16</f>
        <v>0</v>
      </c>
      <c r="N131" s="56" t="n">
        <f aca="false">IF($V$1=1,MAX(F131+G131+H131+J131-K131-M131,0)*Inputs!$C$22/12,0)</f>
        <v>0</v>
      </c>
      <c r="O131" s="56" t="n">
        <f aca="false">IF(AND(MOD(A131,12)=0,B131&gt;=Inputs!$C$18),MAX(F131+G131+H131+J131-K131-M131-N131,0)*Inputs!$C$17,0)</f>
        <v>0</v>
      </c>
      <c r="P131" s="56" t="n">
        <f aca="false">F131+G131+H131+J131-K131-M131-N131+O131</f>
        <v>231187.936481398</v>
      </c>
      <c r="Q131" s="56" t="n">
        <f aca="false">IF(OR(E131=1,P131&lt;=0),0,P131)</f>
        <v>231187.936481398</v>
      </c>
      <c r="R131" s="15" t="n">
        <f aca="false">IF(OR(E131=1,AND(P131&lt;=0,I131&gt;0)),1,0)</f>
        <v>0</v>
      </c>
      <c r="S131" s="15" t="n">
        <f aca="false">IF(L131&gt;0,1,0)</f>
        <v>0</v>
      </c>
    </row>
    <row r="132" customFormat="false" ht="15" hidden="false" customHeight="false" outlineLevel="0" collapsed="false">
      <c r="A132" s="15" t="n">
        <v>131</v>
      </c>
      <c r="B132" s="15" t="n">
        <f aca="false">INT((A132-1)/12)+1</f>
        <v>11</v>
      </c>
      <c r="C132" s="15" t="n">
        <f aca="false">MIN(Inputs!$C$4+B132-1,99)</f>
        <v>84</v>
      </c>
      <c r="D132" s="55" t="n">
        <f aca="false">Inputs!$C$32</f>
        <v>0.1</v>
      </c>
      <c r="E132" s="15" t="n">
        <f aca="false">R131</f>
        <v>0</v>
      </c>
      <c r="F132" s="56" t="n">
        <f aca="false">Q131</f>
        <v>231187.936481398</v>
      </c>
      <c r="G132" s="56" t="n">
        <f aca="false">IF(AND(MOD(A132-1,12)=0,B132&lt;=Inputs!$C$7,E132=0),Inputs!$C$6,0)</f>
        <v>0</v>
      </c>
      <c r="H132" s="56" t="n">
        <f aca="false">IF(B132=1,G132*Inputs!$C$9,0)</f>
        <v>0</v>
      </c>
      <c r="I132" s="56" t="n">
        <f aca="false">I131+G132</f>
        <v>120000</v>
      </c>
      <c r="J132" s="56" t="n">
        <f aca="false">(F132+G132+H132)*((1+D132)^(1/12)-1)</f>
        <v>1843.52507097115</v>
      </c>
      <c r="K132" s="56" t="n">
        <f aca="false">(F132+G132+H132+J132)*(Inputs!$C$14+IF(B132&lt;=10,Inputs!$C$12,Inputs!$C$13))/12</f>
        <v>116.515730776184</v>
      </c>
      <c r="L132" s="56" t="n">
        <f aca="false">IF(OR(E132=1,A132&lt;=Inputs!$C$15),0,MAX(Inputs!$C$8*I132-(F132+G132+H132+J132-K132),0))</f>
        <v>0</v>
      </c>
      <c r="M132" s="56" t="n">
        <f aca="false">L132*INDEX(Rates!$B$2:$C$101,C132+1,IF(Inputs!$C$5="Male",1,2))/1000/12*Inputs!$C$16</f>
        <v>0</v>
      </c>
      <c r="N132" s="56" t="n">
        <f aca="false">IF($V$1=1,MAX(F132+G132+H132+J132-K132-M132,0)*Inputs!$C$22/12,0)</f>
        <v>0</v>
      </c>
      <c r="O132" s="56" t="n">
        <f aca="false">IF(AND(MOD(A132,12)=0,B132&gt;=Inputs!$C$18),MAX(F132+G132+H132+J132-K132-M132-N132,0)*Inputs!$C$17,0)</f>
        <v>0</v>
      </c>
      <c r="P132" s="56" t="n">
        <f aca="false">F132+G132+H132+J132-K132-M132-N132+O132</f>
        <v>232914.945821593</v>
      </c>
      <c r="Q132" s="56" t="n">
        <f aca="false">IF(OR(E132=1,P132&lt;=0),0,P132)</f>
        <v>232914.945821593</v>
      </c>
      <c r="R132" s="15" t="n">
        <f aca="false">IF(OR(E132=1,AND(P132&lt;=0,I132&gt;0)),1,0)</f>
        <v>0</v>
      </c>
      <c r="S132" s="15" t="n">
        <f aca="false">IF(L132&gt;0,1,0)</f>
        <v>0</v>
      </c>
    </row>
    <row r="133" customFormat="false" ht="15" hidden="false" customHeight="false" outlineLevel="0" collapsed="false">
      <c r="A133" s="15" t="n">
        <v>132</v>
      </c>
      <c r="B133" s="15" t="n">
        <f aca="false">INT((A133-1)/12)+1</f>
        <v>11</v>
      </c>
      <c r="C133" s="15" t="n">
        <f aca="false">MIN(Inputs!$C$4+B133-1,99)</f>
        <v>84</v>
      </c>
      <c r="D133" s="55" t="n">
        <f aca="false">Inputs!$C$32</f>
        <v>0.1</v>
      </c>
      <c r="E133" s="15" t="n">
        <f aca="false">R132</f>
        <v>0</v>
      </c>
      <c r="F133" s="56" t="n">
        <f aca="false">Q132</f>
        <v>232914.945821593</v>
      </c>
      <c r="G133" s="56" t="n">
        <f aca="false">IF(AND(MOD(A133-1,12)=0,B133&lt;=Inputs!$C$7,E133=0),Inputs!$C$6,0)</f>
        <v>0</v>
      </c>
      <c r="H133" s="56" t="n">
        <f aca="false">IF(B133=1,G133*Inputs!$C$9,0)</f>
        <v>0</v>
      </c>
      <c r="I133" s="56" t="n">
        <f aca="false">I132+G133</f>
        <v>120000</v>
      </c>
      <c r="J133" s="56" t="n">
        <f aca="false">(F133+G133+H133)*((1+D133)^(1/12)-1)</f>
        <v>1857.29648597189</v>
      </c>
      <c r="K133" s="56" t="n">
        <f aca="false">(F133+G133+H133+J133)*(Inputs!$C$14+IF(B133&lt;=10,Inputs!$C$12,Inputs!$C$13))/12</f>
        <v>117.386121153782</v>
      </c>
      <c r="L133" s="56" t="n">
        <f aca="false">IF(OR(E133=1,A133&lt;=Inputs!$C$15),0,MAX(Inputs!$C$8*I133-(F133+G133+H133+J133-K133),0))</f>
        <v>0</v>
      </c>
      <c r="M133" s="56" t="n">
        <f aca="false">L133*INDEX(Rates!$B$2:$C$101,C133+1,IF(Inputs!$C$5="Male",1,2))/1000/12*Inputs!$C$16</f>
        <v>0</v>
      </c>
      <c r="N133" s="56" t="n">
        <f aca="false">IF($V$1=1,MAX(F133+G133+H133+J133-K133-M133,0)*Inputs!$C$22/12,0)</f>
        <v>0</v>
      </c>
      <c r="O133" s="56" t="n">
        <f aca="false">IF(AND(MOD(A133,12)=0,B133&gt;=Inputs!$C$18),MAX(F133+G133+H133+J133-K133-M133-N133,0)*Inputs!$C$17,0)</f>
        <v>1173.27428093205</v>
      </c>
      <c r="P133" s="56" t="n">
        <f aca="false">F133+G133+H133+J133-K133-M133-N133+O133</f>
        <v>235828.130467343</v>
      </c>
      <c r="Q133" s="56" t="n">
        <f aca="false">IF(OR(E133=1,P133&lt;=0),0,P133)</f>
        <v>235828.130467343</v>
      </c>
      <c r="R133" s="15" t="n">
        <f aca="false">IF(OR(E133=1,AND(P133&lt;=0,I133&gt;0)),1,0)</f>
        <v>0</v>
      </c>
      <c r="S133" s="15" t="n">
        <f aca="false">IF(L133&gt;0,1,0)</f>
        <v>0</v>
      </c>
    </row>
    <row r="134" customFormat="false" ht="15" hidden="false" customHeight="false" outlineLevel="0" collapsed="false">
      <c r="A134" s="15" t="n">
        <v>133</v>
      </c>
      <c r="B134" s="15" t="n">
        <f aca="false">INT((A134-1)/12)+1</f>
        <v>12</v>
      </c>
      <c r="C134" s="15" t="n">
        <f aca="false">MIN(Inputs!$C$4+B134-1,99)</f>
        <v>85</v>
      </c>
      <c r="D134" s="55" t="n">
        <f aca="false">Inputs!$C$32</f>
        <v>0.1</v>
      </c>
      <c r="E134" s="15" t="n">
        <f aca="false">R133</f>
        <v>0</v>
      </c>
      <c r="F134" s="56" t="n">
        <f aca="false">Q133</f>
        <v>235828.130467343</v>
      </c>
      <c r="G134" s="56" t="n">
        <f aca="false">IF(AND(MOD(A134-1,12)=0,B134&lt;=Inputs!$C$7,E134=0),Inputs!$C$6,0)</f>
        <v>0</v>
      </c>
      <c r="H134" s="56" t="n">
        <f aca="false">IF(B134=1,G134*Inputs!$C$9,0)</f>
        <v>0</v>
      </c>
      <c r="I134" s="56" t="n">
        <f aca="false">I133+G134</f>
        <v>120000</v>
      </c>
      <c r="J134" s="56" t="n">
        <f aca="false">(F134+G134+H134)*((1+D134)^(1/12)-1)</f>
        <v>1880.52662943243</v>
      </c>
      <c r="K134" s="56" t="n">
        <f aca="false">(F134+G134+H134+J134)*(Inputs!$C$14+IF(B134&lt;=10,Inputs!$C$12,Inputs!$C$13))/12</f>
        <v>118.854328548388</v>
      </c>
      <c r="L134" s="56" t="n">
        <f aca="false">IF(OR(E134=1,A134&lt;=Inputs!$C$15),0,MAX(Inputs!$C$8*I134-(F134+G134+H134+J134-K134),0))</f>
        <v>0</v>
      </c>
      <c r="M134" s="56" t="n">
        <f aca="false">L134*INDEX(Rates!$B$2:$C$101,C134+1,IF(Inputs!$C$5="Male",1,2))/1000/12*Inputs!$C$16</f>
        <v>0</v>
      </c>
      <c r="N134" s="56" t="n">
        <f aca="false">IF($V$1=1,MAX(F134+G134+H134+J134-K134-M134,0)*Inputs!$C$22/12,0)</f>
        <v>0</v>
      </c>
      <c r="O134" s="56" t="n">
        <f aca="false">IF(AND(MOD(A134,12)=0,B134&gt;=Inputs!$C$18),MAX(F134+G134+H134+J134-K134-M134-N134,0)*Inputs!$C$17,0)</f>
        <v>0</v>
      </c>
      <c r="P134" s="56" t="n">
        <f aca="false">F134+G134+H134+J134-K134-M134-N134+O134</f>
        <v>237589.802768227</v>
      </c>
      <c r="Q134" s="56" t="n">
        <f aca="false">IF(OR(E134=1,P134&lt;=0),0,P134)</f>
        <v>237589.802768227</v>
      </c>
      <c r="R134" s="15" t="n">
        <f aca="false">IF(OR(E134=1,AND(P134&lt;=0,I134&gt;0)),1,0)</f>
        <v>0</v>
      </c>
      <c r="S134" s="15" t="n">
        <f aca="false">IF(L134&gt;0,1,0)</f>
        <v>0</v>
      </c>
    </row>
    <row r="135" customFormat="false" ht="15" hidden="false" customHeight="false" outlineLevel="0" collapsed="false">
      <c r="A135" s="15" t="n">
        <v>134</v>
      </c>
      <c r="B135" s="15" t="n">
        <f aca="false">INT((A135-1)/12)+1</f>
        <v>12</v>
      </c>
      <c r="C135" s="15" t="n">
        <f aca="false">MIN(Inputs!$C$4+B135-1,99)</f>
        <v>85</v>
      </c>
      <c r="D135" s="55" t="n">
        <f aca="false">Inputs!$C$32</f>
        <v>0.1</v>
      </c>
      <c r="E135" s="15" t="n">
        <f aca="false">R134</f>
        <v>0</v>
      </c>
      <c r="F135" s="56" t="n">
        <f aca="false">Q134</f>
        <v>237589.802768227</v>
      </c>
      <c r="G135" s="56" t="n">
        <f aca="false">IF(AND(MOD(A135-1,12)=0,B135&lt;=Inputs!$C$7,E135=0),Inputs!$C$6,0)</f>
        <v>0</v>
      </c>
      <c r="H135" s="56" t="n">
        <f aca="false">IF(B135=1,G135*Inputs!$C$9,0)</f>
        <v>0</v>
      </c>
      <c r="I135" s="56" t="n">
        <f aca="false">I134+G135</f>
        <v>120000</v>
      </c>
      <c r="J135" s="56" t="n">
        <f aca="false">(F135+G135+H135)*((1+D135)^(1/12)-1)</f>
        <v>1894.57445174939</v>
      </c>
      <c r="K135" s="56" t="n">
        <f aca="false">(F135+G135+H135+J135)*(Inputs!$C$14+IF(B135&lt;=10,Inputs!$C$12,Inputs!$C$13))/12</f>
        <v>119.742188609988</v>
      </c>
      <c r="L135" s="56" t="n">
        <f aca="false">IF(OR(E135=1,A135&lt;=Inputs!$C$15),0,MAX(Inputs!$C$8*I135-(F135+G135+H135+J135-K135),0))</f>
        <v>0</v>
      </c>
      <c r="M135" s="56" t="n">
        <f aca="false">L135*INDEX(Rates!$B$2:$C$101,C135+1,IF(Inputs!$C$5="Male",1,2))/1000/12*Inputs!$C$16</f>
        <v>0</v>
      </c>
      <c r="N135" s="56" t="n">
        <f aca="false">IF($V$1=1,MAX(F135+G135+H135+J135-K135-M135,0)*Inputs!$C$22/12,0)</f>
        <v>0</v>
      </c>
      <c r="O135" s="56" t="n">
        <f aca="false">IF(AND(MOD(A135,12)=0,B135&gt;=Inputs!$C$18),MAX(F135+G135+H135+J135-K135-M135-N135,0)*Inputs!$C$17,0)</f>
        <v>0</v>
      </c>
      <c r="P135" s="56" t="n">
        <f aca="false">F135+G135+H135+J135-K135-M135-N135+O135</f>
        <v>239364.635031366</v>
      </c>
      <c r="Q135" s="56" t="n">
        <f aca="false">IF(OR(E135=1,P135&lt;=0),0,P135)</f>
        <v>239364.635031366</v>
      </c>
      <c r="R135" s="15" t="n">
        <f aca="false">IF(OR(E135=1,AND(P135&lt;=0,I135&gt;0)),1,0)</f>
        <v>0</v>
      </c>
      <c r="S135" s="15" t="n">
        <f aca="false">IF(L135&gt;0,1,0)</f>
        <v>0</v>
      </c>
    </row>
    <row r="136" customFormat="false" ht="15" hidden="false" customHeight="false" outlineLevel="0" collapsed="false">
      <c r="A136" s="15" t="n">
        <v>135</v>
      </c>
      <c r="B136" s="15" t="n">
        <f aca="false">INT((A136-1)/12)+1</f>
        <v>12</v>
      </c>
      <c r="C136" s="15" t="n">
        <f aca="false">MIN(Inputs!$C$4+B136-1,99)</f>
        <v>85</v>
      </c>
      <c r="D136" s="55" t="n">
        <f aca="false">Inputs!$C$32</f>
        <v>0.1</v>
      </c>
      <c r="E136" s="15" t="n">
        <f aca="false">R135</f>
        <v>0</v>
      </c>
      <c r="F136" s="56" t="n">
        <f aca="false">Q135</f>
        <v>239364.635031366</v>
      </c>
      <c r="G136" s="56" t="n">
        <f aca="false">IF(AND(MOD(A136-1,12)=0,B136&lt;=Inputs!$C$7,E136=0),Inputs!$C$6,0)</f>
        <v>0</v>
      </c>
      <c r="H136" s="56" t="n">
        <f aca="false">IF(B136=1,G136*Inputs!$C$9,0)</f>
        <v>0</v>
      </c>
      <c r="I136" s="56" t="n">
        <f aca="false">I135+G136</f>
        <v>120000</v>
      </c>
      <c r="J136" s="56" t="n">
        <f aca="false">(F136+G136+H136)*((1+D136)^(1/12)-1)</f>
        <v>1908.72721345341</v>
      </c>
      <c r="K136" s="56" t="n">
        <f aca="false">(F136+G136+H136+J136)*(Inputs!$C$14+IF(B136&lt;=10,Inputs!$C$12,Inputs!$C$13))/12</f>
        <v>120.63668112241</v>
      </c>
      <c r="L136" s="56" t="n">
        <f aca="false">IF(OR(E136=1,A136&lt;=Inputs!$C$15),0,MAX(Inputs!$C$8*I136-(F136+G136+H136+J136-K136),0))</f>
        <v>0</v>
      </c>
      <c r="M136" s="56" t="n">
        <f aca="false">L136*INDEX(Rates!$B$2:$C$101,C136+1,IF(Inputs!$C$5="Male",1,2))/1000/12*Inputs!$C$16</f>
        <v>0</v>
      </c>
      <c r="N136" s="56" t="n">
        <f aca="false">IF($V$1=1,MAX(F136+G136+H136+J136-K136-M136,0)*Inputs!$C$22/12,0)</f>
        <v>0</v>
      </c>
      <c r="O136" s="56" t="n">
        <f aca="false">IF(AND(MOD(A136,12)=0,B136&gt;=Inputs!$C$18),MAX(F136+G136+H136+J136-K136-M136-N136,0)*Inputs!$C$17,0)</f>
        <v>0</v>
      </c>
      <c r="P136" s="56" t="n">
        <f aca="false">F136+G136+H136+J136-K136-M136-N136+O136</f>
        <v>241152.725563697</v>
      </c>
      <c r="Q136" s="56" t="n">
        <f aca="false">IF(OR(E136=1,P136&lt;=0),0,P136)</f>
        <v>241152.725563697</v>
      </c>
      <c r="R136" s="15" t="n">
        <f aca="false">IF(OR(E136=1,AND(P136&lt;=0,I136&gt;0)),1,0)</f>
        <v>0</v>
      </c>
      <c r="S136" s="15" t="n">
        <f aca="false">IF(L136&gt;0,1,0)</f>
        <v>0</v>
      </c>
    </row>
    <row r="137" customFormat="false" ht="15" hidden="false" customHeight="false" outlineLevel="0" collapsed="false">
      <c r="A137" s="15" t="n">
        <v>136</v>
      </c>
      <c r="B137" s="15" t="n">
        <f aca="false">INT((A137-1)/12)+1</f>
        <v>12</v>
      </c>
      <c r="C137" s="15" t="n">
        <f aca="false">MIN(Inputs!$C$4+B137-1,99)</f>
        <v>85</v>
      </c>
      <c r="D137" s="55" t="n">
        <f aca="false">Inputs!$C$32</f>
        <v>0.1</v>
      </c>
      <c r="E137" s="15" t="n">
        <f aca="false">R136</f>
        <v>0</v>
      </c>
      <c r="F137" s="56" t="n">
        <f aca="false">Q136</f>
        <v>241152.725563697</v>
      </c>
      <c r="G137" s="56" t="n">
        <f aca="false">IF(AND(MOD(A137-1,12)=0,B137&lt;=Inputs!$C$7,E137=0),Inputs!$C$6,0)</f>
        <v>0</v>
      </c>
      <c r="H137" s="56" t="n">
        <f aca="false">IF(B137=1,G137*Inputs!$C$9,0)</f>
        <v>0</v>
      </c>
      <c r="I137" s="56" t="n">
        <f aca="false">I136+G137</f>
        <v>120000</v>
      </c>
      <c r="J137" s="56" t="n">
        <f aca="false">(F137+G137+H137)*((1+D137)^(1/12)-1)</f>
        <v>1922.98569845781</v>
      </c>
      <c r="K137" s="56" t="n">
        <f aca="false">(F137+G137+H137+J137)*(Inputs!$C$14+IF(B137&lt;=10,Inputs!$C$12,Inputs!$C$13))/12</f>
        <v>121.537855631078</v>
      </c>
      <c r="L137" s="56" t="n">
        <f aca="false">IF(OR(E137=1,A137&lt;=Inputs!$C$15),0,MAX(Inputs!$C$8*I137-(F137+G137+H137+J137-K137),0))</f>
        <v>0</v>
      </c>
      <c r="M137" s="56" t="n">
        <f aca="false">L137*INDEX(Rates!$B$2:$C$101,C137+1,IF(Inputs!$C$5="Male",1,2))/1000/12*Inputs!$C$16</f>
        <v>0</v>
      </c>
      <c r="N137" s="56" t="n">
        <f aca="false">IF($V$1=1,MAX(F137+G137+H137+J137-K137-M137,0)*Inputs!$C$22/12,0)</f>
        <v>0</v>
      </c>
      <c r="O137" s="56" t="n">
        <f aca="false">IF(AND(MOD(A137,12)=0,B137&gt;=Inputs!$C$18),MAX(F137+G137+H137+J137-K137-M137-N137,0)*Inputs!$C$17,0)</f>
        <v>0</v>
      </c>
      <c r="P137" s="56" t="n">
        <f aca="false">F137+G137+H137+J137-K137-M137-N137+O137</f>
        <v>242954.173406524</v>
      </c>
      <c r="Q137" s="56" t="n">
        <f aca="false">IF(OR(E137=1,P137&lt;=0),0,P137)</f>
        <v>242954.173406524</v>
      </c>
      <c r="R137" s="15" t="n">
        <f aca="false">IF(OR(E137=1,AND(P137&lt;=0,I137&gt;0)),1,0)</f>
        <v>0</v>
      </c>
      <c r="S137" s="15" t="n">
        <f aca="false">IF(L137&gt;0,1,0)</f>
        <v>0</v>
      </c>
    </row>
    <row r="138" customFormat="false" ht="15" hidden="false" customHeight="false" outlineLevel="0" collapsed="false">
      <c r="A138" s="15" t="n">
        <v>137</v>
      </c>
      <c r="B138" s="15" t="n">
        <f aca="false">INT((A138-1)/12)+1</f>
        <v>12</v>
      </c>
      <c r="C138" s="15" t="n">
        <f aca="false">MIN(Inputs!$C$4+B138-1,99)</f>
        <v>85</v>
      </c>
      <c r="D138" s="55" t="n">
        <f aca="false">Inputs!$C$32</f>
        <v>0.1</v>
      </c>
      <c r="E138" s="15" t="n">
        <f aca="false">R137</f>
        <v>0</v>
      </c>
      <c r="F138" s="56" t="n">
        <f aca="false">Q137</f>
        <v>242954.173406524</v>
      </c>
      <c r="G138" s="56" t="n">
        <f aca="false">IF(AND(MOD(A138-1,12)=0,B138&lt;=Inputs!$C$7,E138=0),Inputs!$C$6,0)</f>
        <v>0</v>
      </c>
      <c r="H138" s="56" t="n">
        <f aca="false">IF(B138=1,G138*Inputs!$C$9,0)</f>
        <v>0</v>
      </c>
      <c r="I138" s="56" t="n">
        <f aca="false">I137+G138</f>
        <v>120000</v>
      </c>
      <c r="J138" s="56" t="n">
        <f aca="false">(F138+G138+H138)*((1+D138)^(1/12)-1)</f>
        <v>1937.35069653186</v>
      </c>
      <c r="K138" s="56" t="n">
        <f aca="false">(F138+G138+H138+J138)*(Inputs!$C$14+IF(B138&lt;=10,Inputs!$C$12,Inputs!$C$13))/12</f>
        <v>122.445762051528</v>
      </c>
      <c r="L138" s="56" t="n">
        <f aca="false">IF(OR(E138=1,A138&lt;=Inputs!$C$15),0,MAX(Inputs!$C$8*I138-(F138+G138+H138+J138-K138),0))</f>
        <v>0</v>
      </c>
      <c r="M138" s="56" t="n">
        <f aca="false">L138*INDEX(Rates!$B$2:$C$101,C138+1,IF(Inputs!$C$5="Male",1,2))/1000/12*Inputs!$C$16</f>
        <v>0</v>
      </c>
      <c r="N138" s="56" t="n">
        <f aca="false">IF($V$1=1,MAX(F138+G138+H138+J138-K138-M138,0)*Inputs!$C$22/12,0)</f>
        <v>0</v>
      </c>
      <c r="O138" s="56" t="n">
        <f aca="false">IF(AND(MOD(A138,12)=0,B138&gt;=Inputs!$C$18),MAX(F138+G138+H138+J138-K138-M138-N138,0)*Inputs!$C$17,0)</f>
        <v>0</v>
      </c>
      <c r="P138" s="56" t="n">
        <f aca="false">F138+G138+H138+J138-K138-M138-N138+O138</f>
        <v>244769.078341004</v>
      </c>
      <c r="Q138" s="56" t="n">
        <f aca="false">IF(OR(E138=1,P138&lt;=0),0,P138)</f>
        <v>244769.078341004</v>
      </c>
      <c r="R138" s="15" t="n">
        <f aca="false">IF(OR(E138=1,AND(P138&lt;=0,I138&gt;0)),1,0)</f>
        <v>0</v>
      </c>
      <c r="S138" s="15" t="n">
        <f aca="false">IF(L138&gt;0,1,0)</f>
        <v>0</v>
      </c>
    </row>
    <row r="139" customFormat="false" ht="15" hidden="false" customHeight="false" outlineLevel="0" collapsed="false">
      <c r="A139" s="15" t="n">
        <v>138</v>
      </c>
      <c r="B139" s="15" t="n">
        <f aca="false">INT((A139-1)/12)+1</f>
        <v>12</v>
      </c>
      <c r="C139" s="15" t="n">
        <f aca="false">MIN(Inputs!$C$4+B139-1,99)</f>
        <v>85</v>
      </c>
      <c r="D139" s="55" t="n">
        <f aca="false">Inputs!$C$32</f>
        <v>0.1</v>
      </c>
      <c r="E139" s="15" t="n">
        <f aca="false">R138</f>
        <v>0</v>
      </c>
      <c r="F139" s="56" t="n">
        <f aca="false">Q138</f>
        <v>244769.078341004</v>
      </c>
      <c r="G139" s="56" t="n">
        <f aca="false">IF(AND(MOD(A139-1,12)=0,B139&lt;=Inputs!$C$7,E139=0),Inputs!$C$6,0)</f>
        <v>0</v>
      </c>
      <c r="H139" s="56" t="n">
        <f aca="false">IF(B139=1,G139*Inputs!$C$9,0)</f>
        <v>0</v>
      </c>
      <c r="I139" s="56" t="n">
        <f aca="false">I138+G139</f>
        <v>120000</v>
      </c>
      <c r="J139" s="56" t="n">
        <f aca="false">(F139+G139+H139)*((1+D139)^(1/12)-1)</f>
        <v>1951.82300334452</v>
      </c>
      <c r="K139" s="56" t="n">
        <f aca="false">(F139+G139+H139+J139)*(Inputs!$C$14+IF(B139&lt;=10,Inputs!$C$12,Inputs!$C$13))/12</f>
        <v>123.360450672174</v>
      </c>
      <c r="L139" s="56" t="n">
        <f aca="false">IF(OR(E139=1,A139&lt;=Inputs!$C$15),0,MAX(Inputs!$C$8*I139-(F139+G139+H139+J139-K139),0))</f>
        <v>0</v>
      </c>
      <c r="M139" s="56" t="n">
        <f aca="false">L139*INDEX(Rates!$B$2:$C$101,C139+1,IF(Inputs!$C$5="Male",1,2))/1000/12*Inputs!$C$16</f>
        <v>0</v>
      </c>
      <c r="N139" s="56" t="n">
        <f aca="false">IF($V$1=1,MAX(F139+G139+H139+J139-K139-M139,0)*Inputs!$C$22/12,0)</f>
        <v>0</v>
      </c>
      <c r="O139" s="56" t="n">
        <f aca="false">IF(AND(MOD(A139,12)=0,B139&gt;=Inputs!$C$18),MAX(F139+G139+H139+J139-K139-M139-N139,0)*Inputs!$C$17,0)</f>
        <v>0</v>
      </c>
      <c r="P139" s="56" t="n">
        <f aca="false">F139+G139+H139+J139-K139-M139-N139+O139</f>
        <v>246597.540893677</v>
      </c>
      <c r="Q139" s="56" t="n">
        <f aca="false">IF(OR(E139=1,P139&lt;=0),0,P139)</f>
        <v>246597.540893677</v>
      </c>
      <c r="R139" s="15" t="n">
        <f aca="false">IF(OR(E139=1,AND(P139&lt;=0,I139&gt;0)),1,0)</f>
        <v>0</v>
      </c>
      <c r="S139" s="15" t="n">
        <f aca="false">IF(L139&gt;0,1,0)</f>
        <v>0</v>
      </c>
    </row>
    <row r="140" customFormat="false" ht="15" hidden="false" customHeight="false" outlineLevel="0" collapsed="false">
      <c r="A140" s="15" t="n">
        <v>139</v>
      </c>
      <c r="B140" s="15" t="n">
        <f aca="false">INT((A140-1)/12)+1</f>
        <v>12</v>
      </c>
      <c r="C140" s="15" t="n">
        <f aca="false">MIN(Inputs!$C$4+B140-1,99)</f>
        <v>85</v>
      </c>
      <c r="D140" s="55" t="n">
        <f aca="false">Inputs!$C$32</f>
        <v>0.1</v>
      </c>
      <c r="E140" s="15" t="n">
        <f aca="false">R139</f>
        <v>0</v>
      </c>
      <c r="F140" s="56" t="n">
        <f aca="false">Q139</f>
        <v>246597.540893677</v>
      </c>
      <c r="G140" s="56" t="n">
        <f aca="false">IF(AND(MOD(A140-1,12)=0,B140&lt;=Inputs!$C$7,E140=0),Inputs!$C$6,0)</f>
        <v>0</v>
      </c>
      <c r="H140" s="56" t="n">
        <f aca="false">IF(B140=1,G140*Inputs!$C$9,0)</f>
        <v>0</v>
      </c>
      <c r="I140" s="56" t="n">
        <f aca="false">I139+G140</f>
        <v>120000</v>
      </c>
      <c r="J140" s="56" t="n">
        <f aca="false">(F140+G140+H140)*((1+D140)^(1/12)-1)</f>
        <v>1966.40342050852</v>
      </c>
      <c r="K140" s="56" t="n">
        <f aca="false">(F140+G140+H140+J140)*(Inputs!$C$14+IF(B140&lt;=10,Inputs!$C$12,Inputs!$C$13))/12</f>
        <v>124.281972157093</v>
      </c>
      <c r="L140" s="56" t="n">
        <f aca="false">IF(OR(E140=1,A140&lt;=Inputs!$C$15),0,MAX(Inputs!$C$8*I140-(F140+G140+H140+J140-K140),0))</f>
        <v>0</v>
      </c>
      <c r="M140" s="56" t="n">
        <f aca="false">L140*INDEX(Rates!$B$2:$C$101,C140+1,IF(Inputs!$C$5="Male",1,2))/1000/12*Inputs!$C$16</f>
        <v>0</v>
      </c>
      <c r="N140" s="56" t="n">
        <f aca="false">IF($V$1=1,MAX(F140+G140+H140+J140-K140-M140,0)*Inputs!$C$22/12,0)</f>
        <v>0</v>
      </c>
      <c r="O140" s="56" t="n">
        <f aca="false">IF(AND(MOD(A140,12)=0,B140&gt;=Inputs!$C$18),MAX(F140+G140+H140+J140-K140-M140-N140,0)*Inputs!$C$17,0)</f>
        <v>0</v>
      </c>
      <c r="P140" s="56" t="n">
        <f aca="false">F140+G140+H140+J140-K140-M140-N140+O140</f>
        <v>248439.662342028</v>
      </c>
      <c r="Q140" s="56" t="n">
        <f aca="false">IF(OR(E140=1,P140&lt;=0),0,P140)</f>
        <v>248439.662342028</v>
      </c>
      <c r="R140" s="15" t="n">
        <f aca="false">IF(OR(E140=1,AND(P140&lt;=0,I140&gt;0)),1,0)</f>
        <v>0</v>
      </c>
      <c r="S140" s="15" t="n">
        <f aca="false">IF(L140&gt;0,1,0)</f>
        <v>0</v>
      </c>
    </row>
    <row r="141" customFormat="false" ht="15" hidden="false" customHeight="false" outlineLevel="0" collapsed="false">
      <c r="A141" s="15" t="n">
        <v>140</v>
      </c>
      <c r="B141" s="15" t="n">
        <f aca="false">INT((A141-1)/12)+1</f>
        <v>12</v>
      </c>
      <c r="C141" s="15" t="n">
        <f aca="false">MIN(Inputs!$C$4+B141-1,99)</f>
        <v>85</v>
      </c>
      <c r="D141" s="55" t="n">
        <f aca="false">Inputs!$C$32</f>
        <v>0.1</v>
      </c>
      <c r="E141" s="15" t="n">
        <f aca="false">R140</f>
        <v>0</v>
      </c>
      <c r="F141" s="56" t="n">
        <f aca="false">Q140</f>
        <v>248439.662342028</v>
      </c>
      <c r="G141" s="56" t="n">
        <f aca="false">IF(AND(MOD(A141-1,12)=0,B141&lt;=Inputs!$C$7,E141=0),Inputs!$C$6,0)</f>
        <v>0</v>
      </c>
      <c r="H141" s="56" t="n">
        <f aca="false">IF(B141=1,G141*Inputs!$C$9,0)</f>
        <v>0</v>
      </c>
      <c r="I141" s="56" t="n">
        <f aca="false">I140+G141</f>
        <v>120000</v>
      </c>
      <c r="J141" s="56" t="n">
        <f aca="false">(F141+G141+H141)*((1+D141)^(1/12)-1)</f>
        <v>1981.09275562477</v>
      </c>
      <c r="K141" s="56" t="n">
        <f aca="false">(F141+G141+H141+J141)*(Inputs!$C$14+IF(B141&lt;=10,Inputs!$C$12,Inputs!$C$13))/12</f>
        <v>125.210377548826</v>
      </c>
      <c r="L141" s="56" t="n">
        <f aca="false">IF(OR(E141=1,A141&lt;=Inputs!$C$15),0,MAX(Inputs!$C$8*I141-(F141+G141+H141+J141-K141),0))</f>
        <v>0</v>
      </c>
      <c r="M141" s="56" t="n">
        <f aca="false">L141*INDEX(Rates!$B$2:$C$101,C141+1,IF(Inputs!$C$5="Male",1,2))/1000/12*Inputs!$C$16</f>
        <v>0</v>
      </c>
      <c r="N141" s="56" t="n">
        <f aca="false">IF($V$1=1,MAX(F141+G141+H141+J141-K141-M141,0)*Inputs!$C$22/12,0)</f>
        <v>0</v>
      </c>
      <c r="O141" s="56" t="n">
        <f aca="false">IF(AND(MOD(A141,12)=0,B141&gt;=Inputs!$C$18),MAX(F141+G141+H141+J141-K141-M141-N141,0)*Inputs!$C$17,0)</f>
        <v>0</v>
      </c>
      <c r="P141" s="56" t="n">
        <f aca="false">F141+G141+H141+J141-K141-M141-N141+O141</f>
        <v>250295.544720104</v>
      </c>
      <c r="Q141" s="56" t="n">
        <f aca="false">IF(OR(E141=1,P141&lt;=0),0,P141)</f>
        <v>250295.544720104</v>
      </c>
      <c r="R141" s="15" t="n">
        <f aca="false">IF(OR(E141=1,AND(P141&lt;=0,I141&gt;0)),1,0)</f>
        <v>0</v>
      </c>
      <c r="S141" s="15" t="n">
        <f aca="false">IF(L141&gt;0,1,0)</f>
        <v>0</v>
      </c>
    </row>
    <row r="142" customFormat="false" ht="15" hidden="false" customHeight="false" outlineLevel="0" collapsed="false">
      <c r="A142" s="15" t="n">
        <v>141</v>
      </c>
      <c r="B142" s="15" t="n">
        <f aca="false">INT((A142-1)/12)+1</f>
        <v>12</v>
      </c>
      <c r="C142" s="15" t="n">
        <f aca="false">MIN(Inputs!$C$4+B142-1,99)</f>
        <v>85</v>
      </c>
      <c r="D142" s="55" t="n">
        <f aca="false">Inputs!$C$32</f>
        <v>0.1</v>
      </c>
      <c r="E142" s="15" t="n">
        <f aca="false">R141</f>
        <v>0</v>
      </c>
      <c r="F142" s="56" t="n">
        <f aca="false">Q141</f>
        <v>250295.544720104</v>
      </c>
      <c r="G142" s="56" t="n">
        <f aca="false">IF(AND(MOD(A142-1,12)=0,B142&lt;=Inputs!$C$7,E142=0),Inputs!$C$6,0)</f>
        <v>0</v>
      </c>
      <c r="H142" s="56" t="n">
        <f aca="false">IF(B142=1,G142*Inputs!$C$9,0)</f>
        <v>0</v>
      </c>
      <c r="I142" s="56" t="n">
        <f aca="false">I141+G142</f>
        <v>120000</v>
      </c>
      <c r="J142" s="56" t="n">
        <f aca="false">(F142+G142+H142)*((1+D142)^(1/12)-1)</f>
        <v>1995.89182232707</v>
      </c>
      <c r="K142" s="56" t="n">
        <f aca="false">(F142+G142+H142+J142)*(Inputs!$C$14+IF(B142&lt;=10,Inputs!$C$12,Inputs!$C$13))/12</f>
        <v>126.145718271216</v>
      </c>
      <c r="L142" s="56" t="n">
        <f aca="false">IF(OR(E142=1,A142&lt;=Inputs!$C$15),0,MAX(Inputs!$C$8*I142-(F142+G142+H142+J142-K142),0))</f>
        <v>0</v>
      </c>
      <c r="M142" s="56" t="n">
        <f aca="false">L142*INDEX(Rates!$B$2:$C$101,C142+1,IF(Inputs!$C$5="Male",1,2))/1000/12*Inputs!$C$16</f>
        <v>0</v>
      </c>
      <c r="N142" s="56" t="n">
        <f aca="false">IF($V$1=1,MAX(F142+G142+H142+J142-K142-M142,0)*Inputs!$C$22/12,0)</f>
        <v>0</v>
      </c>
      <c r="O142" s="56" t="n">
        <f aca="false">IF(AND(MOD(A142,12)=0,B142&gt;=Inputs!$C$18),MAX(F142+G142+H142+J142-K142-M142-N142,0)*Inputs!$C$17,0)</f>
        <v>0</v>
      </c>
      <c r="P142" s="56" t="n">
        <f aca="false">F142+G142+H142+J142-K142-M142-N142+O142</f>
        <v>252165.29082416</v>
      </c>
      <c r="Q142" s="56" t="n">
        <f aca="false">IF(OR(E142=1,P142&lt;=0),0,P142)</f>
        <v>252165.29082416</v>
      </c>
      <c r="R142" s="15" t="n">
        <f aca="false">IF(OR(E142=1,AND(P142&lt;=0,I142&gt;0)),1,0)</f>
        <v>0</v>
      </c>
      <c r="S142" s="15" t="n">
        <f aca="false">IF(L142&gt;0,1,0)</f>
        <v>0</v>
      </c>
    </row>
    <row r="143" customFormat="false" ht="15" hidden="false" customHeight="false" outlineLevel="0" collapsed="false">
      <c r="A143" s="15" t="n">
        <v>142</v>
      </c>
      <c r="B143" s="15" t="n">
        <f aca="false">INT((A143-1)/12)+1</f>
        <v>12</v>
      </c>
      <c r="C143" s="15" t="n">
        <f aca="false">MIN(Inputs!$C$4+B143-1,99)</f>
        <v>85</v>
      </c>
      <c r="D143" s="55" t="n">
        <f aca="false">Inputs!$C$32</f>
        <v>0.1</v>
      </c>
      <c r="E143" s="15" t="n">
        <f aca="false">R142</f>
        <v>0</v>
      </c>
      <c r="F143" s="56" t="n">
        <f aca="false">Q142</f>
        <v>252165.29082416</v>
      </c>
      <c r="G143" s="56" t="n">
        <f aca="false">IF(AND(MOD(A143-1,12)=0,B143&lt;=Inputs!$C$7,E143=0),Inputs!$C$6,0)</f>
        <v>0</v>
      </c>
      <c r="H143" s="56" t="n">
        <f aca="false">IF(B143=1,G143*Inputs!$C$9,0)</f>
        <v>0</v>
      </c>
      <c r="I143" s="56" t="n">
        <f aca="false">I142+G143</f>
        <v>120000</v>
      </c>
      <c r="J143" s="56" t="n">
        <f aca="false">(F143+G143+H143)*((1+D143)^(1/12)-1)</f>
        <v>2010.80144032721</v>
      </c>
      <c r="K143" s="56" t="n">
        <f aca="false">(F143+G143+H143+J143)*(Inputs!$C$14+IF(B143&lt;=10,Inputs!$C$12,Inputs!$C$13))/12</f>
        <v>127.088046132244</v>
      </c>
      <c r="L143" s="56" t="n">
        <f aca="false">IF(OR(E143=1,A143&lt;=Inputs!$C$15),0,MAX(Inputs!$C$8*I143-(F143+G143+H143+J143-K143),0))</f>
        <v>0</v>
      </c>
      <c r="M143" s="56" t="n">
        <f aca="false">L143*INDEX(Rates!$B$2:$C$101,C143+1,IF(Inputs!$C$5="Male",1,2))/1000/12*Inputs!$C$16</f>
        <v>0</v>
      </c>
      <c r="N143" s="56" t="n">
        <f aca="false">IF($V$1=1,MAX(F143+G143+H143+J143-K143-M143,0)*Inputs!$C$22/12,0)</f>
        <v>0</v>
      </c>
      <c r="O143" s="56" t="n">
        <f aca="false">IF(AND(MOD(A143,12)=0,B143&gt;=Inputs!$C$18),MAX(F143+G143+H143+J143-K143-M143-N143,0)*Inputs!$C$17,0)</f>
        <v>0</v>
      </c>
      <c r="P143" s="56" t="n">
        <f aca="false">F143+G143+H143+J143-K143-M143-N143+O143</f>
        <v>254049.004218355</v>
      </c>
      <c r="Q143" s="56" t="n">
        <f aca="false">IF(OR(E143=1,P143&lt;=0),0,P143)</f>
        <v>254049.004218355</v>
      </c>
      <c r="R143" s="15" t="n">
        <f aca="false">IF(OR(E143=1,AND(P143&lt;=0,I143&gt;0)),1,0)</f>
        <v>0</v>
      </c>
      <c r="S143" s="15" t="n">
        <f aca="false">IF(L143&gt;0,1,0)</f>
        <v>0</v>
      </c>
    </row>
    <row r="144" customFormat="false" ht="15" hidden="false" customHeight="false" outlineLevel="0" collapsed="false">
      <c r="A144" s="15" t="n">
        <v>143</v>
      </c>
      <c r="B144" s="15" t="n">
        <f aca="false">INT((A144-1)/12)+1</f>
        <v>12</v>
      </c>
      <c r="C144" s="15" t="n">
        <f aca="false">MIN(Inputs!$C$4+B144-1,99)</f>
        <v>85</v>
      </c>
      <c r="D144" s="55" t="n">
        <f aca="false">Inputs!$C$32</f>
        <v>0.1</v>
      </c>
      <c r="E144" s="15" t="n">
        <f aca="false">R143</f>
        <v>0</v>
      </c>
      <c r="F144" s="56" t="n">
        <f aca="false">Q143</f>
        <v>254049.004218355</v>
      </c>
      <c r="G144" s="56" t="n">
        <f aca="false">IF(AND(MOD(A144-1,12)=0,B144&lt;=Inputs!$C$7,E144=0),Inputs!$C$6,0)</f>
        <v>0</v>
      </c>
      <c r="H144" s="56" t="n">
        <f aca="false">IF(B144=1,G144*Inputs!$C$9,0)</f>
        <v>0</v>
      </c>
      <c r="I144" s="56" t="n">
        <f aca="false">I143+G144</f>
        <v>120000</v>
      </c>
      <c r="J144" s="56" t="n">
        <f aca="false">(F144+G144+H144)*((1+D144)^(1/12)-1)</f>
        <v>2025.82243546033</v>
      </c>
      <c r="K144" s="56" t="n">
        <f aca="false">(F144+G144+H144+J144)*(Inputs!$C$14+IF(B144&lt;=10,Inputs!$C$12,Inputs!$C$13))/12</f>
        <v>128.037413326908</v>
      </c>
      <c r="L144" s="56" t="n">
        <f aca="false">IF(OR(E144=1,A144&lt;=Inputs!$C$15),0,MAX(Inputs!$C$8*I144-(F144+G144+H144+J144-K144),0))</f>
        <v>0</v>
      </c>
      <c r="M144" s="56" t="n">
        <f aca="false">L144*INDEX(Rates!$B$2:$C$101,C144+1,IF(Inputs!$C$5="Male",1,2))/1000/12*Inputs!$C$16</f>
        <v>0</v>
      </c>
      <c r="N144" s="56" t="n">
        <f aca="false">IF($V$1=1,MAX(F144+G144+H144+J144-K144-M144,0)*Inputs!$C$22/12,0)</f>
        <v>0</v>
      </c>
      <c r="O144" s="56" t="n">
        <f aca="false">IF(AND(MOD(A144,12)=0,B144&gt;=Inputs!$C$18),MAX(F144+G144+H144+J144-K144-M144-N144,0)*Inputs!$C$17,0)</f>
        <v>0</v>
      </c>
      <c r="P144" s="56" t="n">
        <f aca="false">F144+G144+H144+J144-K144-M144-N144+O144</f>
        <v>255946.789240488</v>
      </c>
      <c r="Q144" s="56" t="n">
        <f aca="false">IF(OR(E144=1,P144&lt;=0),0,P144)</f>
        <v>255946.789240488</v>
      </c>
      <c r="R144" s="15" t="n">
        <f aca="false">IF(OR(E144=1,AND(P144&lt;=0,I144&gt;0)),1,0)</f>
        <v>0</v>
      </c>
      <c r="S144" s="15" t="n">
        <f aca="false">IF(L144&gt;0,1,0)</f>
        <v>0</v>
      </c>
    </row>
    <row r="145" customFormat="false" ht="15" hidden="false" customHeight="false" outlineLevel="0" collapsed="false">
      <c r="A145" s="15" t="n">
        <v>144</v>
      </c>
      <c r="B145" s="15" t="n">
        <f aca="false">INT((A145-1)/12)+1</f>
        <v>12</v>
      </c>
      <c r="C145" s="15" t="n">
        <f aca="false">MIN(Inputs!$C$4+B145-1,99)</f>
        <v>85</v>
      </c>
      <c r="D145" s="55" t="n">
        <f aca="false">Inputs!$C$32</f>
        <v>0.1</v>
      </c>
      <c r="E145" s="15" t="n">
        <f aca="false">R144</f>
        <v>0</v>
      </c>
      <c r="F145" s="56" t="n">
        <f aca="false">Q144</f>
        <v>255946.789240488</v>
      </c>
      <c r="G145" s="56" t="n">
        <f aca="false">IF(AND(MOD(A145-1,12)=0,B145&lt;=Inputs!$C$7,E145=0),Inputs!$C$6,0)</f>
        <v>0</v>
      </c>
      <c r="H145" s="56" t="n">
        <f aca="false">IF(B145=1,G145*Inputs!$C$9,0)</f>
        <v>0</v>
      </c>
      <c r="I145" s="56" t="n">
        <f aca="false">I144+G145</f>
        <v>120000</v>
      </c>
      <c r="J145" s="56" t="n">
        <f aca="false">(F145+G145+H145)*((1+D145)^(1/12)-1)</f>
        <v>2040.95563973069</v>
      </c>
      <c r="K145" s="56" t="n">
        <f aca="false">(F145+G145+H145+J145)*(Inputs!$C$14+IF(B145&lt;=10,Inputs!$C$12,Inputs!$C$13))/12</f>
        <v>128.99387244011</v>
      </c>
      <c r="L145" s="56" t="n">
        <f aca="false">IF(OR(E145=1,A145&lt;=Inputs!$C$15),0,MAX(Inputs!$C$8*I145-(F145+G145+H145+J145-K145),0))</f>
        <v>0</v>
      </c>
      <c r="M145" s="56" t="n">
        <f aca="false">L145*INDEX(Rates!$B$2:$C$101,C145+1,IF(Inputs!$C$5="Male",1,2))/1000/12*Inputs!$C$16</f>
        <v>0</v>
      </c>
      <c r="N145" s="56" t="n">
        <f aca="false">IF($V$1=1,MAX(F145+G145+H145+J145-K145-M145,0)*Inputs!$C$22/12,0)</f>
        <v>0</v>
      </c>
      <c r="O145" s="56" t="n">
        <f aca="false">IF(AND(MOD(A145,12)=0,B145&gt;=Inputs!$C$18),MAX(F145+G145+H145+J145-K145-M145-N145,0)*Inputs!$C$17,0)</f>
        <v>1289.29375503889</v>
      </c>
      <c r="P145" s="56" t="n">
        <f aca="false">F145+G145+H145+J145-K145-M145-N145+O145</f>
        <v>259148.044762818</v>
      </c>
      <c r="Q145" s="56" t="n">
        <f aca="false">IF(OR(E145=1,P145&lt;=0),0,P145)</f>
        <v>259148.044762818</v>
      </c>
      <c r="R145" s="15" t="n">
        <f aca="false">IF(OR(E145=1,AND(P145&lt;=0,I145&gt;0)),1,0)</f>
        <v>0</v>
      </c>
      <c r="S145" s="15" t="n">
        <f aca="false">IF(L145&gt;0,1,0)</f>
        <v>0</v>
      </c>
    </row>
    <row r="146" customFormat="false" ht="15" hidden="false" customHeight="false" outlineLevel="0" collapsed="false">
      <c r="A146" s="15" t="n">
        <v>145</v>
      </c>
      <c r="B146" s="15" t="n">
        <f aca="false">INT((A146-1)/12)+1</f>
        <v>13</v>
      </c>
      <c r="C146" s="15" t="n">
        <f aca="false">MIN(Inputs!$C$4+B146-1,99)</f>
        <v>86</v>
      </c>
      <c r="D146" s="55" t="n">
        <f aca="false">Inputs!$C$32</f>
        <v>0.1</v>
      </c>
      <c r="E146" s="15" t="n">
        <f aca="false">R145</f>
        <v>0</v>
      </c>
      <c r="F146" s="56" t="n">
        <f aca="false">Q145</f>
        <v>259148.044762818</v>
      </c>
      <c r="G146" s="56" t="n">
        <f aca="false">IF(AND(MOD(A146-1,12)=0,B146&lt;=Inputs!$C$7,E146=0),Inputs!$C$6,0)</f>
        <v>0</v>
      </c>
      <c r="H146" s="56" t="n">
        <f aca="false">IF(B146=1,G146*Inputs!$C$9,0)</f>
        <v>0</v>
      </c>
      <c r="I146" s="56" t="n">
        <f aca="false">I145+G146</f>
        <v>120000</v>
      </c>
      <c r="J146" s="56" t="n">
        <f aca="false">(F146+G146+H146)*((1+D146)^(1/12)-1)</f>
        <v>2066.48290081455</v>
      </c>
      <c r="K146" s="56" t="n">
        <f aca="false">(F146+G146+H146+J146)*(Inputs!$C$14+IF(B146&lt;=10,Inputs!$C$12,Inputs!$C$13))/12</f>
        <v>130.607263831816</v>
      </c>
      <c r="L146" s="56" t="n">
        <f aca="false">IF(OR(E146=1,A146&lt;=Inputs!$C$15),0,MAX(Inputs!$C$8*I146-(F146+G146+H146+J146-K146),0))</f>
        <v>0</v>
      </c>
      <c r="M146" s="56" t="n">
        <f aca="false">L146*INDEX(Rates!$B$2:$C$101,C146+1,IF(Inputs!$C$5="Male",1,2))/1000/12*Inputs!$C$16</f>
        <v>0</v>
      </c>
      <c r="N146" s="56" t="n">
        <f aca="false">IF($V$1=1,MAX(F146+G146+H146+J146-K146-M146,0)*Inputs!$C$22/12,0)</f>
        <v>0</v>
      </c>
      <c r="O146" s="56" t="n">
        <f aca="false">IF(AND(MOD(A146,12)=0,B146&gt;=Inputs!$C$18),MAX(F146+G146+H146+J146-K146-M146-N146,0)*Inputs!$C$17,0)</f>
        <v>0</v>
      </c>
      <c r="P146" s="56" t="n">
        <f aca="false">F146+G146+H146+J146-K146-M146-N146+O146</f>
        <v>261083.920399801</v>
      </c>
      <c r="Q146" s="56" t="n">
        <f aca="false">IF(OR(E146=1,P146&lt;=0),0,P146)</f>
        <v>261083.920399801</v>
      </c>
      <c r="R146" s="15" t="n">
        <f aca="false">IF(OR(E146=1,AND(P146&lt;=0,I146&gt;0)),1,0)</f>
        <v>0</v>
      </c>
      <c r="S146" s="15" t="n">
        <f aca="false">IF(L146&gt;0,1,0)</f>
        <v>0</v>
      </c>
    </row>
    <row r="147" customFormat="false" ht="15" hidden="false" customHeight="false" outlineLevel="0" collapsed="false">
      <c r="A147" s="15" t="n">
        <v>146</v>
      </c>
      <c r="B147" s="15" t="n">
        <f aca="false">INT((A147-1)/12)+1</f>
        <v>13</v>
      </c>
      <c r="C147" s="15" t="n">
        <f aca="false">MIN(Inputs!$C$4+B147-1,99)</f>
        <v>86</v>
      </c>
      <c r="D147" s="55" t="n">
        <f aca="false">Inputs!$C$32</f>
        <v>0.1</v>
      </c>
      <c r="E147" s="15" t="n">
        <f aca="false">R146</f>
        <v>0</v>
      </c>
      <c r="F147" s="56" t="n">
        <f aca="false">Q146</f>
        <v>261083.920399801</v>
      </c>
      <c r="G147" s="56" t="n">
        <f aca="false">IF(AND(MOD(A147-1,12)=0,B147&lt;=Inputs!$C$7,E147=0),Inputs!$C$6,0)</f>
        <v>0</v>
      </c>
      <c r="H147" s="56" t="n">
        <f aca="false">IF(B147=1,G147*Inputs!$C$9,0)</f>
        <v>0</v>
      </c>
      <c r="I147" s="56" t="n">
        <f aca="false">I146+G147</f>
        <v>120000</v>
      </c>
      <c r="J147" s="56" t="n">
        <f aca="false">(F147+G147+H147)*((1+D147)^(1/12)-1)</f>
        <v>2081.91984499674</v>
      </c>
      <c r="K147" s="56" t="n">
        <f aca="false">(F147+G147+H147+J147)*(Inputs!$C$14+IF(B147&lt;=10,Inputs!$C$12,Inputs!$C$13))/12</f>
        <v>131.582920122399</v>
      </c>
      <c r="L147" s="56" t="n">
        <f aca="false">IF(OR(E147=1,A147&lt;=Inputs!$C$15),0,MAX(Inputs!$C$8*I147-(F147+G147+H147+J147-K147),0))</f>
        <v>0</v>
      </c>
      <c r="M147" s="56" t="n">
        <f aca="false">L147*INDEX(Rates!$B$2:$C$101,C147+1,IF(Inputs!$C$5="Male",1,2))/1000/12*Inputs!$C$16</f>
        <v>0</v>
      </c>
      <c r="N147" s="56" t="n">
        <f aca="false">IF($V$1=1,MAX(F147+G147+H147+J147-K147-M147,0)*Inputs!$C$22/12,0)</f>
        <v>0</v>
      </c>
      <c r="O147" s="56" t="n">
        <f aca="false">IF(AND(MOD(A147,12)=0,B147&gt;=Inputs!$C$18),MAX(F147+G147+H147+J147-K147-M147-N147,0)*Inputs!$C$17,0)</f>
        <v>0</v>
      </c>
      <c r="P147" s="56" t="n">
        <f aca="false">F147+G147+H147+J147-K147-M147-N147+O147</f>
        <v>263034.257324675</v>
      </c>
      <c r="Q147" s="56" t="n">
        <f aca="false">IF(OR(E147=1,P147&lt;=0),0,P147)</f>
        <v>263034.257324675</v>
      </c>
      <c r="R147" s="15" t="n">
        <f aca="false">IF(OR(E147=1,AND(P147&lt;=0,I147&gt;0)),1,0)</f>
        <v>0</v>
      </c>
      <c r="S147" s="15" t="n">
        <f aca="false">IF(L147&gt;0,1,0)</f>
        <v>0</v>
      </c>
    </row>
    <row r="148" customFormat="false" ht="15" hidden="false" customHeight="false" outlineLevel="0" collapsed="false">
      <c r="A148" s="15" t="n">
        <v>147</v>
      </c>
      <c r="B148" s="15" t="n">
        <f aca="false">INT((A148-1)/12)+1</f>
        <v>13</v>
      </c>
      <c r="C148" s="15" t="n">
        <f aca="false">MIN(Inputs!$C$4+B148-1,99)</f>
        <v>86</v>
      </c>
      <c r="D148" s="55" t="n">
        <f aca="false">Inputs!$C$32</f>
        <v>0.1</v>
      </c>
      <c r="E148" s="15" t="n">
        <f aca="false">R147</f>
        <v>0</v>
      </c>
      <c r="F148" s="56" t="n">
        <f aca="false">Q147</f>
        <v>263034.257324675</v>
      </c>
      <c r="G148" s="56" t="n">
        <f aca="false">IF(AND(MOD(A148-1,12)=0,B148&lt;=Inputs!$C$7,E148=0),Inputs!$C$6,0)</f>
        <v>0</v>
      </c>
      <c r="H148" s="56" t="n">
        <f aca="false">IF(B148=1,G148*Inputs!$C$9,0)</f>
        <v>0</v>
      </c>
      <c r="I148" s="56" t="n">
        <f aca="false">I147+G148</f>
        <v>120000</v>
      </c>
      <c r="J148" s="56" t="n">
        <f aca="false">(F148+G148+H148)*((1+D148)^(1/12)-1)</f>
        <v>2097.47210551937</v>
      </c>
      <c r="K148" s="56" t="n">
        <f aca="false">(F148+G148+H148+J148)*(Inputs!$C$14+IF(B148&lt;=10,Inputs!$C$12,Inputs!$C$13))/12</f>
        <v>132.565864715097</v>
      </c>
      <c r="L148" s="56" t="n">
        <f aca="false">IF(OR(E148=1,A148&lt;=Inputs!$C$15),0,MAX(Inputs!$C$8*I148-(F148+G148+H148+J148-K148),0))</f>
        <v>0</v>
      </c>
      <c r="M148" s="56" t="n">
        <f aca="false">L148*INDEX(Rates!$B$2:$C$101,C148+1,IF(Inputs!$C$5="Male",1,2))/1000/12*Inputs!$C$16</f>
        <v>0</v>
      </c>
      <c r="N148" s="56" t="n">
        <f aca="false">IF($V$1=1,MAX(F148+G148+H148+J148-K148-M148,0)*Inputs!$C$22/12,0)</f>
        <v>0</v>
      </c>
      <c r="O148" s="56" t="n">
        <f aca="false">IF(AND(MOD(A148,12)=0,B148&gt;=Inputs!$C$18),MAX(F148+G148+H148+J148-K148-M148-N148,0)*Inputs!$C$17,0)</f>
        <v>0</v>
      </c>
      <c r="P148" s="56" t="n">
        <f aca="false">F148+G148+H148+J148-K148-M148-N148+O148</f>
        <v>264999.163565479</v>
      </c>
      <c r="Q148" s="56" t="n">
        <f aca="false">IF(OR(E148=1,P148&lt;=0),0,P148)</f>
        <v>264999.163565479</v>
      </c>
      <c r="R148" s="15" t="n">
        <f aca="false">IF(OR(E148=1,AND(P148&lt;=0,I148&gt;0)),1,0)</f>
        <v>0</v>
      </c>
      <c r="S148" s="15" t="n">
        <f aca="false">IF(L148&gt;0,1,0)</f>
        <v>0</v>
      </c>
    </row>
    <row r="149" customFormat="false" ht="15" hidden="false" customHeight="false" outlineLevel="0" collapsed="false">
      <c r="A149" s="15" t="n">
        <v>148</v>
      </c>
      <c r="B149" s="15" t="n">
        <f aca="false">INT((A149-1)/12)+1</f>
        <v>13</v>
      </c>
      <c r="C149" s="15" t="n">
        <f aca="false">MIN(Inputs!$C$4+B149-1,99)</f>
        <v>86</v>
      </c>
      <c r="D149" s="55" t="n">
        <f aca="false">Inputs!$C$32</f>
        <v>0.1</v>
      </c>
      <c r="E149" s="15" t="n">
        <f aca="false">R148</f>
        <v>0</v>
      </c>
      <c r="F149" s="56" t="n">
        <f aca="false">Q148</f>
        <v>264999.163565479</v>
      </c>
      <c r="G149" s="56" t="n">
        <f aca="false">IF(AND(MOD(A149-1,12)=0,B149&lt;=Inputs!$C$7,E149=0),Inputs!$C$6,0)</f>
        <v>0</v>
      </c>
      <c r="H149" s="56" t="n">
        <f aca="false">IF(B149=1,G149*Inputs!$C$9,0)</f>
        <v>0</v>
      </c>
      <c r="I149" s="56" t="n">
        <f aca="false">I148+G149</f>
        <v>120000</v>
      </c>
      <c r="J149" s="56" t="n">
        <f aca="false">(F149+G149+H149)*((1+D149)^(1/12)-1)</f>
        <v>2113.14054381317</v>
      </c>
      <c r="K149" s="56" t="n">
        <f aca="false">(F149+G149+H149+J149)*(Inputs!$C$14+IF(B149&lt;=10,Inputs!$C$12,Inputs!$C$13))/12</f>
        <v>133.556152054646</v>
      </c>
      <c r="L149" s="56" t="n">
        <f aca="false">IF(OR(E149=1,A149&lt;=Inputs!$C$15),0,MAX(Inputs!$C$8*I149-(F149+G149+H149+J149-K149),0))</f>
        <v>0</v>
      </c>
      <c r="M149" s="56" t="n">
        <f aca="false">L149*INDEX(Rates!$B$2:$C$101,C149+1,IF(Inputs!$C$5="Male",1,2))/1000/12*Inputs!$C$16</f>
        <v>0</v>
      </c>
      <c r="N149" s="56" t="n">
        <f aca="false">IF($V$1=1,MAX(F149+G149+H149+J149-K149-M149,0)*Inputs!$C$22/12,0)</f>
        <v>0</v>
      </c>
      <c r="O149" s="56" t="n">
        <f aca="false">IF(AND(MOD(A149,12)=0,B149&gt;=Inputs!$C$18),MAX(F149+G149+H149+J149-K149-M149-N149,0)*Inputs!$C$17,0)</f>
        <v>0</v>
      </c>
      <c r="P149" s="56" t="n">
        <f aca="false">F149+G149+H149+J149-K149-M149-N149+O149</f>
        <v>266978.747957238</v>
      </c>
      <c r="Q149" s="56" t="n">
        <f aca="false">IF(OR(E149=1,P149&lt;=0),0,P149)</f>
        <v>266978.747957238</v>
      </c>
      <c r="R149" s="15" t="n">
        <f aca="false">IF(OR(E149=1,AND(P149&lt;=0,I149&gt;0)),1,0)</f>
        <v>0</v>
      </c>
      <c r="S149" s="15" t="n">
        <f aca="false">IF(L149&gt;0,1,0)</f>
        <v>0</v>
      </c>
    </row>
    <row r="150" customFormat="false" ht="15" hidden="false" customHeight="false" outlineLevel="0" collapsed="false">
      <c r="A150" s="15" t="n">
        <v>149</v>
      </c>
      <c r="B150" s="15" t="n">
        <f aca="false">INT((A150-1)/12)+1</f>
        <v>13</v>
      </c>
      <c r="C150" s="15" t="n">
        <f aca="false">MIN(Inputs!$C$4+B150-1,99)</f>
        <v>86</v>
      </c>
      <c r="D150" s="55" t="n">
        <f aca="false">Inputs!$C$32</f>
        <v>0.1</v>
      </c>
      <c r="E150" s="15" t="n">
        <f aca="false">R149</f>
        <v>0</v>
      </c>
      <c r="F150" s="56" t="n">
        <f aca="false">Q149</f>
        <v>266978.747957238</v>
      </c>
      <c r="G150" s="56" t="n">
        <f aca="false">IF(AND(MOD(A150-1,12)=0,B150&lt;=Inputs!$C$7,E150=0),Inputs!$C$6,0)</f>
        <v>0</v>
      </c>
      <c r="H150" s="56" t="n">
        <f aca="false">IF(B150=1,G150*Inputs!$C$9,0)</f>
        <v>0</v>
      </c>
      <c r="I150" s="56" t="n">
        <f aca="false">I149+G150</f>
        <v>120000</v>
      </c>
      <c r="J150" s="56" t="n">
        <f aca="false">(F150+G150+H150)*((1+D150)^(1/12)-1)</f>
        <v>2128.92602774392</v>
      </c>
      <c r="K150" s="56" t="n">
        <f aca="false">(F150+G150+H150+J150)*(Inputs!$C$14+IF(B150&lt;=10,Inputs!$C$12,Inputs!$C$13))/12</f>
        <v>134.553836992491</v>
      </c>
      <c r="L150" s="56" t="n">
        <f aca="false">IF(OR(E150=1,A150&lt;=Inputs!$C$15),0,MAX(Inputs!$C$8*I150-(F150+G150+H150+J150-K150),0))</f>
        <v>0</v>
      </c>
      <c r="M150" s="56" t="n">
        <f aca="false">L150*INDEX(Rates!$B$2:$C$101,C150+1,IF(Inputs!$C$5="Male",1,2))/1000/12*Inputs!$C$16</f>
        <v>0</v>
      </c>
      <c r="N150" s="56" t="n">
        <f aca="false">IF($V$1=1,MAX(F150+G150+H150+J150-K150-M150,0)*Inputs!$C$22/12,0)</f>
        <v>0</v>
      </c>
      <c r="O150" s="56" t="n">
        <f aca="false">IF(AND(MOD(A150,12)=0,B150&gt;=Inputs!$C$18),MAX(F150+G150+H150+J150-K150-M150-N150,0)*Inputs!$C$17,0)</f>
        <v>0</v>
      </c>
      <c r="P150" s="56" t="n">
        <f aca="false">F150+G150+H150+J150-K150-M150-N150+O150</f>
        <v>268973.120147989</v>
      </c>
      <c r="Q150" s="56" t="n">
        <f aca="false">IF(OR(E150=1,P150&lt;=0),0,P150)</f>
        <v>268973.120147989</v>
      </c>
      <c r="R150" s="15" t="n">
        <f aca="false">IF(OR(E150=1,AND(P150&lt;=0,I150&gt;0)),1,0)</f>
        <v>0</v>
      </c>
      <c r="S150" s="15" t="n">
        <f aca="false">IF(L150&gt;0,1,0)</f>
        <v>0</v>
      </c>
    </row>
    <row r="151" customFormat="false" ht="15" hidden="false" customHeight="false" outlineLevel="0" collapsed="false">
      <c r="A151" s="15" t="n">
        <v>150</v>
      </c>
      <c r="B151" s="15" t="n">
        <f aca="false">INT((A151-1)/12)+1</f>
        <v>13</v>
      </c>
      <c r="C151" s="15" t="n">
        <f aca="false">MIN(Inputs!$C$4+B151-1,99)</f>
        <v>86</v>
      </c>
      <c r="D151" s="55" t="n">
        <f aca="false">Inputs!$C$32</f>
        <v>0.1</v>
      </c>
      <c r="E151" s="15" t="n">
        <f aca="false">R150</f>
        <v>0</v>
      </c>
      <c r="F151" s="56" t="n">
        <f aca="false">Q150</f>
        <v>268973.120147989</v>
      </c>
      <c r="G151" s="56" t="n">
        <f aca="false">IF(AND(MOD(A151-1,12)=0,B151&lt;=Inputs!$C$7,E151=0),Inputs!$C$6,0)</f>
        <v>0</v>
      </c>
      <c r="H151" s="56" t="n">
        <f aca="false">IF(B151=1,G151*Inputs!$C$9,0)</f>
        <v>0</v>
      </c>
      <c r="I151" s="56" t="n">
        <f aca="false">I150+G151</f>
        <v>120000</v>
      </c>
      <c r="J151" s="56" t="n">
        <f aca="false">(F151+G151+H151)*((1+D151)^(1/12)-1)</f>
        <v>2144.82943166047</v>
      </c>
      <c r="K151" s="56" t="n">
        <f aca="false">(F151+G151+H151+J151)*(Inputs!$C$14+IF(B151&lt;=10,Inputs!$C$12,Inputs!$C$13))/12</f>
        <v>135.558974789825</v>
      </c>
      <c r="L151" s="56" t="n">
        <f aca="false">IF(OR(E151=1,A151&lt;=Inputs!$C$15),0,MAX(Inputs!$C$8*I151-(F151+G151+H151+J151-K151),0))</f>
        <v>0</v>
      </c>
      <c r="M151" s="56" t="n">
        <f aca="false">L151*INDEX(Rates!$B$2:$C$101,C151+1,IF(Inputs!$C$5="Male",1,2))/1000/12*Inputs!$C$16</f>
        <v>0</v>
      </c>
      <c r="N151" s="56" t="n">
        <f aca="false">IF($V$1=1,MAX(F151+G151+H151+J151-K151-M151,0)*Inputs!$C$22/12,0)</f>
        <v>0</v>
      </c>
      <c r="O151" s="56" t="n">
        <f aca="false">IF(AND(MOD(A151,12)=0,B151&gt;=Inputs!$C$18),MAX(F151+G151+H151+J151-K151-M151-N151,0)*Inputs!$C$17,0)</f>
        <v>0</v>
      </c>
      <c r="P151" s="56" t="n">
        <f aca="false">F151+G151+H151+J151-K151-M151-N151+O151</f>
        <v>270982.39060486</v>
      </c>
      <c r="Q151" s="56" t="n">
        <f aca="false">IF(OR(E151=1,P151&lt;=0),0,P151)</f>
        <v>270982.39060486</v>
      </c>
      <c r="R151" s="15" t="n">
        <f aca="false">IF(OR(E151=1,AND(P151&lt;=0,I151&gt;0)),1,0)</f>
        <v>0</v>
      </c>
      <c r="S151" s="15" t="n">
        <f aca="false">IF(L151&gt;0,1,0)</f>
        <v>0</v>
      </c>
    </row>
    <row r="152" customFormat="false" ht="15" hidden="false" customHeight="false" outlineLevel="0" collapsed="false">
      <c r="A152" s="15" t="n">
        <v>151</v>
      </c>
      <c r="B152" s="15" t="n">
        <f aca="false">INT((A152-1)/12)+1</f>
        <v>13</v>
      </c>
      <c r="C152" s="15" t="n">
        <f aca="false">MIN(Inputs!$C$4+B152-1,99)</f>
        <v>86</v>
      </c>
      <c r="D152" s="55" t="n">
        <f aca="false">Inputs!$C$32</f>
        <v>0.1</v>
      </c>
      <c r="E152" s="15" t="n">
        <f aca="false">R151</f>
        <v>0</v>
      </c>
      <c r="F152" s="56" t="n">
        <f aca="false">Q151</f>
        <v>270982.39060486</v>
      </c>
      <c r="G152" s="56" t="n">
        <f aca="false">IF(AND(MOD(A152-1,12)=0,B152&lt;=Inputs!$C$7,E152=0),Inputs!$C$6,0)</f>
        <v>0</v>
      </c>
      <c r="H152" s="56" t="n">
        <f aca="false">IF(B152=1,G152*Inputs!$C$9,0)</f>
        <v>0</v>
      </c>
      <c r="I152" s="56" t="n">
        <f aca="false">I151+G152</f>
        <v>120000</v>
      </c>
      <c r="J152" s="56" t="n">
        <f aca="false">(F152+G152+H152)*((1+D152)^(1/12)-1)</f>
        <v>2160.8516364432</v>
      </c>
      <c r="K152" s="56" t="n">
        <f aca="false">(F152+G152+H152+J152)*(Inputs!$C$14+IF(B152&lt;=10,Inputs!$C$12,Inputs!$C$13))/12</f>
        <v>136.571621120652</v>
      </c>
      <c r="L152" s="56" t="n">
        <f aca="false">IF(OR(E152=1,A152&lt;=Inputs!$C$15),0,MAX(Inputs!$C$8*I152-(F152+G152+H152+J152-K152),0))</f>
        <v>0</v>
      </c>
      <c r="M152" s="56" t="n">
        <f aca="false">L152*INDEX(Rates!$B$2:$C$101,C152+1,IF(Inputs!$C$5="Male",1,2))/1000/12*Inputs!$C$16</f>
        <v>0</v>
      </c>
      <c r="N152" s="56" t="n">
        <f aca="false">IF($V$1=1,MAX(F152+G152+H152+J152-K152-M152,0)*Inputs!$C$22/12,0)</f>
        <v>0</v>
      </c>
      <c r="O152" s="56" t="n">
        <f aca="false">IF(AND(MOD(A152,12)=0,B152&gt;=Inputs!$C$18),MAX(F152+G152+H152+J152-K152-M152-N152,0)*Inputs!$C$17,0)</f>
        <v>0</v>
      </c>
      <c r="P152" s="56" t="n">
        <f aca="false">F152+G152+H152+J152-K152-M152-N152+O152</f>
        <v>273006.670620182</v>
      </c>
      <c r="Q152" s="56" t="n">
        <f aca="false">IF(OR(E152=1,P152&lt;=0),0,P152)</f>
        <v>273006.670620182</v>
      </c>
      <c r="R152" s="15" t="n">
        <f aca="false">IF(OR(E152=1,AND(P152&lt;=0,I152&gt;0)),1,0)</f>
        <v>0</v>
      </c>
      <c r="S152" s="15" t="n">
        <f aca="false">IF(L152&gt;0,1,0)</f>
        <v>0</v>
      </c>
    </row>
    <row r="153" customFormat="false" ht="15" hidden="false" customHeight="false" outlineLevel="0" collapsed="false">
      <c r="A153" s="15" t="n">
        <v>152</v>
      </c>
      <c r="B153" s="15" t="n">
        <f aca="false">INT((A153-1)/12)+1</f>
        <v>13</v>
      </c>
      <c r="C153" s="15" t="n">
        <f aca="false">MIN(Inputs!$C$4+B153-1,99)</f>
        <v>86</v>
      </c>
      <c r="D153" s="55" t="n">
        <f aca="false">Inputs!$C$32</f>
        <v>0.1</v>
      </c>
      <c r="E153" s="15" t="n">
        <f aca="false">R152</f>
        <v>0</v>
      </c>
      <c r="F153" s="56" t="n">
        <f aca="false">Q152</f>
        <v>273006.670620182</v>
      </c>
      <c r="G153" s="56" t="n">
        <f aca="false">IF(AND(MOD(A153-1,12)=0,B153&lt;=Inputs!$C$7,E153=0),Inputs!$C$6,0)</f>
        <v>0</v>
      </c>
      <c r="H153" s="56" t="n">
        <f aca="false">IF(B153=1,G153*Inputs!$C$9,0)</f>
        <v>0</v>
      </c>
      <c r="I153" s="56" t="n">
        <f aca="false">I152+G153</f>
        <v>120000</v>
      </c>
      <c r="J153" s="56" t="n">
        <f aca="false">(F153+G153+H153)*((1+D153)^(1/12)-1)</f>
        <v>2176.99352955281</v>
      </c>
      <c r="K153" s="56" t="n">
        <f aca="false">(F153+G153+H153+J153)*(Inputs!$C$14+IF(B153&lt;=10,Inputs!$C$12,Inputs!$C$13))/12</f>
        <v>137.591832074868</v>
      </c>
      <c r="L153" s="56" t="n">
        <f aca="false">IF(OR(E153=1,A153&lt;=Inputs!$C$15),0,MAX(Inputs!$C$8*I153-(F153+G153+H153+J153-K153),0))</f>
        <v>0</v>
      </c>
      <c r="M153" s="56" t="n">
        <f aca="false">L153*INDEX(Rates!$B$2:$C$101,C153+1,IF(Inputs!$C$5="Male",1,2))/1000/12*Inputs!$C$16</f>
        <v>0</v>
      </c>
      <c r="N153" s="56" t="n">
        <f aca="false">IF($V$1=1,MAX(F153+G153+H153+J153-K153-M153,0)*Inputs!$C$22/12,0)</f>
        <v>0</v>
      </c>
      <c r="O153" s="56" t="n">
        <f aca="false">IF(AND(MOD(A153,12)=0,B153&gt;=Inputs!$C$18),MAX(F153+G153+H153+J153-K153-M153-N153,0)*Inputs!$C$17,0)</f>
        <v>0</v>
      </c>
      <c r="P153" s="56" t="n">
        <f aca="false">F153+G153+H153+J153-K153-M153-N153+O153</f>
        <v>275046.07231766</v>
      </c>
      <c r="Q153" s="56" t="n">
        <f aca="false">IF(OR(E153=1,P153&lt;=0),0,P153)</f>
        <v>275046.07231766</v>
      </c>
      <c r="R153" s="15" t="n">
        <f aca="false">IF(OR(E153=1,AND(P153&lt;=0,I153&gt;0)),1,0)</f>
        <v>0</v>
      </c>
      <c r="S153" s="15" t="n">
        <f aca="false">IF(L153&gt;0,1,0)</f>
        <v>0</v>
      </c>
    </row>
    <row r="154" customFormat="false" ht="15" hidden="false" customHeight="false" outlineLevel="0" collapsed="false">
      <c r="A154" s="15" t="n">
        <v>153</v>
      </c>
      <c r="B154" s="15" t="n">
        <f aca="false">INT((A154-1)/12)+1</f>
        <v>13</v>
      </c>
      <c r="C154" s="15" t="n">
        <f aca="false">MIN(Inputs!$C$4+B154-1,99)</f>
        <v>86</v>
      </c>
      <c r="D154" s="55" t="n">
        <f aca="false">Inputs!$C$32</f>
        <v>0.1</v>
      </c>
      <c r="E154" s="15" t="n">
        <f aca="false">R153</f>
        <v>0</v>
      </c>
      <c r="F154" s="56" t="n">
        <f aca="false">Q153</f>
        <v>275046.07231766</v>
      </c>
      <c r="G154" s="56" t="n">
        <f aca="false">IF(AND(MOD(A154-1,12)=0,B154&lt;=Inputs!$C$7,E154=0),Inputs!$C$6,0)</f>
        <v>0</v>
      </c>
      <c r="H154" s="56" t="n">
        <f aca="false">IF(B154=1,G154*Inputs!$C$9,0)</f>
        <v>0</v>
      </c>
      <c r="I154" s="56" t="n">
        <f aca="false">I153+G154</f>
        <v>120000</v>
      </c>
      <c r="J154" s="56" t="n">
        <f aca="false">(F154+G154+H154)*((1+D154)^(1/12)-1)</f>
        <v>2193.25600507944</v>
      </c>
      <c r="K154" s="56" t="n">
        <f aca="false">(F154+G154+H154+J154)*(Inputs!$C$14+IF(B154&lt;=10,Inputs!$C$12,Inputs!$C$13))/12</f>
        <v>138.61966416137</v>
      </c>
      <c r="L154" s="56" t="n">
        <f aca="false">IF(OR(E154=1,A154&lt;=Inputs!$C$15),0,MAX(Inputs!$C$8*I154-(F154+G154+H154+J154-K154),0))</f>
        <v>0</v>
      </c>
      <c r="M154" s="56" t="n">
        <f aca="false">L154*INDEX(Rates!$B$2:$C$101,C154+1,IF(Inputs!$C$5="Male",1,2))/1000/12*Inputs!$C$16</f>
        <v>0</v>
      </c>
      <c r="N154" s="56" t="n">
        <f aca="false">IF($V$1=1,MAX(F154+G154+H154+J154-K154-M154,0)*Inputs!$C$22/12,0)</f>
        <v>0</v>
      </c>
      <c r="O154" s="56" t="n">
        <f aca="false">IF(AND(MOD(A154,12)=0,B154&gt;=Inputs!$C$18),MAX(F154+G154+H154+J154-K154-M154-N154,0)*Inputs!$C$17,0)</f>
        <v>0</v>
      </c>
      <c r="P154" s="56" t="n">
        <f aca="false">F154+G154+H154+J154-K154-M154-N154+O154</f>
        <v>277100.708658578</v>
      </c>
      <c r="Q154" s="56" t="n">
        <f aca="false">IF(OR(E154=1,P154&lt;=0),0,P154)</f>
        <v>277100.708658578</v>
      </c>
      <c r="R154" s="15" t="n">
        <f aca="false">IF(OR(E154=1,AND(P154&lt;=0,I154&gt;0)),1,0)</f>
        <v>0</v>
      </c>
      <c r="S154" s="15" t="n">
        <f aca="false">IF(L154&gt;0,1,0)</f>
        <v>0</v>
      </c>
    </row>
    <row r="155" customFormat="false" ht="15" hidden="false" customHeight="false" outlineLevel="0" collapsed="false">
      <c r="A155" s="15" t="n">
        <v>154</v>
      </c>
      <c r="B155" s="15" t="n">
        <f aca="false">INT((A155-1)/12)+1</f>
        <v>13</v>
      </c>
      <c r="C155" s="15" t="n">
        <f aca="false">MIN(Inputs!$C$4+B155-1,99)</f>
        <v>86</v>
      </c>
      <c r="D155" s="55" t="n">
        <f aca="false">Inputs!$C$32</f>
        <v>0.1</v>
      </c>
      <c r="E155" s="15" t="n">
        <f aca="false">R154</f>
        <v>0</v>
      </c>
      <c r="F155" s="56" t="n">
        <f aca="false">Q154</f>
        <v>277100.708658578</v>
      </c>
      <c r="G155" s="56" t="n">
        <f aca="false">IF(AND(MOD(A155-1,12)=0,B155&lt;=Inputs!$C$7,E155=0),Inputs!$C$6,0)</f>
        <v>0</v>
      </c>
      <c r="H155" s="56" t="n">
        <f aca="false">IF(B155=1,G155*Inputs!$C$9,0)</f>
        <v>0</v>
      </c>
      <c r="I155" s="56" t="n">
        <f aca="false">I154+G155</f>
        <v>120000</v>
      </c>
      <c r="J155" s="56" t="n">
        <f aca="false">(F155+G155+H155)*((1+D155)^(1/12)-1)</f>
        <v>2209.63996379225</v>
      </c>
      <c r="K155" s="56" t="n">
        <f aca="false">(F155+G155+H155+J155)*(Inputs!$C$14+IF(B155&lt;=10,Inputs!$C$12,Inputs!$C$13))/12</f>
        <v>139.655174311185</v>
      </c>
      <c r="L155" s="56" t="n">
        <f aca="false">IF(OR(E155=1,A155&lt;=Inputs!$C$15),0,MAX(Inputs!$C$8*I155-(F155+G155+H155+J155-K155),0))</f>
        <v>0</v>
      </c>
      <c r="M155" s="56" t="n">
        <f aca="false">L155*INDEX(Rates!$B$2:$C$101,C155+1,IF(Inputs!$C$5="Male",1,2))/1000/12*Inputs!$C$16</f>
        <v>0</v>
      </c>
      <c r="N155" s="56" t="n">
        <f aca="false">IF($V$1=1,MAX(F155+G155+H155+J155-K155-M155,0)*Inputs!$C$22/12,0)</f>
        <v>0</v>
      </c>
      <c r="O155" s="56" t="n">
        <f aca="false">IF(AND(MOD(A155,12)=0,B155&gt;=Inputs!$C$18),MAX(F155+G155+H155+J155-K155-M155-N155,0)*Inputs!$C$17,0)</f>
        <v>0</v>
      </c>
      <c r="P155" s="56" t="n">
        <f aca="false">F155+G155+H155+J155-K155-M155-N155+O155</f>
        <v>279170.693448059</v>
      </c>
      <c r="Q155" s="56" t="n">
        <f aca="false">IF(OR(E155=1,P155&lt;=0),0,P155)</f>
        <v>279170.693448059</v>
      </c>
      <c r="R155" s="15" t="n">
        <f aca="false">IF(OR(E155=1,AND(P155&lt;=0,I155&gt;0)),1,0)</f>
        <v>0</v>
      </c>
      <c r="S155" s="15" t="n">
        <f aca="false">IF(L155&gt;0,1,0)</f>
        <v>0</v>
      </c>
    </row>
    <row r="156" customFormat="false" ht="15" hidden="false" customHeight="false" outlineLevel="0" collapsed="false">
      <c r="A156" s="15" t="n">
        <v>155</v>
      </c>
      <c r="B156" s="15" t="n">
        <f aca="false">INT((A156-1)/12)+1</f>
        <v>13</v>
      </c>
      <c r="C156" s="15" t="n">
        <f aca="false">MIN(Inputs!$C$4+B156-1,99)</f>
        <v>86</v>
      </c>
      <c r="D156" s="55" t="n">
        <f aca="false">Inputs!$C$32</f>
        <v>0.1</v>
      </c>
      <c r="E156" s="15" t="n">
        <f aca="false">R155</f>
        <v>0</v>
      </c>
      <c r="F156" s="56" t="n">
        <f aca="false">Q155</f>
        <v>279170.693448059</v>
      </c>
      <c r="G156" s="56" t="n">
        <f aca="false">IF(AND(MOD(A156-1,12)=0,B156&lt;=Inputs!$C$7,E156=0),Inputs!$C$6,0)</f>
        <v>0</v>
      </c>
      <c r="H156" s="56" t="n">
        <f aca="false">IF(B156=1,G156*Inputs!$C$9,0)</f>
        <v>0</v>
      </c>
      <c r="I156" s="56" t="n">
        <f aca="false">I155+G156</f>
        <v>120000</v>
      </c>
      <c r="J156" s="56" t="n">
        <f aca="false">(F156+G156+H156)*((1+D156)^(1/12)-1)</f>
        <v>2226.14631318927</v>
      </c>
      <c r="K156" s="56" t="n">
        <f aca="false">(F156+G156+H156+J156)*(Inputs!$C$14+IF(B156&lt;=10,Inputs!$C$12,Inputs!$C$13))/12</f>
        <v>140.698419880624</v>
      </c>
      <c r="L156" s="56" t="n">
        <f aca="false">IF(OR(E156=1,A156&lt;=Inputs!$C$15),0,MAX(Inputs!$C$8*I156-(F156+G156+H156+J156-K156),0))</f>
        <v>0</v>
      </c>
      <c r="M156" s="56" t="n">
        <f aca="false">L156*INDEX(Rates!$B$2:$C$101,C156+1,IF(Inputs!$C$5="Male",1,2))/1000/12*Inputs!$C$16</f>
        <v>0</v>
      </c>
      <c r="N156" s="56" t="n">
        <f aca="false">IF($V$1=1,MAX(F156+G156+H156+J156-K156-M156,0)*Inputs!$C$22/12,0)</f>
        <v>0</v>
      </c>
      <c r="O156" s="56" t="n">
        <f aca="false">IF(AND(MOD(A156,12)=0,B156&gt;=Inputs!$C$18),MAX(F156+G156+H156+J156-K156-M156-N156,0)*Inputs!$C$17,0)</f>
        <v>0</v>
      </c>
      <c r="P156" s="56" t="n">
        <f aca="false">F156+G156+H156+J156-K156-M156-N156+O156</f>
        <v>281256.141341368</v>
      </c>
      <c r="Q156" s="56" t="n">
        <f aca="false">IF(OR(E156=1,P156&lt;=0),0,P156)</f>
        <v>281256.141341368</v>
      </c>
      <c r="R156" s="15" t="n">
        <f aca="false">IF(OR(E156=1,AND(P156&lt;=0,I156&gt;0)),1,0)</f>
        <v>0</v>
      </c>
      <c r="S156" s="15" t="n">
        <f aca="false">IF(L156&gt;0,1,0)</f>
        <v>0</v>
      </c>
    </row>
    <row r="157" customFormat="false" ht="15" hidden="false" customHeight="false" outlineLevel="0" collapsed="false">
      <c r="A157" s="15" t="n">
        <v>156</v>
      </c>
      <c r="B157" s="15" t="n">
        <f aca="false">INT((A157-1)/12)+1</f>
        <v>13</v>
      </c>
      <c r="C157" s="15" t="n">
        <f aca="false">MIN(Inputs!$C$4+B157-1,99)</f>
        <v>86</v>
      </c>
      <c r="D157" s="55" t="n">
        <f aca="false">Inputs!$C$32</f>
        <v>0.1</v>
      </c>
      <c r="E157" s="15" t="n">
        <f aca="false">R156</f>
        <v>0</v>
      </c>
      <c r="F157" s="56" t="n">
        <f aca="false">Q156</f>
        <v>281256.141341368</v>
      </c>
      <c r="G157" s="56" t="n">
        <f aca="false">IF(AND(MOD(A157-1,12)=0,B157&lt;=Inputs!$C$7,E157=0),Inputs!$C$6,0)</f>
        <v>0</v>
      </c>
      <c r="H157" s="56" t="n">
        <f aca="false">IF(B157=1,G157*Inputs!$C$9,0)</f>
        <v>0</v>
      </c>
      <c r="I157" s="56" t="n">
        <f aca="false">I156+G157</f>
        <v>120000</v>
      </c>
      <c r="J157" s="56" t="n">
        <f aca="false">(F157+G157+H157)*((1+D157)^(1/12)-1)</f>
        <v>2242.77596754767</v>
      </c>
      <c r="K157" s="56" t="n">
        <f aca="false">(F157+G157+H157+J157)*(Inputs!$C$14+IF(B157&lt;=10,Inputs!$C$12,Inputs!$C$13))/12</f>
        <v>141.749458654458</v>
      </c>
      <c r="L157" s="56" t="n">
        <f aca="false">IF(OR(E157=1,A157&lt;=Inputs!$C$15),0,MAX(Inputs!$C$8*I157-(F157+G157+H157+J157-K157),0))</f>
        <v>0</v>
      </c>
      <c r="M157" s="56" t="n">
        <f aca="false">L157*INDEX(Rates!$B$2:$C$101,C157+1,IF(Inputs!$C$5="Male",1,2))/1000/12*Inputs!$C$16</f>
        <v>0</v>
      </c>
      <c r="N157" s="56" t="n">
        <f aca="false">IF($V$1=1,MAX(F157+G157+H157+J157-K157-M157,0)*Inputs!$C$22/12,0)</f>
        <v>0</v>
      </c>
      <c r="O157" s="56" t="n">
        <f aca="false">IF(AND(MOD(A157,12)=0,B157&gt;=Inputs!$C$18),MAX(F157+G157+H157+J157-K157-M157-N157,0)*Inputs!$C$17,0)</f>
        <v>1416.78583925131</v>
      </c>
      <c r="P157" s="56" t="n">
        <f aca="false">F157+G157+H157+J157-K157-M157-N157+O157</f>
        <v>284773.953689513</v>
      </c>
      <c r="Q157" s="56" t="n">
        <f aca="false">IF(OR(E157=1,P157&lt;=0),0,P157)</f>
        <v>284773.953689513</v>
      </c>
      <c r="R157" s="15" t="n">
        <f aca="false">IF(OR(E157=1,AND(P157&lt;=0,I157&gt;0)),1,0)</f>
        <v>0</v>
      </c>
      <c r="S157" s="15" t="n">
        <f aca="false">IF(L157&gt;0,1,0)</f>
        <v>0</v>
      </c>
    </row>
    <row r="158" customFormat="false" ht="15" hidden="false" customHeight="false" outlineLevel="0" collapsed="false">
      <c r="A158" s="15" t="n">
        <v>157</v>
      </c>
      <c r="B158" s="15" t="n">
        <f aca="false">INT((A158-1)/12)+1</f>
        <v>14</v>
      </c>
      <c r="C158" s="15" t="n">
        <f aca="false">MIN(Inputs!$C$4+B158-1,99)</f>
        <v>87</v>
      </c>
      <c r="D158" s="55" t="n">
        <f aca="false">Inputs!$C$32</f>
        <v>0.1</v>
      </c>
      <c r="E158" s="15" t="n">
        <f aca="false">R157</f>
        <v>0</v>
      </c>
      <c r="F158" s="56" t="n">
        <f aca="false">Q157</f>
        <v>284773.953689513</v>
      </c>
      <c r="G158" s="56" t="n">
        <f aca="false">IF(AND(MOD(A158-1,12)=0,B158&lt;=Inputs!$C$7,E158=0),Inputs!$C$6,0)</f>
        <v>0</v>
      </c>
      <c r="H158" s="56" t="n">
        <f aca="false">IF(B158=1,G158*Inputs!$C$9,0)</f>
        <v>0</v>
      </c>
      <c r="I158" s="56" t="n">
        <f aca="false">I157+G158</f>
        <v>120000</v>
      </c>
      <c r="J158" s="56" t="n">
        <f aca="false">(F158+G158+H158)*((1+D158)^(1/12)-1)</f>
        <v>2270.82749721431</v>
      </c>
      <c r="K158" s="56" t="n">
        <f aca="false">(F158+G158+H158+J158)*(Inputs!$C$14+IF(B158&lt;=10,Inputs!$C$12,Inputs!$C$13))/12</f>
        <v>143.522390593363</v>
      </c>
      <c r="L158" s="56" t="n">
        <f aca="false">IF(OR(E158=1,A158&lt;=Inputs!$C$15),0,MAX(Inputs!$C$8*I158-(F158+G158+H158+J158-K158),0))</f>
        <v>0</v>
      </c>
      <c r="M158" s="56" t="n">
        <f aca="false">L158*INDEX(Rates!$B$2:$C$101,C158+1,IF(Inputs!$C$5="Male",1,2))/1000/12*Inputs!$C$16</f>
        <v>0</v>
      </c>
      <c r="N158" s="56" t="n">
        <f aca="false">IF($V$1=1,MAX(F158+G158+H158+J158-K158-M158,0)*Inputs!$C$22/12,0)</f>
        <v>0</v>
      </c>
      <c r="O158" s="56" t="n">
        <f aca="false">IF(AND(MOD(A158,12)=0,B158&gt;=Inputs!$C$18),MAX(F158+G158+H158+J158-K158-M158-N158,0)*Inputs!$C$17,0)</f>
        <v>0</v>
      </c>
      <c r="P158" s="56" t="n">
        <f aca="false">F158+G158+H158+J158-K158-M158-N158+O158</f>
        <v>286901.258796134</v>
      </c>
      <c r="Q158" s="56" t="n">
        <f aca="false">IF(OR(E158=1,P158&lt;=0),0,P158)</f>
        <v>286901.258796134</v>
      </c>
      <c r="R158" s="15" t="n">
        <f aca="false">IF(OR(E158=1,AND(P158&lt;=0,I158&gt;0)),1,0)</f>
        <v>0</v>
      </c>
      <c r="S158" s="15" t="n">
        <f aca="false">IF(L158&gt;0,1,0)</f>
        <v>0</v>
      </c>
    </row>
    <row r="159" customFormat="false" ht="15" hidden="false" customHeight="false" outlineLevel="0" collapsed="false">
      <c r="A159" s="15" t="n">
        <v>158</v>
      </c>
      <c r="B159" s="15" t="n">
        <f aca="false">INT((A159-1)/12)+1</f>
        <v>14</v>
      </c>
      <c r="C159" s="15" t="n">
        <f aca="false">MIN(Inputs!$C$4+B159-1,99)</f>
        <v>87</v>
      </c>
      <c r="D159" s="55" t="n">
        <f aca="false">Inputs!$C$32</f>
        <v>0.1</v>
      </c>
      <c r="E159" s="15" t="n">
        <f aca="false">R158</f>
        <v>0</v>
      </c>
      <c r="F159" s="56" t="n">
        <f aca="false">Q158</f>
        <v>286901.258796134</v>
      </c>
      <c r="G159" s="56" t="n">
        <f aca="false">IF(AND(MOD(A159-1,12)=0,B159&lt;=Inputs!$C$7,E159=0),Inputs!$C$6,0)</f>
        <v>0</v>
      </c>
      <c r="H159" s="56" t="n">
        <f aca="false">IF(B159=1,G159*Inputs!$C$9,0)</f>
        <v>0</v>
      </c>
      <c r="I159" s="56" t="n">
        <f aca="false">I158+G159</f>
        <v>120000</v>
      </c>
      <c r="J159" s="56" t="n">
        <f aca="false">(F159+G159+H159)*((1+D159)^(1/12)-1)</f>
        <v>2287.79092686963</v>
      </c>
      <c r="K159" s="56" t="n">
        <f aca="false">(F159+G159+H159+J159)*(Inputs!$C$14+IF(B159&lt;=10,Inputs!$C$12,Inputs!$C$13))/12</f>
        <v>144.594524861502</v>
      </c>
      <c r="L159" s="56" t="n">
        <f aca="false">IF(OR(E159=1,A159&lt;=Inputs!$C$15),0,MAX(Inputs!$C$8*I159-(F159+G159+H159+J159-K159),0))</f>
        <v>0</v>
      </c>
      <c r="M159" s="56" t="n">
        <f aca="false">L159*INDEX(Rates!$B$2:$C$101,C159+1,IF(Inputs!$C$5="Male",1,2))/1000/12*Inputs!$C$16</f>
        <v>0</v>
      </c>
      <c r="N159" s="56" t="n">
        <f aca="false">IF($V$1=1,MAX(F159+G159+H159+J159-K159-M159,0)*Inputs!$C$22/12,0)</f>
        <v>0</v>
      </c>
      <c r="O159" s="56" t="n">
        <f aca="false">IF(AND(MOD(A159,12)=0,B159&gt;=Inputs!$C$18),MAX(F159+G159+H159+J159-K159-M159-N159,0)*Inputs!$C$17,0)</f>
        <v>0</v>
      </c>
      <c r="P159" s="56" t="n">
        <f aca="false">F159+G159+H159+J159-K159-M159-N159+O159</f>
        <v>289044.455198142</v>
      </c>
      <c r="Q159" s="56" t="n">
        <f aca="false">IF(OR(E159=1,P159&lt;=0),0,P159)</f>
        <v>289044.455198142</v>
      </c>
      <c r="R159" s="15" t="n">
        <f aca="false">IF(OR(E159=1,AND(P159&lt;=0,I159&gt;0)),1,0)</f>
        <v>0</v>
      </c>
      <c r="S159" s="15" t="n">
        <f aca="false">IF(L159&gt;0,1,0)</f>
        <v>0</v>
      </c>
    </row>
    <row r="160" customFormat="false" ht="15" hidden="false" customHeight="false" outlineLevel="0" collapsed="false">
      <c r="A160" s="15" t="n">
        <v>159</v>
      </c>
      <c r="B160" s="15" t="n">
        <f aca="false">INT((A160-1)/12)+1</f>
        <v>14</v>
      </c>
      <c r="C160" s="15" t="n">
        <f aca="false">MIN(Inputs!$C$4+B160-1,99)</f>
        <v>87</v>
      </c>
      <c r="D160" s="55" t="n">
        <f aca="false">Inputs!$C$32</f>
        <v>0.1</v>
      </c>
      <c r="E160" s="15" t="n">
        <f aca="false">R159</f>
        <v>0</v>
      </c>
      <c r="F160" s="56" t="n">
        <f aca="false">Q159</f>
        <v>289044.455198142</v>
      </c>
      <c r="G160" s="56" t="n">
        <f aca="false">IF(AND(MOD(A160-1,12)=0,B160&lt;=Inputs!$C$7,E160=0),Inputs!$C$6,0)</f>
        <v>0</v>
      </c>
      <c r="H160" s="56" t="n">
        <f aca="false">IF(B160=1,G160*Inputs!$C$9,0)</f>
        <v>0</v>
      </c>
      <c r="I160" s="56" t="n">
        <f aca="false">I159+G160</f>
        <v>120000</v>
      </c>
      <c r="J160" s="56" t="n">
        <f aca="false">(F160+G160+H160)*((1+D160)^(1/12)-1)</f>
        <v>2304.88107594596</v>
      </c>
      <c r="K160" s="56" t="n">
        <f aca="false">(F160+G160+H160+J160)*(Inputs!$C$14+IF(B160&lt;=10,Inputs!$C$12,Inputs!$C$13))/12</f>
        <v>145.674668137044</v>
      </c>
      <c r="L160" s="56" t="n">
        <f aca="false">IF(OR(E160=1,A160&lt;=Inputs!$C$15),0,MAX(Inputs!$C$8*I160-(F160+G160+H160+J160-K160),0))</f>
        <v>0</v>
      </c>
      <c r="M160" s="56" t="n">
        <f aca="false">L160*INDEX(Rates!$B$2:$C$101,C160+1,IF(Inputs!$C$5="Male",1,2))/1000/12*Inputs!$C$16</f>
        <v>0</v>
      </c>
      <c r="N160" s="56" t="n">
        <f aca="false">IF($V$1=1,MAX(F160+G160+H160+J160-K160-M160,0)*Inputs!$C$22/12,0)</f>
        <v>0</v>
      </c>
      <c r="O160" s="56" t="n">
        <f aca="false">IF(AND(MOD(A160,12)=0,B160&gt;=Inputs!$C$18),MAX(F160+G160+H160+J160-K160-M160-N160,0)*Inputs!$C$17,0)</f>
        <v>0</v>
      </c>
      <c r="P160" s="56" t="n">
        <f aca="false">F160+G160+H160+J160-K160-M160-N160+O160</f>
        <v>291203.661605951</v>
      </c>
      <c r="Q160" s="56" t="n">
        <f aca="false">IF(OR(E160=1,P160&lt;=0),0,P160)</f>
        <v>291203.661605951</v>
      </c>
      <c r="R160" s="15" t="n">
        <f aca="false">IF(OR(E160=1,AND(P160&lt;=0,I160&gt;0)),1,0)</f>
        <v>0</v>
      </c>
      <c r="S160" s="15" t="n">
        <f aca="false">IF(L160&gt;0,1,0)</f>
        <v>0</v>
      </c>
    </row>
    <row r="161" customFormat="false" ht="15" hidden="false" customHeight="false" outlineLevel="0" collapsed="false">
      <c r="A161" s="15" t="n">
        <v>160</v>
      </c>
      <c r="B161" s="15" t="n">
        <f aca="false">INT((A161-1)/12)+1</f>
        <v>14</v>
      </c>
      <c r="C161" s="15" t="n">
        <f aca="false">MIN(Inputs!$C$4+B161-1,99)</f>
        <v>87</v>
      </c>
      <c r="D161" s="55" t="n">
        <f aca="false">Inputs!$C$32</f>
        <v>0.1</v>
      </c>
      <c r="E161" s="15" t="n">
        <f aca="false">R160</f>
        <v>0</v>
      </c>
      <c r="F161" s="56" t="n">
        <f aca="false">Q160</f>
        <v>291203.661605951</v>
      </c>
      <c r="G161" s="56" t="n">
        <f aca="false">IF(AND(MOD(A161-1,12)=0,B161&lt;=Inputs!$C$7,E161=0),Inputs!$C$6,0)</f>
        <v>0</v>
      </c>
      <c r="H161" s="56" t="n">
        <f aca="false">IF(B161=1,G161*Inputs!$C$9,0)</f>
        <v>0</v>
      </c>
      <c r="I161" s="56" t="n">
        <f aca="false">I160+G161</f>
        <v>120000</v>
      </c>
      <c r="J161" s="56" t="n">
        <f aca="false">(F161+G161+H161)*((1+D161)^(1/12)-1)</f>
        <v>2322.09889105682</v>
      </c>
      <c r="K161" s="56" t="n">
        <f aca="false">(F161+G161+H161+J161)*(Inputs!$C$14+IF(B161&lt;=10,Inputs!$C$12,Inputs!$C$13))/12</f>
        <v>146.762880248504</v>
      </c>
      <c r="L161" s="56" t="n">
        <f aca="false">IF(OR(E161=1,A161&lt;=Inputs!$C$15),0,MAX(Inputs!$C$8*I161-(F161+G161+H161+J161-K161),0))</f>
        <v>0</v>
      </c>
      <c r="M161" s="56" t="n">
        <f aca="false">L161*INDEX(Rates!$B$2:$C$101,C161+1,IF(Inputs!$C$5="Male",1,2))/1000/12*Inputs!$C$16</f>
        <v>0</v>
      </c>
      <c r="N161" s="56" t="n">
        <f aca="false">IF($V$1=1,MAX(F161+G161+H161+J161-K161-M161,0)*Inputs!$C$22/12,0)</f>
        <v>0</v>
      </c>
      <c r="O161" s="56" t="n">
        <f aca="false">IF(AND(MOD(A161,12)=0,B161&gt;=Inputs!$C$18),MAX(F161+G161+H161+J161-K161-M161-N161,0)*Inputs!$C$17,0)</f>
        <v>0</v>
      </c>
      <c r="P161" s="56" t="n">
        <f aca="false">F161+G161+H161+J161-K161-M161-N161+O161</f>
        <v>293378.997616759</v>
      </c>
      <c r="Q161" s="56" t="n">
        <f aca="false">IF(OR(E161=1,P161&lt;=0),0,P161)</f>
        <v>293378.997616759</v>
      </c>
      <c r="R161" s="15" t="n">
        <f aca="false">IF(OR(E161=1,AND(P161&lt;=0,I161&gt;0)),1,0)</f>
        <v>0</v>
      </c>
      <c r="S161" s="15" t="n">
        <f aca="false">IF(L161&gt;0,1,0)</f>
        <v>0</v>
      </c>
    </row>
    <row r="162" customFormat="false" ht="15" hidden="false" customHeight="false" outlineLevel="0" collapsed="false">
      <c r="A162" s="15" t="n">
        <v>161</v>
      </c>
      <c r="B162" s="15" t="n">
        <f aca="false">INT((A162-1)/12)+1</f>
        <v>14</v>
      </c>
      <c r="C162" s="15" t="n">
        <f aca="false">MIN(Inputs!$C$4+B162-1,99)</f>
        <v>87</v>
      </c>
      <c r="D162" s="55" t="n">
        <f aca="false">Inputs!$C$32</f>
        <v>0.1</v>
      </c>
      <c r="E162" s="15" t="n">
        <f aca="false">R161</f>
        <v>0</v>
      </c>
      <c r="F162" s="56" t="n">
        <f aca="false">Q161</f>
        <v>293378.997616759</v>
      </c>
      <c r="G162" s="56" t="n">
        <f aca="false">IF(AND(MOD(A162-1,12)=0,B162&lt;=Inputs!$C$7,E162=0),Inputs!$C$6,0)</f>
        <v>0</v>
      </c>
      <c r="H162" s="56" t="n">
        <f aca="false">IF(B162=1,G162*Inputs!$C$9,0)</f>
        <v>0</v>
      </c>
      <c r="I162" s="56" t="n">
        <f aca="false">I161+G162</f>
        <v>120000</v>
      </c>
      <c r="J162" s="56" t="n">
        <f aca="false">(F162+G162+H162)*((1+D162)^(1/12)-1)</f>
        <v>2339.44532588706</v>
      </c>
      <c r="K162" s="56" t="n">
        <f aca="false">(F162+G162+H162+J162)*(Inputs!$C$14+IF(B162&lt;=10,Inputs!$C$12,Inputs!$C$13))/12</f>
        <v>147.859221471323</v>
      </c>
      <c r="L162" s="56" t="n">
        <f aca="false">IF(OR(E162=1,A162&lt;=Inputs!$C$15),0,MAX(Inputs!$C$8*I162-(F162+G162+H162+J162-K162),0))</f>
        <v>0</v>
      </c>
      <c r="M162" s="56" t="n">
        <f aca="false">L162*INDEX(Rates!$B$2:$C$101,C162+1,IF(Inputs!$C$5="Male",1,2))/1000/12*Inputs!$C$16</f>
        <v>0</v>
      </c>
      <c r="N162" s="56" t="n">
        <f aca="false">IF($V$1=1,MAX(F162+G162+H162+J162-K162-M162,0)*Inputs!$C$22/12,0)</f>
        <v>0</v>
      </c>
      <c r="O162" s="56" t="n">
        <f aca="false">IF(AND(MOD(A162,12)=0,B162&gt;=Inputs!$C$18),MAX(F162+G162+H162+J162-K162-M162-N162,0)*Inputs!$C$17,0)</f>
        <v>0</v>
      </c>
      <c r="P162" s="56" t="n">
        <f aca="false">F162+G162+H162+J162-K162-M162-N162+O162</f>
        <v>295570.583721175</v>
      </c>
      <c r="Q162" s="56" t="n">
        <f aca="false">IF(OR(E162=1,P162&lt;=0),0,P162)</f>
        <v>295570.583721175</v>
      </c>
      <c r="R162" s="15" t="n">
        <f aca="false">IF(OR(E162=1,AND(P162&lt;=0,I162&gt;0)),1,0)</f>
        <v>0</v>
      </c>
      <c r="S162" s="15" t="n">
        <f aca="false">IF(L162&gt;0,1,0)</f>
        <v>0</v>
      </c>
    </row>
    <row r="163" customFormat="false" ht="15" hidden="false" customHeight="false" outlineLevel="0" collapsed="false">
      <c r="A163" s="15" t="n">
        <v>162</v>
      </c>
      <c r="B163" s="15" t="n">
        <f aca="false">INT((A163-1)/12)+1</f>
        <v>14</v>
      </c>
      <c r="C163" s="15" t="n">
        <f aca="false">MIN(Inputs!$C$4+B163-1,99)</f>
        <v>87</v>
      </c>
      <c r="D163" s="55" t="n">
        <f aca="false">Inputs!$C$32</f>
        <v>0.1</v>
      </c>
      <c r="E163" s="15" t="n">
        <f aca="false">R162</f>
        <v>0</v>
      </c>
      <c r="F163" s="56" t="n">
        <f aca="false">Q162</f>
        <v>295570.583721175</v>
      </c>
      <c r="G163" s="56" t="n">
        <f aca="false">IF(AND(MOD(A163-1,12)=0,B163&lt;=Inputs!$C$7,E163=0),Inputs!$C$6,0)</f>
        <v>0</v>
      </c>
      <c r="H163" s="56" t="n">
        <f aca="false">IF(B163=1,G163*Inputs!$C$9,0)</f>
        <v>0</v>
      </c>
      <c r="I163" s="56" t="n">
        <f aca="false">I162+G163</f>
        <v>120000</v>
      </c>
      <c r="J163" s="56" t="n">
        <f aca="false">(F163+G163+H163)*((1+D163)^(1/12)-1)</f>
        <v>2356.9213412457</v>
      </c>
      <c r="K163" s="56" t="n">
        <f aca="false">(F163+G163+H163+J163)*(Inputs!$C$14+IF(B163&lt;=10,Inputs!$C$12,Inputs!$C$13))/12</f>
        <v>148.96375253121</v>
      </c>
      <c r="L163" s="56" t="n">
        <f aca="false">IF(OR(E163=1,A163&lt;=Inputs!$C$15),0,MAX(Inputs!$C$8*I163-(F163+G163+H163+J163-K163),0))</f>
        <v>0</v>
      </c>
      <c r="M163" s="56" t="n">
        <f aca="false">L163*INDEX(Rates!$B$2:$C$101,C163+1,IF(Inputs!$C$5="Male",1,2))/1000/12*Inputs!$C$16</f>
        <v>0</v>
      </c>
      <c r="N163" s="56" t="n">
        <f aca="false">IF($V$1=1,MAX(F163+G163+H163+J163-K163-M163,0)*Inputs!$C$22/12,0)</f>
        <v>0</v>
      </c>
      <c r="O163" s="56" t="n">
        <f aca="false">IF(AND(MOD(A163,12)=0,B163&gt;=Inputs!$C$18),MAX(F163+G163+H163+J163-K163-M163-N163,0)*Inputs!$C$17,0)</f>
        <v>0</v>
      </c>
      <c r="P163" s="56" t="n">
        <f aca="false">F163+G163+H163+J163-K163-M163-N163+O163</f>
        <v>297778.541309889</v>
      </c>
      <c r="Q163" s="56" t="n">
        <f aca="false">IF(OR(E163=1,P163&lt;=0),0,P163)</f>
        <v>297778.541309889</v>
      </c>
      <c r="R163" s="15" t="n">
        <f aca="false">IF(OR(E163=1,AND(P163&lt;=0,I163&gt;0)),1,0)</f>
        <v>0</v>
      </c>
      <c r="S163" s="15" t="n">
        <f aca="false">IF(L163&gt;0,1,0)</f>
        <v>0</v>
      </c>
    </row>
    <row r="164" customFormat="false" ht="15" hidden="false" customHeight="false" outlineLevel="0" collapsed="false">
      <c r="A164" s="15" t="n">
        <v>163</v>
      </c>
      <c r="B164" s="15" t="n">
        <f aca="false">INT((A164-1)/12)+1</f>
        <v>14</v>
      </c>
      <c r="C164" s="15" t="n">
        <f aca="false">MIN(Inputs!$C$4+B164-1,99)</f>
        <v>87</v>
      </c>
      <c r="D164" s="55" t="n">
        <f aca="false">Inputs!$C$32</f>
        <v>0.1</v>
      </c>
      <c r="E164" s="15" t="n">
        <f aca="false">R163</f>
        <v>0</v>
      </c>
      <c r="F164" s="56" t="n">
        <f aca="false">Q163</f>
        <v>297778.541309889</v>
      </c>
      <c r="G164" s="56" t="n">
        <f aca="false">IF(AND(MOD(A164-1,12)=0,B164&lt;=Inputs!$C$7,E164=0),Inputs!$C$6,0)</f>
        <v>0</v>
      </c>
      <c r="H164" s="56" t="n">
        <f aca="false">IF(B164=1,G164*Inputs!$C$9,0)</f>
        <v>0</v>
      </c>
      <c r="I164" s="56" t="n">
        <f aca="false">I163+G164</f>
        <v>120000</v>
      </c>
      <c r="J164" s="56" t="n">
        <f aca="false">(F164+G164+H164)*((1+D164)^(1/12)-1)</f>
        <v>2374.52790511918</v>
      </c>
      <c r="K164" s="56" t="n">
        <f aca="false">(F164+G164+H164+J164)*(Inputs!$C$14+IF(B164&lt;=10,Inputs!$C$12,Inputs!$C$13))/12</f>
        <v>150.076534607504</v>
      </c>
      <c r="L164" s="56" t="n">
        <f aca="false">IF(OR(E164=1,A164&lt;=Inputs!$C$15),0,MAX(Inputs!$C$8*I164-(F164+G164+H164+J164-K164),0))</f>
        <v>0</v>
      </c>
      <c r="M164" s="56" t="n">
        <f aca="false">L164*INDEX(Rates!$B$2:$C$101,C164+1,IF(Inputs!$C$5="Male",1,2))/1000/12*Inputs!$C$16</f>
        <v>0</v>
      </c>
      <c r="N164" s="56" t="n">
        <f aca="false">IF($V$1=1,MAX(F164+G164+H164+J164-K164-M164,0)*Inputs!$C$22/12,0)</f>
        <v>0</v>
      </c>
      <c r="O164" s="56" t="n">
        <f aca="false">IF(AND(MOD(A164,12)=0,B164&gt;=Inputs!$C$18),MAX(F164+G164+H164+J164-K164-M164-N164,0)*Inputs!$C$17,0)</f>
        <v>0</v>
      </c>
      <c r="P164" s="56" t="n">
        <f aca="false">F164+G164+H164+J164-K164-M164-N164+O164</f>
        <v>300002.992680401</v>
      </c>
      <c r="Q164" s="56" t="n">
        <f aca="false">IF(OR(E164=1,P164&lt;=0),0,P164)</f>
        <v>300002.992680401</v>
      </c>
      <c r="R164" s="15" t="n">
        <f aca="false">IF(OR(E164=1,AND(P164&lt;=0,I164&gt;0)),1,0)</f>
        <v>0</v>
      </c>
      <c r="S164" s="15" t="n">
        <f aca="false">IF(L164&gt;0,1,0)</f>
        <v>0</v>
      </c>
    </row>
    <row r="165" customFormat="false" ht="15" hidden="false" customHeight="false" outlineLevel="0" collapsed="false">
      <c r="A165" s="15" t="n">
        <v>164</v>
      </c>
      <c r="B165" s="15" t="n">
        <f aca="false">INT((A165-1)/12)+1</f>
        <v>14</v>
      </c>
      <c r="C165" s="15" t="n">
        <f aca="false">MIN(Inputs!$C$4+B165-1,99)</f>
        <v>87</v>
      </c>
      <c r="D165" s="55" t="n">
        <f aca="false">Inputs!$C$32</f>
        <v>0.1</v>
      </c>
      <c r="E165" s="15" t="n">
        <f aca="false">R164</f>
        <v>0</v>
      </c>
      <c r="F165" s="56" t="n">
        <f aca="false">Q164</f>
        <v>300002.992680401</v>
      </c>
      <c r="G165" s="56" t="n">
        <f aca="false">IF(AND(MOD(A165-1,12)=0,B165&lt;=Inputs!$C$7,E165=0),Inputs!$C$6,0)</f>
        <v>0</v>
      </c>
      <c r="H165" s="56" t="n">
        <f aca="false">IF(B165=1,G165*Inputs!$C$9,0)</f>
        <v>0</v>
      </c>
      <c r="I165" s="56" t="n">
        <f aca="false">I164+G165</f>
        <v>120000</v>
      </c>
      <c r="J165" s="56" t="n">
        <f aca="false">(F165+G165+H165)*((1+D165)^(1/12)-1)</f>
        <v>2392.26599272491</v>
      </c>
      <c r="K165" s="56" t="n">
        <f aca="false">(F165+G165+H165+J165)*(Inputs!$C$14+IF(B165&lt;=10,Inputs!$C$12,Inputs!$C$13))/12</f>
        <v>151.197629336563</v>
      </c>
      <c r="L165" s="56" t="n">
        <f aca="false">IF(OR(E165=1,A165&lt;=Inputs!$C$15),0,MAX(Inputs!$C$8*I165-(F165+G165+H165+J165-K165),0))</f>
        <v>0</v>
      </c>
      <c r="M165" s="56" t="n">
        <f aca="false">L165*INDEX(Rates!$B$2:$C$101,C165+1,IF(Inputs!$C$5="Male",1,2))/1000/12*Inputs!$C$16</f>
        <v>0</v>
      </c>
      <c r="N165" s="56" t="n">
        <f aca="false">IF($V$1=1,MAX(F165+G165+H165+J165-K165-M165,0)*Inputs!$C$22/12,0)</f>
        <v>0</v>
      </c>
      <c r="O165" s="56" t="n">
        <f aca="false">IF(AND(MOD(A165,12)=0,B165&gt;=Inputs!$C$18),MAX(F165+G165+H165+J165-K165-M165-N165,0)*Inputs!$C$17,0)</f>
        <v>0</v>
      </c>
      <c r="P165" s="56" t="n">
        <f aca="false">F165+G165+H165+J165-K165-M165-N165+O165</f>
        <v>302244.061043789</v>
      </c>
      <c r="Q165" s="56" t="n">
        <f aca="false">IF(OR(E165=1,P165&lt;=0),0,P165)</f>
        <v>302244.061043789</v>
      </c>
      <c r="R165" s="15" t="n">
        <f aca="false">IF(OR(E165=1,AND(P165&lt;=0,I165&gt;0)),1,0)</f>
        <v>0</v>
      </c>
      <c r="S165" s="15" t="n">
        <f aca="false">IF(L165&gt;0,1,0)</f>
        <v>0</v>
      </c>
    </row>
    <row r="166" customFormat="false" ht="15" hidden="false" customHeight="false" outlineLevel="0" collapsed="false">
      <c r="A166" s="15" t="n">
        <v>165</v>
      </c>
      <c r="B166" s="15" t="n">
        <f aca="false">INT((A166-1)/12)+1</f>
        <v>14</v>
      </c>
      <c r="C166" s="15" t="n">
        <f aca="false">MIN(Inputs!$C$4+B166-1,99)</f>
        <v>87</v>
      </c>
      <c r="D166" s="55" t="n">
        <f aca="false">Inputs!$C$32</f>
        <v>0.1</v>
      </c>
      <c r="E166" s="15" t="n">
        <f aca="false">R165</f>
        <v>0</v>
      </c>
      <c r="F166" s="56" t="n">
        <f aca="false">Q165</f>
        <v>302244.061043789</v>
      </c>
      <c r="G166" s="56" t="n">
        <f aca="false">IF(AND(MOD(A166-1,12)=0,B166&lt;=Inputs!$C$7,E166=0),Inputs!$C$6,0)</f>
        <v>0</v>
      </c>
      <c r="H166" s="56" t="n">
        <f aca="false">IF(B166=1,G166*Inputs!$C$9,0)</f>
        <v>0</v>
      </c>
      <c r="I166" s="56" t="n">
        <f aca="false">I165+G166</f>
        <v>120000</v>
      </c>
      <c r="J166" s="56" t="n">
        <f aca="false">(F166+G166+H166)*((1+D166)^(1/12)-1)</f>
        <v>2410.13658656534</v>
      </c>
      <c r="K166" s="56" t="n">
        <f aca="false">(F166+G166+H166+J166)*(Inputs!$C$14+IF(B166&lt;=10,Inputs!$C$12,Inputs!$C$13))/12</f>
        <v>152.327098815177</v>
      </c>
      <c r="L166" s="56" t="n">
        <f aca="false">IF(OR(E166=1,A166&lt;=Inputs!$C$15),0,MAX(Inputs!$C$8*I166-(F166+G166+H166+J166-K166),0))</f>
        <v>0</v>
      </c>
      <c r="M166" s="56" t="n">
        <f aca="false">L166*INDEX(Rates!$B$2:$C$101,C166+1,IF(Inputs!$C$5="Male",1,2))/1000/12*Inputs!$C$16</f>
        <v>0</v>
      </c>
      <c r="N166" s="56" t="n">
        <f aca="false">IF($V$1=1,MAX(F166+G166+H166+J166-K166-M166,0)*Inputs!$C$22/12,0)</f>
        <v>0</v>
      </c>
      <c r="O166" s="56" t="n">
        <f aca="false">IF(AND(MOD(A166,12)=0,B166&gt;=Inputs!$C$18),MAX(F166+G166+H166+J166-K166-M166-N166,0)*Inputs!$C$17,0)</f>
        <v>0</v>
      </c>
      <c r="P166" s="56" t="n">
        <f aca="false">F166+G166+H166+J166-K166-M166-N166+O166</f>
        <v>304501.870531539</v>
      </c>
      <c r="Q166" s="56" t="n">
        <f aca="false">IF(OR(E166=1,P166&lt;=0),0,P166)</f>
        <v>304501.870531539</v>
      </c>
      <c r="R166" s="15" t="n">
        <f aca="false">IF(OR(E166=1,AND(P166&lt;=0,I166&gt;0)),1,0)</f>
        <v>0</v>
      </c>
      <c r="S166" s="15" t="n">
        <f aca="false">IF(L166&gt;0,1,0)</f>
        <v>0</v>
      </c>
    </row>
    <row r="167" customFormat="false" ht="15" hidden="false" customHeight="false" outlineLevel="0" collapsed="false">
      <c r="A167" s="15" t="n">
        <v>166</v>
      </c>
      <c r="B167" s="15" t="n">
        <f aca="false">INT((A167-1)/12)+1</f>
        <v>14</v>
      </c>
      <c r="C167" s="15" t="n">
        <f aca="false">MIN(Inputs!$C$4+B167-1,99)</f>
        <v>87</v>
      </c>
      <c r="D167" s="55" t="n">
        <f aca="false">Inputs!$C$32</f>
        <v>0.1</v>
      </c>
      <c r="E167" s="15" t="n">
        <f aca="false">R166</f>
        <v>0</v>
      </c>
      <c r="F167" s="56" t="n">
        <f aca="false">Q166</f>
        <v>304501.870531539</v>
      </c>
      <c r="G167" s="56" t="n">
        <f aca="false">IF(AND(MOD(A167-1,12)=0,B167&lt;=Inputs!$C$7,E167=0),Inputs!$C$6,0)</f>
        <v>0</v>
      </c>
      <c r="H167" s="56" t="n">
        <f aca="false">IF(B167=1,G167*Inputs!$C$9,0)</f>
        <v>0</v>
      </c>
      <c r="I167" s="56" t="n">
        <f aca="false">I166+G167</f>
        <v>120000</v>
      </c>
      <c r="J167" s="56" t="n">
        <f aca="false">(F167+G167+H167)*((1+D167)^(1/12)-1)</f>
        <v>2428.14067648237</v>
      </c>
      <c r="K167" s="56" t="n">
        <f aca="false">(F167+G167+H167+J167)*(Inputs!$C$14+IF(B167&lt;=10,Inputs!$C$12,Inputs!$C$13))/12</f>
        <v>153.465005604011</v>
      </c>
      <c r="L167" s="56" t="n">
        <f aca="false">IF(OR(E167=1,A167&lt;=Inputs!$C$15),0,MAX(Inputs!$C$8*I167-(F167+G167+H167+J167-K167),0))</f>
        <v>0</v>
      </c>
      <c r="M167" s="56" t="n">
        <f aca="false">L167*INDEX(Rates!$B$2:$C$101,C167+1,IF(Inputs!$C$5="Male",1,2))/1000/12*Inputs!$C$16</f>
        <v>0</v>
      </c>
      <c r="N167" s="56" t="n">
        <f aca="false">IF($V$1=1,MAX(F167+G167+H167+J167-K167-M167,0)*Inputs!$C$22/12,0)</f>
        <v>0</v>
      </c>
      <c r="O167" s="56" t="n">
        <f aca="false">IF(AND(MOD(A167,12)=0,B167&gt;=Inputs!$C$18),MAX(F167+G167+H167+J167-K167-M167-N167,0)*Inputs!$C$17,0)</f>
        <v>0</v>
      </c>
      <c r="P167" s="56" t="n">
        <f aca="false">F167+G167+H167+J167-K167-M167-N167+O167</f>
        <v>306776.546202418</v>
      </c>
      <c r="Q167" s="56" t="n">
        <f aca="false">IF(OR(E167=1,P167&lt;=0),0,P167)</f>
        <v>306776.546202418</v>
      </c>
      <c r="R167" s="15" t="n">
        <f aca="false">IF(OR(E167=1,AND(P167&lt;=0,I167&gt;0)),1,0)</f>
        <v>0</v>
      </c>
      <c r="S167" s="15" t="n">
        <f aca="false">IF(L167&gt;0,1,0)</f>
        <v>0</v>
      </c>
    </row>
    <row r="168" customFormat="false" ht="15" hidden="false" customHeight="false" outlineLevel="0" collapsed="false">
      <c r="A168" s="15" t="n">
        <v>167</v>
      </c>
      <c r="B168" s="15" t="n">
        <f aca="false">INT((A168-1)/12)+1</f>
        <v>14</v>
      </c>
      <c r="C168" s="15" t="n">
        <f aca="false">MIN(Inputs!$C$4+B168-1,99)</f>
        <v>87</v>
      </c>
      <c r="D168" s="55" t="n">
        <f aca="false">Inputs!$C$32</f>
        <v>0.1</v>
      </c>
      <c r="E168" s="15" t="n">
        <f aca="false">R167</f>
        <v>0</v>
      </c>
      <c r="F168" s="56" t="n">
        <f aca="false">Q167</f>
        <v>306776.546202418</v>
      </c>
      <c r="G168" s="56" t="n">
        <f aca="false">IF(AND(MOD(A168-1,12)=0,B168&lt;=Inputs!$C$7,E168=0),Inputs!$C$6,0)</f>
        <v>0</v>
      </c>
      <c r="H168" s="56" t="n">
        <f aca="false">IF(B168=1,G168*Inputs!$C$9,0)</f>
        <v>0</v>
      </c>
      <c r="I168" s="56" t="n">
        <f aca="false">I167+G168</f>
        <v>120000</v>
      </c>
      <c r="J168" s="56" t="n">
        <f aca="false">(F168+G168+H168)*((1+D168)^(1/12)-1)</f>
        <v>2446.27925971216</v>
      </c>
      <c r="K168" s="56" t="n">
        <f aca="false">(F168+G168+H168+J168)*(Inputs!$C$14+IF(B168&lt;=10,Inputs!$C$12,Inputs!$C$13))/12</f>
        <v>154.611412731065</v>
      </c>
      <c r="L168" s="56" t="n">
        <f aca="false">IF(OR(E168=1,A168&lt;=Inputs!$C$15),0,MAX(Inputs!$C$8*I168-(F168+G168+H168+J168-K168),0))</f>
        <v>0</v>
      </c>
      <c r="M168" s="56" t="n">
        <f aca="false">L168*INDEX(Rates!$B$2:$C$101,C168+1,IF(Inputs!$C$5="Male",1,2))/1000/12*Inputs!$C$16</f>
        <v>0</v>
      </c>
      <c r="N168" s="56" t="n">
        <f aca="false">IF($V$1=1,MAX(F168+G168+H168+J168-K168-M168,0)*Inputs!$C$22/12,0)</f>
        <v>0</v>
      </c>
      <c r="O168" s="56" t="n">
        <f aca="false">IF(AND(MOD(A168,12)=0,B168&gt;=Inputs!$C$18),MAX(F168+G168+H168+J168-K168-M168-N168,0)*Inputs!$C$17,0)</f>
        <v>0</v>
      </c>
      <c r="P168" s="56" t="n">
        <f aca="false">F168+G168+H168+J168-K168-M168-N168+O168</f>
        <v>309068.214049399</v>
      </c>
      <c r="Q168" s="56" t="n">
        <f aca="false">IF(OR(E168=1,P168&lt;=0),0,P168)</f>
        <v>309068.214049399</v>
      </c>
      <c r="R168" s="15" t="n">
        <f aca="false">IF(OR(E168=1,AND(P168&lt;=0,I168&gt;0)),1,0)</f>
        <v>0</v>
      </c>
      <c r="S168" s="15" t="n">
        <f aca="false">IF(L168&gt;0,1,0)</f>
        <v>0</v>
      </c>
    </row>
    <row r="169" customFormat="false" ht="15" hidden="false" customHeight="false" outlineLevel="0" collapsed="false">
      <c r="A169" s="15" t="n">
        <v>168</v>
      </c>
      <c r="B169" s="15" t="n">
        <f aca="false">INT((A169-1)/12)+1</f>
        <v>14</v>
      </c>
      <c r="C169" s="15" t="n">
        <f aca="false">MIN(Inputs!$C$4+B169-1,99)</f>
        <v>87</v>
      </c>
      <c r="D169" s="55" t="n">
        <f aca="false">Inputs!$C$32</f>
        <v>0.1</v>
      </c>
      <c r="E169" s="15" t="n">
        <f aca="false">R168</f>
        <v>0</v>
      </c>
      <c r="F169" s="56" t="n">
        <f aca="false">Q168</f>
        <v>309068.214049399</v>
      </c>
      <c r="G169" s="56" t="n">
        <f aca="false">IF(AND(MOD(A169-1,12)=0,B169&lt;=Inputs!$C$7,E169=0),Inputs!$C$6,0)</f>
        <v>0</v>
      </c>
      <c r="H169" s="56" t="n">
        <f aca="false">IF(B169=1,G169*Inputs!$C$9,0)</f>
        <v>0</v>
      </c>
      <c r="I169" s="56" t="n">
        <f aca="false">I168+G169</f>
        <v>120000</v>
      </c>
      <c r="J169" s="56" t="n">
        <f aca="false">(F169+G169+H169)*((1+D169)^(1/12)-1)</f>
        <v>2464.55334094039</v>
      </c>
      <c r="K169" s="56" t="n">
        <f aca="false">(F169+G169+H169+J169)*(Inputs!$C$14+IF(B169&lt;=10,Inputs!$C$12,Inputs!$C$13))/12</f>
        <v>155.76638369517</v>
      </c>
      <c r="L169" s="56" t="n">
        <f aca="false">IF(OR(E169=1,A169&lt;=Inputs!$C$15),0,MAX(Inputs!$C$8*I169-(F169+G169+H169+J169-K169),0))</f>
        <v>0</v>
      </c>
      <c r="M169" s="56" t="n">
        <f aca="false">L169*INDEX(Rates!$B$2:$C$101,C169+1,IF(Inputs!$C$5="Male",1,2))/1000/12*Inputs!$C$16</f>
        <v>0</v>
      </c>
      <c r="N169" s="56" t="n">
        <f aca="false">IF($V$1=1,MAX(F169+G169+H169+J169-K169-M169,0)*Inputs!$C$22/12,0)</f>
        <v>0</v>
      </c>
      <c r="O169" s="56" t="n">
        <f aca="false">IF(AND(MOD(A169,12)=0,B169&gt;=Inputs!$C$18),MAX(F169+G169+H169+J169-K169-M169-N169,0)*Inputs!$C$17,0)</f>
        <v>1556.88500503322</v>
      </c>
      <c r="P169" s="56" t="n">
        <f aca="false">F169+G169+H169+J169-K169-M169-N169+O169</f>
        <v>312933.886011677</v>
      </c>
      <c r="Q169" s="56" t="n">
        <f aca="false">IF(OR(E169=1,P169&lt;=0),0,P169)</f>
        <v>312933.886011677</v>
      </c>
      <c r="R169" s="15" t="n">
        <f aca="false">IF(OR(E169=1,AND(P169&lt;=0,I169&gt;0)),1,0)</f>
        <v>0</v>
      </c>
      <c r="S169" s="15" t="n">
        <f aca="false">IF(L169&gt;0,1,0)</f>
        <v>0</v>
      </c>
    </row>
    <row r="170" customFormat="false" ht="15" hidden="false" customHeight="false" outlineLevel="0" collapsed="false">
      <c r="A170" s="15" t="n">
        <v>169</v>
      </c>
      <c r="B170" s="15" t="n">
        <f aca="false">INT((A170-1)/12)+1</f>
        <v>15</v>
      </c>
      <c r="C170" s="15" t="n">
        <f aca="false">MIN(Inputs!$C$4+B170-1,99)</f>
        <v>88</v>
      </c>
      <c r="D170" s="55" t="n">
        <f aca="false">Inputs!$C$32</f>
        <v>0.1</v>
      </c>
      <c r="E170" s="15" t="n">
        <f aca="false">R169</f>
        <v>0</v>
      </c>
      <c r="F170" s="56" t="n">
        <f aca="false">Q169</f>
        <v>312933.886011677</v>
      </c>
      <c r="G170" s="56" t="n">
        <f aca="false">IF(AND(MOD(A170-1,12)=0,B170&lt;=Inputs!$C$7,E170=0),Inputs!$C$6,0)</f>
        <v>0</v>
      </c>
      <c r="H170" s="56" t="n">
        <f aca="false">IF(B170=1,G170*Inputs!$C$9,0)</f>
        <v>0</v>
      </c>
      <c r="I170" s="56" t="n">
        <f aca="false">I169+G170</f>
        <v>120000</v>
      </c>
      <c r="J170" s="56" t="n">
        <f aca="false">(F170+G170+H170)*((1+D170)^(1/12)-1)</f>
        <v>2495.37875201968</v>
      </c>
      <c r="K170" s="56" t="n">
        <f aca="false">(F170+G170+H170+J170)*(Inputs!$C$14+IF(B170&lt;=10,Inputs!$C$12,Inputs!$C$13))/12</f>
        <v>157.714632381848</v>
      </c>
      <c r="L170" s="56" t="n">
        <f aca="false">IF(OR(E170=1,A170&lt;=Inputs!$C$15),0,MAX(Inputs!$C$8*I170-(F170+G170+H170+J170-K170),0))</f>
        <v>0</v>
      </c>
      <c r="M170" s="56" t="n">
        <f aca="false">L170*INDEX(Rates!$B$2:$C$101,C170+1,IF(Inputs!$C$5="Male",1,2))/1000/12*Inputs!$C$16</f>
        <v>0</v>
      </c>
      <c r="N170" s="56" t="n">
        <f aca="false">IF($V$1=1,MAX(F170+G170+H170+J170-K170-M170,0)*Inputs!$C$22/12,0)</f>
        <v>0</v>
      </c>
      <c r="O170" s="56" t="n">
        <f aca="false">IF(AND(MOD(A170,12)=0,B170&gt;=Inputs!$C$18),MAX(F170+G170+H170+J170-K170-M170-N170,0)*Inputs!$C$17,0)</f>
        <v>0</v>
      </c>
      <c r="P170" s="56" t="n">
        <f aca="false">F170+G170+H170+J170-K170-M170-N170+O170</f>
        <v>315271.550131315</v>
      </c>
      <c r="Q170" s="56" t="n">
        <f aca="false">IF(OR(E170=1,P170&lt;=0),0,P170)</f>
        <v>315271.550131315</v>
      </c>
      <c r="R170" s="15" t="n">
        <f aca="false">IF(OR(E170=1,AND(P170&lt;=0,I170&gt;0)),1,0)</f>
        <v>0</v>
      </c>
      <c r="S170" s="15" t="n">
        <f aca="false">IF(L170&gt;0,1,0)</f>
        <v>0</v>
      </c>
    </row>
    <row r="171" customFormat="false" ht="15" hidden="false" customHeight="false" outlineLevel="0" collapsed="false">
      <c r="A171" s="15" t="n">
        <v>170</v>
      </c>
      <c r="B171" s="15" t="n">
        <f aca="false">INT((A171-1)/12)+1</f>
        <v>15</v>
      </c>
      <c r="C171" s="15" t="n">
        <f aca="false">MIN(Inputs!$C$4+B171-1,99)</f>
        <v>88</v>
      </c>
      <c r="D171" s="55" t="n">
        <f aca="false">Inputs!$C$32</f>
        <v>0.1</v>
      </c>
      <c r="E171" s="15" t="n">
        <f aca="false">R170</f>
        <v>0</v>
      </c>
      <c r="F171" s="56" t="n">
        <f aca="false">Q170</f>
        <v>315271.550131315</v>
      </c>
      <c r="G171" s="56" t="n">
        <f aca="false">IF(AND(MOD(A171-1,12)=0,B171&lt;=Inputs!$C$7,E171=0),Inputs!$C$6,0)</f>
        <v>0</v>
      </c>
      <c r="H171" s="56" t="n">
        <f aca="false">IF(B171=1,G171*Inputs!$C$9,0)</f>
        <v>0</v>
      </c>
      <c r="I171" s="56" t="n">
        <f aca="false">I170+G171</f>
        <v>120000</v>
      </c>
      <c r="J171" s="56" t="n">
        <f aca="false">(F171+G171+H171)*((1+D171)^(1/12)-1)</f>
        <v>2514.01961398528</v>
      </c>
      <c r="K171" s="56" t="n">
        <f aca="false">(F171+G171+H171+J171)*(Inputs!$C$14+IF(B171&lt;=10,Inputs!$C$12,Inputs!$C$13))/12</f>
        <v>158.89278487265</v>
      </c>
      <c r="L171" s="56" t="n">
        <f aca="false">IF(OR(E171=1,A171&lt;=Inputs!$C$15),0,MAX(Inputs!$C$8*I171-(F171+G171+H171+J171-K171),0))</f>
        <v>0</v>
      </c>
      <c r="M171" s="56" t="n">
        <f aca="false">L171*INDEX(Rates!$B$2:$C$101,C171+1,IF(Inputs!$C$5="Male",1,2))/1000/12*Inputs!$C$16</f>
        <v>0</v>
      </c>
      <c r="N171" s="56" t="n">
        <f aca="false">IF($V$1=1,MAX(F171+G171+H171+J171-K171-M171,0)*Inputs!$C$22/12,0)</f>
        <v>0</v>
      </c>
      <c r="O171" s="56" t="n">
        <f aca="false">IF(AND(MOD(A171,12)=0,B171&gt;=Inputs!$C$18),MAX(F171+G171+H171+J171-K171-M171-N171,0)*Inputs!$C$17,0)</f>
        <v>0</v>
      </c>
      <c r="P171" s="56" t="n">
        <f aca="false">F171+G171+H171+J171-K171-M171-N171+O171</f>
        <v>317626.676960428</v>
      </c>
      <c r="Q171" s="56" t="n">
        <f aca="false">IF(OR(E171=1,P171&lt;=0),0,P171)</f>
        <v>317626.676960428</v>
      </c>
      <c r="R171" s="15" t="n">
        <f aca="false">IF(OR(E171=1,AND(P171&lt;=0,I171&gt;0)),1,0)</f>
        <v>0</v>
      </c>
      <c r="S171" s="15" t="n">
        <f aca="false">IF(L171&gt;0,1,0)</f>
        <v>0</v>
      </c>
    </row>
    <row r="172" customFormat="false" ht="15" hidden="false" customHeight="false" outlineLevel="0" collapsed="false">
      <c r="A172" s="15" t="n">
        <v>171</v>
      </c>
      <c r="B172" s="15" t="n">
        <f aca="false">INT((A172-1)/12)+1</f>
        <v>15</v>
      </c>
      <c r="C172" s="15" t="n">
        <f aca="false">MIN(Inputs!$C$4+B172-1,99)</f>
        <v>88</v>
      </c>
      <c r="D172" s="55" t="n">
        <f aca="false">Inputs!$C$32</f>
        <v>0.1</v>
      </c>
      <c r="E172" s="15" t="n">
        <f aca="false">R171</f>
        <v>0</v>
      </c>
      <c r="F172" s="56" t="n">
        <f aca="false">Q171</f>
        <v>317626.676960428</v>
      </c>
      <c r="G172" s="56" t="n">
        <f aca="false">IF(AND(MOD(A172-1,12)=0,B172&lt;=Inputs!$C$7,E172=0),Inputs!$C$6,0)</f>
        <v>0</v>
      </c>
      <c r="H172" s="56" t="n">
        <f aca="false">IF(B172=1,G172*Inputs!$C$9,0)</f>
        <v>0</v>
      </c>
      <c r="I172" s="56" t="n">
        <f aca="false">I171+G172</f>
        <v>120000</v>
      </c>
      <c r="J172" s="56" t="n">
        <f aca="false">(F172+G172+H172)*((1+D172)^(1/12)-1)</f>
        <v>2532.7997260485</v>
      </c>
      <c r="K172" s="56" t="n">
        <f aca="false">(F172+G172+H172+J172)*(Inputs!$C$14+IF(B172&lt;=10,Inputs!$C$12,Inputs!$C$13))/12</f>
        <v>160.079738343238</v>
      </c>
      <c r="L172" s="56" t="n">
        <f aca="false">IF(OR(E172=1,A172&lt;=Inputs!$C$15),0,MAX(Inputs!$C$8*I172-(F172+G172+H172+J172-K172),0))</f>
        <v>0</v>
      </c>
      <c r="M172" s="56" t="n">
        <f aca="false">L172*INDEX(Rates!$B$2:$C$101,C172+1,IF(Inputs!$C$5="Male",1,2))/1000/12*Inputs!$C$16</f>
        <v>0</v>
      </c>
      <c r="N172" s="56" t="n">
        <f aca="false">IF($V$1=1,MAX(F172+G172+H172+J172-K172-M172,0)*Inputs!$C$22/12,0)</f>
        <v>0</v>
      </c>
      <c r="O172" s="56" t="n">
        <f aca="false">IF(AND(MOD(A172,12)=0,B172&gt;=Inputs!$C$18),MAX(F172+G172+H172+J172-K172-M172-N172,0)*Inputs!$C$17,0)</f>
        <v>0</v>
      </c>
      <c r="P172" s="56" t="n">
        <f aca="false">F172+G172+H172+J172-K172-M172-N172+O172</f>
        <v>319999.396948133</v>
      </c>
      <c r="Q172" s="56" t="n">
        <f aca="false">IF(OR(E172=1,P172&lt;=0),0,P172)</f>
        <v>319999.396948133</v>
      </c>
      <c r="R172" s="15" t="n">
        <f aca="false">IF(OR(E172=1,AND(P172&lt;=0,I172&gt;0)),1,0)</f>
        <v>0</v>
      </c>
      <c r="S172" s="15" t="n">
        <f aca="false">IF(L172&gt;0,1,0)</f>
        <v>0</v>
      </c>
    </row>
    <row r="173" customFormat="false" ht="15" hidden="false" customHeight="false" outlineLevel="0" collapsed="false">
      <c r="A173" s="15" t="n">
        <v>172</v>
      </c>
      <c r="B173" s="15" t="n">
        <f aca="false">INT((A173-1)/12)+1</f>
        <v>15</v>
      </c>
      <c r="C173" s="15" t="n">
        <f aca="false">MIN(Inputs!$C$4+B173-1,99)</f>
        <v>88</v>
      </c>
      <c r="D173" s="55" t="n">
        <f aca="false">Inputs!$C$32</f>
        <v>0.1</v>
      </c>
      <c r="E173" s="15" t="n">
        <f aca="false">R172</f>
        <v>0</v>
      </c>
      <c r="F173" s="56" t="n">
        <f aca="false">Q172</f>
        <v>319999.396948133</v>
      </c>
      <c r="G173" s="56" t="n">
        <f aca="false">IF(AND(MOD(A173-1,12)=0,B173&lt;=Inputs!$C$7,E173=0),Inputs!$C$6,0)</f>
        <v>0</v>
      </c>
      <c r="H173" s="56" t="n">
        <f aca="false">IF(B173=1,G173*Inputs!$C$9,0)</f>
        <v>0</v>
      </c>
      <c r="I173" s="56" t="n">
        <f aca="false">I172+G173</f>
        <v>120000</v>
      </c>
      <c r="J173" s="56" t="n">
        <f aca="false">(F173+G173+H173)*((1+D173)^(1/12)-1)</f>
        <v>2551.72012842893</v>
      </c>
      <c r="K173" s="56" t="n">
        <f aca="false">(F173+G173+H173+J173)*(Inputs!$C$14+IF(B173&lt;=10,Inputs!$C$12,Inputs!$C$13))/12</f>
        <v>161.275558538281</v>
      </c>
      <c r="L173" s="56" t="n">
        <f aca="false">IF(OR(E173=1,A173&lt;=Inputs!$C$15),0,MAX(Inputs!$C$8*I173-(F173+G173+H173+J173-K173),0))</f>
        <v>0</v>
      </c>
      <c r="M173" s="56" t="n">
        <f aca="false">L173*INDEX(Rates!$B$2:$C$101,C173+1,IF(Inputs!$C$5="Male",1,2))/1000/12*Inputs!$C$16</f>
        <v>0</v>
      </c>
      <c r="N173" s="56" t="n">
        <f aca="false">IF($V$1=1,MAX(F173+G173+H173+J173-K173-M173,0)*Inputs!$C$22/12,0)</f>
        <v>0</v>
      </c>
      <c r="O173" s="56" t="n">
        <f aca="false">IF(AND(MOD(A173,12)=0,B173&gt;=Inputs!$C$18),MAX(F173+G173+H173+J173-K173-M173-N173,0)*Inputs!$C$17,0)</f>
        <v>0</v>
      </c>
      <c r="P173" s="56" t="n">
        <f aca="false">F173+G173+H173+J173-K173-M173-N173+O173</f>
        <v>322389.841518024</v>
      </c>
      <c r="Q173" s="56" t="n">
        <f aca="false">IF(OR(E173=1,P173&lt;=0),0,P173)</f>
        <v>322389.841518024</v>
      </c>
      <c r="R173" s="15" t="n">
        <f aca="false">IF(OR(E173=1,AND(P173&lt;=0,I173&gt;0)),1,0)</f>
        <v>0</v>
      </c>
      <c r="S173" s="15" t="n">
        <f aca="false">IF(L173&gt;0,1,0)</f>
        <v>0</v>
      </c>
    </row>
    <row r="174" customFormat="false" ht="15" hidden="false" customHeight="false" outlineLevel="0" collapsed="false">
      <c r="A174" s="15" t="n">
        <v>173</v>
      </c>
      <c r="B174" s="15" t="n">
        <f aca="false">INT((A174-1)/12)+1</f>
        <v>15</v>
      </c>
      <c r="C174" s="15" t="n">
        <f aca="false">MIN(Inputs!$C$4+B174-1,99)</f>
        <v>88</v>
      </c>
      <c r="D174" s="55" t="n">
        <f aca="false">Inputs!$C$32</f>
        <v>0.1</v>
      </c>
      <c r="E174" s="15" t="n">
        <f aca="false">R173</f>
        <v>0</v>
      </c>
      <c r="F174" s="56" t="n">
        <f aca="false">Q173</f>
        <v>322389.841518024</v>
      </c>
      <c r="G174" s="56" t="n">
        <f aca="false">IF(AND(MOD(A174-1,12)=0,B174&lt;=Inputs!$C$7,E174=0),Inputs!$C$6,0)</f>
        <v>0</v>
      </c>
      <c r="H174" s="56" t="n">
        <f aca="false">IF(B174=1,G174*Inputs!$C$9,0)</f>
        <v>0</v>
      </c>
      <c r="I174" s="56" t="n">
        <f aca="false">I173+G174</f>
        <v>120000</v>
      </c>
      <c r="J174" s="56" t="n">
        <f aca="false">(F174+G174+H174)*((1+D174)^(1/12)-1)</f>
        <v>2570.78186911675</v>
      </c>
      <c r="K174" s="56" t="n">
        <f aca="false">(F174+G174+H174+J174)*(Inputs!$C$14+IF(B174&lt;=10,Inputs!$C$12,Inputs!$C$13))/12</f>
        <v>162.48031169357</v>
      </c>
      <c r="L174" s="56" t="n">
        <f aca="false">IF(OR(E174=1,A174&lt;=Inputs!$C$15),0,MAX(Inputs!$C$8*I174-(F174+G174+H174+J174-K174),0))</f>
        <v>0</v>
      </c>
      <c r="M174" s="56" t="n">
        <f aca="false">L174*INDEX(Rates!$B$2:$C$101,C174+1,IF(Inputs!$C$5="Male",1,2))/1000/12*Inputs!$C$16</f>
        <v>0</v>
      </c>
      <c r="N174" s="56" t="n">
        <f aca="false">IF($V$1=1,MAX(F174+G174+H174+J174-K174-M174,0)*Inputs!$C$22/12,0)</f>
        <v>0</v>
      </c>
      <c r="O174" s="56" t="n">
        <f aca="false">IF(AND(MOD(A174,12)=0,B174&gt;=Inputs!$C$18),MAX(F174+G174+H174+J174-K174-M174-N174,0)*Inputs!$C$17,0)</f>
        <v>0</v>
      </c>
      <c r="P174" s="56" t="n">
        <f aca="false">F174+G174+H174+J174-K174-M174-N174+O174</f>
        <v>324798.143075447</v>
      </c>
      <c r="Q174" s="56" t="n">
        <f aca="false">IF(OR(E174=1,P174&lt;=0),0,P174)</f>
        <v>324798.143075447</v>
      </c>
      <c r="R174" s="15" t="n">
        <f aca="false">IF(OR(E174=1,AND(P174&lt;=0,I174&gt;0)),1,0)</f>
        <v>0</v>
      </c>
      <c r="S174" s="15" t="n">
        <f aca="false">IF(L174&gt;0,1,0)</f>
        <v>0</v>
      </c>
    </row>
    <row r="175" customFormat="false" ht="15" hidden="false" customHeight="false" outlineLevel="0" collapsed="false">
      <c r="A175" s="15" t="n">
        <v>174</v>
      </c>
      <c r="B175" s="15" t="n">
        <f aca="false">INT((A175-1)/12)+1</f>
        <v>15</v>
      </c>
      <c r="C175" s="15" t="n">
        <f aca="false">MIN(Inputs!$C$4+B175-1,99)</f>
        <v>88</v>
      </c>
      <c r="D175" s="55" t="n">
        <f aca="false">Inputs!$C$32</f>
        <v>0.1</v>
      </c>
      <c r="E175" s="15" t="n">
        <f aca="false">R174</f>
        <v>0</v>
      </c>
      <c r="F175" s="56" t="n">
        <f aca="false">Q174</f>
        <v>324798.143075447</v>
      </c>
      <c r="G175" s="56" t="n">
        <f aca="false">IF(AND(MOD(A175-1,12)=0,B175&lt;=Inputs!$C$7,E175=0),Inputs!$C$6,0)</f>
        <v>0</v>
      </c>
      <c r="H175" s="56" t="n">
        <f aca="false">IF(B175=1,G175*Inputs!$C$9,0)</f>
        <v>0</v>
      </c>
      <c r="I175" s="56" t="n">
        <f aca="false">I174+G175</f>
        <v>120000</v>
      </c>
      <c r="J175" s="56" t="n">
        <f aca="false">(F175+G175+H175)*((1+D175)^(1/12)-1)</f>
        <v>2589.98600393079</v>
      </c>
      <c r="K175" s="56" t="n">
        <f aca="false">(F175+G175+H175+J175)*(Inputs!$C$14+IF(B175&lt;=10,Inputs!$C$12,Inputs!$C$13))/12</f>
        <v>163.694064539689</v>
      </c>
      <c r="L175" s="56" t="n">
        <f aca="false">IF(OR(E175=1,A175&lt;=Inputs!$C$15),0,MAX(Inputs!$C$8*I175-(F175+G175+H175+J175-K175),0))</f>
        <v>0</v>
      </c>
      <c r="M175" s="56" t="n">
        <f aca="false">L175*INDEX(Rates!$B$2:$C$101,C175+1,IF(Inputs!$C$5="Male",1,2))/1000/12*Inputs!$C$16</f>
        <v>0</v>
      </c>
      <c r="N175" s="56" t="n">
        <f aca="false">IF($V$1=1,MAX(F175+G175+H175+J175-K175-M175,0)*Inputs!$C$22/12,0)</f>
        <v>0</v>
      </c>
      <c r="O175" s="56" t="n">
        <f aca="false">IF(AND(MOD(A175,12)=0,B175&gt;=Inputs!$C$18),MAX(F175+G175+H175+J175-K175-M175-N175,0)*Inputs!$C$17,0)</f>
        <v>0</v>
      </c>
      <c r="P175" s="56" t="n">
        <f aca="false">F175+G175+H175+J175-K175-M175-N175+O175</f>
        <v>327224.435014838</v>
      </c>
      <c r="Q175" s="56" t="n">
        <f aca="false">IF(OR(E175=1,P175&lt;=0),0,P175)</f>
        <v>327224.435014838</v>
      </c>
      <c r="R175" s="15" t="n">
        <f aca="false">IF(OR(E175=1,AND(P175&lt;=0,I175&gt;0)),1,0)</f>
        <v>0</v>
      </c>
      <c r="S175" s="15" t="n">
        <f aca="false">IF(L175&gt;0,1,0)</f>
        <v>0</v>
      </c>
    </row>
    <row r="176" customFormat="false" ht="15" hidden="false" customHeight="false" outlineLevel="0" collapsed="false">
      <c r="A176" s="15" t="n">
        <v>175</v>
      </c>
      <c r="B176" s="15" t="n">
        <f aca="false">INT((A176-1)/12)+1</f>
        <v>15</v>
      </c>
      <c r="C176" s="15" t="n">
        <f aca="false">MIN(Inputs!$C$4+B176-1,99)</f>
        <v>88</v>
      </c>
      <c r="D176" s="55" t="n">
        <f aca="false">Inputs!$C$32</f>
        <v>0.1</v>
      </c>
      <c r="E176" s="15" t="n">
        <f aca="false">R175</f>
        <v>0</v>
      </c>
      <c r="F176" s="56" t="n">
        <f aca="false">Q175</f>
        <v>327224.435014838</v>
      </c>
      <c r="G176" s="56" t="n">
        <f aca="false">IF(AND(MOD(A176-1,12)=0,B176&lt;=Inputs!$C$7,E176=0),Inputs!$C$6,0)</f>
        <v>0</v>
      </c>
      <c r="H176" s="56" t="n">
        <f aca="false">IF(B176=1,G176*Inputs!$C$9,0)</f>
        <v>0</v>
      </c>
      <c r="I176" s="56" t="n">
        <f aca="false">I175+G176</f>
        <v>120000</v>
      </c>
      <c r="J176" s="56" t="n">
        <f aca="false">(F176+G176+H176)*((1+D176)^(1/12)-1)</f>
        <v>2609.33359657701</v>
      </c>
      <c r="K176" s="56" t="n">
        <f aca="false">(F176+G176+H176+J176)*(Inputs!$C$14+IF(B176&lt;=10,Inputs!$C$12,Inputs!$C$13))/12</f>
        <v>164.916884305707</v>
      </c>
      <c r="L176" s="56" t="n">
        <f aca="false">IF(OR(E176=1,A176&lt;=Inputs!$C$15),0,MAX(Inputs!$C$8*I176-(F176+G176+H176+J176-K176),0))</f>
        <v>0</v>
      </c>
      <c r="M176" s="56" t="n">
        <f aca="false">L176*INDEX(Rates!$B$2:$C$101,C176+1,IF(Inputs!$C$5="Male",1,2))/1000/12*Inputs!$C$16</f>
        <v>0</v>
      </c>
      <c r="N176" s="56" t="n">
        <f aca="false">IF($V$1=1,MAX(F176+G176+H176+J176-K176-M176,0)*Inputs!$C$22/12,0)</f>
        <v>0</v>
      </c>
      <c r="O176" s="56" t="n">
        <f aca="false">IF(AND(MOD(A176,12)=0,B176&gt;=Inputs!$C$18),MAX(F176+G176+H176+J176-K176-M176-N176,0)*Inputs!$C$17,0)</f>
        <v>0</v>
      </c>
      <c r="P176" s="56" t="n">
        <f aca="false">F176+G176+H176+J176-K176-M176-N176+O176</f>
        <v>329668.851727109</v>
      </c>
      <c r="Q176" s="56" t="n">
        <f aca="false">IF(OR(E176=1,P176&lt;=0),0,P176)</f>
        <v>329668.851727109</v>
      </c>
      <c r="R176" s="15" t="n">
        <f aca="false">IF(OR(E176=1,AND(P176&lt;=0,I176&gt;0)),1,0)</f>
        <v>0</v>
      </c>
      <c r="S176" s="15" t="n">
        <f aca="false">IF(L176&gt;0,1,0)</f>
        <v>0</v>
      </c>
    </row>
    <row r="177" customFormat="false" ht="15" hidden="false" customHeight="false" outlineLevel="0" collapsed="false">
      <c r="A177" s="15" t="n">
        <v>176</v>
      </c>
      <c r="B177" s="15" t="n">
        <f aca="false">INT((A177-1)/12)+1</f>
        <v>15</v>
      </c>
      <c r="C177" s="15" t="n">
        <f aca="false">MIN(Inputs!$C$4+B177-1,99)</f>
        <v>88</v>
      </c>
      <c r="D177" s="55" t="n">
        <f aca="false">Inputs!$C$32</f>
        <v>0.1</v>
      </c>
      <c r="E177" s="15" t="n">
        <f aca="false">R176</f>
        <v>0</v>
      </c>
      <c r="F177" s="56" t="n">
        <f aca="false">Q176</f>
        <v>329668.851727109</v>
      </c>
      <c r="G177" s="56" t="n">
        <f aca="false">IF(AND(MOD(A177-1,12)=0,B177&lt;=Inputs!$C$7,E177=0),Inputs!$C$6,0)</f>
        <v>0</v>
      </c>
      <c r="H177" s="56" t="n">
        <f aca="false">IF(B177=1,G177*Inputs!$C$9,0)</f>
        <v>0</v>
      </c>
      <c r="I177" s="56" t="n">
        <f aca="false">I176+G177</f>
        <v>120000</v>
      </c>
      <c r="J177" s="56" t="n">
        <f aca="false">(F177+G177+H177)*((1+D177)^(1/12)-1)</f>
        <v>2628.82571870742</v>
      </c>
      <c r="K177" s="56" t="n">
        <f aca="false">(F177+G177+H177+J177)*(Inputs!$C$14+IF(B177&lt;=10,Inputs!$C$12,Inputs!$C$13))/12</f>
        <v>166.148838722908</v>
      </c>
      <c r="L177" s="56" t="n">
        <f aca="false">IF(OR(E177=1,A177&lt;=Inputs!$C$15),0,MAX(Inputs!$C$8*I177-(F177+G177+H177+J177-K177),0))</f>
        <v>0</v>
      </c>
      <c r="M177" s="56" t="n">
        <f aca="false">L177*INDEX(Rates!$B$2:$C$101,C177+1,IF(Inputs!$C$5="Male",1,2))/1000/12*Inputs!$C$16</f>
        <v>0</v>
      </c>
      <c r="N177" s="56" t="n">
        <f aca="false">IF($V$1=1,MAX(F177+G177+H177+J177-K177-M177,0)*Inputs!$C$22/12,0)</f>
        <v>0</v>
      </c>
      <c r="O177" s="56" t="n">
        <f aca="false">IF(AND(MOD(A177,12)=0,B177&gt;=Inputs!$C$18),MAX(F177+G177+H177+J177-K177-M177-N177,0)*Inputs!$C$17,0)</f>
        <v>0</v>
      </c>
      <c r="P177" s="56" t="n">
        <f aca="false">F177+G177+H177+J177-K177-M177-N177+O177</f>
        <v>332131.528607094</v>
      </c>
      <c r="Q177" s="56" t="n">
        <f aca="false">IF(OR(E177=1,P177&lt;=0),0,P177)</f>
        <v>332131.528607094</v>
      </c>
      <c r="R177" s="15" t="n">
        <f aca="false">IF(OR(E177=1,AND(P177&lt;=0,I177&gt;0)),1,0)</f>
        <v>0</v>
      </c>
      <c r="S177" s="15" t="n">
        <f aca="false">IF(L177&gt;0,1,0)</f>
        <v>0</v>
      </c>
    </row>
    <row r="178" customFormat="false" ht="15" hidden="false" customHeight="false" outlineLevel="0" collapsed="false">
      <c r="A178" s="15" t="n">
        <v>177</v>
      </c>
      <c r="B178" s="15" t="n">
        <f aca="false">INT((A178-1)/12)+1</f>
        <v>15</v>
      </c>
      <c r="C178" s="15" t="n">
        <f aca="false">MIN(Inputs!$C$4+B178-1,99)</f>
        <v>88</v>
      </c>
      <c r="D178" s="55" t="n">
        <f aca="false">Inputs!$C$32</f>
        <v>0.1</v>
      </c>
      <c r="E178" s="15" t="n">
        <f aca="false">R177</f>
        <v>0</v>
      </c>
      <c r="F178" s="56" t="n">
        <f aca="false">Q177</f>
        <v>332131.528607094</v>
      </c>
      <c r="G178" s="56" t="n">
        <f aca="false">IF(AND(MOD(A178-1,12)=0,B178&lt;=Inputs!$C$7,E178=0),Inputs!$C$6,0)</f>
        <v>0</v>
      </c>
      <c r="H178" s="56" t="n">
        <f aca="false">IF(B178=1,G178*Inputs!$C$9,0)</f>
        <v>0</v>
      </c>
      <c r="I178" s="56" t="n">
        <f aca="false">I177+G178</f>
        <v>120000</v>
      </c>
      <c r="J178" s="56" t="n">
        <f aca="false">(F178+G178+H178)*((1+D178)^(1/12)-1)</f>
        <v>2648.46344997943</v>
      </c>
      <c r="K178" s="56" t="n">
        <f aca="false">(F178+G178+H178+J178)*(Inputs!$C$14+IF(B178&lt;=10,Inputs!$C$12,Inputs!$C$13))/12</f>
        <v>167.389996028537</v>
      </c>
      <c r="L178" s="56" t="n">
        <f aca="false">IF(OR(E178=1,A178&lt;=Inputs!$C$15),0,MAX(Inputs!$C$8*I178-(F178+G178+H178+J178-K178),0))</f>
        <v>0</v>
      </c>
      <c r="M178" s="56" t="n">
        <f aca="false">L178*INDEX(Rates!$B$2:$C$101,C178+1,IF(Inputs!$C$5="Male",1,2))/1000/12*Inputs!$C$16</f>
        <v>0</v>
      </c>
      <c r="N178" s="56" t="n">
        <f aca="false">IF($V$1=1,MAX(F178+G178+H178+J178-K178-M178,0)*Inputs!$C$22/12,0)</f>
        <v>0</v>
      </c>
      <c r="O178" s="56" t="n">
        <f aca="false">IF(AND(MOD(A178,12)=0,B178&gt;=Inputs!$C$18),MAX(F178+G178+H178+J178-K178-M178-N178,0)*Inputs!$C$17,0)</f>
        <v>0</v>
      </c>
      <c r="P178" s="56" t="n">
        <f aca="false">F178+G178+H178+J178-K178-M178-N178+O178</f>
        <v>334612.602061045</v>
      </c>
      <c r="Q178" s="56" t="n">
        <f aca="false">IF(OR(E178=1,P178&lt;=0),0,P178)</f>
        <v>334612.602061045</v>
      </c>
      <c r="R178" s="15" t="n">
        <f aca="false">IF(OR(E178=1,AND(P178&lt;=0,I178&gt;0)),1,0)</f>
        <v>0</v>
      </c>
      <c r="S178" s="15" t="n">
        <f aca="false">IF(L178&gt;0,1,0)</f>
        <v>0</v>
      </c>
    </row>
    <row r="179" customFormat="false" ht="15" hidden="false" customHeight="false" outlineLevel="0" collapsed="false">
      <c r="A179" s="15" t="n">
        <v>178</v>
      </c>
      <c r="B179" s="15" t="n">
        <f aca="false">INT((A179-1)/12)+1</f>
        <v>15</v>
      </c>
      <c r="C179" s="15" t="n">
        <f aca="false">MIN(Inputs!$C$4+B179-1,99)</f>
        <v>88</v>
      </c>
      <c r="D179" s="55" t="n">
        <f aca="false">Inputs!$C$32</f>
        <v>0.1</v>
      </c>
      <c r="E179" s="15" t="n">
        <f aca="false">R178</f>
        <v>0</v>
      </c>
      <c r="F179" s="56" t="n">
        <f aca="false">Q178</f>
        <v>334612.602061045</v>
      </c>
      <c r="G179" s="56" t="n">
        <f aca="false">IF(AND(MOD(A179-1,12)=0,B179&lt;=Inputs!$C$7,E179=0),Inputs!$C$6,0)</f>
        <v>0</v>
      </c>
      <c r="H179" s="56" t="n">
        <f aca="false">IF(B179=1,G179*Inputs!$C$9,0)</f>
        <v>0</v>
      </c>
      <c r="I179" s="56" t="n">
        <f aca="false">I178+G179</f>
        <v>120000</v>
      </c>
      <c r="J179" s="56" t="n">
        <f aca="false">(F179+G179+H179)*((1+D179)^(1/12)-1)</f>
        <v>2668.24787811566</v>
      </c>
      <c r="K179" s="56" t="n">
        <f aca="false">(F179+G179+H179+J179)*(Inputs!$C$14+IF(B179&lt;=10,Inputs!$C$12,Inputs!$C$13))/12</f>
        <v>168.64042496958</v>
      </c>
      <c r="L179" s="56" t="n">
        <f aca="false">IF(OR(E179=1,A179&lt;=Inputs!$C$15),0,MAX(Inputs!$C$8*I179-(F179+G179+H179+J179-K179),0))</f>
        <v>0</v>
      </c>
      <c r="M179" s="56" t="n">
        <f aca="false">L179*INDEX(Rates!$B$2:$C$101,C179+1,IF(Inputs!$C$5="Male",1,2))/1000/12*Inputs!$C$16</f>
        <v>0</v>
      </c>
      <c r="N179" s="56" t="n">
        <f aca="false">IF($V$1=1,MAX(F179+G179+H179+J179-K179-M179,0)*Inputs!$C$22/12,0)</f>
        <v>0</v>
      </c>
      <c r="O179" s="56" t="n">
        <f aca="false">IF(AND(MOD(A179,12)=0,B179&gt;=Inputs!$C$18),MAX(F179+G179+H179+J179-K179-M179-N179,0)*Inputs!$C$17,0)</f>
        <v>0</v>
      </c>
      <c r="P179" s="56" t="n">
        <f aca="false">F179+G179+H179+J179-K179-M179-N179+O179</f>
        <v>337112.209514191</v>
      </c>
      <c r="Q179" s="56" t="n">
        <f aca="false">IF(OR(E179=1,P179&lt;=0),0,P179)</f>
        <v>337112.209514191</v>
      </c>
      <c r="R179" s="15" t="n">
        <f aca="false">IF(OR(E179=1,AND(P179&lt;=0,I179&gt;0)),1,0)</f>
        <v>0</v>
      </c>
      <c r="S179" s="15" t="n">
        <f aca="false">IF(L179&gt;0,1,0)</f>
        <v>0</v>
      </c>
    </row>
    <row r="180" customFormat="false" ht="15" hidden="false" customHeight="false" outlineLevel="0" collapsed="false">
      <c r="A180" s="15" t="n">
        <v>179</v>
      </c>
      <c r="B180" s="15" t="n">
        <f aca="false">INT((A180-1)/12)+1</f>
        <v>15</v>
      </c>
      <c r="C180" s="15" t="n">
        <f aca="false">MIN(Inputs!$C$4+B180-1,99)</f>
        <v>88</v>
      </c>
      <c r="D180" s="55" t="n">
        <f aca="false">Inputs!$C$32</f>
        <v>0.1</v>
      </c>
      <c r="E180" s="15" t="n">
        <f aca="false">R179</f>
        <v>0</v>
      </c>
      <c r="F180" s="56" t="n">
        <f aca="false">Q179</f>
        <v>337112.209514191</v>
      </c>
      <c r="G180" s="56" t="n">
        <f aca="false">IF(AND(MOD(A180-1,12)=0,B180&lt;=Inputs!$C$7,E180=0),Inputs!$C$6,0)</f>
        <v>0</v>
      </c>
      <c r="H180" s="56" t="n">
        <f aca="false">IF(B180=1,G180*Inputs!$C$9,0)</f>
        <v>0</v>
      </c>
      <c r="I180" s="56" t="n">
        <f aca="false">I179+G180</f>
        <v>120000</v>
      </c>
      <c r="J180" s="56" t="n">
        <f aca="false">(F180+G180+H180)*((1+D180)^(1/12)-1)</f>
        <v>2688.18009896418</v>
      </c>
      <c r="K180" s="56" t="n">
        <f aca="false">(F180+G180+H180+J180)*(Inputs!$C$14+IF(B180&lt;=10,Inputs!$C$12,Inputs!$C$13))/12</f>
        <v>169.900194806577</v>
      </c>
      <c r="L180" s="56" t="n">
        <f aca="false">IF(OR(E180=1,A180&lt;=Inputs!$C$15),0,MAX(Inputs!$C$8*I180-(F180+G180+H180+J180-K180),0))</f>
        <v>0</v>
      </c>
      <c r="M180" s="56" t="n">
        <f aca="false">L180*INDEX(Rates!$B$2:$C$101,C180+1,IF(Inputs!$C$5="Male",1,2))/1000/12*Inputs!$C$16</f>
        <v>0</v>
      </c>
      <c r="N180" s="56" t="n">
        <f aca="false">IF($V$1=1,MAX(F180+G180+H180+J180-K180-M180,0)*Inputs!$C$22/12,0)</f>
        <v>0</v>
      </c>
      <c r="O180" s="56" t="n">
        <f aca="false">IF(AND(MOD(A180,12)=0,B180&gt;=Inputs!$C$18),MAX(F180+G180+H180+J180-K180-M180-N180,0)*Inputs!$C$17,0)</f>
        <v>0</v>
      </c>
      <c r="P180" s="56" t="n">
        <f aca="false">F180+G180+H180+J180-K180-M180-N180+O180</f>
        <v>339630.489418348</v>
      </c>
      <c r="Q180" s="56" t="n">
        <f aca="false">IF(OR(E180=1,P180&lt;=0),0,P180)</f>
        <v>339630.489418348</v>
      </c>
      <c r="R180" s="15" t="n">
        <f aca="false">IF(OR(E180=1,AND(P180&lt;=0,I180&gt;0)),1,0)</f>
        <v>0</v>
      </c>
      <c r="S180" s="15" t="n">
        <f aca="false">IF(L180&gt;0,1,0)</f>
        <v>0</v>
      </c>
    </row>
    <row r="181" customFormat="false" ht="15" hidden="false" customHeight="false" outlineLevel="0" collapsed="false">
      <c r="A181" s="15" t="n">
        <v>180</v>
      </c>
      <c r="B181" s="15" t="n">
        <f aca="false">INT((A181-1)/12)+1</f>
        <v>15</v>
      </c>
      <c r="C181" s="15" t="n">
        <f aca="false">MIN(Inputs!$C$4+B181-1,99)</f>
        <v>88</v>
      </c>
      <c r="D181" s="55" t="n">
        <f aca="false">Inputs!$C$32</f>
        <v>0.1</v>
      </c>
      <c r="E181" s="15" t="n">
        <f aca="false">R180</f>
        <v>0</v>
      </c>
      <c r="F181" s="56" t="n">
        <f aca="false">Q180</f>
        <v>339630.489418348</v>
      </c>
      <c r="G181" s="56" t="n">
        <f aca="false">IF(AND(MOD(A181-1,12)=0,B181&lt;=Inputs!$C$7,E181=0),Inputs!$C$6,0)</f>
        <v>0</v>
      </c>
      <c r="H181" s="56" t="n">
        <f aca="false">IF(B181=1,G181*Inputs!$C$9,0)</f>
        <v>0</v>
      </c>
      <c r="I181" s="56" t="n">
        <f aca="false">I180+G181</f>
        <v>120000</v>
      </c>
      <c r="J181" s="56" t="n">
        <f aca="false">(F181+G181+H181)*((1+D181)^(1/12)-1)</f>
        <v>2708.26121655922</v>
      </c>
      <c r="K181" s="56" t="n">
        <f aca="false">(F181+G181+H181+J181)*(Inputs!$C$14+IF(B181&lt;=10,Inputs!$C$12,Inputs!$C$13))/12</f>
        <v>171.169375317454</v>
      </c>
      <c r="L181" s="56" t="n">
        <f aca="false">IF(OR(E181=1,A181&lt;=Inputs!$C$15),0,MAX(Inputs!$C$8*I181-(F181+G181+H181+J181-K181),0))</f>
        <v>0</v>
      </c>
      <c r="M181" s="56" t="n">
        <f aca="false">L181*INDEX(Rates!$B$2:$C$101,C181+1,IF(Inputs!$C$5="Male",1,2))/1000/12*Inputs!$C$16</f>
        <v>0</v>
      </c>
      <c r="N181" s="56" t="n">
        <f aca="false">IF($V$1=1,MAX(F181+G181+H181+J181-K181-M181,0)*Inputs!$C$22/12,0)</f>
        <v>0</v>
      </c>
      <c r="O181" s="56" t="n">
        <f aca="false">IF(AND(MOD(A181,12)=0,B181&gt;=Inputs!$C$18),MAX(F181+G181+H181+J181-K181-M181-N181,0)*Inputs!$C$17,0)</f>
        <v>1710.83790629795</v>
      </c>
      <c r="P181" s="56" t="n">
        <f aca="false">F181+G181+H181+J181-K181-M181-N181+O181</f>
        <v>343878.419165888</v>
      </c>
      <c r="Q181" s="56" t="n">
        <f aca="false">IF(OR(E181=1,P181&lt;=0),0,P181)</f>
        <v>343878.419165888</v>
      </c>
      <c r="R181" s="15" t="n">
        <f aca="false">IF(OR(E181=1,AND(P181&lt;=0,I181&gt;0)),1,0)</f>
        <v>0</v>
      </c>
      <c r="S181" s="15" t="n">
        <f aca="false">IF(L181&gt;0,1,0)</f>
        <v>0</v>
      </c>
    </row>
    <row r="182" customFormat="false" ht="15" hidden="false" customHeight="false" outlineLevel="0" collapsed="false">
      <c r="A182" s="15" t="n">
        <v>181</v>
      </c>
      <c r="B182" s="15" t="n">
        <f aca="false">INT((A182-1)/12)+1</f>
        <v>16</v>
      </c>
      <c r="C182" s="15" t="n">
        <f aca="false">MIN(Inputs!$C$4+B182-1,99)</f>
        <v>89</v>
      </c>
      <c r="D182" s="55" t="n">
        <f aca="false">Inputs!$C$32</f>
        <v>0.1</v>
      </c>
      <c r="E182" s="15" t="n">
        <f aca="false">R181</f>
        <v>0</v>
      </c>
      <c r="F182" s="56" t="n">
        <f aca="false">Q181</f>
        <v>343878.419165888</v>
      </c>
      <c r="G182" s="56" t="n">
        <f aca="false">IF(AND(MOD(A182-1,12)=0,B182&lt;=Inputs!$C$7,E182=0),Inputs!$C$6,0)</f>
        <v>0</v>
      </c>
      <c r="H182" s="56" t="n">
        <f aca="false">IF(B182=1,G182*Inputs!$C$9,0)</f>
        <v>0</v>
      </c>
      <c r="I182" s="56" t="n">
        <f aca="false">I181+G182</f>
        <v>120000</v>
      </c>
      <c r="J182" s="56" t="n">
        <f aca="false">(F182+G182+H182)*((1+D182)^(1/12)-1)</f>
        <v>2742.13480489822</v>
      </c>
      <c r="K182" s="56" t="n">
        <f aca="false">(F182+G182+H182+J182)*(Inputs!$C$14+IF(B182&lt;=10,Inputs!$C$12,Inputs!$C$13))/12</f>
        <v>173.310276985393</v>
      </c>
      <c r="L182" s="56" t="n">
        <f aca="false">IF(OR(E182=1,A182&lt;=Inputs!$C$15),0,MAX(Inputs!$C$8*I182-(F182+G182+H182+J182-K182),0))</f>
        <v>0</v>
      </c>
      <c r="M182" s="56" t="n">
        <f aca="false">L182*INDEX(Rates!$B$2:$C$101,C182+1,IF(Inputs!$C$5="Male",1,2))/1000/12*Inputs!$C$16</f>
        <v>0</v>
      </c>
      <c r="N182" s="56" t="n">
        <f aca="false">IF($V$1=1,MAX(F182+G182+H182+J182-K182-M182,0)*Inputs!$C$22/12,0)</f>
        <v>0</v>
      </c>
      <c r="O182" s="56" t="n">
        <f aca="false">IF(AND(MOD(A182,12)=0,B182&gt;=Inputs!$C$18),MAX(F182+G182+H182+J182-K182-M182-N182,0)*Inputs!$C$17,0)</f>
        <v>0</v>
      </c>
      <c r="P182" s="56" t="n">
        <f aca="false">F182+G182+H182+J182-K182-M182-N182+O182</f>
        <v>346447.243693801</v>
      </c>
      <c r="Q182" s="56" t="n">
        <f aca="false">IF(OR(E182=1,P182&lt;=0),0,P182)</f>
        <v>346447.243693801</v>
      </c>
      <c r="R182" s="15" t="n">
        <f aca="false">IF(OR(E182=1,AND(P182&lt;=0,I182&gt;0)),1,0)</f>
        <v>0</v>
      </c>
      <c r="S182" s="15" t="n">
        <f aca="false">IF(L182&gt;0,1,0)</f>
        <v>0</v>
      </c>
    </row>
    <row r="183" customFormat="false" ht="15" hidden="false" customHeight="false" outlineLevel="0" collapsed="false">
      <c r="A183" s="15" t="n">
        <v>182</v>
      </c>
      <c r="B183" s="15" t="n">
        <f aca="false">INT((A183-1)/12)+1</f>
        <v>16</v>
      </c>
      <c r="C183" s="15" t="n">
        <f aca="false">MIN(Inputs!$C$4+B183-1,99)</f>
        <v>89</v>
      </c>
      <c r="D183" s="55" t="n">
        <f aca="false">Inputs!$C$32</f>
        <v>0.1</v>
      </c>
      <c r="E183" s="15" t="n">
        <f aca="false">R182</f>
        <v>0</v>
      </c>
      <c r="F183" s="56" t="n">
        <f aca="false">Q182</f>
        <v>346447.243693801</v>
      </c>
      <c r="G183" s="56" t="n">
        <f aca="false">IF(AND(MOD(A183-1,12)=0,B183&lt;=Inputs!$C$7,E183=0),Inputs!$C$6,0)</f>
        <v>0</v>
      </c>
      <c r="H183" s="56" t="n">
        <f aca="false">IF(B183=1,G183*Inputs!$C$9,0)</f>
        <v>0</v>
      </c>
      <c r="I183" s="56" t="n">
        <f aca="false">I182+G183</f>
        <v>120000</v>
      </c>
      <c r="J183" s="56" t="n">
        <f aca="false">(F183+G183+H183)*((1+D183)^(1/12)-1)</f>
        <v>2762.61897242101</v>
      </c>
      <c r="K183" s="56" t="n">
        <f aca="false">(F183+G183+H183+J183)*(Inputs!$C$14+IF(B183&lt;=10,Inputs!$C$12,Inputs!$C$13))/12</f>
        <v>174.604931333111</v>
      </c>
      <c r="L183" s="56" t="n">
        <f aca="false">IF(OR(E183=1,A183&lt;=Inputs!$C$15),0,MAX(Inputs!$C$8*I183-(F183+G183+H183+J183-K183),0))</f>
        <v>0</v>
      </c>
      <c r="M183" s="56" t="n">
        <f aca="false">L183*INDEX(Rates!$B$2:$C$101,C183+1,IF(Inputs!$C$5="Male",1,2))/1000/12*Inputs!$C$16</f>
        <v>0</v>
      </c>
      <c r="N183" s="56" t="n">
        <f aca="false">IF($V$1=1,MAX(F183+G183+H183+J183-K183-M183,0)*Inputs!$C$22/12,0)</f>
        <v>0</v>
      </c>
      <c r="O183" s="56" t="n">
        <f aca="false">IF(AND(MOD(A183,12)=0,B183&gt;=Inputs!$C$18),MAX(F183+G183+H183+J183-K183-M183-N183,0)*Inputs!$C$17,0)</f>
        <v>0</v>
      </c>
      <c r="P183" s="56" t="n">
        <f aca="false">F183+G183+H183+J183-K183-M183-N183+O183</f>
        <v>349035.257734889</v>
      </c>
      <c r="Q183" s="56" t="n">
        <f aca="false">IF(OR(E183=1,P183&lt;=0),0,P183)</f>
        <v>349035.257734889</v>
      </c>
      <c r="R183" s="15" t="n">
        <f aca="false">IF(OR(E183=1,AND(P183&lt;=0,I183&gt;0)),1,0)</f>
        <v>0</v>
      </c>
      <c r="S183" s="15" t="n">
        <f aca="false">IF(L183&gt;0,1,0)</f>
        <v>0</v>
      </c>
    </row>
    <row r="184" customFormat="false" ht="15" hidden="false" customHeight="false" outlineLevel="0" collapsed="false">
      <c r="A184" s="15" t="n">
        <v>183</v>
      </c>
      <c r="B184" s="15" t="n">
        <f aca="false">INT((A184-1)/12)+1</f>
        <v>16</v>
      </c>
      <c r="C184" s="15" t="n">
        <f aca="false">MIN(Inputs!$C$4+B184-1,99)</f>
        <v>89</v>
      </c>
      <c r="D184" s="55" t="n">
        <f aca="false">Inputs!$C$32</f>
        <v>0.1</v>
      </c>
      <c r="E184" s="15" t="n">
        <f aca="false">R183</f>
        <v>0</v>
      </c>
      <c r="F184" s="56" t="n">
        <f aca="false">Q183</f>
        <v>349035.257734889</v>
      </c>
      <c r="G184" s="56" t="n">
        <f aca="false">IF(AND(MOD(A184-1,12)=0,B184&lt;=Inputs!$C$7,E184=0),Inputs!$C$6,0)</f>
        <v>0</v>
      </c>
      <c r="H184" s="56" t="n">
        <f aca="false">IF(B184=1,G184*Inputs!$C$9,0)</f>
        <v>0</v>
      </c>
      <c r="I184" s="56" t="n">
        <f aca="false">I183+G184</f>
        <v>120000</v>
      </c>
      <c r="J184" s="56" t="n">
        <f aca="false">(F184+G184+H184)*((1+D184)^(1/12)-1)</f>
        <v>2783.25615981662</v>
      </c>
      <c r="K184" s="56" t="n">
        <f aca="false">(F184+G184+H184+J184)*(Inputs!$C$14+IF(B184&lt;=10,Inputs!$C$12,Inputs!$C$13))/12</f>
        <v>175.909256947353</v>
      </c>
      <c r="L184" s="56" t="n">
        <f aca="false">IF(OR(E184=1,A184&lt;=Inputs!$C$15),0,MAX(Inputs!$C$8*I184-(F184+G184+H184+J184-K184),0))</f>
        <v>0</v>
      </c>
      <c r="M184" s="56" t="n">
        <f aca="false">L184*INDEX(Rates!$B$2:$C$101,C184+1,IF(Inputs!$C$5="Male",1,2))/1000/12*Inputs!$C$16</f>
        <v>0</v>
      </c>
      <c r="N184" s="56" t="n">
        <f aca="false">IF($V$1=1,MAX(F184+G184+H184+J184-K184-M184,0)*Inputs!$C$22/12,0)</f>
        <v>0</v>
      </c>
      <c r="O184" s="56" t="n">
        <f aca="false">IF(AND(MOD(A184,12)=0,B184&gt;=Inputs!$C$18),MAX(F184+G184+H184+J184-K184-M184-N184,0)*Inputs!$C$17,0)</f>
        <v>0</v>
      </c>
      <c r="P184" s="56" t="n">
        <f aca="false">F184+G184+H184+J184-K184-M184-N184+O184</f>
        <v>351642.604637758</v>
      </c>
      <c r="Q184" s="56" t="n">
        <f aca="false">IF(OR(E184=1,P184&lt;=0),0,P184)</f>
        <v>351642.604637758</v>
      </c>
      <c r="R184" s="15" t="n">
        <f aca="false">IF(OR(E184=1,AND(P184&lt;=0,I184&gt;0)),1,0)</f>
        <v>0</v>
      </c>
      <c r="S184" s="15" t="n">
        <f aca="false">IF(L184&gt;0,1,0)</f>
        <v>0</v>
      </c>
    </row>
    <row r="185" customFormat="false" ht="15" hidden="false" customHeight="false" outlineLevel="0" collapsed="false">
      <c r="A185" s="15" t="n">
        <v>184</v>
      </c>
      <c r="B185" s="15" t="n">
        <f aca="false">INT((A185-1)/12)+1</f>
        <v>16</v>
      </c>
      <c r="C185" s="15" t="n">
        <f aca="false">MIN(Inputs!$C$4+B185-1,99)</f>
        <v>89</v>
      </c>
      <c r="D185" s="55" t="n">
        <f aca="false">Inputs!$C$32</f>
        <v>0.1</v>
      </c>
      <c r="E185" s="15" t="n">
        <f aca="false">R184</f>
        <v>0</v>
      </c>
      <c r="F185" s="56" t="n">
        <f aca="false">Q184</f>
        <v>351642.604637758</v>
      </c>
      <c r="G185" s="56" t="n">
        <f aca="false">IF(AND(MOD(A185-1,12)=0,B185&lt;=Inputs!$C$7,E185=0),Inputs!$C$6,0)</f>
        <v>0</v>
      </c>
      <c r="H185" s="56" t="n">
        <f aca="false">IF(B185=1,G185*Inputs!$C$9,0)</f>
        <v>0</v>
      </c>
      <c r="I185" s="56" t="n">
        <f aca="false">I184+G185</f>
        <v>120000</v>
      </c>
      <c r="J185" s="56" t="n">
        <f aca="false">(F185+G185+H185)*((1+D185)^(1/12)-1)</f>
        <v>2804.04751016697</v>
      </c>
      <c r="K185" s="56" t="n">
        <f aca="false">(F185+G185+H185+J185)*(Inputs!$C$14+IF(B185&lt;=10,Inputs!$C$12,Inputs!$C$13))/12</f>
        <v>177.223326073962</v>
      </c>
      <c r="L185" s="56" t="n">
        <f aca="false">IF(OR(E185=1,A185&lt;=Inputs!$C$15),0,MAX(Inputs!$C$8*I185-(F185+G185+H185+J185-K185),0))</f>
        <v>0</v>
      </c>
      <c r="M185" s="56" t="n">
        <f aca="false">L185*INDEX(Rates!$B$2:$C$101,C185+1,IF(Inputs!$C$5="Male",1,2))/1000/12*Inputs!$C$16</f>
        <v>0</v>
      </c>
      <c r="N185" s="56" t="n">
        <f aca="false">IF($V$1=1,MAX(F185+G185+H185+J185-K185-M185,0)*Inputs!$C$22/12,0)</f>
        <v>0</v>
      </c>
      <c r="O185" s="56" t="n">
        <f aca="false">IF(AND(MOD(A185,12)=0,B185&gt;=Inputs!$C$18),MAX(F185+G185+H185+J185-K185-M185-N185,0)*Inputs!$C$17,0)</f>
        <v>0</v>
      </c>
      <c r="P185" s="56" t="n">
        <f aca="false">F185+G185+H185+J185-K185-M185-N185+O185</f>
        <v>354269.428821851</v>
      </c>
      <c r="Q185" s="56" t="n">
        <f aca="false">IF(OR(E185=1,P185&lt;=0),0,P185)</f>
        <v>354269.428821851</v>
      </c>
      <c r="R185" s="15" t="n">
        <f aca="false">IF(OR(E185=1,AND(P185&lt;=0,I185&gt;0)),1,0)</f>
        <v>0</v>
      </c>
      <c r="S185" s="15" t="n">
        <f aca="false">IF(L185&gt;0,1,0)</f>
        <v>0</v>
      </c>
    </row>
    <row r="186" customFormat="false" ht="15" hidden="false" customHeight="false" outlineLevel="0" collapsed="false">
      <c r="A186" s="15" t="n">
        <v>185</v>
      </c>
      <c r="B186" s="15" t="n">
        <f aca="false">INT((A186-1)/12)+1</f>
        <v>16</v>
      </c>
      <c r="C186" s="15" t="n">
        <f aca="false">MIN(Inputs!$C$4+B186-1,99)</f>
        <v>89</v>
      </c>
      <c r="D186" s="55" t="n">
        <f aca="false">Inputs!$C$32</f>
        <v>0.1</v>
      </c>
      <c r="E186" s="15" t="n">
        <f aca="false">R185</f>
        <v>0</v>
      </c>
      <c r="F186" s="56" t="n">
        <f aca="false">Q185</f>
        <v>354269.428821851</v>
      </c>
      <c r="G186" s="56" t="n">
        <f aca="false">IF(AND(MOD(A186-1,12)=0,B186&lt;=Inputs!$C$7,E186=0),Inputs!$C$6,0)</f>
        <v>0</v>
      </c>
      <c r="H186" s="56" t="n">
        <f aca="false">IF(B186=1,G186*Inputs!$C$9,0)</f>
        <v>0</v>
      </c>
      <c r="I186" s="56" t="n">
        <f aca="false">I185+G186</f>
        <v>120000</v>
      </c>
      <c r="J186" s="56" t="n">
        <f aca="false">(F186+G186+H186)*((1+D186)^(1/12)-1)</f>
        <v>2824.99417509297</v>
      </c>
      <c r="K186" s="56" t="n">
        <f aca="false">(F186+G186+H186+J186)*(Inputs!$C$14+IF(B186&lt;=10,Inputs!$C$12,Inputs!$C$13))/12</f>
        <v>178.547211498472</v>
      </c>
      <c r="L186" s="56" t="n">
        <f aca="false">IF(OR(E186=1,A186&lt;=Inputs!$C$15),0,MAX(Inputs!$C$8*I186-(F186+G186+H186+J186-K186),0))</f>
        <v>0</v>
      </c>
      <c r="M186" s="56" t="n">
        <f aca="false">L186*INDEX(Rates!$B$2:$C$101,C186+1,IF(Inputs!$C$5="Male",1,2))/1000/12*Inputs!$C$16</f>
        <v>0</v>
      </c>
      <c r="N186" s="56" t="n">
        <f aca="false">IF($V$1=1,MAX(F186+G186+H186+J186-K186-M186,0)*Inputs!$C$22/12,0)</f>
        <v>0</v>
      </c>
      <c r="O186" s="56" t="n">
        <f aca="false">IF(AND(MOD(A186,12)=0,B186&gt;=Inputs!$C$18),MAX(F186+G186+H186+J186-K186-M186-N186,0)*Inputs!$C$17,0)</f>
        <v>0</v>
      </c>
      <c r="P186" s="56" t="n">
        <f aca="false">F186+G186+H186+J186-K186-M186-N186+O186</f>
        <v>356915.875785445</v>
      </c>
      <c r="Q186" s="56" t="n">
        <f aca="false">IF(OR(E186=1,P186&lt;=0),0,P186)</f>
        <v>356915.875785445</v>
      </c>
      <c r="R186" s="15" t="n">
        <f aca="false">IF(OR(E186=1,AND(P186&lt;=0,I186&gt;0)),1,0)</f>
        <v>0</v>
      </c>
      <c r="S186" s="15" t="n">
        <f aca="false">IF(L186&gt;0,1,0)</f>
        <v>0</v>
      </c>
    </row>
    <row r="187" customFormat="false" ht="15" hidden="false" customHeight="false" outlineLevel="0" collapsed="false">
      <c r="A187" s="15" t="n">
        <v>186</v>
      </c>
      <c r="B187" s="15" t="n">
        <f aca="false">INT((A187-1)/12)+1</f>
        <v>16</v>
      </c>
      <c r="C187" s="15" t="n">
        <f aca="false">MIN(Inputs!$C$4+B187-1,99)</f>
        <v>89</v>
      </c>
      <c r="D187" s="55" t="n">
        <f aca="false">Inputs!$C$32</f>
        <v>0.1</v>
      </c>
      <c r="E187" s="15" t="n">
        <f aca="false">R186</f>
        <v>0</v>
      </c>
      <c r="F187" s="56" t="n">
        <f aca="false">Q186</f>
        <v>356915.875785445</v>
      </c>
      <c r="G187" s="56" t="n">
        <f aca="false">IF(AND(MOD(A187-1,12)=0,B187&lt;=Inputs!$C$7,E187=0),Inputs!$C$6,0)</f>
        <v>0</v>
      </c>
      <c r="H187" s="56" t="n">
        <f aca="false">IF(B187=1,G187*Inputs!$C$9,0)</f>
        <v>0</v>
      </c>
      <c r="I187" s="56" t="n">
        <f aca="false">I186+G187</f>
        <v>120000</v>
      </c>
      <c r="J187" s="56" t="n">
        <f aca="false">(F187+G187+H187)*((1+D187)^(1/12)-1)</f>
        <v>2846.09731481831</v>
      </c>
      <c r="K187" s="56" t="n">
        <f aca="false">(F187+G187+H187+J187)*(Inputs!$C$14+IF(B187&lt;=10,Inputs!$C$12,Inputs!$C$13))/12</f>
        <v>179.880986550132</v>
      </c>
      <c r="L187" s="56" t="n">
        <f aca="false">IF(OR(E187=1,A187&lt;=Inputs!$C$15),0,MAX(Inputs!$C$8*I187-(F187+G187+H187+J187-K187),0))</f>
        <v>0</v>
      </c>
      <c r="M187" s="56" t="n">
        <f aca="false">L187*INDEX(Rates!$B$2:$C$101,C187+1,IF(Inputs!$C$5="Male",1,2))/1000/12*Inputs!$C$16</f>
        <v>0</v>
      </c>
      <c r="N187" s="56" t="n">
        <f aca="false">IF($V$1=1,MAX(F187+G187+H187+J187-K187-M187,0)*Inputs!$C$22/12,0)</f>
        <v>0</v>
      </c>
      <c r="O187" s="56" t="n">
        <f aca="false">IF(AND(MOD(A187,12)=0,B187&gt;=Inputs!$C$18),MAX(F187+G187+H187+J187-K187-M187-N187,0)*Inputs!$C$17,0)</f>
        <v>0</v>
      </c>
      <c r="P187" s="56" t="n">
        <f aca="false">F187+G187+H187+J187-K187-M187-N187+O187</f>
        <v>359582.092113714</v>
      </c>
      <c r="Q187" s="56" t="n">
        <f aca="false">IF(OR(E187=1,P187&lt;=0),0,P187)</f>
        <v>359582.092113714</v>
      </c>
      <c r="R187" s="15" t="n">
        <f aca="false">IF(OR(E187=1,AND(P187&lt;=0,I187&gt;0)),1,0)</f>
        <v>0</v>
      </c>
      <c r="S187" s="15" t="n">
        <f aca="false">IF(L187&gt;0,1,0)</f>
        <v>0</v>
      </c>
    </row>
    <row r="188" customFormat="false" ht="15" hidden="false" customHeight="false" outlineLevel="0" collapsed="false">
      <c r="A188" s="15" t="n">
        <v>187</v>
      </c>
      <c r="B188" s="15" t="n">
        <f aca="false">INT((A188-1)/12)+1</f>
        <v>16</v>
      </c>
      <c r="C188" s="15" t="n">
        <f aca="false">MIN(Inputs!$C$4+B188-1,99)</f>
        <v>89</v>
      </c>
      <c r="D188" s="55" t="n">
        <f aca="false">Inputs!$C$32</f>
        <v>0.1</v>
      </c>
      <c r="E188" s="15" t="n">
        <f aca="false">R187</f>
        <v>0</v>
      </c>
      <c r="F188" s="56" t="n">
        <f aca="false">Q187</f>
        <v>359582.092113714</v>
      </c>
      <c r="G188" s="56" t="n">
        <f aca="false">IF(AND(MOD(A188-1,12)=0,B188&lt;=Inputs!$C$7,E188=0),Inputs!$C$6,0)</f>
        <v>0</v>
      </c>
      <c r="H188" s="56" t="n">
        <f aca="false">IF(B188=1,G188*Inputs!$C$9,0)</f>
        <v>0</v>
      </c>
      <c r="I188" s="56" t="n">
        <f aca="false">I187+G188</f>
        <v>120000</v>
      </c>
      <c r="J188" s="56" t="n">
        <f aca="false">(F188+G188+H188)*((1+D188)^(1/12)-1)</f>
        <v>2867.35809823376</v>
      </c>
      <c r="K188" s="56" t="n">
        <f aca="false">(F188+G188+H188+J188)*(Inputs!$C$14+IF(B188&lt;=10,Inputs!$C$12,Inputs!$C$13))/12</f>
        <v>181.224725105974</v>
      </c>
      <c r="L188" s="56" t="n">
        <f aca="false">IF(OR(E188=1,A188&lt;=Inputs!$C$15),0,MAX(Inputs!$C$8*I188-(F188+G188+H188+J188-K188),0))</f>
        <v>0</v>
      </c>
      <c r="M188" s="56" t="n">
        <f aca="false">L188*INDEX(Rates!$B$2:$C$101,C188+1,IF(Inputs!$C$5="Male",1,2))/1000/12*Inputs!$C$16</f>
        <v>0</v>
      </c>
      <c r="N188" s="56" t="n">
        <f aca="false">IF($V$1=1,MAX(F188+G188+H188+J188-K188-M188,0)*Inputs!$C$22/12,0)</f>
        <v>0</v>
      </c>
      <c r="O188" s="56" t="n">
        <f aca="false">IF(AND(MOD(A188,12)=0,B188&gt;=Inputs!$C$18),MAX(F188+G188+H188+J188-K188-M188-N188,0)*Inputs!$C$17,0)</f>
        <v>0</v>
      </c>
      <c r="P188" s="56" t="n">
        <f aca="false">F188+G188+H188+J188-K188-M188-N188+O188</f>
        <v>362268.225486841</v>
      </c>
      <c r="Q188" s="56" t="n">
        <f aca="false">IF(OR(E188=1,P188&lt;=0),0,P188)</f>
        <v>362268.225486841</v>
      </c>
      <c r="R188" s="15" t="n">
        <f aca="false">IF(OR(E188=1,AND(P188&lt;=0,I188&gt;0)),1,0)</f>
        <v>0</v>
      </c>
      <c r="S188" s="15" t="n">
        <f aca="false">IF(L188&gt;0,1,0)</f>
        <v>0</v>
      </c>
    </row>
    <row r="189" customFormat="false" ht="15" hidden="false" customHeight="false" outlineLevel="0" collapsed="false">
      <c r="A189" s="15" t="n">
        <v>188</v>
      </c>
      <c r="B189" s="15" t="n">
        <f aca="false">INT((A189-1)/12)+1</f>
        <v>16</v>
      </c>
      <c r="C189" s="15" t="n">
        <f aca="false">MIN(Inputs!$C$4+B189-1,99)</f>
        <v>89</v>
      </c>
      <c r="D189" s="55" t="n">
        <f aca="false">Inputs!$C$32</f>
        <v>0.1</v>
      </c>
      <c r="E189" s="15" t="n">
        <f aca="false">R188</f>
        <v>0</v>
      </c>
      <c r="F189" s="56" t="n">
        <f aca="false">Q188</f>
        <v>362268.225486841</v>
      </c>
      <c r="G189" s="56" t="n">
        <f aca="false">IF(AND(MOD(A189-1,12)=0,B189&lt;=Inputs!$C$7,E189=0),Inputs!$C$6,0)</f>
        <v>0</v>
      </c>
      <c r="H189" s="56" t="n">
        <f aca="false">IF(B189=1,G189*Inputs!$C$9,0)</f>
        <v>0</v>
      </c>
      <c r="I189" s="56" t="n">
        <f aca="false">I188+G189</f>
        <v>120000</v>
      </c>
      <c r="J189" s="56" t="n">
        <f aca="false">(F189+G189+H189)*((1+D189)^(1/12)-1)</f>
        <v>2888.77770296185</v>
      </c>
      <c r="K189" s="56" t="n">
        <f aca="false">(F189+G189+H189+J189)*(Inputs!$C$14+IF(B189&lt;=10,Inputs!$C$12,Inputs!$C$13))/12</f>
        <v>182.578501594902</v>
      </c>
      <c r="L189" s="56" t="n">
        <f aca="false">IF(OR(E189=1,A189&lt;=Inputs!$C$15),0,MAX(Inputs!$C$8*I189-(F189+G189+H189+J189-K189),0))</f>
        <v>0</v>
      </c>
      <c r="M189" s="56" t="n">
        <f aca="false">L189*INDEX(Rates!$B$2:$C$101,C189+1,IF(Inputs!$C$5="Male",1,2))/1000/12*Inputs!$C$16</f>
        <v>0</v>
      </c>
      <c r="N189" s="56" t="n">
        <f aca="false">IF($V$1=1,MAX(F189+G189+H189+J189-K189-M189,0)*Inputs!$C$22/12,0)</f>
        <v>0</v>
      </c>
      <c r="O189" s="56" t="n">
        <f aca="false">IF(AND(MOD(A189,12)=0,B189&gt;=Inputs!$C$18),MAX(F189+G189+H189+J189-K189-M189-N189,0)*Inputs!$C$17,0)</f>
        <v>0</v>
      </c>
      <c r="P189" s="56" t="n">
        <f aca="false">F189+G189+H189+J189-K189-M189-N189+O189</f>
        <v>364974.424688208</v>
      </c>
      <c r="Q189" s="56" t="n">
        <f aca="false">IF(OR(E189=1,P189&lt;=0),0,P189)</f>
        <v>364974.424688208</v>
      </c>
      <c r="R189" s="15" t="n">
        <f aca="false">IF(OR(E189=1,AND(P189&lt;=0,I189&gt;0)),1,0)</f>
        <v>0</v>
      </c>
      <c r="S189" s="15" t="n">
        <f aca="false">IF(L189&gt;0,1,0)</f>
        <v>0</v>
      </c>
    </row>
    <row r="190" customFormat="false" ht="15" hidden="false" customHeight="false" outlineLevel="0" collapsed="false">
      <c r="A190" s="15" t="n">
        <v>189</v>
      </c>
      <c r="B190" s="15" t="n">
        <f aca="false">INT((A190-1)/12)+1</f>
        <v>16</v>
      </c>
      <c r="C190" s="15" t="n">
        <f aca="false">MIN(Inputs!$C$4+B190-1,99)</f>
        <v>89</v>
      </c>
      <c r="D190" s="55" t="n">
        <f aca="false">Inputs!$C$32</f>
        <v>0.1</v>
      </c>
      <c r="E190" s="15" t="n">
        <f aca="false">R189</f>
        <v>0</v>
      </c>
      <c r="F190" s="56" t="n">
        <f aca="false">Q189</f>
        <v>364974.424688208</v>
      </c>
      <c r="G190" s="56" t="n">
        <f aca="false">IF(AND(MOD(A190-1,12)=0,B190&lt;=Inputs!$C$7,E190=0),Inputs!$C$6,0)</f>
        <v>0</v>
      </c>
      <c r="H190" s="56" t="n">
        <f aca="false">IF(B190=1,G190*Inputs!$C$9,0)</f>
        <v>0</v>
      </c>
      <c r="I190" s="56" t="n">
        <f aca="false">I189+G190</f>
        <v>120000</v>
      </c>
      <c r="J190" s="56" t="n">
        <f aca="false">(F190+G190+H190)*((1+D190)^(1/12)-1)</f>
        <v>2910.35731542213</v>
      </c>
      <c r="K190" s="56" t="n">
        <f aca="false">(F190+G190+H190+J190)*(Inputs!$C$14+IF(B190&lt;=10,Inputs!$C$12,Inputs!$C$13))/12</f>
        <v>183.942391001815</v>
      </c>
      <c r="L190" s="56" t="n">
        <f aca="false">IF(OR(E190=1,A190&lt;=Inputs!$C$15),0,MAX(Inputs!$C$8*I190-(F190+G190+H190+J190-K190),0))</f>
        <v>0</v>
      </c>
      <c r="M190" s="56" t="n">
        <f aca="false">L190*INDEX(Rates!$B$2:$C$101,C190+1,IF(Inputs!$C$5="Male",1,2))/1000/12*Inputs!$C$16</f>
        <v>0</v>
      </c>
      <c r="N190" s="56" t="n">
        <f aca="false">IF($V$1=1,MAX(F190+G190+H190+J190-K190-M190,0)*Inputs!$C$22/12,0)</f>
        <v>0</v>
      </c>
      <c r="O190" s="56" t="n">
        <f aca="false">IF(AND(MOD(A190,12)=0,B190&gt;=Inputs!$C$18),MAX(F190+G190+H190+J190-K190-M190-N190,0)*Inputs!$C$17,0)</f>
        <v>0</v>
      </c>
      <c r="P190" s="56" t="n">
        <f aca="false">F190+G190+H190+J190-K190-M190-N190+O190</f>
        <v>367700.839612629</v>
      </c>
      <c r="Q190" s="56" t="n">
        <f aca="false">IF(OR(E190=1,P190&lt;=0),0,P190)</f>
        <v>367700.839612629</v>
      </c>
      <c r="R190" s="15" t="n">
        <f aca="false">IF(OR(E190=1,AND(P190&lt;=0,I190&gt;0)),1,0)</f>
        <v>0</v>
      </c>
      <c r="S190" s="15" t="n">
        <f aca="false">IF(L190&gt;0,1,0)</f>
        <v>0</v>
      </c>
    </row>
    <row r="191" customFormat="false" ht="15" hidden="false" customHeight="false" outlineLevel="0" collapsed="false">
      <c r="A191" s="15" t="n">
        <v>190</v>
      </c>
      <c r="B191" s="15" t="n">
        <f aca="false">INT((A191-1)/12)+1</f>
        <v>16</v>
      </c>
      <c r="C191" s="15" t="n">
        <f aca="false">MIN(Inputs!$C$4+B191-1,99)</f>
        <v>89</v>
      </c>
      <c r="D191" s="55" t="n">
        <f aca="false">Inputs!$C$32</f>
        <v>0.1</v>
      </c>
      <c r="E191" s="15" t="n">
        <f aca="false">R190</f>
        <v>0</v>
      </c>
      <c r="F191" s="56" t="n">
        <f aca="false">Q190</f>
        <v>367700.839612629</v>
      </c>
      <c r="G191" s="56" t="n">
        <f aca="false">IF(AND(MOD(A191-1,12)=0,B191&lt;=Inputs!$C$7,E191=0),Inputs!$C$6,0)</f>
        <v>0</v>
      </c>
      <c r="H191" s="56" t="n">
        <f aca="false">IF(B191=1,G191*Inputs!$C$9,0)</f>
        <v>0</v>
      </c>
      <c r="I191" s="56" t="n">
        <f aca="false">I190+G191</f>
        <v>120000</v>
      </c>
      <c r="J191" s="56" t="n">
        <f aca="false">(F191+G191+H191)*((1+D191)^(1/12)-1)</f>
        <v>2932.09813089692</v>
      </c>
      <c r="K191" s="56" t="n">
        <f aca="false">(F191+G191+H191+J191)*(Inputs!$C$14+IF(B191&lt;=10,Inputs!$C$12,Inputs!$C$13))/12</f>
        <v>185.316468871763</v>
      </c>
      <c r="L191" s="56" t="n">
        <f aca="false">IF(OR(E191=1,A191&lt;=Inputs!$C$15),0,MAX(Inputs!$C$8*I191-(F191+G191+H191+J191-K191),0))</f>
        <v>0</v>
      </c>
      <c r="M191" s="56" t="n">
        <f aca="false">L191*INDEX(Rates!$B$2:$C$101,C191+1,IF(Inputs!$C$5="Male",1,2))/1000/12*Inputs!$C$16</f>
        <v>0</v>
      </c>
      <c r="N191" s="56" t="n">
        <f aca="false">IF($V$1=1,MAX(F191+G191+H191+J191-K191-M191,0)*Inputs!$C$22/12,0)</f>
        <v>0</v>
      </c>
      <c r="O191" s="56" t="n">
        <f aca="false">IF(AND(MOD(A191,12)=0,B191&gt;=Inputs!$C$18),MAX(F191+G191+H191+J191-K191-M191-N191,0)*Inputs!$C$17,0)</f>
        <v>0</v>
      </c>
      <c r="P191" s="56" t="n">
        <f aca="false">F191+G191+H191+J191-K191-M191-N191+O191</f>
        <v>370447.621274654</v>
      </c>
      <c r="Q191" s="56" t="n">
        <f aca="false">IF(OR(E191=1,P191&lt;=0),0,P191)</f>
        <v>370447.621274654</v>
      </c>
      <c r="R191" s="15" t="n">
        <f aca="false">IF(OR(E191=1,AND(P191&lt;=0,I191&gt;0)),1,0)</f>
        <v>0</v>
      </c>
      <c r="S191" s="15" t="n">
        <f aca="false">IF(L191&gt;0,1,0)</f>
        <v>0</v>
      </c>
    </row>
    <row r="192" customFormat="false" ht="15" hidden="false" customHeight="false" outlineLevel="0" collapsed="false">
      <c r="A192" s="15" t="n">
        <v>191</v>
      </c>
      <c r="B192" s="15" t="n">
        <f aca="false">INT((A192-1)/12)+1</f>
        <v>16</v>
      </c>
      <c r="C192" s="15" t="n">
        <f aca="false">MIN(Inputs!$C$4+B192-1,99)</f>
        <v>89</v>
      </c>
      <c r="D192" s="55" t="n">
        <f aca="false">Inputs!$C$32</f>
        <v>0.1</v>
      </c>
      <c r="E192" s="15" t="n">
        <f aca="false">R191</f>
        <v>0</v>
      </c>
      <c r="F192" s="56" t="n">
        <f aca="false">Q191</f>
        <v>370447.621274654</v>
      </c>
      <c r="G192" s="56" t="n">
        <f aca="false">IF(AND(MOD(A192-1,12)=0,B192&lt;=Inputs!$C$7,E192=0),Inputs!$C$6,0)</f>
        <v>0</v>
      </c>
      <c r="H192" s="56" t="n">
        <f aca="false">IF(B192=1,G192*Inputs!$C$9,0)</f>
        <v>0</v>
      </c>
      <c r="I192" s="56" t="n">
        <f aca="false">I191+G192</f>
        <v>120000</v>
      </c>
      <c r="J192" s="56" t="n">
        <f aca="false">(F192+G192+H192)*((1+D192)^(1/12)-1)</f>
        <v>2954.00135359745</v>
      </c>
      <c r="K192" s="56" t="n">
        <f aca="false">(F192+G192+H192+J192)*(Inputs!$C$14+IF(B192&lt;=10,Inputs!$C$12,Inputs!$C$13))/12</f>
        <v>186.700811314126</v>
      </c>
      <c r="L192" s="56" t="n">
        <f aca="false">IF(OR(E192=1,A192&lt;=Inputs!$C$15),0,MAX(Inputs!$C$8*I192-(F192+G192+H192+J192-K192),0))</f>
        <v>0</v>
      </c>
      <c r="M192" s="56" t="n">
        <f aca="false">L192*INDEX(Rates!$B$2:$C$101,C192+1,IF(Inputs!$C$5="Male",1,2))/1000/12*Inputs!$C$16</f>
        <v>0</v>
      </c>
      <c r="N192" s="56" t="n">
        <f aca="false">IF($V$1=1,MAX(F192+G192+H192+J192-K192-M192,0)*Inputs!$C$22/12,0)</f>
        <v>0</v>
      </c>
      <c r="O192" s="56" t="n">
        <f aca="false">IF(AND(MOD(A192,12)=0,B192&gt;=Inputs!$C$18),MAX(F192+G192+H192+J192-K192-M192-N192,0)*Inputs!$C$17,0)</f>
        <v>0</v>
      </c>
      <c r="P192" s="56" t="n">
        <f aca="false">F192+G192+H192+J192-K192-M192-N192+O192</f>
        <v>373214.921816937</v>
      </c>
      <c r="Q192" s="56" t="n">
        <f aca="false">IF(OR(E192=1,P192&lt;=0),0,P192)</f>
        <v>373214.921816937</v>
      </c>
      <c r="R192" s="15" t="n">
        <f aca="false">IF(OR(E192=1,AND(P192&lt;=0,I192&gt;0)),1,0)</f>
        <v>0</v>
      </c>
      <c r="S192" s="15" t="n">
        <f aca="false">IF(L192&gt;0,1,0)</f>
        <v>0</v>
      </c>
    </row>
    <row r="193" customFormat="false" ht="15" hidden="false" customHeight="false" outlineLevel="0" collapsed="false">
      <c r="A193" s="15" t="n">
        <v>192</v>
      </c>
      <c r="B193" s="15" t="n">
        <f aca="false">INT((A193-1)/12)+1</f>
        <v>16</v>
      </c>
      <c r="C193" s="15" t="n">
        <f aca="false">MIN(Inputs!$C$4+B193-1,99)</f>
        <v>89</v>
      </c>
      <c r="D193" s="55" t="n">
        <f aca="false">Inputs!$C$32</f>
        <v>0.1</v>
      </c>
      <c r="E193" s="15" t="n">
        <f aca="false">R192</f>
        <v>0</v>
      </c>
      <c r="F193" s="56" t="n">
        <f aca="false">Q192</f>
        <v>373214.921816937</v>
      </c>
      <c r="G193" s="56" t="n">
        <f aca="false">IF(AND(MOD(A193-1,12)=0,B193&lt;=Inputs!$C$7,E193=0),Inputs!$C$6,0)</f>
        <v>0</v>
      </c>
      <c r="H193" s="56" t="n">
        <f aca="false">IF(B193=1,G193*Inputs!$C$9,0)</f>
        <v>0</v>
      </c>
      <c r="I193" s="56" t="n">
        <f aca="false">I192+G193</f>
        <v>120000</v>
      </c>
      <c r="J193" s="56" t="n">
        <f aca="false">(F193+G193+H193)*((1+D193)^(1/12)-1)</f>
        <v>2976.0681967306</v>
      </c>
      <c r="K193" s="56" t="n">
        <f aca="false">(F193+G193+H193+J193)*(Inputs!$C$14+IF(B193&lt;=10,Inputs!$C$12,Inputs!$C$13))/12</f>
        <v>188.095495006834</v>
      </c>
      <c r="L193" s="56" t="n">
        <f aca="false">IF(OR(E193=1,A193&lt;=Inputs!$C$15),0,MAX(Inputs!$C$8*I193-(F193+G193+H193+J193-K193),0))</f>
        <v>0</v>
      </c>
      <c r="M193" s="56" t="n">
        <f aca="false">L193*INDEX(Rates!$B$2:$C$101,C193+1,IF(Inputs!$C$5="Male",1,2))/1000/12*Inputs!$C$16</f>
        <v>0</v>
      </c>
      <c r="N193" s="56" t="n">
        <f aca="false">IF($V$1=1,MAX(F193+G193+H193+J193-K193-M193,0)*Inputs!$C$22/12,0)</f>
        <v>0</v>
      </c>
      <c r="O193" s="56" t="n">
        <f aca="false">IF(AND(MOD(A193,12)=0,B193&gt;=Inputs!$C$18),MAX(F193+G193+H193+J193-K193-M193-N193,0)*Inputs!$C$17,0)</f>
        <v>1880.0144725933</v>
      </c>
      <c r="P193" s="56" t="n">
        <f aca="false">F193+G193+H193+J193-K193-M193-N193+O193</f>
        <v>377882.908991254</v>
      </c>
      <c r="Q193" s="56" t="n">
        <f aca="false">IF(OR(E193=1,P193&lt;=0),0,P193)</f>
        <v>377882.908991254</v>
      </c>
      <c r="R193" s="15" t="n">
        <f aca="false">IF(OR(E193=1,AND(P193&lt;=0,I193&gt;0)),1,0)</f>
        <v>0</v>
      </c>
      <c r="S193" s="15" t="n">
        <f aca="false">IF(L193&gt;0,1,0)</f>
        <v>0</v>
      </c>
    </row>
    <row r="194" customFormat="false" ht="15" hidden="false" customHeight="false" outlineLevel="0" collapsed="false">
      <c r="A194" s="15" t="n">
        <v>193</v>
      </c>
      <c r="B194" s="15" t="n">
        <f aca="false">INT((A194-1)/12)+1</f>
        <v>17</v>
      </c>
      <c r="C194" s="15" t="n">
        <f aca="false">MIN(Inputs!$C$4+B194-1,99)</f>
        <v>90</v>
      </c>
      <c r="D194" s="55" t="n">
        <f aca="false">Inputs!$C$32</f>
        <v>0.1</v>
      </c>
      <c r="E194" s="15" t="n">
        <f aca="false">R193</f>
        <v>0</v>
      </c>
      <c r="F194" s="56" t="n">
        <f aca="false">Q193</f>
        <v>377882.908991254</v>
      </c>
      <c r="G194" s="56" t="n">
        <f aca="false">IF(AND(MOD(A194-1,12)=0,B194&lt;=Inputs!$C$7,E194=0),Inputs!$C$6,0)</f>
        <v>0</v>
      </c>
      <c r="H194" s="56" t="n">
        <f aca="false">IF(B194=1,G194*Inputs!$C$9,0)</f>
        <v>0</v>
      </c>
      <c r="I194" s="56" t="n">
        <f aca="false">I193+G194</f>
        <v>120000</v>
      </c>
      <c r="J194" s="56" t="n">
        <f aca="false">(F194+G194+H194)*((1+D194)^(1/12)-1)</f>
        <v>3013.29138197892</v>
      </c>
      <c r="K194" s="56" t="n">
        <f aca="false">(F194+G194+H194+J194)*(Inputs!$C$14+IF(B194&lt;=10,Inputs!$C$12,Inputs!$C$13))/12</f>
        <v>190.448100186617</v>
      </c>
      <c r="L194" s="56" t="n">
        <f aca="false">IF(OR(E194=1,A194&lt;=Inputs!$C$15),0,MAX(Inputs!$C$8*I194-(F194+G194+H194+J194-K194),0))</f>
        <v>0</v>
      </c>
      <c r="M194" s="56" t="n">
        <f aca="false">L194*INDEX(Rates!$B$2:$C$101,C194+1,IF(Inputs!$C$5="Male",1,2))/1000/12*Inputs!$C$16</f>
        <v>0</v>
      </c>
      <c r="N194" s="56" t="n">
        <f aca="false">IF($V$1=1,MAX(F194+G194+H194+J194-K194-M194,0)*Inputs!$C$22/12,0)</f>
        <v>0</v>
      </c>
      <c r="O194" s="56" t="n">
        <f aca="false">IF(AND(MOD(A194,12)=0,B194&gt;=Inputs!$C$18),MAX(F194+G194+H194+J194-K194-M194-N194,0)*Inputs!$C$17,0)</f>
        <v>0</v>
      </c>
      <c r="P194" s="56" t="n">
        <f aca="false">F194+G194+H194+J194-K194-M194-N194+O194</f>
        <v>380705.752273047</v>
      </c>
      <c r="Q194" s="56" t="n">
        <f aca="false">IF(OR(E194=1,P194&lt;=0),0,P194)</f>
        <v>380705.752273047</v>
      </c>
      <c r="R194" s="15" t="n">
        <f aca="false">IF(OR(E194=1,AND(P194&lt;=0,I194&gt;0)),1,0)</f>
        <v>0</v>
      </c>
      <c r="S194" s="15" t="n">
        <f aca="false">IF(L194&gt;0,1,0)</f>
        <v>0</v>
      </c>
    </row>
    <row r="195" customFormat="false" ht="15" hidden="false" customHeight="false" outlineLevel="0" collapsed="false">
      <c r="A195" s="15" t="n">
        <v>194</v>
      </c>
      <c r="B195" s="15" t="n">
        <f aca="false">INT((A195-1)/12)+1</f>
        <v>17</v>
      </c>
      <c r="C195" s="15" t="n">
        <f aca="false">MIN(Inputs!$C$4+B195-1,99)</f>
        <v>90</v>
      </c>
      <c r="D195" s="55" t="n">
        <f aca="false">Inputs!$C$32</f>
        <v>0.1</v>
      </c>
      <c r="E195" s="15" t="n">
        <f aca="false">R194</f>
        <v>0</v>
      </c>
      <c r="F195" s="56" t="n">
        <f aca="false">Q194</f>
        <v>380705.752273047</v>
      </c>
      <c r="G195" s="56" t="n">
        <f aca="false">IF(AND(MOD(A195-1,12)=0,B195&lt;=Inputs!$C$7,E195=0),Inputs!$C$6,0)</f>
        <v>0</v>
      </c>
      <c r="H195" s="56" t="n">
        <f aca="false">IF(B195=1,G195*Inputs!$C$9,0)</f>
        <v>0</v>
      </c>
      <c r="I195" s="56" t="n">
        <f aca="false">I194+G195</f>
        <v>120000</v>
      </c>
      <c r="J195" s="56" t="n">
        <f aca="false">(F195+G195+H195)*((1+D195)^(1/12)-1)</f>
        <v>3035.80113071672</v>
      </c>
      <c r="K195" s="56" t="n">
        <f aca="false">(F195+G195+H195+J195)*(Inputs!$C$14+IF(B195&lt;=10,Inputs!$C$12,Inputs!$C$13))/12</f>
        <v>191.870776701882</v>
      </c>
      <c r="L195" s="56" t="n">
        <f aca="false">IF(OR(E195=1,A195&lt;=Inputs!$C$15),0,MAX(Inputs!$C$8*I195-(F195+G195+H195+J195-K195),0))</f>
        <v>0</v>
      </c>
      <c r="M195" s="56" t="n">
        <f aca="false">L195*INDEX(Rates!$B$2:$C$101,C195+1,IF(Inputs!$C$5="Male",1,2))/1000/12*Inputs!$C$16</f>
        <v>0</v>
      </c>
      <c r="N195" s="56" t="n">
        <f aca="false">IF($V$1=1,MAX(F195+G195+H195+J195-K195-M195,0)*Inputs!$C$22/12,0)</f>
        <v>0</v>
      </c>
      <c r="O195" s="56" t="n">
        <f aca="false">IF(AND(MOD(A195,12)=0,B195&gt;=Inputs!$C$18),MAX(F195+G195+H195+J195-K195-M195-N195,0)*Inputs!$C$17,0)</f>
        <v>0</v>
      </c>
      <c r="P195" s="56" t="n">
        <f aca="false">F195+G195+H195+J195-K195-M195-N195+O195</f>
        <v>383549.682627061</v>
      </c>
      <c r="Q195" s="56" t="n">
        <f aca="false">IF(OR(E195=1,P195&lt;=0),0,P195)</f>
        <v>383549.682627061</v>
      </c>
      <c r="R195" s="15" t="n">
        <f aca="false">IF(OR(E195=1,AND(P195&lt;=0,I195&gt;0)),1,0)</f>
        <v>0</v>
      </c>
      <c r="S195" s="15" t="n">
        <f aca="false">IF(L195&gt;0,1,0)</f>
        <v>0</v>
      </c>
    </row>
    <row r="196" customFormat="false" ht="15" hidden="false" customHeight="false" outlineLevel="0" collapsed="false">
      <c r="A196" s="15" t="n">
        <v>195</v>
      </c>
      <c r="B196" s="15" t="n">
        <f aca="false">INT((A196-1)/12)+1</f>
        <v>17</v>
      </c>
      <c r="C196" s="15" t="n">
        <f aca="false">MIN(Inputs!$C$4+B196-1,99)</f>
        <v>90</v>
      </c>
      <c r="D196" s="55" t="n">
        <f aca="false">Inputs!$C$32</f>
        <v>0.1</v>
      </c>
      <c r="E196" s="15" t="n">
        <f aca="false">R195</f>
        <v>0</v>
      </c>
      <c r="F196" s="56" t="n">
        <f aca="false">Q195</f>
        <v>383549.682627061</v>
      </c>
      <c r="G196" s="56" t="n">
        <f aca="false">IF(AND(MOD(A196-1,12)=0,B196&lt;=Inputs!$C$7,E196=0),Inputs!$C$6,0)</f>
        <v>0</v>
      </c>
      <c r="H196" s="56" t="n">
        <f aca="false">IF(B196=1,G196*Inputs!$C$9,0)</f>
        <v>0</v>
      </c>
      <c r="I196" s="56" t="n">
        <f aca="false">I195+G196</f>
        <v>120000</v>
      </c>
      <c r="J196" s="56" t="n">
        <f aca="false">(F196+G196+H196)*((1+D196)^(1/12)-1)</f>
        <v>3058.47903072966</v>
      </c>
      <c r="K196" s="56" t="n">
        <f aca="false">(F196+G196+H196+J196)*(Inputs!$C$14+IF(B196&lt;=10,Inputs!$C$12,Inputs!$C$13))/12</f>
        <v>193.304080828896</v>
      </c>
      <c r="L196" s="56" t="n">
        <f aca="false">IF(OR(E196=1,A196&lt;=Inputs!$C$15),0,MAX(Inputs!$C$8*I196-(F196+G196+H196+J196-K196),0))</f>
        <v>0</v>
      </c>
      <c r="M196" s="56" t="n">
        <f aca="false">L196*INDEX(Rates!$B$2:$C$101,C196+1,IF(Inputs!$C$5="Male",1,2))/1000/12*Inputs!$C$16</f>
        <v>0</v>
      </c>
      <c r="N196" s="56" t="n">
        <f aca="false">IF($V$1=1,MAX(F196+G196+H196+J196-K196-M196,0)*Inputs!$C$22/12,0)</f>
        <v>0</v>
      </c>
      <c r="O196" s="56" t="n">
        <f aca="false">IF(AND(MOD(A196,12)=0,B196&gt;=Inputs!$C$18),MAX(F196+G196+H196+J196-K196-M196-N196,0)*Inputs!$C$17,0)</f>
        <v>0</v>
      </c>
      <c r="P196" s="56" t="n">
        <f aca="false">F196+G196+H196+J196-K196-M196-N196+O196</f>
        <v>386414.857576962</v>
      </c>
      <c r="Q196" s="56" t="n">
        <f aca="false">IF(OR(E196=1,P196&lt;=0),0,P196)</f>
        <v>386414.857576962</v>
      </c>
      <c r="R196" s="15" t="n">
        <f aca="false">IF(OR(E196=1,AND(P196&lt;=0,I196&gt;0)),1,0)</f>
        <v>0</v>
      </c>
      <c r="S196" s="15" t="n">
        <f aca="false">IF(L196&gt;0,1,0)</f>
        <v>0</v>
      </c>
    </row>
    <row r="197" customFormat="false" ht="15" hidden="false" customHeight="false" outlineLevel="0" collapsed="false">
      <c r="A197" s="15" t="n">
        <v>196</v>
      </c>
      <c r="B197" s="15" t="n">
        <f aca="false">INT((A197-1)/12)+1</f>
        <v>17</v>
      </c>
      <c r="C197" s="15" t="n">
        <f aca="false">MIN(Inputs!$C$4+B197-1,99)</f>
        <v>90</v>
      </c>
      <c r="D197" s="55" t="n">
        <f aca="false">Inputs!$C$32</f>
        <v>0.1</v>
      </c>
      <c r="E197" s="15" t="n">
        <f aca="false">R196</f>
        <v>0</v>
      </c>
      <c r="F197" s="56" t="n">
        <f aca="false">Q196</f>
        <v>386414.857576962</v>
      </c>
      <c r="G197" s="56" t="n">
        <f aca="false">IF(AND(MOD(A197-1,12)=0,B197&lt;=Inputs!$C$7,E197=0),Inputs!$C$6,0)</f>
        <v>0</v>
      </c>
      <c r="H197" s="56" t="n">
        <f aca="false">IF(B197=1,G197*Inputs!$C$9,0)</f>
        <v>0</v>
      </c>
      <c r="I197" s="56" t="n">
        <f aca="false">I196+G197</f>
        <v>120000</v>
      </c>
      <c r="J197" s="56" t="n">
        <f aca="false">(F197+G197+H197)*((1+D197)^(1/12)-1)</f>
        <v>3081.32633813354</v>
      </c>
      <c r="K197" s="56" t="n">
        <f aca="false">(F197+G197+H197+J197)*(Inputs!$C$14+IF(B197&lt;=10,Inputs!$C$12,Inputs!$C$13))/12</f>
        <v>194.748091957548</v>
      </c>
      <c r="L197" s="56" t="n">
        <f aca="false">IF(OR(E197=1,A197&lt;=Inputs!$C$15),0,MAX(Inputs!$C$8*I197-(F197+G197+H197+J197-K197),0))</f>
        <v>0</v>
      </c>
      <c r="M197" s="56" t="n">
        <f aca="false">L197*INDEX(Rates!$B$2:$C$101,C197+1,IF(Inputs!$C$5="Male",1,2))/1000/12*Inputs!$C$16</f>
        <v>0</v>
      </c>
      <c r="N197" s="56" t="n">
        <f aca="false">IF($V$1=1,MAX(F197+G197+H197+J197-K197-M197,0)*Inputs!$C$22/12,0)</f>
        <v>0</v>
      </c>
      <c r="O197" s="56" t="n">
        <f aca="false">IF(AND(MOD(A197,12)=0,B197&gt;=Inputs!$C$18),MAX(F197+G197+H197+J197-K197-M197-N197,0)*Inputs!$C$17,0)</f>
        <v>0</v>
      </c>
      <c r="P197" s="56" t="n">
        <f aca="false">F197+G197+H197+J197-K197-M197-N197+O197</f>
        <v>389301.435823138</v>
      </c>
      <c r="Q197" s="56" t="n">
        <f aca="false">IF(OR(E197=1,P197&lt;=0),0,P197)</f>
        <v>389301.435823138</v>
      </c>
      <c r="R197" s="15" t="n">
        <f aca="false">IF(OR(E197=1,AND(P197&lt;=0,I197&gt;0)),1,0)</f>
        <v>0</v>
      </c>
      <c r="S197" s="15" t="n">
        <f aca="false">IF(L197&gt;0,1,0)</f>
        <v>0</v>
      </c>
    </row>
    <row r="198" customFormat="false" ht="15" hidden="false" customHeight="false" outlineLevel="0" collapsed="false">
      <c r="A198" s="15" t="n">
        <v>197</v>
      </c>
      <c r="B198" s="15" t="n">
        <f aca="false">INT((A198-1)/12)+1</f>
        <v>17</v>
      </c>
      <c r="C198" s="15" t="n">
        <f aca="false">MIN(Inputs!$C$4+B198-1,99)</f>
        <v>90</v>
      </c>
      <c r="D198" s="55" t="n">
        <f aca="false">Inputs!$C$32</f>
        <v>0.1</v>
      </c>
      <c r="E198" s="15" t="n">
        <f aca="false">R197</f>
        <v>0</v>
      </c>
      <c r="F198" s="56" t="n">
        <f aca="false">Q197</f>
        <v>389301.435823138</v>
      </c>
      <c r="G198" s="56" t="n">
        <f aca="false">IF(AND(MOD(A198-1,12)=0,B198&lt;=Inputs!$C$7,E198=0),Inputs!$C$6,0)</f>
        <v>0</v>
      </c>
      <c r="H198" s="56" t="n">
        <f aca="false">IF(B198=1,G198*Inputs!$C$9,0)</f>
        <v>0</v>
      </c>
      <c r="I198" s="56" t="n">
        <f aca="false">I197+G198</f>
        <v>120000</v>
      </c>
      <c r="J198" s="56" t="n">
        <f aca="false">(F198+G198+H198)*((1+D198)^(1/12)-1)</f>
        <v>3104.34431842757</v>
      </c>
      <c r="K198" s="56" t="n">
        <f aca="false">(F198+G198+H198+J198)*(Inputs!$C$14+IF(B198&lt;=10,Inputs!$C$12,Inputs!$C$13))/12</f>
        <v>196.202890070783</v>
      </c>
      <c r="L198" s="56" t="n">
        <f aca="false">IF(OR(E198=1,A198&lt;=Inputs!$C$15),0,MAX(Inputs!$C$8*I198-(F198+G198+H198+J198-K198),0))</f>
        <v>0</v>
      </c>
      <c r="M198" s="56" t="n">
        <f aca="false">L198*INDEX(Rates!$B$2:$C$101,C198+1,IF(Inputs!$C$5="Male",1,2))/1000/12*Inputs!$C$16</f>
        <v>0</v>
      </c>
      <c r="N198" s="56" t="n">
        <f aca="false">IF($V$1=1,MAX(F198+G198+H198+J198-K198-M198,0)*Inputs!$C$22/12,0)</f>
        <v>0</v>
      </c>
      <c r="O198" s="56" t="n">
        <f aca="false">IF(AND(MOD(A198,12)=0,B198&gt;=Inputs!$C$18),MAX(F198+G198+H198+J198-K198-M198-N198,0)*Inputs!$C$17,0)</f>
        <v>0</v>
      </c>
      <c r="P198" s="56" t="n">
        <f aca="false">F198+G198+H198+J198-K198-M198-N198+O198</f>
        <v>392209.577251495</v>
      </c>
      <c r="Q198" s="56" t="n">
        <f aca="false">IF(OR(E198=1,P198&lt;=0),0,P198)</f>
        <v>392209.577251495</v>
      </c>
      <c r="R198" s="15" t="n">
        <f aca="false">IF(OR(E198=1,AND(P198&lt;=0,I198&gt;0)),1,0)</f>
        <v>0</v>
      </c>
      <c r="S198" s="15" t="n">
        <f aca="false">IF(L198&gt;0,1,0)</f>
        <v>0</v>
      </c>
    </row>
    <row r="199" customFormat="false" ht="15" hidden="false" customHeight="false" outlineLevel="0" collapsed="false">
      <c r="A199" s="15" t="n">
        <v>198</v>
      </c>
      <c r="B199" s="15" t="n">
        <f aca="false">INT((A199-1)/12)+1</f>
        <v>17</v>
      </c>
      <c r="C199" s="15" t="n">
        <f aca="false">MIN(Inputs!$C$4+B199-1,99)</f>
        <v>90</v>
      </c>
      <c r="D199" s="55" t="n">
        <f aca="false">Inputs!$C$32</f>
        <v>0.1</v>
      </c>
      <c r="E199" s="15" t="n">
        <f aca="false">R198</f>
        <v>0</v>
      </c>
      <c r="F199" s="56" t="n">
        <f aca="false">Q198</f>
        <v>392209.577251495</v>
      </c>
      <c r="G199" s="56" t="n">
        <f aca="false">IF(AND(MOD(A199-1,12)=0,B199&lt;=Inputs!$C$7,E199=0),Inputs!$C$6,0)</f>
        <v>0</v>
      </c>
      <c r="H199" s="56" t="n">
        <f aca="false">IF(B199=1,G199*Inputs!$C$9,0)</f>
        <v>0</v>
      </c>
      <c r="I199" s="56" t="n">
        <f aca="false">I198+G199</f>
        <v>120000</v>
      </c>
      <c r="J199" s="56" t="n">
        <f aca="false">(F199+G199+H199)*((1+D199)^(1/12)-1)</f>
        <v>3127.5342465644</v>
      </c>
      <c r="K199" s="56" t="n">
        <f aca="false">(F199+G199+H199+J199)*(Inputs!$C$14+IF(B199&lt;=10,Inputs!$C$12,Inputs!$C$13))/12</f>
        <v>197.66855574903</v>
      </c>
      <c r="L199" s="56" t="n">
        <f aca="false">IF(OR(E199=1,A199&lt;=Inputs!$C$15),0,MAX(Inputs!$C$8*I199-(F199+G199+H199+J199-K199),0))</f>
        <v>0</v>
      </c>
      <c r="M199" s="56" t="n">
        <f aca="false">L199*INDEX(Rates!$B$2:$C$101,C199+1,IF(Inputs!$C$5="Male",1,2))/1000/12*Inputs!$C$16</f>
        <v>0</v>
      </c>
      <c r="N199" s="56" t="n">
        <f aca="false">IF($V$1=1,MAX(F199+G199+H199+J199-K199-M199,0)*Inputs!$C$22/12,0)</f>
        <v>0</v>
      </c>
      <c r="O199" s="56" t="n">
        <f aca="false">IF(AND(MOD(A199,12)=0,B199&gt;=Inputs!$C$18),MAX(F199+G199+H199+J199-K199-M199-N199,0)*Inputs!$C$17,0)</f>
        <v>0</v>
      </c>
      <c r="P199" s="56" t="n">
        <f aca="false">F199+G199+H199+J199-K199-M199-N199+O199</f>
        <v>395139.44294231</v>
      </c>
      <c r="Q199" s="56" t="n">
        <f aca="false">IF(OR(E199=1,P199&lt;=0),0,P199)</f>
        <v>395139.44294231</v>
      </c>
      <c r="R199" s="15" t="n">
        <f aca="false">IF(OR(E199=1,AND(P199&lt;=0,I199&gt;0)),1,0)</f>
        <v>0</v>
      </c>
      <c r="S199" s="15" t="n">
        <f aca="false">IF(L199&gt;0,1,0)</f>
        <v>0</v>
      </c>
    </row>
    <row r="200" customFormat="false" ht="15" hidden="false" customHeight="false" outlineLevel="0" collapsed="false">
      <c r="A200" s="15" t="n">
        <v>199</v>
      </c>
      <c r="B200" s="15" t="n">
        <f aca="false">INT((A200-1)/12)+1</f>
        <v>17</v>
      </c>
      <c r="C200" s="15" t="n">
        <f aca="false">MIN(Inputs!$C$4+B200-1,99)</f>
        <v>90</v>
      </c>
      <c r="D200" s="55" t="n">
        <f aca="false">Inputs!$C$32</f>
        <v>0.1</v>
      </c>
      <c r="E200" s="15" t="n">
        <f aca="false">R199</f>
        <v>0</v>
      </c>
      <c r="F200" s="56" t="n">
        <f aca="false">Q199</f>
        <v>395139.44294231</v>
      </c>
      <c r="G200" s="56" t="n">
        <f aca="false">IF(AND(MOD(A200-1,12)=0,B200&lt;=Inputs!$C$7,E200=0),Inputs!$C$6,0)</f>
        <v>0</v>
      </c>
      <c r="H200" s="56" t="n">
        <f aca="false">IF(B200=1,G200*Inputs!$C$9,0)</f>
        <v>0</v>
      </c>
      <c r="I200" s="56" t="n">
        <f aca="false">I199+G200</f>
        <v>120000</v>
      </c>
      <c r="J200" s="56" t="n">
        <f aca="false">(F200+G200+H200)*((1+D200)^(1/12)-1)</f>
        <v>3150.89740702079</v>
      </c>
      <c r="K200" s="56" t="n">
        <f aca="false">(F200+G200+H200+J200)*(Inputs!$C$14+IF(B200&lt;=10,Inputs!$C$12,Inputs!$C$13))/12</f>
        <v>199.145170174666</v>
      </c>
      <c r="L200" s="56" t="n">
        <f aca="false">IF(OR(E200=1,A200&lt;=Inputs!$C$15),0,MAX(Inputs!$C$8*I200-(F200+G200+H200+J200-K200),0))</f>
        <v>0</v>
      </c>
      <c r="M200" s="56" t="n">
        <f aca="false">L200*INDEX(Rates!$B$2:$C$101,C200+1,IF(Inputs!$C$5="Male",1,2))/1000/12*Inputs!$C$16</f>
        <v>0</v>
      </c>
      <c r="N200" s="56" t="n">
        <f aca="false">IF($V$1=1,MAX(F200+G200+H200+J200-K200-M200,0)*Inputs!$C$22/12,0)</f>
        <v>0</v>
      </c>
      <c r="O200" s="56" t="n">
        <f aca="false">IF(AND(MOD(A200,12)=0,B200&gt;=Inputs!$C$18),MAX(F200+G200+H200+J200-K200-M200-N200,0)*Inputs!$C$17,0)</f>
        <v>0</v>
      </c>
      <c r="P200" s="56" t="n">
        <f aca="false">F200+G200+H200+J200-K200-M200-N200+O200</f>
        <v>398091.195179156</v>
      </c>
      <c r="Q200" s="56" t="n">
        <f aca="false">IF(OR(E200=1,P200&lt;=0),0,P200)</f>
        <v>398091.195179156</v>
      </c>
      <c r="R200" s="15" t="n">
        <f aca="false">IF(OR(E200=1,AND(P200&lt;=0,I200&gt;0)),1,0)</f>
        <v>0</v>
      </c>
      <c r="S200" s="15" t="n">
        <f aca="false">IF(L200&gt;0,1,0)</f>
        <v>0</v>
      </c>
    </row>
    <row r="201" customFormat="false" ht="15" hidden="false" customHeight="false" outlineLevel="0" collapsed="false">
      <c r="A201" s="15" t="n">
        <v>200</v>
      </c>
      <c r="B201" s="15" t="n">
        <f aca="false">INT((A201-1)/12)+1</f>
        <v>17</v>
      </c>
      <c r="C201" s="15" t="n">
        <f aca="false">MIN(Inputs!$C$4+B201-1,99)</f>
        <v>90</v>
      </c>
      <c r="D201" s="55" t="n">
        <f aca="false">Inputs!$C$32</f>
        <v>0.1</v>
      </c>
      <c r="E201" s="15" t="n">
        <f aca="false">R200</f>
        <v>0</v>
      </c>
      <c r="F201" s="56" t="n">
        <f aca="false">Q200</f>
        <v>398091.195179156</v>
      </c>
      <c r="G201" s="56" t="n">
        <f aca="false">IF(AND(MOD(A201-1,12)=0,B201&lt;=Inputs!$C$7,E201=0),Inputs!$C$6,0)</f>
        <v>0</v>
      </c>
      <c r="H201" s="56" t="n">
        <f aca="false">IF(B201=1,G201*Inputs!$C$9,0)</f>
        <v>0</v>
      </c>
      <c r="I201" s="56" t="n">
        <f aca="false">I200+G201</f>
        <v>120000</v>
      </c>
      <c r="J201" s="56" t="n">
        <f aca="false">(F201+G201+H201)*((1+D201)^(1/12)-1)</f>
        <v>3174.43509386873</v>
      </c>
      <c r="K201" s="56" t="n">
        <f aca="false">(F201+G201+H201+J201)*(Inputs!$C$14+IF(B201&lt;=10,Inputs!$C$12,Inputs!$C$13))/12</f>
        <v>200.632815136513</v>
      </c>
      <c r="L201" s="56" t="n">
        <f aca="false">IF(OR(E201=1,A201&lt;=Inputs!$C$15),0,MAX(Inputs!$C$8*I201-(F201+G201+H201+J201-K201),0))</f>
        <v>0</v>
      </c>
      <c r="M201" s="56" t="n">
        <f aca="false">L201*INDEX(Rates!$B$2:$C$101,C201+1,IF(Inputs!$C$5="Male",1,2))/1000/12*Inputs!$C$16</f>
        <v>0</v>
      </c>
      <c r="N201" s="56" t="n">
        <f aca="false">IF($V$1=1,MAX(F201+G201+H201+J201-K201-M201,0)*Inputs!$C$22/12,0)</f>
        <v>0</v>
      </c>
      <c r="O201" s="56" t="n">
        <f aca="false">IF(AND(MOD(A201,12)=0,B201&gt;=Inputs!$C$18),MAX(F201+G201+H201+J201-K201-M201-N201,0)*Inputs!$C$17,0)</f>
        <v>0</v>
      </c>
      <c r="P201" s="56" t="n">
        <f aca="false">F201+G201+H201+J201-K201-M201-N201+O201</f>
        <v>401064.997457889</v>
      </c>
      <c r="Q201" s="56" t="n">
        <f aca="false">IF(OR(E201=1,P201&lt;=0),0,P201)</f>
        <v>401064.997457889</v>
      </c>
      <c r="R201" s="15" t="n">
        <f aca="false">IF(OR(E201=1,AND(P201&lt;=0,I201&gt;0)),1,0)</f>
        <v>0</v>
      </c>
      <c r="S201" s="15" t="n">
        <f aca="false">IF(L201&gt;0,1,0)</f>
        <v>0</v>
      </c>
    </row>
    <row r="202" customFormat="false" ht="15" hidden="false" customHeight="false" outlineLevel="0" collapsed="false">
      <c r="A202" s="15" t="n">
        <v>201</v>
      </c>
      <c r="B202" s="15" t="n">
        <f aca="false">INT((A202-1)/12)+1</f>
        <v>17</v>
      </c>
      <c r="C202" s="15" t="n">
        <f aca="false">MIN(Inputs!$C$4+B202-1,99)</f>
        <v>90</v>
      </c>
      <c r="D202" s="55" t="n">
        <f aca="false">Inputs!$C$32</f>
        <v>0.1</v>
      </c>
      <c r="E202" s="15" t="n">
        <f aca="false">R201</f>
        <v>0</v>
      </c>
      <c r="F202" s="56" t="n">
        <f aca="false">Q201</f>
        <v>401064.997457889</v>
      </c>
      <c r="G202" s="56" t="n">
        <f aca="false">IF(AND(MOD(A202-1,12)=0,B202&lt;=Inputs!$C$7,E202=0),Inputs!$C$6,0)</f>
        <v>0</v>
      </c>
      <c r="H202" s="56" t="n">
        <f aca="false">IF(B202=1,G202*Inputs!$C$9,0)</f>
        <v>0</v>
      </c>
      <c r="I202" s="56" t="n">
        <f aca="false">I201+G202</f>
        <v>120000</v>
      </c>
      <c r="J202" s="56" t="n">
        <f aca="false">(F202+G202+H202)*((1+D202)^(1/12)-1)</f>
        <v>3198.14861084714</v>
      </c>
      <c r="K202" s="56" t="n">
        <f aca="false">(F202+G202+H202+J202)*(Inputs!$C$14+IF(B202&lt;=10,Inputs!$C$12,Inputs!$C$13))/12</f>
        <v>202.131573034368</v>
      </c>
      <c r="L202" s="56" t="n">
        <f aca="false">IF(OR(E202=1,A202&lt;=Inputs!$C$15),0,MAX(Inputs!$C$8*I202-(F202+G202+H202+J202-K202),0))</f>
        <v>0</v>
      </c>
      <c r="M202" s="56" t="n">
        <f aca="false">L202*INDEX(Rates!$B$2:$C$101,C202+1,IF(Inputs!$C$5="Male",1,2))/1000/12*Inputs!$C$16</f>
        <v>0</v>
      </c>
      <c r="N202" s="56" t="n">
        <f aca="false">IF($V$1=1,MAX(F202+G202+H202+J202-K202-M202,0)*Inputs!$C$22/12,0)</f>
        <v>0</v>
      </c>
      <c r="O202" s="56" t="n">
        <f aca="false">IF(AND(MOD(A202,12)=0,B202&gt;=Inputs!$C$18),MAX(F202+G202+H202+J202-K202-M202-N202,0)*Inputs!$C$17,0)</f>
        <v>0</v>
      </c>
      <c r="P202" s="56" t="n">
        <f aca="false">F202+G202+H202+J202-K202-M202-N202+O202</f>
        <v>404061.014495701</v>
      </c>
      <c r="Q202" s="56" t="n">
        <f aca="false">IF(OR(E202=1,P202&lt;=0),0,P202)</f>
        <v>404061.014495701</v>
      </c>
      <c r="R202" s="15" t="n">
        <f aca="false">IF(OR(E202=1,AND(P202&lt;=0,I202&gt;0)),1,0)</f>
        <v>0</v>
      </c>
      <c r="S202" s="15" t="n">
        <f aca="false">IF(L202&gt;0,1,0)</f>
        <v>0</v>
      </c>
    </row>
    <row r="203" customFormat="false" ht="15" hidden="false" customHeight="false" outlineLevel="0" collapsed="false">
      <c r="A203" s="15" t="n">
        <v>202</v>
      </c>
      <c r="B203" s="15" t="n">
        <f aca="false">INT((A203-1)/12)+1</f>
        <v>17</v>
      </c>
      <c r="C203" s="15" t="n">
        <f aca="false">MIN(Inputs!$C$4+B203-1,99)</f>
        <v>90</v>
      </c>
      <c r="D203" s="55" t="n">
        <f aca="false">Inputs!$C$32</f>
        <v>0.1</v>
      </c>
      <c r="E203" s="15" t="n">
        <f aca="false">R202</f>
        <v>0</v>
      </c>
      <c r="F203" s="56" t="n">
        <f aca="false">Q202</f>
        <v>404061.014495701</v>
      </c>
      <c r="G203" s="56" t="n">
        <f aca="false">IF(AND(MOD(A203-1,12)=0,B203&lt;=Inputs!$C$7,E203=0),Inputs!$C$6,0)</f>
        <v>0</v>
      </c>
      <c r="H203" s="56" t="n">
        <f aca="false">IF(B203=1,G203*Inputs!$C$9,0)</f>
        <v>0</v>
      </c>
      <c r="I203" s="56" t="n">
        <f aca="false">I202+G203</f>
        <v>120000</v>
      </c>
      <c r="J203" s="56" t="n">
        <f aca="false">(F203+G203+H203)*((1+D203)^(1/12)-1)</f>
        <v>3222.03927143404</v>
      </c>
      <c r="K203" s="56" t="n">
        <f aca="false">(F203+G203+H203+J203)*(Inputs!$C$14+IF(B203&lt;=10,Inputs!$C$12,Inputs!$C$13))/12</f>
        <v>203.641526883568</v>
      </c>
      <c r="L203" s="56" t="n">
        <f aca="false">IF(OR(E203=1,A203&lt;=Inputs!$C$15),0,MAX(Inputs!$C$8*I203-(F203+G203+H203+J203-K203),0))</f>
        <v>0</v>
      </c>
      <c r="M203" s="56" t="n">
        <f aca="false">L203*INDEX(Rates!$B$2:$C$101,C203+1,IF(Inputs!$C$5="Male",1,2))/1000/12*Inputs!$C$16</f>
        <v>0</v>
      </c>
      <c r="N203" s="56" t="n">
        <f aca="false">IF($V$1=1,MAX(F203+G203+H203+J203-K203-M203,0)*Inputs!$C$22/12,0)</f>
        <v>0</v>
      </c>
      <c r="O203" s="56" t="n">
        <f aca="false">IF(AND(MOD(A203,12)=0,B203&gt;=Inputs!$C$18),MAX(F203+G203+H203+J203-K203-M203-N203,0)*Inputs!$C$17,0)</f>
        <v>0</v>
      </c>
      <c r="P203" s="56" t="n">
        <f aca="false">F203+G203+H203+J203-K203-M203-N203+O203</f>
        <v>407079.412240252</v>
      </c>
      <c r="Q203" s="56" t="n">
        <f aca="false">IF(OR(E203=1,P203&lt;=0),0,P203)</f>
        <v>407079.412240252</v>
      </c>
      <c r="R203" s="15" t="n">
        <f aca="false">IF(OR(E203=1,AND(P203&lt;=0,I203&gt;0)),1,0)</f>
        <v>0</v>
      </c>
      <c r="S203" s="15" t="n">
        <f aca="false">IF(L203&gt;0,1,0)</f>
        <v>0</v>
      </c>
    </row>
    <row r="204" customFormat="false" ht="15" hidden="false" customHeight="false" outlineLevel="0" collapsed="false">
      <c r="A204" s="15" t="n">
        <v>203</v>
      </c>
      <c r="B204" s="15" t="n">
        <f aca="false">INT((A204-1)/12)+1</f>
        <v>17</v>
      </c>
      <c r="C204" s="15" t="n">
        <f aca="false">MIN(Inputs!$C$4+B204-1,99)</f>
        <v>90</v>
      </c>
      <c r="D204" s="55" t="n">
        <f aca="false">Inputs!$C$32</f>
        <v>0.1</v>
      </c>
      <c r="E204" s="15" t="n">
        <f aca="false">R203</f>
        <v>0</v>
      </c>
      <c r="F204" s="56" t="n">
        <f aca="false">Q203</f>
        <v>407079.412240252</v>
      </c>
      <c r="G204" s="56" t="n">
        <f aca="false">IF(AND(MOD(A204-1,12)=0,B204&lt;=Inputs!$C$7,E204=0),Inputs!$C$6,0)</f>
        <v>0</v>
      </c>
      <c r="H204" s="56" t="n">
        <f aca="false">IF(B204=1,G204*Inputs!$C$9,0)</f>
        <v>0</v>
      </c>
      <c r="I204" s="56" t="n">
        <f aca="false">I203+G204</f>
        <v>120000</v>
      </c>
      <c r="J204" s="56" t="n">
        <f aca="false">(F204+G204+H204)*((1+D204)^(1/12)-1)</f>
        <v>3246.10839891937</v>
      </c>
      <c r="K204" s="56" t="n">
        <f aca="false">(F204+G204+H204+J204)*(Inputs!$C$14+IF(B204&lt;=10,Inputs!$C$12,Inputs!$C$13))/12</f>
        <v>205.162760319586</v>
      </c>
      <c r="L204" s="56" t="n">
        <f aca="false">IF(OR(E204=1,A204&lt;=Inputs!$C$15),0,MAX(Inputs!$C$8*I204-(F204+G204+H204+J204-K204),0))</f>
        <v>0</v>
      </c>
      <c r="M204" s="56" t="n">
        <f aca="false">L204*INDEX(Rates!$B$2:$C$101,C204+1,IF(Inputs!$C$5="Male",1,2))/1000/12*Inputs!$C$16</f>
        <v>0</v>
      </c>
      <c r="N204" s="56" t="n">
        <f aca="false">IF($V$1=1,MAX(F204+G204+H204+J204-K204-M204,0)*Inputs!$C$22/12,0)</f>
        <v>0</v>
      </c>
      <c r="O204" s="56" t="n">
        <f aca="false">IF(AND(MOD(A204,12)=0,B204&gt;=Inputs!$C$18),MAX(F204+G204+H204+J204-K204-M204-N204,0)*Inputs!$C$17,0)</f>
        <v>0</v>
      </c>
      <c r="P204" s="56" t="n">
        <f aca="false">F204+G204+H204+J204-K204-M204-N204+O204</f>
        <v>410120.357878852</v>
      </c>
      <c r="Q204" s="56" t="n">
        <f aca="false">IF(OR(E204=1,P204&lt;=0),0,P204)</f>
        <v>410120.357878852</v>
      </c>
      <c r="R204" s="15" t="n">
        <f aca="false">IF(OR(E204=1,AND(P204&lt;=0,I204&gt;0)),1,0)</f>
        <v>0</v>
      </c>
      <c r="S204" s="15" t="n">
        <f aca="false">IF(L204&gt;0,1,0)</f>
        <v>0</v>
      </c>
    </row>
    <row r="205" customFormat="false" ht="15" hidden="false" customHeight="false" outlineLevel="0" collapsed="false">
      <c r="A205" s="15" t="n">
        <v>204</v>
      </c>
      <c r="B205" s="15" t="n">
        <f aca="false">INT((A205-1)/12)+1</f>
        <v>17</v>
      </c>
      <c r="C205" s="15" t="n">
        <f aca="false">MIN(Inputs!$C$4+B205-1,99)</f>
        <v>90</v>
      </c>
      <c r="D205" s="55" t="n">
        <f aca="false">Inputs!$C$32</f>
        <v>0.1</v>
      </c>
      <c r="E205" s="15" t="n">
        <f aca="false">R204</f>
        <v>0</v>
      </c>
      <c r="F205" s="56" t="n">
        <f aca="false">Q204</f>
        <v>410120.357878852</v>
      </c>
      <c r="G205" s="56" t="n">
        <f aca="false">IF(AND(MOD(A205-1,12)=0,B205&lt;=Inputs!$C$7,E205=0),Inputs!$C$6,0)</f>
        <v>0</v>
      </c>
      <c r="H205" s="56" t="n">
        <f aca="false">IF(B205=1,G205*Inputs!$C$9,0)</f>
        <v>0</v>
      </c>
      <c r="I205" s="56" t="n">
        <f aca="false">I204+G205</f>
        <v>120000</v>
      </c>
      <c r="J205" s="56" t="n">
        <f aca="false">(F205+G205+H205)*((1+D205)^(1/12)-1)</f>
        <v>3270.35732647823</v>
      </c>
      <c r="K205" s="56" t="n">
        <f aca="false">(F205+G205+H205+J205)*(Inputs!$C$14+IF(B205&lt;=10,Inputs!$C$12,Inputs!$C$13))/12</f>
        <v>206.695357602665</v>
      </c>
      <c r="L205" s="56" t="n">
        <f aca="false">IF(OR(E205=1,A205&lt;=Inputs!$C$15),0,MAX(Inputs!$C$8*I205-(F205+G205+H205+J205-K205),0))</f>
        <v>0</v>
      </c>
      <c r="M205" s="56" t="n">
        <f aca="false">L205*INDEX(Rates!$B$2:$C$101,C205+1,IF(Inputs!$C$5="Male",1,2))/1000/12*Inputs!$C$16</f>
        <v>0</v>
      </c>
      <c r="N205" s="56" t="n">
        <f aca="false">IF($V$1=1,MAX(F205+G205+H205+J205-K205-M205,0)*Inputs!$C$22/12,0)</f>
        <v>0</v>
      </c>
      <c r="O205" s="56" t="n">
        <f aca="false">IF(AND(MOD(A205,12)=0,B205&gt;=Inputs!$C$18),MAX(F205+G205+H205+J205-K205-M205-N205,0)*Inputs!$C$17,0)</f>
        <v>2065.92009923864</v>
      </c>
      <c r="P205" s="56" t="n">
        <f aca="false">F205+G205+H205+J205-K205-M205-N205+O205</f>
        <v>415249.939946966</v>
      </c>
      <c r="Q205" s="56" t="n">
        <f aca="false">IF(OR(E205=1,P205&lt;=0),0,P205)</f>
        <v>415249.939946966</v>
      </c>
      <c r="R205" s="15" t="n">
        <f aca="false">IF(OR(E205=1,AND(P205&lt;=0,I205&gt;0)),1,0)</f>
        <v>0</v>
      </c>
      <c r="S205" s="15" t="n">
        <f aca="false">IF(L205&gt;0,1,0)</f>
        <v>0</v>
      </c>
    </row>
    <row r="206" customFormat="false" ht="15" hidden="false" customHeight="false" outlineLevel="0" collapsed="false">
      <c r="A206" s="15" t="n">
        <v>205</v>
      </c>
      <c r="B206" s="15" t="n">
        <f aca="false">INT((A206-1)/12)+1</f>
        <v>18</v>
      </c>
      <c r="C206" s="15" t="n">
        <f aca="false">MIN(Inputs!$C$4+B206-1,99)</f>
        <v>91</v>
      </c>
      <c r="D206" s="55" t="n">
        <f aca="false">Inputs!$C$32</f>
        <v>0.1</v>
      </c>
      <c r="E206" s="15" t="n">
        <f aca="false">R205</f>
        <v>0</v>
      </c>
      <c r="F206" s="56" t="n">
        <f aca="false">Q205</f>
        <v>415249.939946966</v>
      </c>
      <c r="G206" s="56" t="n">
        <f aca="false">IF(AND(MOD(A206-1,12)=0,B206&lt;=Inputs!$C$7,E206=0),Inputs!$C$6,0)</f>
        <v>0</v>
      </c>
      <c r="H206" s="56" t="n">
        <f aca="false">IF(B206=1,G206*Inputs!$C$9,0)</f>
        <v>0</v>
      </c>
      <c r="I206" s="56" t="n">
        <f aca="false">I205+G206</f>
        <v>120000</v>
      </c>
      <c r="J206" s="56" t="n">
        <f aca="false">(F206+G206+H206)*((1+D206)^(1/12)-1)</f>
        <v>3311.26133423096</v>
      </c>
      <c r="K206" s="56" t="n">
        <f aca="false">(F206+G206+H206+J206)*(Inputs!$C$14+IF(B206&lt;=10,Inputs!$C$12,Inputs!$C$13))/12</f>
        <v>209.280600640598</v>
      </c>
      <c r="L206" s="56" t="n">
        <f aca="false">IF(OR(E206=1,A206&lt;=Inputs!$C$15),0,MAX(Inputs!$C$8*I206-(F206+G206+H206+J206-K206),0))</f>
        <v>0</v>
      </c>
      <c r="M206" s="56" t="n">
        <f aca="false">L206*INDEX(Rates!$B$2:$C$101,C206+1,IF(Inputs!$C$5="Male",1,2))/1000/12*Inputs!$C$16</f>
        <v>0</v>
      </c>
      <c r="N206" s="56" t="n">
        <f aca="false">IF($V$1=1,MAX(F206+G206+H206+J206-K206-M206,0)*Inputs!$C$22/12,0)</f>
        <v>0</v>
      </c>
      <c r="O206" s="56" t="n">
        <f aca="false">IF(AND(MOD(A206,12)=0,B206&gt;=Inputs!$C$18),MAX(F206+G206+H206+J206-K206-M206-N206,0)*Inputs!$C$17,0)</f>
        <v>0</v>
      </c>
      <c r="P206" s="56" t="n">
        <f aca="false">F206+G206+H206+J206-K206-M206-N206+O206</f>
        <v>418351.920680556</v>
      </c>
      <c r="Q206" s="56" t="n">
        <f aca="false">IF(OR(E206=1,P206&lt;=0),0,P206)</f>
        <v>418351.920680556</v>
      </c>
      <c r="R206" s="15" t="n">
        <f aca="false">IF(OR(E206=1,AND(P206&lt;=0,I206&gt;0)),1,0)</f>
        <v>0</v>
      </c>
      <c r="S206" s="15" t="n">
        <f aca="false">IF(L206&gt;0,1,0)</f>
        <v>0</v>
      </c>
    </row>
    <row r="207" customFormat="false" ht="15" hidden="false" customHeight="false" outlineLevel="0" collapsed="false">
      <c r="A207" s="15" t="n">
        <v>206</v>
      </c>
      <c r="B207" s="15" t="n">
        <f aca="false">INT((A207-1)/12)+1</f>
        <v>18</v>
      </c>
      <c r="C207" s="15" t="n">
        <f aca="false">MIN(Inputs!$C$4+B207-1,99)</f>
        <v>91</v>
      </c>
      <c r="D207" s="55" t="n">
        <f aca="false">Inputs!$C$32</f>
        <v>0.1</v>
      </c>
      <c r="E207" s="15" t="n">
        <f aca="false">R206</f>
        <v>0</v>
      </c>
      <c r="F207" s="56" t="n">
        <f aca="false">Q206</f>
        <v>418351.920680556</v>
      </c>
      <c r="G207" s="56" t="n">
        <f aca="false">IF(AND(MOD(A207-1,12)=0,B207&lt;=Inputs!$C$7,E207=0),Inputs!$C$6,0)</f>
        <v>0</v>
      </c>
      <c r="H207" s="56" t="n">
        <f aca="false">IF(B207=1,G207*Inputs!$C$9,0)</f>
        <v>0</v>
      </c>
      <c r="I207" s="56" t="n">
        <f aca="false">I206+G207</f>
        <v>120000</v>
      </c>
      <c r="J207" s="56" t="n">
        <f aca="false">(F207+G207+H207)*((1+D207)^(1/12)-1)</f>
        <v>3335.99696420836</v>
      </c>
      <c r="K207" s="56" t="n">
        <f aca="false">(F207+G207+H207+J207)*(Inputs!$C$14+IF(B207&lt;=10,Inputs!$C$12,Inputs!$C$13))/12</f>
        <v>210.843958822382</v>
      </c>
      <c r="L207" s="56" t="n">
        <f aca="false">IF(OR(E207=1,A207&lt;=Inputs!$C$15),0,MAX(Inputs!$C$8*I207-(F207+G207+H207+J207-K207),0))</f>
        <v>0</v>
      </c>
      <c r="M207" s="56" t="n">
        <f aca="false">L207*INDEX(Rates!$B$2:$C$101,C207+1,IF(Inputs!$C$5="Male",1,2))/1000/12*Inputs!$C$16</f>
        <v>0</v>
      </c>
      <c r="N207" s="56" t="n">
        <f aca="false">IF($V$1=1,MAX(F207+G207+H207+J207-K207-M207,0)*Inputs!$C$22/12,0)</f>
        <v>0</v>
      </c>
      <c r="O207" s="56" t="n">
        <f aca="false">IF(AND(MOD(A207,12)=0,B207&gt;=Inputs!$C$18),MAX(F207+G207+H207+J207-K207-M207-N207,0)*Inputs!$C$17,0)</f>
        <v>0</v>
      </c>
      <c r="P207" s="56" t="n">
        <f aca="false">F207+G207+H207+J207-K207-M207-N207+O207</f>
        <v>421477.073685942</v>
      </c>
      <c r="Q207" s="56" t="n">
        <f aca="false">IF(OR(E207=1,P207&lt;=0),0,P207)</f>
        <v>421477.073685942</v>
      </c>
      <c r="R207" s="15" t="n">
        <f aca="false">IF(OR(E207=1,AND(P207&lt;=0,I207&gt;0)),1,0)</f>
        <v>0</v>
      </c>
      <c r="S207" s="15" t="n">
        <f aca="false">IF(L207&gt;0,1,0)</f>
        <v>0</v>
      </c>
    </row>
    <row r="208" customFormat="false" ht="15" hidden="false" customHeight="false" outlineLevel="0" collapsed="false">
      <c r="A208" s="15" t="n">
        <v>207</v>
      </c>
      <c r="B208" s="15" t="n">
        <f aca="false">INT((A208-1)/12)+1</f>
        <v>18</v>
      </c>
      <c r="C208" s="15" t="n">
        <f aca="false">MIN(Inputs!$C$4+B208-1,99)</f>
        <v>91</v>
      </c>
      <c r="D208" s="55" t="n">
        <f aca="false">Inputs!$C$32</f>
        <v>0.1</v>
      </c>
      <c r="E208" s="15" t="n">
        <f aca="false">R207</f>
        <v>0</v>
      </c>
      <c r="F208" s="56" t="n">
        <f aca="false">Q207</f>
        <v>421477.073685942</v>
      </c>
      <c r="G208" s="56" t="n">
        <f aca="false">IF(AND(MOD(A208-1,12)=0,B208&lt;=Inputs!$C$7,E208=0),Inputs!$C$6,0)</f>
        <v>0</v>
      </c>
      <c r="H208" s="56" t="n">
        <f aca="false">IF(B208=1,G208*Inputs!$C$9,0)</f>
        <v>0</v>
      </c>
      <c r="I208" s="56" t="n">
        <f aca="false">I207+G208</f>
        <v>120000</v>
      </c>
      <c r="J208" s="56" t="n">
        <f aca="false">(F208+G208+H208)*((1+D208)^(1/12)-1)</f>
        <v>3360.91737313512</v>
      </c>
      <c r="K208" s="56" t="n">
        <f aca="false">(F208+G208+H208+J208)*(Inputs!$C$14+IF(B208&lt;=10,Inputs!$C$12,Inputs!$C$13))/12</f>
        <v>212.418995529539</v>
      </c>
      <c r="L208" s="56" t="n">
        <f aca="false">IF(OR(E208=1,A208&lt;=Inputs!$C$15),0,MAX(Inputs!$C$8*I208-(F208+G208+H208+J208-K208),0))</f>
        <v>0</v>
      </c>
      <c r="M208" s="56" t="n">
        <f aca="false">L208*INDEX(Rates!$B$2:$C$101,C208+1,IF(Inputs!$C$5="Male",1,2))/1000/12*Inputs!$C$16</f>
        <v>0</v>
      </c>
      <c r="N208" s="56" t="n">
        <f aca="false">IF($V$1=1,MAX(F208+G208+H208+J208-K208-M208,0)*Inputs!$C$22/12,0)</f>
        <v>0</v>
      </c>
      <c r="O208" s="56" t="n">
        <f aca="false">IF(AND(MOD(A208,12)=0,B208&gt;=Inputs!$C$18),MAX(F208+G208+H208+J208-K208-M208-N208,0)*Inputs!$C$17,0)</f>
        <v>0</v>
      </c>
      <c r="P208" s="56" t="n">
        <f aca="false">F208+G208+H208+J208-K208-M208-N208+O208</f>
        <v>424625.572063548</v>
      </c>
      <c r="Q208" s="56" t="n">
        <f aca="false">IF(OR(E208=1,P208&lt;=0),0,P208)</f>
        <v>424625.572063548</v>
      </c>
      <c r="R208" s="15" t="n">
        <f aca="false">IF(OR(E208=1,AND(P208&lt;=0,I208&gt;0)),1,0)</f>
        <v>0</v>
      </c>
      <c r="S208" s="15" t="n">
        <f aca="false">IF(L208&gt;0,1,0)</f>
        <v>0</v>
      </c>
    </row>
    <row r="209" customFormat="false" ht="15" hidden="false" customHeight="false" outlineLevel="0" collapsed="false">
      <c r="A209" s="15" t="n">
        <v>208</v>
      </c>
      <c r="B209" s="15" t="n">
        <f aca="false">INT((A209-1)/12)+1</f>
        <v>18</v>
      </c>
      <c r="C209" s="15" t="n">
        <f aca="false">MIN(Inputs!$C$4+B209-1,99)</f>
        <v>91</v>
      </c>
      <c r="D209" s="55" t="n">
        <f aca="false">Inputs!$C$32</f>
        <v>0.1</v>
      </c>
      <c r="E209" s="15" t="n">
        <f aca="false">R208</f>
        <v>0</v>
      </c>
      <c r="F209" s="56" t="n">
        <f aca="false">Q208</f>
        <v>424625.572063548</v>
      </c>
      <c r="G209" s="56" t="n">
        <f aca="false">IF(AND(MOD(A209-1,12)=0,B209&lt;=Inputs!$C$7,E209=0),Inputs!$C$6,0)</f>
        <v>0</v>
      </c>
      <c r="H209" s="56" t="n">
        <f aca="false">IF(B209=1,G209*Inputs!$C$9,0)</f>
        <v>0</v>
      </c>
      <c r="I209" s="56" t="n">
        <f aca="false">I208+G209</f>
        <v>120000</v>
      </c>
      <c r="J209" s="56" t="n">
        <f aca="false">(F209+G209+H209)*((1+D209)^(1/12)-1)</f>
        <v>3386.02394133833</v>
      </c>
      <c r="K209" s="56" t="n">
        <f aca="false">(F209+G209+H209+J209)*(Inputs!$C$14+IF(B209&lt;=10,Inputs!$C$12,Inputs!$C$13))/12</f>
        <v>214.005798002443</v>
      </c>
      <c r="L209" s="56" t="n">
        <f aca="false">IF(OR(E209=1,A209&lt;=Inputs!$C$15),0,MAX(Inputs!$C$8*I209-(F209+G209+H209+J209-K209),0))</f>
        <v>0</v>
      </c>
      <c r="M209" s="56" t="n">
        <f aca="false">L209*INDEX(Rates!$B$2:$C$101,C209+1,IF(Inputs!$C$5="Male",1,2))/1000/12*Inputs!$C$16</f>
        <v>0</v>
      </c>
      <c r="N209" s="56" t="n">
        <f aca="false">IF($V$1=1,MAX(F209+G209+H209+J209-K209-M209,0)*Inputs!$C$22/12,0)</f>
        <v>0</v>
      </c>
      <c r="O209" s="56" t="n">
        <f aca="false">IF(AND(MOD(A209,12)=0,B209&gt;=Inputs!$C$18),MAX(F209+G209+H209+J209-K209-M209-N209,0)*Inputs!$C$17,0)</f>
        <v>0</v>
      </c>
      <c r="P209" s="56" t="n">
        <f aca="false">F209+G209+H209+J209-K209-M209-N209+O209</f>
        <v>427797.590206884</v>
      </c>
      <c r="Q209" s="56" t="n">
        <f aca="false">IF(OR(E209=1,P209&lt;=0),0,P209)</f>
        <v>427797.590206884</v>
      </c>
      <c r="R209" s="15" t="n">
        <f aca="false">IF(OR(E209=1,AND(P209&lt;=0,I209&gt;0)),1,0)</f>
        <v>0</v>
      </c>
      <c r="S209" s="15" t="n">
        <f aca="false">IF(L209&gt;0,1,0)</f>
        <v>0</v>
      </c>
    </row>
    <row r="210" customFormat="false" ht="15" hidden="false" customHeight="false" outlineLevel="0" collapsed="false">
      <c r="A210" s="15" t="n">
        <v>209</v>
      </c>
      <c r="B210" s="15" t="n">
        <f aca="false">INT((A210-1)/12)+1</f>
        <v>18</v>
      </c>
      <c r="C210" s="15" t="n">
        <f aca="false">MIN(Inputs!$C$4+B210-1,99)</f>
        <v>91</v>
      </c>
      <c r="D210" s="55" t="n">
        <f aca="false">Inputs!$C$32</f>
        <v>0.1</v>
      </c>
      <c r="E210" s="15" t="n">
        <f aca="false">R209</f>
        <v>0</v>
      </c>
      <c r="F210" s="56" t="n">
        <f aca="false">Q209</f>
        <v>427797.590206884</v>
      </c>
      <c r="G210" s="56" t="n">
        <f aca="false">IF(AND(MOD(A210-1,12)=0,B210&lt;=Inputs!$C$7,E210=0),Inputs!$C$6,0)</f>
        <v>0</v>
      </c>
      <c r="H210" s="56" t="n">
        <f aca="false">IF(B210=1,G210*Inputs!$C$9,0)</f>
        <v>0</v>
      </c>
      <c r="I210" s="56" t="n">
        <f aca="false">I209+G210</f>
        <v>120000</v>
      </c>
      <c r="J210" s="56" t="n">
        <f aca="false">(F210+G210+H210)*((1+D210)^(1/12)-1)</f>
        <v>3411.31805945632</v>
      </c>
      <c r="K210" s="56" t="n">
        <f aca="false">(F210+G210+H210+J210)*(Inputs!$C$14+IF(B210&lt;=10,Inputs!$C$12,Inputs!$C$13))/12</f>
        <v>215.60445413317</v>
      </c>
      <c r="L210" s="56" t="n">
        <f aca="false">IF(OR(E210=1,A210&lt;=Inputs!$C$15),0,MAX(Inputs!$C$8*I210-(F210+G210+H210+J210-K210),0))</f>
        <v>0</v>
      </c>
      <c r="M210" s="56" t="n">
        <f aca="false">L210*INDEX(Rates!$B$2:$C$101,C210+1,IF(Inputs!$C$5="Male",1,2))/1000/12*Inputs!$C$16</f>
        <v>0</v>
      </c>
      <c r="N210" s="56" t="n">
        <f aca="false">IF($V$1=1,MAX(F210+G210+H210+J210-K210-M210,0)*Inputs!$C$22/12,0)</f>
        <v>0</v>
      </c>
      <c r="O210" s="56" t="n">
        <f aca="false">IF(AND(MOD(A210,12)=0,B210&gt;=Inputs!$C$18),MAX(F210+G210+H210+J210-K210-M210-N210,0)*Inputs!$C$17,0)</f>
        <v>0</v>
      </c>
      <c r="P210" s="56" t="n">
        <f aca="false">F210+G210+H210+J210-K210-M210-N210+O210</f>
        <v>430993.303812207</v>
      </c>
      <c r="Q210" s="56" t="n">
        <f aca="false">IF(OR(E210=1,P210&lt;=0),0,P210)</f>
        <v>430993.303812207</v>
      </c>
      <c r="R210" s="15" t="n">
        <f aca="false">IF(OR(E210=1,AND(P210&lt;=0,I210&gt;0)),1,0)</f>
        <v>0</v>
      </c>
      <c r="S210" s="15" t="n">
        <f aca="false">IF(L210&gt;0,1,0)</f>
        <v>0</v>
      </c>
    </row>
    <row r="211" customFormat="false" ht="15" hidden="false" customHeight="false" outlineLevel="0" collapsed="false">
      <c r="A211" s="15" t="n">
        <v>210</v>
      </c>
      <c r="B211" s="15" t="n">
        <f aca="false">INT((A211-1)/12)+1</f>
        <v>18</v>
      </c>
      <c r="C211" s="15" t="n">
        <f aca="false">MIN(Inputs!$C$4+B211-1,99)</f>
        <v>91</v>
      </c>
      <c r="D211" s="55" t="n">
        <f aca="false">Inputs!$C$32</f>
        <v>0.1</v>
      </c>
      <c r="E211" s="15" t="n">
        <f aca="false">R210</f>
        <v>0</v>
      </c>
      <c r="F211" s="56" t="n">
        <f aca="false">Q210</f>
        <v>430993.303812207</v>
      </c>
      <c r="G211" s="56" t="n">
        <f aca="false">IF(AND(MOD(A211-1,12)=0,B211&lt;=Inputs!$C$7,E211=0),Inputs!$C$6,0)</f>
        <v>0</v>
      </c>
      <c r="H211" s="56" t="n">
        <f aca="false">IF(B211=1,G211*Inputs!$C$9,0)</f>
        <v>0</v>
      </c>
      <c r="I211" s="56" t="n">
        <f aca="false">I210+G211</f>
        <v>120000</v>
      </c>
      <c r="J211" s="56" t="n">
        <f aca="false">(F211+G211+H211)*((1+D211)^(1/12)-1)</f>
        <v>3436.80112851572</v>
      </c>
      <c r="K211" s="56" t="n">
        <f aca="false">(F211+G211+H211+J211)*(Inputs!$C$14+IF(B211&lt;=10,Inputs!$C$12,Inputs!$C$13))/12</f>
        <v>217.215052470361</v>
      </c>
      <c r="L211" s="56" t="n">
        <f aca="false">IF(OR(E211=1,A211&lt;=Inputs!$C$15),0,MAX(Inputs!$C$8*I211-(F211+G211+H211+J211-K211),0))</f>
        <v>0</v>
      </c>
      <c r="M211" s="56" t="n">
        <f aca="false">L211*INDEX(Rates!$B$2:$C$101,C211+1,IF(Inputs!$C$5="Male",1,2))/1000/12*Inputs!$C$16</f>
        <v>0</v>
      </c>
      <c r="N211" s="56" t="n">
        <f aca="false">IF($V$1=1,MAX(F211+G211+H211+J211-K211-M211,0)*Inputs!$C$22/12,0)</f>
        <v>0</v>
      </c>
      <c r="O211" s="56" t="n">
        <f aca="false">IF(AND(MOD(A211,12)=0,B211&gt;=Inputs!$C$18),MAX(F211+G211+H211+J211-K211-M211-N211,0)*Inputs!$C$17,0)</f>
        <v>0</v>
      </c>
      <c r="P211" s="56" t="n">
        <f aca="false">F211+G211+H211+J211-K211-M211-N211+O211</f>
        <v>434212.889888252</v>
      </c>
      <c r="Q211" s="56" t="n">
        <f aca="false">IF(OR(E211=1,P211&lt;=0),0,P211)</f>
        <v>434212.889888252</v>
      </c>
      <c r="R211" s="15" t="n">
        <f aca="false">IF(OR(E211=1,AND(P211&lt;=0,I211&gt;0)),1,0)</f>
        <v>0</v>
      </c>
      <c r="S211" s="15" t="n">
        <f aca="false">IF(L211&gt;0,1,0)</f>
        <v>0</v>
      </c>
    </row>
    <row r="212" customFormat="false" ht="15" hidden="false" customHeight="false" outlineLevel="0" collapsed="false">
      <c r="A212" s="15" t="n">
        <v>211</v>
      </c>
      <c r="B212" s="15" t="n">
        <f aca="false">INT((A212-1)/12)+1</f>
        <v>18</v>
      </c>
      <c r="C212" s="15" t="n">
        <f aca="false">MIN(Inputs!$C$4+B212-1,99)</f>
        <v>91</v>
      </c>
      <c r="D212" s="55" t="n">
        <f aca="false">Inputs!$C$32</f>
        <v>0.1</v>
      </c>
      <c r="E212" s="15" t="n">
        <f aca="false">R211</f>
        <v>0</v>
      </c>
      <c r="F212" s="56" t="n">
        <f aca="false">Q211</f>
        <v>434212.889888252</v>
      </c>
      <c r="G212" s="56" t="n">
        <f aca="false">IF(AND(MOD(A212-1,12)=0,B212&lt;=Inputs!$C$7,E212=0),Inputs!$C$6,0)</f>
        <v>0</v>
      </c>
      <c r="H212" s="56" t="n">
        <f aca="false">IF(B212=1,G212*Inputs!$C$9,0)</f>
        <v>0</v>
      </c>
      <c r="I212" s="56" t="n">
        <f aca="false">I211+G212</f>
        <v>120000</v>
      </c>
      <c r="J212" s="56" t="n">
        <f aca="false">(F212+G212+H212)*((1+D212)^(1/12)-1)</f>
        <v>3462.47456000905</v>
      </c>
      <c r="K212" s="56" t="n">
        <f aca="false">(F212+G212+H212+J212)*(Inputs!$C$14+IF(B212&lt;=10,Inputs!$C$12,Inputs!$C$13))/12</f>
        <v>218.837682224131</v>
      </c>
      <c r="L212" s="56" t="n">
        <f aca="false">IF(OR(E212=1,A212&lt;=Inputs!$C$15),0,MAX(Inputs!$C$8*I212-(F212+G212+H212+J212-K212),0))</f>
        <v>0</v>
      </c>
      <c r="M212" s="56" t="n">
        <f aca="false">L212*INDEX(Rates!$B$2:$C$101,C212+1,IF(Inputs!$C$5="Male",1,2))/1000/12*Inputs!$C$16</f>
        <v>0</v>
      </c>
      <c r="N212" s="56" t="n">
        <f aca="false">IF($V$1=1,MAX(F212+G212+H212+J212-K212-M212,0)*Inputs!$C$22/12,0)</f>
        <v>0</v>
      </c>
      <c r="O212" s="56" t="n">
        <f aca="false">IF(AND(MOD(A212,12)=0,B212&gt;=Inputs!$C$18),MAX(F212+G212+H212+J212-K212-M212-N212,0)*Inputs!$C$17,0)</f>
        <v>0</v>
      </c>
      <c r="P212" s="56" t="n">
        <f aca="false">F212+G212+H212+J212-K212-M212-N212+O212</f>
        <v>437456.526766037</v>
      </c>
      <c r="Q212" s="56" t="n">
        <f aca="false">IF(OR(E212=1,P212&lt;=0),0,P212)</f>
        <v>437456.526766037</v>
      </c>
      <c r="R212" s="15" t="n">
        <f aca="false">IF(OR(E212=1,AND(P212&lt;=0,I212&gt;0)),1,0)</f>
        <v>0</v>
      </c>
      <c r="S212" s="15" t="n">
        <f aca="false">IF(L212&gt;0,1,0)</f>
        <v>0</v>
      </c>
    </row>
    <row r="213" customFormat="false" ht="15" hidden="false" customHeight="false" outlineLevel="0" collapsed="false">
      <c r="A213" s="15" t="n">
        <v>212</v>
      </c>
      <c r="B213" s="15" t="n">
        <f aca="false">INT((A213-1)/12)+1</f>
        <v>18</v>
      </c>
      <c r="C213" s="15" t="n">
        <f aca="false">MIN(Inputs!$C$4+B213-1,99)</f>
        <v>91</v>
      </c>
      <c r="D213" s="55" t="n">
        <f aca="false">Inputs!$C$32</f>
        <v>0.1</v>
      </c>
      <c r="E213" s="15" t="n">
        <f aca="false">R212</f>
        <v>0</v>
      </c>
      <c r="F213" s="56" t="n">
        <f aca="false">Q212</f>
        <v>437456.526766037</v>
      </c>
      <c r="G213" s="56" t="n">
        <f aca="false">IF(AND(MOD(A213-1,12)=0,B213&lt;=Inputs!$C$7,E213=0),Inputs!$C$6,0)</f>
        <v>0</v>
      </c>
      <c r="H213" s="56" t="n">
        <f aca="false">IF(B213=1,G213*Inputs!$C$9,0)</f>
        <v>0</v>
      </c>
      <c r="I213" s="56" t="n">
        <f aca="false">I212+G213</f>
        <v>120000</v>
      </c>
      <c r="J213" s="56" t="n">
        <f aca="false">(F213+G213+H213)*((1+D213)^(1/12)-1)</f>
        <v>3488.33977597288</v>
      </c>
      <c r="K213" s="56" t="n">
        <f aca="false">(F213+G213+H213+J213)*(Inputs!$C$14+IF(B213&lt;=10,Inputs!$C$12,Inputs!$C$13))/12</f>
        <v>220.472433271005</v>
      </c>
      <c r="L213" s="56" t="n">
        <f aca="false">IF(OR(E213=1,A213&lt;=Inputs!$C$15),0,MAX(Inputs!$C$8*I213-(F213+G213+H213+J213-K213),0))</f>
        <v>0</v>
      </c>
      <c r="M213" s="56" t="n">
        <f aca="false">L213*INDEX(Rates!$B$2:$C$101,C213+1,IF(Inputs!$C$5="Male",1,2))/1000/12*Inputs!$C$16</f>
        <v>0</v>
      </c>
      <c r="N213" s="56" t="n">
        <f aca="false">IF($V$1=1,MAX(F213+G213+H213+J213-K213-M213,0)*Inputs!$C$22/12,0)</f>
        <v>0</v>
      </c>
      <c r="O213" s="56" t="n">
        <f aca="false">IF(AND(MOD(A213,12)=0,B213&gt;=Inputs!$C$18),MAX(F213+G213+H213+J213-K213-M213-N213,0)*Inputs!$C$17,0)</f>
        <v>0</v>
      </c>
      <c r="P213" s="56" t="n">
        <f aca="false">F213+G213+H213+J213-K213-M213-N213+O213</f>
        <v>440724.394108739</v>
      </c>
      <c r="Q213" s="56" t="n">
        <f aca="false">IF(OR(E213=1,P213&lt;=0),0,P213)</f>
        <v>440724.394108739</v>
      </c>
      <c r="R213" s="15" t="n">
        <f aca="false">IF(OR(E213=1,AND(P213&lt;=0,I213&gt;0)),1,0)</f>
        <v>0</v>
      </c>
      <c r="S213" s="15" t="n">
        <f aca="false">IF(L213&gt;0,1,0)</f>
        <v>0</v>
      </c>
    </row>
    <row r="214" customFormat="false" ht="15" hidden="false" customHeight="false" outlineLevel="0" collapsed="false">
      <c r="A214" s="15" t="n">
        <v>213</v>
      </c>
      <c r="B214" s="15" t="n">
        <f aca="false">INT((A214-1)/12)+1</f>
        <v>18</v>
      </c>
      <c r="C214" s="15" t="n">
        <f aca="false">MIN(Inputs!$C$4+B214-1,99)</f>
        <v>91</v>
      </c>
      <c r="D214" s="55" t="n">
        <f aca="false">Inputs!$C$32</f>
        <v>0.1</v>
      </c>
      <c r="E214" s="15" t="n">
        <f aca="false">R213</f>
        <v>0</v>
      </c>
      <c r="F214" s="56" t="n">
        <f aca="false">Q213</f>
        <v>440724.394108739</v>
      </c>
      <c r="G214" s="56" t="n">
        <f aca="false">IF(AND(MOD(A214-1,12)=0,B214&lt;=Inputs!$C$7,E214=0),Inputs!$C$6,0)</f>
        <v>0</v>
      </c>
      <c r="H214" s="56" t="n">
        <f aca="false">IF(B214=1,G214*Inputs!$C$9,0)</f>
        <v>0</v>
      </c>
      <c r="I214" s="56" t="n">
        <f aca="false">I213+G214</f>
        <v>120000</v>
      </c>
      <c r="J214" s="56" t="n">
        <f aca="false">(F214+G214+H214)*((1+D214)^(1/12)-1)</f>
        <v>3514.39820906661</v>
      </c>
      <c r="K214" s="56" t="n">
        <f aca="false">(F214+G214+H214+J214)*(Inputs!$C$14+IF(B214&lt;=10,Inputs!$C$12,Inputs!$C$13))/12</f>
        <v>222.119396158903</v>
      </c>
      <c r="L214" s="56" t="n">
        <f aca="false">IF(OR(E214=1,A214&lt;=Inputs!$C$15),0,MAX(Inputs!$C$8*I214-(F214+G214+H214+J214-K214),0))</f>
        <v>0</v>
      </c>
      <c r="M214" s="56" t="n">
        <f aca="false">L214*INDEX(Rates!$B$2:$C$101,C214+1,IF(Inputs!$C$5="Male",1,2))/1000/12*Inputs!$C$16</f>
        <v>0</v>
      </c>
      <c r="N214" s="56" t="n">
        <f aca="false">IF($V$1=1,MAX(F214+G214+H214+J214-K214-M214,0)*Inputs!$C$22/12,0)</f>
        <v>0</v>
      </c>
      <c r="O214" s="56" t="n">
        <f aca="false">IF(AND(MOD(A214,12)=0,B214&gt;=Inputs!$C$18),MAX(F214+G214+H214+J214-K214-M214-N214,0)*Inputs!$C$17,0)</f>
        <v>0</v>
      </c>
      <c r="P214" s="56" t="n">
        <f aca="false">F214+G214+H214+J214-K214-M214-N214+O214</f>
        <v>444016.672921647</v>
      </c>
      <c r="Q214" s="56" t="n">
        <f aca="false">IF(OR(E214=1,P214&lt;=0),0,P214)</f>
        <v>444016.672921647</v>
      </c>
      <c r="R214" s="15" t="n">
        <f aca="false">IF(OR(E214=1,AND(P214&lt;=0,I214&gt;0)),1,0)</f>
        <v>0</v>
      </c>
      <c r="S214" s="15" t="n">
        <f aca="false">IF(L214&gt;0,1,0)</f>
        <v>0</v>
      </c>
    </row>
    <row r="215" customFormat="false" ht="15" hidden="false" customHeight="false" outlineLevel="0" collapsed="false">
      <c r="A215" s="15" t="n">
        <v>214</v>
      </c>
      <c r="B215" s="15" t="n">
        <f aca="false">INT((A215-1)/12)+1</f>
        <v>18</v>
      </c>
      <c r="C215" s="15" t="n">
        <f aca="false">MIN(Inputs!$C$4+B215-1,99)</f>
        <v>91</v>
      </c>
      <c r="D215" s="55" t="n">
        <f aca="false">Inputs!$C$32</f>
        <v>0.1</v>
      </c>
      <c r="E215" s="15" t="n">
        <f aca="false">R214</f>
        <v>0</v>
      </c>
      <c r="F215" s="56" t="n">
        <f aca="false">Q214</f>
        <v>444016.672921647</v>
      </c>
      <c r="G215" s="56" t="n">
        <f aca="false">IF(AND(MOD(A215-1,12)=0,B215&lt;=Inputs!$C$7,E215=0),Inputs!$C$6,0)</f>
        <v>0</v>
      </c>
      <c r="H215" s="56" t="n">
        <f aca="false">IF(B215=1,G215*Inputs!$C$9,0)</f>
        <v>0</v>
      </c>
      <c r="I215" s="56" t="n">
        <f aca="false">I214+G215</f>
        <v>120000</v>
      </c>
      <c r="J215" s="56" t="n">
        <f aca="false">(F215+G215+H215)*((1+D215)^(1/12)-1)</f>
        <v>3540.65130265184</v>
      </c>
      <c r="K215" s="56" t="n">
        <f aca="false">(F215+G215+H215+J215)*(Inputs!$C$14+IF(B215&lt;=10,Inputs!$C$12,Inputs!$C$13))/12</f>
        <v>223.778662112149</v>
      </c>
      <c r="L215" s="56" t="n">
        <f aca="false">IF(OR(E215=1,A215&lt;=Inputs!$C$15),0,MAX(Inputs!$C$8*I215-(F215+G215+H215+J215-K215),0))</f>
        <v>0</v>
      </c>
      <c r="M215" s="56" t="n">
        <f aca="false">L215*INDEX(Rates!$B$2:$C$101,C215+1,IF(Inputs!$C$5="Male",1,2))/1000/12*Inputs!$C$16</f>
        <v>0</v>
      </c>
      <c r="N215" s="56" t="n">
        <f aca="false">IF($V$1=1,MAX(F215+G215+H215+J215-K215-M215,0)*Inputs!$C$22/12,0)</f>
        <v>0</v>
      </c>
      <c r="O215" s="56" t="n">
        <f aca="false">IF(AND(MOD(A215,12)=0,B215&gt;=Inputs!$C$18),MAX(F215+G215+H215+J215-K215-M215-N215,0)*Inputs!$C$17,0)</f>
        <v>0</v>
      </c>
      <c r="P215" s="56" t="n">
        <f aca="false">F215+G215+H215+J215-K215-M215-N215+O215</f>
        <v>447333.545562186</v>
      </c>
      <c r="Q215" s="56" t="n">
        <f aca="false">IF(OR(E215=1,P215&lt;=0),0,P215)</f>
        <v>447333.545562186</v>
      </c>
      <c r="R215" s="15" t="n">
        <f aca="false">IF(OR(E215=1,AND(P215&lt;=0,I215&gt;0)),1,0)</f>
        <v>0</v>
      </c>
      <c r="S215" s="15" t="n">
        <f aca="false">IF(L215&gt;0,1,0)</f>
        <v>0</v>
      </c>
    </row>
    <row r="216" customFormat="false" ht="15" hidden="false" customHeight="false" outlineLevel="0" collapsed="false">
      <c r="A216" s="15" t="n">
        <v>215</v>
      </c>
      <c r="B216" s="15" t="n">
        <f aca="false">INT((A216-1)/12)+1</f>
        <v>18</v>
      </c>
      <c r="C216" s="15" t="n">
        <f aca="false">MIN(Inputs!$C$4+B216-1,99)</f>
        <v>91</v>
      </c>
      <c r="D216" s="55" t="n">
        <f aca="false">Inputs!$C$32</f>
        <v>0.1</v>
      </c>
      <c r="E216" s="15" t="n">
        <f aca="false">R215</f>
        <v>0</v>
      </c>
      <c r="F216" s="56" t="n">
        <f aca="false">Q215</f>
        <v>447333.545562186</v>
      </c>
      <c r="G216" s="56" t="n">
        <f aca="false">IF(AND(MOD(A216-1,12)=0,B216&lt;=Inputs!$C$7,E216=0),Inputs!$C$6,0)</f>
        <v>0</v>
      </c>
      <c r="H216" s="56" t="n">
        <f aca="false">IF(B216=1,G216*Inputs!$C$9,0)</f>
        <v>0</v>
      </c>
      <c r="I216" s="56" t="n">
        <f aca="false">I215+G216</f>
        <v>120000</v>
      </c>
      <c r="J216" s="56" t="n">
        <f aca="false">(F216+G216+H216)*((1+D216)^(1/12)-1)</f>
        <v>3567.10051087229</v>
      </c>
      <c r="K216" s="56" t="n">
        <f aca="false">(F216+G216+H216+J216)*(Inputs!$C$14+IF(B216&lt;=10,Inputs!$C$12,Inputs!$C$13))/12</f>
        <v>225.450323036529</v>
      </c>
      <c r="L216" s="56" t="n">
        <f aca="false">IF(OR(E216=1,A216&lt;=Inputs!$C$15),0,MAX(Inputs!$C$8*I216-(F216+G216+H216+J216-K216),0))</f>
        <v>0</v>
      </c>
      <c r="M216" s="56" t="n">
        <f aca="false">L216*INDEX(Rates!$B$2:$C$101,C216+1,IF(Inputs!$C$5="Male",1,2))/1000/12*Inputs!$C$16</f>
        <v>0</v>
      </c>
      <c r="N216" s="56" t="n">
        <f aca="false">IF($V$1=1,MAX(F216+G216+H216+J216-K216-M216,0)*Inputs!$C$22/12,0)</f>
        <v>0</v>
      </c>
      <c r="O216" s="56" t="n">
        <f aca="false">IF(AND(MOD(A216,12)=0,B216&gt;=Inputs!$C$18),MAX(F216+G216+H216+J216-K216-M216-N216,0)*Inputs!$C$17,0)</f>
        <v>0</v>
      </c>
      <c r="P216" s="56" t="n">
        <f aca="false">F216+G216+H216+J216-K216-M216-N216+O216</f>
        <v>450675.195750022</v>
      </c>
      <c r="Q216" s="56" t="n">
        <f aca="false">IF(OR(E216=1,P216&lt;=0),0,P216)</f>
        <v>450675.195750022</v>
      </c>
      <c r="R216" s="15" t="n">
        <f aca="false">IF(OR(E216=1,AND(P216&lt;=0,I216&gt;0)),1,0)</f>
        <v>0</v>
      </c>
      <c r="S216" s="15" t="n">
        <f aca="false">IF(L216&gt;0,1,0)</f>
        <v>0</v>
      </c>
    </row>
    <row r="217" customFormat="false" ht="15" hidden="false" customHeight="false" outlineLevel="0" collapsed="false">
      <c r="A217" s="15" t="n">
        <v>216</v>
      </c>
      <c r="B217" s="15" t="n">
        <f aca="false">INT((A217-1)/12)+1</f>
        <v>18</v>
      </c>
      <c r="C217" s="15" t="n">
        <f aca="false">MIN(Inputs!$C$4+B217-1,99)</f>
        <v>91</v>
      </c>
      <c r="D217" s="55" t="n">
        <f aca="false">Inputs!$C$32</f>
        <v>0.1</v>
      </c>
      <c r="E217" s="15" t="n">
        <f aca="false">R216</f>
        <v>0</v>
      </c>
      <c r="F217" s="56" t="n">
        <f aca="false">Q216</f>
        <v>450675.195750022</v>
      </c>
      <c r="G217" s="56" t="n">
        <f aca="false">IF(AND(MOD(A217-1,12)=0,B217&lt;=Inputs!$C$7,E217=0),Inputs!$C$6,0)</f>
        <v>0</v>
      </c>
      <c r="H217" s="56" t="n">
        <f aca="false">IF(B217=1,G217*Inputs!$C$9,0)</f>
        <v>0</v>
      </c>
      <c r="I217" s="56" t="n">
        <f aca="false">I216+G217</f>
        <v>120000</v>
      </c>
      <c r="J217" s="56" t="n">
        <f aca="false">(F217+G217+H217)*((1+D217)^(1/12)-1)</f>
        <v>3593.74729873437</v>
      </c>
      <c r="K217" s="56" t="n">
        <f aca="false">(F217+G217+H217+J217)*(Inputs!$C$14+IF(B217&lt;=10,Inputs!$C$12,Inputs!$C$13))/12</f>
        <v>227.134471524378</v>
      </c>
      <c r="L217" s="56" t="n">
        <f aca="false">IF(OR(E217=1,A217&lt;=Inputs!$C$15),0,MAX(Inputs!$C$8*I217-(F217+G217+H217+J217-K217),0))</f>
        <v>0</v>
      </c>
      <c r="M217" s="56" t="n">
        <f aca="false">L217*INDEX(Rates!$B$2:$C$101,C217+1,IF(Inputs!$C$5="Male",1,2))/1000/12*Inputs!$C$16</f>
        <v>0</v>
      </c>
      <c r="N217" s="56" t="n">
        <f aca="false">IF($V$1=1,MAX(F217+G217+H217+J217-K217-M217,0)*Inputs!$C$22/12,0)</f>
        <v>0</v>
      </c>
      <c r="O217" s="56" t="n">
        <f aca="false">IF(AND(MOD(A217,12)=0,B217&gt;=Inputs!$C$18),MAX(F217+G217+H217+J217-K217-M217-N217,0)*Inputs!$C$17,0)</f>
        <v>2270.20904288616</v>
      </c>
      <c r="P217" s="56" t="n">
        <f aca="false">F217+G217+H217+J217-K217-M217-N217+O217</f>
        <v>456312.017620118</v>
      </c>
      <c r="Q217" s="56" t="n">
        <f aca="false">IF(OR(E217=1,P217&lt;=0),0,P217)</f>
        <v>456312.017620118</v>
      </c>
      <c r="R217" s="15" t="n">
        <f aca="false">IF(OR(E217=1,AND(P217&lt;=0,I217&gt;0)),1,0)</f>
        <v>0</v>
      </c>
      <c r="S217" s="15" t="n">
        <f aca="false">IF(L217&gt;0,1,0)</f>
        <v>0</v>
      </c>
    </row>
    <row r="218" customFormat="false" ht="15" hidden="false" customHeight="false" outlineLevel="0" collapsed="false">
      <c r="A218" s="15" t="n">
        <v>217</v>
      </c>
      <c r="B218" s="15" t="n">
        <f aca="false">INT((A218-1)/12)+1</f>
        <v>19</v>
      </c>
      <c r="C218" s="15" t="n">
        <f aca="false">MIN(Inputs!$C$4+B218-1,99)</f>
        <v>92</v>
      </c>
      <c r="D218" s="55" t="n">
        <f aca="false">Inputs!$C$32</f>
        <v>0.1</v>
      </c>
      <c r="E218" s="15" t="n">
        <f aca="false">R217</f>
        <v>0</v>
      </c>
      <c r="F218" s="56" t="n">
        <f aca="false">Q217</f>
        <v>456312.017620118</v>
      </c>
      <c r="G218" s="56" t="n">
        <f aca="false">IF(AND(MOD(A218-1,12)=0,B218&lt;=Inputs!$C$7,E218=0),Inputs!$C$6,0)</f>
        <v>0</v>
      </c>
      <c r="H218" s="56" t="n">
        <f aca="false">IF(B218=1,G218*Inputs!$C$9,0)</f>
        <v>0</v>
      </c>
      <c r="I218" s="56" t="n">
        <f aca="false">I217+G218</f>
        <v>120000</v>
      </c>
      <c r="J218" s="56" t="n">
        <f aca="false">(F218+G218+H218)*((1+D218)^(1/12)-1)</f>
        <v>3638.69610789923</v>
      </c>
      <c r="K218" s="56" t="n">
        <f aca="false">(F218+G218+H218+J218)*(Inputs!$C$14+IF(B218&lt;=10,Inputs!$C$12,Inputs!$C$13))/12</f>
        <v>229.975356864009</v>
      </c>
      <c r="L218" s="56" t="n">
        <f aca="false">IF(OR(E218=1,A218&lt;=Inputs!$C$15),0,MAX(Inputs!$C$8*I218-(F218+G218+H218+J218-K218),0))</f>
        <v>0</v>
      </c>
      <c r="M218" s="56" t="n">
        <f aca="false">L218*INDEX(Rates!$B$2:$C$101,C218+1,IF(Inputs!$C$5="Male",1,2))/1000/12*Inputs!$C$16</f>
        <v>0</v>
      </c>
      <c r="N218" s="56" t="n">
        <f aca="false">IF($V$1=1,MAX(F218+G218+H218+J218-K218-M218,0)*Inputs!$C$22/12,0)</f>
        <v>0</v>
      </c>
      <c r="O218" s="56" t="n">
        <f aca="false">IF(AND(MOD(A218,12)=0,B218&gt;=Inputs!$C$18),MAX(F218+G218+H218+J218-K218-M218-N218,0)*Inputs!$C$17,0)</f>
        <v>0</v>
      </c>
      <c r="P218" s="56" t="n">
        <f aca="false">F218+G218+H218+J218-K218-M218-N218+O218</f>
        <v>459720.738371154</v>
      </c>
      <c r="Q218" s="56" t="n">
        <f aca="false">IF(OR(E218=1,P218&lt;=0),0,P218)</f>
        <v>459720.738371154</v>
      </c>
      <c r="R218" s="15" t="n">
        <f aca="false">IF(OR(E218=1,AND(P218&lt;=0,I218&gt;0)),1,0)</f>
        <v>0</v>
      </c>
      <c r="S218" s="15" t="n">
        <f aca="false">IF(L218&gt;0,1,0)</f>
        <v>0</v>
      </c>
    </row>
    <row r="219" customFormat="false" ht="15" hidden="false" customHeight="false" outlineLevel="0" collapsed="false">
      <c r="A219" s="15" t="n">
        <v>218</v>
      </c>
      <c r="B219" s="15" t="n">
        <f aca="false">INT((A219-1)/12)+1</f>
        <v>19</v>
      </c>
      <c r="C219" s="15" t="n">
        <f aca="false">MIN(Inputs!$C$4+B219-1,99)</f>
        <v>92</v>
      </c>
      <c r="D219" s="55" t="n">
        <f aca="false">Inputs!$C$32</f>
        <v>0.1</v>
      </c>
      <c r="E219" s="15" t="n">
        <f aca="false">R218</f>
        <v>0</v>
      </c>
      <c r="F219" s="56" t="n">
        <f aca="false">Q218</f>
        <v>459720.738371154</v>
      </c>
      <c r="G219" s="56" t="n">
        <f aca="false">IF(AND(MOD(A219-1,12)=0,B219&lt;=Inputs!$C$7,E219=0),Inputs!$C$6,0)</f>
        <v>0</v>
      </c>
      <c r="H219" s="56" t="n">
        <f aca="false">IF(B219=1,G219*Inputs!$C$9,0)</f>
        <v>0</v>
      </c>
      <c r="I219" s="56" t="n">
        <f aca="false">I218+G219</f>
        <v>120000</v>
      </c>
      <c r="J219" s="56" t="n">
        <f aca="false">(F219+G219+H219)*((1+D219)^(1/12)-1)</f>
        <v>3665.87772585091</v>
      </c>
      <c r="K219" s="56" t="n">
        <f aca="false">(F219+G219+H219+J219)*(Inputs!$C$14+IF(B219&lt;=10,Inputs!$C$12,Inputs!$C$13))/12</f>
        <v>231.693308048502</v>
      </c>
      <c r="L219" s="56" t="n">
        <f aca="false">IF(OR(E219=1,A219&lt;=Inputs!$C$15),0,MAX(Inputs!$C$8*I219-(F219+G219+H219+J219-K219),0))</f>
        <v>0</v>
      </c>
      <c r="M219" s="56" t="n">
        <f aca="false">L219*INDEX(Rates!$B$2:$C$101,C219+1,IF(Inputs!$C$5="Male",1,2))/1000/12*Inputs!$C$16</f>
        <v>0</v>
      </c>
      <c r="N219" s="56" t="n">
        <f aca="false">IF($V$1=1,MAX(F219+G219+H219+J219-K219-M219,0)*Inputs!$C$22/12,0)</f>
        <v>0</v>
      </c>
      <c r="O219" s="56" t="n">
        <f aca="false">IF(AND(MOD(A219,12)=0,B219&gt;=Inputs!$C$18),MAX(F219+G219+H219+J219-K219-M219-N219,0)*Inputs!$C$17,0)</f>
        <v>0</v>
      </c>
      <c r="P219" s="56" t="n">
        <f aca="false">F219+G219+H219+J219-K219-M219-N219+O219</f>
        <v>463154.922788956</v>
      </c>
      <c r="Q219" s="56" t="n">
        <f aca="false">IF(OR(E219=1,P219&lt;=0),0,P219)</f>
        <v>463154.922788956</v>
      </c>
      <c r="R219" s="15" t="n">
        <f aca="false">IF(OR(E219=1,AND(P219&lt;=0,I219&gt;0)),1,0)</f>
        <v>0</v>
      </c>
      <c r="S219" s="15" t="n">
        <f aca="false">IF(L219&gt;0,1,0)</f>
        <v>0</v>
      </c>
    </row>
    <row r="220" customFormat="false" ht="15" hidden="false" customHeight="false" outlineLevel="0" collapsed="false">
      <c r="A220" s="15" t="n">
        <v>219</v>
      </c>
      <c r="B220" s="15" t="n">
        <f aca="false">INT((A220-1)/12)+1</f>
        <v>19</v>
      </c>
      <c r="C220" s="15" t="n">
        <f aca="false">MIN(Inputs!$C$4+B220-1,99)</f>
        <v>92</v>
      </c>
      <c r="D220" s="55" t="n">
        <f aca="false">Inputs!$C$32</f>
        <v>0.1</v>
      </c>
      <c r="E220" s="15" t="n">
        <f aca="false">R219</f>
        <v>0</v>
      </c>
      <c r="F220" s="56" t="n">
        <f aca="false">Q219</f>
        <v>463154.922788956</v>
      </c>
      <c r="G220" s="56" t="n">
        <f aca="false">IF(AND(MOD(A220-1,12)=0,B220&lt;=Inputs!$C$7,E220=0),Inputs!$C$6,0)</f>
        <v>0</v>
      </c>
      <c r="H220" s="56" t="n">
        <f aca="false">IF(B220=1,G220*Inputs!$C$9,0)</f>
        <v>0</v>
      </c>
      <c r="I220" s="56" t="n">
        <f aca="false">I219+G220</f>
        <v>120000</v>
      </c>
      <c r="J220" s="56" t="n">
        <f aca="false">(F220+G220+H220)*((1+D220)^(1/12)-1)</f>
        <v>3693.26239465722</v>
      </c>
      <c r="K220" s="56" t="n">
        <f aca="false">(F220+G220+H220+J220)*(Inputs!$C$14+IF(B220&lt;=10,Inputs!$C$12,Inputs!$C$13))/12</f>
        <v>233.424092591807</v>
      </c>
      <c r="L220" s="56" t="n">
        <f aca="false">IF(OR(E220=1,A220&lt;=Inputs!$C$15),0,MAX(Inputs!$C$8*I220-(F220+G220+H220+J220-K220),0))</f>
        <v>0</v>
      </c>
      <c r="M220" s="56" t="n">
        <f aca="false">L220*INDEX(Rates!$B$2:$C$101,C220+1,IF(Inputs!$C$5="Male",1,2))/1000/12*Inputs!$C$16</f>
        <v>0</v>
      </c>
      <c r="N220" s="56" t="n">
        <f aca="false">IF($V$1=1,MAX(F220+G220+H220+J220-K220-M220,0)*Inputs!$C$22/12,0)</f>
        <v>0</v>
      </c>
      <c r="O220" s="56" t="n">
        <f aca="false">IF(AND(MOD(A220,12)=0,B220&gt;=Inputs!$C$18),MAX(F220+G220+H220+J220-K220-M220-N220,0)*Inputs!$C$17,0)</f>
        <v>0</v>
      </c>
      <c r="P220" s="56" t="n">
        <f aca="false">F220+G220+H220+J220-K220-M220-N220+O220</f>
        <v>466614.761091021</v>
      </c>
      <c r="Q220" s="56" t="n">
        <f aca="false">IF(OR(E220=1,P220&lt;=0),0,P220)</f>
        <v>466614.761091021</v>
      </c>
      <c r="R220" s="15" t="n">
        <f aca="false">IF(OR(E220=1,AND(P220&lt;=0,I220&gt;0)),1,0)</f>
        <v>0</v>
      </c>
      <c r="S220" s="15" t="n">
        <f aca="false">IF(L220&gt;0,1,0)</f>
        <v>0</v>
      </c>
    </row>
    <row r="221" customFormat="false" ht="15" hidden="false" customHeight="false" outlineLevel="0" collapsed="false">
      <c r="A221" s="15" t="n">
        <v>220</v>
      </c>
      <c r="B221" s="15" t="n">
        <f aca="false">INT((A221-1)/12)+1</f>
        <v>19</v>
      </c>
      <c r="C221" s="15" t="n">
        <f aca="false">MIN(Inputs!$C$4+B221-1,99)</f>
        <v>92</v>
      </c>
      <c r="D221" s="55" t="n">
        <f aca="false">Inputs!$C$32</f>
        <v>0.1</v>
      </c>
      <c r="E221" s="15" t="n">
        <f aca="false">R220</f>
        <v>0</v>
      </c>
      <c r="F221" s="56" t="n">
        <f aca="false">Q220</f>
        <v>466614.761091021</v>
      </c>
      <c r="G221" s="56" t="n">
        <f aca="false">IF(AND(MOD(A221-1,12)=0,B221&lt;=Inputs!$C$7,E221=0),Inputs!$C$6,0)</f>
        <v>0</v>
      </c>
      <c r="H221" s="56" t="n">
        <f aca="false">IF(B221=1,G221*Inputs!$C$9,0)</f>
        <v>0</v>
      </c>
      <c r="I221" s="56" t="n">
        <f aca="false">I220+G221</f>
        <v>120000</v>
      </c>
      <c r="J221" s="56" t="n">
        <f aca="false">(F221+G221+H221)*((1+D221)^(1/12)-1)</f>
        <v>3720.85163113919</v>
      </c>
      <c r="K221" s="56" t="n">
        <f aca="false">(F221+G221+H221+J221)*(Inputs!$C$14+IF(B221&lt;=10,Inputs!$C$12,Inputs!$C$13))/12</f>
        <v>235.16780636108</v>
      </c>
      <c r="L221" s="56" t="n">
        <f aca="false">IF(OR(E221=1,A221&lt;=Inputs!$C$15),0,MAX(Inputs!$C$8*I221-(F221+G221+H221+J221-K221),0))</f>
        <v>0</v>
      </c>
      <c r="M221" s="56" t="n">
        <f aca="false">L221*INDEX(Rates!$B$2:$C$101,C221+1,IF(Inputs!$C$5="Male",1,2))/1000/12*Inputs!$C$16</f>
        <v>0</v>
      </c>
      <c r="N221" s="56" t="n">
        <f aca="false">IF($V$1=1,MAX(F221+G221+H221+J221-K221-M221,0)*Inputs!$C$22/12,0)</f>
        <v>0</v>
      </c>
      <c r="O221" s="56" t="n">
        <f aca="false">IF(AND(MOD(A221,12)=0,B221&gt;=Inputs!$C$18),MAX(F221+G221+H221+J221-K221-M221-N221,0)*Inputs!$C$17,0)</f>
        <v>0</v>
      </c>
      <c r="P221" s="56" t="n">
        <f aca="false">F221+G221+H221+J221-K221-M221-N221+O221</f>
        <v>470100.4449158</v>
      </c>
      <c r="Q221" s="56" t="n">
        <f aca="false">IF(OR(E221=1,P221&lt;=0),0,P221)</f>
        <v>470100.4449158</v>
      </c>
      <c r="R221" s="15" t="n">
        <f aca="false">IF(OR(E221=1,AND(P221&lt;=0,I221&gt;0)),1,0)</f>
        <v>0</v>
      </c>
      <c r="S221" s="15" t="n">
        <f aca="false">IF(L221&gt;0,1,0)</f>
        <v>0</v>
      </c>
    </row>
    <row r="222" customFormat="false" ht="15" hidden="false" customHeight="false" outlineLevel="0" collapsed="false">
      <c r="A222" s="15" t="n">
        <v>221</v>
      </c>
      <c r="B222" s="15" t="n">
        <f aca="false">INT((A222-1)/12)+1</f>
        <v>19</v>
      </c>
      <c r="C222" s="15" t="n">
        <f aca="false">MIN(Inputs!$C$4+B222-1,99)</f>
        <v>92</v>
      </c>
      <c r="D222" s="55" t="n">
        <f aca="false">Inputs!$C$32</f>
        <v>0.1</v>
      </c>
      <c r="E222" s="15" t="n">
        <f aca="false">R221</f>
        <v>0</v>
      </c>
      <c r="F222" s="56" t="n">
        <f aca="false">Q221</f>
        <v>470100.4449158</v>
      </c>
      <c r="G222" s="56" t="n">
        <f aca="false">IF(AND(MOD(A222-1,12)=0,B222&lt;=Inputs!$C$7,E222=0),Inputs!$C$6,0)</f>
        <v>0</v>
      </c>
      <c r="H222" s="56" t="n">
        <f aca="false">IF(B222=1,G222*Inputs!$C$9,0)</f>
        <v>0</v>
      </c>
      <c r="I222" s="56" t="n">
        <f aca="false">I221+G222</f>
        <v>120000</v>
      </c>
      <c r="J222" s="56" t="n">
        <f aca="false">(F222+G222+H222)*((1+D222)^(1/12)-1)</f>
        <v>3748.64696344872</v>
      </c>
      <c r="K222" s="56" t="n">
        <f aca="false">(F222+G222+H222+J222)*(Inputs!$C$14+IF(B222&lt;=10,Inputs!$C$12,Inputs!$C$13))/12</f>
        <v>236.924545939624</v>
      </c>
      <c r="L222" s="56" t="n">
        <f aca="false">IF(OR(E222=1,A222&lt;=Inputs!$C$15),0,MAX(Inputs!$C$8*I222-(F222+G222+H222+J222-K222),0))</f>
        <v>0</v>
      </c>
      <c r="M222" s="56" t="n">
        <f aca="false">L222*INDEX(Rates!$B$2:$C$101,C222+1,IF(Inputs!$C$5="Male",1,2))/1000/12*Inputs!$C$16</f>
        <v>0</v>
      </c>
      <c r="N222" s="56" t="n">
        <f aca="false">IF($V$1=1,MAX(F222+G222+H222+J222-K222-M222,0)*Inputs!$C$22/12,0)</f>
        <v>0</v>
      </c>
      <c r="O222" s="56" t="n">
        <f aca="false">IF(AND(MOD(A222,12)=0,B222&gt;=Inputs!$C$18),MAX(F222+G222+H222+J222-K222-M222-N222,0)*Inputs!$C$17,0)</f>
        <v>0</v>
      </c>
      <c r="P222" s="56" t="n">
        <f aca="false">F222+G222+H222+J222-K222-M222-N222+O222</f>
        <v>473612.167333309</v>
      </c>
      <c r="Q222" s="56" t="n">
        <f aca="false">IF(OR(E222=1,P222&lt;=0),0,P222)</f>
        <v>473612.167333309</v>
      </c>
      <c r="R222" s="15" t="n">
        <f aca="false">IF(OR(E222=1,AND(P222&lt;=0,I222&gt;0)),1,0)</f>
        <v>0</v>
      </c>
      <c r="S222" s="15" t="n">
        <f aca="false">IF(L222&gt;0,1,0)</f>
        <v>0</v>
      </c>
    </row>
    <row r="223" customFormat="false" ht="15" hidden="false" customHeight="false" outlineLevel="0" collapsed="false">
      <c r="A223" s="15" t="n">
        <v>222</v>
      </c>
      <c r="B223" s="15" t="n">
        <f aca="false">INT((A223-1)/12)+1</f>
        <v>19</v>
      </c>
      <c r="C223" s="15" t="n">
        <f aca="false">MIN(Inputs!$C$4+B223-1,99)</f>
        <v>92</v>
      </c>
      <c r="D223" s="55" t="n">
        <f aca="false">Inputs!$C$32</f>
        <v>0.1</v>
      </c>
      <c r="E223" s="15" t="n">
        <f aca="false">R222</f>
        <v>0</v>
      </c>
      <c r="F223" s="56" t="n">
        <f aca="false">Q222</f>
        <v>473612.167333309</v>
      </c>
      <c r="G223" s="56" t="n">
        <f aca="false">IF(AND(MOD(A223-1,12)=0,B223&lt;=Inputs!$C$7,E223=0),Inputs!$C$6,0)</f>
        <v>0</v>
      </c>
      <c r="H223" s="56" t="n">
        <f aca="false">IF(B223=1,G223*Inputs!$C$9,0)</f>
        <v>0</v>
      </c>
      <c r="I223" s="56" t="n">
        <f aca="false">I222+G223</f>
        <v>120000</v>
      </c>
      <c r="J223" s="56" t="n">
        <f aca="false">(F223+G223+H223)*((1+D223)^(1/12)-1)</f>
        <v>3776.64993115327</v>
      </c>
      <c r="K223" s="56" t="n">
        <f aca="false">(F223+G223+H223+J223)*(Inputs!$C$14+IF(B223&lt;=10,Inputs!$C$12,Inputs!$C$13))/12</f>
        <v>238.694408632231</v>
      </c>
      <c r="L223" s="56" t="n">
        <f aca="false">IF(OR(E223=1,A223&lt;=Inputs!$C$15),0,MAX(Inputs!$C$8*I223-(F223+G223+H223+J223-K223),0))</f>
        <v>0</v>
      </c>
      <c r="M223" s="56" t="n">
        <f aca="false">L223*INDEX(Rates!$B$2:$C$101,C223+1,IF(Inputs!$C$5="Male",1,2))/1000/12*Inputs!$C$16</f>
        <v>0</v>
      </c>
      <c r="N223" s="56" t="n">
        <f aca="false">IF($V$1=1,MAX(F223+G223+H223+J223-K223-M223,0)*Inputs!$C$22/12,0)</f>
        <v>0</v>
      </c>
      <c r="O223" s="56" t="n">
        <f aca="false">IF(AND(MOD(A223,12)=0,B223&gt;=Inputs!$C$18),MAX(F223+G223+H223+J223-K223-M223-N223,0)*Inputs!$C$17,0)</f>
        <v>0</v>
      </c>
      <c r="P223" s="56" t="n">
        <f aca="false">F223+G223+H223+J223-K223-M223-N223+O223</f>
        <v>477150.12285583</v>
      </c>
      <c r="Q223" s="56" t="n">
        <f aca="false">IF(OR(E223=1,P223&lt;=0),0,P223)</f>
        <v>477150.12285583</v>
      </c>
      <c r="R223" s="15" t="n">
        <f aca="false">IF(OR(E223=1,AND(P223&lt;=0,I223&gt;0)),1,0)</f>
        <v>0</v>
      </c>
      <c r="S223" s="15" t="n">
        <f aca="false">IF(L223&gt;0,1,0)</f>
        <v>0</v>
      </c>
    </row>
    <row r="224" customFormat="false" ht="15" hidden="false" customHeight="false" outlineLevel="0" collapsed="false">
      <c r="A224" s="15" t="n">
        <v>223</v>
      </c>
      <c r="B224" s="15" t="n">
        <f aca="false">INT((A224-1)/12)+1</f>
        <v>19</v>
      </c>
      <c r="C224" s="15" t="n">
        <f aca="false">MIN(Inputs!$C$4+B224-1,99)</f>
        <v>92</v>
      </c>
      <c r="D224" s="55" t="n">
        <f aca="false">Inputs!$C$32</f>
        <v>0.1</v>
      </c>
      <c r="E224" s="15" t="n">
        <f aca="false">R223</f>
        <v>0</v>
      </c>
      <c r="F224" s="56" t="n">
        <f aca="false">Q223</f>
        <v>477150.12285583</v>
      </c>
      <c r="G224" s="56" t="n">
        <f aca="false">IF(AND(MOD(A224-1,12)=0,B224&lt;=Inputs!$C$7,E224=0),Inputs!$C$6,0)</f>
        <v>0</v>
      </c>
      <c r="H224" s="56" t="n">
        <f aca="false">IF(B224=1,G224*Inputs!$C$9,0)</f>
        <v>0</v>
      </c>
      <c r="I224" s="56" t="n">
        <f aca="false">I223+G224</f>
        <v>120000</v>
      </c>
      <c r="J224" s="56" t="n">
        <f aca="false">(F224+G224+H224)*((1+D224)^(1/12)-1)</f>
        <v>3804.86208532107</v>
      </c>
      <c r="K224" s="56" t="n">
        <f aca="false">(F224+G224+H224+J224)*(Inputs!$C$14+IF(B224&lt;=10,Inputs!$C$12,Inputs!$C$13))/12</f>
        <v>240.477492470575</v>
      </c>
      <c r="L224" s="56" t="n">
        <f aca="false">IF(OR(E224=1,A224&lt;=Inputs!$C$15),0,MAX(Inputs!$C$8*I224-(F224+G224+H224+J224-K224),0))</f>
        <v>0</v>
      </c>
      <c r="M224" s="56" t="n">
        <f aca="false">L224*INDEX(Rates!$B$2:$C$101,C224+1,IF(Inputs!$C$5="Male",1,2))/1000/12*Inputs!$C$16</f>
        <v>0</v>
      </c>
      <c r="N224" s="56" t="n">
        <f aca="false">IF($V$1=1,MAX(F224+G224+H224+J224-K224-M224,0)*Inputs!$C$22/12,0)</f>
        <v>0</v>
      </c>
      <c r="O224" s="56" t="n">
        <f aca="false">IF(AND(MOD(A224,12)=0,B224&gt;=Inputs!$C$18),MAX(F224+G224+H224+J224-K224-M224-N224,0)*Inputs!$C$17,0)</f>
        <v>0</v>
      </c>
      <c r="P224" s="56" t="n">
        <f aca="false">F224+G224+H224+J224-K224-M224-N224+O224</f>
        <v>480714.50744868</v>
      </c>
      <c r="Q224" s="56" t="n">
        <f aca="false">IF(OR(E224=1,P224&lt;=0),0,P224)</f>
        <v>480714.50744868</v>
      </c>
      <c r="R224" s="15" t="n">
        <f aca="false">IF(OR(E224=1,AND(P224&lt;=0,I224&gt;0)),1,0)</f>
        <v>0</v>
      </c>
      <c r="S224" s="15" t="n">
        <f aca="false">IF(L224&gt;0,1,0)</f>
        <v>0</v>
      </c>
    </row>
    <row r="225" customFormat="false" ht="15" hidden="false" customHeight="false" outlineLevel="0" collapsed="false">
      <c r="A225" s="15" t="n">
        <v>224</v>
      </c>
      <c r="B225" s="15" t="n">
        <f aca="false">INT((A225-1)/12)+1</f>
        <v>19</v>
      </c>
      <c r="C225" s="15" t="n">
        <f aca="false">MIN(Inputs!$C$4+B225-1,99)</f>
        <v>92</v>
      </c>
      <c r="D225" s="55" t="n">
        <f aca="false">Inputs!$C$32</f>
        <v>0.1</v>
      </c>
      <c r="E225" s="15" t="n">
        <f aca="false">R224</f>
        <v>0</v>
      </c>
      <c r="F225" s="56" t="n">
        <f aca="false">Q224</f>
        <v>480714.50744868</v>
      </c>
      <c r="G225" s="56" t="n">
        <f aca="false">IF(AND(MOD(A225-1,12)=0,B225&lt;=Inputs!$C$7,E225=0),Inputs!$C$6,0)</f>
        <v>0</v>
      </c>
      <c r="H225" s="56" t="n">
        <f aca="false">IF(B225=1,G225*Inputs!$C$9,0)</f>
        <v>0</v>
      </c>
      <c r="I225" s="56" t="n">
        <f aca="false">I224+G225</f>
        <v>120000</v>
      </c>
      <c r="J225" s="56" t="n">
        <f aca="false">(F225+G225+H225)*((1+D225)^(1/12)-1)</f>
        <v>3833.28498860708</v>
      </c>
      <c r="K225" s="56" t="n">
        <f aca="false">(F225+G225+H225+J225)*(Inputs!$C$14+IF(B225&lt;=10,Inputs!$C$12,Inputs!$C$13))/12</f>
        <v>242.273896218644</v>
      </c>
      <c r="L225" s="56" t="n">
        <f aca="false">IF(OR(E225=1,A225&lt;=Inputs!$C$15),0,MAX(Inputs!$C$8*I225-(F225+G225+H225+J225-K225),0))</f>
        <v>0</v>
      </c>
      <c r="M225" s="56" t="n">
        <f aca="false">L225*INDEX(Rates!$B$2:$C$101,C225+1,IF(Inputs!$C$5="Male",1,2))/1000/12*Inputs!$C$16</f>
        <v>0</v>
      </c>
      <c r="N225" s="56" t="n">
        <f aca="false">IF($V$1=1,MAX(F225+G225+H225+J225-K225-M225,0)*Inputs!$C$22/12,0)</f>
        <v>0</v>
      </c>
      <c r="O225" s="56" t="n">
        <f aca="false">IF(AND(MOD(A225,12)=0,B225&gt;=Inputs!$C$18),MAX(F225+G225+H225+J225-K225-M225-N225,0)*Inputs!$C$17,0)</f>
        <v>0</v>
      </c>
      <c r="P225" s="56" t="n">
        <f aca="false">F225+G225+H225+J225-K225-M225-N225+O225</f>
        <v>484305.518541069</v>
      </c>
      <c r="Q225" s="56" t="n">
        <f aca="false">IF(OR(E225=1,P225&lt;=0),0,P225)</f>
        <v>484305.518541069</v>
      </c>
      <c r="R225" s="15" t="n">
        <f aca="false">IF(OR(E225=1,AND(P225&lt;=0,I225&gt;0)),1,0)</f>
        <v>0</v>
      </c>
      <c r="S225" s="15" t="n">
        <f aca="false">IF(L225&gt;0,1,0)</f>
        <v>0</v>
      </c>
    </row>
    <row r="226" customFormat="false" ht="15" hidden="false" customHeight="false" outlineLevel="0" collapsed="false">
      <c r="A226" s="15" t="n">
        <v>225</v>
      </c>
      <c r="B226" s="15" t="n">
        <f aca="false">INT((A226-1)/12)+1</f>
        <v>19</v>
      </c>
      <c r="C226" s="15" t="n">
        <f aca="false">MIN(Inputs!$C$4+B226-1,99)</f>
        <v>92</v>
      </c>
      <c r="D226" s="55" t="n">
        <f aca="false">Inputs!$C$32</f>
        <v>0.1</v>
      </c>
      <c r="E226" s="15" t="n">
        <f aca="false">R225</f>
        <v>0</v>
      </c>
      <c r="F226" s="56" t="n">
        <f aca="false">Q225</f>
        <v>484305.518541069</v>
      </c>
      <c r="G226" s="56" t="n">
        <f aca="false">IF(AND(MOD(A226-1,12)=0,B226&lt;=Inputs!$C$7,E226=0),Inputs!$C$6,0)</f>
        <v>0</v>
      </c>
      <c r="H226" s="56" t="n">
        <f aca="false">IF(B226=1,G226*Inputs!$C$9,0)</f>
        <v>0</v>
      </c>
      <c r="I226" s="56" t="n">
        <f aca="false">I225+G226</f>
        <v>120000</v>
      </c>
      <c r="J226" s="56" t="n">
        <f aca="false">(F226+G226+H226)*((1+D226)^(1/12)-1)</f>
        <v>3861.92021533954</v>
      </c>
      <c r="K226" s="56" t="n">
        <f aca="false">(F226+G226+H226+J226)*(Inputs!$C$14+IF(B226&lt;=10,Inputs!$C$12,Inputs!$C$13))/12</f>
        <v>244.083719378204</v>
      </c>
      <c r="L226" s="56" t="n">
        <f aca="false">IF(OR(E226=1,A226&lt;=Inputs!$C$15),0,MAX(Inputs!$C$8*I226-(F226+G226+H226+J226-K226),0))</f>
        <v>0</v>
      </c>
      <c r="M226" s="56" t="n">
        <f aca="false">L226*INDEX(Rates!$B$2:$C$101,C226+1,IF(Inputs!$C$5="Male",1,2))/1000/12*Inputs!$C$16</f>
        <v>0</v>
      </c>
      <c r="N226" s="56" t="n">
        <f aca="false">IF($V$1=1,MAX(F226+G226+H226+J226-K226-M226,0)*Inputs!$C$22/12,0)</f>
        <v>0</v>
      </c>
      <c r="O226" s="56" t="n">
        <f aca="false">IF(AND(MOD(A226,12)=0,B226&gt;=Inputs!$C$18),MAX(F226+G226+H226+J226-K226-M226-N226,0)*Inputs!$C$17,0)</f>
        <v>0</v>
      </c>
      <c r="P226" s="56" t="n">
        <f aca="false">F226+G226+H226+J226-K226-M226-N226+O226</f>
        <v>487923.35503703</v>
      </c>
      <c r="Q226" s="56" t="n">
        <f aca="false">IF(OR(E226=1,P226&lt;=0),0,P226)</f>
        <v>487923.35503703</v>
      </c>
      <c r="R226" s="15" t="n">
        <f aca="false">IF(OR(E226=1,AND(P226&lt;=0,I226&gt;0)),1,0)</f>
        <v>0</v>
      </c>
      <c r="S226" s="15" t="n">
        <f aca="false">IF(L226&gt;0,1,0)</f>
        <v>0</v>
      </c>
    </row>
    <row r="227" customFormat="false" ht="15" hidden="false" customHeight="false" outlineLevel="0" collapsed="false">
      <c r="A227" s="15" t="n">
        <v>226</v>
      </c>
      <c r="B227" s="15" t="n">
        <f aca="false">INT((A227-1)/12)+1</f>
        <v>19</v>
      </c>
      <c r="C227" s="15" t="n">
        <f aca="false">MIN(Inputs!$C$4+B227-1,99)</f>
        <v>92</v>
      </c>
      <c r="D227" s="55" t="n">
        <f aca="false">Inputs!$C$32</f>
        <v>0.1</v>
      </c>
      <c r="E227" s="15" t="n">
        <f aca="false">R226</f>
        <v>0</v>
      </c>
      <c r="F227" s="56" t="n">
        <f aca="false">Q226</f>
        <v>487923.35503703</v>
      </c>
      <c r="G227" s="56" t="n">
        <f aca="false">IF(AND(MOD(A227-1,12)=0,B227&lt;=Inputs!$C$7,E227=0),Inputs!$C$6,0)</f>
        <v>0</v>
      </c>
      <c r="H227" s="56" t="n">
        <f aca="false">IF(B227=1,G227*Inputs!$C$9,0)</f>
        <v>0</v>
      </c>
      <c r="I227" s="56" t="n">
        <f aca="false">I226+G227</f>
        <v>120000</v>
      </c>
      <c r="J227" s="56" t="n">
        <f aca="false">(F227+G227+H227)*((1+D227)^(1/12)-1)</f>
        <v>3890.76935160715</v>
      </c>
      <c r="K227" s="56" t="n">
        <f aca="false">(F227+G227+H227+J227)*(Inputs!$C$14+IF(B227&lt;=10,Inputs!$C$12,Inputs!$C$13))/12</f>
        <v>245.907062194319</v>
      </c>
      <c r="L227" s="56" t="n">
        <f aca="false">IF(OR(E227=1,A227&lt;=Inputs!$C$15),0,MAX(Inputs!$C$8*I227-(F227+G227+H227+J227-K227),0))</f>
        <v>0</v>
      </c>
      <c r="M227" s="56" t="n">
        <f aca="false">L227*INDEX(Rates!$B$2:$C$101,C227+1,IF(Inputs!$C$5="Male",1,2))/1000/12*Inputs!$C$16</f>
        <v>0</v>
      </c>
      <c r="N227" s="56" t="n">
        <f aca="false">IF($V$1=1,MAX(F227+G227+H227+J227-K227-M227,0)*Inputs!$C$22/12,0)</f>
        <v>0</v>
      </c>
      <c r="O227" s="56" t="n">
        <f aca="false">IF(AND(MOD(A227,12)=0,B227&gt;=Inputs!$C$18),MAX(F227+G227+H227+J227-K227-M227-N227,0)*Inputs!$C$17,0)</f>
        <v>0</v>
      </c>
      <c r="P227" s="56" t="n">
        <f aca="false">F227+G227+H227+J227-K227-M227-N227+O227</f>
        <v>491568.217326443</v>
      </c>
      <c r="Q227" s="56" t="n">
        <f aca="false">IF(OR(E227=1,P227&lt;=0),0,P227)</f>
        <v>491568.217326443</v>
      </c>
      <c r="R227" s="15" t="n">
        <f aca="false">IF(OR(E227=1,AND(P227&lt;=0,I227&gt;0)),1,0)</f>
        <v>0</v>
      </c>
      <c r="S227" s="15" t="n">
        <f aca="false">IF(L227&gt;0,1,0)</f>
        <v>0</v>
      </c>
    </row>
    <row r="228" customFormat="false" ht="15" hidden="false" customHeight="false" outlineLevel="0" collapsed="false">
      <c r="A228" s="15" t="n">
        <v>227</v>
      </c>
      <c r="B228" s="15" t="n">
        <f aca="false">INT((A228-1)/12)+1</f>
        <v>19</v>
      </c>
      <c r="C228" s="15" t="n">
        <f aca="false">MIN(Inputs!$C$4+B228-1,99)</f>
        <v>92</v>
      </c>
      <c r="D228" s="55" t="n">
        <f aca="false">Inputs!$C$32</f>
        <v>0.1</v>
      </c>
      <c r="E228" s="15" t="n">
        <f aca="false">R227</f>
        <v>0</v>
      </c>
      <c r="F228" s="56" t="n">
        <f aca="false">Q227</f>
        <v>491568.217326443</v>
      </c>
      <c r="G228" s="56" t="n">
        <f aca="false">IF(AND(MOD(A228-1,12)=0,B228&lt;=Inputs!$C$7,E228=0),Inputs!$C$6,0)</f>
        <v>0</v>
      </c>
      <c r="H228" s="56" t="n">
        <f aca="false">IF(B228=1,G228*Inputs!$C$9,0)</f>
        <v>0</v>
      </c>
      <c r="I228" s="56" t="n">
        <f aca="false">I227+G228</f>
        <v>120000</v>
      </c>
      <c r="J228" s="56" t="n">
        <f aca="false">(F228+G228+H228)*((1+D228)^(1/12)-1)</f>
        <v>3919.83399534694</v>
      </c>
      <c r="K228" s="56" t="n">
        <f aca="false">(F228+G228+H228+J228)*(Inputs!$C$14+IF(B228&lt;=10,Inputs!$C$12,Inputs!$C$13))/12</f>
        <v>247.744025660895</v>
      </c>
      <c r="L228" s="56" t="n">
        <f aca="false">IF(OR(E228=1,A228&lt;=Inputs!$C$15),0,MAX(Inputs!$C$8*I228-(F228+G228+H228+J228-K228),0))</f>
        <v>0</v>
      </c>
      <c r="M228" s="56" t="n">
        <f aca="false">L228*INDEX(Rates!$B$2:$C$101,C228+1,IF(Inputs!$C$5="Male",1,2))/1000/12*Inputs!$C$16</f>
        <v>0</v>
      </c>
      <c r="N228" s="56" t="n">
        <f aca="false">IF($V$1=1,MAX(F228+G228+H228+J228-K228-M228,0)*Inputs!$C$22/12,0)</f>
        <v>0</v>
      </c>
      <c r="O228" s="56" t="n">
        <f aca="false">IF(AND(MOD(A228,12)=0,B228&gt;=Inputs!$C$18),MAX(F228+G228+H228+J228-K228-M228-N228,0)*Inputs!$C$17,0)</f>
        <v>0</v>
      </c>
      <c r="P228" s="56" t="n">
        <f aca="false">F228+G228+H228+J228-K228-M228-N228+O228</f>
        <v>495240.307296129</v>
      </c>
      <c r="Q228" s="56" t="n">
        <f aca="false">IF(OR(E228=1,P228&lt;=0),0,P228)</f>
        <v>495240.307296129</v>
      </c>
      <c r="R228" s="15" t="n">
        <f aca="false">IF(OR(E228=1,AND(P228&lt;=0,I228&gt;0)),1,0)</f>
        <v>0</v>
      </c>
      <c r="S228" s="15" t="n">
        <f aca="false">IF(L228&gt;0,1,0)</f>
        <v>0</v>
      </c>
    </row>
    <row r="229" customFormat="false" ht="15" hidden="false" customHeight="false" outlineLevel="0" collapsed="false">
      <c r="A229" s="15" t="n">
        <v>228</v>
      </c>
      <c r="B229" s="15" t="n">
        <f aca="false">INT((A229-1)/12)+1</f>
        <v>19</v>
      </c>
      <c r="C229" s="15" t="n">
        <f aca="false">MIN(Inputs!$C$4+B229-1,99)</f>
        <v>92</v>
      </c>
      <c r="D229" s="55" t="n">
        <f aca="false">Inputs!$C$32</f>
        <v>0.1</v>
      </c>
      <c r="E229" s="15" t="n">
        <f aca="false">R228</f>
        <v>0</v>
      </c>
      <c r="F229" s="56" t="n">
        <f aca="false">Q228</f>
        <v>495240.307296129</v>
      </c>
      <c r="G229" s="56" t="n">
        <f aca="false">IF(AND(MOD(A229-1,12)=0,B229&lt;=Inputs!$C$7,E229=0),Inputs!$C$6,0)</f>
        <v>0</v>
      </c>
      <c r="H229" s="56" t="n">
        <f aca="false">IF(B229=1,G229*Inputs!$C$9,0)</f>
        <v>0</v>
      </c>
      <c r="I229" s="56" t="n">
        <f aca="false">I228+G229</f>
        <v>120000</v>
      </c>
      <c r="J229" s="56" t="n">
        <f aca="false">(F229+G229+H229)*((1+D229)^(1/12)-1)</f>
        <v>3949.11575643278</v>
      </c>
      <c r="K229" s="56" t="n">
        <f aca="false">(F229+G229+H229+J229)*(Inputs!$C$14+IF(B229&lt;=10,Inputs!$C$12,Inputs!$C$13))/12</f>
        <v>249.594711526281</v>
      </c>
      <c r="L229" s="56" t="n">
        <f aca="false">IF(OR(E229=1,A229&lt;=Inputs!$C$15),0,MAX(Inputs!$C$8*I229-(F229+G229+H229+J229-K229),0))</f>
        <v>0</v>
      </c>
      <c r="M229" s="56" t="n">
        <f aca="false">L229*INDEX(Rates!$B$2:$C$101,C229+1,IF(Inputs!$C$5="Male",1,2))/1000/12*Inputs!$C$16</f>
        <v>0</v>
      </c>
      <c r="N229" s="56" t="n">
        <f aca="false">IF($V$1=1,MAX(F229+G229+H229+J229-K229-M229,0)*Inputs!$C$22/12,0)</f>
        <v>0</v>
      </c>
      <c r="O229" s="56" t="n">
        <f aca="false">IF(AND(MOD(A229,12)=0,B229&gt;=Inputs!$C$18),MAX(F229+G229+H229+J229-K229-M229-N229,0)*Inputs!$C$17,0)</f>
        <v>2494.69914170518</v>
      </c>
      <c r="P229" s="56" t="n">
        <f aca="false">F229+G229+H229+J229-K229-M229-N229+O229</f>
        <v>501434.52748274</v>
      </c>
      <c r="Q229" s="56" t="n">
        <f aca="false">IF(OR(E229=1,P229&lt;=0),0,P229)</f>
        <v>501434.52748274</v>
      </c>
      <c r="R229" s="15" t="n">
        <f aca="false">IF(OR(E229=1,AND(P229&lt;=0,I229&gt;0)),1,0)</f>
        <v>0</v>
      </c>
      <c r="S229" s="15" t="n">
        <f aca="false">IF(L229&gt;0,1,0)</f>
        <v>0</v>
      </c>
    </row>
    <row r="230" customFormat="false" ht="15" hidden="false" customHeight="false" outlineLevel="0" collapsed="false">
      <c r="A230" s="15" t="n">
        <v>229</v>
      </c>
      <c r="B230" s="15" t="n">
        <f aca="false">INT((A230-1)/12)+1</f>
        <v>20</v>
      </c>
      <c r="C230" s="15" t="n">
        <f aca="false">MIN(Inputs!$C$4+B230-1,99)</f>
        <v>93</v>
      </c>
      <c r="D230" s="55" t="n">
        <f aca="false">Inputs!$C$32</f>
        <v>0.1</v>
      </c>
      <c r="E230" s="15" t="n">
        <f aca="false">R229</f>
        <v>0</v>
      </c>
      <c r="F230" s="56" t="n">
        <f aca="false">Q229</f>
        <v>501434.52748274</v>
      </c>
      <c r="G230" s="56" t="n">
        <f aca="false">IF(AND(MOD(A230-1,12)=0,B230&lt;=Inputs!$C$7,E230=0),Inputs!$C$6,0)</f>
        <v>0</v>
      </c>
      <c r="H230" s="56" t="n">
        <f aca="false">IF(B230=1,G230*Inputs!$C$9,0)</f>
        <v>0</v>
      </c>
      <c r="I230" s="56" t="n">
        <f aca="false">I229+G230</f>
        <v>120000</v>
      </c>
      <c r="J230" s="56" t="n">
        <f aca="false">(F230+G230+H230)*((1+D230)^(1/12)-1)</f>
        <v>3998.50933804838</v>
      </c>
      <c r="K230" s="56" t="n">
        <f aca="false">(F230+G230+H230+J230)*(Inputs!$C$14+IF(B230&lt;=10,Inputs!$C$12,Inputs!$C$13))/12</f>
        <v>252.716518410394</v>
      </c>
      <c r="L230" s="56" t="n">
        <f aca="false">IF(OR(E230=1,A230&lt;=Inputs!$C$15),0,MAX(Inputs!$C$8*I230-(F230+G230+H230+J230-K230),0))</f>
        <v>0</v>
      </c>
      <c r="M230" s="56" t="n">
        <f aca="false">L230*INDEX(Rates!$B$2:$C$101,C230+1,IF(Inputs!$C$5="Male",1,2))/1000/12*Inputs!$C$16</f>
        <v>0</v>
      </c>
      <c r="N230" s="56" t="n">
        <f aca="false">IF($V$1=1,MAX(F230+G230+H230+J230-K230-M230,0)*Inputs!$C$22/12,0)</f>
        <v>0</v>
      </c>
      <c r="O230" s="56" t="n">
        <f aca="false">IF(AND(MOD(A230,12)=0,B230&gt;=Inputs!$C$18),MAX(F230+G230+H230+J230-K230-M230-N230,0)*Inputs!$C$17,0)</f>
        <v>0</v>
      </c>
      <c r="P230" s="56" t="n">
        <f aca="false">F230+G230+H230+J230-K230-M230-N230+O230</f>
        <v>505180.320302378</v>
      </c>
      <c r="Q230" s="56" t="n">
        <f aca="false">IF(OR(E230=1,P230&lt;=0),0,P230)</f>
        <v>505180.320302378</v>
      </c>
      <c r="R230" s="15" t="n">
        <f aca="false">IF(OR(E230=1,AND(P230&lt;=0,I230&gt;0)),1,0)</f>
        <v>0</v>
      </c>
      <c r="S230" s="15" t="n">
        <f aca="false">IF(L230&gt;0,1,0)</f>
        <v>0</v>
      </c>
    </row>
    <row r="231" customFormat="false" ht="15" hidden="false" customHeight="false" outlineLevel="0" collapsed="false">
      <c r="A231" s="15" t="n">
        <v>230</v>
      </c>
      <c r="B231" s="15" t="n">
        <f aca="false">INT((A231-1)/12)+1</f>
        <v>20</v>
      </c>
      <c r="C231" s="15" t="n">
        <f aca="false">MIN(Inputs!$C$4+B231-1,99)</f>
        <v>93</v>
      </c>
      <c r="D231" s="55" t="n">
        <f aca="false">Inputs!$C$32</f>
        <v>0.1</v>
      </c>
      <c r="E231" s="15" t="n">
        <f aca="false">R230</f>
        <v>0</v>
      </c>
      <c r="F231" s="56" t="n">
        <f aca="false">Q230</f>
        <v>505180.320302378</v>
      </c>
      <c r="G231" s="56" t="n">
        <f aca="false">IF(AND(MOD(A231-1,12)=0,B231&lt;=Inputs!$C$7,E231=0),Inputs!$C$6,0)</f>
        <v>0</v>
      </c>
      <c r="H231" s="56" t="n">
        <f aca="false">IF(B231=1,G231*Inputs!$C$9,0)</f>
        <v>0</v>
      </c>
      <c r="I231" s="56" t="n">
        <f aca="false">I230+G231</f>
        <v>120000</v>
      </c>
      <c r="J231" s="56" t="n">
        <f aca="false">(F231+G231+H231)*((1+D231)^(1/12)-1)</f>
        <v>4028.37881600975</v>
      </c>
      <c r="K231" s="56" t="n">
        <f aca="false">(F231+G231+H231+J231)*(Inputs!$C$14+IF(B231&lt;=10,Inputs!$C$12,Inputs!$C$13))/12</f>
        <v>254.604349559194</v>
      </c>
      <c r="L231" s="56" t="n">
        <f aca="false">IF(OR(E231=1,A231&lt;=Inputs!$C$15),0,MAX(Inputs!$C$8*I231-(F231+G231+H231+J231-K231),0))</f>
        <v>0</v>
      </c>
      <c r="M231" s="56" t="n">
        <f aca="false">L231*INDEX(Rates!$B$2:$C$101,C231+1,IF(Inputs!$C$5="Male",1,2))/1000/12*Inputs!$C$16</f>
        <v>0</v>
      </c>
      <c r="N231" s="56" t="n">
        <f aca="false">IF($V$1=1,MAX(F231+G231+H231+J231-K231-M231,0)*Inputs!$C$22/12,0)</f>
        <v>0</v>
      </c>
      <c r="O231" s="56" t="n">
        <f aca="false">IF(AND(MOD(A231,12)=0,B231&gt;=Inputs!$C$18),MAX(F231+G231+H231+J231-K231-M231-N231,0)*Inputs!$C$17,0)</f>
        <v>0</v>
      </c>
      <c r="P231" s="56" t="n">
        <f aca="false">F231+G231+H231+J231-K231-M231-N231+O231</f>
        <v>508954.094768829</v>
      </c>
      <c r="Q231" s="56" t="n">
        <f aca="false">IF(OR(E231=1,P231&lt;=0),0,P231)</f>
        <v>508954.094768829</v>
      </c>
      <c r="R231" s="15" t="n">
        <f aca="false">IF(OR(E231=1,AND(P231&lt;=0,I231&gt;0)),1,0)</f>
        <v>0</v>
      </c>
      <c r="S231" s="15" t="n">
        <f aca="false">IF(L231&gt;0,1,0)</f>
        <v>0</v>
      </c>
    </row>
    <row r="232" customFormat="false" ht="15" hidden="false" customHeight="false" outlineLevel="0" collapsed="false">
      <c r="A232" s="15" t="n">
        <v>231</v>
      </c>
      <c r="B232" s="15" t="n">
        <f aca="false">INT((A232-1)/12)+1</f>
        <v>20</v>
      </c>
      <c r="C232" s="15" t="n">
        <f aca="false">MIN(Inputs!$C$4+B232-1,99)</f>
        <v>93</v>
      </c>
      <c r="D232" s="55" t="n">
        <f aca="false">Inputs!$C$32</f>
        <v>0.1</v>
      </c>
      <c r="E232" s="15" t="n">
        <f aca="false">R231</f>
        <v>0</v>
      </c>
      <c r="F232" s="56" t="n">
        <f aca="false">Q231</f>
        <v>508954.094768829</v>
      </c>
      <c r="G232" s="56" t="n">
        <f aca="false">IF(AND(MOD(A232-1,12)=0,B232&lt;=Inputs!$C$7,E232=0),Inputs!$C$6,0)</f>
        <v>0</v>
      </c>
      <c r="H232" s="56" t="n">
        <f aca="false">IF(B232=1,G232*Inputs!$C$9,0)</f>
        <v>0</v>
      </c>
      <c r="I232" s="56" t="n">
        <f aca="false">I231+G232</f>
        <v>120000</v>
      </c>
      <c r="J232" s="56" t="n">
        <f aca="false">(F232+G232+H232)*((1+D232)^(1/12)-1)</f>
        <v>4058.47142355224</v>
      </c>
      <c r="K232" s="56" t="n">
        <f aca="false">(F232+G232+H232+J232)*(Inputs!$C$14+IF(B232&lt;=10,Inputs!$C$12,Inputs!$C$13))/12</f>
        <v>256.506283096191</v>
      </c>
      <c r="L232" s="56" t="n">
        <f aca="false">IF(OR(E232=1,A232&lt;=Inputs!$C$15),0,MAX(Inputs!$C$8*I232-(F232+G232+H232+J232-K232),0))</f>
        <v>0</v>
      </c>
      <c r="M232" s="56" t="n">
        <f aca="false">L232*INDEX(Rates!$B$2:$C$101,C232+1,IF(Inputs!$C$5="Male",1,2))/1000/12*Inputs!$C$16</f>
        <v>0</v>
      </c>
      <c r="N232" s="56" t="n">
        <f aca="false">IF($V$1=1,MAX(F232+G232+H232+J232-K232-M232,0)*Inputs!$C$22/12,0)</f>
        <v>0</v>
      </c>
      <c r="O232" s="56" t="n">
        <f aca="false">IF(AND(MOD(A232,12)=0,B232&gt;=Inputs!$C$18),MAX(F232+G232+H232+J232-K232-M232-N232,0)*Inputs!$C$17,0)</f>
        <v>0</v>
      </c>
      <c r="P232" s="56" t="n">
        <f aca="false">F232+G232+H232+J232-K232-M232-N232+O232</f>
        <v>512756.059909285</v>
      </c>
      <c r="Q232" s="56" t="n">
        <f aca="false">IF(OR(E232=1,P232&lt;=0),0,P232)</f>
        <v>512756.059909285</v>
      </c>
      <c r="R232" s="15" t="n">
        <f aca="false">IF(OR(E232=1,AND(P232&lt;=0,I232&gt;0)),1,0)</f>
        <v>0</v>
      </c>
      <c r="S232" s="15" t="n">
        <f aca="false">IF(L232&gt;0,1,0)</f>
        <v>0</v>
      </c>
    </row>
    <row r="233" customFormat="false" ht="15" hidden="false" customHeight="false" outlineLevel="0" collapsed="false">
      <c r="A233" s="15" t="n">
        <v>232</v>
      </c>
      <c r="B233" s="15" t="n">
        <f aca="false">INT((A233-1)/12)+1</f>
        <v>20</v>
      </c>
      <c r="C233" s="15" t="n">
        <f aca="false">MIN(Inputs!$C$4+B233-1,99)</f>
        <v>93</v>
      </c>
      <c r="D233" s="55" t="n">
        <f aca="false">Inputs!$C$32</f>
        <v>0.1</v>
      </c>
      <c r="E233" s="15" t="n">
        <f aca="false">R232</f>
        <v>0</v>
      </c>
      <c r="F233" s="56" t="n">
        <f aca="false">Q232</f>
        <v>512756.059909285</v>
      </c>
      <c r="G233" s="56" t="n">
        <f aca="false">IF(AND(MOD(A233-1,12)=0,B233&lt;=Inputs!$C$7,E233=0),Inputs!$C$6,0)</f>
        <v>0</v>
      </c>
      <c r="H233" s="56" t="n">
        <f aca="false">IF(B233=1,G233*Inputs!$C$9,0)</f>
        <v>0</v>
      </c>
      <c r="I233" s="56" t="n">
        <f aca="false">I232+G233</f>
        <v>120000</v>
      </c>
      <c r="J233" s="56" t="n">
        <f aca="false">(F233+G233+H233)*((1+D233)^(1/12)-1)</f>
        <v>4088.78882748803</v>
      </c>
      <c r="K233" s="56" t="n">
        <f aca="false">(F233+G233+H233+J233)*(Inputs!$C$14+IF(B233&lt;=10,Inputs!$C$12,Inputs!$C$13))/12</f>
        <v>258.422424368387</v>
      </c>
      <c r="L233" s="56" t="n">
        <f aca="false">IF(OR(E233=1,A233&lt;=Inputs!$C$15),0,MAX(Inputs!$C$8*I233-(F233+G233+H233+J233-K233),0))</f>
        <v>0</v>
      </c>
      <c r="M233" s="56" t="n">
        <f aca="false">L233*INDEX(Rates!$B$2:$C$101,C233+1,IF(Inputs!$C$5="Male",1,2))/1000/12*Inputs!$C$16</f>
        <v>0</v>
      </c>
      <c r="N233" s="56" t="n">
        <f aca="false">IF($V$1=1,MAX(F233+G233+H233+J233-K233-M233,0)*Inputs!$C$22/12,0)</f>
        <v>0</v>
      </c>
      <c r="O233" s="56" t="n">
        <f aca="false">IF(AND(MOD(A233,12)=0,B233&gt;=Inputs!$C$18),MAX(F233+G233+H233+J233-K233-M233-N233,0)*Inputs!$C$17,0)</f>
        <v>0</v>
      </c>
      <c r="P233" s="56" t="n">
        <f aca="false">F233+G233+H233+J233-K233-M233-N233+O233</f>
        <v>516586.426312405</v>
      </c>
      <c r="Q233" s="56" t="n">
        <f aca="false">IF(OR(E233=1,P233&lt;=0),0,P233)</f>
        <v>516586.426312405</v>
      </c>
      <c r="R233" s="15" t="n">
        <f aca="false">IF(OR(E233=1,AND(P233&lt;=0,I233&gt;0)),1,0)</f>
        <v>0</v>
      </c>
      <c r="S233" s="15" t="n">
        <f aca="false">IF(L233&gt;0,1,0)</f>
        <v>0</v>
      </c>
    </row>
    <row r="234" customFormat="false" ht="15" hidden="false" customHeight="false" outlineLevel="0" collapsed="false">
      <c r="A234" s="15" t="n">
        <v>233</v>
      </c>
      <c r="B234" s="15" t="n">
        <f aca="false">INT((A234-1)/12)+1</f>
        <v>20</v>
      </c>
      <c r="C234" s="15" t="n">
        <f aca="false">MIN(Inputs!$C$4+B234-1,99)</f>
        <v>93</v>
      </c>
      <c r="D234" s="55" t="n">
        <f aca="false">Inputs!$C$32</f>
        <v>0.1</v>
      </c>
      <c r="E234" s="15" t="n">
        <f aca="false">R233</f>
        <v>0</v>
      </c>
      <c r="F234" s="56" t="n">
        <f aca="false">Q233</f>
        <v>516586.426312405</v>
      </c>
      <c r="G234" s="56" t="n">
        <f aca="false">IF(AND(MOD(A234-1,12)=0,B234&lt;=Inputs!$C$7,E234=0),Inputs!$C$6,0)</f>
        <v>0</v>
      </c>
      <c r="H234" s="56" t="n">
        <f aca="false">IF(B234=1,G234*Inputs!$C$9,0)</f>
        <v>0</v>
      </c>
      <c r="I234" s="56" t="n">
        <f aca="false">I233+G234</f>
        <v>120000</v>
      </c>
      <c r="J234" s="56" t="n">
        <f aca="false">(F234+G234+H234)*((1+D234)^(1/12)-1)</f>
        <v>4119.33270708066</v>
      </c>
      <c r="K234" s="56" t="n">
        <f aca="false">(F234+G234+H234+J234)*(Inputs!$C$14+IF(B234&lt;=10,Inputs!$C$12,Inputs!$C$13))/12</f>
        <v>260.352879509743</v>
      </c>
      <c r="L234" s="56" t="n">
        <f aca="false">IF(OR(E234=1,A234&lt;=Inputs!$C$15),0,MAX(Inputs!$C$8*I234-(F234+G234+H234+J234-K234),0))</f>
        <v>0</v>
      </c>
      <c r="M234" s="56" t="n">
        <f aca="false">L234*INDEX(Rates!$B$2:$C$101,C234+1,IF(Inputs!$C$5="Male",1,2))/1000/12*Inputs!$C$16</f>
        <v>0</v>
      </c>
      <c r="N234" s="56" t="n">
        <f aca="false">IF($V$1=1,MAX(F234+G234+H234+J234-K234-M234,0)*Inputs!$C$22/12,0)</f>
        <v>0</v>
      </c>
      <c r="O234" s="56" t="n">
        <f aca="false">IF(AND(MOD(A234,12)=0,B234&gt;=Inputs!$C$18),MAX(F234+G234+H234+J234-K234-M234-N234,0)*Inputs!$C$17,0)</f>
        <v>0</v>
      </c>
      <c r="P234" s="56" t="n">
        <f aca="false">F234+G234+H234+J234-K234-M234-N234+O234</f>
        <v>520445.406139976</v>
      </c>
      <c r="Q234" s="56" t="n">
        <f aca="false">IF(OR(E234=1,P234&lt;=0),0,P234)</f>
        <v>520445.406139976</v>
      </c>
      <c r="R234" s="15" t="n">
        <f aca="false">IF(OR(E234=1,AND(P234&lt;=0,I234&gt;0)),1,0)</f>
        <v>0</v>
      </c>
      <c r="S234" s="15" t="n">
        <f aca="false">IF(L234&gt;0,1,0)</f>
        <v>0</v>
      </c>
    </row>
    <row r="235" customFormat="false" ht="15" hidden="false" customHeight="false" outlineLevel="0" collapsed="false">
      <c r="A235" s="15" t="n">
        <v>234</v>
      </c>
      <c r="B235" s="15" t="n">
        <f aca="false">INT((A235-1)/12)+1</f>
        <v>20</v>
      </c>
      <c r="C235" s="15" t="n">
        <f aca="false">MIN(Inputs!$C$4+B235-1,99)</f>
        <v>93</v>
      </c>
      <c r="D235" s="55" t="n">
        <f aca="false">Inputs!$C$32</f>
        <v>0.1</v>
      </c>
      <c r="E235" s="15" t="n">
        <f aca="false">R234</f>
        <v>0</v>
      </c>
      <c r="F235" s="56" t="n">
        <f aca="false">Q234</f>
        <v>520445.406139976</v>
      </c>
      <c r="G235" s="56" t="n">
        <f aca="false">IF(AND(MOD(A235-1,12)=0,B235&lt;=Inputs!$C$7,E235=0),Inputs!$C$6,0)</f>
        <v>0</v>
      </c>
      <c r="H235" s="56" t="n">
        <f aca="false">IF(B235=1,G235*Inputs!$C$9,0)</f>
        <v>0</v>
      </c>
      <c r="I235" s="56" t="n">
        <f aca="false">I234+G235</f>
        <v>120000</v>
      </c>
      <c r="J235" s="56" t="n">
        <f aca="false">(F235+G235+H235)*((1+D235)^(1/12)-1)</f>
        <v>4150.10475413802</v>
      </c>
      <c r="K235" s="56" t="n">
        <f aca="false">(F235+G235+H235+J235)*(Inputs!$C$14+IF(B235&lt;=10,Inputs!$C$12,Inputs!$C$13))/12</f>
        <v>262.297755447057</v>
      </c>
      <c r="L235" s="56" t="n">
        <f aca="false">IF(OR(E235=1,A235&lt;=Inputs!$C$15),0,MAX(Inputs!$C$8*I235-(F235+G235+H235+J235-K235),0))</f>
        <v>0</v>
      </c>
      <c r="M235" s="56" t="n">
        <f aca="false">L235*INDEX(Rates!$B$2:$C$101,C235+1,IF(Inputs!$C$5="Male",1,2))/1000/12*Inputs!$C$16</f>
        <v>0</v>
      </c>
      <c r="N235" s="56" t="n">
        <f aca="false">IF($V$1=1,MAX(F235+G235+H235+J235-K235-M235,0)*Inputs!$C$22/12,0)</f>
        <v>0</v>
      </c>
      <c r="O235" s="56" t="n">
        <f aca="false">IF(AND(MOD(A235,12)=0,B235&gt;=Inputs!$C$18),MAX(F235+G235+H235+J235-K235-M235-N235,0)*Inputs!$C$17,0)</f>
        <v>0</v>
      </c>
      <c r="P235" s="56" t="n">
        <f aca="false">F235+G235+H235+J235-K235-M235-N235+O235</f>
        <v>524333.213138666</v>
      </c>
      <c r="Q235" s="56" t="n">
        <f aca="false">IF(OR(E235=1,P235&lt;=0),0,P235)</f>
        <v>524333.213138666</v>
      </c>
      <c r="R235" s="15" t="n">
        <f aca="false">IF(OR(E235=1,AND(P235&lt;=0,I235&gt;0)),1,0)</f>
        <v>0</v>
      </c>
      <c r="S235" s="15" t="n">
        <f aca="false">IF(L235&gt;0,1,0)</f>
        <v>0</v>
      </c>
    </row>
    <row r="236" customFormat="false" ht="15" hidden="false" customHeight="false" outlineLevel="0" collapsed="false">
      <c r="A236" s="15" t="n">
        <v>235</v>
      </c>
      <c r="B236" s="15" t="n">
        <f aca="false">INT((A236-1)/12)+1</f>
        <v>20</v>
      </c>
      <c r="C236" s="15" t="n">
        <f aca="false">MIN(Inputs!$C$4+B236-1,99)</f>
        <v>93</v>
      </c>
      <c r="D236" s="55" t="n">
        <f aca="false">Inputs!$C$32</f>
        <v>0.1</v>
      </c>
      <c r="E236" s="15" t="n">
        <f aca="false">R235</f>
        <v>0</v>
      </c>
      <c r="F236" s="56" t="n">
        <f aca="false">Q235</f>
        <v>524333.213138666</v>
      </c>
      <c r="G236" s="56" t="n">
        <f aca="false">IF(AND(MOD(A236-1,12)=0,B236&lt;=Inputs!$C$7,E236=0),Inputs!$C$6,0)</f>
        <v>0</v>
      </c>
      <c r="H236" s="56" t="n">
        <f aca="false">IF(B236=1,G236*Inputs!$C$9,0)</f>
        <v>0</v>
      </c>
      <c r="I236" s="56" t="n">
        <f aca="false">I235+G236</f>
        <v>120000</v>
      </c>
      <c r="J236" s="56" t="n">
        <f aca="false">(F236+G236+H236)*((1+D236)^(1/12)-1)</f>
        <v>4181.10667310605</v>
      </c>
      <c r="K236" s="56" t="n">
        <f aca="false">(F236+G236+H236+J236)*(Inputs!$C$14+IF(B236&lt;=10,Inputs!$C$12,Inputs!$C$13))/12</f>
        <v>264.257159905886</v>
      </c>
      <c r="L236" s="56" t="n">
        <f aca="false">IF(OR(E236=1,A236&lt;=Inputs!$C$15),0,MAX(Inputs!$C$8*I236-(F236+G236+H236+J236-K236),0))</f>
        <v>0</v>
      </c>
      <c r="M236" s="56" t="n">
        <f aca="false">L236*INDEX(Rates!$B$2:$C$101,C236+1,IF(Inputs!$C$5="Male",1,2))/1000/12*Inputs!$C$16</f>
        <v>0</v>
      </c>
      <c r="N236" s="56" t="n">
        <f aca="false">IF($V$1=1,MAX(F236+G236+H236+J236-K236-M236,0)*Inputs!$C$22/12,0)</f>
        <v>0</v>
      </c>
      <c r="O236" s="56" t="n">
        <f aca="false">IF(AND(MOD(A236,12)=0,B236&gt;=Inputs!$C$18),MAX(F236+G236+H236+J236-K236-M236-N236,0)*Inputs!$C$17,0)</f>
        <v>0</v>
      </c>
      <c r="P236" s="56" t="n">
        <f aca="false">F236+G236+H236+J236-K236-M236-N236+O236</f>
        <v>528250.062651867</v>
      </c>
      <c r="Q236" s="56" t="n">
        <f aca="false">IF(OR(E236=1,P236&lt;=0),0,P236)</f>
        <v>528250.062651867</v>
      </c>
      <c r="R236" s="15" t="n">
        <f aca="false">IF(OR(E236=1,AND(P236&lt;=0,I236&gt;0)),1,0)</f>
        <v>0</v>
      </c>
      <c r="S236" s="15" t="n">
        <f aca="false">IF(L236&gt;0,1,0)</f>
        <v>0</v>
      </c>
    </row>
    <row r="237" customFormat="false" ht="15" hidden="false" customHeight="false" outlineLevel="0" collapsed="false">
      <c r="A237" s="15" t="n">
        <v>236</v>
      </c>
      <c r="B237" s="15" t="n">
        <f aca="false">INT((A237-1)/12)+1</f>
        <v>20</v>
      </c>
      <c r="C237" s="15" t="n">
        <f aca="false">MIN(Inputs!$C$4+B237-1,99)</f>
        <v>93</v>
      </c>
      <c r="D237" s="55" t="n">
        <f aca="false">Inputs!$C$32</f>
        <v>0.1</v>
      </c>
      <c r="E237" s="15" t="n">
        <f aca="false">R236</f>
        <v>0</v>
      </c>
      <c r="F237" s="56" t="n">
        <f aca="false">Q236</f>
        <v>528250.062651867</v>
      </c>
      <c r="G237" s="56" t="n">
        <f aca="false">IF(AND(MOD(A237-1,12)=0,B237&lt;=Inputs!$C$7,E237=0),Inputs!$C$6,0)</f>
        <v>0</v>
      </c>
      <c r="H237" s="56" t="n">
        <f aca="false">IF(B237=1,G237*Inputs!$C$9,0)</f>
        <v>0</v>
      </c>
      <c r="I237" s="56" t="n">
        <f aca="false">I236+G237</f>
        <v>120000</v>
      </c>
      <c r="J237" s="56" t="n">
        <f aca="false">(F237+G237+H237)*((1+D237)^(1/12)-1)</f>
        <v>4212.3401811632</v>
      </c>
      <c r="K237" s="56" t="n">
        <f aca="false">(F237+G237+H237+J237)*(Inputs!$C$14+IF(B237&lt;=10,Inputs!$C$12,Inputs!$C$13))/12</f>
        <v>266.231201416515</v>
      </c>
      <c r="L237" s="56" t="n">
        <f aca="false">IF(OR(E237=1,A237&lt;=Inputs!$C$15),0,MAX(Inputs!$C$8*I237-(F237+G237+H237+J237-K237),0))</f>
        <v>0</v>
      </c>
      <c r="M237" s="56" t="n">
        <f aca="false">L237*INDEX(Rates!$B$2:$C$101,C237+1,IF(Inputs!$C$5="Male",1,2))/1000/12*Inputs!$C$16</f>
        <v>0</v>
      </c>
      <c r="N237" s="56" t="n">
        <f aca="false">IF($V$1=1,MAX(F237+G237+H237+J237-K237-M237,0)*Inputs!$C$22/12,0)</f>
        <v>0</v>
      </c>
      <c r="O237" s="56" t="n">
        <f aca="false">IF(AND(MOD(A237,12)=0,B237&gt;=Inputs!$C$18),MAX(F237+G237+H237+J237-K237-M237-N237,0)*Inputs!$C$17,0)</f>
        <v>0</v>
      </c>
      <c r="P237" s="56" t="n">
        <f aca="false">F237+G237+H237+J237-K237-M237-N237+O237</f>
        <v>532196.171631613</v>
      </c>
      <c r="Q237" s="56" t="n">
        <f aca="false">IF(OR(E237=1,P237&lt;=0),0,P237)</f>
        <v>532196.171631613</v>
      </c>
      <c r="R237" s="15" t="n">
        <f aca="false">IF(OR(E237=1,AND(P237&lt;=0,I237&gt;0)),1,0)</f>
        <v>0</v>
      </c>
      <c r="S237" s="15" t="n">
        <f aca="false">IF(L237&gt;0,1,0)</f>
        <v>0</v>
      </c>
    </row>
    <row r="238" customFormat="false" ht="15" hidden="false" customHeight="false" outlineLevel="0" collapsed="false">
      <c r="A238" s="15" t="n">
        <v>237</v>
      </c>
      <c r="B238" s="15" t="n">
        <f aca="false">INT((A238-1)/12)+1</f>
        <v>20</v>
      </c>
      <c r="C238" s="15" t="n">
        <f aca="false">MIN(Inputs!$C$4+B238-1,99)</f>
        <v>93</v>
      </c>
      <c r="D238" s="55" t="n">
        <f aca="false">Inputs!$C$32</f>
        <v>0.1</v>
      </c>
      <c r="E238" s="15" t="n">
        <f aca="false">R237</f>
        <v>0</v>
      </c>
      <c r="F238" s="56" t="n">
        <f aca="false">Q237</f>
        <v>532196.171631613</v>
      </c>
      <c r="G238" s="56" t="n">
        <f aca="false">IF(AND(MOD(A238-1,12)=0,B238&lt;=Inputs!$C$7,E238=0),Inputs!$C$6,0)</f>
        <v>0</v>
      </c>
      <c r="H238" s="56" t="n">
        <f aca="false">IF(B238=1,G238*Inputs!$C$9,0)</f>
        <v>0</v>
      </c>
      <c r="I238" s="56" t="n">
        <f aca="false">I237+G238</f>
        <v>120000</v>
      </c>
      <c r="J238" s="56" t="n">
        <f aca="false">(F238+G238+H238)*((1+D238)^(1/12)-1)</f>
        <v>4243.80700831545</v>
      </c>
      <c r="K238" s="56" t="n">
        <f aca="false">(F238+G238+H238+J238)*(Inputs!$C$14+IF(B238&lt;=10,Inputs!$C$12,Inputs!$C$13))/12</f>
        <v>268.219989319964</v>
      </c>
      <c r="L238" s="56" t="n">
        <f aca="false">IF(OR(E238=1,A238&lt;=Inputs!$C$15),0,MAX(Inputs!$C$8*I238-(F238+G238+H238+J238-K238),0))</f>
        <v>0</v>
      </c>
      <c r="M238" s="56" t="n">
        <f aca="false">L238*INDEX(Rates!$B$2:$C$101,C238+1,IF(Inputs!$C$5="Male",1,2))/1000/12*Inputs!$C$16</f>
        <v>0</v>
      </c>
      <c r="N238" s="56" t="n">
        <f aca="false">IF($V$1=1,MAX(F238+G238+H238+J238-K238-M238,0)*Inputs!$C$22/12,0)</f>
        <v>0</v>
      </c>
      <c r="O238" s="56" t="n">
        <f aca="false">IF(AND(MOD(A238,12)=0,B238&gt;=Inputs!$C$18),MAX(F238+G238+H238+J238-K238-M238-N238,0)*Inputs!$C$17,0)</f>
        <v>0</v>
      </c>
      <c r="P238" s="56" t="n">
        <f aca="false">F238+G238+H238+J238-K238-M238-N238+O238</f>
        <v>536171.758650609</v>
      </c>
      <c r="Q238" s="56" t="n">
        <f aca="false">IF(OR(E238=1,P238&lt;=0),0,P238)</f>
        <v>536171.758650609</v>
      </c>
      <c r="R238" s="15" t="n">
        <f aca="false">IF(OR(E238=1,AND(P238&lt;=0,I238&gt;0)),1,0)</f>
        <v>0</v>
      </c>
      <c r="S238" s="15" t="n">
        <f aca="false">IF(L238&gt;0,1,0)</f>
        <v>0</v>
      </c>
    </row>
    <row r="239" customFormat="false" ht="15" hidden="false" customHeight="false" outlineLevel="0" collapsed="false">
      <c r="A239" s="15" t="n">
        <v>238</v>
      </c>
      <c r="B239" s="15" t="n">
        <f aca="false">INT((A239-1)/12)+1</f>
        <v>20</v>
      </c>
      <c r="C239" s="15" t="n">
        <f aca="false">MIN(Inputs!$C$4+B239-1,99)</f>
        <v>93</v>
      </c>
      <c r="D239" s="55" t="n">
        <f aca="false">Inputs!$C$32</f>
        <v>0.1</v>
      </c>
      <c r="E239" s="15" t="n">
        <f aca="false">R238</f>
        <v>0</v>
      </c>
      <c r="F239" s="56" t="n">
        <f aca="false">Q238</f>
        <v>536171.758650609</v>
      </c>
      <c r="G239" s="56" t="n">
        <f aca="false">IF(AND(MOD(A239-1,12)=0,B239&lt;=Inputs!$C$7,E239=0),Inputs!$C$6,0)</f>
        <v>0</v>
      </c>
      <c r="H239" s="56" t="n">
        <f aca="false">IF(B239=1,G239*Inputs!$C$9,0)</f>
        <v>0</v>
      </c>
      <c r="I239" s="56" t="n">
        <f aca="false">I238+G239</f>
        <v>120000</v>
      </c>
      <c r="J239" s="56" t="n">
        <f aca="false">(F239+G239+H239)*((1+D239)^(1/12)-1)</f>
        <v>4275.50889749225</v>
      </c>
      <c r="K239" s="56" t="n">
        <f aca="false">(F239+G239+H239+J239)*(Inputs!$C$14+IF(B239&lt;=10,Inputs!$C$12,Inputs!$C$13))/12</f>
        <v>270.223633774051</v>
      </c>
      <c r="L239" s="56" t="n">
        <f aca="false">IF(OR(E239=1,A239&lt;=Inputs!$C$15),0,MAX(Inputs!$C$8*I239-(F239+G239+H239+J239-K239),0))</f>
        <v>0</v>
      </c>
      <c r="M239" s="56" t="n">
        <f aca="false">L239*INDEX(Rates!$B$2:$C$101,C239+1,IF(Inputs!$C$5="Male",1,2))/1000/12*Inputs!$C$16</f>
        <v>0</v>
      </c>
      <c r="N239" s="56" t="n">
        <f aca="false">IF($V$1=1,MAX(F239+G239+H239+J239-K239-M239,0)*Inputs!$C$22/12,0)</f>
        <v>0</v>
      </c>
      <c r="O239" s="56" t="n">
        <f aca="false">IF(AND(MOD(A239,12)=0,B239&gt;=Inputs!$C$18),MAX(F239+G239+H239+J239-K239-M239-N239,0)*Inputs!$C$17,0)</f>
        <v>0</v>
      </c>
      <c r="P239" s="56" t="n">
        <f aca="false">F239+G239+H239+J239-K239-M239-N239+O239</f>
        <v>540177.043914327</v>
      </c>
      <c r="Q239" s="56" t="n">
        <f aca="false">IF(OR(E239=1,P239&lt;=0),0,P239)</f>
        <v>540177.043914327</v>
      </c>
      <c r="R239" s="15" t="n">
        <f aca="false">IF(OR(E239=1,AND(P239&lt;=0,I239&gt;0)),1,0)</f>
        <v>0</v>
      </c>
      <c r="S239" s="15" t="n">
        <f aca="false">IF(L239&gt;0,1,0)</f>
        <v>0</v>
      </c>
    </row>
    <row r="240" customFormat="false" ht="15" hidden="false" customHeight="false" outlineLevel="0" collapsed="false">
      <c r="A240" s="15" t="n">
        <v>239</v>
      </c>
      <c r="B240" s="15" t="n">
        <f aca="false">INT((A240-1)/12)+1</f>
        <v>20</v>
      </c>
      <c r="C240" s="15" t="n">
        <f aca="false">MIN(Inputs!$C$4+B240-1,99)</f>
        <v>93</v>
      </c>
      <c r="D240" s="55" t="n">
        <f aca="false">Inputs!$C$32</f>
        <v>0.1</v>
      </c>
      <c r="E240" s="15" t="n">
        <f aca="false">R239</f>
        <v>0</v>
      </c>
      <c r="F240" s="56" t="n">
        <f aca="false">Q239</f>
        <v>540177.043914327</v>
      </c>
      <c r="G240" s="56" t="n">
        <f aca="false">IF(AND(MOD(A240-1,12)=0,B240&lt;=Inputs!$C$7,E240=0),Inputs!$C$6,0)</f>
        <v>0</v>
      </c>
      <c r="H240" s="56" t="n">
        <f aca="false">IF(B240=1,G240*Inputs!$C$9,0)</f>
        <v>0</v>
      </c>
      <c r="I240" s="56" t="n">
        <f aca="false">I239+G240</f>
        <v>120000</v>
      </c>
      <c r="J240" s="56" t="n">
        <f aca="false">(F240+G240+H240)*((1+D240)^(1/12)-1)</f>
        <v>4307.44760464296</v>
      </c>
      <c r="K240" s="56" t="n">
        <f aca="false">(F240+G240+H240+J240)*(Inputs!$C$14+IF(B240&lt;=10,Inputs!$C$12,Inputs!$C$13))/12</f>
        <v>272.242245759485</v>
      </c>
      <c r="L240" s="56" t="n">
        <f aca="false">IF(OR(E240=1,A240&lt;=Inputs!$C$15),0,MAX(Inputs!$C$8*I240-(F240+G240+H240+J240-K240),0))</f>
        <v>0</v>
      </c>
      <c r="M240" s="56" t="n">
        <f aca="false">L240*INDEX(Rates!$B$2:$C$101,C240+1,IF(Inputs!$C$5="Male",1,2))/1000/12*Inputs!$C$16</f>
        <v>0</v>
      </c>
      <c r="N240" s="56" t="n">
        <f aca="false">IF($V$1=1,MAX(F240+G240+H240+J240-K240-M240,0)*Inputs!$C$22/12,0)</f>
        <v>0</v>
      </c>
      <c r="O240" s="56" t="n">
        <f aca="false">IF(AND(MOD(A240,12)=0,B240&gt;=Inputs!$C$18),MAX(F240+G240+H240+J240-K240-M240-N240,0)*Inputs!$C$17,0)</f>
        <v>0</v>
      </c>
      <c r="P240" s="56" t="n">
        <f aca="false">F240+G240+H240+J240-K240-M240-N240+O240</f>
        <v>544212.24927321</v>
      </c>
      <c r="Q240" s="56" t="n">
        <f aca="false">IF(OR(E240=1,P240&lt;=0),0,P240)</f>
        <v>544212.24927321</v>
      </c>
      <c r="R240" s="15" t="n">
        <f aca="false">IF(OR(E240=1,AND(P240&lt;=0,I240&gt;0)),1,0)</f>
        <v>0</v>
      </c>
      <c r="S240" s="15" t="n">
        <f aca="false">IF(L240&gt;0,1,0)</f>
        <v>0</v>
      </c>
    </row>
    <row r="241" customFormat="false" ht="15" hidden="false" customHeight="false" outlineLevel="0" collapsed="false">
      <c r="A241" s="15" t="n">
        <v>240</v>
      </c>
      <c r="B241" s="15" t="n">
        <f aca="false">INT((A241-1)/12)+1</f>
        <v>20</v>
      </c>
      <c r="C241" s="15" t="n">
        <f aca="false">MIN(Inputs!$C$4+B241-1,99)</f>
        <v>93</v>
      </c>
      <c r="D241" s="55" t="n">
        <f aca="false">Inputs!$C$32</f>
        <v>0.1</v>
      </c>
      <c r="E241" s="15" t="n">
        <f aca="false">R240</f>
        <v>0</v>
      </c>
      <c r="F241" s="56" t="n">
        <f aca="false">Q240</f>
        <v>544212.24927321</v>
      </c>
      <c r="G241" s="56" t="n">
        <f aca="false">IF(AND(MOD(A241-1,12)=0,B241&lt;=Inputs!$C$7,E241=0),Inputs!$C$6,0)</f>
        <v>0</v>
      </c>
      <c r="H241" s="56" t="n">
        <f aca="false">IF(B241=1,G241*Inputs!$C$9,0)</f>
        <v>0</v>
      </c>
      <c r="I241" s="56" t="n">
        <f aca="false">I240+G241</f>
        <v>120000</v>
      </c>
      <c r="J241" s="56" t="n">
        <f aca="false">(F241+G241+H241)*((1+D241)^(1/12)-1)</f>
        <v>4339.62489883416</v>
      </c>
      <c r="K241" s="56" t="n">
        <f aca="false">(F241+G241+H241+J241)*(Inputs!$C$14+IF(B241&lt;=10,Inputs!$C$12,Inputs!$C$13))/12</f>
        <v>274.275937086022</v>
      </c>
      <c r="L241" s="56" t="n">
        <f aca="false">IF(OR(E241=1,A241&lt;=Inputs!$C$15),0,MAX(Inputs!$C$8*I241-(F241+G241+H241+J241-K241),0))</f>
        <v>0</v>
      </c>
      <c r="M241" s="56" t="n">
        <f aca="false">L241*INDEX(Rates!$B$2:$C$101,C241+1,IF(Inputs!$C$5="Male",1,2))/1000/12*Inputs!$C$16</f>
        <v>0</v>
      </c>
      <c r="N241" s="56" t="n">
        <f aca="false">IF($V$1=1,MAX(F241+G241+H241+J241-K241-M241,0)*Inputs!$C$22/12,0)</f>
        <v>0</v>
      </c>
      <c r="O241" s="56" t="n">
        <f aca="false">IF(AND(MOD(A241,12)=0,B241&gt;=Inputs!$C$18),MAX(F241+G241+H241+J241-K241-M241-N241,0)*Inputs!$C$17,0)</f>
        <v>2741.38799117479</v>
      </c>
      <c r="P241" s="56" t="n">
        <f aca="false">F241+G241+H241+J241-K241-M241-N241+O241</f>
        <v>551018.986226133</v>
      </c>
      <c r="Q241" s="56" t="n">
        <f aca="false">IF(OR(E241=1,P241&lt;=0),0,P241)</f>
        <v>551018.986226133</v>
      </c>
      <c r="R241" s="15" t="n">
        <f aca="false">IF(OR(E241=1,AND(P241&lt;=0,I241&gt;0)),1,0)</f>
        <v>0</v>
      </c>
      <c r="S241" s="15" t="n">
        <f aca="false">IF(L241&gt;0,1,0)</f>
        <v>0</v>
      </c>
    </row>
    <row r="242" customFormat="false" ht="15" hidden="false" customHeight="false" outlineLevel="0" collapsed="false">
      <c r="A242" s="15" t="n">
        <v>241</v>
      </c>
      <c r="B242" s="15" t="n">
        <f aca="false">INT((A242-1)/12)+1</f>
        <v>21</v>
      </c>
      <c r="C242" s="15" t="n">
        <f aca="false">MIN(Inputs!$C$4+B242-1,99)</f>
        <v>94</v>
      </c>
      <c r="D242" s="55" t="n">
        <f aca="false">Inputs!$C$32</f>
        <v>0.1</v>
      </c>
      <c r="E242" s="15" t="n">
        <f aca="false">R241</f>
        <v>0</v>
      </c>
      <c r="F242" s="56" t="n">
        <f aca="false">Q241</f>
        <v>551018.986226133</v>
      </c>
      <c r="G242" s="56" t="n">
        <f aca="false">IF(AND(MOD(A242-1,12)=0,B242&lt;=Inputs!$C$7,E242=0),Inputs!$C$6,0)</f>
        <v>0</v>
      </c>
      <c r="H242" s="56" t="n">
        <f aca="false">IF(B242=1,G242*Inputs!$C$9,0)</f>
        <v>0</v>
      </c>
      <c r="I242" s="56" t="n">
        <f aca="false">I241+G242</f>
        <v>120000</v>
      </c>
      <c r="J242" s="56" t="n">
        <f aca="false">(F242+G242+H242)*((1+D242)^(1/12)-1)</f>
        <v>4393.90277515938</v>
      </c>
      <c r="K242" s="56" t="n">
        <f aca="false">(F242+G242+H242+J242)*(Inputs!$C$14+IF(B242&lt;=10,Inputs!$C$12,Inputs!$C$13))/12</f>
        <v>277.706444500646</v>
      </c>
      <c r="L242" s="56" t="n">
        <f aca="false">IF(OR(E242=1,A242&lt;=Inputs!$C$15),0,MAX(Inputs!$C$8*I242-(F242+G242+H242+J242-K242),0))</f>
        <v>0</v>
      </c>
      <c r="M242" s="56" t="n">
        <f aca="false">L242*INDEX(Rates!$B$2:$C$101,C242+1,IF(Inputs!$C$5="Male",1,2))/1000/12*Inputs!$C$16</f>
        <v>0</v>
      </c>
      <c r="N242" s="56" t="n">
        <f aca="false">IF($V$1=1,MAX(F242+G242+H242+J242-K242-M242,0)*Inputs!$C$22/12,0)</f>
        <v>0</v>
      </c>
      <c r="O242" s="56" t="n">
        <f aca="false">IF(AND(MOD(A242,12)=0,B242&gt;=Inputs!$C$18),MAX(F242+G242+H242+J242-K242-M242-N242,0)*Inputs!$C$17,0)</f>
        <v>0</v>
      </c>
      <c r="P242" s="56" t="n">
        <f aca="false">F242+G242+H242+J242-K242-M242-N242+O242</f>
        <v>555135.182556792</v>
      </c>
      <c r="Q242" s="56" t="n">
        <f aca="false">IF(OR(E242=1,P242&lt;=0),0,P242)</f>
        <v>555135.182556792</v>
      </c>
      <c r="R242" s="15" t="n">
        <f aca="false">IF(OR(E242=1,AND(P242&lt;=0,I242&gt;0)),1,0)</f>
        <v>0</v>
      </c>
      <c r="S242" s="15" t="n">
        <f aca="false">IF(L242&gt;0,1,0)</f>
        <v>0</v>
      </c>
    </row>
    <row r="243" customFormat="false" ht="15" hidden="false" customHeight="false" outlineLevel="0" collapsed="false">
      <c r="A243" s="15" t="n">
        <v>242</v>
      </c>
      <c r="B243" s="15" t="n">
        <f aca="false">INT((A243-1)/12)+1</f>
        <v>21</v>
      </c>
      <c r="C243" s="15" t="n">
        <f aca="false">MIN(Inputs!$C$4+B243-1,99)</f>
        <v>94</v>
      </c>
      <c r="D243" s="55" t="n">
        <f aca="false">Inputs!$C$32</f>
        <v>0.1</v>
      </c>
      <c r="E243" s="15" t="n">
        <f aca="false">R242</f>
        <v>0</v>
      </c>
      <c r="F243" s="56" t="n">
        <f aca="false">Q242</f>
        <v>555135.182556792</v>
      </c>
      <c r="G243" s="56" t="n">
        <f aca="false">IF(AND(MOD(A243-1,12)=0,B243&lt;=Inputs!$C$7,E243=0),Inputs!$C$6,0)</f>
        <v>0</v>
      </c>
      <c r="H243" s="56" t="n">
        <f aca="false">IF(B243=1,G243*Inputs!$C$9,0)</f>
        <v>0</v>
      </c>
      <c r="I243" s="56" t="n">
        <f aca="false">I242+G243</f>
        <v>120000</v>
      </c>
      <c r="J243" s="56" t="n">
        <f aca="false">(F243+G243+H243)*((1+D243)^(1/12)-1)</f>
        <v>4426.72590273299</v>
      </c>
      <c r="K243" s="56" t="n">
        <f aca="false">(F243+G243+H243+J243)*(Inputs!$C$14+IF(B243&lt;=10,Inputs!$C$12,Inputs!$C$13))/12</f>
        <v>279.780954229763</v>
      </c>
      <c r="L243" s="56" t="n">
        <f aca="false">IF(OR(E243=1,A243&lt;=Inputs!$C$15),0,MAX(Inputs!$C$8*I243-(F243+G243+H243+J243-K243),0))</f>
        <v>0</v>
      </c>
      <c r="M243" s="56" t="n">
        <f aca="false">L243*INDEX(Rates!$B$2:$C$101,C243+1,IF(Inputs!$C$5="Male",1,2))/1000/12*Inputs!$C$16</f>
        <v>0</v>
      </c>
      <c r="N243" s="56" t="n">
        <f aca="false">IF($V$1=1,MAX(F243+G243+H243+J243-K243-M243,0)*Inputs!$C$22/12,0)</f>
        <v>0</v>
      </c>
      <c r="O243" s="56" t="n">
        <f aca="false">IF(AND(MOD(A243,12)=0,B243&gt;=Inputs!$C$18),MAX(F243+G243+H243+J243-K243-M243-N243,0)*Inputs!$C$17,0)</f>
        <v>0</v>
      </c>
      <c r="P243" s="56" t="n">
        <f aca="false">F243+G243+H243+J243-K243-M243-N243+O243</f>
        <v>559282.127505295</v>
      </c>
      <c r="Q243" s="56" t="n">
        <f aca="false">IF(OR(E243=1,P243&lt;=0),0,P243)</f>
        <v>559282.127505295</v>
      </c>
      <c r="R243" s="15" t="n">
        <f aca="false">IF(OR(E243=1,AND(P243&lt;=0,I243&gt;0)),1,0)</f>
        <v>0</v>
      </c>
      <c r="S243" s="15" t="n">
        <f aca="false">IF(L243&gt;0,1,0)</f>
        <v>0</v>
      </c>
    </row>
    <row r="244" customFormat="false" ht="15" hidden="false" customHeight="false" outlineLevel="0" collapsed="false">
      <c r="A244" s="15" t="n">
        <v>243</v>
      </c>
      <c r="B244" s="15" t="n">
        <f aca="false">INT((A244-1)/12)+1</f>
        <v>21</v>
      </c>
      <c r="C244" s="15" t="n">
        <f aca="false">MIN(Inputs!$C$4+B244-1,99)</f>
        <v>94</v>
      </c>
      <c r="D244" s="55" t="n">
        <f aca="false">Inputs!$C$32</f>
        <v>0.1</v>
      </c>
      <c r="E244" s="15" t="n">
        <f aca="false">R243</f>
        <v>0</v>
      </c>
      <c r="F244" s="56" t="n">
        <f aca="false">Q243</f>
        <v>559282.127505295</v>
      </c>
      <c r="G244" s="56" t="n">
        <f aca="false">IF(AND(MOD(A244-1,12)=0,B244&lt;=Inputs!$C$7,E244=0),Inputs!$C$6,0)</f>
        <v>0</v>
      </c>
      <c r="H244" s="56" t="n">
        <f aca="false">IF(B244=1,G244*Inputs!$C$9,0)</f>
        <v>0</v>
      </c>
      <c r="I244" s="56" t="n">
        <f aca="false">I243+G244</f>
        <v>120000</v>
      </c>
      <c r="J244" s="56" t="n">
        <f aca="false">(F244+G244+H244)*((1+D244)^(1/12)-1)</f>
        <v>4459.79422410329</v>
      </c>
      <c r="K244" s="56" t="n">
        <f aca="false">(F244+G244+H244+J244)*(Inputs!$C$14+IF(B244&lt;=10,Inputs!$C$12,Inputs!$C$13))/12</f>
        <v>281.870960864699</v>
      </c>
      <c r="L244" s="56" t="n">
        <f aca="false">IF(OR(E244=1,A244&lt;=Inputs!$C$15),0,MAX(Inputs!$C$8*I244-(F244+G244+H244+J244-K244),0))</f>
        <v>0</v>
      </c>
      <c r="M244" s="56" t="n">
        <f aca="false">L244*INDEX(Rates!$B$2:$C$101,C244+1,IF(Inputs!$C$5="Male",1,2))/1000/12*Inputs!$C$16</f>
        <v>0</v>
      </c>
      <c r="N244" s="56" t="n">
        <f aca="false">IF($V$1=1,MAX(F244+G244+H244+J244-K244-M244,0)*Inputs!$C$22/12,0)</f>
        <v>0</v>
      </c>
      <c r="O244" s="56" t="n">
        <f aca="false">IF(AND(MOD(A244,12)=0,B244&gt;=Inputs!$C$18),MAX(F244+G244+H244+J244-K244-M244-N244,0)*Inputs!$C$17,0)</f>
        <v>0</v>
      </c>
      <c r="P244" s="56" t="n">
        <f aca="false">F244+G244+H244+J244-K244-M244-N244+O244</f>
        <v>563460.050768534</v>
      </c>
      <c r="Q244" s="56" t="n">
        <f aca="false">IF(OR(E244=1,P244&lt;=0),0,P244)</f>
        <v>563460.050768534</v>
      </c>
      <c r="R244" s="15" t="n">
        <f aca="false">IF(OR(E244=1,AND(P244&lt;=0,I244&gt;0)),1,0)</f>
        <v>0</v>
      </c>
      <c r="S244" s="15" t="n">
        <f aca="false">IF(L244&gt;0,1,0)</f>
        <v>0</v>
      </c>
    </row>
    <row r="245" customFormat="false" ht="15" hidden="false" customHeight="false" outlineLevel="0" collapsed="false">
      <c r="A245" s="15" t="n">
        <v>244</v>
      </c>
      <c r="B245" s="15" t="n">
        <f aca="false">INT((A245-1)/12)+1</f>
        <v>21</v>
      </c>
      <c r="C245" s="15" t="n">
        <f aca="false">MIN(Inputs!$C$4+B245-1,99)</f>
        <v>94</v>
      </c>
      <c r="D245" s="55" t="n">
        <f aca="false">Inputs!$C$32</f>
        <v>0.1</v>
      </c>
      <c r="E245" s="15" t="n">
        <f aca="false">R244</f>
        <v>0</v>
      </c>
      <c r="F245" s="56" t="n">
        <f aca="false">Q244</f>
        <v>563460.050768534</v>
      </c>
      <c r="G245" s="56" t="n">
        <f aca="false">IF(AND(MOD(A245-1,12)=0,B245&lt;=Inputs!$C$7,E245=0),Inputs!$C$6,0)</f>
        <v>0</v>
      </c>
      <c r="H245" s="56" t="n">
        <f aca="false">IF(B245=1,G245*Inputs!$C$9,0)</f>
        <v>0</v>
      </c>
      <c r="I245" s="56" t="n">
        <f aca="false">I244+G245</f>
        <v>120000</v>
      </c>
      <c r="J245" s="56" t="n">
        <f aca="false">(F245+G245+H245)*((1+D245)^(1/12)-1)</f>
        <v>4493.10957090554</v>
      </c>
      <c r="K245" s="56" t="n">
        <f aca="false">(F245+G245+H245+J245)*(Inputs!$C$14+IF(B245&lt;=10,Inputs!$C$12,Inputs!$C$13))/12</f>
        <v>283.97658016972</v>
      </c>
      <c r="L245" s="56" t="n">
        <f aca="false">IF(OR(E245=1,A245&lt;=Inputs!$C$15),0,MAX(Inputs!$C$8*I245-(F245+G245+H245+J245-K245),0))</f>
        <v>0</v>
      </c>
      <c r="M245" s="56" t="n">
        <f aca="false">L245*INDEX(Rates!$B$2:$C$101,C245+1,IF(Inputs!$C$5="Male",1,2))/1000/12*Inputs!$C$16</f>
        <v>0</v>
      </c>
      <c r="N245" s="56" t="n">
        <f aca="false">IF($V$1=1,MAX(F245+G245+H245+J245-K245-M245,0)*Inputs!$C$22/12,0)</f>
        <v>0</v>
      </c>
      <c r="O245" s="56" t="n">
        <f aca="false">IF(AND(MOD(A245,12)=0,B245&gt;=Inputs!$C$18),MAX(F245+G245+H245+J245-K245-M245-N245,0)*Inputs!$C$17,0)</f>
        <v>0</v>
      </c>
      <c r="P245" s="56" t="n">
        <f aca="false">F245+G245+H245+J245-K245-M245-N245+O245</f>
        <v>567669.18375927</v>
      </c>
      <c r="Q245" s="56" t="n">
        <f aca="false">IF(OR(E245=1,P245&lt;=0),0,P245)</f>
        <v>567669.18375927</v>
      </c>
      <c r="R245" s="15" t="n">
        <f aca="false">IF(OR(E245=1,AND(P245&lt;=0,I245&gt;0)),1,0)</f>
        <v>0</v>
      </c>
      <c r="S245" s="15" t="n">
        <f aca="false">IF(L245&gt;0,1,0)</f>
        <v>0</v>
      </c>
    </row>
    <row r="246" customFormat="false" ht="15" hidden="false" customHeight="false" outlineLevel="0" collapsed="false">
      <c r="A246" s="15" t="n">
        <v>245</v>
      </c>
      <c r="B246" s="15" t="n">
        <f aca="false">INT((A246-1)/12)+1</f>
        <v>21</v>
      </c>
      <c r="C246" s="15" t="n">
        <f aca="false">MIN(Inputs!$C$4+B246-1,99)</f>
        <v>94</v>
      </c>
      <c r="D246" s="55" t="n">
        <f aca="false">Inputs!$C$32</f>
        <v>0.1</v>
      </c>
      <c r="E246" s="15" t="n">
        <f aca="false">R245</f>
        <v>0</v>
      </c>
      <c r="F246" s="56" t="n">
        <f aca="false">Q245</f>
        <v>567669.18375927</v>
      </c>
      <c r="G246" s="56" t="n">
        <f aca="false">IF(AND(MOD(A246-1,12)=0,B246&lt;=Inputs!$C$7,E246=0),Inputs!$C$6,0)</f>
        <v>0</v>
      </c>
      <c r="H246" s="56" t="n">
        <f aca="false">IF(B246=1,G246*Inputs!$C$9,0)</f>
        <v>0</v>
      </c>
      <c r="I246" s="56" t="n">
        <f aca="false">I245+G246</f>
        <v>120000</v>
      </c>
      <c r="J246" s="56" t="n">
        <f aca="false">(F246+G246+H246)*((1+D246)^(1/12)-1)</f>
        <v>4526.67378845759</v>
      </c>
      <c r="K246" s="56" t="n">
        <f aca="false">(F246+G246+H246+J246)*(Inputs!$C$14+IF(B246&lt;=10,Inputs!$C$12,Inputs!$C$13))/12</f>
        <v>286.097928773864</v>
      </c>
      <c r="L246" s="56" t="n">
        <f aca="false">IF(OR(E246=1,A246&lt;=Inputs!$C$15),0,MAX(Inputs!$C$8*I246-(F246+G246+H246+J246-K246),0))</f>
        <v>0</v>
      </c>
      <c r="M246" s="56" t="n">
        <f aca="false">L246*INDEX(Rates!$B$2:$C$101,C246+1,IF(Inputs!$C$5="Male",1,2))/1000/12*Inputs!$C$16</f>
        <v>0</v>
      </c>
      <c r="N246" s="56" t="n">
        <f aca="false">IF($V$1=1,MAX(F246+G246+H246+J246-K246-M246,0)*Inputs!$C$22/12,0)</f>
        <v>0</v>
      </c>
      <c r="O246" s="56" t="n">
        <f aca="false">IF(AND(MOD(A246,12)=0,B246&gt;=Inputs!$C$18),MAX(F246+G246+H246+J246-K246-M246-N246,0)*Inputs!$C$17,0)</f>
        <v>0</v>
      </c>
      <c r="P246" s="56" t="n">
        <f aca="false">F246+G246+H246+J246-K246-M246-N246+O246</f>
        <v>571909.759618954</v>
      </c>
      <c r="Q246" s="56" t="n">
        <f aca="false">IF(OR(E246=1,P246&lt;=0),0,P246)</f>
        <v>571909.759618954</v>
      </c>
      <c r="R246" s="15" t="n">
        <f aca="false">IF(OR(E246=1,AND(P246&lt;=0,I246&gt;0)),1,0)</f>
        <v>0</v>
      </c>
      <c r="S246" s="15" t="n">
        <f aca="false">IF(L246&gt;0,1,0)</f>
        <v>0</v>
      </c>
    </row>
    <row r="247" customFormat="false" ht="15" hidden="false" customHeight="false" outlineLevel="0" collapsed="false">
      <c r="A247" s="15" t="n">
        <v>246</v>
      </c>
      <c r="B247" s="15" t="n">
        <f aca="false">INT((A247-1)/12)+1</f>
        <v>21</v>
      </c>
      <c r="C247" s="15" t="n">
        <f aca="false">MIN(Inputs!$C$4+B247-1,99)</f>
        <v>94</v>
      </c>
      <c r="D247" s="55" t="n">
        <f aca="false">Inputs!$C$32</f>
        <v>0.1</v>
      </c>
      <c r="E247" s="15" t="n">
        <f aca="false">R246</f>
        <v>0</v>
      </c>
      <c r="F247" s="56" t="n">
        <f aca="false">Q246</f>
        <v>571909.759618954</v>
      </c>
      <c r="G247" s="56" t="n">
        <f aca="false">IF(AND(MOD(A247-1,12)=0,B247&lt;=Inputs!$C$7,E247=0),Inputs!$C$6,0)</f>
        <v>0</v>
      </c>
      <c r="H247" s="56" t="n">
        <f aca="false">IF(B247=1,G247*Inputs!$C$9,0)</f>
        <v>0</v>
      </c>
      <c r="I247" s="56" t="n">
        <f aca="false">I246+G247</f>
        <v>120000</v>
      </c>
      <c r="J247" s="56" t="n">
        <f aca="false">(F247+G247+H247)*((1+D247)^(1/12)-1)</f>
        <v>4560.48873586213</v>
      </c>
      <c r="K247" s="56" t="n">
        <f aca="false">(F247+G247+H247+J247)*(Inputs!$C$14+IF(B247&lt;=10,Inputs!$C$12,Inputs!$C$13))/12</f>
        <v>288.235124177408</v>
      </c>
      <c r="L247" s="56" t="n">
        <f aca="false">IF(OR(E247=1,A247&lt;=Inputs!$C$15),0,MAX(Inputs!$C$8*I247-(F247+G247+H247+J247-K247),0))</f>
        <v>0</v>
      </c>
      <c r="M247" s="56" t="n">
        <f aca="false">L247*INDEX(Rates!$B$2:$C$101,C247+1,IF(Inputs!$C$5="Male",1,2))/1000/12*Inputs!$C$16</f>
        <v>0</v>
      </c>
      <c r="N247" s="56" t="n">
        <f aca="false">IF($V$1=1,MAX(F247+G247+H247+J247-K247-M247,0)*Inputs!$C$22/12,0)</f>
        <v>0</v>
      </c>
      <c r="O247" s="56" t="n">
        <f aca="false">IF(AND(MOD(A247,12)=0,B247&gt;=Inputs!$C$18),MAX(F247+G247+H247+J247-K247-M247-N247,0)*Inputs!$C$17,0)</f>
        <v>0</v>
      </c>
      <c r="P247" s="56" t="n">
        <f aca="false">F247+G247+H247+J247-K247-M247-N247+O247</f>
        <v>576182.013230638</v>
      </c>
      <c r="Q247" s="56" t="n">
        <f aca="false">IF(OR(E247=1,P247&lt;=0),0,P247)</f>
        <v>576182.013230638</v>
      </c>
      <c r="R247" s="15" t="n">
        <f aca="false">IF(OR(E247=1,AND(P247&lt;=0,I247&gt;0)),1,0)</f>
        <v>0</v>
      </c>
      <c r="S247" s="15" t="n">
        <f aca="false">IF(L247&gt;0,1,0)</f>
        <v>0</v>
      </c>
    </row>
    <row r="248" customFormat="false" ht="15" hidden="false" customHeight="false" outlineLevel="0" collapsed="false">
      <c r="A248" s="15" t="n">
        <v>247</v>
      </c>
      <c r="B248" s="15" t="n">
        <f aca="false">INT((A248-1)/12)+1</f>
        <v>21</v>
      </c>
      <c r="C248" s="15" t="n">
        <f aca="false">MIN(Inputs!$C$4+B248-1,99)</f>
        <v>94</v>
      </c>
      <c r="D248" s="55" t="n">
        <f aca="false">Inputs!$C$32</f>
        <v>0.1</v>
      </c>
      <c r="E248" s="15" t="n">
        <f aca="false">R247</f>
        <v>0</v>
      </c>
      <c r="F248" s="56" t="n">
        <f aca="false">Q247</f>
        <v>576182.013230638</v>
      </c>
      <c r="G248" s="56" t="n">
        <f aca="false">IF(AND(MOD(A248-1,12)=0,B248&lt;=Inputs!$C$7,E248=0),Inputs!$C$6,0)</f>
        <v>0</v>
      </c>
      <c r="H248" s="56" t="n">
        <f aca="false">IF(B248=1,G248*Inputs!$C$9,0)</f>
        <v>0</v>
      </c>
      <c r="I248" s="56" t="n">
        <f aca="false">I247+G248</f>
        <v>120000</v>
      </c>
      <c r="J248" s="56" t="n">
        <f aca="false">(F248+G248+H248)*((1+D248)^(1/12)-1)</f>
        <v>4594.5562861096</v>
      </c>
      <c r="K248" s="56" t="n">
        <f aca="false">(F248+G248+H248+J248)*(Inputs!$C$14+IF(B248&lt;=10,Inputs!$C$12,Inputs!$C$13))/12</f>
        <v>290.388284758374</v>
      </c>
      <c r="L248" s="56" t="n">
        <f aca="false">IF(OR(E248=1,A248&lt;=Inputs!$C$15),0,MAX(Inputs!$C$8*I248-(F248+G248+H248+J248-K248),0))</f>
        <v>0</v>
      </c>
      <c r="M248" s="56" t="n">
        <f aca="false">L248*INDEX(Rates!$B$2:$C$101,C248+1,IF(Inputs!$C$5="Male",1,2))/1000/12*Inputs!$C$16</f>
        <v>0</v>
      </c>
      <c r="N248" s="56" t="n">
        <f aca="false">IF($V$1=1,MAX(F248+G248+H248+J248-K248-M248,0)*Inputs!$C$22/12,0)</f>
        <v>0</v>
      </c>
      <c r="O248" s="56" t="n">
        <f aca="false">IF(AND(MOD(A248,12)=0,B248&gt;=Inputs!$C$18),MAX(F248+G248+H248+J248-K248-M248-N248,0)*Inputs!$C$17,0)</f>
        <v>0</v>
      </c>
      <c r="P248" s="56" t="n">
        <f aca="false">F248+G248+H248+J248-K248-M248-N248+O248</f>
        <v>580486.18123199</v>
      </c>
      <c r="Q248" s="56" t="n">
        <f aca="false">IF(OR(E248=1,P248&lt;=0),0,P248)</f>
        <v>580486.18123199</v>
      </c>
      <c r="R248" s="15" t="n">
        <f aca="false">IF(OR(E248=1,AND(P248&lt;=0,I248&gt;0)),1,0)</f>
        <v>0</v>
      </c>
      <c r="S248" s="15" t="n">
        <f aca="false">IF(L248&gt;0,1,0)</f>
        <v>0</v>
      </c>
    </row>
    <row r="249" customFormat="false" ht="15" hidden="false" customHeight="false" outlineLevel="0" collapsed="false">
      <c r="A249" s="15" t="n">
        <v>248</v>
      </c>
      <c r="B249" s="15" t="n">
        <f aca="false">INT((A249-1)/12)+1</f>
        <v>21</v>
      </c>
      <c r="C249" s="15" t="n">
        <f aca="false">MIN(Inputs!$C$4+B249-1,99)</f>
        <v>94</v>
      </c>
      <c r="D249" s="55" t="n">
        <f aca="false">Inputs!$C$32</f>
        <v>0.1</v>
      </c>
      <c r="E249" s="15" t="n">
        <f aca="false">R248</f>
        <v>0</v>
      </c>
      <c r="F249" s="56" t="n">
        <f aca="false">Q248</f>
        <v>580486.18123199</v>
      </c>
      <c r="G249" s="56" t="n">
        <f aca="false">IF(AND(MOD(A249-1,12)=0,B249&lt;=Inputs!$C$7,E249=0),Inputs!$C$6,0)</f>
        <v>0</v>
      </c>
      <c r="H249" s="56" t="n">
        <f aca="false">IF(B249=1,G249*Inputs!$C$9,0)</f>
        <v>0</v>
      </c>
      <c r="I249" s="56" t="n">
        <f aca="false">I248+G249</f>
        <v>120000</v>
      </c>
      <c r="J249" s="56" t="n">
        <f aca="false">(F249+G249+H249)*((1+D249)^(1/12)-1)</f>
        <v>4628.87832618197</v>
      </c>
      <c r="K249" s="56" t="n">
        <f aca="false">(F249+G249+H249+J249)*(Inputs!$C$14+IF(B249&lt;=10,Inputs!$C$12,Inputs!$C$13))/12</f>
        <v>292.557529779086</v>
      </c>
      <c r="L249" s="56" t="n">
        <f aca="false">IF(OR(E249=1,A249&lt;=Inputs!$C$15),0,MAX(Inputs!$C$8*I249-(F249+G249+H249+J249-K249),0))</f>
        <v>0</v>
      </c>
      <c r="M249" s="56" t="n">
        <f aca="false">L249*INDEX(Rates!$B$2:$C$101,C249+1,IF(Inputs!$C$5="Male",1,2))/1000/12*Inputs!$C$16</f>
        <v>0</v>
      </c>
      <c r="N249" s="56" t="n">
        <f aca="false">IF($V$1=1,MAX(F249+G249+H249+J249-K249-M249,0)*Inputs!$C$22/12,0)</f>
        <v>0</v>
      </c>
      <c r="O249" s="56" t="n">
        <f aca="false">IF(AND(MOD(A249,12)=0,B249&gt;=Inputs!$C$18),MAX(F249+G249+H249+J249-K249-M249-N249,0)*Inputs!$C$17,0)</f>
        <v>0</v>
      </c>
      <c r="P249" s="56" t="n">
        <f aca="false">F249+G249+H249+J249-K249-M249-N249+O249</f>
        <v>584822.502028393</v>
      </c>
      <c r="Q249" s="56" t="n">
        <f aca="false">IF(OR(E249=1,P249&lt;=0),0,P249)</f>
        <v>584822.502028393</v>
      </c>
      <c r="R249" s="15" t="n">
        <f aca="false">IF(OR(E249=1,AND(P249&lt;=0,I249&gt;0)),1,0)</f>
        <v>0</v>
      </c>
      <c r="S249" s="15" t="n">
        <f aca="false">IF(L249&gt;0,1,0)</f>
        <v>0</v>
      </c>
    </row>
    <row r="250" customFormat="false" ht="15" hidden="false" customHeight="false" outlineLevel="0" collapsed="false">
      <c r="A250" s="15" t="n">
        <v>249</v>
      </c>
      <c r="B250" s="15" t="n">
        <f aca="false">INT((A250-1)/12)+1</f>
        <v>21</v>
      </c>
      <c r="C250" s="15" t="n">
        <f aca="false">MIN(Inputs!$C$4+B250-1,99)</f>
        <v>94</v>
      </c>
      <c r="D250" s="55" t="n">
        <f aca="false">Inputs!$C$32</f>
        <v>0.1</v>
      </c>
      <c r="E250" s="15" t="n">
        <f aca="false">R249</f>
        <v>0</v>
      </c>
      <c r="F250" s="56" t="n">
        <f aca="false">Q249</f>
        <v>584822.502028393</v>
      </c>
      <c r="G250" s="56" t="n">
        <f aca="false">IF(AND(MOD(A250-1,12)=0,B250&lt;=Inputs!$C$7,E250=0),Inputs!$C$6,0)</f>
        <v>0</v>
      </c>
      <c r="H250" s="56" t="n">
        <f aca="false">IF(B250=1,G250*Inputs!$C$9,0)</f>
        <v>0</v>
      </c>
      <c r="I250" s="56" t="n">
        <f aca="false">I249+G250</f>
        <v>120000</v>
      </c>
      <c r="J250" s="56" t="n">
        <f aca="false">(F250+G250+H250)*((1+D250)^(1/12)-1)</f>
        <v>4663.45675715726</v>
      </c>
      <c r="K250" s="56" t="n">
        <f aca="false">(F250+G250+H250+J250)*(Inputs!$C$14+IF(B250&lt;=10,Inputs!$C$12,Inputs!$C$13))/12</f>
        <v>294.742979392775</v>
      </c>
      <c r="L250" s="56" t="n">
        <f aca="false">IF(OR(E250=1,A250&lt;=Inputs!$C$15),0,MAX(Inputs!$C$8*I250-(F250+G250+H250+J250-K250),0))</f>
        <v>0</v>
      </c>
      <c r="M250" s="56" t="n">
        <f aca="false">L250*INDEX(Rates!$B$2:$C$101,C250+1,IF(Inputs!$C$5="Male",1,2))/1000/12*Inputs!$C$16</f>
        <v>0</v>
      </c>
      <c r="N250" s="56" t="n">
        <f aca="false">IF($V$1=1,MAX(F250+G250+H250+J250-K250-M250,0)*Inputs!$C$22/12,0)</f>
        <v>0</v>
      </c>
      <c r="O250" s="56" t="n">
        <f aca="false">IF(AND(MOD(A250,12)=0,B250&gt;=Inputs!$C$18),MAX(F250+G250+H250+J250-K250-M250-N250,0)*Inputs!$C$17,0)</f>
        <v>0</v>
      </c>
      <c r="P250" s="56" t="n">
        <f aca="false">F250+G250+H250+J250-K250-M250-N250+O250</f>
        <v>589191.215806157</v>
      </c>
      <c r="Q250" s="56" t="n">
        <f aca="false">IF(OR(E250=1,P250&lt;=0),0,P250)</f>
        <v>589191.215806157</v>
      </c>
      <c r="R250" s="15" t="n">
        <f aca="false">IF(OR(E250=1,AND(P250&lt;=0,I250&gt;0)),1,0)</f>
        <v>0</v>
      </c>
      <c r="S250" s="15" t="n">
        <f aca="false">IF(L250&gt;0,1,0)</f>
        <v>0</v>
      </c>
    </row>
    <row r="251" customFormat="false" ht="15" hidden="false" customHeight="false" outlineLevel="0" collapsed="false">
      <c r="A251" s="15" t="n">
        <v>250</v>
      </c>
      <c r="B251" s="15" t="n">
        <f aca="false">INT((A251-1)/12)+1</f>
        <v>21</v>
      </c>
      <c r="C251" s="15" t="n">
        <f aca="false">MIN(Inputs!$C$4+B251-1,99)</f>
        <v>94</v>
      </c>
      <c r="D251" s="55" t="n">
        <f aca="false">Inputs!$C$32</f>
        <v>0.1</v>
      </c>
      <c r="E251" s="15" t="n">
        <f aca="false">R250</f>
        <v>0</v>
      </c>
      <c r="F251" s="56" t="n">
        <f aca="false">Q250</f>
        <v>589191.215806157</v>
      </c>
      <c r="G251" s="56" t="n">
        <f aca="false">IF(AND(MOD(A251-1,12)=0,B251&lt;=Inputs!$C$7,E251=0),Inputs!$C$6,0)</f>
        <v>0</v>
      </c>
      <c r="H251" s="56" t="n">
        <f aca="false">IF(B251=1,G251*Inputs!$C$9,0)</f>
        <v>0</v>
      </c>
      <c r="I251" s="56" t="n">
        <f aca="false">I250+G251</f>
        <v>120000</v>
      </c>
      <c r="J251" s="56" t="n">
        <f aca="false">(F251+G251+H251)*((1+D251)^(1/12)-1)</f>
        <v>4698.29349431484</v>
      </c>
      <c r="K251" s="56" t="n">
        <f aca="false">(F251+G251+H251+J251)*(Inputs!$C$14+IF(B251&lt;=10,Inputs!$C$12,Inputs!$C$13))/12</f>
        <v>296.944754650236</v>
      </c>
      <c r="L251" s="56" t="n">
        <f aca="false">IF(OR(E251=1,A251&lt;=Inputs!$C$15),0,MAX(Inputs!$C$8*I251-(F251+G251+H251+J251-K251),0))</f>
        <v>0</v>
      </c>
      <c r="M251" s="56" t="n">
        <f aca="false">L251*INDEX(Rates!$B$2:$C$101,C251+1,IF(Inputs!$C$5="Male",1,2))/1000/12*Inputs!$C$16</f>
        <v>0</v>
      </c>
      <c r="N251" s="56" t="n">
        <f aca="false">IF($V$1=1,MAX(F251+G251+H251+J251-K251-M251,0)*Inputs!$C$22/12,0)</f>
        <v>0</v>
      </c>
      <c r="O251" s="56" t="n">
        <f aca="false">IF(AND(MOD(A251,12)=0,B251&gt;=Inputs!$C$18),MAX(F251+G251+H251+J251-K251-M251-N251,0)*Inputs!$C$17,0)</f>
        <v>0</v>
      </c>
      <c r="P251" s="56" t="n">
        <f aca="false">F251+G251+H251+J251-K251-M251-N251+O251</f>
        <v>593592.564545822</v>
      </c>
      <c r="Q251" s="56" t="n">
        <f aca="false">IF(OR(E251=1,P251&lt;=0),0,P251)</f>
        <v>593592.564545822</v>
      </c>
      <c r="R251" s="15" t="n">
        <f aca="false">IF(OR(E251=1,AND(P251&lt;=0,I251&gt;0)),1,0)</f>
        <v>0</v>
      </c>
      <c r="S251" s="15" t="n">
        <f aca="false">IF(L251&gt;0,1,0)</f>
        <v>0</v>
      </c>
    </row>
    <row r="252" customFormat="false" ht="15" hidden="false" customHeight="false" outlineLevel="0" collapsed="false">
      <c r="A252" s="15" t="n">
        <v>251</v>
      </c>
      <c r="B252" s="15" t="n">
        <f aca="false">INT((A252-1)/12)+1</f>
        <v>21</v>
      </c>
      <c r="C252" s="15" t="n">
        <f aca="false">MIN(Inputs!$C$4+B252-1,99)</f>
        <v>94</v>
      </c>
      <c r="D252" s="55" t="n">
        <f aca="false">Inputs!$C$32</f>
        <v>0.1</v>
      </c>
      <c r="E252" s="15" t="n">
        <f aca="false">R251</f>
        <v>0</v>
      </c>
      <c r="F252" s="56" t="n">
        <f aca="false">Q251</f>
        <v>593592.564545822</v>
      </c>
      <c r="G252" s="56" t="n">
        <f aca="false">IF(AND(MOD(A252-1,12)=0,B252&lt;=Inputs!$C$7,E252=0),Inputs!$C$6,0)</f>
        <v>0</v>
      </c>
      <c r="H252" s="56" t="n">
        <f aca="false">IF(B252=1,G252*Inputs!$C$9,0)</f>
        <v>0</v>
      </c>
      <c r="I252" s="56" t="n">
        <f aca="false">I251+G252</f>
        <v>120000</v>
      </c>
      <c r="J252" s="56" t="n">
        <f aca="false">(F252+G252+H252)*((1+D252)^(1/12)-1)</f>
        <v>4733.3904672415</v>
      </c>
      <c r="K252" s="56" t="n">
        <f aca="false">(F252+G252+H252+J252)*(Inputs!$C$14+IF(B252&lt;=10,Inputs!$C$12,Inputs!$C$13))/12</f>
        <v>299.162977506532</v>
      </c>
      <c r="L252" s="56" t="n">
        <f aca="false">IF(OR(E252=1,A252&lt;=Inputs!$C$15),0,MAX(Inputs!$C$8*I252-(F252+G252+H252+J252-K252),0))</f>
        <v>0</v>
      </c>
      <c r="M252" s="56" t="n">
        <f aca="false">L252*INDEX(Rates!$B$2:$C$101,C252+1,IF(Inputs!$C$5="Male",1,2))/1000/12*Inputs!$C$16</f>
        <v>0</v>
      </c>
      <c r="N252" s="56" t="n">
        <f aca="false">IF($V$1=1,MAX(F252+G252+H252+J252-K252-M252,0)*Inputs!$C$22/12,0)</f>
        <v>0</v>
      </c>
      <c r="O252" s="56" t="n">
        <f aca="false">IF(AND(MOD(A252,12)=0,B252&gt;=Inputs!$C$18),MAX(F252+G252+H252+J252-K252-M252-N252,0)*Inputs!$C$17,0)</f>
        <v>0</v>
      </c>
      <c r="P252" s="56" t="n">
        <f aca="false">F252+G252+H252+J252-K252-M252-N252+O252</f>
        <v>598026.792035557</v>
      </c>
      <c r="Q252" s="56" t="n">
        <f aca="false">IF(OR(E252=1,P252&lt;=0),0,P252)</f>
        <v>598026.792035557</v>
      </c>
      <c r="R252" s="15" t="n">
        <f aca="false">IF(OR(E252=1,AND(P252&lt;=0,I252&gt;0)),1,0)</f>
        <v>0</v>
      </c>
      <c r="S252" s="15" t="n">
        <f aca="false">IF(L252&gt;0,1,0)</f>
        <v>0</v>
      </c>
    </row>
    <row r="253" customFormat="false" ht="15" hidden="false" customHeight="false" outlineLevel="0" collapsed="false">
      <c r="A253" s="15" t="n">
        <v>252</v>
      </c>
      <c r="B253" s="15" t="n">
        <f aca="false">INT((A253-1)/12)+1</f>
        <v>21</v>
      </c>
      <c r="C253" s="15" t="n">
        <f aca="false">MIN(Inputs!$C$4+B253-1,99)</f>
        <v>94</v>
      </c>
      <c r="D253" s="55" t="n">
        <f aca="false">Inputs!$C$32</f>
        <v>0.1</v>
      </c>
      <c r="E253" s="15" t="n">
        <f aca="false">R252</f>
        <v>0</v>
      </c>
      <c r="F253" s="56" t="n">
        <f aca="false">Q252</f>
        <v>598026.792035557</v>
      </c>
      <c r="G253" s="56" t="n">
        <f aca="false">IF(AND(MOD(A253-1,12)=0,B253&lt;=Inputs!$C$7,E253=0),Inputs!$C$6,0)</f>
        <v>0</v>
      </c>
      <c r="H253" s="56" t="n">
        <f aca="false">IF(B253=1,G253*Inputs!$C$9,0)</f>
        <v>0</v>
      </c>
      <c r="I253" s="56" t="n">
        <f aca="false">I252+G253</f>
        <v>120000</v>
      </c>
      <c r="J253" s="56" t="n">
        <f aca="false">(F253+G253+H253)*((1+D253)^(1/12)-1)</f>
        <v>4768.74961993836</v>
      </c>
      <c r="K253" s="56" t="n">
        <f aca="false">(F253+G253+H253+J253)*(Inputs!$C$14+IF(B253&lt;=10,Inputs!$C$12,Inputs!$C$13))/12</f>
        <v>301.397770827748</v>
      </c>
      <c r="L253" s="56" t="n">
        <f aca="false">IF(OR(E253=1,A253&lt;=Inputs!$C$15),0,MAX(Inputs!$C$8*I253-(F253+G253+H253+J253-K253),0))</f>
        <v>0</v>
      </c>
      <c r="M253" s="56" t="n">
        <f aca="false">L253*INDEX(Rates!$B$2:$C$101,C253+1,IF(Inputs!$C$5="Male",1,2))/1000/12*Inputs!$C$16</f>
        <v>0</v>
      </c>
      <c r="N253" s="56" t="n">
        <f aca="false">IF($V$1=1,MAX(F253+G253+H253+J253-K253-M253,0)*Inputs!$C$22/12,0)</f>
        <v>0</v>
      </c>
      <c r="O253" s="56" t="n">
        <f aca="false">IF(AND(MOD(A253,12)=0,B253&gt;=Inputs!$C$18),MAX(F253+G253+H253+J253-K253-M253-N253,0)*Inputs!$C$17,0)</f>
        <v>3012.47071942334</v>
      </c>
      <c r="P253" s="56" t="n">
        <f aca="false">F253+G253+H253+J253-K253-M253-N253+O253</f>
        <v>605506.614604091</v>
      </c>
      <c r="Q253" s="56" t="n">
        <f aca="false">IF(OR(E253=1,P253&lt;=0),0,P253)</f>
        <v>605506.614604091</v>
      </c>
      <c r="R253" s="15" t="n">
        <f aca="false">IF(OR(E253=1,AND(P253&lt;=0,I253&gt;0)),1,0)</f>
        <v>0</v>
      </c>
      <c r="S253" s="15" t="n">
        <f aca="false">IF(L253&gt;0,1,0)</f>
        <v>0</v>
      </c>
    </row>
    <row r="254" customFormat="false" ht="15" hidden="false" customHeight="false" outlineLevel="0" collapsed="false">
      <c r="A254" s="15" t="n">
        <v>253</v>
      </c>
      <c r="B254" s="15" t="n">
        <f aca="false">INT((A254-1)/12)+1</f>
        <v>22</v>
      </c>
      <c r="C254" s="15" t="n">
        <f aca="false">MIN(Inputs!$C$4+B254-1,99)</f>
        <v>95</v>
      </c>
      <c r="D254" s="55" t="n">
        <f aca="false">Inputs!$C$32</f>
        <v>0.1</v>
      </c>
      <c r="E254" s="15" t="n">
        <f aca="false">R253</f>
        <v>0</v>
      </c>
      <c r="F254" s="56" t="n">
        <f aca="false">Q253</f>
        <v>605506.614604091</v>
      </c>
      <c r="G254" s="56" t="n">
        <f aca="false">IF(AND(MOD(A254-1,12)=0,B254&lt;=Inputs!$C$7,E254=0),Inputs!$C$6,0)</f>
        <v>0</v>
      </c>
      <c r="H254" s="56" t="n">
        <f aca="false">IF(B254=1,G254*Inputs!$C$9,0)</f>
        <v>0</v>
      </c>
      <c r="I254" s="56" t="n">
        <f aca="false">I253+G254</f>
        <v>120000</v>
      </c>
      <c r="J254" s="56" t="n">
        <f aca="false">(F254+G254+H254)*((1+D254)^(1/12)-1)</f>
        <v>4828.39477548313</v>
      </c>
      <c r="K254" s="56" t="n">
        <f aca="false">(F254+G254+H254+J254)*(Inputs!$C$14+IF(B254&lt;=10,Inputs!$C$12,Inputs!$C$13))/12</f>
        <v>305.167504689787</v>
      </c>
      <c r="L254" s="56" t="n">
        <f aca="false">IF(OR(E254=1,A254&lt;=Inputs!$C$15),0,MAX(Inputs!$C$8*I254-(F254+G254+H254+J254-K254),0))</f>
        <v>0</v>
      </c>
      <c r="M254" s="56" t="n">
        <f aca="false">L254*INDEX(Rates!$B$2:$C$101,C254+1,IF(Inputs!$C$5="Male",1,2))/1000/12*Inputs!$C$16</f>
        <v>0</v>
      </c>
      <c r="N254" s="56" t="n">
        <f aca="false">IF($V$1=1,MAX(F254+G254+H254+J254-K254-M254,0)*Inputs!$C$22/12,0)</f>
        <v>0</v>
      </c>
      <c r="O254" s="56" t="n">
        <f aca="false">IF(AND(MOD(A254,12)=0,B254&gt;=Inputs!$C$18),MAX(F254+G254+H254+J254-K254-M254-N254,0)*Inputs!$C$17,0)</f>
        <v>0</v>
      </c>
      <c r="P254" s="56" t="n">
        <f aca="false">F254+G254+H254+J254-K254-M254-N254+O254</f>
        <v>610029.841874884</v>
      </c>
      <c r="Q254" s="56" t="n">
        <f aca="false">IF(OR(E254=1,P254&lt;=0),0,P254)</f>
        <v>610029.841874884</v>
      </c>
      <c r="R254" s="15" t="n">
        <f aca="false">IF(OR(E254=1,AND(P254&lt;=0,I254&gt;0)),1,0)</f>
        <v>0</v>
      </c>
      <c r="S254" s="15" t="n">
        <f aca="false">IF(L254&gt;0,1,0)</f>
        <v>0</v>
      </c>
    </row>
    <row r="255" customFormat="false" ht="15" hidden="false" customHeight="false" outlineLevel="0" collapsed="false">
      <c r="A255" s="15" t="n">
        <v>254</v>
      </c>
      <c r="B255" s="15" t="n">
        <f aca="false">INT((A255-1)/12)+1</f>
        <v>22</v>
      </c>
      <c r="C255" s="15" t="n">
        <f aca="false">MIN(Inputs!$C$4+B255-1,99)</f>
        <v>95</v>
      </c>
      <c r="D255" s="55" t="n">
        <f aca="false">Inputs!$C$32</f>
        <v>0.1</v>
      </c>
      <c r="E255" s="15" t="n">
        <f aca="false">R254</f>
        <v>0</v>
      </c>
      <c r="F255" s="56" t="n">
        <f aca="false">Q254</f>
        <v>610029.841874884</v>
      </c>
      <c r="G255" s="56" t="n">
        <f aca="false">IF(AND(MOD(A255-1,12)=0,B255&lt;=Inputs!$C$7,E255=0),Inputs!$C$6,0)</f>
        <v>0</v>
      </c>
      <c r="H255" s="56" t="n">
        <f aca="false">IF(B255=1,G255*Inputs!$C$9,0)</f>
        <v>0</v>
      </c>
      <c r="I255" s="56" t="n">
        <f aca="false">I254+G255</f>
        <v>120000</v>
      </c>
      <c r="J255" s="56" t="n">
        <f aca="false">(F255+G255+H255)*((1+D255)^(1/12)-1)</f>
        <v>4864.46362493228</v>
      </c>
      <c r="K255" s="56" t="n">
        <f aca="false">(F255+G255+H255+J255)*(Inputs!$C$14+IF(B255&lt;=10,Inputs!$C$12,Inputs!$C$13))/12</f>
        <v>307.447152749908</v>
      </c>
      <c r="L255" s="56" t="n">
        <f aca="false">IF(OR(E255=1,A255&lt;=Inputs!$C$15),0,MAX(Inputs!$C$8*I255-(F255+G255+H255+J255-K255),0))</f>
        <v>0</v>
      </c>
      <c r="M255" s="56" t="n">
        <f aca="false">L255*INDEX(Rates!$B$2:$C$101,C255+1,IF(Inputs!$C$5="Male",1,2))/1000/12*Inputs!$C$16</f>
        <v>0</v>
      </c>
      <c r="N255" s="56" t="n">
        <f aca="false">IF($V$1=1,MAX(F255+G255+H255+J255-K255-M255,0)*Inputs!$C$22/12,0)</f>
        <v>0</v>
      </c>
      <c r="O255" s="56" t="n">
        <f aca="false">IF(AND(MOD(A255,12)=0,B255&gt;=Inputs!$C$18),MAX(F255+G255+H255+J255-K255-M255-N255,0)*Inputs!$C$17,0)</f>
        <v>0</v>
      </c>
      <c r="P255" s="56" t="n">
        <f aca="false">F255+G255+H255+J255-K255-M255-N255+O255</f>
        <v>614586.858347066</v>
      </c>
      <c r="Q255" s="56" t="n">
        <f aca="false">IF(OR(E255=1,P255&lt;=0),0,P255)</f>
        <v>614586.858347066</v>
      </c>
      <c r="R255" s="15" t="n">
        <f aca="false">IF(OR(E255=1,AND(P255&lt;=0,I255&gt;0)),1,0)</f>
        <v>0</v>
      </c>
      <c r="S255" s="15" t="n">
        <f aca="false">IF(L255&gt;0,1,0)</f>
        <v>0</v>
      </c>
    </row>
    <row r="256" customFormat="false" ht="15" hidden="false" customHeight="false" outlineLevel="0" collapsed="false">
      <c r="A256" s="15" t="n">
        <v>255</v>
      </c>
      <c r="B256" s="15" t="n">
        <f aca="false">INT((A256-1)/12)+1</f>
        <v>22</v>
      </c>
      <c r="C256" s="15" t="n">
        <f aca="false">MIN(Inputs!$C$4+B256-1,99)</f>
        <v>95</v>
      </c>
      <c r="D256" s="55" t="n">
        <f aca="false">Inputs!$C$32</f>
        <v>0.1</v>
      </c>
      <c r="E256" s="15" t="n">
        <f aca="false">R255</f>
        <v>0</v>
      </c>
      <c r="F256" s="56" t="n">
        <f aca="false">Q255</f>
        <v>614586.858347066</v>
      </c>
      <c r="G256" s="56" t="n">
        <f aca="false">IF(AND(MOD(A256-1,12)=0,B256&lt;=Inputs!$C$7,E256=0),Inputs!$C$6,0)</f>
        <v>0</v>
      </c>
      <c r="H256" s="56" t="n">
        <f aca="false">IF(B256=1,G256*Inputs!$C$9,0)</f>
        <v>0</v>
      </c>
      <c r="I256" s="56" t="n">
        <f aca="false">I255+G256</f>
        <v>120000</v>
      </c>
      <c r="J256" s="56" t="n">
        <f aca="false">(F256+G256+H256)*((1+D256)^(1/12)-1)</f>
        <v>4900.80191421829</v>
      </c>
      <c r="K256" s="56" t="n">
        <f aca="false">(F256+G256+H256+J256)*(Inputs!$C$14+IF(B256&lt;=10,Inputs!$C$12,Inputs!$C$13))/12</f>
        <v>309.743830130642</v>
      </c>
      <c r="L256" s="56" t="n">
        <f aca="false">IF(OR(E256=1,A256&lt;=Inputs!$C$15),0,MAX(Inputs!$C$8*I256-(F256+G256+H256+J256-K256),0))</f>
        <v>0</v>
      </c>
      <c r="M256" s="56" t="n">
        <f aca="false">L256*INDEX(Rates!$B$2:$C$101,C256+1,IF(Inputs!$C$5="Male",1,2))/1000/12*Inputs!$C$16</f>
        <v>0</v>
      </c>
      <c r="N256" s="56" t="n">
        <f aca="false">IF($V$1=1,MAX(F256+G256+H256+J256-K256-M256,0)*Inputs!$C$22/12,0)</f>
        <v>0</v>
      </c>
      <c r="O256" s="56" t="n">
        <f aca="false">IF(AND(MOD(A256,12)=0,B256&gt;=Inputs!$C$18),MAX(F256+G256+H256+J256-K256-M256-N256,0)*Inputs!$C$17,0)</f>
        <v>0</v>
      </c>
      <c r="P256" s="56" t="n">
        <f aca="false">F256+G256+H256+J256-K256-M256-N256+O256</f>
        <v>619177.916431154</v>
      </c>
      <c r="Q256" s="56" t="n">
        <f aca="false">IF(OR(E256=1,P256&lt;=0),0,P256)</f>
        <v>619177.916431154</v>
      </c>
      <c r="R256" s="15" t="n">
        <f aca="false">IF(OR(E256=1,AND(P256&lt;=0,I256&gt;0)),1,0)</f>
        <v>0</v>
      </c>
      <c r="S256" s="15" t="n">
        <f aca="false">IF(L256&gt;0,1,0)</f>
        <v>0</v>
      </c>
    </row>
    <row r="257" customFormat="false" ht="15" hidden="false" customHeight="false" outlineLevel="0" collapsed="false">
      <c r="A257" s="15" t="n">
        <v>256</v>
      </c>
      <c r="B257" s="15" t="n">
        <f aca="false">INT((A257-1)/12)+1</f>
        <v>22</v>
      </c>
      <c r="C257" s="15" t="n">
        <f aca="false">MIN(Inputs!$C$4+B257-1,99)</f>
        <v>95</v>
      </c>
      <c r="D257" s="55" t="n">
        <f aca="false">Inputs!$C$32</f>
        <v>0.1</v>
      </c>
      <c r="E257" s="15" t="n">
        <f aca="false">R256</f>
        <v>0</v>
      </c>
      <c r="F257" s="56" t="n">
        <f aca="false">Q256</f>
        <v>619177.916431154</v>
      </c>
      <c r="G257" s="56" t="n">
        <f aca="false">IF(AND(MOD(A257-1,12)=0,B257&lt;=Inputs!$C$7,E257=0),Inputs!$C$6,0)</f>
        <v>0</v>
      </c>
      <c r="H257" s="56" t="n">
        <f aca="false">IF(B257=1,G257*Inputs!$C$9,0)</f>
        <v>0</v>
      </c>
      <c r="I257" s="56" t="n">
        <f aca="false">I256+G257</f>
        <v>120000</v>
      </c>
      <c r="J257" s="56" t="n">
        <f aca="false">(F257+G257+H257)*((1+D257)^(1/12)-1)</f>
        <v>4937.41165609806</v>
      </c>
      <c r="K257" s="56" t="n">
        <f aca="false">(F257+G257+H257+J257)*(Inputs!$C$14+IF(B257&lt;=10,Inputs!$C$12,Inputs!$C$13))/12</f>
        <v>312.057664043626</v>
      </c>
      <c r="L257" s="56" t="n">
        <f aca="false">IF(OR(E257=1,A257&lt;=Inputs!$C$15),0,MAX(Inputs!$C$8*I257-(F257+G257+H257+J257-K257),0))</f>
        <v>0</v>
      </c>
      <c r="M257" s="56" t="n">
        <f aca="false">L257*INDEX(Rates!$B$2:$C$101,C257+1,IF(Inputs!$C$5="Male",1,2))/1000/12*Inputs!$C$16</f>
        <v>0</v>
      </c>
      <c r="N257" s="56" t="n">
        <f aca="false">IF($V$1=1,MAX(F257+G257+H257+J257-K257-M257,0)*Inputs!$C$22/12,0)</f>
        <v>0</v>
      </c>
      <c r="O257" s="56" t="n">
        <f aca="false">IF(AND(MOD(A257,12)=0,B257&gt;=Inputs!$C$18),MAX(F257+G257+H257+J257-K257-M257-N257,0)*Inputs!$C$17,0)</f>
        <v>0</v>
      </c>
      <c r="P257" s="56" t="n">
        <f aca="false">F257+G257+H257+J257-K257-M257-N257+O257</f>
        <v>623803.270423209</v>
      </c>
      <c r="Q257" s="56" t="n">
        <f aca="false">IF(OR(E257=1,P257&lt;=0),0,P257)</f>
        <v>623803.270423209</v>
      </c>
      <c r="R257" s="15" t="n">
        <f aca="false">IF(OR(E257=1,AND(P257&lt;=0,I257&gt;0)),1,0)</f>
        <v>0</v>
      </c>
      <c r="S257" s="15" t="n">
        <f aca="false">IF(L257&gt;0,1,0)</f>
        <v>0</v>
      </c>
    </row>
    <row r="258" customFormat="false" ht="15" hidden="false" customHeight="false" outlineLevel="0" collapsed="false">
      <c r="A258" s="15" t="n">
        <v>257</v>
      </c>
      <c r="B258" s="15" t="n">
        <f aca="false">INT((A258-1)/12)+1</f>
        <v>22</v>
      </c>
      <c r="C258" s="15" t="n">
        <f aca="false">MIN(Inputs!$C$4+B258-1,99)</f>
        <v>95</v>
      </c>
      <c r="D258" s="55" t="n">
        <f aca="false">Inputs!$C$32</f>
        <v>0.1</v>
      </c>
      <c r="E258" s="15" t="n">
        <f aca="false">R257</f>
        <v>0</v>
      </c>
      <c r="F258" s="56" t="n">
        <f aca="false">Q257</f>
        <v>623803.270423209</v>
      </c>
      <c r="G258" s="56" t="n">
        <f aca="false">IF(AND(MOD(A258-1,12)=0,B258&lt;=Inputs!$C$7,E258=0),Inputs!$C$6,0)</f>
        <v>0</v>
      </c>
      <c r="H258" s="56" t="n">
        <f aca="false">IF(B258=1,G258*Inputs!$C$9,0)</f>
        <v>0</v>
      </c>
      <c r="I258" s="56" t="n">
        <f aca="false">I257+G258</f>
        <v>120000</v>
      </c>
      <c r="J258" s="56" t="n">
        <f aca="false">(F258+G258+H258)*((1+D258)^(1/12)-1)</f>
        <v>4974.2948783641</v>
      </c>
      <c r="K258" s="56" t="n">
        <f aca="false">(F258+G258+H258+J258)*(Inputs!$C$14+IF(B258&lt;=10,Inputs!$C$12,Inputs!$C$13))/12</f>
        <v>314.388782650786</v>
      </c>
      <c r="L258" s="56" t="n">
        <f aca="false">IF(OR(E258=1,A258&lt;=Inputs!$C$15),0,MAX(Inputs!$C$8*I258-(F258+G258+H258+J258-K258),0))</f>
        <v>0</v>
      </c>
      <c r="M258" s="56" t="n">
        <f aca="false">L258*INDEX(Rates!$B$2:$C$101,C258+1,IF(Inputs!$C$5="Male",1,2))/1000/12*Inputs!$C$16</f>
        <v>0</v>
      </c>
      <c r="N258" s="56" t="n">
        <f aca="false">IF($V$1=1,MAX(F258+G258+H258+J258-K258-M258,0)*Inputs!$C$22/12,0)</f>
        <v>0</v>
      </c>
      <c r="O258" s="56" t="n">
        <f aca="false">IF(AND(MOD(A258,12)=0,B258&gt;=Inputs!$C$18),MAX(F258+G258+H258+J258-K258-M258-N258,0)*Inputs!$C$17,0)</f>
        <v>0</v>
      </c>
      <c r="P258" s="56" t="n">
        <f aca="false">F258+G258+H258+J258-K258-M258-N258+O258</f>
        <v>628463.176518922</v>
      </c>
      <c r="Q258" s="56" t="n">
        <f aca="false">IF(OR(E258=1,P258&lt;=0),0,P258)</f>
        <v>628463.176518922</v>
      </c>
      <c r="R258" s="15" t="n">
        <f aca="false">IF(OR(E258=1,AND(P258&lt;=0,I258&gt;0)),1,0)</f>
        <v>0</v>
      </c>
      <c r="S258" s="15" t="n">
        <f aca="false">IF(L258&gt;0,1,0)</f>
        <v>0</v>
      </c>
    </row>
    <row r="259" customFormat="false" ht="15" hidden="false" customHeight="false" outlineLevel="0" collapsed="false">
      <c r="A259" s="15" t="n">
        <v>258</v>
      </c>
      <c r="B259" s="15" t="n">
        <f aca="false">INT((A259-1)/12)+1</f>
        <v>22</v>
      </c>
      <c r="C259" s="15" t="n">
        <f aca="false">MIN(Inputs!$C$4+B259-1,99)</f>
        <v>95</v>
      </c>
      <c r="D259" s="55" t="n">
        <f aca="false">Inputs!$C$32</f>
        <v>0.1</v>
      </c>
      <c r="E259" s="15" t="n">
        <f aca="false">R258</f>
        <v>0</v>
      </c>
      <c r="F259" s="56" t="n">
        <f aca="false">Q258</f>
        <v>628463.176518922</v>
      </c>
      <c r="G259" s="56" t="n">
        <f aca="false">IF(AND(MOD(A259-1,12)=0,B259&lt;=Inputs!$C$7,E259=0),Inputs!$C$6,0)</f>
        <v>0</v>
      </c>
      <c r="H259" s="56" t="n">
        <f aca="false">IF(B259=1,G259*Inputs!$C$9,0)</f>
        <v>0</v>
      </c>
      <c r="I259" s="56" t="n">
        <f aca="false">I258+G259</f>
        <v>120000</v>
      </c>
      <c r="J259" s="56" t="n">
        <f aca="false">(F259+G259+H259)*((1+D259)^(1/12)-1)</f>
        <v>5011.45362395682</v>
      </c>
      <c r="K259" s="56" t="n">
        <f aca="false">(F259+G259+H259+J259)*(Inputs!$C$14+IF(B259&lt;=10,Inputs!$C$12,Inputs!$C$13))/12</f>
        <v>316.737315071439</v>
      </c>
      <c r="L259" s="56" t="n">
        <f aca="false">IF(OR(E259=1,A259&lt;=Inputs!$C$15),0,MAX(Inputs!$C$8*I259-(F259+G259+H259+J259-K259),0))</f>
        <v>0</v>
      </c>
      <c r="M259" s="56" t="n">
        <f aca="false">L259*INDEX(Rates!$B$2:$C$101,C259+1,IF(Inputs!$C$5="Male",1,2))/1000/12*Inputs!$C$16</f>
        <v>0</v>
      </c>
      <c r="N259" s="56" t="n">
        <f aca="false">IF($V$1=1,MAX(F259+G259+H259+J259-K259-M259,0)*Inputs!$C$22/12,0)</f>
        <v>0</v>
      </c>
      <c r="O259" s="56" t="n">
        <f aca="false">IF(AND(MOD(A259,12)=0,B259&gt;=Inputs!$C$18),MAX(F259+G259+H259+J259-K259-M259-N259,0)*Inputs!$C$17,0)</f>
        <v>0</v>
      </c>
      <c r="P259" s="56" t="n">
        <f aca="false">F259+G259+H259+J259-K259-M259-N259+O259</f>
        <v>633157.892827807</v>
      </c>
      <c r="Q259" s="56" t="n">
        <f aca="false">IF(OR(E259=1,P259&lt;=0),0,P259)</f>
        <v>633157.892827807</v>
      </c>
      <c r="R259" s="15" t="n">
        <f aca="false">IF(OR(E259=1,AND(P259&lt;=0,I259&gt;0)),1,0)</f>
        <v>0</v>
      </c>
      <c r="S259" s="15" t="n">
        <f aca="false">IF(L259&gt;0,1,0)</f>
        <v>0</v>
      </c>
    </row>
    <row r="260" customFormat="false" ht="15" hidden="false" customHeight="false" outlineLevel="0" collapsed="false">
      <c r="A260" s="15" t="n">
        <v>259</v>
      </c>
      <c r="B260" s="15" t="n">
        <f aca="false">INT((A260-1)/12)+1</f>
        <v>22</v>
      </c>
      <c r="C260" s="15" t="n">
        <f aca="false">MIN(Inputs!$C$4+B260-1,99)</f>
        <v>95</v>
      </c>
      <c r="D260" s="55" t="n">
        <f aca="false">Inputs!$C$32</f>
        <v>0.1</v>
      </c>
      <c r="E260" s="15" t="n">
        <f aca="false">R259</f>
        <v>0</v>
      </c>
      <c r="F260" s="56" t="n">
        <f aca="false">Q259</f>
        <v>633157.892827807</v>
      </c>
      <c r="G260" s="56" t="n">
        <f aca="false">IF(AND(MOD(A260-1,12)=0,B260&lt;=Inputs!$C$7,E260=0),Inputs!$C$6,0)</f>
        <v>0</v>
      </c>
      <c r="H260" s="56" t="n">
        <f aca="false">IF(B260=1,G260*Inputs!$C$9,0)</f>
        <v>0</v>
      </c>
      <c r="I260" s="56" t="n">
        <f aca="false">I259+G260</f>
        <v>120000</v>
      </c>
      <c r="J260" s="56" t="n">
        <f aca="false">(F260+G260+H260)*((1+D260)^(1/12)-1)</f>
        <v>5048.88995107774</v>
      </c>
      <c r="K260" s="56" t="n">
        <f aca="false">(F260+G260+H260+J260)*(Inputs!$C$14+IF(B260&lt;=10,Inputs!$C$12,Inputs!$C$13))/12</f>
        <v>319.103391389443</v>
      </c>
      <c r="L260" s="56" t="n">
        <f aca="false">IF(OR(E260=1,A260&lt;=Inputs!$C$15),0,MAX(Inputs!$C$8*I260-(F260+G260+H260+J260-K260),0))</f>
        <v>0</v>
      </c>
      <c r="M260" s="56" t="n">
        <f aca="false">L260*INDEX(Rates!$B$2:$C$101,C260+1,IF(Inputs!$C$5="Male",1,2))/1000/12*Inputs!$C$16</f>
        <v>0</v>
      </c>
      <c r="N260" s="56" t="n">
        <f aca="false">IF($V$1=1,MAX(F260+G260+H260+J260-K260-M260,0)*Inputs!$C$22/12,0)</f>
        <v>0</v>
      </c>
      <c r="O260" s="56" t="n">
        <f aca="false">IF(AND(MOD(A260,12)=0,B260&gt;=Inputs!$C$18),MAX(F260+G260+H260+J260-K260-M260-N260,0)*Inputs!$C$17,0)</f>
        <v>0</v>
      </c>
      <c r="P260" s="56" t="n">
        <f aca="false">F260+G260+H260+J260-K260-M260-N260+O260</f>
        <v>637887.679387496</v>
      </c>
      <c r="Q260" s="56" t="n">
        <f aca="false">IF(OR(E260=1,P260&lt;=0),0,P260)</f>
        <v>637887.679387496</v>
      </c>
      <c r="R260" s="15" t="n">
        <f aca="false">IF(OR(E260=1,AND(P260&lt;=0,I260&gt;0)),1,0)</f>
        <v>0</v>
      </c>
      <c r="S260" s="15" t="n">
        <f aca="false">IF(L260&gt;0,1,0)</f>
        <v>0</v>
      </c>
    </row>
    <row r="261" customFormat="false" ht="15" hidden="false" customHeight="false" outlineLevel="0" collapsed="false">
      <c r="A261" s="15" t="n">
        <v>260</v>
      </c>
      <c r="B261" s="15" t="n">
        <f aca="false">INT((A261-1)/12)+1</f>
        <v>22</v>
      </c>
      <c r="C261" s="15" t="n">
        <f aca="false">MIN(Inputs!$C$4+B261-1,99)</f>
        <v>95</v>
      </c>
      <c r="D261" s="55" t="n">
        <f aca="false">Inputs!$C$32</f>
        <v>0.1</v>
      </c>
      <c r="E261" s="15" t="n">
        <f aca="false">R260</f>
        <v>0</v>
      </c>
      <c r="F261" s="56" t="n">
        <f aca="false">Q260</f>
        <v>637887.679387496</v>
      </c>
      <c r="G261" s="56" t="n">
        <f aca="false">IF(AND(MOD(A261-1,12)=0,B261&lt;=Inputs!$C$7,E261=0),Inputs!$C$6,0)</f>
        <v>0</v>
      </c>
      <c r="H261" s="56" t="n">
        <f aca="false">IF(B261=1,G261*Inputs!$C$9,0)</f>
        <v>0</v>
      </c>
      <c r="I261" s="56" t="n">
        <f aca="false">I260+G261</f>
        <v>120000</v>
      </c>
      <c r="J261" s="56" t="n">
        <f aca="false">(F261+G261+H261)*((1+D261)^(1/12)-1)</f>
        <v>5086.60593330343</v>
      </c>
      <c r="K261" s="56" t="n">
        <f aca="false">(F261+G261+H261+J261)*(Inputs!$C$14+IF(B261&lt;=10,Inputs!$C$12,Inputs!$C$13))/12</f>
        <v>321.4871426604</v>
      </c>
      <c r="L261" s="56" t="n">
        <f aca="false">IF(OR(E261=1,A261&lt;=Inputs!$C$15),0,MAX(Inputs!$C$8*I261-(F261+G261+H261+J261-K261),0))</f>
        <v>0</v>
      </c>
      <c r="M261" s="56" t="n">
        <f aca="false">L261*INDEX(Rates!$B$2:$C$101,C261+1,IF(Inputs!$C$5="Male",1,2))/1000/12*Inputs!$C$16</f>
        <v>0</v>
      </c>
      <c r="N261" s="56" t="n">
        <f aca="false">IF($V$1=1,MAX(F261+G261+H261+J261-K261-M261,0)*Inputs!$C$22/12,0)</f>
        <v>0</v>
      </c>
      <c r="O261" s="56" t="n">
        <f aca="false">IF(AND(MOD(A261,12)=0,B261&gt;=Inputs!$C$18),MAX(F261+G261+H261+J261-K261-M261-N261,0)*Inputs!$C$17,0)</f>
        <v>0</v>
      </c>
      <c r="P261" s="56" t="n">
        <f aca="false">F261+G261+H261+J261-K261-M261-N261+O261</f>
        <v>642652.798178139</v>
      </c>
      <c r="Q261" s="56" t="n">
        <f aca="false">IF(OR(E261=1,P261&lt;=0),0,P261)</f>
        <v>642652.798178139</v>
      </c>
      <c r="R261" s="15" t="n">
        <f aca="false">IF(OR(E261=1,AND(P261&lt;=0,I261&gt;0)),1,0)</f>
        <v>0</v>
      </c>
      <c r="S261" s="15" t="n">
        <f aca="false">IF(L261&gt;0,1,0)</f>
        <v>0</v>
      </c>
    </row>
    <row r="262" customFormat="false" ht="15" hidden="false" customHeight="false" outlineLevel="0" collapsed="false">
      <c r="A262" s="15" t="n">
        <v>261</v>
      </c>
      <c r="B262" s="15" t="n">
        <f aca="false">INT((A262-1)/12)+1</f>
        <v>22</v>
      </c>
      <c r="C262" s="15" t="n">
        <f aca="false">MIN(Inputs!$C$4+B262-1,99)</f>
        <v>95</v>
      </c>
      <c r="D262" s="55" t="n">
        <f aca="false">Inputs!$C$32</f>
        <v>0.1</v>
      </c>
      <c r="E262" s="15" t="n">
        <f aca="false">R261</f>
        <v>0</v>
      </c>
      <c r="F262" s="56" t="n">
        <f aca="false">Q261</f>
        <v>642652.798178139</v>
      </c>
      <c r="G262" s="56" t="n">
        <f aca="false">IF(AND(MOD(A262-1,12)=0,B262&lt;=Inputs!$C$7,E262=0),Inputs!$C$6,0)</f>
        <v>0</v>
      </c>
      <c r="H262" s="56" t="n">
        <f aca="false">IF(B262=1,G262*Inputs!$C$9,0)</f>
        <v>0</v>
      </c>
      <c r="I262" s="56" t="n">
        <f aca="false">I261+G262</f>
        <v>120000</v>
      </c>
      <c r="J262" s="56" t="n">
        <f aca="false">(F262+G262+H262)*((1+D262)^(1/12)-1)</f>
        <v>5124.60365970043</v>
      </c>
      <c r="K262" s="56" t="n">
        <f aca="false">(F262+G262+H262+J262)*(Inputs!$C$14+IF(B262&lt;=10,Inputs!$C$12,Inputs!$C$13))/12</f>
        <v>323.88870091892</v>
      </c>
      <c r="L262" s="56" t="n">
        <f aca="false">IF(OR(E262=1,A262&lt;=Inputs!$C$15),0,MAX(Inputs!$C$8*I262-(F262+G262+H262+J262-K262),0))</f>
        <v>0</v>
      </c>
      <c r="M262" s="56" t="n">
        <f aca="false">L262*INDEX(Rates!$B$2:$C$101,C262+1,IF(Inputs!$C$5="Male",1,2))/1000/12*Inputs!$C$16</f>
        <v>0</v>
      </c>
      <c r="N262" s="56" t="n">
        <f aca="false">IF($V$1=1,MAX(F262+G262+H262+J262-K262-M262,0)*Inputs!$C$22/12,0)</f>
        <v>0</v>
      </c>
      <c r="O262" s="56" t="n">
        <f aca="false">IF(AND(MOD(A262,12)=0,B262&gt;=Inputs!$C$18),MAX(F262+G262+H262+J262-K262-M262-N262,0)*Inputs!$C$17,0)</f>
        <v>0</v>
      </c>
      <c r="P262" s="56" t="n">
        <f aca="false">F262+G262+H262+J262-K262-M262-N262+O262</f>
        <v>647453.51313692</v>
      </c>
      <c r="Q262" s="56" t="n">
        <f aca="false">IF(OR(E262=1,P262&lt;=0),0,P262)</f>
        <v>647453.51313692</v>
      </c>
      <c r="R262" s="15" t="n">
        <f aca="false">IF(OR(E262=1,AND(P262&lt;=0,I262&gt;0)),1,0)</f>
        <v>0</v>
      </c>
      <c r="S262" s="15" t="n">
        <f aca="false">IF(L262&gt;0,1,0)</f>
        <v>0</v>
      </c>
    </row>
    <row r="263" customFormat="false" ht="15" hidden="false" customHeight="false" outlineLevel="0" collapsed="false">
      <c r="A263" s="15" t="n">
        <v>262</v>
      </c>
      <c r="B263" s="15" t="n">
        <f aca="false">INT((A263-1)/12)+1</f>
        <v>22</v>
      </c>
      <c r="C263" s="15" t="n">
        <f aca="false">MIN(Inputs!$C$4+B263-1,99)</f>
        <v>95</v>
      </c>
      <c r="D263" s="55" t="n">
        <f aca="false">Inputs!$C$32</f>
        <v>0.1</v>
      </c>
      <c r="E263" s="15" t="n">
        <f aca="false">R262</f>
        <v>0</v>
      </c>
      <c r="F263" s="56" t="n">
        <f aca="false">Q262</f>
        <v>647453.51313692</v>
      </c>
      <c r="G263" s="56" t="n">
        <f aca="false">IF(AND(MOD(A263-1,12)=0,B263&lt;=Inputs!$C$7,E263=0),Inputs!$C$6,0)</f>
        <v>0</v>
      </c>
      <c r="H263" s="56" t="n">
        <f aca="false">IF(B263=1,G263*Inputs!$C$9,0)</f>
        <v>0</v>
      </c>
      <c r="I263" s="56" t="n">
        <f aca="false">I262+G263</f>
        <v>120000</v>
      </c>
      <c r="J263" s="56" t="n">
        <f aca="false">(F263+G263+H263)*((1+D263)^(1/12)-1)</f>
        <v>5162.88523494089</v>
      </c>
      <c r="K263" s="56" t="n">
        <f aca="false">(F263+G263+H263+J263)*(Inputs!$C$14+IF(B263&lt;=10,Inputs!$C$12,Inputs!$C$13))/12</f>
        <v>326.308199185931</v>
      </c>
      <c r="L263" s="56" t="n">
        <f aca="false">IF(OR(E263=1,A263&lt;=Inputs!$C$15),0,MAX(Inputs!$C$8*I263-(F263+G263+H263+J263-K263),0))</f>
        <v>0</v>
      </c>
      <c r="M263" s="56" t="n">
        <f aca="false">L263*INDEX(Rates!$B$2:$C$101,C263+1,IF(Inputs!$C$5="Male",1,2))/1000/12*Inputs!$C$16</f>
        <v>0</v>
      </c>
      <c r="N263" s="56" t="n">
        <f aca="false">IF($V$1=1,MAX(F263+G263+H263+J263-K263-M263,0)*Inputs!$C$22/12,0)</f>
        <v>0</v>
      </c>
      <c r="O263" s="56" t="n">
        <f aca="false">IF(AND(MOD(A263,12)=0,B263&gt;=Inputs!$C$18),MAX(F263+G263+H263+J263-K263-M263-N263,0)*Inputs!$C$17,0)</f>
        <v>0</v>
      </c>
      <c r="P263" s="56" t="n">
        <f aca="false">F263+G263+H263+J263-K263-M263-N263+O263</f>
        <v>652290.090172675</v>
      </c>
      <c r="Q263" s="56" t="n">
        <f aca="false">IF(OR(E263=1,P263&lt;=0),0,P263)</f>
        <v>652290.090172675</v>
      </c>
      <c r="R263" s="15" t="n">
        <f aca="false">IF(OR(E263=1,AND(P263&lt;=0,I263&gt;0)),1,0)</f>
        <v>0</v>
      </c>
      <c r="S263" s="15" t="n">
        <f aca="false">IF(L263&gt;0,1,0)</f>
        <v>0</v>
      </c>
    </row>
    <row r="264" customFormat="false" ht="15" hidden="false" customHeight="false" outlineLevel="0" collapsed="false">
      <c r="A264" s="15" t="n">
        <v>263</v>
      </c>
      <c r="B264" s="15" t="n">
        <f aca="false">INT((A264-1)/12)+1</f>
        <v>22</v>
      </c>
      <c r="C264" s="15" t="n">
        <f aca="false">MIN(Inputs!$C$4+B264-1,99)</f>
        <v>95</v>
      </c>
      <c r="D264" s="55" t="n">
        <f aca="false">Inputs!$C$32</f>
        <v>0.1</v>
      </c>
      <c r="E264" s="15" t="n">
        <f aca="false">R263</f>
        <v>0</v>
      </c>
      <c r="F264" s="56" t="n">
        <f aca="false">Q263</f>
        <v>652290.090172675</v>
      </c>
      <c r="G264" s="56" t="n">
        <f aca="false">IF(AND(MOD(A264-1,12)=0,B264&lt;=Inputs!$C$7,E264=0),Inputs!$C$6,0)</f>
        <v>0</v>
      </c>
      <c r="H264" s="56" t="n">
        <f aca="false">IF(B264=1,G264*Inputs!$C$9,0)</f>
        <v>0</v>
      </c>
      <c r="I264" s="56" t="n">
        <f aca="false">I263+G264</f>
        <v>120000</v>
      </c>
      <c r="J264" s="56" t="n">
        <f aca="false">(F264+G264+H264)*((1+D264)^(1/12)-1)</f>
        <v>5201.45277941921</v>
      </c>
      <c r="K264" s="56" t="n">
        <f aca="false">(F264+G264+H264+J264)*(Inputs!$C$14+IF(B264&lt;=10,Inputs!$C$12,Inputs!$C$13))/12</f>
        <v>328.745771476047</v>
      </c>
      <c r="L264" s="56" t="n">
        <f aca="false">IF(OR(E264=1,A264&lt;=Inputs!$C$15),0,MAX(Inputs!$C$8*I264-(F264+G264+H264+J264-K264),0))</f>
        <v>0</v>
      </c>
      <c r="M264" s="56" t="n">
        <f aca="false">L264*INDEX(Rates!$B$2:$C$101,C264+1,IF(Inputs!$C$5="Male",1,2))/1000/12*Inputs!$C$16</f>
        <v>0</v>
      </c>
      <c r="N264" s="56" t="n">
        <f aca="false">IF($V$1=1,MAX(F264+G264+H264+J264-K264-M264,0)*Inputs!$C$22/12,0)</f>
        <v>0</v>
      </c>
      <c r="O264" s="56" t="n">
        <f aca="false">IF(AND(MOD(A264,12)=0,B264&gt;=Inputs!$C$18),MAX(F264+G264+H264+J264-K264-M264-N264,0)*Inputs!$C$17,0)</f>
        <v>0</v>
      </c>
      <c r="P264" s="56" t="n">
        <f aca="false">F264+G264+H264+J264-K264-M264-N264+O264</f>
        <v>657162.797180618</v>
      </c>
      <c r="Q264" s="56" t="n">
        <f aca="false">IF(OR(E264=1,P264&lt;=0),0,P264)</f>
        <v>657162.797180618</v>
      </c>
      <c r="R264" s="15" t="n">
        <f aca="false">IF(OR(E264=1,AND(P264&lt;=0,I264&gt;0)),1,0)</f>
        <v>0</v>
      </c>
      <c r="S264" s="15" t="n">
        <f aca="false">IF(L264&gt;0,1,0)</f>
        <v>0</v>
      </c>
    </row>
    <row r="265" customFormat="false" ht="15" hidden="false" customHeight="false" outlineLevel="0" collapsed="false">
      <c r="A265" s="15" t="n">
        <v>264</v>
      </c>
      <c r="B265" s="15" t="n">
        <f aca="false">INT((A265-1)/12)+1</f>
        <v>22</v>
      </c>
      <c r="C265" s="15" t="n">
        <f aca="false">MIN(Inputs!$C$4+B265-1,99)</f>
        <v>95</v>
      </c>
      <c r="D265" s="55" t="n">
        <f aca="false">Inputs!$C$32</f>
        <v>0.1</v>
      </c>
      <c r="E265" s="15" t="n">
        <f aca="false">R264</f>
        <v>0</v>
      </c>
      <c r="F265" s="56" t="n">
        <f aca="false">Q264</f>
        <v>657162.797180618</v>
      </c>
      <c r="G265" s="56" t="n">
        <f aca="false">IF(AND(MOD(A265-1,12)=0,B265&lt;=Inputs!$C$7,E265=0),Inputs!$C$6,0)</f>
        <v>0</v>
      </c>
      <c r="H265" s="56" t="n">
        <f aca="false">IF(B265=1,G265*Inputs!$C$9,0)</f>
        <v>0</v>
      </c>
      <c r="I265" s="56" t="n">
        <f aca="false">I264+G265</f>
        <v>120000</v>
      </c>
      <c r="J265" s="56" t="n">
        <f aca="false">(F265+G265+H265)*((1+D265)^(1/12)-1)</f>
        <v>5240.30842936945</v>
      </c>
      <c r="K265" s="56" t="n">
        <f aca="false">(F265+G265+H265+J265)*(Inputs!$C$14+IF(B265&lt;=10,Inputs!$C$12,Inputs!$C$13))/12</f>
        <v>331.201552804994</v>
      </c>
      <c r="L265" s="56" t="n">
        <f aca="false">IF(OR(E265=1,A265&lt;=Inputs!$C$15),0,MAX(Inputs!$C$8*I265-(F265+G265+H265+J265-K265),0))</f>
        <v>0</v>
      </c>
      <c r="M265" s="56" t="n">
        <f aca="false">L265*INDEX(Rates!$B$2:$C$101,C265+1,IF(Inputs!$C$5="Male",1,2))/1000/12*Inputs!$C$16</f>
        <v>0</v>
      </c>
      <c r="N265" s="56" t="n">
        <f aca="false">IF($V$1=1,MAX(F265+G265+H265+J265-K265-M265,0)*Inputs!$C$22/12,0)</f>
        <v>0</v>
      </c>
      <c r="O265" s="56" t="n">
        <f aca="false">IF(AND(MOD(A265,12)=0,B265&gt;=Inputs!$C$18),MAX(F265+G265+H265+J265-K265-M265-N265,0)*Inputs!$C$17,0)</f>
        <v>3310.35952028591</v>
      </c>
      <c r="P265" s="56" t="n">
        <f aca="false">F265+G265+H265+J265-K265-M265-N265+O265</f>
        <v>665382.263577469</v>
      </c>
      <c r="Q265" s="56" t="n">
        <f aca="false">IF(OR(E265=1,P265&lt;=0),0,P265)</f>
        <v>665382.263577469</v>
      </c>
      <c r="R265" s="15" t="n">
        <f aca="false">IF(OR(E265=1,AND(P265&lt;=0,I265&gt;0)),1,0)</f>
        <v>0</v>
      </c>
      <c r="S265" s="15" t="n">
        <f aca="false">IF(L265&gt;0,1,0)</f>
        <v>0</v>
      </c>
    </row>
    <row r="266" customFormat="false" ht="15" hidden="false" customHeight="false" outlineLevel="0" collapsed="false">
      <c r="A266" s="15" t="n">
        <v>265</v>
      </c>
      <c r="B266" s="15" t="n">
        <f aca="false">INT((A266-1)/12)+1</f>
        <v>23</v>
      </c>
      <c r="C266" s="15" t="n">
        <f aca="false">MIN(Inputs!$C$4+B266-1,99)</f>
        <v>96</v>
      </c>
      <c r="D266" s="55" t="n">
        <f aca="false">Inputs!$C$32</f>
        <v>0.1</v>
      </c>
      <c r="E266" s="15" t="n">
        <f aca="false">R265</f>
        <v>0</v>
      </c>
      <c r="F266" s="56" t="n">
        <f aca="false">Q265</f>
        <v>665382.263577469</v>
      </c>
      <c r="G266" s="56" t="n">
        <f aca="false">IF(AND(MOD(A266-1,12)=0,B266&lt;=Inputs!$C$7,E266=0),Inputs!$C$6,0)</f>
        <v>0</v>
      </c>
      <c r="H266" s="56" t="n">
        <f aca="false">IF(B266=1,G266*Inputs!$C$9,0)</f>
        <v>0</v>
      </c>
      <c r="I266" s="56" t="n">
        <f aca="false">I265+G266</f>
        <v>120000</v>
      </c>
      <c r="J266" s="56" t="n">
        <f aca="false">(F266+G266+H266)*((1+D266)^(1/12)-1)</f>
        <v>5305.85160866859</v>
      </c>
      <c r="K266" s="56" t="n">
        <f aca="false">(F266+G266+H266+J266)*(Inputs!$C$14+IF(B266&lt;=10,Inputs!$C$12,Inputs!$C$13))/12</f>
        <v>335.344057593069</v>
      </c>
      <c r="L266" s="56" t="n">
        <f aca="false">IF(OR(E266=1,A266&lt;=Inputs!$C$15),0,MAX(Inputs!$C$8*I266-(F266+G266+H266+J266-K266),0))</f>
        <v>0</v>
      </c>
      <c r="M266" s="56" t="n">
        <f aca="false">L266*INDEX(Rates!$B$2:$C$101,C266+1,IF(Inputs!$C$5="Male",1,2))/1000/12*Inputs!$C$16</f>
        <v>0</v>
      </c>
      <c r="N266" s="56" t="n">
        <f aca="false">IF($V$1=1,MAX(F266+G266+H266+J266-K266-M266,0)*Inputs!$C$22/12,0)</f>
        <v>0</v>
      </c>
      <c r="O266" s="56" t="n">
        <f aca="false">IF(AND(MOD(A266,12)=0,B266&gt;=Inputs!$C$18),MAX(F266+G266+H266+J266-K266-M266-N266,0)*Inputs!$C$17,0)</f>
        <v>0</v>
      </c>
      <c r="P266" s="56" t="n">
        <f aca="false">F266+G266+H266+J266-K266-M266-N266+O266</f>
        <v>670352.771128544</v>
      </c>
      <c r="Q266" s="56" t="n">
        <f aca="false">IF(OR(E266=1,P266&lt;=0),0,P266)</f>
        <v>670352.771128544</v>
      </c>
      <c r="R266" s="15" t="n">
        <f aca="false">IF(OR(E266=1,AND(P266&lt;=0,I266&gt;0)),1,0)</f>
        <v>0</v>
      </c>
      <c r="S266" s="15" t="n">
        <f aca="false">IF(L266&gt;0,1,0)</f>
        <v>0</v>
      </c>
    </row>
    <row r="267" customFormat="false" ht="15" hidden="false" customHeight="false" outlineLevel="0" collapsed="false">
      <c r="A267" s="15" t="n">
        <v>266</v>
      </c>
      <c r="B267" s="15" t="n">
        <f aca="false">INT((A267-1)/12)+1</f>
        <v>23</v>
      </c>
      <c r="C267" s="15" t="n">
        <f aca="false">MIN(Inputs!$C$4+B267-1,99)</f>
        <v>96</v>
      </c>
      <c r="D267" s="55" t="n">
        <f aca="false">Inputs!$C$32</f>
        <v>0.1</v>
      </c>
      <c r="E267" s="15" t="n">
        <f aca="false">R266</f>
        <v>0</v>
      </c>
      <c r="F267" s="56" t="n">
        <f aca="false">Q266</f>
        <v>670352.771128544</v>
      </c>
      <c r="G267" s="56" t="n">
        <f aca="false">IF(AND(MOD(A267-1,12)=0,B267&lt;=Inputs!$C$7,E267=0),Inputs!$C$6,0)</f>
        <v>0</v>
      </c>
      <c r="H267" s="56" t="n">
        <f aca="false">IF(B267=1,G267*Inputs!$C$9,0)</f>
        <v>0</v>
      </c>
      <c r="I267" s="56" t="n">
        <f aca="false">I266+G267</f>
        <v>120000</v>
      </c>
      <c r="J267" s="56" t="n">
        <f aca="false">(F267+G267+H267)*((1+D267)^(1/12)-1)</f>
        <v>5345.4871338838</v>
      </c>
      <c r="K267" s="56" t="n">
        <f aca="false">(F267+G267+H267+J267)*(Inputs!$C$14+IF(B267&lt;=10,Inputs!$C$12,Inputs!$C$13))/12</f>
        <v>337.849129131214</v>
      </c>
      <c r="L267" s="56" t="n">
        <f aca="false">IF(OR(E267=1,A267&lt;=Inputs!$C$15),0,MAX(Inputs!$C$8*I267-(F267+G267+H267+J267-K267),0))</f>
        <v>0</v>
      </c>
      <c r="M267" s="56" t="n">
        <f aca="false">L267*INDEX(Rates!$B$2:$C$101,C267+1,IF(Inputs!$C$5="Male",1,2))/1000/12*Inputs!$C$16</f>
        <v>0</v>
      </c>
      <c r="N267" s="56" t="n">
        <f aca="false">IF($V$1=1,MAX(F267+G267+H267+J267-K267-M267,0)*Inputs!$C$22/12,0)</f>
        <v>0</v>
      </c>
      <c r="O267" s="56" t="n">
        <f aca="false">IF(AND(MOD(A267,12)=0,B267&gt;=Inputs!$C$18),MAX(F267+G267+H267+J267-K267-M267-N267,0)*Inputs!$C$17,0)</f>
        <v>0</v>
      </c>
      <c r="P267" s="56" t="n">
        <f aca="false">F267+G267+H267+J267-K267-M267-N267+O267</f>
        <v>675360.409133297</v>
      </c>
      <c r="Q267" s="56" t="n">
        <f aca="false">IF(OR(E267=1,P267&lt;=0),0,P267)</f>
        <v>675360.409133297</v>
      </c>
      <c r="R267" s="15" t="n">
        <f aca="false">IF(OR(E267=1,AND(P267&lt;=0,I267&gt;0)),1,0)</f>
        <v>0</v>
      </c>
      <c r="S267" s="15" t="n">
        <f aca="false">IF(L267&gt;0,1,0)</f>
        <v>0</v>
      </c>
    </row>
    <row r="268" customFormat="false" ht="15" hidden="false" customHeight="false" outlineLevel="0" collapsed="false">
      <c r="A268" s="15" t="n">
        <v>267</v>
      </c>
      <c r="B268" s="15" t="n">
        <f aca="false">INT((A268-1)/12)+1</f>
        <v>23</v>
      </c>
      <c r="C268" s="15" t="n">
        <f aca="false">MIN(Inputs!$C$4+B268-1,99)</f>
        <v>96</v>
      </c>
      <c r="D268" s="55" t="n">
        <f aca="false">Inputs!$C$32</f>
        <v>0.1</v>
      </c>
      <c r="E268" s="15" t="n">
        <f aca="false">R267</f>
        <v>0</v>
      </c>
      <c r="F268" s="56" t="n">
        <f aca="false">Q267</f>
        <v>675360.409133297</v>
      </c>
      <c r="G268" s="56" t="n">
        <f aca="false">IF(AND(MOD(A268-1,12)=0,B268&lt;=Inputs!$C$7,E268=0),Inputs!$C$6,0)</f>
        <v>0</v>
      </c>
      <c r="H268" s="56" t="n">
        <f aca="false">IF(B268=1,G268*Inputs!$C$9,0)</f>
        <v>0</v>
      </c>
      <c r="I268" s="56" t="n">
        <f aca="false">I267+G268</f>
        <v>120000</v>
      </c>
      <c r="J268" s="56" t="n">
        <f aca="false">(F268+G268+H268)*((1+D268)^(1/12)-1)</f>
        <v>5385.41874255081</v>
      </c>
      <c r="K268" s="56" t="n">
        <f aca="false">(F268+G268+H268+J268)*(Inputs!$C$14+IF(B268&lt;=10,Inputs!$C$12,Inputs!$C$13))/12</f>
        <v>340.372913937924</v>
      </c>
      <c r="L268" s="56" t="n">
        <f aca="false">IF(OR(E268=1,A268&lt;=Inputs!$C$15),0,MAX(Inputs!$C$8*I268-(F268+G268+H268+J268-K268),0))</f>
        <v>0</v>
      </c>
      <c r="M268" s="56" t="n">
        <f aca="false">L268*INDEX(Rates!$B$2:$C$101,C268+1,IF(Inputs!$C$5="Male",1,2))/1000/12*Inputs!$C$16</f>
        <v>0</v>
      </c>
      <c r="N268" s="56" t="n">
        <f aca="false">IF($V$1=1,MAX(F268+G268+H268+J268-K268-M268,0)*Inputs!$C$22/12,0)</f>
        <v>0</v>
      </c>
      <c r="O268" s="56" t="n">
        <f aca="false">IF(AND(MOD(A268,12)=0,B268&gt;=Inputs!$C$18),MAX(F268+G268+H268+J268-K268-M268-N268,0)*Inputs!$C$17,0)</f>
        <v>0</v>
      </c>
      <c r="P268" s="56" t="n">
        <f aca="false">F268+G268+H268+J268-K268-M268-N268+O268</f>
        <v>680405.45496191</v>
      </c>
      <c r="Q268" s="56" t="n">
        <f aca="false">IF(OR(E268=1,P268&lt;=0),0,P268)</f>
        <v>680405.45496191</v>
      </c>
      <c r="R268" s="15" t="n">
        <f aca="false">IF(OR(E268=1,AND(P268&lt;=0,I268&gt;0)),1,0)</f>
        <v>0</v>
      </c>
      <c r="S268" s="15" t="n">
        <f aca="false">IF(L268&gt;0,1,0)</f>
        <v>0</v>
      </c>
    </row>
    <row r="269" customFormat="false" ht="15" hidden="false" customHeight="false" outlineLevel="0" collapsed="false">
      <c r="A269" s="15" t="n">
        <v>268</v>
      </c>
      <c r="B269" s="15" t="n">
        <f aca="false">INT((A269-1)/12)+1</f>
        <v>23</v>
      </c>
      <c r="C269" s="15" t="n">
        <f aca="false">MIN(Inputs!$C$4+B269-1,99)</f>
        <v>96</v>
      </c>
      <c r="D269" s="55" t="n">
        <f aca="false">Inputs!$C$32</f>
        <v>0.1</v>
      </c>
      <c r="E269" s="15" t="n">
        <f aca="false">R268</f>
        <v>0</v>
      </c>
      <c r="F269" s="56" t="n">
        <f aca="false">Q268</f>
        <v>680405.45496191</v>
      </c>
      <c r="G269" s="56" t="n">
        <f aca="false">IF(AND(MOD(A269-1,12)=0,B269&lt;=Inputs!$C$7,E269=0),Inputs!$C$6,0)</f>
        <v>0</v>
      </c>
      <c r="H269" s="56" t="n">
        <f aca="false">IF(B269=1,G269*Inputs!$C$9,0)</f>
        <v>0</v>
      </c>
      <c r="I269" s="56" t="n">
        <f aca="false">I268+G269</f>
        <v>120000</v>
      </c>
      <c r="J269" s="56" t="n">
        <f aca="false">(F269+G269+H269)*((1+D269)^(1/12)-1)</f>
        <v>5425.64864645842</v>
      </c>
      <c r="K269" s="56" t="n">
        <f aca="false">(F269+G269+H269+J269)*(Inputs!$C$14+IF(B269&lt;=10,Inputs!$C$12,Inputs!$C$13))/12</f>
        <v>342.915551804184</v>
      </c>
      <c r="L269" s="56" t="n">
        <f aca="false">IF(OR(E269=1,A269&lt;=Inputs!$C$15),0,MAX(Inputs!$C$8*I269-(F269+G269+H269+J269-K269),0))</f>
        <v>0</v>
      </c>
      <c r="M269" s="56" t="n">
        <f aca="false">L269*INDEX(Rates!$B$2:$C$101,C269+1,IF(Inputs!$C$5="Male",1,2))/1000/12*Inputs!$C$16</f>
        <v>0</v>
      </c>
      <c r="N269" s="56" t="n">
        <f aca="false">IF($V$1=1,MAX(F269+G269+H269+J269-K269-M269,0)*Inputs!$C$22/12,0)</f>
        <v>0</v>
      </c>
      <c r="O269" s="56" t="n">
        <f aca="false">IF(AND(MOD(A269,12)=0,B269&gt;=Inputs!$C$18),MAX(F269+G269+H269+J269-K269-M269-N269,0)*Inputs!$C$17,0)</f>
        <v>0</v>
      </c>
      <c r="P269" s="56" t="n">
        <f aca="false">F269+G269+H269+J269-K269-M269-N269+O269</f>
        <v>685488.188056564</v>
      </c>
      <c r="Q269" s="56" t="n">
        <f aca="false">IF(OR(E269=1,P269&lt;=0),0,P269)</f>
        <v>685488.188056564</v>
      </c>
      <c r="R269" s="15" t="n">
        <f aca="false">IF(OR(E269=1,AND(P269&lt;=0,I269&gt;0)),1,0)</f>
        <v>0</v>
      </c>
      <c r="S269" s="15" t="n">
        <f aca="false">IF(L269&gt;0,1,0)</f>
        <v>0</v>
      </c>
    </row>
    <row r="270" customFormat="false" ht="15" hidden="false" customHeight="false" outlineLevel="0" collapsed="false">
      <c r="A270" s="15" t="n">
        <v>269</v>
      </c>
      <c r="B270" s="15" t="n">
        <f aca="false">INT((A270-1)/12)+1</f>
        <v>23</v>
      </c>
      <c r="C270" s="15" t="n">
        <f aca="false">MIN(Inputs!$C$4+B270-1,99)</f>
        <v>96</v>
      </c>
      <c r="D270" s="55" t="n">
        <f aca="false">Inputs!$C$32</f>
        <v>0.1</v>
      </c>
      <c r="E270" s="15" t="n">
        <f aca="false">R269</f>
        <v>0</v>
      </c>
      <c r="F270" s="56" t="n">
        <f aca="false">Q269</f>
        <v>685488.188056564</v>
      </c>
      <c r="G270" s="56" t="n">
        <f aca="false">IF(AND(MOD(A270-1,12)=0,B270&lt;=Inputs!$C$7,E270=0),Inputs!$C$6,0)</f>
        <v>0</v>
      </c>
      <c r="H270" s="56" t="n">
        <f aca="false">IF(B270=1,G270*Inputs!$C$9,0)</f>
        <v>0</v>
      </c>
      <c r="I270" s="56" t="n">
        <f aca="false">I269+G270</f>
        <v>120000</v>
      </c>
      <c r="J270" s="56" t="n">
        <f aca="false">(F270+G270+H270)*((1+D270)^(1/12)-1)</f>
        <v>5466.17907391783</v>
      </c>
      <c r="K270" s="56" t="n">
        <f aca="false">(F270+G270+H270+J270)*(Inputs!$C$14+IF(B270&lt;=10,Inputs!$C$12,Inputs!$C$13))/12</f>
        <v>345.477183565241</v>
      </c>
      <c r="L270" s="56" t="n">
        <f aca="false">IF(OR(E270=1,A270&lt;=Inputs!$C$15),0,MAX(Inputs!$C$8*I270-(F270+G270+H270+J270-K270),0))</f>
        <v>0</v>
      </c>
      <c r="M270" s="56" t="n">
        <f aca="false">L270*INDEX(Rates!$B$2:$C$101,C270+1,IF(Inputs!$C$5="Male",1,2))/1000/12*Inputs!$C$16</f>
        <v>0</v>
      </c>
      <c r="N270" s="56" t="n">
        <f aca="false">IF($V$1=1,MAX(F270+G270+H270+J270-K270-M270,0)*Inputs!$C$22/12,0)</f>
        <v>0</v>
      </c>
      <c r="O270" s="56" t="n">
        <f aca="false">IF(AND(MOD(A270,12)=0,B270&gt;=Inputs!$C$18),MAX(F270+G270+H270+J270-K270-M270-N270,0)*Inputs!$C$17,0)</f>
        <v>0</v>
      </c>
      <c r="P270" s="56" t="n">
        <f aca="false">F270+G270+H270+J270-K270-M270-N270+O270</f>
        <v>690608.889946916</v>
      </c>
      <c r="Q270" s="56" t="n">
        <f aca="false">IF(OR(E270=1,P270&lt;=0),0,P270)</f>
        <v>690608.889946916</v>
      </c>
      <c r="R270" s="15" t="n">
        <f aca="false">IF(OR(E270=1,AND(P270&lt;=0,I270&gt;0)),1,0)</f>
        <v>0</v>
      </c>
      <c r="S270" s="15" t="n">
        <f aca="false">IF(L270&gt;0,1,0)</f>
        <v>0</v>
      </c>
    </row>
    <row r="271" customFormat="false" ht="15" hidden="false" customHeight="false" outlineLevel="0" collapsed="false">
      <c r="A271" s="15" t="n">
        <v>270</v>
      </c>
      <c r="B271" s="15" t="n">
        <f aca="false">INT((A271-1)/12)+1</f>
        <v>23</v>
      </c>
      <c r="C271" s="15" t="n">
        <f aca="false">MIN(Inputs!$C$4+B271-1,99)</f>
        <v>96</v>
      </c>
      <c r="D271" s="55" t="n">
        <f aca="false">Inputs!$C$32</f>
        <v>0.1</v>
      </c>
      <c r="E271" s="15" t="n">
        <f aca="false">R270</f>
        <v>0</v>
      </c>
      <c r="F271" s="56" t="n">
        <f aca="false">Q270</f>
        <v>690608.889946916</v>
      </c>
      <c r="G271" s="56" t="n">
        <f aca="false">IF(AND(MOD(A271-1,12)=0,B271&lt;=Inputs!$C$7,E271=0),Inputs!$C$6,0)</f>
        <v>0</v>
      </c>
      <c r="H271" s="56" t="n">
        <f aca="false">IF(B271=1,G271*Inputs!$C$9,0)</f>
        <v>0</v>
      </c>
      <c r="I271" s="56" t="n">
        <f aca="false">I270+G271</f>
        <v>120000</v>
      </c>
      <c r="J271" s="56" t="n">
        <f aca="false">(F271+G271+H271)*((1+D271)^(1/12)-1)</f>
        <v>5507.01226988606</v>
      </c>
      <c r="K271" s="56" t="n">
        <f aca="false">(F271+G271+H271+J271)*(Inputs!$C$14+IF(B271&lt;=10,Inputs!$C$12,Inputs!$C$13))/12</f>
        <v>348.057951108401</v>
      </c>
      <c r="L271" s="56" t="n">
        <f aca="false">IF(OR(E271=1,A271&lt;=Inputs!$C$15),0,MAX(Inputs!$C$8*I271-(F271+G271+H271+J271-K271),0))</f>
        <v>0</v>
      </c>
      <c r="M271" s="56" t="n">
        <f aca="false">L271*INDEX(Rates!$B$2:$C$101,C271+1,IF(Inputs!$C$5="Male",1,2))/1000/12*Inputs!$C$16</f>
        <v>0</v>
      </c>
      <c r="N271" s="56" t="n">
        <f aca="false">IF($V$1=1,MAX(F271+G271+H271+J271-K271-M271,0)*Inputs!$C$22/12,0)</f>
        <v>0</v>
      </c>
      <c r="O271" s="56" t="n">
        <f aca="false">IF(AND(MOD(A271,12)=0,B271&gt;=Inputs!$C$18),MAX(F271+G271+H271+J271-K271-M271-N271,0)*Inputs!$C$17,0)</f>
        <v>0</v>
      </c>
      <c r="P271" s="56" t="n">
        <f aca="false">F271+G271+H271+J271-K271-M271-N271+O271</f>
        <v>695767.844265694</v>
      </c>
      <c r="Q271" s="56" t="n">
        <f aca="false">IF(OR(E271=1,P271&lt;=0),0,P271)</f>
        <v>695767.844265694</v>
      </c>
      <c r="R271" s="15" t="n">
        <f aca="false">IF(OR(E271=1,AND(P271&lt;=0,I271&gt;0)),1,0)</f>
        <v>0</v>
      </c>
      <c r="S271" s="15" t="n">
        <f aca="false">IF(L271&gt;0,1,0)</f>
        <v>0</v>
      </c>
    </row>
    <row r="272" customFormat="false" ht="15" hidden="false" customHeight="false" outlineLevel="0" collapsed="false">
      <c r="A272" s="15" t="n">
        <v>271</v>
      </c>
      <c r="B272" s="15" t="n">
        <f aca="false">INT((A272-1)/12)+1</f>
        <v>23</v>
      </c>
      <c r="C272" s="15" t="n">
        <f aca="false">MIN(Inputs!$C$4+B272-1,99)</f>
        <v>96</v>
      </c>
      <c r="D272" s="55" t="n">
        <f aca="false">Inputs!$C$32</f>
        <v>0.1</v>
      </c>
      <c r="E272" s="15" t="n">
        <f aca="false">R271</f>
        <v>0</v>
      </c>
      <c r="F272" s="56" t="n">
        <f aca="false">Q271</f>
        <v>695767.844265694</v>
      </c>
      <c r="G272" s="56" t="n">
        <f aca="false">IF(AND(MOD(A272-1,12)=0,B272&lt;=Inputs!$C$7,E272=0),Inputs!$C$6,0)</f>
        <v>0</v>
      </c>
      <c r="H272" s="56" t="n">
        <f aca="false">IF(B272=1,G272*Inputs!$C$9,0)</f>
        <v>0</v>
      </c>
      <c r="I272" s="56" t="n">
        <f aca="false">I271+G272</f>
        <v>120000</v>
      </c>
      <c r="J272" s="56" t="n">
        <f aca="false">(F272+G272+H272)*((1+D272)^(1/12)-1)</f>
        <v>5548.15049609029</v>
      </c>
      <c r="K272" s="56" t="n">
        <f aca="false">(F272+G272+H272+J272)*(Inputs!$C$14+IF(B272&lt;=10,Inputs!$C$12,Inputs!$C$13))/12</f>
        <v>350.657997380892</v>
      </c>
      <c r="L272" s="56" t="n">
        <f aca="false">IF(OR(E272=1,A272&lt;=Inputs!$C$15),0,MAX(Inputs!$C$8*I272-(F272+G272+H272+J272-K272),0))</f>
        <v>0</v>
      </c>
      <c r="M272" s="56" t="n">
        <f aca="false">L272*INDEX(Rates!$B$2:$C$101,C272+1,IF(Inputs!$C$5="Male",1,2))/1000/12*Inputs!$C$16</f>
        <v>0</v>
      </c>
      <c r="N272" s="56" t="n">
        <f aca="false">IF($V$1=1,MAX(F272+G272+H272+J272-K272-M272,0)*Inputs!$C$22/12,0)</f>
        <v>0</v>
      </c>
      <c r="O272" s="56" t="n">
        <f aca="false">IF(AND(MOD(A272,12)=0,B272&gt;=Inputs!$C$18),MAX(F272+G272+H272+J272-K272-M272-N272,0)*Inputs!$C$17,0)</f>
        <v>0</v>
      </c>
      <c r="P272" s="56" t="n">
        <f aca="false">F272+G272+H272+J272-K272-M272-N272+O272</f>
        <v>700965.336764403</v>
      </c>
      <c r="Q272" s="56" t="n">
        <f aca="false">IF(OR(E272=1,P272&lt;=0),0,P272)</f>
        <v>700965.336764403</v>
      </c>
      <c r="R272" s="15" t="n">
        <f aca="false">IF(OR(E272=1,AND(P272&lt;=0,I272&gt;0)),1,0)</f>
        <v>0</v>
      </c>
      <c r="S272" s="15" t="n">
        <f aca="false">IF(L272&gt;0,1,0)</f>
        <v>0</v>
      </c>
    </row>
    <row r="273" customFormat="false" ht="15" hidden="false" customHeight="false" outlineLevel="0" collapsed="false">
      <c r="A273" s="15" t="n">
        <v>272</v>
      </c>
      <c r="B273" s="15" t="n">
        <f aca="false">INT((A273-1)/12)+1</f>
        <v>23</v>
      </c>
      <c r="C273" s="15" t="n">
        <f aca="false">MIN(Inputs!$C$4+B273-1,99)</f>
        <v>96</v>
      </c>
      <c r="D273" s="55" t="n">
        <f aca="false">Inputs!$C$32</f>
        <v>0.1</v>
      </c>
      <c r="E273" s="15" t="n">
        <f aca="false">R272</f>
        <v>0</v>
      </c>
      <c r="F273" s="56" t="n">
        <f aca="false">Q272</f>
        <v>700965.336764403</v>
      </c>
      <c r="G273" s="56" t="n">
        <f aca="false">IF(AND(MOD(A273-1,12)=0,B273&lt;=Inputs!$C$7,E273=0),Inputs!$C$6,0)</f>
        <v>0</v>
      </c>
      <c r="H273" s="56" t="n">
        <f aca="false">IF(B273=1,G273*Inputs!$C$9,0)</f>
        <v>0</v>
      </c>
      <c r="I273" s="56" t="n">
        <f aca="false">I272+G273</f>
        <v>120000</v>
      </c>
      <c r="J273" s="56" t="n">
        <f aca="false">(F273+G273+H273)*((1+D273)^(1/12)-1)</f>
        <v>5589.59603115317</v>
      </c>
      <c r="K273" s="56" t="n">
        <f aca="false">(F273+G273+H273+J273)*(Inputs!$C$14+IF(B273&lt;=10,Inputs!$C$12,Inputs!$C$13))/12</f>
        <v>353.277466397778</v>
      </c>
      <c r="L273" s="56" t="n">
        <f aca="false">IF(OR(E273=1,A273&lt;=Inputs!$C$15),0,MAX(Inputs!$C$8*I273-(F273+G273+H273+J273-K273),0))</f>
        <v>0</v>
      </c>
      <c r="M273" s="56" t="n">
        <f aca="false">L273*INDEX(Rates!$B$2:$C$101,C273+1,IF(Inputs!$C$5="Male",1,2))/1000/12*Inputs!$C$16</f>
        <v>0</v>
      </c>
      <c r="N273" s="56" t="n">
        <f aca="false">IF($V$1=1,MAX(F273+G273+H273+J273-K273-M273,0)*Inputs!$C$22/12,0)</f>
        <v>0</v>
      </c>
      <c r="O273" s="56" t="n">
        <f aca="false">IF(AND(MOD(A273,12)=0,B273&gt;=Inputs!$C$18),MAX(F273+G273+H273+J273-K273-M273-N273,0)*Inputs!$C$17,0)</f>
        <v>0</v>
      </c>
      <c r="P273" s="56" t="n">
        <f aca="false">F273+G273+H273+J273-K273-M273-N273+O273</f>
        <v>706201.655329159</v>
      </c>
      <c r="Q273" s="56" t="n">
        <f aca="false">IF(OR(E273=1,P273&lt;=0),0,P273)</f>
        <v>706201.655329159</v>
      </c>
      <c r="R273" s="15" t="n">
        <f aca="false">IF(OR(E273=1,AND(P273&lt;=0,I273&gt;0)),1,0)</f>
        <v>0</v>
      </c>
      <c r="S273" s="15" t="n">
        <f aca="false">IF(L273&gt;0,1,0)</f>
        <v>0</v>
      </c>
    </row>
    <row r="274" customFormat="false" ht="15" hidden="false" customHeight="false" outlineLevel="0" collapsed="false">
      <c r="A274" s="15" t="n">
        <v>273</v>
      </c>
      <c r="B274" s="15" t="n">
        <f aca="false">INT((A274-1)/12)+1</f>
        <v>23</v>
      </c>
      <c r="C274" s="15" t="n">
        <f aca="false">MIN(Inputs!$C$4+B274-1,99)</f>
        <v>96</v>
      </c>
      <c r="D274" s="55" t="n">
        <f aca="false">Inputs!$C$32</f>
        <v>0.1</v>
      </c>
      <c r="E274" s="15" t="n">
        <f aca="false">R273</f>
        <v>0</v>
      </c>
      <c r="F274" s="56" t="n">
        <f aca="false">Q273</f>
        <v>706201.655329159</v>
      </c>
      <c r="G274" s="56" t="n">
        <f aca="false">IF(AND(MOD(A274-1,12)=0,B274&lt;=Inputs!$C$7,E274=0),Inputs!$C$6,0)</f>
        <v>0</v>
      </c>
      <c r="H274" s="56" t="n">
        <f aca="false">IF(B274=1,G274*Inputs!$C$9,0)</f>
        <v>0</v>
      </c>
      <c r="I274" s="56" t="n">
        <f aca="false">I273+G274</f>
        <v>120000</v>
      </c>
      <c r="J274" s="56" t="n">
        <f aca="false">(F274+G274+H274)*((1+D274)^(1/12)-1)</f>
        <v>5631.35117071901</v>
      </c>
      <c r="K274" s="56" t="n">
        <f aca="false">(F274+G274+H274+J274)*(Inputs!$C$14+IF(B274&lt;=10,Inputs!$C$12,Inputs!$C$13))/12</f>
        <v>355.916503249939</v>
      </c>
      <c r="L274" s="56" t="n">
        <f aca="false">IF(OR(E274=1,A274&lt;=Inputs!$C$15),0,MAX(Inputs!$C$8*I274-(F274+G274+H274+J274-K274),0))</f>
        <v>0</v>
      </c>
      <c r="M274" s="56" t="n">
        <f aca="false">L274*INDEX(Rates!$B$2:$C$101,C274+1,IF(Inputs!$C$5="Male",1,2))/1000/12*Inputs!$C$16</f>
        <v>0</v>
      </c>
      <c r="N274" s="56" t="n">
        <f aca="false">IF($V$1=1,MAX(F274+G274+H274+J274-K274-M274,0)*Inputs!$C$22/12,0)</f>
        <v>0</v>
      </c>
      <c r="O274" s="56" t="n">
        <f aca="false">IF(AND(MOD(A274,12)=0,B274&gt;=Inputs!$C$18),MAX(F274+G274+H274+J274-K274-M274-N274,0)*Inputs!$C$17,0)</f>
        <v>0</v>
      </c>
      <c r="P274" s="56" t="n">
        <f aca="false">F274+G274+H274+J274-K274-M274-N274+O274</f>
        <v>711477.089996628</v>
      </c>
      <c r="Q274" s="56" t="n">
        <f aca="false">IF(OR(E274=1,P274&lt;=0),0,P274)</f>
        <v>711477.089996628</v>
      </c>
      <c r="R274" s="15" t="n">
        <f aca="false">IF(OR(E274=1,AND(P274&lt;=0,I274&gt;0)),1,0)</f>
        <v>0</v>
      </c>
      <c r="S274" s="15" t="n">
        <f aca="false">IF(L274&gt;0,1,0)</f>
        <v>0</v>
      </c>
    </row>
    <row r="275" customFormat="false" ht="15" hidden="false" customHeight="false" outlineLevel="0" collapsed="false">
      <c r="A275" s="15" t="n">
        <v>274</v>
      </c>
      <c r="B275" s="15" t="n">
        <f aca="false">INT((A275-1)/12)+1</f>
        <v>23</v>
      </c>
      <c r="C275" s="15" t="n">
        <f aca="false">MIN(Inputs!$C$4+B275-1,99)</f>
        <v>96</v>
      </c>
      <c r="D275" s="55" t="n">
        <f aca="false">Inputs!$C$32</f>
        <v>0.1</v>
      </c>
      <c r="E275" s="15" t="n">
        <f aca="false">R274</f>
        <v>0</v>
      </c>
      <c r="F275" s="56" t="n">
        <f aca="false">Q274</f>
        <v>711477.089996628</v>
      </c>
      <c r="G275" s="56" t="n">
        <f aca="false">IF(AND(MOD(A275-1,12)=0,B275&lt;=Inputs!$C$7,E275=0),Inputs!$C$6,0)</f>
        <v>0</v>
      </c>
      <c r="H275" s="56" t="n">
        <f aca="false">IF(B275=1,G275*Inputs!$C$9,0)</f>
        <v>0</v>
      </c>
      <c r="I275" s="56" t="n">
        <f aca="false">I274+G275</f>
        <v>120000</v>
      </c>
      <c r="J275" s="56" t="n">
        <f aca="false">(F275+G275+H275)*((1+D275)^(1/12)-1)</f>
        <v>5673.41822758091</v>
      </c>
      <c r="K275" s="56" t="n">
        <f aca="false">(F275+G275+H275+J275)*(Inputs!$C$14+IF(B275&lt;=10,Inputs!$C$12,Inputs!$C$13))/12</f>
        <v>358.575254112104</v>
      </c>
      <c r="L275" s="56" t="n">
        <f aca="false">IF(OR(E275=1,A275&lt;=Inputs!$C$15),0,MAX(Inputs!$C$8*I275-(F275+G275+H275+J275-K275),0))</f>
        <v>0</v>
      </c>
      <c r="M275" s="56" t="n">
        <f aca="false">L275*INDEX(Rates!$B$2:$C$101,C275+1,IF(Inputs!$C$5="Male",1,2))/1000/12*Inputs!$C$16</f>
        <v>0</v>
      </c>
      <c r="N275" s="56" t="n">
        <f aca="false">IF($V$1=1,MAX(F275+G275+H275+J275-K275-M275,0)*Inputs!$C$22/12,0)</f>
        <v>0</v>
      </c>
      <c r="O275" s="56" t="n">
        <f aca="false">IF(AND(MOD(A275,12)=0,B275&gt;=Inputs!$C$18),MAX(F275+G275+H275+J275-K275-M275-N275,0)*Inputs!$C$17,0)</f>
        <v>0</v>
      </c>
      <c r="P275" s="56" t="n">
        <f aca="false">F275+G275+H275+J275-K275-M275-N275+O275</f>
        <v>716791.932970097</v>
      </c>
      <c r="Q275" s="56" t="n">
        <f aca="false">IF(OR(E275=1,P275&lt;=0),0,P275)</f>
        <v>716791.932970097</v>
      </c>
      <c r="R275" s="15" t="n">
        <f aca="false">IF(OR(E275=1,AND(P275&lt;=0,I275&gt;0)),1,0)</f>
        <v>0</v>
      </c>
      <c r="S275" s="15" t="n">
        <f aca="false">IF(L275&gt;0,1,0)</f>
        <v>0</v>
      </c>
    </row>
    <row r="276" customFormat="false" ht="15" hidden="false" customHeight="false" outlineLevel="0" collapsed="false">
      <c r="A276" s="15" t="n">
        <v>275</v>
      </c>
      <c r="B276" s="15" t="n">
        <f aca="false">INT((A276-1)/12)+1</f>
        <v>23</v>
      </c>
      <c r="C276" s="15" t="n">
        <f aca="false">MIN(Inputs!$C$4+B276-1,99)</f>
        <v>96</v>
      </c>
      <c r="D276" s="55" t="n">
        <f aca="false">Inputs!$C$32</f>
        <v>0.1</v>
      </c>
      <c r="E276" s="15" t="n">
        <f aca="false">R275</f>
        <v>0</v>
      </c>
      <c r="F276" s="56" t="n">
        <f aca="false">Q275</f>
        <v>716791.932970097</v>
      </c>
      <c r="G276" s="56" t="n">
        <f aca="false">IF(AND(MOD(A276-1,12)=0,B276&lt;=Inputs!$C$7,E276=0),Inputs!$C$6,0)</f>
        <v>0</v>
      </c>
      <c r="H276" s="56" t="n">
        <f aca="false">IF(B276=1,G276*Inputs!$C$9,0)</f>
        <v>0</v>
      </c>
      <c r="I276" s="56" t="n">
        <f aca="false">I275+G276</f>
        <v>120000</v>
      </c>
      <c r="J276" s="56" t="n">
        <f aca="false">(F276+G276+H276)*((1+D276)^(1/12)-1)</f>
        <v>5715.79953180893</v>
      </c>
      <c r="K276" s="56" t="n">
        <f aca="false">(F276+G276+H276+J276)*(Inputs!$C$14+IF(B276&lt;=10,Inputs!$C$12,Inputs!$C$13))/12</f>
        <v>361.253866250953</v>
      </c>
      <c r="L276" s="56" t="n">
        <f aca="false">IF(OR(E276=1,A276&lt;=Inputs!$C$15),0,MAX(Inputs!$C$8*I276-(F276+G276+H276+J276-K276),0))</f>
        <v>0</v>
      </c>
      <c r="M276" s="56" t="n">
        <f aca="false">L276*INDEX(Rates!$B$2:$C$101,C276+1,IF(Inputs!$C$5="Male",1,2))/1000/12*Inputs!$C$16</f>
        <v>0</v>
      </c>
      <c r="N276" s="56" t="n">
        <f aca="false">IF($V$1=1,MAX(F276+G276+H276+J276-K276-M276,0)*Inputs!$C$22/12,0)</f>
        <v>0</v>
      </c>
      <c r="O276" s="56" t="n">
        <f aca="false">IF(AND(MOD(A276,12)=0,B276&gt;=Inputs!$C$18),MAX(F276+G276+H276+J276-K276-M276-N276,0)*Inputs!$C$17,0)</f>
        <v>0</v>
      </c>
      <c r="P276" s="56" t="n">
        <f aca="false">F276+G276+H276+J276-K276-M276-N276+O276</f>
        <v>722146.478635655</v>
      </c>
      <c r="Q276" s="56" t="n">
        <f aca="false">IF(OR(E276=1,P276&lt;=0),0,P276)</f>
        <v>722146.478635655</v>
      </c>
      <c r="R276" s="15" t="n">
        <f aca="false">IF(OR(E276=1,AND(P276&lt;=0,I276&gt;0)),1,0)</f>
        <v>0</v>
      </c>
      <c r="S276" s="15" t="n">
        <f aca="false">IF(L276&gt;0,1,0)</f>
        <v>0</v>
      </c>
    </row>
    <row r="277" customFormat="false" ht="15" hidden="false" customHeight="false" outlineLevel="0" collapsed="false">
      <c r="A277" s="15" t="n">
        <v>276</v>
      </c>
      <c r="B277" s="15" t="n">
        <f aca="false">INT((A277-1)/12)+1</f>
        <v>23</v>
      </c>
      <c r="C277" s="15" t="n">
        <f aca="false">MIN(Inputs!$C$4+B277-1,99)</f>
        <v>96</v>
      </c>
      <c r="D277" s="55" t="n">
        <f aca="false">Inputs!$C$32</f>
        <v>0.1</v>
      </c>
      <c r="E277" s="15" t="n">
        <f aca="false">R276</f>
        <v>0</v>
      </c>
      <c r="F277" s="56" t="n">
        <f aca="false">Q276</f>
        <v>722146.478635655</v>
      </c>
      <c r="G277" s="56" t="n">
        <f aca="false">IF(AND(MOD(A277-1,12)=0,B277&lt;=Inputs!$C$7,E277=0),Inputs!$C$6,0)</f>
        <v>0</v>
      </c>
      <c r="H277" s="56" t="n">
        <f aca="false">IF(B277=1,G277*Inputs!$C$9,0)</f>
        <v>0</v>
      </c>
      <c r="I277" s="56" t="n">
        <f aca="false">I276+G277</f>
        <v>120000</v>
      </c>
      <c r="J277" s="56" t="n">
        <f aca="false">(F277+G277+H277)*((1+D277)^(1/12)-1)</f>
        <v>5758.49743087906</v>
      </c>
      <c r="K277" s="56" t="n">
        <f aca="false">(F277+G277+H277+J277)*(Inputs!$C$14+IF(B277&lt;=10,Inputs!$C$12,Inputs!$C$13))/12</f>
        <v>363.952488033267</v>
      </c>
      <c r="L277" s="56" t="n">
        <f aca="false">IF(OR(E277=1,A277&lt;=Inputs!$C$15),0,MAX(Inputs!$C$8*I277-(F277+G277+H277+J277-K277),0))</f>
        <v>0</v>
      </c>
      <c r="M277" s="56" t="n">
        <f aca="false">L277*INDEX(Rates!$B$2:$C$101,C277+1,IF(Inputs!$C$5="Male",1,2))/1000/12*Inputs!$C$16</f>
        <v>0</v>
      </c>
      <c r="N277" s="56" t="n">
        <f aca="false">IF($V$1=1,MAX(F277+G277+H277+J277-K277-M277,0)*Inputs!$C$22/12,0)</f>
        <v>0</v>
      </c>
      <c r="O277" s="56" t="n">
        <f aca="false">IF(AND(MOD(A277,12)=0,B277&gt;=Inputs!$C$18),MAX(F277+G277+H277+J277-K277-M277-N277,0)*Inputs!$C$17,0)</f>
        <v>3637.7051178925</v>
      </c>
      <c r="P277" s="56" t="n">
        <f aca="false">F277+G277+H277+J277-K277-M277-N277+O277</f>
        <v>731178.728696393</v>
      </c>
      <c r="Q277" s="56" t="n">
        <f aca="false">IF(OR(E277=1,P277&lt;=0),0,P277)</f>
        <v>731178.728696393</v>
      </c>
      <c r="R277" s="15" t="n">
        <f aca="false">IF(OR(E277=1,AND(P277&lt;=0,I277&gt;0)),1,0)</f>
        <v>0</v>
      </c>
      <c r="S277" s="15" t="n">
        <f aca="false">IF(L277&gt;0,1,0)</f>
        <v>0</v>
      </c>
    </row>
    <row r="278" customFormat="false" ht="15" hidden="false" customHeight="false" outlineLevel="0" collapsed="false">
      <c r="A278" s="15" t="n">
        <v>277</v>
      </c>
      <c r="B278" s="15" t="n">
        <f aca="false">INT((A278-1)/12)+1</f>
        <v>24</v>
      </c>
      <c r="C278" s="15" t="n">
        <f aca="false">MIN(Inputs!$C$4+B278-1,99)</f>
        <v>97</v>
      </c>
      <c r="D278" s="55" t="n">
        <f aca="false">Inputs!$C$32</f>
        <v>0.1</v>
      </c>
      <c r="E278" s="15" t="n">
        <f aca="false">R277</f>
        <v>0</v>
      </c>
      <c r="F278" s="56" t="n">
        <f aca="false">Q277</f>
        <v>731178.728696393</v>
      </c>
      <c r="G278" s="56" t="n">
        <f aca="false">IF(AND(MOD(A278-1,12)=0,B278&lt;=Inputs!$C$7,E278=0),Inputs!$C$6,0)</f>
        <v>0</v>
      </c>
      <c r="H278" s="56" t="n">
        <f aca="false">IF(B278=1,G278*Inputs!$C$9,0)</f>
        <v>0</v>
      </c>
      <c r="I278" s="56" t="n">
        <f aca="false">I277+G278</f>
        <v>120000</v>
      </c>
      <c r="J278" s="56" t="n">
        <f aca="false">(F278+G278+H278)*((1+D278)^(1/12)-1)</f>
        <v>5830.52186125236</v>
      </c>
      <c r="K278" s="56" t="n">
        <f aca="false">(F278+G278+H278+J278)*(Inputs!$C$14+IF(B278&lt;=10,Inputs!$C$12,Inputs!$C$13))/12</f>
        <v>368.504625278823</v>
      </c>
      <c r="L278" s="56" t="n">
        <f aca="false">IF(OR(E278=1,A278&lt;=Inputs!$C$15),0,MAX(Inputs!$C$8*I278-(F278+G278+H278+J278-K278),0))</f>
        <v>0</v>
      </c>
      <c r="M278" s="56" t="n">
        <f aca="false">L278*INDEX(Rates!$B$2:$C$101,C278+1,IF(Inputs!$C$5="Male",1,2))/1000/12*Inputs!$C$16</f>
        <v>0</v>
      </c>
      <c r="N278" s="56" t="n">
        <f aca="false">IF($V$1=1,MAX(F278+G278+H278+J278-K278-M278,0)*Inputs!$C$22/12,0)</f>
        <v>0</v>
      </c>
      <c r="O278" s="56" t="n">
        <f aca="false">IF(AND(MOD(A278,12)=0,B278&gt;=Inputs!$C$18),MAX(F278+G278+H278+J278-K278-M278-N278,0)*Inputs!$C$17,0)</f>
        <v>0</v>
      </c>
      <c r="P278" s="56" t="n">
        <f aca="false">F278+G278+H278+J278-K278-M278-N278+O278</f>
        <v>736640.745932367</v>
      </c>
      <c r="Q278" s="56" t="n">
        <f aca="false">IF(OR(E278=1,P278&lt;=0),0,P278)</f>
        <v>736640.745932367</v>
      </c>
      <c r="R278" s="15" t="n">
        <f aca="false">IF(OR(E278=1,AND(P278&lt;=0,I278&gt;0)),1,0)</f>
        <v>0</v>
      </c>
      <c r="S278" s="15" t="n">
        <f aca="false">IF(L278&gt;0,1,0)</f>
        <v>0</v>
      </c>
    </row>
    <row r="279" customFormat="false" ht="15" hidden="false" customHeight="false" outlineLevel="0" collapsed="false">
      <c r="A279" s="15" t="n">
        <v>278</v>
      </c>
      <c r="B279" s="15" t="n">
        <f aca="false">INT((A279-1)/12)+1</f>
        <v>24</v>
      </c>
      <c r="C279" s="15" t="n">
        <f aca="false">MIN(Inputs!$C$4+B279-1,99)</f>
        <v>97</v>
      </c>
      <c r="D279" s="55" t="n">
        <f aca="false">Inputs!$C$32</f>
        <v>0.1</v>
      </c>
      <c r="E279" s="15" t="n">
        <f aca="false">R278</f>
        <v>0</v>
      </c>
      <c r="F279" s="56" t="n">
        <f aca="false">Q278</f>
        <v>736640.745932367</v>
      </c>
      <c r="G279" s="56" t="n">
        <f aca="false">IF(AND(MOD(A279-1,12)=0,B279&lt;=Inputs!$C$7,E279=0),Inputs!$C$6,0)</f>
        <v>0</v>
      </c>
      <c r="H279" s="56" t="n">
        <f aca="false">IF(B279=1,G279*Inputs!$C$9,0)</f>
        <v>0</v>
      </c>
      <c r="I279" s="56" t="n">
        <f aca="false">I278+G279</f>
        <v>120000</v>
      </c>
      <c r="J279" s="56" t="n">
        <f aca="false">(F279+G279+H279)*((1+D279)^(1/12)-1)</f>
        <v>5874.07675371711</v>
      </c>
      <c r="K279" s="56" t="n">
        <f aca="false">(F279+G279+H279+J279)*(Inputs!$C$14+IF(B279&lt;=10,Inputs!$C$12,Inputs!$C$13))/12</f>
        <v>371.257411343042</v>
      </c>
      <c r="L279" s="56" t="n">
        <f aca="false">IF(OR(E279=1,A279&lt;=Inputs!$C$15),0,MAX(Inputs!$C$8*I279-(F279+G279+H279+J279-K279),0))</f>
        <v>0</v>
      </c>
      <c r="M279" s="56" t="n">
        <f aca="false">L279*INDEX(Rates!$B$2:$C$101,C279+1,IF(Inputs!$C$5="Male",1,2))/1000/12*Inputs!$C$16</f>
        <v>0</v>
      </c>
      <c r="N279" s="56" t="n">
        <f aca="false">IF($V$1=1,MAX(F279+G279+H279+J279-K279-M279,0)*Inputs!$C$22/12,0)</f>
        <v>0</v>
      </c>
      <c r="O279" s="56" t="n">
        <f aca="false">IF(AND(MOD(A279,12)=0,B279&gt;=Inputs!$C$18),MAX(F279+G279+H279+J279-K279-M279-N279,0)*Inputs!$C$17,0)</f>
        <v>0</v>
      </c>
      <c r="P279" s="56" t="n">
        <f aca="false">F279+G279+H279+J279-K279-M279-N279+O279</f>
        <v>742143.565274741</v>
      </c>
      <c r="Q279" s="56" t="n">
        <f aca="false">IF(OR(E279=1,P279&lt;=0),0,P279)</f>
        <v>742143.565274741</v>
      </c>
      <c r="R279" s="15" t="n">
        <f aca="false">IF(OR(E279=1,AND(P279&lt;=0,I279&gt;0)),1,0)</f>
        <v>0</v>
      </c>
      <c r="S279" s="15" t="n">
        <f aca="false">IF(L279&gt;0,1,0)</f>
        <v>0</v>
      </c>
    </row>
    <row r="280" customFormat="false" ht="15" hidden="false" customHeight="false" outlineLevel="0" collapsed="false">
      <c r="A280" s="15" t="n">
        <v>279</v>
      </c>
      <c r="B280" s="15" t="n">
        <f aca="false">INT((A280-1)/12)+1</f>
        <v>24</v>
      </c>
      <c r="C280" s="15" t="n">
        <f aca="false">MIN(Inputs!$C$4+B280-1,99)</f>
        <v>97</v>
      </c>
      <c r="D280" s="55" t="n">
        <f aca="false">Inputs!$C$32</f>
        <v>0.1</v>
      </c>
      <c r="E280" s="15" t="n">
        <f aca="false">R279</f>
        <v>0</v>
      </c>
      <c r="F280" s="56" t="n">
        <f aca="false">Q279</f>
        <v>742143.565274741</v>
      </c>
      <c r="G280" s="56" t="n">
        <f aca="false">IF(AND(MOD(A280-1,12)=0,B280&lt;=Inputs!$C$7,E280=0),Inputs!$C$6,0)</f>
        <v>0</v>
      </c>
      <c r="H280" s="56" t="n">
        <f aca="false">IF(B280=1,G280*Inputs!$C$9,0)</f>
        <v>0</v>
      </c>
      <c r="I280" s="56" t="n">
        <f aca="false">I279+G280</f>
        <v>120000</v>
      </c>
      <c r="J280" s="56" t="n">
        <f aca="false">(F280+G280+H280)*((1+D280)^(1/12)-1)</f>
        <v>5917.95700790809</v>
      </c>
      <c r="K280" s="56" t="n">
        <f aca="false">(F280+G280+H280+J280)*(Inputs!$C$14+IF(B280&lt;=10,Inputs!$C$12,Inputs!$C$13))/12</f>
        <v>374.030761141324</v>
      </c>
      <c r="L280" s="56" t="n">
        <f aca="false">IF(OR(E280=1,A280&lt;=Inputs!$C$15),0,MAX(Inputs!$C$8*I280-(F280+G280+H280+J280-K280),0))</f>
        <v>0</v>
      </c>
      <c r="M280" s="56" t="n">
        <f aca="false">L280*INDEX(Rates!$B$2:$C$101,C280+1,IF(Inputs!$C$5="Male",1,2))/1000/12*Inputs!$C$16</f>
        <v>0</v>
      </c>
      <c r="N280" s="56" t="n">
        <f aca="false">IF($V$1=1,MAX(F280+G280+H280+J280-K280-M280,0)*Inputs!$C$22/12,0)</f>
        <v>0</v>
      </c>
      <c r="O280" s="56" t="n">
        <f aca="false">IF(AND(MOD(A280,12)=0,B280&gt;=Inputs!$C$18),MAX(F280+G280+H280+J280-K280-M280-N280,0)*Inputs!$C$17,0)</f>
        <v>0</v>
      </c>
      <c r="P280" s="56" t="n">
        <f aca="false">F280+G280+H280+J280-K280-M280-N280+O280</f>
        <v>747687.491521507</v>
      </c>
      <c r="Q280" s="56" t="n">
        <f aca="false">IF(OR(E280=1,P280&lt;=0),0,P280)</f>
        <v>747687.491521507</v>
      </c>
      <c r="R280" s="15" t="n">
        <f aca="false">IF(OR(E280=1,AND(P280&lt;=0,I280&gt;0)),1,0)</f>
        <v>0</v>
      </c>
      <c r="S280" s="15" t="n">
        <f aca="false">IF(L280&gt;0,1,0)</f>
        <v>0</v>
      </c>
    </row>
    <row r="281" customFormat="false" ht="15" hidden="false" customHeight="false" outlineLevel="0" collapsed="false">
      <c r="A281" s="15" t="n">
        <v>280</v>
      </c>
      <c r="B281" s="15" t="n">
        <f aca="false">INT((A281-1)/12)+1</f>
        <v>24</v>
      </c>
      <c r="C281" s="15" t="n">
        <f aca="false">MIN(Inputs!$C$4+B281-1,99)</f>
        <v>97</v>
      </c>
      <c r="D281" s="55" t="n">
        <f aca="false">Inputs!$C$32</f>
        <v>0.1</v>
      </c>
      <c r="E281" s="15" t="n">
        <f aca="false">R280</f>
        <v>0</v>
      </c>
      <c r="F281" s="56" t="n">
        <f aca="false">Q280</f>
        <v>747687.491521507</v>
      </c>
      <c r="G281" s="56" t="n">
        <f aca="false">IF(AND(MOD(A281-1,12)=0,B281&lt;=Inputs!$C$7,E281=0),Inputs!$C$6,0)</f>
        <v>0</v>
      </c>
      <c r="H281" s="56" t="n">
        <f aca="false">IF(B281=1,G281*Inputs!$C$9,0)</f>
        <v>0</v>
      </c>
      <c r="I281" s="56" t="n">
        <f aca="false">I280+G281</f>
        <v>120000</v>
      </c>
      <c r="J281" s="56" t="n">
        <f aca="false">(F281+G281+H281)*((1+D281)^(1/12)-1)</f>
        <v>5962.16505432729</v>
      </c>
      <c r="K281" s="56" t="n">
        <f aca="false">(F281+G281+H281+J281)*(Inputs!$C$14+IF(B281&lt;=10,Inputs!$C$12,Inputs!$C$13))/12</f>
        <v>376.824828287917</v>
      </c>
      <c r="L281" s="56" t="n">
        <f aca="false">IF(OR(E281=1,A281&lt;=Inputs!$C$15),0,MAX(Inputs!$C$8*I281-(F281+G281+H281+J281-K281),0))</f>
        <v>0</v>
      </c>
      <c r="M281" s="56" t="n">
        <f aca="false">L281*INDEX(Rates!$B$2:$C$101,C281+1,IF(Inputs!$C$5="Male",1,2))/1000/12*Inputs!$C$16</f>
        <v>0</v>
      </c>
      <c r="N281" s="56" t="n">
        <f aca="false">IF($V$1=1,MAX(F281+G281+H281+J281-K281-M281,0)*Inputs!$C$22/12,0)</f>
        <v>0</v>
      </c>
      <c r="O281" s="56" t="n">
        <f aca="false">IF(AND(MOD(A281,12)=0,B281&gt;=Inputs!$C$18),MAX(F281+G281+H281+J281-K281-M281-N281,0)*Inputs!$C$17,0)</f>
        <v>0</v>
      </c>
      <c r="P281" s="56" t="n">
        <f aca="false">F281+G281+H281+J281-K281-M281-N281+O281</f>
        <v>753272.831747547</v>
      </c>
      <c r="Q281" s="56" t="n">
        <f aca="false">IF(OR(E281=1,P281&lt;=0),0,P281)</f>
        <v>753272.831747547</v>
      </c>
      <c r="R281" s="15" t="n">
        <f aca="false">IF(OR(E281=1,AND(P281&lt;=0,I281&gt;0)),1,0)</f>
        <v>0</v>
      </c>
      <c r="S281" s="15" t="n">
        <f aca="false">IF(L281&gt;0,1,0)</f>
        <v>0</v>
      </c>
    </row>
    <row r="282" customFormat="false" ht="15" hidden="false" customHeight="false" outlineLevel="0" collapsed="false">
      <c r="A282" s="15" t="n">
        <v>281</v>
      </c>
      <c r="B282" s="15" t="n">
        <f aca="false">INT((A282-1)/12)+1</f>
        <v>24</v>
      </c>
      <c r="C282" s="15" t="n">
        <f aca="false">MIN(Inputs!$C$4+B282-1,99)</f>
        <v>97</v>
      </c>
      <c r="D282" s="55" t="n">
        <f aca="false">Inputs!$C$32</f>
        <v>0.1</v>
      </c>
      <c r="E282" s="15" t="n">
        <f aca="false">R281</f>
        <v>0</v>
      </c>
      <c r="F282" s="56" t="n">
        <f aca="false">Q281</f>
        <v>753272.831747547</v>
      </c>
      <c r="G282" s="56" t="n">
        <f aca="false">IF(AND(MOD(A282-1,12)=0,B282&lt;=Inputs!$C$7,E282=0),Inputs!$C$6,0)</f>
        <v>0</v>
      </c>
      <c r="H282" s="56" t="n">
        <f aca="false">IF(B282=1,G282*Inputs!$C$9,0)</f>
        <v>0</v>
      </c>
      <c r="I282" s="56" t="n">
        <f aca="false">I281+G282</f>
        <v>120000</v>
      </c>
      <c r="J282" s="56" t="n">
        <f aca="false">(F282+G282+H282)*((1+D282)^(1/12)-1)</f>
        <v>6006.70334163294</v>
      </c>
      <c r="K282" s="56" t="n">
        <f aca="false">(F282+G282+H282+J282)*(Inputs!$C$14+IF(B282&lt;=10,Inputs!$C$12,Inputs!$C$13))/12</f>
        <v>379.63976754459</v>
      </c>
      <c r="L282" s="56" t="n">
        <f aca="false">IF(OR(E282=1,A282&lt;=Inputs!$C$15),0,MAX(Inputs!$C$8*I282-(F282+G282+H282+J282-K282),0))</f>
        <v>0</v>
      </c>
      <c r="M282" s="56" t="n">
        <f aca="false">L282*INDEX(Rates!$B$2:$C$101,C282+1,IF(Inputs!$C$5="Male",1,2))/1000/12*Inputs!$C$16</f>
        <v>0</v>
      </c>
      <c r="N282" s="56" t="n">
        <f aca="false">IF($V$1=1,MAX(F282+G282+H282+J282-K282-M282,0)*Inputs!$C$22/12,0)</f>
        <v>0</v>
      </c>
      <c r="O282" s="56" t="n">
        <f aca="false">IF(AND(MOD(A282,12)=0,B282&gt;=Inputs!$C$18),MAX(F282+G282+H282+J282-K282-M282-N282,0)*Inputs!$C$17,0)</f>
        <v>0</v>
      </c>
      <c r="P282" s="56" t="n">
        <f aca="false">F282+G282+H282+J282-K282-M282-N282+O282</f>
        <v>758899.895321635</v>
      </c>
      <c r="Q282" s="56" t="n">
        <f aca="false">IF(OR(E282=1,P282&lt;=0),0,P282)</f>
        <v>758899.895321635</v>
      </c>
      <c r="R282" s="15" t="n">
        <f aca="false">IF(OR(E282=1,AND(P282&lt;=0,I282&gt;0)),1,0)</f>
        <v>0</v>
      </c>
      <c r="S282" s="15" t="n">
        <f aca="false">IF(L282&gt;0,1,0)</f>
        <v>0</v>
      </c>
    </row>
    <row r="283" customFormat="false" ht="15" hidden="false" customHeight="false" outlineLevel="0" collapsed="false">
      <c r="A283" s="15" t="n">
        <v>282</v>
      </c>
      <c r="B283" s="15" t="n">
        <f aca="false">INT((A283-1)/12)+1</f>
        <v>24</v>
      </c>
      <c r="C283" s="15" t="n">
        <f aca="false">MIN(Inputs!$C$4+B283-1,99)</f>
        <v>97</v>
      </c>
      <c r="D283" s="55" t="n">
        <f aca="false">Inputs!$C$32</f>
        <v>0.1</v>
      </c>
      <c r="E283" s="15" t="n">
        <f aca="false">R282</f>
        <v>0</v>
      </c>
      <c r="F283" s="56" t="n">
        <f aca="false">Q282</f>
        <v>758899.895321635</v>
      </c>
      <c r="G283" s="56" t="n">
        <f aca="false">IF(AND(MOD(A283-1,12)=0,B283&lt;=Inputs!$C$7,E283=0),Inputs!$C$6,0)</f>
        <v>0</v>
      </c>
      <c r="H283" s="56" t="n">
        <f aca="false">IF(B283=1,G283*Inputs!$C$9,0)</f>
        <v>0</v>
      </c>
      <c r="I283" s="56" t="n">
        <f aca="false">I282+G283</f>
        <v>120000</v>
      </c>
      <c r="J283" s="56" t="n">
        <f aca="false">(F283+G283+H283)*((1+D283)^(1/12)-1)</f>
        <v>6051.57433677509</v>
      </c>
      <c r="K283" s="56" t="n">
        <f aca="false">(F283+G283+H283+J283)*(Inputs!$C$14+IF(B283&lt;=10,Inputs!$C$12,Inputs!$C$13))/12</f>
        <v>382.475734829205</v>
      </c>
      <c r="L283" s="56" t="n">
        <f aca="false">IF(OR(E283=1,A283&lt;=Inputs!$C$15),0,MAX(Inputs!$C$8*I283-(F283+G283+H283+J283-K283),0))</f>
        <v>0</v>
      </c>
      <c r="M283" s="56" t="n">
        <f aca="false">L283*INDEX(Rates!$B$2:$C$101,C283+1,IF(Inputs!$C$5="Male",1,2))/1000/12*Inputs!$C$16</f>
        <v>0</v>
      </c>
      <c r="N283" s="56" t="n">
        <f aca="false">IF($V$1=1,MAX(F283+G283+H283+J283-K283-M283,0)*Inputs!$C$22/12,0)</f>
        <v>0</v>
      </c>
      <c r="O283" s="56" t="n">
        <f aca="false">IF(AND(MOD(A283,12)=0,B283&gt;=Inputs!$C$18),MAX(F283+G283+H283+J283-K283-M283-N283,0)*Inputs!$C$17,0)</f>
        <v>0</v>
      </c>
      <c r="P283" s="56" t="n">
        <f aca="false">F283+G283+H283+J283-K283-M283-N283+O283</f>
        <v>764568.993923581</v>
      </c>
      <c r="Q283" s="56" t="n">
        <f aca="false">IF(OR(E283=1,P283&lt;=0),0,P283)</f>
        <v>764568.993923581</v>
      </c>
      <c r="R283" s="15" t="n">
        <f aca="false">IF(OR(E283=1,AND(P283&lt;=0,I283&gt;0)),1,0)</f>
        <v>0</v>
      </c>
      <c r="S283" s="15" t="n">
        <f aca="false">IF(L283&gt;0,1,0)</f>
        <v>0</v>
      </c>
    </row>
    <row r="284" customFormat="false" ht="15" hidden="false" customHeight="false" outlineLevel="0" collapsed="false">
      <c r="A284" s="15" t="n">
        <v>283</v>
      </c>
      <c r="B284" s="15" t="n">
        <f aca="false">INT((A284-1)/12)+1</f>
        <v>24</v>
      </c>
      <c r="C284" s="15" t="n">
        <f aca="false">MIN(Inputs!$C$4+B284-1,99)</f>
        <v>97</v>
      </c>
      <c r="D284" s="55" t="n">
        <f aca="false">Inputs!$C$32</f>
        <v>0.1</v>
      </c>
      <c r="E284" s="15" t="n">
        <f aca="false">R283</f>
        <v>0</v>
      </c>
      <c r="F284" s="56" t="n">
        <f aca="false">Q283</f>
        <v>764568.993923581</v>
      </c>
      <c r="G284" s="56" t="n">
        <f aca="false">IF(AND(MOD(A284-1,12)=0,B284&lt;=Inputs!$C$7,E284=0),Inputs!$C$6,0)</f>
        <v>0</v>
      </c>
      <c r="H284" s="56" t="n">
        <f aca="false">IF(B284=1,G284*Inputs!$C$9,0)</f>
        <v>0</v>
      </c>
      <c r="I284" s="56" t="n">
        <f aca="false">I283+G284</f>
        <v>120000</v>
      </c>
      <c r="J284" s="56" t="n">
        <f aca="false">(F284+G284+H284)*((1+D284)^(1/12)-1)</f>
        <v>6096.7805251323</v>
      </c>
      <c r="K284" s="56" t="n">
        <f aca="false">(F284+G284+H284+J284)*(Inputs!$C$14+IF(B284&lt;=10,Inputs!$C$12,Inputs!$C$13))/12</f>
        <v>385.332887224357</v>
      </c>
      <c r="L284" s="56" t="n">
        <f aca="false">IF(OR(E284=1,A284&lt;=Inputs!$C$15),0,MAX(Inputs!$C$8*I284-(F284+G284+H284+J284-K284),0))</f>
        <v>0</v>
      </c>
      <c r="M284" s="56" t="n">
        <f aca="false">L284*INDEX(Rates!$B$2:$C$101,C284+1,IF(Inputs!$C$5="Male",1,2))/1000/12*Inputs!$C$16</f>
        <v>0</v>
      </c>
      <c r="N284" s="56" t="n">
        <f aca="false">IF($V$1=1,MAX(F284+G284+H284+J284-K284-M284,0)*Inputs!$C$22/12,0)</f>
        <v>0</v>
      </c>
      <c r="O284" s="56" t="n">
        <f aca="false">IF(AND(MOD(A284,12)=0,B284&gt;=Inputs!$C$18),MAX(F284+G284+H284+J284-K284-M284-N284,0)*Inputs!$C$17,0)</f>
        <v>0</v>
      </c>
      <c r="P284" s="56" t="n">
        <f aca="false">F284+G284+H284+J284-K284-M284-N284+O284</f>
        <v>770280.441561489</v>
      </c>
      <c r="Q284" s="56" t="n">
        <f aca="false">IF(OR(E284=1,P284&lt;=0),0,P284)</f>
        <v>770280.441561489</v>
      </c>
      <c r="R284" s="15" t="n">
        <f aca="false">IF(OR(E284=1,AND(P284&lt;=0,I284&gt;0)),1,0)</f>
        <v>0</v>
      </c>
      <c r="S284" s="15" t="n">
        <f aca="false">IF(L284&gt;0,1,0)</f>
        <v>0</v>
      </c>
    </row>
    <row r="285" customFormat="false" ht="15" hidden="false" customHeight="false" outlineLevel="0" collapsed="false">
      <c r="A285" s="15" t="n">
        <v>284</v>
      </c>
      <c r="B285" s="15" t="n">
        <f aca="false">INT((A285-1)/12)+1</f>
        <v>24</v>
      </c>
      <c r="C285" s="15" t="n">
        <f aca="false">MIN(Inputs!$C$4+B285-1,99)</f>
        <v>97</v>
      </c>
      <c r="D285" s="55" t="n">
        <f aca="false">Inputs!$C$32</f>
        <v>0.1</v>
      </c>
      <c r="E285" s="15" t="n">
        <f aca="false">R284</f>
        <v>0</v>
      </c>
      <c r="F285" s="56" t="n">
        <f aca="false">Q284</f>
        <v>770280.441561489</v>
      </c>
      <c r="G285" s="56" t="n">
        <f aca="false">IF(AND(MOD(A285-1,12)=0,B285&lt;=Inputs!$C$7,E285=0),Inputs!$C$6,0)</f>
        <v>0</v>
      </c>
      <c r="H285" s="56" t="n">
        <f aca="false">IF(B285=1,G285*Inputs!$C$9,0)</f>
        <v>0</v>
      </c>
      <c r="I285" s="56" t="n">
        <f aca="false">I284+G285</f>
        <v>120000</v>
      </c>
      <c r="J285" s="56" t="n">
        <f aca="false">(F285+G285+H285)*((1+D285)^(1/12)-1)</f>
        <v>6142.32441064931</v>
      </c>
      <c r="K285" s="56" t="n">
        <f aca="false">(F285+G285+H285+J285)*(Inputs!$C$14+IF(B285&lt;=10,Inputs!$C$12,Inputs!$C$13))/12</f>
        <v>388.211382986069</v>
      </c>
      <c r="L285" s="56" t="n">
        <f aca="false">IF(OR(E285=1,A285&lt;=Inputs!$C$15),0,MAX(Inputs!$C$8*I285-(F285+G285+H285+J285-K285),0))</f>
        <v>0</v>
      </c>
      <c r="M285" s="56" t="n">
        <f aca="false">L285*INDEX(Rates!$B$2:$C$101,C285+1,IF(Inputs!$C$5="Male",1,2))/1000/12*Inputs!$C$16</f>
        <v>0</v>
      </c>
      <c r="N285" s="56" t="n">
        <f aca="false">IF($V$1=1,MAX(F285+G285+H285+J285-K285-M285,0)*Inputs!$C$22/12,0)</f>
        <v>0</v>
      </c>
      <c r="O285" s="56" t="n">
        <f aca="false">IF(AND(MOD(A285,12)=0,B285&gt;=Inputs!$C$18),MAX(F285+G285+H285+J285-K285-M285-N285,0)*Inputs!$C$17,0)</f>
        <v>0</v>
      </c>
      <c r="P285" s="56" t="n">
        <f aca="false">F285+G285+H285+J285-K285-M285-N285+O285</f>
        <v>776034.554589152</v>
      </c>
      <c r="Q285" s="56" t="n">
        <f aca="false">IF(OR(E285=1,P285&lt;=0),0,P285)</f>
        <v>776034.554589152</v>
      </c>
      <c r="R285" s="15" t="n">
        <f aca="false">IF(OR(E285=1,AND(P285&lt;=0,I285&gt;0)),1,0)</f>
        <v>0</v>
      </c>
      <c r="S285" s="15" t="n">
        <f aca="false">IF(L285&gt;0,1,0)</f>
        <v>0</v>
      </c>
    </row>
    <row r="286" customFormat="false" ht="15" hidden="false" customHeight="false" outlineLevel="0" collapsed="false">
      <c r="A286" s="15" t="n">
        <v>285</v>
      </c>
      <c r="B286" s="15" t="n">
        <f aca="false">INT((A286-1)/12)+1</f>
        <v>24</v>
      </c>
      <c r="C286" s="15" t="n">
        <f aca="false">MIN(Inputs!$C$4+B286-1,99)</f>
        <v>97</v>
      </c>
      <c r="D286" s="55" t="n">
        <f aca="false">Inputs!$C$32</f>
        <v>0.1</v>
      </c>
      <c r="E286" s="15" t="n">
        <f aca="false">R285</f>
        <v>0</v>
      </c>
      <c r="F286" s="56" t="n">
        <f aca="false">Q285</f>
        <v>776034.554589152</v>
      </c>
      <c r="G286" s="56" t="n">
        <f aca="false">IF(AND(MOD(A286-1,12)=0,B286&lt;=Inputs!$C$7,E286=0),Inputs!$C$6,0)</f>
        <v>0</v>
      </c>
      <c r="H286" s="56" t="n">
        <f aca="false">IF(B286=1,G286*Inputs!$C$9,0)</f>
        <v>0</v>
      </c>
      <c r="I286" s="56" t="n">
        <f aca="false">I285+G286</f>
        <v>120000</v>
      </c>
      <c r="J286" s="56" t="n">
        <f aca="false">(F286+G286+H286)*((1+D286)^(1/12)-1)</f>
        <v>6188.20851597569</v>
      </c>
      <c r="K286" s="56" t="n">
        <f aca="false">(F286+G286+H286+J286)*(Inputs!$C$14+IF(B286&lt;=10,Inputs!$C$12,Inputs!$C$13))/12</f>
        <v>391.111381552564</v>
      </c>
      <c r="L286" s="56" t="n">
        <f aca="false">IF(OR(E286=1,A286&lt;=Inputs!$C$15),0,MAX(Inputs!$C$8*I286-(F286+G286+H286+J286-K286),0))</f>
        <v>0</v>
      </c>
      <c r="M286" s="56" t="n">
        <f aca="false">L286*INDEX(Rates!$B$2:$C$101,C286+1,IF(Inputs!$C$5="Male",1,2))/1000/12*Inputs!$C$16</f>
        <v>0</v>
      </c>
      <c r="N286" s="56" t="n">
        <f aca="false">IF($V$1=1,MAX(F286+G286+H286+J286-K286-M286,0)*Inputs!$C$22/12,0)</f>
        <v>0</v>
      </c>
      <c r="O286" s="56" t="n">
        <f aca="false">IF(AND(MOD(A286,12)=0,B286&gt;=Inputs!$C$18),MAX(F286+G286+H286+J286-K286-M286-N286,0)*Inputs!$C$17,0)</f>
        <v>0</v>
      </c>
      <c r="P286" s="56" t="n">
        <f aca="false">F286+G286+H286+J286-K286-M286-N286+O286</f>
        <v>781831.651723576</v>
      </c>
      <c r="Q286" s="56" t="n">
        <f aca="false">IF(OR(E286=1,P286&lt;=0),0,P286)</f>
        <v>781831.651723576</v>
      </c>
      <c r="R286" s="15" t="n">
        <f aca="false">IF(OR(E286=1,AND(P286&lt;=0,I286&gt;0)),1,0)</f>
        <v>0</v>
      </c>
      <c r="S286" s="15" t="n">
        <f aca="false">IF(L286&gt;0,1,0)</f>
        <v>0</v>
      </c>
    </row>
    <row r="287" customFormat="false" ht="15" hidden="false" customHeight="false" outlineLevel="0" collapsed="false">
      <c r="A287" s="15" t="n">
        <v>286</v>
      </c>
      <c r="B287" s="15" t="n">
        <f aca="false">INT((A287-1)/12)+1</f>
        <v>24</v>
      </c>
      <c r="C287" s="15" t="n">
        <f aca="false">MIN(Inputs!$C$4+B287-1,99)</f>
        <v>97</v>
      </c>
      <c r="D287" s="55" t="n">
        <f aca="false">Inputs!$C$32</f>
        <v>0.1</v>
      </c>
      <c r="E287" s="15" t="n">
        <f aca="false">R286</f>
        <v>0</v>
      </c>
      <c r="F287" s="56" t="n">
        <f aca="false">Q286</f>
        <v>781831.651723576</v>
      </c>
      <c r="G287" s="56" t="n">
        <f aca="false">IF(AND(MOD(A287-1,12)=0,B287&lt;=Inputs!$C$7,E287=0),Inputs!$C$6,0)</f>
        <v>0</v>
      </c>
      <c r="H287" s="56" t="n">
        <f aca="false">IF(B287=1,G287*Inputs!$C$9,0)</f>
        <v>0</v>
      </c>
      <c r="I287" s="56" t="n">
        <f aca="false">I286+G287</f>
        <v>120000</v>
      </c>
      <c r="J287" s="56" t="n">
        <f aca="false">(F287+G287+H287)*((1+D287)^(1/12)-1)</f>
        <v>6234.43538260557</v>
      </c>
      <c r="K287" s="56" t="n">
        <f aca="false">(F287+G287+H287+J287)*(Inputs!$C$14+IF(B287&lt;=10,Inputs!$C$12,Inputs!$C$13))/12</f>
        <v>394.033043553091</v>
      </c>
      <c r="L287" s="56" t="n">
        <f aca="false">IF(OR(E287=1,A287&lt;=Inputs!$C$15),0,MAX(Inputs!$C$8*I287-(F287+G287+H287+J287-K287),0))</f>
        <v>0</v>
      </c>
      <c r="M287" s="56" t="n">
        <f aca="false">L287*INDEX(Rates!$B$2:$C$101,C287+1,IF(Inputs!$C$5="Male",1,2))/1000/12*Inputs!$C$16</f>
        <v>0</v>
      </c>
      <c r="N287" s="56" t="n">
        <f aca="false">IF($V$1=1,MAX(F287+G287+H287+J287-K287-M287,0)*Inputs!$C$22/12,0)</f>
        <v>0</v>
      </c>
      <c r="O287" s="56" t="n">
        <f aca="false">IF(AND(MOD(A287,12)=0,B287&gt;=Inputs!$C$18),MAX(F287+G287+H287+J287-K287-M287-N287,0)*Inputs!$C$17,0)</f>
        <v>0</v>
      </c>
      <c r="P287" s="56" t="n">
        <f aca="false">F287+G287+H287+J287-K287-M287-N287+O287</f>
        <v>787672.054062628</v>
      </c>
      <c r="Q287" s="56" t="n">
        <f aca="false">IF(OR(E287=1,P287&lt;=0),0,P287)</f>
        <v>787672.054062628</v>
      </c>
      <c r="R287" s="15" t="n">
        <f aca="false">IF(OR(E287=1,AND(P287&lt;=0,I287&gt;0)),1,0)</f>
        <v>0</v>
      </c>
      <c r="S287" s="15" t="n">
        <f aca="false">IF(L287&gt;0,1,0)</f>
        <v>0</v>
      </c>
    </row>
    <row r="288" customFormat="false" ht="15" hidden="false" customHeight="false" outlineLevel="0" collapsed="false">
      <c r="A288" s="15" t="n">
        <v>287</v>
      </c>
      <c r="B288" s="15" t="n">
        <f aca="false">INT((A288-1)/12)+1</f>
        <v>24</v>
      </c>
      <c r="C288" s="15" t="n">
        <f aca="false">MIN(Inputs!$C$4+B288-1,99)</f>
        <v>97</v>
      </c>
      <c r="D288" s="55" t="n">
        <f aca="false">Inputs!$C$32</f>
        <v>0.1</v>
      </c>
      <c r="E288" s="15" t="n">
        <f aca="false">R287</f>
        <v>0</v>
      </c>
      <c r="F288" s="56" t="n">
        <f aca="false">Q287</f>
        <v>787672.054062628</v>
      </c>
      <c r="G288" s="56" t="n">
        <f aca="false">IF(AND(MOD(A288-1,12)=0,B288&lt;=Inputs!$C$7,E288=0),Inputs!$C$6,0)</f>
        <v>0</v>
      </c>
      <c r="H288" s="56" t="n">
        <f aca="false">IF(B288=1,G288*Inputs!$C$9,0)</f>
        <v>0</v>
      </c>
      <c r="I288" s="56" t="n">
        <f aca="false">I287+G288</f>
        <v>120000</v>
      </c>
      <c r="J288" s="56" t="n">
        <f aca="false">(F288+G288+H288)*((1+D288)^(1/12)-1)</f>
        <v>6281.00757101847</v>
      </c>
      <c r="K288" s="56" t="n">
        <f aca="false">(F288+G288+H288+J288)*(Inputs!$C$14+IF(B288&lt;=10,Inputs!$C$12,Inputs!$C$13))/12</f>
        <v>396.976530816823</v>
      </c>
      <c r="L288" s="56" t="n">
        <f aca="false">IF(OR(E288=1,A288&lt;=Inputs!$C$15),0,MAX(Inputs!$C$8*I288-(F288+G288+H288+J288-K288),0))</f>
        <v>0</v>
      </c>
      <c r="M288" s="56" t="n">
        <f aca="false">L288*INDEX(Rates!$B$2:$C$101,C288+1,IF(Inputs!$C$5="Male",1,2))/1000/12*Inputs!$C$16</f>
        <v>0</v>
      </c>
      <c r="N288" s="56" t="n">
        <f aca="false">IF($V$1=1,MAX(F288+G288+H288+J288-K288-M288,0)*Inputs!$C$22/12,0)</f>
        <v>0</v>
      </c>
      <c r="O288" s="56" t="n">
        <f aca="false">IF(AND(MOD(A288,12)=0,B288&gt;=Inputs!$C$18),MAX(F288+G288+H288+J288-K288-M288-N288,0)*Inputs!$C$17,0)</f>
        <v>0</v>
      </c>
      <c r="P288" s="56" t="n">
        <f aca="false">F288+G288+H288+J288-K288-M288-N288+O288</f>
        <v>793556.08510283</v>
      </c>
      <c r="Q288" s="56" t="n">
        <f aca="false">IF(OR(E288=1,P288&lt;=0),0,P288)</f>
        <v>793556.08510283</v>
      </c>
      <c r="R288" s="15" t="n">
        <f aca="false">IF(OR(E288=1,AND(P288&lt;=0,I288&gt;0)),1,0)</f>
        <v>0</v>
      </c>
      <c r="S288" s="15" t="n">
        <f aca="false">IF(L288&gt;0,1,0)</f>
        <v>0</v>
      </c>
    </row>
    <row r="289" customFormat="false" ht="15" hidden="false" customHeight="false" outlineLevel="0" collapsed="false">
      <c r="A289" s="15" t="n">
        <v>288</v>
      </c>
      <c r="B289" s="15" t="n">
        <f aca="false">INT((A289-1)/12)+1</f>
        <v>24</v>
      </c>
      <c r="C289" s="15" t="n">
        <f aca="false">MIN(Inputs!$C$4+B289-1,99)</f>
        <v>97</v>
      </c>
      <c r="D289" s="55" t="n">
        <f aca="false">Inputs!$C$32</f>
        <v>0.1</v>
      </c>
      <c r="E289" s="15" t="n">
        <f aca="false">R288</f>
        <v>0</v>
      </c>
      <c r="F289" s="56" t="n">
        <f aca="false">Q288</f>
        <v>793556.08510283</v>
      </c>
      <c r="G289" s="56" t="n">
        <f aca="false">IF(AND(MOD(A289-1,12)=0,B289&lt;=Inputs!$C$7,E289=0),Inputs!$C$6,0)</f>
        <v>0</v>
      </c>
      <c r="H289" s="56" t="n">
        <f aca="false">IF(B289=1,G289*Inputs!$C$9,0)</f>
        <v>0</v>
      </c>
      <c r="I289" s="56" t="n">
        <f aca="false">I288+G289</f>
        <v>120000</v>
      </c>
      <c r="J289" s="56" t="n">
        <f aca="false">(F289+G289+H289)*((1+D289)^(1/12)-1)</f>
        <v>6327.92766082107</v>
      </c>
      <c r="K289" s="56" t="n">
        <f aca="false">(F289+G289+H289+J289)*(Inputs!$C$14+IF(B289&lt;=10,Inputs!$C$12,Inputs!$C$13))/12</f>
        <v>399.942006381825</v>
      </c>
      <c r="L289" s="56" t="n">
        <f aca="false">IF(OR(E289=1,A289&lt;=Inputs!$C$15),0,MAX(Inputs!$C$8*I289-(F289+G289+H289+J289-K289),0))</f>
        <v>0</v>
      </c>
      <c r="M289" s="56" t="n">
        <f aca="false">L289*INDEX(Rates!$B$2:$C$101,C289+1,IF(Inputs!$C$5="Male",1,2))/1000/12*Inputs!$C$16</f>
        <v>0</v>
      </c>
      <c r="N289" s="56" t="n">
        <f aca="false">IF($V$1=1,MAX(F289+G289+H289+J289-K289-M289,0)*Inputs!$C$22/12,0)</f>
        <v>0</v>
      </c>
      <c r="O289" s="56" t="n">
        <f aca="false">IF(AND(MOD(A289,12)=0,B289&gt;=Inputs!$C$18),MAX(F289+G289+H289+J289-K289-M289-N289,0)*Inputs!$C$17,0)</f>
        <v>3997.42035378634</v>
      </c>
      <c r="P289" s="56" t="n">
        <f aca="false">F289+G289+H289+J289-K289-M289-N289+O289</f>
        <v>803481.491111055</v>
      </c>
      <c r="Q289" s="56" t="n">
        <f aca="false">IF(OR(E289=1,P289&lt;=0),0,P289)</f>
        <v>803481.491111055</v>
      </c>
      <c r="R289" s="15" t="n">
        <f aca="false">IF(OR(E289=1,AND(P289&lt;=0,I289&gt;0)),1,0)</f>
        <v>0</v>
      </c>
      <c r="S289" s="15" t="n">
        <f aca="false">IF(L289&gt;0,1,0)</f>
        <v>0</v>
      </c>
    </row>
    <row r="290" customFormat="false" ht="15" hidden="false" customHeight="false" outlineLevel="0" collapsed="false">
      <c r="A290" s="15" t="n">
        <v>289</v>
      </c>
      <c r="B290" s="15" t="n">
        <f aca="false">INT((A290-1)/12)+1</f>
        <v>25</v>
      </c>
      <c r="C290" s="15" t="n">
        <f aca="false">MIN(Inputs!$C$4+B290-1,99)</f>
        <v>98</v>
      </c>
      <c r="D290" s="55" t="n">
        <f aca="false">Inputs!$C$32</f>
        <v>0.1</v>
      </c>
      <c r="E290" s="15" t="n">
        <f aca="false">R289</f>
        <v>0</v>
      </c>
      <c r="F290" s="56" t="n">
        <f aca="false">Q289</f>
        <v>803481.491111055</v>
      </c>
      <c r="G290" s="56" t="n">
        <f aca="false">IF(AND(MOD(A290-1,12)=0,B290&lt;=Inputs!$C$7,E290=0),Inputs!$C$6,0)</f>
        <v>0</v>
      </c>
      <c r="H290" s="56" t="n">
        <f aca="false">IF(B290=1,G290*Inputs!$C$9,0)</f>
        <v>0</v>
      </c>
      <c r="I290" s="56" t="n">
        <f aca="false">I289+G290</f>
        <v>120000</v>
      </c>
      <c r="J290" s="56" t="n">
        <f aca="false">(F290+G290+H290)*((1+D290)^(1/12)-1)</f>
        <v>6407.07424214455</v>
      </c>
      <c r="K290" s="56" t="n">
        <f aca="false">(F290+G290+H290+J290)*(Inputs!$C$14+IF(B290&lt;=10,Inputs!$C$12,Inputs!$C$13))/12</f>
        <v>404.9442826766</v>
      </c>
      <c r="L290" s="56" t="n">
        <f aca="false">IF(OR(E290=1,A290&lt;=Inputs!$C$15),0,MAX(Inputs!$C$8*I290-(F290+G290+H290+J290-K290),0))</f>
        <v>0</v>
      </c>
      <c r="M290" s="56" t="n">
        <f aca="false">L290*INDEX(Rates!$B$2:$C$101,C290+1,IF(Inputs!$C$5="Male",1,2))/1000/12*Inputs!$C$16</f>
        <v>0</v>
      </c>
      <c r="N290" s="56" t="n">
        <f aca="false">IF($V$1=1,MAX(F290+G290+H290+J290-K290-M290,0)*Inputs!$C$22/12,0)</f>
        <v>0</v>
      </c>
      <c r="O290" s="56" t="n">
        <f aca="false">IF(AND(MOD(A290,12)=0,B290&gt;=Inputs!$C$18),MAX(F290+G290+H290+J290-K290-M290-N290,0)*Inputs!$C$17,0)</f>
        <v>0</v>
      </c>
      <c r="P290" s="56" t="n">
        <f aca="false">F290+G290+H290+J290-K290-M290-N290+O290</f>
        <v>809483.621070523</v>
      </c>
      <c r="Q290" s="56" t="n">
        <f aca="false">IF(OR(E290=1,P290&lt;=0),0,P290)</f>
        <v>809483.621070523</v>
      </c>
      <c r="R290" s="15" t="n">
        <f aca="false">IF(OR(E290=1,AND(P290&lt;=0,I290&gt;0)),1,0)</f>
        <v>0</v>
      </c>
      <c r="S290" s="15" t="n">
        <f aca="false">IF(L290&gt;0,1,0)</f>
        <v>0</v>
      </c>
    </row>
    <row r="291" customFormat="false" ht="15" hidden="false" customHeight="false" outlineLevel="0" collapsed="false">
      <c r="A291" s="15" t="n">
        <v>290</v>
      </c>
      <c r="B291" s="15" t="n">
        <f aca="false">INT((A291-1)/12)+1</f>
        <v>25</v>
      </c>
      <c r="C291" s="15" t="n">
        <f aca="false">MIN(Inputs!$C$4+B291-1,99)</f>
        <v>98</v>
      </c>
      <c r="D291" s="55" t="n">
        <f aca="false">Inputs!$C$32</f>
        <v>0.1</v>
      </c>
      <c r="E291" s="15" t="n">
        <f aca="false">R290</f>
        <v>0</v>
      </c>
      <c r="F291" s="56" t="n">
        <f aca="false">Q290</f>
        <v>809483.621070523</v>
      </c>
      <c r="G291" s="56" t="n">
        <f aca="false">IF(AND(MOD(A291-1,12)=0,B291&lt;=Inputs!$C$7,E291=0),Inputs!$C$6,0)</f>
        <v>0</v>
      </c>
      <c r="H291" s="56" t="n">
        <f aca="false">IF(B291=1,G291*Inputs!$C$9,0)</f>
        <v>0</v>
      </c>
      <c r="I291" s="56" t="n">
        <f aca="false">I290+G291</f>
        <v>120000</v>
      </c>
      <c r="J291" s="56" t="n">
        <f aca="false">(F291+G291+H291)*((1+D291)^(1/12)-1)</f>
        <v>6454.93606931387</v>
      </c>
      <c r="K291" s="56" t="n">
        <f aca="false">(F291+G291+H291+J291)*(Inputs!$C$14+IF(B291&lt;=10,Inputs!$C$12,Inputs!$C$13))/12</f>
        <v>407.969278569919</v>
      </c>
      <c r="L291" s="56" t="n">
        <f aca="false">IF(OR(E291=1,A291&lt;=Inputs!$C$15),0,MAX(Inputs!$C$8*I291-(F291+G291+H291+J291-K291),0))</f>
        <v>0</v>
      </c>
      <c r="M291" s="56" t="n">
        <f aca="false">L291*INDEX(Rates!$B$2:$C$101,C291+1,IF(Inputs!$C$5="Male",1,2))/1000/12*Inputs!$C$16</f>
        <v>0</v>
      </c>
      <c r="N291" s="56" t="n">
        <f aca="false">IF($V$1=1,MAX(F291+G291+H291+J291-K291-M291,0)*Inputs!$C$22/12,0)</f>
        <v>0</v>
      </c>
      <c r="O291" s="56" t="n">
        <f aca="false">IF(AND(MOD(A291,12)=0,B291&gt;=Inputs!$C$18),MAX(F291+G291+H291+J291-K291-M291-N291,0)*Inputs!$C$17,0)</f>
        <v>0</v>
      </c>
      <c r="P291" s="56" t="n">
        <f aca="false">F291+G291+H291+J291-K291-M291-N291+O291</f>
        <v>815530.587861267</v>
      </c>
      <c r="Q291" s="56" t="n">
        <f aca="false">IF(OR(E291=1,P291&lt;=0),0,P291)</f>
        <v>815530.587861267</v>
      </c>
      <c r="R291" s="15" t="n">
        <f aca="false">IF(OR(E291=1,AND(P291&lt;=0,I291&gt;0)),1,0)</f>
        <v>0</v>
      </c>
      <c r="S291" s="15" t="n">
        <f aca="false">IF(L291&gt;0,1,0)</f>
        <v>0</v>
      </c>
    </row>
    <row r="292" customFormat="false" ht="15" hidden="false" customHeight="false" outlineLevel="0" collapsed="false">
      <c r="A292" s="15" t="n">
        <v>291</v>
      </c>
      <c r="B292" s="15" t="n">
        <f aca="false">INT((A292-1)/12)+1</f>
        <v>25</v>
      </c>
      <c r="C292" s="15" t="n">
        <f aca="false">MIN(Inputs!$C$4+B292-1,99)</f>
        <v>98</v>
      </c>
      <c r="D292" s="55" t="n">
        <f aca="false">Inputs!$C$32</f>
        <v>0.1</v>
      </c>
      <c r="E292" s="15" t="n">
        <f aca="false">R291</f>
        <v>0</v>
      </c>
      <c r="F292" s="56" t="n">
        <f aca="false">Q291</f>
        <v>815530.587861267</v>
      </c>
      <c r="G292" s="56" t="n">
        <f aca="false">IF(AND(MOD(A292-1,12)=0,B292&lt;=Inputs!$C$7,E292=0),Inputs!$C$6,0)</f>
        <v>0</v>
      </c>
      <c r="H292" s="56" t="n">
        <f aca="false">IF(B292=1,G292*Inputs!$C$9,0)</f>
        <v>0</v>
      </c>
      <c r="I292" s="56" t="n">
        <f aca="false">I291+G292</f>
        <v>120000</v>
      </c>
      <c r="J292" s="56" t="n">
        <f aca="false">(F292+G292+H292)*((1+D292)^(1/12)-1)</f>
        <v>6503.15543167218</v>
      </c>
      <c r="K292" s="56" t="n">
        <f aca="false">(F292+G292+H292+J292)*(Inputs!$C$14+IF(B292&lt;=10,Inputs!$C$12,Inputs!$C$13))/12</f>
        <v>411.01687164647</v>
      </c>
      <c r="L292" s="56" t="n">
        <f aca="false">IF(OR(E292=1,A292&lt;=Inputs!$C$15),0,MAX(Inputs!$C$8*I292-(F292+G292+H292+J292-K292),0))</f>
        <v>0</v>
      </c>
      <c r="M292" s="56" t="n">
        <f aca="false">L292*INDEX(Rates!$B$2:$C$101,C292+1,IF(Inputs!$C$5="Male",1,2))/1000/12*Inputs!$C$16</f>
        <v>0</v>
      </c>
      <c r="N292" s="56" t="n">
        <f aca="false">IF($V$1=1,MAX(F292+G292+H292+J292-K292-M292,0)*Inputs!$C$22/12,0)</f>
        <v>0</v>
      </c>
      <c r="O292" s="56" t="n">
        <f aca="false">IF(AND(MOD(A292,12)=0,B292&gt;=Inputs!$C$18),MAX(F292+G292+H292+J292-K292-M292-N292,0)*Inputs!$C$17,0)</f>
        <v>0</v>
      </c>
      <c r="P292" s="56" t="n">
        <f aca="false">F292+G292+H292+J292-K292-M292-N292+O292</f>
        <v>821622.726421293</v>
      </c>
      <c r="Q292" s="56" t="n">
        <f aca="false">IF(OR(E292=1,P292&lt;=0),0,P292)</f>
        <v>821622.726421293</v>
      </c>
      <c r="R292" s="15" t="n">
        <f aca="false">IF(OR(E292=1,AND(P292&lt;=0,I292&gt;0)),1,0)</f>
        <v>0</v>
      </c>
      <c r="S292" s="15" t="n">
        <f aca="false">IF(L292&gt;0,1,0)</f>
        <v>0</v>
      </c>
    </row>
    <row r="293" customFormat="false" ht="15" hidden="false" customHeight="false" outlineLevel="0" collapsed="false">
      <c r="A293" s="15" t="n">
        <v>292</v>
      </c>
      <c r="B293" s="15" t="n">
        <f aca="false">INT((A293-1)/12)+1</f>
        <v>25</v>
      </c>
      <c r="C293" s="15" t="n">
        <f aca="false">MIN(Inputs!$C$4+B293-1,99)</f>
        <v>98</v>
      </c>
      <c r="D293" s="55" t="n">
        <f aca="false">Inputs!$C$32</f>
        <v>0.1</v>
      </c>
      <c r="E293" s="15" t="n">
        <f aca="false">R292</f>
        <v>0</v>
      </c>
      <c r="F293" s="56" t="n">
        <f aca="false">Q292</f>
        <v>821622.726421293</v>
      </c>
      <c r="G293" s="56" t="n">
        <f aca="false">IF(AND(MOD(A293-1,12)=0,B293&lt;=Inputs!$C$7,E293=0),Inputs!$C$6,0)</f>
        <v>0</v>
      </c>
      <c r="H293" s="56" t="n">
        <f aca="false">IF(B293=1,G293*Inputs!$C$9,0)</f>
        <v>0</v>
      </c>
      <c r="I293" s="56" t="n">
        <f aca="false">I292+G293</f>
        <v>120000</v>
      </c>
      <c r="J293" s="56" t="n">
        <f aca="false">(F293+G293+H293)*((1+D293)^(1/12)-1)</f>
        <v>6551.73500006217</v>
      </c>
      <c r="K293" s="56" t="n">
        <f aca="false">(F293+G293+H293+J293)*(Inputs!$C$14+IF(B293&lt;=10,Inputs!$C$12,Inputs!$C$13))/12</f>
        <v>414.087230710678</v>
      </c>
      <c r="L293" s="56" t="n">
        <f aca="false">IF(OR(E293=1,A293&lt;=Inputs!$C$15),0,MAX(Inputs!$C$8*I293-(F293+G293+H293+J293-K293),0))</f>
        <v>0</v>
      </c>
      <c r="M293" s="56" t="n">
        <f aca="false">L293*INDEX(Rates!$B$2:$C$101,C293+1,IF(Inputs!$C$5="Male",1,2))/1000/12*Inputs!$C$16</f>
        <v>0</v>
      </c>
      <c r="N293" s="56" t="n">
        <f aca="false">IF($V$1=1,MAX(F293+G293+H293+J293-K293-M293,0)*Inputs!$C$22/12,0)</f>
        <v>0</v>
      </c>
      <c r="O293" s="56" t="n">
        <f aca="false">IF(AND(MOD(A293,12)=0,B293&gt;=Inputs!$C$18),MAX(F293+G293+H293+J293-K293-M293-N293,0)*Inputs!$C$17,0)</f>
        <v>0</v>
      </c>
      <c r="P293" s="56" t="n">
        <f aca="false">F293+G293+H293+J293-K293-M293-N293+O293</f>
        <v>827760.374190644</v>
      </c>
      <c r="Q293" s="56" t="n">
        <f aca="false">IF(OR(E293=1,P293&lt;=0),0,P293)</f>
        <v>827760.374190644</v>
      </c>
      <c r="R293" s="15" t="n">
        <f aca="false">IF(OR(E293=1,AND(P293&lt;=0,I293&gt;0)),1,0)</f>
        <v>0</v>
      </c>
      <c r="S293" s="15" t="n">
        <f aca="false">IF(L293&gt;0,1,0)</f>
        <v>0</v>
      </c>
    </row>
    <row r="294" customFormat="false" ht="15" hidden="false" customHeight="false" outlineLevel="0" collapsed="false">
      <c r="A294" s="15" t="n">
        <v>293</v>
      </c>
      <c r="B294" s="15" t="n">
        <f aca="false">INT((A294-1)/12)+1</f>
        <v>25</v>
      </c>
      <c r="C294" s="15" t="n">
        <f aca="false">MIN(Inputs!$C$4+B294-1,99)</f>
        <v>98</v>
      </c>
      <c r="D294" s="55" t="n">
        <f aca="false">Inputs!$C$32</f>
        <v>0.1</v>
      </c>
      <c r="E294" s="15" t="n">
        <f aca="false">R293</f>
        <v>0</v>
      </c>
      <c r="F294" s="56" t="n">
        <f aca="false">Q293</f>
        <v>827760.374190644</v>
      </c>
      <c r="G294" s="56" t="n">
        <f aca="false">IF(AND(MOD(A294-1,12)=0,B294&lt;=Inputs!$C$7,E294=0),Inputs!$C$6,0)</f>
        <v>0</v>
      </c>
      <c r="H294" s="56" t="n">
        <f aca="false">IF(B294=1,G294*Inputs!$C$9,0)</f>
        <v>0</v>
      </c>
      <c r="I294" s="56" t="n">
        <f aca="false">I293+G294</f>
        <v>120000</v>
      </c>
      <c r="J294" s="56" t="n">
        <f aca="false">(F294+G294+H294)*((1+D294)^(1/12)-1)</f>
        <v>6600.67746527813</v>
      </c>
      <c r="K294" s="56" t="n">
        <f aca="false">(F294+G294+H294+J294)*(Inputs!$C$14+IF(B294&lt;=10,Inputs!$C$12,Inputs!$C$13))/12</f>
        <v>417.180525827961</v>
      </c>
      <c r="L294" s="56" t="n">
        <f aca="false">IF(OR(E294=1,A294&lt;=Inputs!$C$15),0,MAX(Inputs!$C$8*I294-(F294+G294+H294+J294-K294),0))</f>
        <v>0</v>
      </c>
      <c r="M294" s="56" t="n">
        <f aca="false">L294*INDEX(Rates!$B$2:$C$101,C294+1,IF(Inputs!$C$5="Male",1,2))/1000/12*Inputs!$C$16</f>
        <v>0</v>
      </c>
      <c r="N294" s="56" t="n">
        <f aca="false">IF($V$1=1,MAX(F294+G294+H294+J294-K294-M294,0)*Inputs!$C$22/12,0)</f>
        <v>0</v>
      </c>
      <c r="O294" s="56" t="n">
        <f aca="false">IF(AND(MOD(A294,12)=0,B294&gt;=Inputs!$C$18),MAX(F294+G294+H294+J294-K294-M294-N294,0)*Inputs!$C$17,0)</f>
        <v>0</v>
      </c>
      <c r="P294" s="56" t="n">
        <f aca="false">F294+G294+H294+J294-K294-M294-N294+O294</f>
        <v>833943.871130095</v>
      </c>
      <c r="Q294" s="56" t="n">
        <f aca="false">IF(OR(E294=1,P294&lt;=0),0,P294)</f>
        <v>833943.871130095</v>
      </c>
      <c r="R294" s="15" t="n">
        <f aca="false">IF(OR(E294=1,AND(P294&lt;=0,I294&gt;0)),1,0)</f>
        <v>0</v>
      </c>
      <c r="S294" s="15" t="n">
        <f aca="false">IF(L294&gt;0,1,0)</f>
        <v>0</v>
      </c>
    </row>
    <row r="295" customFormat="false" ht="15" hidden="false" customHeight="false" outlineLevel="0" collapsed="false">
      <c r="A295" s="15" t="n">
        <v>294</v>
      </c>
      <c r="B295" s="15" t="n">
        <f aca="false">INT((A295-1)/12)+1</f>
        <v>25</v>
      </c>
      <c r="C295" s="15" t="n">
        <f aca="false">MIN(Inputs!$C$4+B295-1,99)</f>
        <v>98</v>
      </c>
      <c r="D295" s="55" t="n">
        <f aca="false">Inputs!$C$32</f>
        <v>0.1</v>
      </c>
      <c r="E295" s="15" t="n">
        <f aca="false">R294</f>
        <v>0</v>
      </c>
      <c r="F295" s="56" t="n">
        <f aca="false">Q294</f>
        <v>833943.871130095</v>
      </c>
      <c r="G295" s="56" t="n">
        <f aca="false">IF(AND(MOD(A295-1,12)=0,B295&lt;=Inputs!$C$7,E295=0),Inputs!$C$6,0)</f>
        <v>0</v>
      </c>
      <c r="H295" s="56" t="n">
        <f aca="false">IF(B295=1,G295*Inputs!$C$9,0)</f>
        <v>0</v>
      </c>
      <c r="I295" s="56" t="n">
        <f aca="false">I294+G295</f>
        <v>120000</v>
      </c>
      <c r="J295" s="56" t="n">
        <f aca="false">(F295+G295+H295)*((1+D295)^(1/12)-1)</f>
        <v>6649.985538215</v>
      </c>
      <c r="K295" s="56" t="n">
        <f aca="false">(F295+G295+H295+J295)*(Inputs!$C$14+IF(B295&lt;=10,Inputs!$C$12,Inputs!$C$13))/12</f>
        <v>420.296928334155</v>
      </c>
      <c r="L295" s="56" t="n">
        <f aca="false">IF(OR(E295=1,A295&lt;=Inputs!$C$15),0,MAX(Inputs!$C$8*I295-(F295+G295+H295+J295-K295),0))</f>
        <v>0</v>
      </c>
      <c r="M295" s="56" t="n">
        <f aca="false">L295*INDEX(Rates!$B$2:$C$101,C295+1,IF(Inputs!$C$5="Male",1,2))/1000/12*Inputs!$C$16</f>
        <v>0</v>
      </c>
      <c r="N295" s="56" t="n">
        <f aca="false">IF($V$1=1,MAX(F295+G295+H295+J295-K295-M295,0)*Inputs!$C$22/12,0)</f>
        <v>0</v>
      </c>
      <c r="O295" s="56" t="n">
        <f aca="false">IF(AND(MOD(A295,12)=0,B295&gt;=Inputs!$C$18),MAX(F295+G295+H295+J295-K295-M295-N295,0)*Inputs!$C$17,0)</f>
        <v>0</v>
      </c>
      <c r="P295" s="56" t="n">
        <f aca="false">F295+G295+H295+J295-K295-M295-N295+O295</f>
        <v>840173.559739975</v>
      </c>
      <c r="Q295" s="56" t="n">
        <f aca="false">IF(OR(E295=1,P295&lt;=0),0,P295)</f>
        <v>840173.559739975</v>
      </c>
      <c r="R295" s="15" t="n">
        <f aca="false">IF(OR(E295=1,AND(P295&lt;=0,I295&gt;0)),1,0)</f>
        <v>0</v>
      </c>
      <c r="S295" s="15" t="n">
        <f aca="false">IF(L295&gt;0,1,0)</f>
        <v>0</v>
      </c>
    </row>
    <row r="296" customFormat="false" ht="15" hidden="false" customHeight="false" outlineLevel="0" collapsed="false">
      <c r="A296" s="15" t="n">
        <v>295</v>
      </c>
      <c r="B296" s="15" t="n">
        <f aca="false">INT((A296-1)/12)+1</f>
        <v>25</v>
      </c>
      <c r="C296" s="15" t="n">
        <f aca="false">MIN(Inputs!$C$4+B296-1,99)</f>
        <v>98</v>
      </c>
      <c r="D296" s="55" t="n">
        <f aca="false">Inputs!$C$32</f>
        <v>0.1</v>
      </c>
      <c r="E296" s="15" t="n">
        <f aca="false">R295</f>
        <v>0</v>
      </c>
      <c r="F296" s="56" t="n">
        <f aca="false">Q295</f>
        <v>840173.559739975</v>
      </c>
      <c r="G296" s="56" t="n">
        <f aca="false">IF(AND(MOD(A296-1,12)=0,B296&lt;=Inputs!$C$7,E296=0),Inputs!$C$6,0)</f>
        <v>0</v>
      </c>
      <c r="H296" s="56" t="n">
        <f aca="false">IF(B296=1,G296*Inputs!$C$9,0)</f>
        <v>0</v>
      </c>
      <c r="I296" s="56" t="n">
        <f aca="false">I295+G296</f>
        <v>120000</v>
      </c>
      <c r="J296" s="56" t="n">
        <f aca="false">(F296+G296+H296)*((1+D296)^(1/12)-1)</f>
        <v>6699.66195001853</v>
      </c>
      <c r="K296" s="56" t="n">
        <f aca="false">(F296+G296+H296+J296)*(Inputs!$C$14+IF(B296&lt;=10,Inputs!$C$12,Inputs!$C$13))/12</f>
        <v>423.436610844997</v>
      </c>
      <c r="L296" s="56" t="n">
        <f aca="false">IF(OR(E296=1,A296&lt;=Inputs!$C$15),0,MAX(Inputs!$C$8*I296-(F296+G296+H296+J296-K296),0))</f>
        <v>0</v>
      </c>
      <c r="M296" s="56" t="n">
        <f aca="false">L296*INDEX(Rates!$B$2:$C$101,C296+1,IF(Inputs!$C$5="Male",1,2))/1000/12*Inputs!$C$16</f>
        <v>0</v>
      </c>
      <c r="N296" s="56" t="n">
        <f aca="false">IF($V$1=1,MAX(F296+G296+H296+J296-K296-M296,0)*Inputs!$C$22/12,0)</f>
        <v>0</v>
      </c>
      <c r="O296" s="56" t="n">
        <f aca="false">IF(AND(MOD(A296,12)=0,B296&gt;=Inputs!$C$18),MAX(F296+G296+H296+J296-K296-M296-N296,0)*Inputs!$C$17,0)</f>
        <v>0</v>
      </c>
      <c r="P296" s="56" t="n">
        <f aca="false">F296+G296+H296+J296-K296-M296-N296+O296</f>
        <v>846449.785079149</v>
      </c>
      <c r="Q296" s="56" t="n">
        <f aca="false">IF(OR(E296=1,P296&lt;=0),0,P296)</f>
        <v>846449.785079149</v>
      </c>
      <c r="R296" s="15" t="n">
        <f aca="false">IF(OR(E296=1,AND(P296&lt;=0,I296&gt;0)),1,0)</f>
        <v>0</v>
      </c>
      <c r="S296" s="15" t="n">
        <f aca="false">IF(L296&gt;0,1,0)</f>
        <v>0</v>
      </c>
    </row>
    <row r="297" customFormat="false" ht="15" hidden="false" customHeight="false" outlineLevel="0" collapsed="false">
      <c r="A297" s="15" t="n">
        <v>296</v>
      </c>
      <c r="B297" s="15" t="n">
        <f aca="false">INT((A297-1)/12)+1</f>
        <v>25</v>
      </c>
      <c r="C297" s="15" t="n">
        <f aca="false">MIN(Inputs!$C$4+B297-1,99)</f>
        <v>98</v>
      </c>
      <c r="D297" s="55" t="n">
        <f aca="false">Inputs!$C$32</f>
        <v>0.1</v>
      </c>
      <c r="E297" s="15" t="n">
        <f aca="false">R296</f>
        <v>0</v>
      </c>
      <c r="F297" s="56" t="n">
        <f aca="false">Q296</f>
        <v>846449.785079149</v>
      </c>
      <c r="G297" s="56" t="n">
        <f aca="false">IF(AND(MOD(A297-1,12)=0,B297&lt;=Inputs!$C$7,E297=0),Inputs!$C$6,0)</f>
        <v>0</v>
      </c>
      <c r="H297" s="56" t="n">
        <f aca="false">IF(B297=1,G297*Inputs!$C$9,0)</f>
        <v>0</v>
      </c>
      <c r="I297" s="56" t="n">
        <f aca="false">I296+G297</f>
        <v>120000</v>
      </c>
      <c r="J297" s="56" t="n">
        <f aca="false">(F297+G297+H297)*((1+D297)^(1/12)-1)</f>
        <v>6749.70945223654</v>
      </c>
      <c r="K297" s="56" t="n">
        <f aca="false">(F297+G297+H297+J297)*(Inputs!$C$14+IF(B297&lt;=10,Inputs!$C$12,Inputs!$C$13))/12</f>
        <v>426.599747265693</v>
      </c>
      <c r="L297" s="56" t="n">
        <f aca="false">IF(OR(E297=1,A297&lt;=Inputs!$C$15),0,MAX(Inputs!$C$8*I297-(F297+G297+H297+J297-K297),0))</f>
        <v>0</v>
      </c>
      <c r="M297" s="56" t="n">
        <f aca="false">L297*INDEX(Rates!$B$2:$C$101,C297+1,IF(Inputs!$C$5="Male",1,2))/1000/12*Inputs!$C$16</f>
        <v>0</v>
      </c>
      <c r="N297" s="56" t="n">
        <f aca="false">IF($V$1=1,MAX(F297+G297+H297+J297-K297-M297,0)*Inputs!$C$22/12,0)</f>
        <v>0</v>
      </c>
      <c r="O297" s="56" t="n">
        <f aca="false">IF(AND(MOD(A297,12)=0,B297&gt;=Inputs!$C$18),MAX(F297+G297+H297+J297-K297-M297-N297,0)*Inputs!$C$17,0)</f>
        <v>0</v>
      </c>
      <c r="P297" s="56" t="n">
        <f aca="false">F297+G297+H297+J297-K297-M297-N297+O297</f>
        <v>852772.89478412</v>
      </c>
      <c r="Q297" s="56" t="n">
        <f aca="false">IF(OR(E297=1,P297&lt;=0),0,P297)</f>
        <v>852772.89478412</v>
      </c>
      <c r="R297" s="15" t="n">
        <f aca="false">IF(OR(E297=1,AND(P297&lt;=0,I297&gt;0)),1,0)</f>
        <v>0</v>
      </c>
      <c r="S297" s="15" t="n">
        <f aca="false">IF(L297&gt;0,1,0)</f>
        <v>0</v>
      </c>
    </row>
    <row r="298" customFormat="false" ht="15" hidden="false" customHeight="false" outlineLevel="0" collapsed="false">
      <c r="A298" s="15" t="n">
        <v>297</v>
      </c>
      <c r="B298" s="15" t="n">
        <f aca="false">INT((A298-1)/12)+1</f>
        <v>25</v>
      </c>
      <c r="C298" s="15" t="n">
        <f aca="false">MIN(Inputs!$C$4+B298-1,99)</f>
        <v>98</v>
      </c>
      <c r="D298" s="55" t="n">
        <f aca="false">Inputs!$C$32</f>
        <v>0.1</v>
      </c>
      <c r="E298" s="15" t="n">
        <f aca="false">R297</f>
        <v>0</v>
      </c>
      <c r="F298" s="56" t="n">
        <f aca="false">Q297</f>
        <v>852772.89478412</v>
      </c>
      <c r="G298" s="56" t="n">
        <f aca="false">IF(AND(MOD(A298-1,12)=0,B298&lt;=Inputs!$C$7,E298=0),Inputs!$C$6,0)</f>
        <v>0</v>
      </c>
      <c r="H298" s="56" t="n">
        <f aca="false">IF(B298=1,G298*Inputs!$C$9,0)</f>
        <v>0</v>
      </c>
      <c r="I298" s="56" t="n">
        <f aca="false">I297+G298</f>
        <v>120000</v>
      </c>
      <c r="J298" s="56" t="n">
        <f aca="false">(F298+G298+H298)*((1+D298)^(1/12)-1)</f>
        <v>6800.13081697135</v>
      </c>
      <c r="K298" s="56" t="n">
        <f aca="false">(F298+G298+H298+J298)*(Inputs!$C$14+IF(B298&lt;=10,Inputs!$C$12,Inputs!$C$13))/12</f>
        <v>429.786512800546</v>
      </c>
      <c r="L298" s="56" t="n">
        <f aca="false">IF(OR(E298=1,A298&lt;=Inputs!$C$15),0,MAX(Inputs!$C$8*I298-(F298+G298+H298+J298-K298),0))</f>
        <v>0</v>
      </c>
      <c r="M298" s="56" t="n">
        <f aca="false">L298*INDEX(Rates!$B$2:$C$101,C298+1,IF(Inputs!$C$5="Male",1,2))/1000/12*Inputs!$C$16</f>
        <v>0</v>
      </c>
      <c r="N298" s="56" t="n">
        <f aca="false">IF($V$1=1,MAX(F298+G298+H298+J298-K298-M298,0)*Inputs!$C$22/12,0)</f>
        <v>0</v>
      </c>
      <c r="O298" s="56" t="n">
        <f aca="false">IF(AND(MOD(A298,12)=0,B298&gt;=Inputs!$C$18),MAX(F298+G298+H298+J298-K298-M298-N298,0)*Inputs!$C$17,0)</f>
        <v>0</v>
      </c>
      <c r="P298" s="56" t="n">
        <f aca="false">F298+G298+H298+J298-K298-M298-N298+O298</f>
        <v>859143.239088291</v>
      </c>
      <c r="Q298" s="56" t="n">
        <f aca="false">IF(OR(E298=1,P298&lt;=0),0,P298)</f>
        <v>859143.239088291</v>
      </c>
      <c r="R298" s="15" t="n">
        <f aca="false">IF(OR(E298=1,AND(P298&lt;=0,I298&gt;0)),1,0)</f>
        <v>0</v>
      </c>
      <c r="S298" s="15" t="n">
        <f aca="false">IF(L298&gt;0,1,0)</f>
        <v>0</v>
      </c>
    </row>
    <row r="299" customFormat="false" ht="15" hidden="false" customHeight="false" outlineLevel="0" collapsed="false">
      <c r="A299" s="15" t="n">
        <v>298</v>
      </c>
      <c r="B299" s="15" t="n">
        <f aca="false">INT((A299-1)/12)+1</f>
        <v>25</v>
      </c>
      <c r="C299" s="15" t="n">
        <f aca="false">MIN(Inputs!$C$4+B299-1,99)</f>
        <v>98</v>
      </c>
      <c r="D299" s="55" t="n">
        <f aca="false">Inputs!$C$32</f>
        <v>0.1</v>
      </c>
      <c r="E299" s="15" t="n">
        <f aca="false">R298</f>
        <v>0</v>
      </c>
      <c r="F299" s="56" t="n">
        <f aca="false">Q298</f>
        <v>859143.239088291</v>
      </c>
      <c r="G299" s="56" t="n">
        <f aca="false">IF(AND(MOD(A299-1,12)=0,B299&lt;=Inputs!$C$7,E299=0),Inputs!$C$6,0)</f>
        <v>0</v>
      </c>
      <c r="H299" s="56" t="n">
        <f aca="false">IF(B299=1,G299*Inputs!$C$9,0)</f>
        <v>0</v>
      </c>
      <c r="I299" s="56" t="n">
        <f aca="false">I298+G299</f>
        <v>120000</v>
      </c>
      <c r="J299" s="56" t="n">
        <f aca="false">(F299+G299+H299)*((1+D299)^(1/12)-1)</f>
        <v>6850.92883703327</v>
      </c>
      <c r="K299" s="56" t="n">
        <f aca="false">(F299+G299+H299+J299)*(Inputs!$C$14+IF(B299&lt;=10,Inputs!$C$12,Inputs!$C$13))/12</f>
        <v>432.997083962662</v>
      </c>
      <c r="L299" s="56" t="n">
        <f aca="false">IF(OR(E299=1,A299&lt;=Inputs!$C$15),0,MAX(Inputs!$C$8*I299-(F299+G299+H299+J299-K299),0))</f>
        <v>0</v>
      </c>
      <c r="M299" s="56" t="n">
        <f aca="false">L299*INDEX(Rates!$B$2:$C$101,C299+1,IF(Inputs!$C$5="Male",1,2))/1000/12*Inputs!$C$16</f>
        <v>0</v>
      </c>
      <c r="N299" s="56" t="n">
        <f aca="false">IF($V$1=1,MAX(F299+G299+H299+J299-K299-M299,0)*Inputs!$C$22/12,0)</f>
        <v>0</v>
      </c>
      <c r="O299" s="56" t="n">
        <f aca="false">IF(AND(MOD(A299,12)=0,B299&gt;=Inputs!$C$18),MAX(F299+G299+H299+J299-K299-M299-N299,0)*Inputs!$C$17,0)</f>
        <v>0</v>
      </c>
      <c r="P299" s="56" t="n">
        <f aca="false">F299+G299+H299+J299-K299-M299-N299+O299</f>
        <v>865561.170841361</v>
      </c>
      <c r="Q299" s="56" t="n">
        <f aca="false">IF(OR(E299=1,P299&lt;=0),0,P299)</f>
        <v>865561.170841361</v>
      </c>
      <c r="R299" s="15" t="n">
        <f aca="false">IF(OR(E299=1,AND(P299&lt;=0,I299&gt;0)),1,0)</f>
        <v>0</v>
      </c>
      <c r="S299" s="15" t="n">
        <f aca="false">IF(L299&gt;0,1,0)</f>
        <v>0</v>
      </c>
    </row>
    <row r="300" customFormat="false" ht="15" hidden="false" customHeight="false" outlineLevel="0" collapsed="false">
      <c r="A300" s="15" t="n">
        <v>299</v>
      </c>
      <c r="B300" s="15" t="n">
        <f aca="false">INT((A300-1)/12)+1</f>
        <v>25</v>
      </c>
      <c r="C300" s="15" t="n">
        <f aca="false">MIN(Inputs!$C$4+B300-1,99)</f>
        <v>98</v>
      </c>
      <c r="D300" s="55" t="n">
        <f aca="false">Inputs!$C$32</f>
        <v>0.1</v>
      </c>
      <c r="E300" s="15" t="n">
        <f aca="false">R299</f>
        <v>0</v>
      </c>
      <c r="F300" s="56" t="n">
        <f aca="false">Q299</f>
        <v>865561.170841361</v>
      </c>
      <c r="G300" s="56" t="n">
        <f aca="false">IF(AND(MOD(A300-1,12)=0,B300&lt;=Inputs!$C$7,E300=0),Inputs!$C$6,0)</f>
        <v>0</v>
      </c>
      <c r="H300" s="56" t="n">
        <f aca="false">IF(B300=1,G300*Inputs!$C$9,0)</f>
        <v>0</v>
      </c>
      <c r="I300" s="56" t="n">
        <f aca="false">I299+G300</f>
        <v>120000</v>
      </c>
      <c r="J300" s="56" t="n">
        <f aca="false">(F300+G300+H300)*((1+D300)^(1/12)-1)</f>
        <v>6902.10632609538</v>
      </c>
      <c r="K300" s="56" t="n">
        <f aca="false">(F300+G300+H300+J300)*(Inputs!$C$14+IF(B300&lt;=10,Inputs!$C$12,Inputs!$C$13))/12</f>
        <v>436.231638583728</v>
      </c>
      <c r="L300" s="56" t="n">
        <f aca="false">IF(OR(E300=1,A300&lt;=Inputs!$C$15),0,MAX(Inputs!$C$8*I300-(F300+G300+H300+J300-K300),0))</f>
        <v>0</v>
      </c>
      <c r="M300" s="56" t="n">
        <f aca="false">L300*INDEX(Rates!$B$2:$C$101,C300+1,IF(Inputs!$C$5="Male",1,2))/1000/12*Inputs!$C$16</f>
        <v>0</v>
      </c>
      <c r="N300" s="56" t="n">
        <f aca="false">IF($V$1=1,MAX(F300+G300+H300+J300-K300-M300,0)*Inputs!$C$22/12,0)</f>
        <v>0</v>
      </c>
      <c r="O300" s="56" t="n">
        <f aca="false">IF(AND(MOD(A300,12)=0,B300&gt;=Inputs!$C$18),MAX(F300+G300+H300+J300-K300-M300-N300,0)*Inputs!$C$17,0)</f>
        <v>0</v>
      </c>
      <c r="P300" s="56" t="n">
        <f aca="false">F300+G300+H300+J300-K300-M300-N300+O300</f>
        <v>872027.045528873</v>
      </c>
      <c r="Q300" s="56" t="n">
        <f aca="false">IF(OR(E300=1,P300&lt;=0),0,P300)</f>
        <v>872027.045528873</v>
      </c>
      <c r="R300" s="15" t="n">
        <f aca="false">IF(OR(E300=1,AND(P300&lt;=0,I300&gt;0)),1,0)</f>
        <v>0</v>
      </c>
      <c r="S300" s="15" t="n">
        <f aca="false">IF(L300&gt;0,1,0)</f>
        <v>0</v>
      </c>
    </row>
    <row r="301" customFormat="false" ht="15" hidden="false" customHeight="false" outlineLevel="0" collapsed="false">
      <c r="A301" s="15" t="n">
        <v>300</v>
      </c>
      <c r="B301" s="15" t="n">
        <f aca="false">INT((A301-1)/12)+1</f>
        <v>25</v>
      </c>
      <c r="C301" s="15" t="n">
        <f aca="false">MIN(Inputs!$C$4+B301-1,99)</f>
        <v>98</v>
      </c>
      <c r="D301" s="55" t="n">
        <f aca="false">Inputs!$C$32</f>
        <v>0.1</v>
      </c>
      <c r="E301" s="15" t="n">
        <f aca="false">R300</f>
        <v>0</v>
      </c>
      <c r="F301" s="56" t="n">
        <f aca="false">Q300</f>
        <v>872027.045528873</v>
      </c>
      <c r="G301" s="56" t="n">
        <f aca="false">IF(AND(MOD(A301-1,12)=0,B301&lt;=Inputs!$C$7,E301=0),Inputs!$C$6,0)</f>
        <v>0</v>
      </c>
      <c r="H301" s="56" t="n">
        <f aca="false">IF(B301=1,G301*Inputs!$C$9,0)</f>
        <v>0</v>
      </c>
      <c r="I301" s="56" t="n">
        <f aca="false">I300+G301</f>
        <v>120000</v>
      </c>
      <c r="J301" s="56" t="n">
        <f aca="false">(F301+G301+H301)*((1+D301)^(1/12)-1)</f>
        <v>6953.66611884929</v>
      </c>
      <c r="K301" s="56" t="n">
        <f aca="false">(F301+G301+H301+J301)*(Inputs!$C$14+IF(B301&lt;=10,Inputs!$C$12,Inputs!$C$13))/12</f>
        <v>439.490355823861</v>
      </c>
      <c r="L301" s="56" t="n">
        <f aca="false">IF(OR(E301=1,A301&lt;=Inputs!$C$15),0,MAX(Inputs!$C$8*I301-(F301+G301+H301+J301-K301),0))</f>
        <v>0</v>
      </c>
      <c r="M301" s="56" t="n">
        <f aca="false">L301*INDEX(Rates!$B$2:$C$101,C301+1,IF(Inputs!$C$5="Male",1,2))/1000/12*Inputs!$C$16</f>
        <v>0</v>
      </c>
      <c r="N301" s="56" t="n">
        <f aca="false">IF($V$1=1,MAX(F301+G301+H301+J301-K301-M301,0)*Inputs!$C$22/12,0)</f>
        <v>0</v>
      </c>
      <c r="O301" s="56" t="n">
        <f aca="false">IF(AND(MOD(A301,12)=0,B301&gt;=Inputs!$C$18),MAX(F301+G301+H301+J301-K301-M301-N301,0)*Inputs!$C$17,0)</f>
        <v>4392.70610645949</v>
      </c>
      <c r="P301" s="56" t="n">
        <f aca="false">F301+G301+H301+J301-K301-M301-N301+O301</f>
        <v>882933.927398358</v>
      </c>
      <c r="Q301" s="56" t="n">
        <f aca="false">IF(OR(E301=1,P301&lt;=0),0,P301)</f>
        <v>882933.927398358</v>
      </c>
      <c r="R301" s="15" t="n">
        <f aca="false">IF(OR(E301=1,AND(P301&lt;=0,I301&gt;0)),1,0)</f>
        <v>0</v>
      </c>
      <c r="S301" s="15" t="n">
        <f aca="false">IF(L301&gt;0,1,0)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9" min="1" style="0" width="14"/>
  </cols>
  <sheetData>
    <row r="1" customFormat="false" ht="23.85" hidden="false" customHeight="false" outlineLevel="0" collapsed="false">
      <c r="A1" s="52" t="s">
        <v>152</v>
      </c>
      <c r="B1" s="52" t="s">
        <v>77</v>
      </c>
      <c r="C1" s="52" t="s">
        <v>122</v>
      </c>
      <c r="D1" s="52" t="s">
        <v>153</v>
      </c>
      <c r="E1" s="52" t="s">
        <v>154</v>
      </c>
      <c r="F1" s="52" t="s">
        <v>155</v>
      </c>
      <c r="G1" s="52" t="s">
        <v>156</v>
      </c>
      <c r="H1" s="52" t="s">
        <v>157</v>
      </c>
      <c r="I1" s="52" t="s">
        <v>158</v>
      </c>
      <c r="J1" s="52" t="s">
        <v>159</v>
      </c>
      <c r="K1" s="52" t="s">
        <v>160</v>
      </c>
      <c r="L1" s="52" t="s">
        <v>161</v>
      </c>
      <c r="M1" s="52" t="s">
        <v>162</v>
      </c>
      <c r="N1" s="52" t="s">
        <v>163</v>
      </c>
      <c r="O1" s="52" t="s">
        <v>164</v>
      </c>
      <c r="P1" s="52" t="s">
        <v>165</v>
      </c>
      <c r="Q1" s="52" t="s">
        <v>166</v>
      </c>
      <c r="R1" s="52" t="s">
        <v>167</v>
      </c>
      <c r="S1" s="52" t="s">
        <v>168</v>
      </c>
      <c r="U1" s="53" t="s">
        <v>169</v>
      </c>
      <c r="V1" s="54" t="n">
        <v>1</v>
      </c>
    </row>
    <row r="2" customFormat="false" ht="15" hidden="false" customHeight="false" outlineLevel="0" collapsed="false">
      <c r="A2" s="15" t="n">
        <v>1</v>
      </c>
      <c r="B2" s="15" t="n">
        <f aca="false">INT((A2-1)/12)+1</f>
        <v>1</v>
      </c>
      <c r="C2" s="15" t="n">
        <f aca="false">MIN(Inputs!$C$4+B2-1,99)</f>
        <v>74</v>
      </c>
      <c r="D2" s="55" t="n">
        <f aca="false">Inputs!$C$32</f>
        <v>0.1</v>
      </c>
      <c r="E2" s="15" t="n">
        <v>0</v>
      </c>
      <c r="F2" s="56" t="n">
        <v>0</v>
      </c>
      <c r="G2" s="56" t="n">
        <f aca="false">IF(AND(MOD(A2-1,12)=0,B2&lt;=Inputs!$C$7,E2=0),Inputs!$C$6,0)</f>
        <v>24000</v>
      </c>
      <c r="H2" s="56" t="n">
        <f aca="false">IF(B2=1,G2*Inputs!$C$9,0)</f>
        <v>960</v>
      </c>
      <c r="I2" s="56" t="n">
        <f aca="false">G2</f>
        <v>24000</v>
      </c>
      <c r="J2" s="56" t="n">
        <f aca="false">(F2+G2+H2)*((1+D2)^(1/12)-1)</f>
        <v>199.034545105438</v>
      </c>
      <c r="K2" s="56" t="n">
        <f aca="false">(F2+G2+H2+J2)*(Inputs!$C$14+IF(B2&lt;=10,Inputs!$C$12,Inputs!$C$13))/12</f>
        <v>52.414655302303</v>
      </c>
      <c r="L2" s="56" t="n">
        <f aca="false">IF(OR(E2=1,A2&lt;=Inputs!$C$15),0,MAX(Inputs!$C$8*I2-(F2+G2+H2+J2-K2),0))</f>
        <v>0</v>
      </c>
      <c r="M2" s="56" t="n">
        <f aca="false">L2*INDEX(Rates!$B$2:$C$101,C2+1,IF(Inputs!$C$5="Male",1,2))/1000/12*Inputs!$C$16</f>
        <v>0</v>
      </c>
      <c r="N2" s="56" t="n">
        <f aca="false">IF($V$1=1,MAX(F2+G2+H2+J2-K2-M2,0)*Inputs!$C$22/12,0)</f>
        <v>167.377465932021</v>
      </c>
      <c r="O2" s="56" t="n">
        <f aca="false">IF(AND(MOD(A2,12)=0,B2&gt;=Inputs!$C$18),MAX(F2+G2+H2+J2-K2-M2-N2,0)*Inputs!$C$17,0)</f>
        <v>0</v>
      </c>
      <c r="P2" s="56" t="n">
        <f aca="false">F2+G2+H2+J2-K2-M2-N2+O2</f>
        <v>24939.2424238711</v>
      </c>
      <c r="Q2" s="56" t="n">
        <f aca="false">IF(OR(E2=1,P2&lt;=0),0,P2)</f>
        <v>24939.2424238711</v>
      </c>
      <c r="R2" s="15" t="n">
        <f aca="false">IF(OR(E2=1,AND(P2&lt;=0,I2&gt;0)),1,0)</f>
        <v>0</v>
      </c>
      <c r="S2" s="15" t="n">
        <f aca="false">IF(L2&gt;0,1,0)</f>
        <v>0</v>
      </c>
      <c r="U2" s="36" t="s">
        <v>189</v>
      </c>
    </row>
    <row r="3" customFormat="false" ht="15" hidden="false" customHeight="false" outlineLevel="0" collapsed="false">
      <c r="A3" s="15" t="n">
        <v>2</v>
      </c>
      <c r="B3" s="15" t="n">
        <f aca="false">INT((A3-1)/12)+1</f>
        <v>1</v>
      </c>
      <c r="C3" s="15" t="n">
        <f aca="false">MIN(Inputs!$C$4+B3-1,99)</f>
        <v>74</v>
      </c>
      <c r="D3" s="55" t="n">
        <f aca="false">Inputs!$C$32</f>
        <v>0.1</v>
      </c>
      <c r="E3" s="15" t="n">
        <f aca="false">R2</f>
        <v>0</v>
      </c>
      <c r="F3" s="56" t="n">
        <f aca="false">Q2</f>
        <v>24939.2424238711</v>
      </c>
      <c r="G3" s="56" t="n">
        <f aca="false">IF(AND(MOD(A3-1,12)=0,B3&lt;=Inputs!$C$7,E3=0),Inputs!$C$6,0)</f>
        <v>0</v>
      </c>
      <c r="H3" s="56" t="n">
        <f aca="false">IF(B3=1,G3*Inputs!$C$9,0)</f>
        <v>0</v>
      </c>
      <c r="I3" s="56" t="n">
        <f aca="false">I2+G3</f>
        <v>24000</v>
      </c>
      <c r="J3" s="56" t="n">
        <f aca="false">(F3+G3+H3)*((1+D3)^(1/12)-1)</f>
        <v>198.869021278423</v>
      </c>
      <c r="K3" s="56" t="n">
        <f aca="false">(F3+G3+H3+J3)*(Inputs!$C$14+IF(B3&lt;=10,Inputs!$C$12,Inputs!$C$13))/12</f>
        <v>52.3710655107282</v>
      </c>
      <c r="L3" s="56" t="n">
        <f aca="false">IF(OR(E3=1,A3&lt;=Inputs!$C$15),0,MAX(Inputs!$C$8*I3-(F3+G3+H3+J3-K3),0))</f>
        <v>0</v>
      </c>
      <c r="M3" s="56" t="n">
        <f aca="false">L3*INDEX(Rates!$B$2:$C$101,C3+1,IF(Inputs!$C$5="Male",1,2))/1000/12*Inputs!$C$16</f>
        <v>0</v>
      </c>
      <c r="N3" s="56" t="n">
        <f aca="false">IF($V$1=1,MAX(F3+G3+H3+J3-K3-M3,0)*Inputs!$C$22/12,0)</f>
        <v>167.238269197592</v>
      </c>
      <c r="O3" s="56" t="n">
        <f aca="false">IF(AND(MOD(A3,12)=0,B3&gt;=Inputs!$C$18),MAX(F3+G3+H3+J3-K3-M3-N3,0)*Inputs!$C$17,0)</f>
        <v>0</v>
      </c>
      <c r="P3" s="56" t="n">
        <f aca="false">F3+G3+H3+J3-K3-M3-N3+O3</f>
        <v>24918.5021104412</v>
      </c>
      <c r="Q3" s="56" t="n">
        <f aca="false">IF(OR(E3=1,P3&lt;=0),0,P3)</f>
        <v>24918.5021104412</v>
      </c>
      <c r="R3" s="15" t="n">
        <f aca="false">IF(OR(E3=1,AND(P3&lt;=0,I3&gt;0)),1,0)</f>
        <v>0</v>
      </c>
      <c r="S3" s="15" t="n">
        <f aca="false">IF(L3&gt;0,1,0)</f>
        <v>0</v>
      </c>
    </row>
    <row r="4" customFormat="false" ht="15" hidden="false" customHeight="false" outlineLevel="0" collapsed="false">
      <c r="A4" s="15" t="n">
        <v>3</v>
      </c>
      <c r="B4" s="15" t="n">
        <f aca="false">INT((A4-1)/12)+1</f>
        <v>1</v>
      </c>
      <c r="C4" s="15" t="n">
        <f aca="false">MIN(Inputs!$C$4+B4-1,99)</f>
        <v>74</v>
      </c>
      <c r="D4" s="55" t="n">
        <f aca="false">Inputs!$C$32</f>
        <v>0.1</v>
      </c>
      <c r="E4" s="15" t="n">
        <f aca="false">R3</f>
        <v>0</v>
      </c>
      <c r="F4" s="56" t="n">
        <f aca="false">Q3</f>
        <v>24918.5021104412</v>
      </c>
      <c r="G4" s="56" t="n">
        <f aca="false">IF(AND(MOD(A4-1,12)=0,B4&lt;=Inputs!$C$7,E4=0),Inputs!$C$6,0)</f>
        <v>0</v>
      </c>
      <c r="H4" s="56" t="n">
        <f aca="false">IF(B4=1,G4*Inputs!$C$9,0)</f>
        <v>0</v>
      </c>
      <c r="I4" s="56" t="n">
        <f aca="false">I3+G4</f>
        <v>24000</v>
      </c>
      <c r="J4" s="56" t="n">
        <f aca="false">(F4+G4+H4)*((1+D4)^(1/12)-1)</f>
        <v>198.703635106593</v>
      </c>
      <c r="K4" s="56" t="n">
        <f aca="false">(F4+G4+H4+J4)*(Inputs!$C$14+IF(B4&lt;=10,Inputs!$C$12,Inputs!$C$13))/12</f>
        <v>52.3275119698913</v>
      </c>
      <c r="L4" s="56" t="n">
        <f aca="false">IF(OR(E4=1,A4&lt;=Inputs!$C$15),0,MAX(Inputs!$C$8*I4-(F4+G4+H4+J4-K4),0))</f>
        <v>0</v>
      </c>
      <c r="M4" s="56" t="n">
        <f aca="false">L4*INDEX(Rates!$B$2:$C$101,C4+1,IF(Inputs!$C$5="Male",1,2))/1000/12*Inputs!$C$16</f>
        <v>0</v>
      </c>
      <c r="N4" s="56" t="n">
        <f aca="false">IF($V$1=1,MAX(F4+G4+H4+J4-K4-M4,0)*Inputs!$C$22/12,0)</f>
        <v>167.099188223853</v>
      </c>
      <c r="O4" s="56" t="n">
        <f aca="false">IF(AND(MOD(A4,12)=0,B4&gt;=Inputs!$C$18),MAX(F4+G4+H4+J4-K4-M4-N4,0)*Inputs!$C$17,0)</f>
        <v>0</v>
      </c>
      <c r="P4" s="56" t="n">
        <f aca="false">F4+G4+H4+J4-K4-M4-N4+O4</f>
        <v>24897.7790453541</v>
      </c>
      <c r="Q4" s="56" t="n">
        <f aca="false">IF(OR(E4=1,P4&lt;=0),0,P4)</f>
        <v>24897.7790453541</v>
      </c>
      <c r="R4" s="15" t="n">
        <f aca="false">IF(OR(E4=1,AND(P4&lt;=0,I4&gt;0)),1,0)</f>
        <v>0</v>
      </c>
      <c r="S4" s="15" t="n">
        <f aca="false">IF(L4&gt;0,1,0)</f>
        <v>0</v>
      </c>
    </row>
    <row r="5" customFormat="false" ht="15" hidden="false" customHeight="false" outlineLevel="0" collapsed="false">
      <c r="A5" s="15" t="n">
        <v>4</v>
      </c>
      <c r="B5" s="15" t="n">
        <f aca="false">INT((A5-1)/12)+1</f>
        <v>1</v>
      </c>
      <c r="C5" s="15" t="n">
        <f aca="false">MIN(Inputs!$C$4+B5-1,99)</f>
        <v>74</v>
      </c>
      <c r="D5" s="55" t="n">
        <f aca="false">Inputs!$C$32</f>
        <v>0.1</v>
      </c>
      <c r="E5" s="15" t="n">
        <f aca="false">R4</f>
        <v>0</v>
      </c>
      <c r="F5" s="56" t="n">
        <f aca="false">Q4</f>
        <v>24897.7790453541</v>
      </c>
      <c r="G5" s="56" t="n">
        <f aca="false">IF(AND(MOD(A5-1,12)=0,B5&lt;=Inputs!$C$7,E5=0),Inputs!$C$6,0)</f>
        <v>0</v>
      </c>
      <c r="H5" s="56" t="n">
        <f aca="false">IF(B5=1,G5*Inputs!$C$9,0)</f>
        <v>0</v>
      </c>
      <c r="I5" s="56" t="n">
        <f aca="false">I4+G5</f>
        <v>24000</v>
      </c>
      <c r="J5" s="56" t="n">
        <f aca="false">(F5+G5+H5)*((1+D5)^(1/12)-1)</f>
        <v>198.538386475471</v>
      </c>
      <c r="K5" s="56" t="n">
        <f aca="false">(F5+G5+H5+J5)*(Inputs!$C$14+IF(B5&lt;=10,Inputs!$C$12,Inputs!$C$13))/12</f>
        <v>52.2839946496449</v>
      </c>
      <c r="L5" s="56" t="n">
        <f aca="false">IF(OR(E5=1,A5&lt;=Inputs!$C$15),0,MAX(Inputs!$C$8*I5-(F5+G5+H5+J5-K5),0))</f>
        <v>0</v>
      </c>
      <c r="M5" s="56" t="n">
        <f aca="false">L5*INDEX(Rates!$B$2:$C$101,C5+1,IF(Inputs!$C$5="Male",1,2))/1000/12*Inputs!$C$16</f>
        <v>0</v>
      </c>
      <c r="N5" s="56" t="n">
        <f aca="false">IF($V$1=1,MAX(F5+G5+H5+J5-K5-M5,0)*Inputs!$C$22/12,0)</f>
        <v>166.960222914533</v>
      </c>
      <c r="O5" s="56" t="n">
        <f aca="false">IF(AND(MOD(A5,12)=0,B5&gt;=Inputs!$C$18),MAX(F5+G5+H5+J5-K5-M5-N5,0)*Inputs!$C$17,0)</f>
        <v>0</v>
      </c>
      <c r="P5" s="56" t="n">
        <f aca="false">F5+G5+H5+J5-K5-M5-N5+O5</f>
        <v>24877.0732142654</v>
      </c>
      <c r="Q5" s="56" t="n">
        <f aca="false">IF(OR(E5=1,P5&lt;=0),0,P5)</f>
        <v>24877.0732142654</v>
      </c>
      <c r="R5" s="15" t="n">
        <f aca="false">IF(OR(E5=1,AND(P5&lt;=0,I5&gt;0)),1,0)</f>
        <v>0</v>
      </c>
      <c r="S5" s="15" t="n">
        <f aca="false">IF(L5&gt;0,1,0)</f>
        <v>0</v>
      </c>
    </row>
    <row r="6" customFormat="false" ht="15" hidden="false" customHeight="false" outlineLevel="0" collapsed="false">
      <c r="A6" s="15" t="n">
        <v>5</v>
      </c>
      <c r="B6" s="15" t="n">
        <f aca="false">INT((A6-1)/12)+1</f>
        <v>1</v>
      </c>
      <c r="C6" s="15" t="n">
        <f aca="false">MIN(Inputs!$C$4+B6-1,99)</f>
        <v>74</v>
      </c>
      <c r="D6" s="55" t="n">
        <f aca="false">Inputs!$C$32</f>
        <v>0.1</v>
      </c>
      <c r="E6" s="15" t="n">
        <f aca="false">R5</f>
        <v>0</v>
      </c>
      <c r="F6" s="56" t="n">
        <f aca="false">Q5</f>
        <v>24877.0732142654</v>
      </c>
      <c r="G6" s="56" t="n">
        <f aca="false">IF(AND(MOD(A6-1,12)=0,B6&lt;=Inputs!$C$7,E6=0),Inputs!$C$6,0)</f>
        <v>0</v>
      </c>
      <c r="H6" s="56" t="n">
        <f aca="false">IF(B6=1,G6*Inputs!$C$9,0)</f>
        <v>0</v>
      </c>
      <c r="I6" s="56" t="n">
        <f aca="false">I5+G6</f>
        <v>24000</v>
      </c>
      <c r="J6" s="56" t="n">
        <f aca="false">(F6+G6+H6)*((1+D6)^(1/12)-1)</f>
        <v>198.373275270672</v>
      </c>
      <c r="K6" s="56" t="n">
        <f aca="false">(F6+G6+H6+J6)*(Inputs!$C$14+IF(B6&lt;=10,Inputs!$C$12,Inputs!$C$13))/12</f>
        <v>52.2405135198667</v>
      </c>
      <c r="L6" s="56" t="n">
        <f aca="false">IF(OR(E6=1,A6&lt;=Inputs!$C$15),0,MAX(Inputs!$C$8*I6-(F6+G6+H6+J6-K6),0))</f>
        <v>0</v>
      </c>
      <c r="M6" s="56" t="n">
        <f aca="false">L6*INDEX(Rates!$B$2:$C$101,C6+1,IF(Inputs!$C$5="Male",1,2))/1000/12*Inputs!$C$16</f>
        <v>0</v>
      </c>
      <c r="N6" s="56" t="n">
        <f aca="false">IF($V$1=1,MAX(F6+G6+H6+J6-K6-M6,0)*Inputs!$C$22/12,0)</f>
        <v>166.821373173441</v>
      </c>
      <c r="O6" s="56" t="n">
        <f aca="false">IF(AND(MOD(A6,12)=0,B6&gt;=Inputs!$C$18),MAX(F6+G6+H6+J6-K6-M6-N6,0)*Inputs!$C$17,0)</f>
        <v>0</v>
      </c>
      <c r="P6" s="56" t="n">
        <f aca="false">F6+G6+H6+J6-K6-M6-N6+O6</f>
        <v>24856.3846028427</v>
      </c>
      <c r="Q6" s="56" t="n">
        <f aca="false">IF(OR(E6=1,P6&lt;=0),0,P6)</f>
        <v>24856.3846028427</v>
      </c>
      <c r="R6" s="15" t="n">
        <f aca="false">IF(OR(E6=1,AND(P6&lt;=0,I6&gt;0)),1,0)</f>
        <v>0</v>
      </c>
      <c r="S6" s="15" t="n">
        <f aca="false">IF(L6&gt;0,1,0)</f>
        <v>0</v>
      </c>
    </row>
    <row r="7" customFormat="false" ht="15" hidden="false" customHeight="false" outlineLevel="0" collapsed="false">
      <c r="A7" s="15" t="n">
        <v>6</v>
      </c>
      <c r="B7" s="15" t="n">
        <f aca="false">INT((A7-1)/12)+1</f>
        <v>1</v>
      </c>
      <c r="C7" s="15" t="n">
        <f aca="false">MIN(Inputs!$C$4+B7-1,99)</f>
        <v>74</v>
      </c>
      <c r="D7" s="55" t="n">
        <f aca="false">Inputs!$C$32</f>
        <v>0.1</v>
      </c>
      <c r="E7" s="15" t="n">
        <f aca="false">R6</f>
        <v>0</v>
      </c>
      <c r="F7" s="56" t="n">
        <f aca="false">Q6</f>
        <v>24856.3846028427</v>
      </c>
      <c r="G7" s="56" t="n">
        <f aca="false">IF(AND(MOD(A7-1,12)=0,B7&lt;=Inputs!$C$7,E7=0),Inputs!$C$6,0)</f>
        <v>0</v>
      </c>
      <c r="H7" s="56" t="n">
        <f aca="false">IF(B7=1,G7*Inputs!$C$9,0)</f>
        <v>0</v>
      </c>
      <c r="I7" s="56" t="n">
        <f aca="false">I6+G7</f>
        <v>24000</v>
      </c>
      <c r="J7" s="56" t="n">
        <f aca="false">(F7+G7+H7)*((1+D7)^(1/12)-1)</f>
        <v>198.208301377909</v>
      </c>
      <c r="K7" s="56" t="n">
        <f aca="false">(F7+G7+H7+J7)*(Inputs!$C$14+IF(B7&lt;=10,Inputs!$C$12,Inputs!$C$13))/12</f>
        <v>52.1970685504597</v>
      </c>
      <c r="L7" s="56" t="n">
        <f aca="false">IF(OR(E7=1,A7&lt;=Inputs!$C$15),0,MAX(Inputs!$C$8*I7-(F7+G7+H7+J7-K7),0))</f>
        <v>0</v>
      </c>
      <c r="M7" s="56" t="n">
        <f aca="false">L7*INDEX(Rates!$B$2:$C$101,C7+1,IF(Inputs!$C$5="Male",1,2))/1000/12*Inputs!$C$16</f>
        <v>0</v>
      </c>
      <c r="N7" s="56" t="n">
        <f aca="false">IF($V$1=1,MAX(F7+G7+H7+J7-K7-M7,0)*Inputs!$C$22/12,0)</f>
        <v>166.682638904468</v>
      </c>
      <c r="O7" s="56" t="n">
        <f aca="false">IF(AND(MOD(A7,12)=0,B7&gt;=Inputs!$C$18),MAX(F7+G7+H7+J7-K7-M7-N7,0)*Inputs!$C$17,0)</f>
        <v>0</v>
      </c>
      <c r="P7" s="56" t="n">
        <f aca="false">F7+G7+H7+J7-K7-M7-N7+O7</f>
        <v>24835.7131967657</v>
      </c>
      <c r="Q7" s="56" t="n">
        <f aca="false">IF(OR(E7=1,P7&lt;=0),0,P7)</f>
        <v>24835.7131967657</v>
      </c>
      <c r="R7" s="15" t="n">
        <f aca="false">IF(OR(E7=1,AND(P7&lt;=0,I7&gt;0)),1,0)</f>
        <v>0</v>
      </c>
      <c r="S7" s="15" t="n">
        <f aca="false">IF(L7&gt;0,1,0)</f>
        <v>0</v>
      </c>
    </row>
    <row r="8" customFormat="false" ht="15" hidden="false" customHeight="false" outlineLevel="0" collapsed="false">
      <c r="A8" s="15" t="n">
        <v>7</v>
      </c>
      <c r="B8" s="15" t="n">
        <f aca="false">INT((A8-1)/12)+1</f>
        <v>1</v>
      </c>
      <c r="C8" s="15" t="n">
        <f aca="false">MIN(Inputs!$C$4+B8-1,99)</f>
        <v>74</v>
      </c>
      <c r="D8" s="55" t="n">
        <f aca="false">Inputs!$C$32</f>
        <v>0.1</v>
      </c>
      <c r="E8" s="15" t="n">
        <f aca="false">R7</f>
        <v>0</v>
      </c>
      <c r="F8" s="56" t="n">
        <f aca="false">Q7</f>
        <v>24835.7131967657</v>
      </c>
      <c r="G8" s="56" t="n">
        <f aca="false">IF(AND(MOD(A8-1,12)=0,B8&lt;=Inputs!$C$7,E8=0),Inputs!$C$6,0)</f>
        <v>0</v>
      </c>
      <c r="H8" s="56" t="n">
        <f aca="false">IF(B8=1,G8*Inputs!$C$9,0)</f>
        <v>0</v>
      </c>
      <c r="I8" s="56" t="n">
        <f aca="false">I7+G8</f>
        <v>24000</v>
      </c>
      <c r="J8" s="56" t="n">
        <f aca="false">(F8+G8+H8)*((1+D8)^(1/12)-1)</f>
        <v>198.043464682988</v>
      </c>
      <c r="K8" s="56" t="n">
        <f aca="false">(F8+G8+H8+J8)*(Inputs!$C$14+IF(B8&lt;=10,Inputs!$C$12,Inputs!$C$13))/12</f>
        <v>52.1536597113515</v>
      </c>
      <c r="L8" s="56" t="n">
        <f aca="false">IF(OR(E8=1,A8&lt;=Inputs!$C$15),0,MAX(Inputs!$C$8*I8-(F8+G8+H8+J8-K8),0))</f>
        <v>0</v>
      </c>
      <c r="M8" s="56" t="n">
        <f aca="false">L8*INDEX(Rates!$B$2:$C$101,C8+1,IF(Inputs!$C$5="Male",1,2))/1000/12*Inputs!$C$16</f>
        <v>0</v>
      </c>
      <c r="N8" s="56" t="n">
        <f aca="false">IF($V$1=1,MAX(F8+G8+H8+J8-K8-M8,0)*Inputs!$C$22/12,0)</f>
        <v>166.544020011582</v>
      </c>
      <c r="O8" s="56" t="n">
        <f aca="false">IF(AND(MOD(A8,12)=0,B8&gt;=Inputs!$C$18),MAX(F8+G8+H8+J8-K8-M8-N8,0)*Inputs!$C$17,0)</f>
        <v>0</v>
      </c>
      <c r="P8" s="56" t="n">
        <f aca="false">F8+G8+H8+J8-K8-M8-N8+O8</f>
        <v>24815.0589817258</v>
      </c>
      <c r="Q8" s="56" t="n">
        <f aca="false">IF(OR(E8=1,P8&lt;=0),0,P8)</f>
        <v>24815.0589817258</v>
      </c>
      <c r="R8" s="15" t="n">
        <f aca="false">IF(OR(E8=1,AND(P8&lt;=0,I8&gt;0)),1,0)</f>
        <v>0</v>
      </c>
      <c r="S8" s="15" t="n">
        <f aca="false">IF(L8&gt;0,1,0)</f>
        <v>0</v>
      </c>
    </row>
    <row r="9" customFormat="false" ht="15" hidden="false" customHeight="false" outlineLevel="0" collapsed="false">
      <c r="A9" s="15" t="n">
        <v>8</v>
      </c>
      <c r="B9" s="15" t="n">
        <f aca="false">INT((A9-1)/12)+1</f>
        <v>1</v>
      </c>
      <c r="C9" s="15" t="n">
        <f aca="false">MIN(Inputs!$C$4+B9-1,99)</f>
        <v>74</v>
      </c>
      <c r="D9" s="55" t="n">
        <f aca="false">Inputs!$C$32</f>
        <v>0.1</v>
      </c>
      <c r="E9" s="15" t="n">
        <f aca="false">R8</f>
        <v>0</v>
      </c>
      <c r="F9" s="56" t="n">
        <f aca="false">Q8</f>
        <v>24815.0589817258</v>
      </c>
      <c r="G9" s="56" t="n">
        <f aca="false">IF(AND(MOD(A9-1,12)=0,B9&lt;=Inputs!$C$7,E9=0),Inputs!$C$6,0)</f>
        <v>0</v>
      </c>
      <c r="H9" s="56" t="n">
        <f aca="false">IF(B9=1,G9*Inputs!$C$9,0)</f>
        <v>0</v>
      </c>
      <c r="I9" s="56" t="n">
        <f aca="false">I8+G9</f>
        <v>24000</v>
      </c>
      <c r="J9" s="56" t="n">
        <f aca="false">(F9+G9+H9)*((1+D9)^(1/12)-1)</f>
        <v>197.878765071811</v>
      </c>
      <c r="K9" s="56" t="n">
        <f aca="false">(F9+G9+H9+J9)*(Inputs!$C$14+IF(B9&lt;=10,Inputs!$C$12,Inputs!$C$13))/12</f>
        <v>52.110286972495</v>
      </c>
      <c r="L9" s="56" t="n">
        <f aca="false">IF(OR(E9=1,A9&lt;=Inputs!$C$15),0,MAX(Inputs!$C$8*I9-(F9+G9+H9+J9-K9),0))</f>
        <v>0</v>
      </c>
      <c r="M9" s="56" t="n">
        <f aca="false">L9*INDEX(Rates!$B$2:$C$101,C9+1,IF(Inputs!$C$5="Male",1,2))/1000/12*Inputs!$C$16</f>
        <v>0</v>
      </c>
      <c r="N9" s="56" t="n">
        <f aca="false">IF($V$1=1,MAX(F9+G9+H9+J9-K9-M9,0)*Inputs!$C$22/12,0)</f>
        <v>166.405516398834</v>
      </c>
      <c r="O9" s="56" t="n">
        <f aca="false">IF(AND(MOD(A9,12)=0,B9&gt;=Inputs!$C$18),MAX(F9+G9+H9+J9-K9-M9-N9,0)*Inputs!$C$17,0)</f>
        <v>0</v>
      </c>
      <c r="P9" s="56" t="n">
        <f aca="false">F9+G9+H9+J9-K9-M9-N9+O9</f>
        <v>24794.4219434262</v>
      </c>
      <c r="Q9" s="56" t="n">
        <f aca="false">IF(OR(E9=1,P9&lt;=0),0,P9)</f>
        <v>24794.4219434262</v>
      </c>
      <c r="R9" s="15" t="n">
        <f aca="false">IF(OR(E9=1,AND(P9&lt;=0,I9&gt;0)),1,0)</f>
        <v>0</v>
      </c>
      <c r="S9" s="15" t="n">
        <f aca="false">IF(L9&gt;0,1,0)</f>
        <v>0</v>
      </c>
    </row>
    <row r="10" customFormat="false" ht="15" hidden="false" customHeight="false" outlineLevel="0" collapsed="false">
      <c r="A10" s="15" t="n">
        <v>9</v>
      </c>
      <c r="B10" s="15" t="n">
        <f aca="false">INT((A10-1)/12)+1</f>
        <v>1</v>
      </c>
      <c r="C10" s="15" t="n">
        <f aca="false">MIN(Inputs!$C$4+B10-1,99)</f>
        <v>74</v>
      </c>
      <c r="D10" s="55" t="n">
        <f aca="false">Inputs!$C$32</f>
        <v>0.1</v>
      </c>
      <c r="E10" s="15" t="n">
        <f aca="false">R9</f>
        <v>0</v>
      </c>
      <c r="F10" s="56" t="n">
        <f aca="false">Q9</f>
        <v>24794.4219434262</v>
      </c>
      <c r="G10" s="56" t="n">
        <f aca="false">IF(AND(MOD(A10-1,12)=0,B10&lt;=Inputs!$C$7,E10=0),Inputs!$C$6,0)</f>
        <v>0</v>
      </c>
      <c r="H10" s="56" t="n">
        <f aca="false">IF(B10=1,G10*Inputs!$C$9,0)</f>
        <v>0</v>
      </c>
      <c r="I10" s="56" t="n">
        <f aca="false">I9+G10</f>
        <v>24000</v>
      </c>
      <c r="J10" s="56" t="n">
        <f aca="false">(F10+G10+H10)*((1+D10)^(1/12)-1)</f>
        <v>197.714202430374</v>
      </c>
      <c r="K10" s="56" t="n">
        <f aca="false">(F10+G10+H10+J10)*(Inputs!$C$14+IF(B10&lt;=10,Inputs!$C$12,Inputs!$C$13))/12</f>
        <v>52.066950303868</v>
      </c>
      <c r="L10" s="56" t="n">
        <f aca="false">IF(OR(E10=1,A10&lt;=Inputs!$C$15),0,MAX(Inputs!$C$8*I10-(F10+G10+H10+J10-K10),0))</f>
        <v>0</v>
      </c>
      <c r="M10" s="56" t="n">
        <f aca="false">L10*INDEX(Rates!$B$2:$C$101,C10+1,IF(Inputs!$C$5="Male",1,2))/1000/12*Inputs!$C$16</f>
        <v>0</v>
      </c>
      <c r="N10" s="56" t="n">
        <f aca="false">IF($V$1=1,MAX(F10+G10+H10+J10-K10-M10,0)*Inputs!$C$22/12,0)</f>
        <v>166.267127970352</v>
      </c>
      <c r="O10" s="56" t="n">
        <f aca="false">IF(AND(MOD(A10,12)=0,B10&gt;=Inputs!$C$18),MAX(F10+G10+H10+J10-K10-M10-N10,0)*Inputs!$C$17,0)</f>
        <v>0</v>
      </c>
      <c r="P10" s="56" t="n">
        <f aca="false">F10+G10+H10+J10-K10-M10-N10+O10</f>
        <v>24773.8020675824</v>
      </c>
      <c r="Q10" s="56" t="n">
        <f aca="false">IF(OR(E10=1,P10&lt;=0),0,P10)</f>
        <v>24773.8020675824</v>
      </c>
      <c r="R10" s="15" t="n">
        <f aca="false">IF(OR(E10=1,AND(P10&lt;=0,I10&gt;0)),1,0)</f>
        <v>0</v>
      </c>
      <c r="S10" s="15" t="n">
        <f aca="false">IF(L10&gt;0,1,0)</f>
        <v>0</v>
      </c>
    </row>
    <row r="11" customFormat="false" ht="15" hidden="false" customHeight="false" outlineLevel="0" collapsed="false">
      <c r="A11" s="15" t="n">
        <v>10</v>
      </c>
      <c r="B11" s="15" t="n">
        <f aca="false">INT((A11-1)/12)+1</f>
        <v>1</v>
      </c>
      <c r="C11" s="15" t="n">
        <f aca="false">MIN(Inputs!$C$4+B11-1,99)</f>
        <v>74</v>
      </c>
      <c r="D11" s="55" t="n">
        <f aca="false">Inputs!$C$32</f>
        <v>0.1</v>
      </c>
      <c r="E11" s="15" t="n">
        <f aca="false">R10</f>
        <v>0</v>
      </c>
      <c r="F11" s="56" t="n">
        <f aca="false">Q10</f>
        <v>24773.8020675824</v>
      </c>
      <c r="G11" s="56" t="n">
        <f aca="false">IF(AND(MOD(A11-1,12)=0,B11&lt;=Inputs!$C$7,E11=0),Inputs!$C$6,0)</f>
        <v>0</v>
      </c>
      <c r="H11" s="56" t="n">
        <f aca="false">IF(B11=1,G11*Inputs!$C$9,0)</f>
        <v>0</v>
      </c>
      <c r="I11" s="56" t="n">
        <f aca="false">I10+G11</f>
        <v>24000</v>
      </c>
      <c r="J11" s="56" t="n">
        <f aca="false">(F11+G11+H11)*((1+D11)^(1/12)-1)</f>
        <v>197.549776644768</v>
      </c>
      <c r="K11" s="56" t="n">
        <f aca="false">(F11+G11+H11+J11)*(Inputs!$C$14+IF(B11&lt;=10,Inputs!$C$12,Inputs!$C$13))/12</f>
        <v>52.0236496754733</v>
      </c>
      <c r="L11" s="56" t="n">
        <f aca="false">IF(OR(E11=1,A11&lt;=Inputs!$C$15),0,MAX(Inputs!$C$8*I11-(F11+G11+H11+J11-K11),0))</f>
        <v>0</v>
      </c>
      <c r="M11" s="56" t="n">
        <f aca="false">L11*INDEX(Rates!$B$2:$C$101,C11+1,IF(Inputs!$C$5="Male",1,2))/1000/12*Inputs!$C$16</f>
        <v>0</v>
      </c>
      <c r="N11" s="56" t="n">
        <f aca="false">IF($V$1=1,MAX(F11+G11+H11+J11-K11-M11,0)*Inputs!$C$22/12,0)</f>
        <v>166.128854630345</v>
      </c>
      <c r="O11" s="56" t="n">
        <f aca="false">IF(AND(MOD(A11,12)=0,B11&gt;=Inputs!$C$18),MAX(F11+G11+H11+J11-K11-M11-N11,0)*Inputs!$C$17,0)</f>
        <v>0</v>
      </c>
      <c r="P11" s="56" t="n">
        <f aca="false">F11+G11+H11+J11-K11-M11-N11+O11</f>
        <v>24753.1993399214</v>
      </c>
      <c r="Q11" s="56" t="n">
        <f aca="false">IF(OR(E11=1,P11&lt;=0),0,P11)</f>
        <v>24753.1993399214</v>
      </c>
      <c r="R11" s="15" t="n">
        <f aca="false">IF(OR(E11=1,AND(P11&lt;=0,I11&gt;0)),1,0)</f>
        <v>0</v>
      </c>
      <c r="S11" s="15" t="n">
        <f aca="false">IF(L11&gt;0,1,0)</f>
        <v>0</v>
      </c>
    </row>
    <row r="12" customFormat="false" ht="15" hidden="false" customHeight="false" outlineLevel="0" collapsed="false">
      <c r="A12" s="15" t="n">
        <v>11</v>
      </c>
      <c r="B12" s="15" t="n">
        <f aca="false">INT((A12-1)/12)+1</f>
        <v>1</v>
      </c>
      <c r="C12" s="15" t="n">
        <f aca="false">MIN(Inputs!$C$4+B12-1,99)</f>
        <v>74</v>
      </c>
      <c r="D12" s="55" t="n">
        <f aca="false">Inputs!$C$32</f>
        <v>0.1</v>
      </c>
      <c r="E12" s="15" t="n">
        <f aca="false">R11</f>
        <v>0</v>
      </c>
      <c r="F12" s="56" t="n">
        <f aca="false">Q11</f>
        <v>24753.1993399214</v>
      </c>
      <c r="G12" s="56" t="n">
        <f aca="false">IF(AND(MOD(A12-1,12)=0,B12&lt;=Inputs!$C$7,E12=0),Inputs!$C$6,0)</f>
        <v>0</v>
      </c>
      <c r="H12" s="56" t="n">
        <f aca="false">IF(B12=1,G12*Inputs!$C$9,0)</f>
        <v>0</v>
      </c>
      <c r="I12" s="56" t="n">
        <f aca="false">I11+G12</f>
        <v>24000</v>
      </c>
      <c r="J12" s="56" t="n">
        <f aca="false">(F12+G12+H12)*((1+D12)^(1/12)-1)</f>
        <v>197.385487601181</v>
      </c>
      <c r="K12" s="56" t="n">
        <f aca="false">(F12+G12+H12+J12)*(Inputs!$C$14+IF(B12&lt;=10,Inputs!$C$12,Inputs!$C$13))/12</f>
        <v>51.9803850573386</v>
      </c>
      <c r="L12" s="56" t="n">
        <f aca="false">IF(OR(E12=1,A12&lt;=Inputs!$C$15),0,MAX(Inputs!$C$8*I12-(F12+G12+H12+J12-K12),0))</f>
        <v>0</v>
      </c>
      <c r="M12" s="56" t="n">
        <f aca="false">L12*INDEX(Rates!$B$2:$C$101,C12+1,IF(Inputs!$C$5="Male",1,2))/1000/12*Inputs!$C$16</f>
        <v>0</v>
      </c>
      <c r="N12" s="56" t="n">
        <f aca="false">IF($V$1=1,MAX(F12+G12+H12+J12-K12-M12,0)*Inputs!$C$22/12,0)</f>
        <v>165.990696283101</v>
      </c>
      <c r="O12" s="56" t="n">
        <f aca="false">IF(AND(MOD(A12,12)=0,B12&gt;=Inputs!$C$18),MAX(F12+G12+H12+J12-K12-M12-N12,0)*Inputs!$C$17,0)</f>
        <v>0</v>
      </c>
      <c r="P12" s="56" t="n">
        <f aca="false">F12+G12+H12+J12-K12-M12-N12+O12</f>
        <v>24732.6137461821</v>
      </c>
      <c r="Q12" s="56" t="n">
        <f aca="false">IF(OR(E12=1,P12&lt;=0),0,P12)</f>
        <v>24732.6137461821</v>
      </c>
      <c r="R12" s="15" t="n">
        <f aca="false">IF(OR(E12=1,AND(P12&lt;=0,I12&gt;0)),1,0)</f>
        <v>0</v>
      </c>
      <c r="S12" s="15" t="n">
        <f aca="false">IF(L12&gt;0,1,0)</f>
        <v>0</v>
      </c>
    </row>
    <row r="13" customFormat="false" ht="15" hidden="false" customHeight="false" outlineLevel="0" collapsed="false">
      <c r="A13" s="15" t="n">
        <v>12</v>
      </c>
      <c r="B13" s="15" t="n">
        <f aca="false">INT((A13-1)/12)+1</f>
        <v>1</v>
      </c>
      <c r="C13" s="15" t="n">
        <f aca="false">MIN(Inputs!$C$4+B13-1,99)</f>
        <v>74</v>
      </c>
      <c r="D13" s="55" t="n">
        <f aca="false">Inputs!$C$32</f>
        <v>0.1</v>
      </c>
      <c r="E13" s="15" t="n">
        <f aca="false">R12</f>
        <v>0</v>
      </c>
      <c r="F13" s="56" t="n">
        <f aca="false">Q12</f>
        <v>24732.6137461821</v>
      </c>
      <c r="G13" s="56" t="n">
        <f aca="false">IF(AND(MOD(A13-1,12)=0,B13&lt;=Inputs!$C$7,E13=0),Inputs!$C$6,0)</f>
        <v>0</v>
      </c>
      <c r="H13" s="56" t="n">
        <f aca="false">IF(B13=1,G13*Inputs!$C$9,0)</f>
        <v>0</v>
      </c>
      <c r="I13" s="56" t="n">
        <f aca="false">I12+G13</f>
        <v>24000</v>
      </c>
      <c r="J13" s="56" t="n">
        <f aca="false">(F13+G13+H13)*((1+D13)^(1/12)-1)</f>
        <v>197.221335185892</v>
      </c>
      <c r="K13" s="56" t="n">
        <f aca="false">(F13+G13+H13+J13)*(Inputs!$C$14+IF(B13&lt;=10,Inputs!$C$12,Inputs!$C$13))/12</f>
        <v>51.9371564195166</v>
      </c>
      <c r="L13" s="56" t="n">
        <f aca="false">IF(OR(E13=1,A13&lt;=Inputs!$C$15),0,MAX(Inputs!$C$8*I13-(F13+G13+H13+J13-K13),0))</f>
        <v>0</v>
      </c>
      <c r="M13" s="56" t="n">
        <f aca="false">L13*INDEX(Rates!$B$2:$C$101,C13+1,IF(Inputs!$C$5="Male",1,2))/1000/12*Inputs!$C$16</f>
        <v>0</v>
      </c>
      <c r="N13" s="56" t="n">
        <f aca="false">IF($V$1=1,MAX(F13+G13+H13+J13-K13-M13,0)*Inputs!$C$22/12,0)</f>
        <v>165.85265283299</v>
      </c>
      <c r="O13" s="56" t="n">
        <f aca="false">IF(AND(MOD(A13,12)=0,B13&gt;=Inputs!$C$18),MAX(F13+G13+H13+J13-K13-M13-N13,0)*Inputs!$C$17,0)</f>
        <v>0</v>
      </c>
      <c r="P13" s="56" t="n">
        <f aca="false">F13+G13+H13+J13-K13-M13-N13+O13</f>
        <v>24712.0452721155</v>
      </c>
      <c r="Q13" s="56" t="n">
        <f aca="false">IF(OR(E13=1,P13&lt;=0),0,P13)</f>
        <v>24712.0452721155</v>
      </c>
      <c r="R13" s="15" t="n">
        <f aca="false">IF(OR(E13=1,AND(P13&lt;=0,I13&gt;0)),1,0)</f>
        <v>0</v>
      </c>
      <c r="S13" s="15" t="n">
        <f aca="false">IF(L13&gt;0,1,0)</f>
        <v>0</v>
      </c>
    </row>
    <row r="14" customFormat="false" ht="15" hidden="false" customHeight="false" outlineLevel="0" collapsed="false">
      <c r="A14" s="15" t="n">
        <v>13</v>
      </c>
      <c r="B14" s="15" t="n">
        <f aca="false">INT((A14-1)/12)+1</f>
        <v>2</v>
      </c>
      <c r="C14" s="15" t="n">
        <f aca="false">MIN(Inputs!$C$4+B14-1,99)</f>
        <v>75</v>
      </c>
      <c r="D14" s="55" t="n">
        <f aca="false">Inputs!$C$32</f>
        <v>0.1</v>
      </c>
      <c r="E14" s="15" t="n">
        <f aca="false">R13</f>
        <v>0</v>
      </c>
      <c r="F14" s="56" t="n">
        <f aca="false">Q13</f>
        <v>24712.0452721155</v>
      </c>
      <c r="G14" s="56" t="n">
        <f aca="false">IF(AND(MOD(A14-1,12)=0,B14&lt;=Inputs!$C$7,E14=0),Inputs!$C$6,0)</f>
        <v>24000</v>
      </c>
      <c r="H14" s="56" t="n">
        <f aca="false">IF(B14=1,G14*Inputs!$C$9,0)</f>
        <v>0</v>
      </c>
      <c r="I14" s="56" t="n">
        <f aca="false">I13+G14</f>
        <v>48000</v>
      </c>
      <c r="J14" s="56" t="n">
        <f aca="false">(F14+G14+H14)*((1+D14)^(1/12)-1)</f>
        <v>388.436689578967</v>
      </c>
      <c r="K14" s="56" t="n">
        <f aca="false">(F14+G14+H14+J14)*(Inputs!$C$14+IF(B14&lt;=10,Inputs!$C$12,Inputs!$C$13))/12</f>
        <v>102.29267075353</v>
      </c>
      <c r="L14" s="56" t="n">
        <f aca="false">IF(OR(E14=1,A14&lt;=Inputs!$C$15),0,MAX(Inputs!$C$8*I14-(F14+G14+H14+J14-K14),0))</f>
        <v>0</v>
      </c>
      <c r="M14" s="56" t="n">
        <f aca="false">L14*INDEX(Rates!$B$2:$C$101,C14+1,IF(Inputs!$C$5="Male",1,2))/1000/12*Inputs!$C$16</f>
        <v>0</v>
      </c>
      <c r="N14" s="56" t="n">
        <f aca="false">IF($V$1=1,MAX(F14+G14+H14+J14-K14-M14,0)*Inputs!$C$22/12,0)</f>
        <v>326.654595272939</v>
      </c>
      <c r="O14" s="56" t="n">
        <f aca="false">IF(AND(MOD(A14,12)=0,B14&gt;=Inputs!$C$18),MAX(F14+G14+H14+J14-K14-M14-N14,0)*Inputs!$C$17,0)</f>
        <v>0</v>
      </c>
      <c r="P14" s="56" t="n">
        <f aca="false">F14+G14+H14+J14-K14-M14-N14+O14</f>
        <v>48671.534695668</v>
      </c>
      <c r="Q14" s="56" t="n">
        <f aca="false">IF(OR(E14=1,P14&lt;=0),0,P14)</f>
        <v>48671.534695668</v>
      </c>
      <c r="R14" s="15" t="n">
        <f aca="false">IF(OR(E14=1,AND(P14&lt;=0,I14&gt;0)),1,0)</f>
        <v>0</v>
      </c>
      <c r="S14" s="15" t="n">
        <f aca="false">IF(L14&gt;0,1,0)</f>
        <v>0</v>
      </c>
    </row>
    <row r="15" customFormat="false" ht="15" hidden="false" customHeight="false" outlineLevel="0" collapsed="false">
      <c r="A15" s="15" t="n">
        <v>14</v>
      </c>
      <c r="B15" s="15" t="n">
        <f aca="false">INT((A15-1)/12)+1</f>
        <v>2</v>
      </c>
      <c r="C15" s="15" t="n">
        <f aca="false">MIN(Inputs!$C$4+B15-1,99)</f>
        <v>75</v>
      </c>
      <c r="D15" s="55" t="n">
        <f aca="false">Inputs!$C$32</f>
        <v>0.1</v>
      </c>
      <c r="E15" s="15" t="n">
        <f aca="false">R14</f>
        <v>0</v>
      </c>
      <c r="F15" s="56" t="n">
        <f aca="false">Q14</f>
        <v>48671.534695668</v>
      </c>
      <c r="G15" s="56" t="n">
        <f aca="false">IF(AND(MOD(A15-1,12)=0,B15&lt;=Inputs!$C$7,E15=0),Inputs!$C$6,0)</f>
        <v>0</v>
      </c>
      <c r="H15" s="56" t="n">
        <f aca="false">IF(B15=1,G15*Inputs!$C$9,0)</f>
        <v>0</v>
      </c>
      <c r="I15" s="56" t="n">
        <f aca="false">I14+G15</f>
        <v>48000</v>
      </c>
      <c r="J15" s="56" t="n">
        <f aca="false">(F15+G15+H15)*((1+D15)^(1/12)-1)</f>
        <v>388.113652553518</v>
      </c>
      <c r="K15" s="56" t="n">
        <f aca="false">(F15+G15+H15+J15)*(Inputs!$C$14+IF(B15&lt;=10,Inputs!$C$12,Inputs!$C$13))/12</f>
        <v>102.207600725461</v>
      </c>
      <c r="L15" s="56" t="n">
        <f aca="false">IF(OR(E15=1,A15&lt;=Inputs!$C$15),0,MAX(Inputs!$C$8*I15-(F15+G15+H15+J15-K15),0))</f>
        <v>0</v>
      </c>
      <c r="M15" s="56" t="n">
        <f aca="false">L15*INDEX(Rates!$B$2:$C$101,C15+1,IF(Inputs!$C$5="Male",1,2))/1000/12*Inputs!$C$16</f>
        <v>0</v>
      </c>
      <c r="N15" s="56" t="n">
        <f aca="false">IF($V$1=1,MAX(F15+G15+H15+J15-K15-M15,0)*Inputs!$C$22/12,0)</f>
        <v>326.38293831664</v>
      </c>
      <c r="O15" s="56" t="n">
        <f aca="false">IF(AND(MOD(A15,12)=0,B15&gt;=Inputs!$C$18),MAX(F15+G15+H15+J15-K15-M15-N15,0)*Inputs!$C$17,0)</f>
        <v>0</v>
      </c>
      <c r="P15" s="56" t="n">
        <f aca="false">F15+G15+H15+J15-K15-M15-N15+O15</f>
        <v>48631.0578091794</v>
      </c>
      <c r="Q15" s="56" t="n">
        <f aca="false">IF(OR(E15=1,P15&lt;=0),0,P15)</f>
        <v>48631.0578091794</v>
      </c>
      <c r="R15" s="15" t="n">
        <f aca="false">IF(OR(E15=1,AND(P15&lt;=0,I15&gt;0)),1,0)</f>
        <v>0</v>
      </c>
      <c r="S15" s="15" t="n">
        <f aca="false">IF(L15&gt;0,1,0)</f>
        <v>0</v>
      </c>
    </row>
    <row r="16" customFormat="false" ht="15" hidden="false" customHeight="false" outlineLevel="0" collapsed="false">
      <c r="A16" s="15" t="n">
        <v>15</v>
      </c>
      <c r="B16" s="15" t="n">
        <f aca="false">INT((A16-1)/12)+1</f>
        <v>2</v>
      </c>
      <c r="C16" s="15" t="n">
        <f aca="false">MIN(Inputs!$C$4+B16-1,99)</f>
        <v>75</v>
      </c>
      <c r="D16" s="55" t="n">
        <f aca="false">Inputs!$C$32</f>
        <v>0.1</v>
      </c>
      <c r="E16" s="15" t="n">
        <f aca="false">R15</f>
        <v>0</v>
      </c>
      <c r="F16" s="56" t="n">
        <f aca="false">Q15</f>
        <v>48631.0578091794</v>
      </c>
      <c r="G16" s="56" t="n">
        <f aca="false">IF(AND(MOD(A16-1,12)=0,B16&lt;=Inputs!$C$7,E16=0),Inputs!$C$6,0)</f>
        <v>0</v>
      </c>
      <c r="H16" s="56" t="n">
        <f aca="false">IF(B16=1,G16*Inputs!$C$9,0)</f>
        <v>0</v>
      </c>
      <c r="I16" s="56" t="n">
        <f aca="false">I15+G16</f>
        <v>48000</v>
      </c>
      <c r="J16" s="56" t="n">
        <f aca="false">(F16+G16+H16)*((1+D16)^(1/12)-1)</f>
        <v>387.790884176534</v>
      </c>
      <c r="K16" s="56" t="n">
        <f aca="false">(F16+G16+H16+J16)*(Inputs!$C$14+IF(B16&lt;=10,Inputs!$C$12,Inputs!$C$13))/12</f>
        <v>102.122601444492</v>
      </c>
      <c r="L16" s="56" t="n">
        <f aca="false">IF(OR(E16=1,A16&lt;=Inputs!$C$15),0,MAX(Inputs!$C$8*I16-(F16+G16+H16+J16-K16),0))</f>
        <v>0</v>
      </c>
      <c r="M16" s="56" t="n">
        <f aca="false">L16*INDEX(Rates!$B$2:$C$101,C16+1,IF(Inputs!$C$5="Male",1,2))/1000/12*Inputs!$C$16</f>
        <v>0</v>
      </c>
      <c r="N16" s="56" t="n">
        <f aca="false">IF($V$1=1,MAX(F16+G16+H16+J16-K16-M16,0)*Inputs!$C$22/12,0)</f>
        <v>326.11150727941</v>
      </c>
      <c r="O16" s="56" t="n">
        <f aca="false">IF(AND(MOD(A16,12)=0,B16&gt;=Inputs!$C$18),MAX(F16+G16+H16+J16-K16-M16-N16,0)*Inputs!$C$17,0)</f>
        <v>0</v>
      </c>
      <c r="P16" s="56" t="n">
        <f aca="false">F16+G16+H16+J16-K16-M16-N16+O16</f>
        <v>48590.614584632</v>
      </c>
      <c r="Q16" s="56" t="n">
        <f aca="false">IF(OR(E16=1,P16&lt;=0),0,P16)</f>
        <v>48590.614584632</v>
      </c>
      <c r="R16" s="15" t="n">
        <f aca="false">IF(OR(E16=1,AND(P16&lt;=0,I16&gt;0)),1,0)</f>
        <v>0</v>
      </c>
      <c r="S16" s="15" t="n">
        <f aca="false">IF(L16&gt;0,1,0)</f>
        <v>0</v>
      </c>
    </row>
    <row r="17" customFormat="false" ht="15" hidden="false" customHeight="false" outlineLevel="0" collapsed="false">
      <c r="A17" s="15" t="n">
        <v>16</v>
      </c>
      <c r="B17" s="15" t="n">
        <f aca="false">INT((A17-1)/12)+1</f>
        <v>2</v>
      </c>
      <c r="C17" s="15" t="n">
        <f aca="false">MIN(Inputs!$C$4+B17-1,99)</f>
        <v>75</v>
      </c>
      <c r="D17" s="55" t="n">
        <f aca="false">Inputs!$C$32</f>
        <v>0.1</v>
      </c>
      <c r="E17" s="15" t="n">
        <f aca="false">R16</f>
        <v>0</v>
      </c>
      <c r="F17" s="56" t="n">
        <f aca="false">Q16</f>
        <v>48590.614584632</v>
      </c>
      <c r="G17" s="56" t="n">
        <f aca="false">IF(AND(MOD(A17-1,12)=0,B17&lt;=Inputs!$C$7,E17=0),Inputs!$C$6,0)</f>
        <v>0</v>
      </c>
      <c r="H17" s="56" t="n">
        <f aca="false">IF(B17=1,G17*Inputs!$C$9,0)</f>
        <v>0</v>
      </c>
      <c r="I17" s="56" t="n">
        <f aca="false">I16+G17</f>
        <v>48000</v>
      </c>
      <c r="J17" s="56" t="n">
        <f aca="false">(F17+G17+H17)*((1+D17)^(1/12)-1)</f>
        <v>387.468384224595</v>
      </c>
      <c r="K17" s="56" t="n">
        <f aca="false">(F17+G17+H17+J17)*(Inputs!$C$14+IF(B17&lt;=10,Inputs!$C$12,Inputs!$C$13))/12</f>
        <v>102.037672851785</v>
      </c>
      <c r="L17" s="56" t="n">
        <f aca="false">IF(OR(E17=1,A17&lt;=Inputs!$C$15),0,MAX(Inputs!$C$8*I17-(F17+G17+H17+J17-K17),0))</f>
        <v>0</v>
      </c>
      <c r="M17" s="56" t="n">
        <f aca="false">L17*INDEX(Rates!$B$2:$C$101,C17+1,IF(Inputs!$C$5="Male",1,2))/1000/12*Inputs!$C$16</f>
        <v>0</v>
      </c>
      <c r="N17" s="56" t="n">
        <f aca="false">IF($V$1=1,MAX(F17+G17+H17+J17-K17-M17,0)*Inputs!$C$22/12,0)</f>
        <v>325.840301973365</v>
      </c>
      <c r="O17" s="56" t="n">
        <f aca="false">IF(AND(MOD(A17,12)=0,B17&gt;=Inputs!$C$18),MAX(F17+G17+H17+J17-K17-M17-N17,0)*Inputs!$C$17,0)</f>
        <v>0</v>
      </c>
      <c r="P17" s="56" t="n">
        <f aca="false">F17+G17+H17+J17-K17-M17-N17+O17</f>
        <v>48550.2049940315</v>
      </c>
      <c r="Q17" s="56" t="n">
        <f aca="false">IF(OR(E17=1,P17&lt;=0),0,P17)</f>
        <v>48550.2049940315</v>
      </c>
      <c r="R17" s="15" t="n">
        <f aca="false">IF(OR(E17=1,AND(P17&lt;=0,I17&gt;0)),1,0)</f>
        <v>0</v>
      </c>
      <c r="S17" s="15" t="n">
        <f aca="false">IF(L17&gt;0,1,0)</f>
        <v>0</v>
      </c>
    </row>
    <row r="18" customFormat="false" ht="15" hidden="false" customHeight="false" outlineLevel="0" collapsed="false">
      <c r="A18" s="15" t="n">
        <v>17</v>
      </c>
      <c r="B18" s="15" t="n">
        <f aca="false">INT((A18-1)/12)+1</f>
        <v>2</v>
      </c>
      <c r="C18" s="15" t="n">
        <f aca="false">MIN(Inputs!$C$4+B18-1,99)</f>
        <v>75</v>
      </c>
      <c r="D18" s="55" t="n">
        <f aca="false">Inputs!$C$32</f>
        <v>0.1</v>
      </c>
      <c r="E18" s="15" t="n">
        <f aca="false">R17</f>
        <v>0</v>
      </c>
      <c r="F18" s="56" t="n">
        <f aca="false">Q17</f>
        <v>48550.2049940315</v>
      </c>
      <c r="G18" s="56" t="n">
        <f aca="false">IF(AND(MOD(A18-1,12)=0,B18&lt;=Inputs!$C$7,E18=0),Inputs!$C$6,0)</f>
        <v>0</v>
      </c>
      <c r="H18" s="56" t="n">
        <f aca="false">IF(B18=1,G18*Inputs!$C$9,0)</f>
        <v>0</v>
      </c>
      <c r="I18" s="56" t="n">
        <f aca="false">I17+G18</f>
        <v>48000</v>
      </c>
      <c r="J18" s="56" t="n">
        <f aca="false">(F18+G18+H18)*((1+D18)^(1/12)-1)</f>
        <v>387.146152474472</v>
      </c>
      <c r="K18" s="56" t="n">
        <f aca="false">(F18+G18+H18+J18)*(Inputs!$C$14+IF(B18&lt;=10,Inputs!$C$12,Inputs!$C$13))/12</f>
        <v>101.952814888554</v>
      </c>
      <c r="L18" s="56" t="n">
        <f aca="false">IF(OR(E18=1,A18&lt;=Inputs!$C$15),0,MAX(Inputs!$C$8*I18-(F18+G18+H18+J18-K18),0))</f>
        <v>0</v>
      </c>
      <c r="M18" s="56" t="n">
        <f aca="false">L18*INDEX(Rates!$B$2:$C$101,C18+1,IF(Inputs!$C$5="Male",1,2))/1000/12*Inputs!$C$16</f>
        <v>0</v>
      </c>
      <c r="N18" s="56" t="n">
        <f aca="false">IF($V$1=1,MAX(F18+G18+H18+J18-K18-M18,0)*Inputs!$C$22/12,0)</f>
        <v>325.569322210783</v>
      </c>
      <c r="O18" s="56" t="n">
        <f aca="false">IF(AND(MOD(A18,12)=0,B18&gt;=Inputs!$C$18),MAX(F18+G18+H18+J18-K18-M18-N18,0)*Inputs!$C$17,0)</f>
        <v>0</v>
      </c>
      <c r="P18" s="56" t="n">
        <f aca="false">F18+G18+H18+J18-K18-M18-N18+O18</f>
        <v>48509.8290094066</v>
      </c>
      <c r="Q18" s="56" t="n">
        <f aca="false">IF(OR(E18=1,P18&lt;=0),0,P18)</f>
        <v>48509.8290094066</v>
      </c>
      <c r="R18" s="15" t="n">
        <f aca="false">IF(OR(E18=1,AND(P18&lt;=0,I18&gt;0)),1,0)</f>
        <v>0</v>
      </c>
      <c r="S18" s="15" t="n">
        <f aca="false">IF(L18&gt;0,1,0)</f>
        <v>0</v>
      </c>
    </row>
    <row r="19" customFormat="false" ht="15" hidden="false" customHeight="false" outlineLevel="0" collapsed="false">
      <c r="A19" s="15" t="n">
        <v>18</v>
      </c>
      <c r="B19" s="15" t="n">
        <f aca="false">INT((A19-1)/12)+1</f>
        <v>2</v>
      </c>
      <c r="C19" s="15" t="n">
        <f aca="false">MIN(Inputs!$C$4+B19-1,99)</f>
        <v>75</v>
      </c>
      <c r="D19" s="55" t="n">
        <f aca="false">Inputs!$C$32</f>
        <v>0.1</v>
      </c>
      <c r="E19" s="15" t="n">
        <f aca="false">R18</f>
        <v>0</v>
      </c>
      <c r="F19" s="56" t="n">
        <f aca="false">Q18</f>
        <v>48509.8290094066</v>
      </c>
      <c r="G19" s="56" t="n">
        <f aca="false">IF(AND(MOD(A19-1,12)=0,B19&lt;=Inputs!$C$7,E19=0),Inputs!$C$6,0)</f>
        <v>0</v>
      </c>
      <c r="H19" s="56" t="n">
        <f aca="false">IF(B19=1,G19*Inputs!$C$9,0)</f>
        <v>0</v>
      </c>
      <c r="I19" s="56" t="n">
        <f aca="false">I18+G19</f>
        <v>48000</v>
      </c>
      <c r="J19" s="56" t="n">
        <f aca="false">(F19+G19+H19)*((1+D19)^(1/12)-1)</f>
        <v>386.824188703118</v>
      </c>
      <c r="K19" s="56" t="n">
        <f aca="false">(F19+G19+H19+J19)*(Inputs!$C$14+IF(B19&lt;=10,Inputs!$C$12,Inputs!$C$13))/12</f>
        <v>101.868027496062</v>
      </c>
      <c r="L19" s="56" t="n">
        <f aca="false">IF(OR(E19=1,A19&lt;=Inputs!$C$15),0,MAX(Inputs!$C$8*I19-(F19+G19+H19+J19-K19),0))</f>
        <v>0</v>
      </c>
      <c r="M19" s="56" t="n">
        <f aca="false">L19*INDEX(Rates!$B$2:$C$101,C19+1,IF(Inputs!$C$5="Male",1,2))/1000/12*Inputs!$C$16</f>
        <v>0</v>
      </c>
      <c r="N19" s="56" t="n">
        <f aca="false">IF($V$1=1,MAX(F19+G19+H19+J19-K19-M19,0)*Inputs!$C$22/12,0)</f>
        <v>325.298567804091</v>
      </c>
      <c r="O19" s="56" t="n">
        <f aca="false">IF(AND(MOD(A19,12)=0,B19&gt;=Inputs!$C$18),MAX(F19+G19+H19+J19-K19-M19-N19,0)*Inputs!$C$17,0)</f>
        <v>0</v>
      </c>
      <c r="P19" s="56" t="n">
        <f aca="false">F19+G19+H19+J19-K19-M19-N19+O19</f>
        <v>48469.4866028096</v>
      </c>
      <c r="Q19" s="56" t="n">
        <f aca="false">IF(OR(E19=1,P19&lt;=0),0,P19)</f>
        <v>48469.4866028096</v>
      </c>
      <c r="R19" s="15" t="n">
        <f aca="false">IF(OR(E19=1,AND(P19&lt;=0,I19&gt;0)),1,0)</f>
        <v>0</v>
      </c>
      <c r="S19" s="15" t="n">
        <f aca="false">IF(L19&gt;0,1,0)</f>
        <v>0</v>
      </c>
    </row>
    <row r="20" customFormat="false" ht="15" hidden="false" customHeight="false" outlineLevel="0" collapsed="false">
      <c r="A20" s="15" t="n">
        <v>19</v>
      </c>
      <c r="B20" s="15" t="n">
        <f aca="false">INT((A20-1)/12)+1</f>
        <v>2</v>
      </c>
      <c r="C20" s="15" t="n">
        <f aca="false">MIN(Inputs!$C$4+B20-1,99)</f>
        <v>75</v>
      </c>
      <c r="D20" s="55" t="n">
        <f aca="false">Inputs!$C$32</f>
        <v>0.1</v>
      </c>
      <c r="E20" s="15" t="n">
        <f aca="false">R19</f>
        <v>0</v>
      </c>
      <c r="F20" s="56" t="n">
        <f aca="false">Q19</f>
        <v>48469.4866028096</v>
      </c>
      <c r="G20" s="56" t="n">
        <f aca="false">IF(AND(MOD(A20-1,12)=0,B20&lt;=Inputs!$C$7,E20=0),Inputs!$C$6,0)</f>
        <v>0</v>
      </c>
      <c r="H20" s="56" t="n">
        <f aca="false">IF(B20=1,G20*Inputs!$C$9,0)</f>
        <v>0</v>
      </c>
      <c r="I20" s="56" t="n">
        <f aca="false">I19+G20</f>
        <v>48000</v>
      </c>
      <c r="J20" s="56" t="n">
        <f aca="false">(F20+G20+H20)*((1+D20)^(1/12)-1)</f>
        <v>386.502492687673</v>
      </c>
      <c r="K20" s="56" t="n">
        <f aca="false">(F20+G20+H20+J20)*(Inputs!$C$14+IF(B20&lt;=10,Inputs!$C$12,Inputs!$C$13))/12</f>
        <v>101.783310615619</v>
      </c>
      <c r="L20" s="56" t="n">
        <f aca="false">IF(OR(E20=1,A20&lt;=Inputs!$C$15),0,MAX(Inputs!$C$8*I20-(F20+G20+H20+J20-K20),0))</f>
        <v>0</v>
      </c>
      <c r="M20" s="56" t="n">
        <f aca="false">L20*INDEX(Rates!$B$2:$C$101,C20+1,IF(Inputs!$C$5="Male",1,2))/1000/12*Inputs!$C$16</f>
        <v>0</v>
      </c>
      <c r="N20" s="56" t="n">
        <f aca="false">IF($V$1=1,MAX(F20+G20+H20+J20-K20-M20,0)*Inputs!$C$22/12,0)</f>
        <v>325.028038565877</v>
      </c>
      <c r="O20" s="56" t="n">
        <f aca="false">IF(AND(MOD(A20,12)=0,B20&gt;=Inputs!$C$18),MAX(F20+G20+H20+J20-K20-M20-N20,0)*Inputs!$C$17,0)</f>
        <v>0</v>
      </c>
      <c r="P20" s="56" t="n">
        <f aca="false">F20+G20+H20+J20-K20-M20-N20+O20</f>
        <v>48429.1777463157</v>
      </c>
      <c r="Q20" s="56" t="n">
        <f aca="false">IF(OR(E20=1,P20&lt;=0),0,P20)</f>
        <v>48429.1777463157</v>
      </c>
      <c r="R20" s="15" t="n">
        <f aca="false">IF(OR(E20=1,AND(P20&lt;=0,I20&gt;0)),1,0)</f>
        <v>0</v>
      </c>
      <c r="S20" s="15" t="n">
        <f aca="false">IF(L20&gt;0,1,0)</f>
        <v>0</v>
      </c>
    </row>
    <row r="21" customFormat="false" ht="15" hidden="false" customHeight="false" outlineLevel="0" collapsed="false">
      <c r="A21" s="15" t="n">
        <v>20</v>
      </c>
      <c r="B21" s="15" t="n">
        <f aca="false">INT((A21-1)/12)+1</f>
        <v>2</v>
      </c>
      <c r="C21" s="15" t="n">
        <f aca="false">MIN(Inputs!$C$4+B21-1,99)</f>
        <v>75</v>
      </c>
      <c r="D21" s="55" t="n">
        <f aca="false">Inputs!$C$32</f>
        <v>0.1</v>
      </c>
      <c r="E21" s="15" t="n">
        <f aca="false">R20</f>
        <v>0</v>
      </c>
      <c r="F21" s="56" t="n">
        <f aca="false">Q20</f>
        <v>48429.1777463157</v>
      </c>
      <c r="G21" s="56" t="n">
        <f aca="false">IF(AND(MOD(A21-1,12)=0,B21&lt;=Inputs!$C$7,E21=0),Inputs!$C$6,0)</f>
        <v>0</v>
      </c>
      <c r="H21" s="56" t="n">
        <f aca="false">IF(B21=1,G21*Inputs!$C$9,0)</f>
        <v>0</v>
      </c>
      <c r="I21" s="56" t="n">
        <f aca="false">I20+G21</f>
        <v>48000</v>
      </c>
      <c r="J21" s="56" t="n">
        <f aca="false">(F21+G21+H21)*((1+D21)^(1/12)-1)</f>
        <v>386.181064205463</v>
      </c>
      <c r="K21" s="56" t="n">
        <f aca="false">(F21+G21+H21+J21)*(Inputs!$C$14+IF(B21&lt;=10,Inputs!$C$12,Inputs!$C$13))/12</f>
        <v>101.698664188586</v>
      </c>
      <c r="L21" s="56" t="n">
        <f aca="false">IF(OR(E21=1,A21&lt;=Inputs!$C$15),0,MAX(Inputs!$C$8*I21-(F21+G21+H21+J21-K21),0))</f>
        <v>0</v>
      </c>
      <c r="M21" s="56" t="n">
        <f aca="false">L21*INDEX(Rates!$B$2:$C$101,C21+1,IF(Inputs!$C$5="Male",1,2))/1000/12*Inputs!$C$16</f>
        <v>0</v>
      </c>
      <c r="N21" s="56" t="n">
        <f aca="false">IF($V$1=1,MAX(F21+G21+H21+J21-K21-M21,0)*Inputs!$C$22/12,0)</f>
        <v>324.757734308884</v>
      </c>
      <c r="O21" s="56" t="n">
        <f aca="false">IF(AND(MOD(A21,12)=0,B21&gt;=Inputs!$C$18),MAX(F21+G21+H21+J21-K21-M21-N21,0)*Inputs!$C$17,0)</f>
        <v>0</v>
      </c>
      <c r="P21" s="56" t="n">
        <f aca="false">F21+G21+H21+J21-K21-M21-N21+O21</f>
        <v>48388.9024120237</v>
      </c>
      <c r="Q21" s="56" t="n">
        <f aca="false">IF(OR(E21=1,P21&lt;=0),0,P21)</f>
        <v>48388.9024120237</v>
      </c>
      <c r="R21" s="15" t="n">
        <f aca="false">IF(OR(E21=1,AND(P21&lt;=0,I21&gt;0)),1,0)</f>
        <v>0</v>
      </c>
      <c r="S21" s="15" t="n">
        <f aca="false">IF(L21&gt;0,1,0)</f>
        <v>0</v>
      </c>
    </row>
    <row r="22" customFormat="false" ht="15" hidden="false" customHeight="false" outlineLevel="0" collapsed="false">
      <c r="A22" s="15" t="n">
        <v>21</v>
      </c>
      <c r="B22" s="15" t="n">
        <f aca="false">INT((A22-1)/12)+1</f>
        <v>2</v>
      </c>
      <c r="C22" s="15" t="n">
        <f aca="false">MIN(Inputs!$C$4+B22-1,99)</f>
        <v>75</v>
      </c>
      <c r="D22" s="55" t="n">
        <f aca="false">Inputs!$C$32</f>
        <v>0.1</v>
      </c>
      <c r="E22" s="15" t="n">
        <f aca="false">R21</f>
        <v>0</v>
      </c>
      <c r="F22" s="56" t="n">
        <f aca="false">Q21</f>
        <v>48388.9024120237</v>
      </c>
      <c r="G22" s="56" t="n">
        <f aca="false">IF(AND(MOD(A22-1,12)=0,B22&lt;=Inputs!$C$7,E22=0),Inputs!$C$6,0)</f>
        <v>0</v>
      </c>
      <c r="H22" s="56" t="n">
        <f aca="false">IF(B22=1,G22*Inputs!$C$9,0)</f>
        <v>0</v>
      </c>
      <c r="I22" s="56" t="n">
        <f aca="false">I21+G22</f>
        <v>48000</v>
      </c>
      <c r="J22" s="56" t="n">
        <f aca="false">(F22+G22+H22)*((1+D22)^(1/12)-1)</f>
        <v>385.859903033997</v>
      </c>
      <c r="K22" s="56" t="n">
        <f aca="false">(F22+G22+H22+J22)*(Inputs!$C$14+IF(B22&lt;=10,Inputs!$C$12,Inputs!$C$13))/12</f>
        <v>101.61408815637</v>
      </c>
      <c r="L22" s="56" t="n">
        <f aca="false">IF(OR(E22=1,A22&lt;=Inputs!$C$15),0,MAX(Inputs!$C$8*I22-(F22+G22+H22+J22-K22),0))</f>
        <v>0</v>
      </c>
      <c r="M22" s="56" t="n">
        <f aca="false">L22*INDEX(Rates!$B$2:$C$101,C22+1,IF(Inputs!$C$5="Male",1,2))/1000/12*Inputs!$C$16</f>
        <v>0</v>
      </c>
      <c r="N22" s="56" t="n">
        <f aca="false">IF($V$1=1,MAX(F22+G22+H22+J22-K22-M22,0)*Inputs!$C$22/12,0)</f>
        <v>324.487654846009</v>
      </c>
      <c r="O22" s="56" t="n">
        <f aca="false">IF(AND(MOD(A22,12)=0,B22&gt;=Inputs!$C$18),MAX(F22+G22+H22+J22-K22-M22-N22,0)*Inputs!$C$17,0)</f>
        <v>0</v>
      </c>
      <c r="P22" s="56" t="n">
        <f aca="false">F22+G22+H22+J22-K22-M22-N22+O22</f>
        <v>48348.6605720553</v>
      </c>
      <c r="Q22" s="56" t="n">
        <f aca="false">IF(OR(E22=1,P22&lt;=0),0,P22)</f>
        <v>48348.6605720553</v>
      </c>
      <c r="R22" s="15" t="n">
        <f aca="false">IF(OR(E22=1,AND(P22&lt;=0,I22&gt;0)),1,0)</f>
        <v>0</v>
      </c>
      <c r="S22" s="15" t="n">
        <f aca="false">IF(L22&gt;0,1,0)</f>
        <v>0</v>
      </c>
    </row>
    <row r="23" customFormat="false" ht="15" hidden="false" customHeight="false" outlineLevel="0" collapsed="false">
      <c r="A23" s="15" t="n">
        <v>22</v>
      </c>
      <c r="B23" s="15" t="n">
        <f aca="false">INT((A23-1)/12)+1</f>
        <v>2</v>
      </c>
      <c r="C23" s="15" t="n">
        <f aca="false">MIN(Inputs!$C$4+B23-1,99)</f>
        <v>75</v>
      </c>
      <c r="D23" s="55" t="n">
        <f aca="false">Inputs!$C$32</f>
        <v>0.1</v>
      </c>
      <c r="E23" s="15" t="n">
        <f aca="false">R22</f>
        <v>0</v>
      </c>
      <c r="F23" s="56" t="n">
        <f aca="false">Q22</f>
        <v>48348.6605720553</v>
      </c>
      <c r="G23" s="56" t="n">
        <f aca="false">IF(AND(MOD(A23-1,12)=0,B23&lt;=Inputs!$C$7,E23=0),Inputs!$C$6,0)</f>
        <v>0</v>
      </c>
      <c r="H23" s="56" t="n">
        <f aca="false">IF(B23=1,G23*Inputs!$C$9,0)</f>
        <v>0</v>
      </c>
      <c r="I23" s="56" t="n">
        <f aca="false">I22+G23</f>
        <v>48000</v>
      </c>
      <c r="J23" s="56" t="n">
        <f aca="false">(F23+G23+H23)*((1+D23)^(1/12)-1)</f>
        <v>385.539008950972</v>
      </c>
      <c r="K23" s="56" t="n">
        <f aca="false">(F23+G23+H23+J23)*(Inputs!$C$14+IF(B23&lt;=10,Inputs!$C$12,Inputs!$C$13))/12</f>
        <v>101.52958246043</v>
      </c>
      <c r="L23" s="56" t="n">
        <f aca="false">IF(OR(E23=1,A23&lt;=Inputs!$C$15),0,MAX(Inputs!$C$8*I23-(F23+G23+H23+J23-K23),0))</f>
        <v>0</v>
      </c>
      <c r="M23" s="56" t="n">
        <f aca="false">L23*INDEX(Rates!$B$2:$C$101,C23+1,IF(Inputs!$C$5="Male",1,2))/1000/12*Inputs!$C$16</f>
        <v>0</v>
      </c>
      <c r="N23" s="56" t="n">
        <f aca="false">IF($V$1=1,MAX(F23+G23+H23+J23-K23-M23,0)*Inputs!$C$22/12,0)</f>
        <v>324.217799990306</v>
      </c>
      <c r="O23" s="56" t="n">
        <f aca="false">IF(AND(MOD(A23,12)=0,B23&gt;=Inputs!$C$18),MAX(F23+G23+H23+J23-K23-M23-N23,0)*Inputs!$C$17,0)</f>
        <v>0</v>
      </c>
      <c r="P23" s="56" t="n">
        <f aca="false">F23+G23+H23+J23-K23-M23-N23+O23</f>
        <v>48308.4521985556</v>
      </c>
      <c r="Q23" s="56" t="n">
        <f aca="false">IF(OR(E23=1,P23&lt;=0),0,P23)</f>
        <v>48308.4521985556</v>
      </c>
      <c r="R23" s="15" t="n">
        <f aca="false">IF(OR(E23=1,AND(P23&lt;=0,I23&gt;0)),1,0)</f>
        <v>0</v>
      </c>
      <c r="S23" s="15" t="n">
        <f aca="false">IF(L23&gt;0,1,0)</f>
        <v>0</v>
      </c>
    </row>
    <row r="24" customFormat="false" ht="15" hidden="false" customHeight="false" outlineLevel="0" collapsed="false">
      <c r="A24" s="15" t="n">
        <v>23</v>
      </c>
      <c r="B24" s="15" t="n">
        <f aca="false">INT((A24-1)/12)+1</f>
        <v>2</v>
      </c>
      <c r="C24" s="15" t="n">
        <f aca="false">MIN(Inputs!$C$4+B24-1,99)</f>
        <v>75</v>
      </c>
      <c r="D24" s="55" t="n">
        <f aca="false">Inputs!$C$32</f>
        <v>0.1</v>
      </c>
      <c r="E24" s="15" t="n">
        <f aca="false">R23</f>
        <v>0</v>
      </c>
      <c r="F24" s="56" t="n">
        <f aca="false">Q23</f>
        <v>48308.4521985556</v>
      </c>
      <c r="G24" s="56" t="n">
        <f aca="false">IF(AND(MOD(A24-1,12)=0,B24&lt;=Inputs!$C$7,E24=0),Inputs!$C$6,0)</f>
        <v>0</v>
      </c>
      <c r="H24" s="56" t="n">
        <f aca="false">IF(B24=1,G24*Inputs!$C$9,0)</f>
        <v>0</v>
      </c>
      <c r="I24" s="56" t="n">
        <f aca="false">I23+G24</f>
        <v>48000</v>
      </c>
      <c r="J24" s="56" t="n">
        <f aca="false">(F24+G24+H24)*((1+D24)^(1/12)-1)</f>
        <v>385.218381734267</v>
      </c>
      <c r="K24" s="56" t="n">
        <f aca="false">(F24+G24+H24+J24)*(Inputs!$C$14+IF(B24&lt;=10,Inputs!$C$12,Inputs!$C$13))/12</f>
        <v>101.445147042271</v>
      </c>
      <c r="L24" s="56" t="n">
        <f aca="false">IF(OR(E24=1,A24&lt;=Inputs!$C$15),0,MAX(Inputs!$C$8*I24-(F24+G24+H24+J24-K24),0))</f>
        <v>0</v>
      </c>
      <c r="M24" s="56" t="n">
        <f aca="false">L24*INDEX(Rates!$B$2:$C$101,C24+1,IF(Inputs!$C$5="Male",1,2))/1000/12*Inputs!$C$16</f>
        <v>0</v>
      </c>
      <c r="N24" s="56" t="n">
        <f aca="false">IF($V$1=1,MAX(F24+G24+H24+J24-K24-M24,0)*Inputs!$C$22/12,0)</f>
        <v>323.948169554984</v>
      </c>
      <c r="O24" s="56" t="n">
        <f aca="false">IF(AND(MOD(A24,12)=0,B24&gt;=Inputs!$C$18),MAX(F24+G24+H24+J24-K24-M24-N24,0)*Inputs!$C$17,0)</f>
        <v>0</v>
      </c>
      <c r="P24" s="56" t="n">
        <f aca="false">F24+G24+H24+J24-K24-M24-N24+O24</f>
        <v>48268.2772636926</v>
      </c>
      <c r="Q24" s="56" t="n">
        <f aca="false">IF(OR(E24=1,P24&lt;=0),0,P24)</f>
        <v>48268.2772636926</v>
      </c>
      <c r="R24" s="15" t="n">
        <f aca="false">IF(OR(E24=1,AND(P24&lt;=0,I24&gt;0)),1,0)</f>
        <v>0</v>
      </c>
      <c r="S24" s="15" t="n">
        <f aca="false">IF(L24&gt;0,1,0)</f>
        <v>0</v>
      </c>
    </row>
    <row r="25" customFormat="false" ht="15" hidden="false" customHeight="false" outlineLevel="0" collapsed="false">
      <c r="A25" s="15" t="n">
        <v>24</v>
      </c>
      <c r="B25" s="15" t="n">
        <f aca="false">INT((A25-1)/12)+1</f>
        <v>2</v>
      </c>
      <c r="C25" s="15" t="n">
        <f aca="false">MIN(Inputs!$C$4+B25-1,99)</f>
        <v>75</v>
      </c>
      <c r="D25" s="55" t="n">
        <f aca="false">Inputs!$C$32</f>
        <v>0.1</v>
      </c>
      <c r="E25" s="15" t="n">
        <f aca="false">R24</f>
        <v>0</v>
      </c>
      <c r="F25" s="56" t="n">
        <f aca="false">Q24</f>
        <v>48268.2772636926</v>
      </c>
      <c r="G25" s="56" t="n">
        <f aca="false">IF(AND(MOD(A25-1,12)=0,B25&lt;=Inputs!$C$7,E25=0),Inputs!$C$6,0)</f>
        <v>0</v>
      </c>
      <c r="H25" s="56" t="n">
        <f aca="false">IF(B25=1,G25*Inputs!$C$9,0)</f>
        <v>0</v>
      </c>
      <c r="I25" s="56" t="n">
        <f aca="false">I24+G25</f>
        <v>48000</v>
      </c>
      <c r="J25" s="56" t="n">
        <f aca="false">(F25+G25+H25)*((1+D25)^(1/12)-1)</f>
        <v>384.898021161947</v>
      </c>
      <c r="K25" s="56" t="n">
        <f aca="false">(F25+G25+H25+J25)*(Inputs!$C$14+IF(B25&lt;=10,Inputs!$C$12,Inputs!$C$13))/12</f>
        <v>101.360781843447</v>
      </c>
      <c r="L25" s="56" t="n">
        <f aca="false">IF(OR(E25=1,A25&lt;=Inputs!$C$15),0,MAX(Inputs!$C$8*I25-(F25+G25+H25+J25-K25),0))</f>
        <v>0</v>
      </c>
      <c r="M25" s="56" t="n">
        <f aca="false">L25*INDEX(Rates!$B$2:$C$101,C25+1,IF(Inputs!$C$5="Male",1,2))/1000/12*Inputs!$C$16</f>
        <v>0</v>
      </c>
      <c r="N25" s="56" t="n">
        <f aca="false">IF($V$1=1,MAX(F25+G25+H25+J25-K25-M25,0)*Inputs!$C$22/12,0)</f>
        <v>323.678763353407</v>
      </c>
      <c r="O25" s="56" t="n">
        <f aca="false">IF(AND(MOD(A25,12)=0,B25&gt;=Inputs!$C$18),MAX(F25+G25+H25+J25-K25-M25-N25,0)*Inputs!$C$17,0)</f>
        <v>0</v>
      </c>
      <c r="P25" s="56" t="n">
        <f aca="false">F25+G25+H25+J25-K25-M25-N25+O25</f>
        <v>48228.1357396577</v>
      </c>
      <c r="Q25" s="56" t="n">
        <f aca="false">IF(OR(E25=1,P25&lt;=0),0,P25)</f>
        <v>48228.1357396577</v>
      </c>
      <c r="R25" s="15" t="n">
        <f aca="false">IF(OR(E25=1,AND(P25&lt;=0,I25&gt;0)),1,0)</f>
        <v>0</v>
      </c>
      <c r="S25" s="15" t="n">
        <f aca="false">IF(L25&gt;0,1,0)</f>
        <v>0</v>
      </c>
    </row>
    <row r="26" customFormat="false" ht="15" hidden="false" customHeight="false" outlineLevel="0" collapsed="false">
      <c r="A26" s="15" t="n">
        <v>25</v>
      </c>
      <c r="B26" s="15" t="n">
        <f aca="false">INT((A26-1)/12)+1</f>
        <v>3</v>
      </c>
      <c r="C26" s="15" t="n">
        <f aca="false">MIN(Inputs!$C$4+B26-1,99)</f>
        <v>76</v>
      </c>
      <c r="D26" s="55" t="n">
        <f aca="false">Inputs!$C$32</f>
        <v>0.1</v>
      </c>
      <c r="E26" s="15" t="n">
        <f aca="false">R25</f>
        <v>0</v>
      </c>
      <c r="F26" s="56" t="n">
        <f aca="false">Q25</f>
        <v>48228.1357396577</v>
      </c>
      <c r="G26" s="56" t="n">
        <f aca="false">IF(AND(MOD(A26-1,12)=0,B26&lt;=Inputs!$C$7,E26=0),Inputs!$C$6,0)</f>
        <v>24000</v>
      </c>
      <c r="H26" s="56" t="n">
        <f aca="false">IF(B26=1,G26*Inputs!$C$9,0)</f>
        <v>0</v>
      </c>
      <c r="I26" s="56" t="n">
        <f aca="false">I25+G26</f>
        <v>72000</v>
      </c>
      <c r="J26" s="56" t="n">
        <f aca="false">(F26+G26+H26)*((1+D26)^(1/12)-1)</f>
        <v>575.957297305953</v>
      </c>
      <c r="K26" s="56" t="n">
        <f aca="false">(F26+G26+H26+J26)*(Inputs!$C$14+IF(B26&lt;=10,Inputs!$C$12,Inputs!$C$13))/12</f>
        <v>151.675193827008</v>
      </c>
      <c r="L26" s="56" t="n">
        <f aca="false">IF(OR(E26=1,A26&lt;=Inputs!$C$15),0,MAX(Inputs!$C$8*I26-(F26+G26+H26+J26-K26),0))</f>
        <v>0</v>
      </c>
      <c r="M26" s="56" t="n">
        <f aca="false">L26*INDEX(Rates!$B$2:$C$101,C26+1,IF(Inputs!$C$5="Male",1,2))/1000/12*Inputs!$C$16</f>
        <v>0</v>
      </c>
      <c r="N26" s="56" t="n">
        <f aca="false">IF($V$1=1,MAX(F26+G26+H26+J26-K26-M26,0)*Inputs!$C$22/12,0)</f>
        <v>484.349452287578</v>
      </c>
      <c r="O26" s="56" t="n">
        <f aca="false">IF(AND(MOD(A26,12)=0,B26&gt;=Inputs!$C$18),MAX(F26+G26+H26+J26-K26-M26-N26,0)*Inputs!$C$17,0)</f>
        <v>0</v>
      </c>
      <c r="P26" s="56" t="n">
        <f aca="false">F26+G26+H26+J26-K26-M26-N26+O26</f>
        <v>72168.0683908491</v>
      </c>
      <c r="Q26" s="56" t="n">
        <f aca="false">IF(OR(E26=1,P26&lt;=0),0,P26)</f>
        <v>72168.0683908491</v>
      </c>
      <c r="R26" s="15" t="n">
        <f aca="false">IF(OR(E26=1,AND(P26&lt;=0,I26&gt;0)),1,0)</f>
        <v>0</v>
      </c>
      <c r="S26" s="15" t="n">
        <f aca="false">IF(L26&gt;0,1,0)</f>
        <v>0</v>
      </c>
    </row>
    <row r="27" customFormat="false" ht="15" hidden="false" customHeight="false" outlineLevel="0" collapsed="false">
      <c r="A27" s="15" t="n">
        <v>26</v>
      </c>
      <c r="B27" s="15" t="n">
        <f aca="false">INT((A27-1)/12)+1</f>
        <v>3</v>
      </c>
      <c r="C27" s="15" t="n">
        <f aca="false">MIN(Inputs!$C$4+B27-1,99)</f>
        <v>76</v>
      </c>
      <c r="D27" s="55" t="n">
        <f aca="false">Inputs!$C$32</f>
        <v>0.1</v>
      </c>
      <c r="E27" s="15" t="n">
        <f aca="false">R26</f>
        <v>0</v>
      </c>
      <c r="F27" s="56" t="n">
        <f aca="false">Q26</f>
        <v>72168.0683908491</v>
      </c>
      <c r="G27" s="56" t="n">
        <f aca="false">IF(AND(MOD(A27-1,12)=0,B27&lt;=Inputs!$C$7,E27=0),Inputs!$C$6,0)</f>
        <v>0</v>
      </c>
      <c r="H27" s="56" t="n">
        <f aca="false">IF(B27=1,G27*Inputs!$C$9,0)</f>
        <v>0</v>
      </c>
      <c r="I27" s="56" t="n">
        <f aca="false">I26+G27</f>
        <v>72000</v>
      </c>
      <c r="J27" s="56" t="n">
        <f aca="false">(F27+G27+H27)*((1+D27)^(1/12)-1)</f>
        <v>575.478311831361</v>
      </c>
      <c r="K27" s="56" t="n">
        <f aca="false">(F27+G27+H27+J27)*(Inputs!$C$14+IF(B27&lt;=10,Inputs!$C$12,Inputs!$C$13))/12</f>
        <v>151.549055630584</v>
      </c>
      <c r="L27" s="56" t="n">
        <f aca="false">IF(OR(E27=1,A27&lt;=Inputs!$C$15),0,MAX(Inputs!$C$8*I27-(F27+G27+H27+J27-K27),0))</f>
        <v>0</v>
      </c>
      <c r="M27" s="56" t="n">
        <f aca="false">L27*INDEX(Rates!$B$2:$C$101,C27+1,IF(Inputs!$C$5="Male",1,2))/1000/12*Inputs!$C$16</f>
        <v>0</v>
      </c>
      <c r="N27" s="56" t="n">
        <f aca="false">IF($V$1=1,MAX(F27+G27+H27+J27-K27-M27,0)*Inputs!$C$22/12,0)</f>
        <v>483.946650980332</v>
      </c>
      <c r="O27" s="56" t="n">
        <f aca="false">IF(AND(MOD(A27,12)=0,B27&gt;=Inputs!$C$18),MAX(F27+G27+H27+J27-K27-M27-N27,0)*Inputs!$C$17,0)</f>
        <v>0</v>
      </c>
      <c r="P27" s="56" t="n">
        <f aca="false">F27+G27+H27+J27-K27-M27-N27+O27</f>
        <v>72108.0509960695</v>
      </c>
      <c r="Q27" s="56" t="n">
        <f aca="false">IF(OR(E27=1,P27&lt;=0),0,P27)</f>
        <v>72108.0509960695</v>
      </c>
      <c r="R27" s="15" t="n">
        <f aca="false">IF(OR(E27=1,AND(P27&lt;=0,I27&gt;0)),1,0)</f>
        <v>0</v>
      </c>
      <c r="S27" s="15" t="n">
        <f aca="false">IF(L27&gt;0,1,0)</f>
        <v>0</v>
      </c>
    </row>
    <row r="28" customFormat="false" ht="15" hidden="false" customHeight="false" outlineLevel="0" collapsed="false">
      <c r="A28" s="15" t="n">
        <v>27</v>
      </c>
      <c r="B28" s="15" t="n">
        <f aca="false">INT((A28-1)/12)+1</f>
        <v>3</v>
      </c>
      <c r="C28" s="15" t="n">
        <f aca="false">MIN(Inputs!$C$4+B28-1,99)</f>
        <v>76</v>
      </c>
      <c r="D28" s="55" t="n">
        <f aca="false">Inputs!$C$32</f>
        <v>0.1</v>
      </c>
      <c r="E28" s="15" t="n">
        <f aca="false">R27</f>
        <v>0</v>
      </c>
      <c r="F28" s="56" t="n">
        <f aca="false">Q27</f>
        <v>72108.0509960695</v>
      </c>
      <c r="G28" s="56" t="n">
        <f aca="false">IF(AND(MOD(A28-1,12)=0,B28&lt;=Inputs!$C$7,E28=0),Inputs!$C$6,0)</f>
        <v>0</v>
      </c>
      <c r="H28" s="56" t="n">
        <f aca="false">IF(B28=1,G28*Inputs!$C$9,0)</f>
        <v>0</v>
      </c>
      <c r="I28" s="56" t="n">
        <f aca="false">I27+G28</f>
        <v>72000</v>
      </c>
      <c r="J28" s="56" t="n">
        <f aca="false">(F28+G28+H28)*((1+D28)^(1/12)-1)</f>
        <v>574.999724697212</v>
      </c>
      <c r="K28" s="56" t="n">
        <f aca="false">(F28+G28+H28+J28)*(Inputs!$C$14+IF(B28&lt;=10,Inputs!$C$12,Inputs!$C$13))/12</f>
        <v>151.423022334931</v>
      </c>
      <c r="L28" s="56" t="n">
        <f aca="false">IF(OR(E28=1,A28&lt;=Inputs!$C$15),0,MAX(Inputs!$C$8*I28-(F28+G28+H28+J28-K28),0))</f>
        <v>0</v>
      </c>
      <c r="M28" s="56" t="n">
        <f aca="false">L28*INDEX(Rates!$B$2:$C$101,C28+1,IF(Inputs!$C$5="Male",1,2))/1000/12*Inputs!$C$16</f>
        <v>0</v>
      </c>
      <c r="N28" s="56" t="n">
        <f aca="false">IF($V$1=1,MAX(F28+G28+H28+J28-K28-M28,0)*Inputs!$C$22/12,0)</f>
        <v>483.544184656212</v>
      </c>
      <c r="O28" s="56" t="n">
        <f aca="false">IF(AND(MOD(A28,12)=0,B28&gt;=Inputs!$C$18),MAX(F28+G28+H28+J28-K28-M28-N28,0)*Inputs!$C$17,0)</f>
        <v>0</v>
      </c>
      <c r="P28" s="56" t="n">
        <f aca="false">F28+G28+H28+J28-K28-M28-N28+O28</f>
        <v>72048.0835137756</v>
      </c>
      <c r="Q28" s="56" t="n">
        <f aca="false">IF(OR(E28=1,P28&lt;=0),0,P28)</f>
        <v>72048.0835137756</v>
      </c>
      <c r="R28" s="15" t="n">
        <f aca="false">IF(OR(E28=1,AND(P28&lt;=0,I28&gt;0)),1,0)</f>
        <v>0</v>
      </c>
      <c r="S28" s="15" t="n">
        <f aca="false">IF(L28&gt;0,1,0)</f>
        <v>0</v>
      </c>
    </row>
    <row r="29" customFormat="false" ht="15" hidden="false" customHeight="false" outlineLevel="0" collapsed="false">
      <c r="A29" s="15" t="n">
        <v>28</v>
      </c>
      <c r="B29" s="15" t="n">
        <f aca="false">INT((A29-1)/12)+1</f>
        <v>3</v>
      </c>
      <c r="C29" s="15" t="n">
        <f aca="false">MIN(Inputs!$C$4+B29-1,99)</f>
        <v>76</v>
      </c>
      <c r="D29" s="55" t="n">
        <f aca="false">Inputs!$C$32</f>
        <v>0.1</v>
      </c>
      <c r="E29" s="15" t="n">
        <f aca="false">R28</f>
        <v>0</v>
      </c>
      <c r="F29" s="56" t="n">
        <f aca="false">Q28</f>
        <v>72048.0835137756</v>
      </c>
      <c r="G29" s="56" t="n">
        <f aca="false">IF(AND(MOD(A29-1,12)=0,B29&lt;=Inputs!$C$7,E29=0),Inputs!$C$6,0)</f>
        <v>0</v>
      </c>
      <c r="H29" s="56" t="n">
        <f aca="false">IF(B29=1,G29*Inputs!$C$9,0)</f>
        <v>0</v>
      </c>
      <c r="I29" s="56" t="n">
        <f aca="false">I28+G29</f>
        <v>72000</v>
      </c>
      <c r="J29" s="56" t="n">
        <f aca="false">(F29+G29+H29)*((1+D29)^(1/12)-1)</f>
        <v>574.521535572232</v>
      </c>
      <c r="K29" s="56" t="n">
        <f aca="false">(F29+G29+H29+J29)*(Inputs!$C$14+IF(B29&lt;=10,Inputs!$C$12,Inputs!$C$13))/12</f>
        <v>151.297093852808</v>
      </c>
      <c r="L29" s="56" t="n">
        <f aca="false">IF(OR(E29=1,A29&lt;=Inputs!$C$15),0,MAX(Inputs!$C$8*I29-(F29+G29+H29+J29-K29),0))</f>
        <v>0</v>
      </c>
      <c r="M29" s="56" t="n">
        <f aca="false">L29*INDEX(Rates!$B$2:$C$101,C29+1,IF(Inputs!$C$5="Male",1,2))/1000/12*Inputs!$C$16</f>
        <v>0</v>
      </c>
      <c r="N29" s="56" t="n">
        <f aca="false">IF($V$1=1,MAX(F29+G29+H29+J29-K29-M29,0)*Inputs!$C$22/12,0)</f>
        <v>483.142053036633</v>
      </c>
      <c r="O29" s="56" t="n">
        <f aca="false">IF(AND(MOD(A29,12)=0,B29&gt;=Inputs!$C$18),MAX(F29+G29+H29+J29-K29-M29-N29,0)*Inputs!$C$17,0)</f>
        <v>0</v>
      </c>
      <c r="P29" s="56" t="n">
        <f aca="false">F29+G29+H29+J29-K29-M29-N29+O29</f>
        <v>71988.1659024584</v>
      </c>
      <c r="Q29" s="56" t="n">
        <f aca="false">IF(OR(E29=1,P29&lt;=0),0,P29)</f>
        <v>71988.1659024584</v>
      </c>
      <c r="R29" s="15" t="n">
        <f aca="false">IF(OR(E29=1,AND(P29&lt;=0,I29&gt;0)),1,0)</f>
        <v>0</v>
      </c>
      <c r="S29" s="15" t="n">
        <f aca="false">IF(L29&gt;0,1,0)</f>
        <v>0</v>
      </c>
    </row>
    <row r="30" customFormat="false" ht="15" hidden="false" customHeight="false" outlineLevel="0" collapsed="false">
      <c r="A30" s="15" t="n">
        <v>29</v>
      </c>
      <c r="B30" s="15" t="n">
        <f aca="false">INT((A30-1)/12)+1</f>
        <v>3</v>
      </c>
      <c r="C30" s="15" t="n">
        <f aca="false">MIN(Inputs!$C$4+B30-1,99)</f>
        <v>76</v>
      </c>
      <c r="D30" s="55" t="n">
        <f aca="false">Inputs!$C$32</f>
        <v>0.1</v>
      </c>
      <c r="E30" s="15" t="n">
        <f aca="false">R29</f>
        <v>0</v>
      </c>
      <c r="F30" s="56" t="n">
        <f aca="false">Q29</f>
        <v>71988.1659024584</v>
      </c>
      <c r="G30" s="56" t="n">
        <f aca="false">IF(AND(MOD(A30-1,12)=0,B30&lt;=Inputs!$C$7,E30=0),Inputs!$C$6,0)</f>
        <v>0</v>
      </c>
      <c r="H30" s="56" t="n">
        <f aca="false">IF(B30=1,G30*Inputs!$C$9,0)</f>
        <v>0</v>
      </c>
      <c r="I30" s="56" t="n">
        <f aca="false">I29+G30</f>
        <v>72000</v>
      </c>
      <c r="J30" s="56" t="n">
        <f aca="false">(F30+G30+H30)*((1+D30)^(1/12)-1)</f>
        <v>574.043744125425</v>
      </c>
      <c r="K30" s="56" t="n">
        <f aca="false">(F30+G30+H30+J30)*(Inputs!$C$14+IF(B30&lt;=10,Inputs!$C$12,Inputs!$C$13))/12</f>
        <v>151.17127009705</v>
      </c>
      <c r="L30" s="56" t="n">
        <f aca="false">IF(OR(E30=1,A30&lt;=Inputs!$C$15),0,MAX(Inputs!$C$8*I30-(F30+G30+H30+J30-K30),0))</f>
        <v>0</v>
      </c>
      <c r="M30" s="56" t="n">
        <f aca="false">L30*INDEX(Rates!$B$2:$C$101,C30+1,IF(Inputs!$C$5="Male",1,2))/1000/12*Inputs!$C$16</f>
        <v>0</v>
      </c>
      <c r="N30" s="56" t="n">
        <f aca="false">IF($V$1=1,MAX(F30+G30+H30+J30-K30-M30,0)*Inputs!$C$22/12,0)</f>
        <v>482.740255843245</v>
      </c>
      <c r="O30" s="56" t="n">
        <f aca="false">IF(AND(MOD(A30,12)=0,B30&gt;=Inputs!$C$18),MAX(F30+G30+H30+J30-K30-M30-N30,0)*Inputs!$C$17,0)</f>
        <v>0</v>
      </c>
      <c r="P30" s="56" t="n">
        <f aca="false">F30+G30+H30+J30-K30-M30-N30+O30</f>
        <v>71928.2981206435</v>
      </c>
      <c r="Q30" s="56" t="n">
        <f aca="false">IF(OR(E30=1,P30&lt;=0),0,P30)</f>
        <v>71928.2981206435</v>
      </c>
      <c r="R30" s="15" t="n">
        <f aca="false">IF(OR(E30=1,AND(P30&lt;=0,I30&gt;0)),1,0)</f>
        <v>0</v>
      </c>
      <c r="S30" s="15" t="n">
        <f aca="false">IF(L30&gt;0,1,0)</f>
        <v>0</v>
      </c>
    </row>
    <row r="31" customFormat="false" ht="15" hidden="false" customHeight="false" outlineLevel="0" collapsed="false">
      <c r="A31" s="15" t="n">
        <v>30</v>
      </c>
      <c r="B31" s="15" t="n">
        <f aca="false">INT((A31-1)/12)+1</f>
        <v>3</v>
      </c>
      <c r="C31" s="15" t="n">
        <f aca="false">MIN(Inputs!$C$4+B31-1,99)</f>
        <v>76</v>
      </c>
      <c r="D31" s="55" t="n">
        <f aca="false">Inputs!$C$32</f>
        <v>0.1</v>
      </c>
      <c r="E31" s="15" t="n">
        <f aca="false">R30</f>
        <v>0</v>
      </c>
      <c r="F31" s="56" t="n">
        <f aca="false">Q30</f>
        <v>71928.2981206435</v>
      </c>
      <c r="G31" s="56" t="n">
        <f aca="false">IF(AND(MOD(A31-1,12)=0,B31&lt;=Inputs!$C$7,E31=0),Inputs!$C$6,0)</f>
        <v>0</v>
      </c>
      <c r="H31" s="56" t="n">
        <f aca="false">IF(B31=1,G31*Inputs!$C$9,0)</f>
        <v>0</v>
      </c>
      <c r="I31" s="56" t="n">
        <f aca="false">I30+G31</f>
        <v>72000</v>
      </c>
      <c r="J31" s="56" t="n">
        <f aca="false">(F31+G31+H31)*((1+D31)^(1/12)-1)</f>
        <v>573.566350026066</v>
      </c>
      <c r="K31" s="56" t="n">
        <f aca="false">(F31+G31+H31+J31)*(Inputs!$C$14+IF(B31&lt;=10,Inputs!$C$12,Inputs!$C$13))/12</f>
        <v>151.045550980562</v>
      </c>
      <c r="L31" s="56" t="n">
        <f aca="false">IF(OR(E31=1,A31&lt;=Inputs!$C$15),0,MAX(Inputs!$C$8*I31-(F31+G31+H31+J31-K31),0))</f>
        <v>0</v>
      </c>
      <c r="M31" s="56" t="n">
        <f aca="false">L31*INDEX(Rates!$B$2:$C$101,C31+1,IF(Inputs!$C$5="Male",1,2))/1000/12*Inputs!$C$16</f>
        <v>0</v>
      </c>
      <c r="N31" s="56" t="n">
        <f aca="false">IF($V$1=1,MAX(F31+G31+H31+J31-K31-M31,0)*Inputs!$C$22/12,0)</f>
        <v>482.338792797927</v>
      </c>
      <c r="O31" s="56" t="n">
        <f aca="false">IF(AND(MOD(A31,12)=0,B31&gt;=Inputs!$C$18),MAX(F31+G31+H31+J31-K31-M31-N31,0)*Inputs!$C$17,0)</f>
        <v>0</v>
      </c>
      <c r="P31" s="56" t="n">
        <f aca="false">F31+G31+H31+J31-K31-M31-N31+O31</f>
        <v>71868.4801268911</v>
      </c>
      <c r="Q31" s="56" t="n">
        <f aca="false">IF(OR(E31=1,P31&lt;=0),0,P31)</f>
        <v>71868.4801268911</v>
      </c>
      <c r="R31" s="15" t="n">
        <f aca="false">IF(OR(E31=1,AND(P31&lt;=0,I31&gt;0)),1,0)</f>
        <v>0</v>
      </c>
      <c r="S31" s="15" t="n">
        <f aca="false">IF(L31&gt;0,1,0)</f>
        <v>0</v>
      </c>
    </row>
    <row r="32" customFormat="false" ht="15" hidden="false" customHeight="false" outlineLevel="0" collapsed="false">
      <c r="A32" s="15" t="n">
        <v>31</v>
      </c>
      <c r="B32" s="15" t="n">
        <f aca="false">INT((A32-1)/12)+1</f>
        <v>3</v>
      </c>
      <c r="C32" s="15" t="n">
        <f aca="false">MIN(Inputs!$C$4+B32-1,99)</f>
        <v>76</v>
      </c>
      <c r="D32" s="55" t="n">
        <f aca="false">Inputs!$C$32</f>
        <v>0.1</v>
      </c>
      <c r="E32" s="15" t="n">
        <f aca="false">R31</f>
        <v>0</v>
      </c>
      <c r="F32" s="56" t="n">
        <f aca="false">Q31</f>
        <v>71868.4801268911</v>
      </c>
      <c r="G32" s="56" t="n">
        <f aca="false">IF(AND(MOD(A32-1,12)=0,B32&lt;=Inputs!$C$7,E32=0),Inputs!$C$6,0)</f>
        <v>0</v>
      </c>
      <c r="H32" s="56" t="n">
        <f aca="false">IF(B32=1,G32*Inputs!$C$9,0)</f>
        <v>0</v>
      </c>
      <c r="I32" s="56" t="n">
        <f aca="false">I31+G32</f>
        <v>72000</v>
      </c>
      <c r="J32" s="56" t="n">
        <f aca="false">(F32+G32+H32)*((1+D32)^(1/12)-1)</f>
        <v>573.089352943709</v>
      </c>
      <c r="K32" s="56" t="n">
        <f aca="false">(F32+G32+H32+J32)*(Inputs!$C$14+IF(B32&lt;=10,Inputs!$C$12,Inputs!$C$13))/12</f>
        <v>150.919936416322</v>
      </c>
      <c r="L32" s="56" t="n">
        <f aca="false">IF(OR(E32=1,A32&lt;=Inputs!$C$15),0,MAX(Inputs!$C$8*I32-(F32+G32+H32+J32-K32),0))</f>
        <v>0</v>
      </c>
      <c r="M32" s="56" t="n">
        <f aca="false">L32*INDEX(Rates!$B$2:$C$101,C32+1,IF(Inputs!$C$5="Male",1,2))/1000/12*Inputs!$C$16</f>
        <v>0</v>
      </c>
      <c r="N32" s="56" t="n">
        <f aca="false">IF($V$1=1,MAX(F32+G32+H32+J32-K32-M32,0)*Inputs!$C$22/12,0)</f>
        <v>481.93766362279</v>
      </c>
      <c r="O32" s="56" t="n">
        <f aca="false">IF(AND(MOD(A32,12)=0,B32&gt;=Inputs!$C$18),MAX(F32+G32+H32+J32-K32-M32-N32,0)*Inputs!$C$17,0)</f>
        <v>0</v>
      </c>
      <c r="P32" s="56" t="n">
        <f aca="false">F32+G32+H32+J32-K32-M32-N32+O32</f>
        <v>71808.7118797957</v>
      </c>
      <c r="Q32" s="56" t="n">
        <f aca="false">IF(OR(E32=1,P32&lt;=0),0,P32)</f>
        <v>71808.7118797957</v>
      </c>
      <c r="R32" s="15" t="n">
        <f aca="false">IF(OR(E32=1,AND(P32&lt;=0,I32&gt;0)),1,0)</f>
        <v>0</v>
      </c>
      <c r="S32" s="15" t="n">
        <f aca="false">IF(L32&gt;0,1,0)</f>
        <v>0</v>
      </c>
    </row>
    <row r="33" customFormat="false" ht="15" hidden="false" customHeight="false" outlineLevel="0" collapsed="false">
      <c r="A33" s="15" t="n">
        <v>32</v>
      </c>
      <c r="B33" s="15" t="n">
        <f aca="false">INT((A33-1)/12)+1</f>
        <v>3</v>
      </c>
      <c r="C33" s="15" t="n">
        <f aca="false">MIN(Inputs!$C$4+B33-1,99)</f>
        <v>76</v>
      </c>
      <c r="D33" s="55" t="n">
        <f aca="false">Inputs!$C$32</f>
        <v>0.1</v>
      </c>
      <c r="E33" s="15" t="n">
        <f aca="false">R32</f>
        <v>0</v>
      </c>
      <c r="F33" s="56" t="n">
        <f aca="false">Q32</f>
        <v>71808.7118797957</v>
      </c>
      <c r="G33" s="56" t="n">
        <f aca="false">IF(AND(MOD(A33-1,12)=0,B33&lt;=Inputs!$C$7,E33=0),Inputs!$C$6,0)</f>
        <v>0</v>
      </c>
      <c r="H33" s="56" t="n">
        <f aca="false">IF(B33=1,G33*Inputs!$C$9,0)</f>
        <v>0</v>
      </c>
      <c r="I33" s="56" t="n">
        <f aca="false">I32+G33</f>
        <v>72000</v>
      </c>
      <c r="J33" s="56" t="n">
        <f aca="false">(F33+G33+H33)*((1+D33)^(1/12)-1)</f>
        <v>572.612752548181</v>
      </c>
      <c r="K33" s="56" t="n">
        <f aca="false">(F33+G33+H33+J33)*(Inputs!$C$14+IF(B33&lt;=10,Inputs!$C$12,Inputs!$C$13))/12</f>
        <v>150.794426317383</v>
      </c>
      <c r="L33" s="56" t="n">
        <f aca="false">IF(OR(E33=1,A33&lt;=Inputs!$C$15),0,MAX(Inputs!$C$8*I33-(F33+G33+H33+J33-K33),0))</f>
        <v>0</v>
      </c>
      <c r="M33" s="56" t="n">
        <f aca="false">L33*INDEX(Rates!$B$2:$C$101,C33+1,IF(Inputs!$C$5="Male",1,2))/1000/12*Inputs!$C$16</f>
        <v>0</v>
      </c>
      <c r="N33" s="56" t="n">
        <f aca="false">IF($V$1=1,MAX(F33+G33+H33+J33-K33-M33,0)*Inputs!$C$22/12,0)</f>
        <v>481.536868040176</v>
      </c>
      <c r="O33" s="56" t="n">
        <f aca="false">IF(AND(MOD(A33,12)=0,B33&gt;=Inputs!$C$18),MAX(F33+G33+H33+J33-K33-M33-N33,0)*Inputs!$C$17,0)</f>
        <v>0</v>
      </c>
      <c r="P33" s="56" t="n">
        <f aca="false">F33+G33+H33+J33-K33-M33-N33+O33</f>
        <v>71748.9933379863</v>
      </c>
      <c r="Q33" s="56" t="n">
        <f aca="false">IF(OR(E33=1,P33&lt;=0),0,P33)</f>
        <v>71748.9933379863</v>
      </c>
      <c r="R33" s="15" t="n">
        <f aca="false">IF(OR(E33=1,AND(P33&lt;=0,I33&gt;0)),1,0)</f>
        <v>0</v>
      </c>
      <c r="S33" s="15" t="n">
        <f aca="false">IF(L33&gt;0,1,0)</f>
        <v>0</v>
      </c>
    </row>
    <row r="34" customFormat="false" ht="15" hidden="false" customHeight="false" outlineLevel="0" collapsed="false">
      <c r="A34" s="15" t="n">
        <v>33</v>
      </c>
      <c r="B34" s="15" t="n">
        <f aca="false">INT((A34-1)/12)+1</f>
        <v>3</v>
      </c>
      <c r="C34" s="15" t="n">
        <f aca="false">MIN(Inputs!$C$4+B34-1,99)</f>
        <v>76</v>
      </c>
      <c r="D34" s="55" t="n">
        <f aca="false">Inputs!$C$32</f>
        <v>0.1</v>
      </c>
      <c r="E34" s="15" t="n">
        <f aca="false">R33</f>
        <v>0</v>
      </c>
      <c r="F34" s="56" t="n">
        <f aca="false">Q33</f>
        <v>71748.9933379863</v>
      </c>
      <c r="G34" s="56" t="n">
        <f aca="false">IF(AND(MOD(A34-1,12)=0,B34&lt;=Inputs!$C$7,E34=0),Inputs!$C$6,0)</f>
        <v>0</v>
      </c>
      <c r="H34" s="56" t="n">
        <f aca="false">IF(B34=1,G34*Inputs!$C$9,0)</f>
        <v>0</v>
      </c>
      <c r="I34" s="56" t="n">
        <f aca="false">I33+G34</f>
        <v>72000</v>
      </c>
      <c r="J34" s="56" t="n">
        <f aca="false">(F34+G34+H34)*((1+D34)^(1/12)-1)</f>
        <v>572.136548509583</v>
      </c>
      <c r="K34" s="56" t="n">
        <f aca="false">(F34+G34+H34+J34)*(Inputs!$C$14+IF(B34&lt;=10,Inputs!$C$12,Inputs!$C$13))/12</f>
        <v>150.669020596866</v>
      </c>
      <c r="L34" s="56" t="n">
        <f aca="false">IF(OR(E34=1,A34&lt;=Inputs!$C$15),0,MAX(Inputs!$C$8*I34-(F34+G34+H34+J34-K34),0))</f>
        <v>0</v>
      </c>
      <c r="M34" s="56" t="n">
        <f aca="false">L34*INDEX(Rates!$B$2:$C$101,C34+1,IF(Inputs!$C$5="Male",1,2))/1000/12*Inputs!$C$16</f>
        <v>0</v>
      </c>
      <c r="N34" s="56" t="n">
        <f aca="false">IF($V$1=1,MAX(F34+G34+H34+J34-K34-M34,0)*Inputs!$C$22/12,0)</f>
        <v>481.13640577266</v>
      </c>
      <c r="O34" s="56" t="n">
        <f aca="false">IF(AND(MOD(A34,12)=0,B34&gt;=Inputs!$C$18),MAX(F34+G34+H34+J34-K34-M34-N34,0)*Inputs!$C$17,0)</f>
        <v>0</v>
      </c>
      <c r="P34" s="56" t="n">
        <f aca="false">F34+G34+H34+J34-K34-M34-N34+O34</f>
        <v>71689.3244601263</v>
      </c>
      <c r="Q34" s="56" t="n">
        <f aca="false">IF(OR(E34=1,P34&lt;=0),0,P34)</f>
        <v>71689.3244601263</v>
      </c>
      <c r="R34" s="15" t="n">
        <f aca="false">IF(OR(E34=1,AND(P34&lt;=0,I34&gt;0)),1,0)</f>
        <v>0</v>
      </c>
      <c r="S34" s="15" t="n">
        <f aca="false">IF(L34&gt;0,1,0)</f>
        <v>0</v>
      </c>
    </row>
    <row r="35" customFormat="false" ht="15" hidden="false" customHeight="false" outlineLevel="0" collapsed="false">
      <c r="A35" s="15" t="n">
        <v>34</v>
      </c>
      <c r="B35" s="15" t="n">
        <f aca="false">INT((A35-1)/12)+1</f>
        <v>3</v>
      </c>
      <c r="C35" s="15" t="n">
        <f aca="false">MIN(Inputs!$C$4+B35-1,99)</f>
        <v>76</v>
      </c>
      <c r="D35" s="55" t="n">
        <f aca="false">Inputs!$C$32</f>
        <v>0.1</v>
      </c>
      <c r="E35" s="15" t="n">
        <f aca="false">R34</f>
        <v>0</v>
      </c>
      <c r="F35" s="56" t="n">
        <f aca="false">Q34</f>
        <v>71689.3244601263</v>
      </c>
      <c r="G35" s="56" t="n">
        <f aca="false">IF(AND(MOD(A35-1,12)=0,B35&lt;=Inputs!$C$7,E35=0),Inputs!$C$6,0)</f>
        <v>0</v>
      </c>
      <c r="H35" s="56" t="n">
        <f aca="false">IF(B35=1,G35*Inputs!$C$9,0)</f>
        <v>0</v>
      </c>
      <c r="I35" s="56" t="n">
        <f aca="false">I34+G35</f>
        <v>72000</v>
      </c>
      <c r="J35" s="56" t="n">
        <f aca="false">(F35+G35+H35)*((1+D35)^(1/12)-1)</f>
        <v>571.660740498293</v>
      </c>
      <c r="K35" s="56" t="n">
        <f aca="false">(F35+G35+H35+J35)*(Inputs!$C$14+IF(B35&lt;=10,Inputs!$C$12,Inputs!$C$13))/12</f>
        <v>150.543719167968</v>
      </c>
      <c r="L35" s="56" t="n">
        <f aca="false">IF(OR(E35=1,A35&lt;=Inputs!$C$15),0,MAX(Inputs!$C$8*I35-(F35+G35+H35+J35-K35),0))</f>
        <v>0</v>
      </c>
      <c r="M35" s="56" t="n">
        <f aca="false">L35*INDEX(Rates!$B$2:$C$101,C35+1,IF(Inputs!$C$5="Male",1,2))/1000/12*Inputs!$C$16</f>
        <v>0</v>
      </c>
      <c r="N35" s="56" t="n">
        <f aca="false">IF($V$1=1,MAX(F35+G35+H35+J35-K35-M35,0)*Inputs!$C$22/12,0)</f>
        <v>480.736276543044</v>
      </c>
      <c r="O35" s="56" t="n">
        <f aca="false">IF(AND(MOD(A35,12)=0,B35&gt;=Inputs!$C$18),MAX(F35+G35+H35+J35-K35-M35-N35,0)*Inputs!$C$17,0)</f>
        <v>0</v>
      </c>
      <c r="P35" s="56" t="n">
        <f aca="false">F35+G35+H35+J35-K35-M35-N35+O35</f>
        <v>71629.7052049136</v>
      </c>
      <c r="Q35" s="56" t="n">
        <f aca="false">IF(OR(E35=1,P35&lt;=0),0,P35)</f>
        <v>71629.7052049136</v>
      </c>
      <c r="R35" s="15" t="n">
        <f aca="false">IF(OR(E35=1,AND(P35&lt;=0,I35&gt;0)),1,0)</f>
        <v>0</v>
      </c>
      <c r="S35" s="15" t="n">
        <f aca="false">IF(L35&gt;0,1,0)</f>
        <v>0</v>
      </c>
    </row>
    <row r="36" customFormat="false" ht="15" hidden="false" customHeight="false" outlineLevel="0" collapsed="false">
      <c r="A36" s="15" t="n">
        <v>35</v>
      </c>
      <c r="B36" s="15" t="n">
        <f aca="false">INT((A36-1)/12)+1</f>
        <v>3</v>
      </c>
      <c r="C36" s="15" t="n">
        <f aca="false">MIN(Inputs!$C$4+B36-1,99)</f>
        <v>76</v>
      </c>
      <c r="D36" s="55" t="n">
        <f aca="false">Inputs!$C$32</f>
        <v>0.1</v>
      </c>
      <c r="E36" s="15" t="n">
        <f aca="false">R35</f>
        <v>0</v>
      </c>
      <c r="F36" s="56" t="n">
        <f aca="false">Q35</f>
        <v>71629.7052049136</v>
      </c>
      <c r="G36" s="56" t="n">
        <f aca="false">IF(AND(MOD(A36-1,12)=0,B36&lt;=Inputs!$C$7,E36=0),Inputs!$C$6,0)</f>
        <v>0</v>
      </c>
      <c r="H36" s="56" t="n">
        <f aca="false">IF(B36=1,G36*Inputs!$C$9,0)</f>
        <v>0</v>
      </c>
      <c r="I36" s="56" t="n">
        <f aca="false">I35+G36</f>
        <v>72000</v>
      </c>
      <c r="J36" s="56" t="n">
        <f aca="false">(F36+G36+H36)*((1+D36)^(1/12)-1)</f>
        <v>571.18532818496</v>
      </c>
      <c r="K36" s="56" t="n">
        <f aca="false">(F36+G36+H36+J36)*(Inputs!$C$14+IF(B36&lt;=10,Inputs!$C$12,Inputs!$C$13))/12</f>
        <v>150.418521943955</v>
      </c>
      <c r="L36" s="56" t="n">
        <f aca="false">IF(OR(E36=1,A36&lt;=Inputs!$C$15),0,MAX(Inputs!$C$8*I36-(F36+G36+H36+J36-K36),0))</f>
        <v>0</v>
      </c>
      <c r="M36" s="56" t="n">
        <f aca="false">L36*INDEX(Rates!$B$2:$C$101,C36+1,IF(Inputs!$C$5="Male",1,2))/1000/12*Inputs!$C$16</f>
        <v>0</v>
      </c>
      <c r="N36" s="56" t="n">
        <f aca="false">IF($V$1=1,MAX(F36+G36+H36+J36-K36-M36,0)*Inputs!$C$22/12,0)</f>
        <v>480.336480074364</v>
      </c>
      <c r="O36" s="56" t="n">
        <f aca="false">IF(AND(MOD(A36,12)=0,B36&gt;=Inputs!$C$18),MAX(F36+G36+H36+J36-K36-M36-N36,0)*Inputs!$C$17,0)</f>
        <v>0</v>
      </c>
      <c r="P36" s="56" t="n">
        <f aca="false">F36+G36+H36+J36-K36-M36-N36+O36</f>
        <v>71570.1355310803</v>
      </c>
      <c r="Q36" s="56" t="n">
        <f aca="false">IF(OR(E36=1,P36&lt;=0),0,P36)</f>
        <v>71570.1355310803</v>
      </c>
      <c r="R36" s="15" t="n">
        <f aca="false">IF(OR(E36=1,AND(P36&lt;=0,I36&gt;0)),1,0)</f>
        <v>0</v>
      </c>
      <c r="S36" s="15" t="n">
        <f aca="false">IF(L36&gt;0,1,0)</f>
        <v>0</v>
      </c>
    </row>
    <row r="37" customFormat="false" ht="15" hidden="false" customHeight="false" outlineLevel="0" collapsed="false">
      <c r="A37" s="15" t="n">
        <v>36</v>
      </c>
      <c r="B37" s="15" t="n">
        <f aca="false">INT((A37-1)/12)+1</f>
        <v>3</v>
      </c>
      <c r="C37" s="15" t="n">
        <f aca="false">MIN(Inputs!$C$4+B37-1,99)</f>
        <v>76</v>
      </c>
      <c r="D37" s="55" t="n">
        <f aca="false">Inputs!$C$32</f>
        <v>0.1</v>
      </c>
      <c r="E37" s="15" t="n">
        <f aca="false">R36</f>
        <v>0</v>
      </c>
      <c r="F37" s="56" t="n">
        <f aca="false">Q36</f>
        <v>71570.1355310803</v>
      </c>
      <c r="G37" s="56" t="n">
        <f aca="false">IF(AND(MOD(A37-1,12)=0,B37&lt;=Inputs!$C$7,E37=0),Inputs!$C$6,0)</f>
        <v>0</v>
      </c>
      <c r="H37" s="56" t="n">
        <f aca="false">IF(B37=1,G37*Inputs!$C$9,0)</f>
        <v>0</v>
      </c>
      <c r="I37" s="56" t="n">
        <f aca="false">I36+G37</f>
        <v>72000</v>
      </c>
      <c r="J37" s="56" t="n">
        <f aca="false">(F37+G37+H37)*((1+D37)^(1/12)-1)</f>
        <v>570.710311240509</v>
      </c>
      <c r="K37" s="56" t="n">
        <f aca="false">(F37+G37+H37+J37)*(Inputs!$C$14+IF(B37&lt;=10,Inputs!$C$12,Inputs!$C$13))/12</f>
        <v>150.293428838168</v>
      </c>
      <c r="L37" s="56" t="n">
        <f aca="false">IF(OR(E37=1,A37&lt;=Inputs!$C$15),0,MAX(Inputs!$C$8*I37-(F37+G37+H37+J37-K37),0))</f>
        <v>0</v>
      </c>
      <c r="M37" s="56" t="n">
        <f aca="false">L37*INDEX(Rates!$B$2:$C$101,C37+1,IF(Inputs!$C$5="Male",1,2))/1000/12*Inputs!$C$16</f>
        <v>0</v>
      </c>
      <c r="N37" s="56" t="n">
        <f aca="false">IF($V$1=1,MAX(F37+G37+H37+J37-K37-M37,0)*Inputs!$C$22/12,0)</f>
        <v>479.937016089884</v>
      </c>
      <c r="O37" s="56" t="n">
        <f aca="false">IF(AND(MOD(A37,12)=0,B37&gt;=Inputs!$C$18),MAX(F37+G37+H37+J37-K37-M37-N37,0)*Inputs!$C$17,0)</f>
        <v>0</v>
      </c>
      <c r="P37" s="56" t="n">
        <f aca="false">F37+G37+H37+J37-K37-M37-N37+O37</f>
        <v>71510.6153973927</v>
      </c>
      <c r="Q37" s="56" t="n">
        <f aca="false">IF(OR(E37=1,P37&lt;=0),0,P37)</f>
        <v>71510.6153973927</v>
      </c>
      <c r="R37" s="15" t="n">
        <f aca="false">IF(OR(E37=1,AND(P37&lt;=0,I37&gt;0)),1,0)</f>
        <v>0</v>
      </c>
      <c r="S37" s="15" t="n">
        <f aca="false">IF(L37&gt;0,1,0)</f>
        <v>0</v>
      </c>
    </row>
    <row r="38" customFormat="false" ht="15" hidden="false" customHeight="false" outlineLevel="0" collapsed="false">
      <c r="A38" s="15" t="n">
        <v>37</v>
      </c>
      <c r="B38" s="15" t="n">
        <f aca="false">INT((A38-1)/12)+1</f>
        <v>4</v>
      </c>
      <c r="C38" s="15" t="n">
        <f aca="false">MIN(Inputs!$C$4+B38-1,99)</f>
        <v>77</v>
      </c>
      <c r="D38" s="55" t="n">
        <f aca="false">Inputs!$C$32</f>
        <v>0.1</v>
      </c>
      <c r="E38" s="15" t="n">
        <f aca="false">R37</f>
        <v>0</v>
      </c>
      <c r="F38" s="56" t="n">
        <f aca="false">Q37</f>
        <v>71510.6153973927</v>
      </c>
      <c r="G38" s="56" t="n">
        <f aca="false">IF(AND(MOD(A38-1,12)=0,B38&lt;=Inputs!$C$7,E38=0),Inputs!$C$6,0)</f>
        <v>24000</v>
      </c>
      <c r="H38" s="56" t="n">
        <f aca="false">IF(B38=1,G38*Inputs!$C$9,0)</f>
        <v>0</v>
      </c>
      <c r="I38" s="56" t="n">
        <f aca="false">I37+G38</f>
        <v>96000</v>
      </c>
      <c r="J38" s="56" t="n">
        <f aca="false">(F38+G38+H38)*((1+D38)^(1/12)-1)</f>
        <v>761.615059629828</v>
      </c>
      <c r="K38" s="56" t="n">
        <f aca="false">(F38+G38+H38+J38)*(Inputs!$C$14+IF(B38&lt;=10,Inputs!$C$12,Inputs!$C$13))/12</f>
        <v>200.567146785464</v>
      </c>
      <c r="L38" s="56" t="n">
        <f aca="false">IF(OR(E38=1,A38&lt;=Inputs!$C$15),0,MAX(Inputs!$C$8*I38-(F38+G38+H38+J38-K38),0))</f>
        <v>888.336689762917</v>
      </c>
      <c r="M38" s="56" t="n">
        <f aca="false">L38*INDEX(Rates!$B$2:$C$101,C38+1,IF(Inputs!$C$5="Male",1,2))/1000/12*Inputs!$C$16</f>
        <v>2.76124654401307</v>
      </c>
      <c r="N38" s="56" t="n">
        <f aca="false">IF($V$1=1,MAX(F38+G38+H38+J38-K38-M38,0)*Inputs!$C$22/12,0)</f>
        <v>640.459347091287</v>
      </c>
      <c r="O38" s="56" t="n">
        <f aca="false">IF(AND(MOD(A38,12)=0,B38&gt;=Inputs!$C$18),MAX(F38+G38+H38+J38-K38-M38-N38,0)*Inputs!$C$17,0)</f>
        <v>0</v>
      </c>
      <c r="P38" s="56" t="n">
        <f aca="false">F38+G38+H38+J38-K38-M38-N38+O38</f>
        <v>95428.4427166018</v>
      </c>
      <c r="Q38" s="56" t="n">
        <f aca="false">IF(OR(E38=1,P38&lt;=0),0,P38)</f>
        <v>95428.4427166018</v>
      </c>
      <c r="R38" s="15" t="n">
        <f aca="false">IF(OR(E38=1,AND(P38&lt;=0,I38&gt;0)),1,0)</f>
        <v>0</v>
      </c>
      <c r="S38" s="15" t="n">
        <f aca="false">IF(L38&gt;0,1,0)</f>
        <v>1</v>
      </c>
    </row>
    <row r="39" customFormat="false" ht="15" hidden="false" customHeight="false" outlineLevel="0" collapsed="false">
      <c r="A39" s="15" t="n">
        <v>38</v>
      </c>
      <c r="B39" s="15" t="n">
        <f aca="false">INT((A39-1)/12)+1</f>
        <v>4</v>
      </c>
      <c r="C39" s="15" t="n">
        <f aca="false">MIN(Inputs!$C$4+B39-1,99)</f>
        <v>77</v>
      </c>
      <c r="D39" s="55" t="n">
        <f aca="false">Inputs!$C$32</f>
        <v>0.1</v>
      </c>
      <c r="E39" s="15" t="n">
        <f aca="false">R38</f>
        <v>0</v>
      </c>
      <c r="F39" s="56" t="n">
        <f aca="false">Q38</f>
        <v>95428.4427166018</v>
      </c>
      <c r="G39" s="56" t="n">
        <f aca="false">IF(AND(MOD(A39-1,12)=0,B39&lt;=Inputs!$C$7,E39=0),Inputs!$C$6,0)</f>
        <v>0</v>
      </c>
      <c r="H39" s="56" t="n">
        <f aca="false">IF(B39=1,G39*Inputs!$C$9,0)</f>
        <v>0</v>
      </c>
      <c r="I39" s="56" t="n">
        <f aca="false">I38+G39</f>
        <v>96000</v>
      </c>
      <c r="J39" s="56" t="n">
        <f aca="false">(F39+G39+H39)*((1+D39)^(1/12)-1)</f>
        <v>760.959803133781</v>
      </c>
      <c r="K39" s="56" t="n">
        <f aca="false">(F39+G39+H39+J39)*(Inputs!$C$14+IF(B39&lt;=10,Inputs!$C$12,Inputs!$C$13))/12</f>
        <v>200.394588582782</v>
      </c>
      <c r="L39" s="56" t="n">
        <f aca="false">IF(OR(E39=1,A39&lt;=Inputs!$C$15),0,MAX(Inputs!$C$8*I39-(F39+G39+H39+J39-K39),0))</f>
        <v>970.992068847219</v>
      </c>
      <c r="M39" s="56" t="n">
        <f aca="false">L39*INDEX(Rates!$B$2:$C$101,C39+1,IF(Inputs!$C$5="Male",1,2))/1000/12*Inputs!$C$16</f>
        <v>3.01816701400011</v>
      </c>
      <c r="N39" s="56" t="n">
        <f aca="false">IF($V$1=1,MAX(F39+G39+H39+J39-K39-M39,0)*Inputs!$C$22/12,0)</f>
        <v>639.906598427592</v>
      </c>
      <c r="O39" s="56" t="n">
        <f aca="false">IF(AND(MOD(A39,12)=0,B39&gt;=Inputs!$C$18),MAX(F39+G39+H39+J39-K39-M39-N39,0)*Inputs!$C$17,0)</f>
        <v>0</v>
      </c>
      <c r="P39" s="56" t="n">
        <f aca="false">F39+G39+H39+J39-K39-M39-N39+O39</f>
        <v>95346.0831657112</v>
      </c>
      <c r="Q39" s="56" t="n">
        <f aca="false">IF(OR(E39=1,P39&lt;=0),0,P39)</f>
        <v>95346.0831657112</v>
      </c>
      <c r="R39" s="15" t="n">
        <f aca="false">IF(OR(E39=1,AND(P39&lt;=0,I39&gt;0)),1,0)</f>
        <v>0</v>
      </c>
      <c r="S39" s="15" t="n">
        <f aca="false">IF(L39&gt;0,1,0)</f>
        <v>1</v>
      </c>
    </row>
    <row r="40" customFormat="false" ht="15" hidden="false" customHeight="false" outlineLevel="0" collapsed="false">
      <c r="A40" s="15" t="n">
        <v>39</v>
      </c>
      <c r="B40" s="15" t="n">
        <f aca="false">INT((A40-1)/12)+1</f>
        <v>4</v>
      </c>
      <c r="C40" s="15" t="n">
        <f aca="false">MIN(Inputs!$C$4+B40-1,99)</f>
        <v>77</v>
      </c>
      <c r="D40" s="55" t="n">
        <f aca="false">Inputs!$C$32</f>
        <v>0.1</v>
      </c>
      <c r="E40" s="15" t="n">
        <f aca="false">R39</f>
        <v>0</v>
      </c>
      <c r="F40" s="56" t="n">
        <f aca="false">Q39</f>
        <v>95346.0831657112</v>
      </c>
      <c r="G40" s="56" t="n">
        <f aca="false">IF(AND(MOD(A40-1,12)=0,B40&lt;=Inputs!$C$7,E40=0),Inputs!$C$6,0)</f>
        <v>0</v>
      </c>
      <c r="H40" s="56" t="n">
        <f aca="false">IF(B40=1,G40*Inputs!$C$9,0)</f>
        <v>0</v>
      </c>
      <c r="I40" s="56" t="n">
        <f aca="false">I39+G40</f>
        <v>96000</v>
      </c>
      <c r="J40" s="56" t="n">
        <f aca="false">(F40+G40+H40)*((1+D40)^(1/12)-1)</f>
        <v>760.303056509318</v>
      </c>
      <c r="K40" s="56" t="n">
        <f aca="false">(F40+G40+H40+J40)*(Inputs!$C$14+IF(B40&lt;=10,Inputs!$C$12,Inputs!$C$13))/12</f>
        <v>200.221637962959</v>
      </c>
      <c r="L40" s="56" t="n">
        <f aca="false">IF(OR(E40=1,A40&lt;=Inputs!$C$15),0,MAX(Inputs!$C$8*I40-(F40+G40+H40+J40-K40),0))</f>
        <v>1053.83541574245</v>
      </c>
      <c r="M40" s="56" t="n">
        <f aca="false">L40*INDEX(Rates!$B$2:$C$101,C40+1,IF(Inputs!$C$5="Male",1,2))/1000/12*Inputs!$C$16</f>
        <v>3.27567175059944</v>
      </c>
      <c r="N40" s="56" t="n">
        <f aca="false">IF($V$1=1,MAX(F40+G40+H40+J40-K40-M40,0)*Inputs!$C$22/12,0)</f>
        <v>639.352592750046</v>
      </c>
      <c r="O40" s="56" t="n">
        <f aca="false">IF(AND(MOD(A40,12)=0,B40&gt;=Inputs!$C$18),MAX(F40+G40+H40+J40-K40-M40-N40,0)*Inputs!$C$17,0)</f>
        <v>0</v>
      </c>
      <c r="P40" s="56" t="n">
        <f aca="false">F40+G40+H40+J40-K40-M40-N40+O40</f>
        <v>95263.5363197569</v>
      </c>
      <c r="Q40" s="56" t="n">
        <f aca="false">IF(OR(E40=1,P40&lt;=0),0,P40)</f>
        <v>95263.5363197569</v>
      </c>
      <c r="R40" s="15" t="n">
        <f aca="false">IF(OR(E40=1,AND(P40&lt;=0,I40&gt;0)),1,0)</f>
        <v>0</v>
      </c>
      <c r="S40" s="15" t="n">
        <f aca="false">IF(L40&gt;0,1,0)</f>
        <v>1</v>
      </c>
    </row>
    <row r="41" customFormat="false" ht="15" hidden="false" customHeight="false" outlineLevel="0" collapsed="false">
      <c r="A41" s="15" t="n">
        <v>40</v>
      </c>
      <c r="B41" s="15" t="n">
        <f aca="false">INT((A41-1)/12)+1</f>
        <v>4</v>
      </c>
      <c r="C41" s="15" t="n">
        <f aca="false">MIN(Inputs!$C$4+B41-1,99)</f>
        <v>77</v>
      </c>
      <c r="D41" s="55" t="n">
        <f aca="false">Inputs!$C$32</f>
        <v>0.1</v>
      </c>
      <c r="E41" s="15" t="n">
        <f aca="false">R40</f>
        <v>0</v>
      </c>
      <c r="F41" s="56" t="n">
        <f aca="false">Q40</f>
        <v>95263.5363197569</v>
      </c>
      <c r="G41" s="56" t="n">
        <f aca="false">IF(AND(MOD(A41-1,12)=0,B41&lt;=Inputs!$C$7,E41=0),Inputs!$C$6,0)</f>
        <v>0</v>
      </c>
      <c r="H41" s="56" t="n">
        <f aca="false">IF(B41=1,G41*Inputs!$C$9,0)</f>
        <v>0</v>
      </c>
      <c r="I41" s="56" t="n">
        <f aca="false">I40+G41</f>
        <v>96000</v>
      </c>
      <c r="J41" s="56" t="n">
        <f aca="false">(F41+G41+H41)*((1+D41)^(1/12)-1)</f>
        <v>759.644816367716</v>
      </c>
      <c r="K41" s="56" t="n">
        <f aca="false">(F41+G41+H41+J41)*(Inputs!$C$14+IF(B41&lt;=10,Inputs!$C$12,Inputs!$C$13))/12</f>
        <v>200.048294033593</v>
      </c>
      <c r="L41" s="56" t="n">
        <f aca="false">IF(OR(E41=1,A41&lt;=Inputs!$C$15),0,MAX(Inputs!$C$8*I41-(F41+G41+H41+J41-K41),0))</f>
        <v>1136.86715790897</v>
      </c>
      <c r="M41" s="56" t="n">
        <f aca="false">L41*INDEX(Rates!$B$2:$C$101,C41+1,IF(Inputs!$C$5="Male",1,2))/1000/12*Inputs!$C$16</f>
        <v>3.53376208250039</v>
      </c>
      <c r="N41" s="56" t="n">
        <f aca="false">IF($V$1=1,MAX(F41+G41+H41+J41-K41-M41,0)*Inputs!$C$22/12,0)</f>
        <v>638.797327200057</v>
      </c>
      <c r="O41" s="56" t="n">
        <f aca="false">IF(AND(MOD(A41,12)=0,B41&gt;=Inputs!$C$18),MAX(F41+G41+H41+J41-K41-M41-N41,0)*Inputs!$C$17,0)</f>
        <v>0</v>
      </c>
      <c r="P41" s="56" t="n">
        <f aca="false">F41+G41+H41+J41-K41-M41-N41+O41</f>
        <v>95180.8017528085</v>
      </c>
      <c r="Q41" s="56" t="n">
        <f aca="false">IF(OR(E41=1,P41&lt;=0),0,P41)</f>
        <v>95180.8017528085</v>
      </c>
      <c r="R41" s="15" t="n">
        <f aca="false">IF(OR(E41=1,AND(P41&lt;=0,I41&gt;0)),1,0)</f>
        <v>0</v>
      </c>
      <c r="S41" s="15" t="n">
        <f aca="false">IF(L41&gt;0,1,0)</f>
        <v>1</v>
      </c>
    </row>
    <row r="42" customFormat="false" ht="15" hidden="false" customHeight="false" outlineLevel="0" collapsed="false">
      <c r="A42" s="15" t="n">
        <v>41</v>
      </c>
      <c r="B42" s="15" t="n">
        <f aca="false">INT((A42-1)/12)+1</f>
        <v>4</v>
      </c>
      <c r="C42" s="15" t="n">
        <f aca="false">MIN(Inputs!$C$4+B42-1,99)</f>
        <v>77</v>
      </c>
      <c r="D42" s="55" t="n">
        <f aca="false">Inputs!$C$32</f>
        <v>0.1</v>
      </c>
      <c r="E42" s="15" t="n">
        <f aca="false">R41</f>
        <v>0</v>
      </c>
      <c r="F42" s="56" t="n">
        <f aca="false">Q41</f>
        <v>95180.8017528085</v>
      </c>
      <c r="G42" s="56" t="n">
        <f aca="false">IF(AND(MOD(A42-1,12)=0,B42&lt;=Inputs!$C$7,E42=0),Inputs!$C$6,0)</f>
        <v>0</v>
      </c>
      <c r="H42" s="56" t="n">
        <f aca="false">IF(B42=1,G42*Inputs!$C$9,0)</f>
        <v>0</v>
      </c>
      <c r="I42" s="56" t="n">
        <f aca="false">I41+G42</f>
        <v>96000</v>
      </c>
      <c r="J42" s="56" t="n">
        <f aca="false">(F42+G42+H42)*((1+D42)^(1/12)-1)</f>
        <v>758.985079312544</v>
      </c>
      <c r="K42" s="56" t="n">
        <f aca="false">(F42+G42+H42+J42)*(Inputs!$C$14+IF(B42&lt;=10,Inputs!$C$12,Inputs!$C$13))/12</f>
        <v>199.874555900252</v>
      </c>
      <c r="L42" s="56" t="n">
        <f aca="false">IF(OR(E42=1,A42&lt;=Inputs!$C$15),0,MAX(Inputs!$C$8*I42-(F42+G42+H42+J42-K42),0))</f>
        <v>1220.08772377923</v>
      </c>
      <c r="M42" s="56" t="n">
        <f aca="false">L42*INDEX(Rates!$B$2:$C$101,C42+1,IF(Inputs!$C$5="Male",1,2))/1000/12*Inputs!$C$16</f>
        <v>3.79243934141377</v>
      </c>
      <c r="N42" s="56" t="n">
        <f aca="false">IF($V$1=1,MAX(F42+G42+H42+J42-K42-M42,0)*Inputs!$C$22/12,0)</f>
        <v>638.240798912529</v>
      </c>
      <c r="O42" s="56" t="n">
        <f aca="false">IF(AND(MOD(A42,12)=0,B42&gt;=Inputs!$C$18),MAX(F42+G42+H42+J42-K42-M42-N42,0)*Inputs!$C$17,0)</f>
        <v>0</v>
      </c>
      <c r="P42" s="56" t="n">
        <f aca="false">F42+G42+H42+J42-K42-M42-N42+O42</f>
        <v>95097.8790379668</v>
      </c>
      <c r="Q42" s="56" t="n">
        <f aca="false">IF(OR(E42=1,P42&lt;=0),0,P42)</f>
        <v>95097.8790379668</v>
      </c>
      <c r="R42" s="15" t="n">
        <f aca="false">IF(OR(E42=1,AND(P42&lt;=0,I42&gt;0)),1,0)</f>
        <v>0</v>
      </c>
      <c r="S42" s="15" t="n">
        <f aca="false">IF(L42&gt;0,1,0)</f>
        <v>1</v>
      </c>
    </row>
    <row r="43" customFormat="false" ht="15" hidden="false" customHeight="false" outlineLevel="0" collapsed="false">
      <c r="A43" s="15" t="n">
        <v>42</v>
      </c>
      <c r="B43" s="15" t="n">
        <f aca="false">INT((A43-1)/12)+1</f>
        <v>4</v>
      </c>
      <c r="C43" s="15" t="n">
        <f aca="false">MIN(Inputs!$C$4+B43-1,99)</f>
        <v>77</v>
      </c>
      <c r="D43" s="55" t="n">
        <f aca="false">Inputs!$C$32</f>
        <v>0.1</v>
      </c>
      <c r="E43" s="15" t="n">
        <f aca="false">R42</f>
        <v>0</v>
      </c>
      <c r="F43" s="56" t="n">
        <f aca="false">Q42</f>
        <v>95097.8790379668</v>
      </c>
      <c r="G43" s="56" t="n">
        <f aca="false">IF(AND(MOD(A43-1,12)=0,B43&lt;=Inputs!$C$7,E43=0),Inputs!$C$6,0)</f>
        <v>0</v>
      </c>
      <c r="H43" s="56" t="n">
        <f aca="false">IF(B43=1,G43*Inputs!$C$9,0)</f>
        <v>0</v>
      </c>
      <c r="I43" s="56" t="n">
        <f aca="false">I42+G43</f>
        <v>96000</v>
      </c>
      <c r="J43" s="56" t="n">
        <f aca="false">(F43+G43+H43)*((1+D43)^(1/12)-1)</f>
        <v>758.323841939651</v>
      </c>
      <c r="K43" s="56" t="n">
        <f aca="false">(F43+G43+H43+J43)*(Inputs!$C$14+IF(B43&lt;=10,Inputs!$C$12,Inputs!$C$13))/12</f>
        <v>199.700422666472</v>
      </c>
      <c r="L43" s="56" t="n">
        <f aca="false">IF(OR(E43=1,A43&lt;=Inputs!$C$15),0,MAX(Inputs!$C$8*I43-(F43+G43+H43+J43-K43),0))</f>
        <v>1303.49754276</v>
      </c>
      <c r="M43" s="56" t="n">
        <f aca="false">L43*INDEX(Rates!$B$2:$C$101,C43+1,IF(Inputs!$C$5="Male",1,2))/1000/12*Inputs!$C$16</f>
        <v>4.051704862079</v>
      </c>
      <c r="N43" s="56" t="n">
        <f aca="false">IF($V$1=1,MAX(F43+G43+H43+J43-K43-M43,0)*Inputs!$C$22/12,0)</f>
        <v>637.683005015853</v>
      </c>
      <c r="O43" s="56" t="n">
        <f aca="false">IF(AND(MOD(A43,12)=0,B43&gt;=Inputs!$C$18),MAX(F43+G43+H43+J43-K43-M43-N43,0)*Inputs!$C$17,0)</f>
        <v>0</v>
      </c>
      <c r="P43" s="56" t="n">
        <f aca="false">F43+G43+H43+J43-K43-M43-N43+O43</f>
        <v>95014.7677473621</v>
      </c>
      <c r="Q43" s="56" t="n">
        <f aca="false">IF(OR(E43=1,P43&lt;=0),0,P43)</f>
        <v>95014.7677473621</v>
      </c>
      <c r="R43" s="15" t="n">
        <f aca="false">IF(OR(E43=1,AND(P43&lt;=0,I43&gt;0)),1,0)</f>
        <v>0</v>
      </c>
      <c r="S43" s="15" t="n">
        <f aca="false">IF(L43&gt;0,1,0)</f>
        <v>1</v>
      </c>
    </row>
    <row r="44" customFormat="false" ht="15" hidden="false" customHeight="false" outlineLevel="0" collapsed="false">
      <c r="A44" s="15" t="n">
        <v>43</v>
      </c>
      <c r="B44" s="15" t="n">
        <f aca="false">INT((A44-1)/12)+1</f>
        <v>4</v>
      </c>
      <c r="C44" s="15" t="n">
        <f aca="false">MIN(Inputs!$C$4+B44-1,99)</f>
        <v>77</v>
      </c>
      <c r="D44" s="55" t="n">
        <f aca="false">Inputs!$C$32</f>
        <v>0.1</v>
      </c>
      <c r="E44" s="15" t="n">
        <f aca="false">R43</f>
        <v>0</v>
      </c>
      <c r="F44" s="56" t="n">
        <f aca="false">Q43</f>
        <v>95014.7677473621</v>
      </c>
      <c r="G44" s="56" t="n">
        <f aca="false">IF(AND(MOD(A44-1,12)=0,B44&lt;=Inputs!$C$7,E44=0),Inputs!$C$6,0)</f>
        <v>0</v>
      </c>
      <c r="H44" s="56" t="n">
        <f aca="false">IF(B44=1,G44*Inputs!$C$9,0)</f>
        <v>0</v>
      </c>
      <c r="I44" s="56" t="n">
        <f aca="false">I43+G44</f>
        <v>96000</v>
      </c>
      <c r="J44" s="56" t="n">
        <f aca="false">(F44+G44+H44)*((1+D44)^(1/12)-1)</f>
        <v>757.661100837141</v>
      </c>
      <c r="K44" s="56" t="n">
        <f aca="false">(F44+G44+H44+J44)*(Inputs!$C$14+IF(B44&lt;=10,Inputs!$C$12,Inputs!$C$13))/12</f>
        <v>199.525893433748</v>
      </c>
      <c r="L44" s="56" t="n">
        <f aca="false">IF(OR(E44=1,A44&lt;=Inputs!$C$15),0,MAX(Inputs!$C$8*I44-(F44+G44+H44+J44-K44),0))</f>
        <v>1387.09704523454</v>
      </c>
      <c r="M44" s="56" t="n">
        <f aca="false">L44*INDEX(Rates!$B$2:$C$101,C44+1,IF(Inputs!$C$5="Male",1,2))/1000/12*Inputs!$C$16</f>
        <v>4.31155998227068</v>
      </c>
      <c r="N44" s="56" t="n">
        <f aca="false">IF($V$1=1,MAX(F44+G44+H44+J44-K44-M44,0)*Inputs!$C$22/12,0)</f>
        <v>637.123942631888</v>
      </c>
      <c r="O44" s="56" t="n">
        <f aca="false">IF(AND(MOD(A44,12)=0,B44&gt;=Inputs!$C$18),MAX(F44+G44+H44+J44-K44-M44-N44,0)*Inputs!$C$17,0)</f>
        <v>0</v>
      </c>
      <c r="P44" s="56" t="n">
        <f aca="false">F44+G44+H44+J44-K44-M44-N44+O44</f>
        <v>94931.4674521513</v>
      </c>
      <c r="Q44" s="56" t="n">
        <f aca="false">IF(OR(E44=1,P44&lt;=0),0,P44)</f>
        <v>94931.4674521513</v>
      </c>
      <c r="R44" s="15" t="n">
        <f aca="false">IF(OR(E44=1,AND(P44&lt;=0,I44&gt;0)),1,0)</f>
        <v>0</v>
      </c>
      <c r="S44" s="15" t="n">
        <f aca="false">IF(L44&gt;0,1,0)</f>
        <v>1</v>
      </c>
    </row>
    <row r="45" customFormat="false" ht="15" hidden="false" customHeight="false" outlineLevel="0" collapsed="false">
      <c r="A45" s="15" t="n">
        <v>44</v>
      </c>
      <c r="B45" s="15" t="n">
        <f aca="false">INT((A45-1)/12)+1</f>
        <v>4</v>
      </c>
      <c r="C45" s="15" t="n">
        <f aca="false">MIN(Inputs!$C$4+B45-1,99)</f>
        <v>77</v>
      </c>
      <c r="D45" s="55" t="n">
        <f aca="false">Inputs!$C$32</f>
        <v>0.1</v>
      </c>
      <c r="E45" s="15" t="n">
        <f aca="false">R44</f>
        <v>0</v>
      </c>
      <c r="F45" s="56" t="n">
        <f aca="false">Q44</f>
        <v>94931.4674521513</v>
      </c>
      <c r="G45" s="56" t="n">
        <f aca="false">IF(AND(MOD(A45-1,12)=0,B45&lt;=Inputs!$C$7,E45=0),Inputs!$C$6,0)</f>
        <v>0</v>
      </c>
      <c r="H45" s="56" t="n">
        <f aca="false">IF(B45=1,G45*Inputs!$C$9,0)</f>
        <v>0</v>
      </c>
      <c r="I45" s="56" t="n">
        <f aca="false">I44+G45</f>
        <v>96000</v>
      </c>
      <c r="J45" s="56" t="n">
        <f aca="false">(F45+G45+H45)*((1+D45)^(1/12)-1)</f>
        <v>756.996852585362</v>
      </c>
      <c r="K45" s="56" t="n">
        <f aca="false">(F45+G45+H45+J45)*(Inputs!$C$14+IF(B45&lt;=10,Inputs!$C$12,Inputs!$C$13))/12</f>
        <v>199.350967301535</v>
      </c>
      <c r="L45" s="56" t="n">
        <f aca="false">IF(OR(E45=1,A45&lt;=Inputs!$C$15),0,MAX(Inputs!$C$8*I45-(F45+G45+H45+J45-K45),0))</f>
        <v>1470.88666256488</v>
      </c>
      <c r="M45" s="56" t="n">
        <f aca="false">L45*INDEX(Rates!$B$2:$C$101,C45+1,IF(Inputs!$C$5="Male",1,2))/1000/12*Inputs!$C$16</f>
        <v>4.57200604280584</v>
      </c>
      <c r="N45" s="56" t="n">
        <f aca="false">IF($V$1=1,MAX(F45+G45+H45+J45-K45-M45,0)*Inputs!$C$22/12,0)</f>
        <v>636.563608875949</v>
      </c>
      <c r="O45" s="56" t="n">
        <f aca="false">IF(AND(MOD(A45,12)=0,B45&gt;=Inputs!$C$18),MAX(F45+G45+H45+J45-K45-M45-N45,0)*Inputs!$C$17,0)</f>
        <v>0</v>
      </c>
      <c r="P45" s="56" t="n">
        <f aca="false">F45+G45+H45+J45-K45-M45-N45+O45</f>
        <v>94847.9777225164</v>
      </c>
      <c r="Q45" s="56" t="n">
        <f aca="false">IF(OR(E45=1,P45&lt;=0),0,P45)</f>
        <v>94847.9777225164</v>
      </c>
      <c r="R45" s="15" t="n">
        <f aca="false">IF(OR(E45=1,AND(P45&lt;=0,I45&gt;0)),1,0)</f>
        <v>0</v>
      </c>
      <c r="S45" s="15" t="n">
        <f aca="false">IF(L45&gt;0,1,0)</f>
        <v>1</v>
      </c>
    </row>
    <row r="46" customFormat="false" ht="15" hidden="false" customHeight="false" outlineLevel="0" collapsed="false">
      <c r="A46" s="15" t="n">
        <v>45</v>
      </c>
      <c r="B46" s="15" t="n">
        <f aca="false">INT((A46-1)/12)+1</f>
        <v>4</v>
      </c>
      <c r="C46" s="15" t="n">
        <f aca="false">MIN(Inputs!$C$4+B46-1,99)</f>
        <v>77</v>
      </c>
      <c r="D46" s="55" t="n">
        <f aca="false">Inputs!$C$32</f>
        <v>0.1</v>
      </c>
      <c r="E46" s="15" t="n">
        <f aca="false">R45</f>
        <v>0</v>
      </c>
      <c r="F46" s="56" t="n">
        <f aca="false">Q45</f>
        <v>94847.9777225164</v>
      </c>
      <c r="G46" s="56" t="n">
        <f aca="false">IF(AND(MOD(A46-1,12)=0,B46&lt;=Inputs!$C$7,E46=0),Inputs!$C$6,0)</f>
        <v>0</v>
      </c>
      <c r="H46" s="56" t="n">
        <f aca="false">IF(B46=1,G46*Inputs!$C$9,0)</f>
        <v>0</v>
      </c>
      <c r="I46" s="56" t="n">
        <f aca="false">I45+G46</f>
        <v>96000</v>
      </c>
      <c r="J46" s="56" t="n">
        <f aca="false">(F46+G46+H46)*((1+D46)^(1/12)-1)</f>
        <v>756.331093756881</v>
      </c>
      <c r="K46" s="56" t="n">
        <f aca="false">(F46+G46+H46+J46)*(Inputs!$C$14+IF(B46&lt;=10,Inputs!$C$12,Inputs!$C$13))/12</f>
        <v>199.175643367236</v>
      </c>
      <c r="L46" s="56" t="n">
        <f aca="false">IF(OR(E46=1,A46&lt;=Inputs!$C$15),0,MAX(Inputs!$C$8*I46-(F46+G46+H46+J46-K46),0))</f>
        <v>1554.866827094</v>
      </c>
      <c r="M46" s="56" t="n">
        <f aca="false">L46*INDEX(Rates!$B$2:$C$101,C46+1,IF(Inputs!$C$5="Male",1,2))/1000/12*Inputs!$C$16</f>
        <v>4.8330443875505</v>
      </c>
      <c r="N46" s="56" t="n">
        <f aca="false">IF($V$1=1,MAX(F46+G46+H46+J46-K46-M46,0)*Inputs!$C$22/12,0)</f>
        <v>636.00200085679</v>
      </c>
      <c r="O46" s="56" t="n">
        <f aca="false">IF(AND(MOD(A46,12)=0,B46&gt;=Inputs!$C$18),MAX(F46+G46+H46+J46-K46-M46-N46,0)*Inputs!$C$17,0)</f>
        <v>0</v>
      </c>
      <c r="P46" s="56" t="n">
        <f aca="false">F46+G46+H46+J46-K46-M46-N46+O46</f>
        <v>94764.2981276617</v>
      </c>
      <c r="Q46" s="56" t="n">
        <f aca="false">IF(OR(E46=1,P46&lt;=0),0,P46)</f>
        <v>94764.2981276617</v>
      </c>
      <c r="R46" s="15" t="n">
        <f aca="false">IF(OR(E46=1,AND(P46&lt;=0,I46&gt;0)),1,0)</f>
        <v>0</v>
      </c>
      <c r="S46" s="15" t="n">
        <f aca="false">IF(L46&gt;0,1,0)</f>
        <v>1</v>
      </c>
    </row>
    <row r="47" customFormat="false" ht="15" hidden="false" customHeight="false" outlineLevel="0" collapsed="false">
      <c r="A47" s="15" t="n">
        <v>46</v>
      </c>
      <c r="B47" s="15" t="n">
        <f aca="false">INT((A47-1)/12)+1</f>
        <v>4</v>
      </c>
      <c r="C47" s="15" t="n">
        <f aca="false">MIN(Inputs!$C$4+B47-1,99)</f>
        <v>77</v>
      </c>
      <c r="D47" s="55" t="n">
        <f aca="false">Inputs!$C$32</f>
        <v>0.1</v>
      </c>
      <c r="E47" s="15" t="n">
        <f aca="false">R46</f>
        <v>0</v>
      </c>
      <c r="F47" s="56" t="n">
        <f aca="false">Q46</f>
        <v>94764.2981276617</v>
      </c>
      <c r="G47" s="56" t="n">
        <f aca="false">IF(AND(MOD(A47-1,12)=0,B47&lt;=Inputs!$C$7,E47=0),Inputs!$C$6,0)</f>
        <v>0</v>
      </c>
      <c r="H47" s="56" t="n">
        <f aca="false">IF(B47=1,G47*Inputs!$C$9,0)</f>
        <v>0</v>
      </c>
      <c r="I47" s="56" t="n">
        <f aca="false">I46+G47</f>
        <v>96000</v>
      </c>
      <c r="J47" s="56" t="n">
        <f aca="false">(F47+G47+H47)*((1+D47)^(1/12)-1)</f>
        <v>755.663820916476</v>
      </c>
      <c r="K47" s="56" t="n">
        <f aca="false">(F47+G47+H47+J47)*(Inputs!$C$14+IF(B47&lt;=10,Inputs!$C$12,Inputs!$C$13))/12</f>
        <v>198.999920726204</v>
      </c>
      <c r="L47" s="56" t="n">
        <f aca="false">IF(OR(E47=1,A47&lt;=Inputs!$C$15),0,MAX(Inputs!$C$8*I47-(F47+G47+H47+J47-K47),0))</f>
        <v>1639.03797214806</v>
      </c>
      <c r="M47" s="56" t="n">
        <f aca="false">L47*INDEX(Rates!$B$2:$C$101,C47+1,IF(Inputs!$C$5="Male",1,2))/1000/12*Inputs!$C$16</f>
        <v>5.09467636342688</v>
      </c>
      <c r="N47" s="56" t="n">
        <f aca="false">IF($V$1=1,MAX(F47+G47+H47+J47-K47-M47,0)*Inputs!$C$22/12,0)</f>
        <v>635.43911567659</v>
      </c>
      <c r="O47" s="56" t="n">
        <f aca="false">IF(AND(MOD(A47,12)=0,B47&gt;=Inputs!$C$18),MAX(F47+G47+H47+J47-K47-M47-N47,0)*Inputs!$C$17,0)</f>
        <v>0</v>
      </c>
      <c r="P47" s="56" t="n">
        <f aca="false">F47+G47+H47+J47-K47-M47-N47+O47</f>
        <v>94680.4282358119</v>
      </c>
      <c r="Q47" s="56" t="n">
        <f aca="false">IF(OR(E47=1,P47&lt;=0),0,P47)</f>
        <v>94680.4282358119</v>
      </c>
      <c r="R47" s="15" t="n">
        <f aca="false">IF(OR(E47=1,AND(P47&lt;=0,I47&gt;0)),1,0)</f>
        <v>0</v>
      </c>
      <c r="S47" s="15" t="n">
        <f aca="false">IF(L47&gt;0,1,0)</f>
        <v>1</v>
      </c>
    </row>
    <row r="48" customFormat="false" ht="15" hidden="false" customHeight="false" outlineLevel="0" collapsed="false">
      <c r="A48" s="15" t="n">
        <v>47</v>
      </c>
      <c r="B48" s="15" t="n">
        <f aca="false">INT((A48-1)/12)+1</f>
        <v>4</v>
      </c>
      <c r="C48" s="15" t="n">
        <f aca="false">MIN(Inputs!$C$4+B48-1,99)</f>
        <v>77</v>
      </c>
      <c r="D48" s="55" t="n">
        <f aca="false">Inputs!$C$32</f>
        <v>0.1</v>
      </c>
      <c r="E48" s="15" t="n">
        <f aca="false">R47</f>
        <v>0</v>
      </c>
      <c r="F48" s="56" t="n">
        <f aca="false">Q47</f>
        <v>94680.4282358119</v>
      </c>
      <c r="G48" s="56" t="n">
        <f aca="false">IF(AND(MOD(A48-1,12)=0,B48&lt;=Inputs!$C$7,E48=0),Inputs!$C$6,0)</f>
        <v>0</v>
      </c>
      <c r="H48" s="56" t="n">
        <f aca="false">IF(B48=1,G48*Inputs!$C$9,0)</f>
        <v>0</v>
      </c>
      <c r="I48" s="56" t="n">
        <f aca="false">I47+G48</f>
        <v>96000</v>
      </c>
      <c r="J48" s="56" t="n">
        <f aca="false">(F48+G48+H48)*((1+D48)^(1/12)-1)</f>
        <v>754.995030621109</v>
      </c>
      <c r="K48" s="56" t="n">
        <f aca="false">(F48+G48+H48+J48)*(Inputs!$C$14+IF(B48&lt;=10,Inputs!$C$12,Inputs!$C$13))/12</f>
        <v>198.823798471736</v>
      </c>
      <c r="L48" s="56" t="n">
        <f aca="false">IF(OR(E48=1,A48&lt;=Inputs!$C$15),0,MAX(Inputs!$C$8*I48-(F48+G48+H48+J48-K48),0))</f>
        <v>1723.40053203871</v>
      </c>
      <c r="M48" s="56" t="n">
        <f aca="false">L48*INDEX(Rates!$B$2:$C$101,C48+1,IF(Inputs!$C$5="Male",1,2))/1000/12*Inputs!$C$16</f>
        <v>5.35690332042032</v>
      </c>
      <c r="N48" s="56" t="n">
        <f aca="false">IF($V$1=1,MAX(F48+G48+H48+J48-K48-M48,0)*Inputs!$C$22/12,0)</f>
        <v>634.874950430939</v>
      </c>
      <c r="O48" s="56" t="n">
        <f aca="false">IF(AND(MOD(A48,12)=0,B48&gt;=Inputs!$C$18),MAX(F48+G48+H48+J48-K48-M48-N48,0)*Inputs!$C$17,0)</f>
        <v>0</v>
      </c>
      <c r="P48" s="56" t="n">
        <f aca="false">F48+G48+H48+J48-K48-M48-N48+O48</f>
        <v>94596.3676142099</v>
      </c>
      <c r="Q48" s="56" t="n">
        <f aca="false">IF(OR(E48=1,P48&lt;=0),0,P48)</f>
        <v>94596.3676142099</v>
      </c>
      <c r="R48" s="15" t="n">
        <f aca="false">IF(OR(E48=1,AND(P48&lt;=0,I48&gt;0)),1,0)</f>
        <v>0</v>
      </c>
      <c r="S48" s="15" t="n">
        <f aca="false">IF(L48&gt;0,1,0)</f>
        <v>1</v>
      </c>
    </row>
    <row r="49" customFormat="false" ht="15" hidden="false" customHeight="false" outlineLevel="0" collapsed="false">
      <c r="A49" s="15" t="n">
        <v>48</v>
      </c>
      <c r="B49" s="15" t="n">
        <f aca="false">INT((A49-1)/12)+1</f>
        <v>4</v>
      </c>
      <c r="C49" s="15" t="n">
        <f aca="false">MIN(Inputs!$C$4+B49-1,99)</f>
        <v>77</v>
      </c>
      <c r="D49" s="55" t="n">
        <f aca="false">Inputs!$C$32</f>
        <v>0.1</v>
      </c>
      <c r="E49" s="15" t="n">
        <f aca="false">R48</f>
        <v>0</v>
      </c>
      <c r="F49" s="56" t="n">
        <f aca="false">Q48</f>
        <v>94596.3676142099</v>
      </c>
      <c r="G49" s="56" t="n">
        <f aca="false">IF(AND(MOD(A49-1,12)=0,B49&lt;=Inputs!$C$7,E49=0),Inputs!$C$6,0)</f>
        <v>0</v>
      </c>
      <c r="H49" s="56" t="n">
        <f aca="false">IF(B49=1,G49*Inputs!$C$9,0)</f>
        <v>0</v>
      </c>
      <c r="I49" s="56" t="n">
        <f aca="false">I48+G49</f>
        <v>96000</v>
      </c>
      <c r="J49" s="56" t="n">
        <f aca="false">(F49+G49+H49)*((1+D49)^(1/12)-1)</f>
        <v>754.324719419914</v>
      </c>
      <c r="K49" s="56" t="n">
        <f aca="false">(F49+G49+H49+J49)*(Inputs!$C$14+IF(B49&lt;=10,Inputs!$C$12,Inputs!$C$13))/12</f>
        <v>198.647275695062</v>
      </c>
      <c r="L49" s="56" t="n">
        <f aca="false">IF(OR(E49=1,A49&lt;=Inputs!$C$15),0,MAX(Inputs!$C$8*I49-(F49+G49+H49+J49-K49),0))</f>
        <v>1807.95494206522</v>
      </c>
      <c r="M49" s="56" t="n">
        <f aca="false">L49*INDEX(Rates!$B$2:$C$101,C49+1,IF(Inputs!$C$5="Male",1,2))/1000/12*Inputs!$C$16</f>
        <v>5.61972661158605</v>
      </c>
      <c r="N49" s="56" t="n">
        <f aca="false">IF($V$1=1,MAX(F49+G49+H49+J49-K49-M49,0)*Inputs!$C$22/12,0)</f>
        <v>634.309502208821</v>
      </c>
      <c r="O49" s="56" t="n">
        <f aca="false">IF(AND(MOD(A49,12)=0,B49&gt;=Inputs!$C$18),MAX(F49+G49+H49+J49-K49-M49-N49,0)*Inputs!$C$17,0)</f>
        <v>0</v>
      </c>
      <c r="P49" s="56" t="n">
        <f aca="false">F49+G49+H49+J49-K49-M49-N49+O49</f>
        <v>94512.1158291144</v>
      </c>
      <c r="Q49" s="56" t="n">
        <f aca="false">IF(OR(E49=1,P49&lt;=0),0,P49)</f>
        <v>94512.1158291144</v>
      </c>
      <c r="R49" s="15" t="n">
        <f aca="false">IF(OR(E49=1,AND(P49&lt;=0,I49&gt;0)),1,0)</f>
        <v>0</v>
      </c>
      <c r="S49" s="15" t="n">
        <f aca="false">IF(L49&gt;0,1,0)</f>
        <v>1</v>
      </c>
    </row>
    <row r="50" customFormat="false" ht="15" hidden="false" customHeight="false" outlineLevel="0" collapsed="false">
      <c r="A50" s="15" t="n">
        <v>49</v>
      </c>
      <c r="B50" s="15" t="n">
        <f aca="false">INT((A50-1)/12)+1</f>
        <v>5</v>
      </c>
      <c r="C50" s="15" t="n">
        <f aca="false">MIN(Inputs!$C$4+B50-1,99)</f>
        <v>78</v>
      </c>
      <c r="D50" s="55" t="n">
        <f aca="false">Inputs!$C$32</f>
        <v>0.1</v>
      </c>
      <c r="E50" s="15" t="n">
        <f aca="false">R49</f>
        <v>0</v>
      </c>
      <c r="F50" s="56" t="n">
        <f aca="false">Q49</f>
        <v>94512.1158291144</v>
      </c>
      <c r="G50" s="56" t="n">
        <f aca="false">IF(AND(MOD(A50-1,12)=0,B50&lt;=Inputs!$C$7,E50=0),Inputs!$C$6,0)</f>
        <v>24000</v>
      </c>
      <c r="H50" s="56" t="n">
        <f aca="false">IF(B50=1,G50*Inputs!$C$9,0)</f>
        <v>0</v>
      </c>
      <c r="I50" s="56" t="n">
        <f aca="false">I49+G50</f>
        <v>120000</v>
      </c>
      <c r="J50" s="56" t="n">
        <f aca="false">(F50+G50+H50)*((1+D50)^(1/12)-1)</f>
        <v>945.032254147867</v>
      </c>
      <c r="K50" s="56" t="n">
        <f aca="false">(F50+G50+H50+J50)*(Inputs!$C$14+IF(B50&lt;=10,Inputs!$C$12,Inputs!$C$13))/12</f>
        <v>248.869058506796</v>
      </c>
      <c r="L50" s="56" t="n">
        <f aca="false">IF(OR(E50=1,A50&lt;=Inputs!$C$15),0,MAX(Inputs!$C$8*I50-(F50+G50+H50+J50-K50),0))</f>
        <v>1991.72097524456</v>
      </c>
      <c r="M50" s="56" t="n">
        <f aca="false">L50*INDEX(Rates!$B$2:$C$101,C50+1,IF(Inputs!$C$5="Male",1,2))/1000/12*Inputs!$C$16</f>
        <v>6.93616829628919</v>
      </c>
      <c r="N50" s="56" t="n">
        <f aca="false">IF($V$1=1,MAX(F50+G50+H50+J50-K50-M50,0)*Inputs!$C$22/12,0)</f>
        <v>794.675619043061</v>
      </c>
      <c r="O50" s="56" t="n">
        <f aca="false">IF(AND(MOD(A50,12)=0,B50&gt;=Inputs!$C$18),MAX(F50+G50+H50+J50-K50-M50-N50,0)*Inputs!$C$17,0)</f>
        <v>0</v>
      </c>
      <c r="P50" s="56" t="n">
        <f aca="false">F50+G50+H50+J50-K50-M50-N50+O50</f>
        <v>118406.667237416</v>
      </c>
      <c r="Q50" s="56" t="n">
        <f aca="false">IF(OR(E50=1,P50&lt;=0),0,P50)</f>
        <v>118406.667237416</v>
      </c>
      <c r="R50" s="15" t="n">
        <f aca="false">IF(OR(E50=1,AND(P50&lt;=0,I50&gt;0)),1,0)</f>
        <v>0</v>
      </c>
      <c r="S50" s="15" t="n">
        <f aca="false">IF(L50&gt;0,1,0)</f>
        <v>1</v>
      </c>
    </row>
    <row r="51" customFormat="false" ht="15" hidden="false" customHeight="false" outlineLevel="0" collapsed="false">
      <c r="A51" s="15" t="n">
        <v>50</v>
      </c>
      <c r="B51" s="15" t="n">
        <f aca="false">INT((A51-1)/12)+1</f>
        <v>5</v>
      </c>
      <c r="C51" s="15" t="n">
        <f aca="false">MIN(Inputs!$C$4+B51-1,99)</f>
        <v>78</v>
      </c>
      <c r="D51" s="55" t="n">
        <f aca="false">Inputs!$C$32</f>
        <v>0.1</v>
      </c>
      <c r="E51" s="15" t="n">
        <f aca="false">R50</f>
        <v>0</v>
      </c>
      <c r="F51" s="56" t="n">
        <f aca="false">Q50</f>
        <v>118406.667237416</v>
      </c>
      <c r="G51" s="56" t="n">
        <f aca="false">IF(AND(MOD(A51-1,12)=0,B51&lt;=Inputs!$C$7,E51=0),Inputs!$C$6,0)</f>
        <v>0</v>
      </c>
      <c r="H51" s="56" t="n">
        <f aca="false">IF(B51=1,G51*Inputs!$C$9,0)</f>
        <v>0</v>
      </c>
      <c r="I51" s="56" t="n">
        <f aca="false">I50+G51</f>
        <v>120000</v>
      </c>
      <c r="J51" s="56" t="n">
        <f aca="false">(F51+G51+H51)*((1+D51)^(1/12)-1)</f>
        <v>944.191392269634</v>
      </c>
      <c r="K51" s="56" t="n">
        <f aca="false">(F51+G51+H51+J51)*(Inputs!$C$14+IF(B51&lt;=10,Inputs!$C$12,Inputs!$C$13))/12</f>
        <v>248.647622145179</v>
      </c>
      <c r="L51" s="56" t="n">
        <f aca="false">IF(OR(E51=1,A51&lt;=Inputs!$C$15),0,MAX(Inputs!$C$8*I51-(F51+G51+H51+J51-K51),0))</f>
        <v>2097.78899245945</v>
      </c>
      <c r="M51" s="56" t="n">
        <f aca="false">L51*INDEX(Rates!$B$2:$C$101,C51+1,IF(Inputs!$C$5="Male",1,2))/1000/12*Inputs!$C$16</f>
        <v>7.30555016624003</v>
      </c>
      <c r="N51" s="56" t="n">
        <f aca="false">IF($V$1=1,MAX(F51+G51+H51+J51-K51-M51,0)*Inputs!$C$22/12,0)</f>
        <v>793.966036382495</v>
      </c>
      <c r="O51" s="56" t="n">
        <f aca="false">IF(AND(MOD(A51,12)=0,B51&gt;=Inputs!$C$18),MAX(F51+G51+H51+J51-K51-M51-N51,0)*Inputs!$C$17,0)</f>
        <v>0</v>
      </c>
      <c r="P51" s="56" t="n">
        <f aca="false">F51+G51+H51+J51-K51-M51-N51+O51</f>
        <v>118300.939420992</v>
      </c>
      <c r="Q51" s="56" t="n">
        <f aca="false">IF(OR(E51=1,P51&lt;=0),0,P51)</f>
        <v>118300.939420992</v>
      </c>
      <c r="R51" s="15" t="n">
        <f aca="false">IF(OR(E51=1,AND(P51&lt;=0,I51&gt;0)),1,0)</f>
        <v>0</v>
      </c>
      <c r="S51" s="15" t="n">
        <f aca="false">IF(L51&gt;0,1,0)</f>
        <v>1</v>
      </c>
    </row>
    <row r="52" customFormat="false" ht="15" hidden="false" customHeight="false" outlineLevel="0" collapsed="false">
      <c r="A52" s="15" t="n">
        <v>51</v>
      </c>
      <c r="B52" s="15" t="n">
        <f aca="false">INT((A52-1)/12)+1</f>
        <v>5</v>
      </c>
      <c r="C52" s="15" t="n">
        <f aca="false">MIN(Inputs!$C$4+B52-1,99)</f>
        <v>78</v>
      </c>
      <c r="D52" s="55" t="n">
        <f aca="false">Inputs!$C$32</f>
        <v>0.1</v>
      </c>
      <c r="E52" s="15" t="n">
        <f aca="false">R51</f>
        <v>0</v>
      </c>
      <c r="F52" s="56" t="n">
        <f aca="false">Q51</f>
        <v>118300.939420992</v>
      </c>
      <c r="G52" s="56" t="n">
        <f aca="false">IF(AND(MOD(A52-1,12)=0,B52&lt;=Inputs!$C$7,E52=0),Inputs!$C$6,0)</f>
        <v>0</v>
      </c>
      <c r="H52" s="56" t="n">
        <f aca="false">IF(B52=1,G52*Inputs!$C$9,0)</f>
        <v>0</v>
      </c>
      <c r="I52" s="56" t="n">
        <f aca="false">I51+G52</f>
        <v>120000</v>
      </c>
      <c r="J52" s="56" t="n">
        <f aca="false">(F52+G52+H52)*((1+D52)^(1/12)-1)</f>
        <v>943.348303814226</v>
      </c>
      <c r="K52" s="56" t="n">
        <f aca="false">(F52+G52+H52+J52)*(Inputs!$C$14+IF(B52&lt;=10,Inputs!$C$12,Inputs!$C$13))/12</f>
        <v>248.425599426679</v>
      </c>
      <c r="L52" s="56" t="n">
        <f aca="false">IF(OR(E52=1,A52&lt;=Inputs!$C$15),0,MAX(Inputs!$C$8*I52-(F52+G52+H52+J52-K52),0))</f>
        <v>2204.13787462065</v>
      </c>
      <c r="M52" s="56" t="n">
        <f aca="false">L52*INDEX(Rates!$B$2:$C$101,C52+1,IF(Inputs!$C$5="Male",1,2))/1000/12*Inputs!$C$16</f>
        <v>7.6759101483664</v>
      </c>
      <c r="N52" s="56" t="n">
        <f aca="false">IF($V$1=1,MAX(F52+G52+H52+J52-K52-M52,0)*Inputs!$C$22/12,0)</f>
        <v>793.254574768207</v>
      </c>
      <c r="O52" s="56" t="n">
        <f aca="false">IF(AND(MOD(A52,12)=0,B52&gt;=Inputs!$C$18),MAX(F52+G52+H52+J52-K52-M52-N52,0)*Inputs!$C$17,0)</f>
        <v>0</v>
      </c>
      <c r="P52" s="56" t="n">
        <f aca="false">F52+G52+H52+J52-K52-M52-N52+O52</f>
        <v>118194.931640463</v>
      </c>
      <c r="Q52" s="56" t="n">
        <f aca="false">IF(OR(E52=1,P52&lt;=0),0,P52)</f>
        <v>118194.931640463</v>
      </c>
      <c r="R52" s="15" t="n">
        <f aca="false">IF(OR(E52=1,AND(P52&lt;=0,I52&gt;0)),1,0)</f>
        <v>0</v>
      </c>
      <c r="S52" s="15" t="n">
        <f aca="false">IF(L52&gt;0,1,0)</f>
        <v>1</v>
      </c>
    </row>
    <row r="53" customFormat="false" ht="15" hidden="false" customHeight="false" outlineLevel="0" collapsed="false">
      <c r="A53" s="15" t="n">
        <v>52</v>
      </c>
      <c r="B53" s="15" t="n">
        <f aca="false">INT((A53-1)/12)+1</f>
        <v>5</v>
      </c>
      <c r="C53" s="15" t="n">
        <f aca="false">MIN(Inputs!$C$4+B53-1,99)</f>
        <v>78</v>
      </c>
      <c r="D53" s="55" t="n">
        <f aca="false">Inputs!$C$32</f>
        <v>0.1</v>
      </c>
      <c r="E53" s="15" t="n">
        <f aca="false">R52</f>
        <v>0</v>
      </c>
      <c r="F53" s="56" t="n">
        <f aca="false">Q52</f>
        <v>118194.931640463</v>
      </c>
      <c r="G53" s="56" t="n">
        <f aca="false">IF(AND(MOD(A53-1,12)=0,B53&lt;=Inputs!$C$7,E53=0),Inputs!$C$6,0)</f>
        <v>0</v>
      </c>
      <c r="H53" s="56" t="n">
        <f aca="false">IF(B53=1,G53*Inputs!$C$9,0)</f>
        <v>0</v>
      </c>
      <c r="I53" s="56" t="n">
        <f aca="false">I52+G53</f>
        <v>120000</v>
      </c>
      <c r="J53" s="56" t="n">
        <f aca="false">(F53+G53+H53)*((1+D53)^(1/12)-1)</f>
        <v>942.502982885731</v>
      </c>
      <c r="K53" s="56" t="n">
        <f aca="false">(F53+G53+H53+J53)*(Inputs!$C$14+IF(B53&lt;=10,Inputs!$C$12,Inputs!$C$13))/12</f>
        <v>248.202988798643</v>
      </c>
      <c r="L53" s="56" t="n">
        <f aca="false">IF(OR(E53=1,A53&lt;=Inputs!$C$15),0,MAX(Inputs!$C$8*I53-(F53+G53+H53+J53-K53),0))</f>
        <v>2310.76836545012</v>
      </c>
      <c r="M53" s="56" t="n">
        <f aca="false">L53*INDEX(Rates!$B$2:$C$101,C53+1,IF(Inputs!$C$5="Male",1,2))/1000/12*Inputs!$C$16</f>
        <v>8.04725083268003</v>
      </c>
      <c r="N53" s="56" t="n">
        <f aca="false">IF($V$1=1,MAX(F53+G53+H53+J53-K53-M53,0)*Inputs!$C$22/12,0)</f>
        <v>792.541229224781</v>
      </c>
      <c r="O53" s="56" t="n">
        <f aca="false">IF(AND(MOD(A53,12)=0,B53&gt;=Inputs!$C$18),MAX(F53+G53+H53+J53-K53-M53-N53,0)*Inputs!$C$17,0)</f>
        <v>0</v>
      </c>
      <c r="P53" s="56" t="n">
        <f aca="false">F53+G53+H53+J53-K53-M53-N53+O53</f>
        <v>118088.643154492</v>
      </c>
      <c r="Q53" s="56" t="n">
        <f aca="false">IF(OR(E53=1,P53&lt;=0),0,P53)</f>
        <v>118088.643154492</v>
      </c>
      <c r="R53" s="15" t="n">
        <f aca="false">IF(OR(E53=1,AND(P53&lt;=0,I53&gt;0)),1,0)</f>
        <v>0</v>
      </c>
      <c r="S53" s="15" t="n">
        <f aca="false">IF(L53&gt;0,1,0)</f>
        <v>1</v>
      </c>
    </row>
    <row r="54" customFormat="false" ht="15" hidden="false" customHeight="false" outlineLevel="0" collapsed="false">
      <c r="A54" s="15" t="n">
        <v>53</v>
      </c>
      <c r="B54" s="15" t="n">
        <f aca="false">INT((A54-1)/12)+1</f>
        <v>5</v>
      </c>
      <c r="C54" s="15" t="n">
        <f aca="false">MIN(Inputs!$C$4+B54-1,99)</f>
        <v>78</v>
      </c>
      <c r="D54" s="55" t="n">
        <f aca="false">Inputs!$C$32</f>
        <v>0.1</v>
      </c>
      <c r="E54" s="15" t="n">
        <f aca="false">R53</f>
        <v>0</v>
      </c>
      <c r="F54" s="56" t="n">
        <f aca="false">Q53</f>
        <v>118088.643154492</v>
      </c>
      <c r="G54" s="56" t="n">
        <f aca="false">IF(AND(MOD(A54-1,12)=0,B54&lt;=Inputs!$C$7,E54=0),Inputs!$C$6,0)</f>
        <v>0</v>
      </c>
      <c r="H54" s="56" t="n">
        <f aca="false">IF(B54=1,G54*Inputs!$C$9,0)</f>
        <v>0</v>
      </c>
      <c r="I54" s="56" t="n">
        <f aca="false">I53+G54</f>
        <v>120000</v>
      </c>
      <c r="J54" s="56" t="n">
        <f aca="false">(F54+G54+H54)*((1+D54)^(1/12)-1)</f>
        <v>941.655423572628</v>
      </c>
      <c r="K54" s="56" t="n">
        <f aca="false">(F54+G54+H54+J54)*(Inputs!$C$14+IF(B54&lt;=10,Inputs!$C$12,Inputs!$C$13))/12</f>
        <v>247.979788704302</v>
      </c>
      <c r="L54" s="56" t="n">
        <f aca="false">IF(OR(E54=1,A54&lt;=Inputs!$C$15),0,MAX(Inputs!$C$8*I54-(F54+G54+H54+J54-K54),0))</f>
        <v>2417.68121063925</v>
      </c>
      <c r="M54" s="56" t="n">
        <f aca="false">L54*INDEX(Rates!$B$2:$C$101,C54+1,IF(Inputs!$C$5="Male",1,2))/1000/12*Inputs!$C$16</f>
        <v>8.41957481605117</v>
      </c>
      <c r="N54" s="56" t="n">
        <f aca="false">IF($V$1=1,MAX(F54+G54+H54+J54-K54-M54,0)*Inputs!$C$22/12,0)</f>
        <v>791.825994763631</v>
      </c>
      <c r="O54" s="56" t="n">
        <f aca="false">IF(AND(MOD(A54,12)=0,B54&gt;=Inputs!$C$18),MAX(F54+G54+H54+J54-K54-M54-N54,0)*Inputs!$C$17,0)</f>
        <v>0</v>
      </c>
      <c r="P54" s="56" t="n">
        <f aca="false">F54+G54+H54+J54-K54-M54-N54+O54</f>
        <v>117982.073219781</v>
      </c>
      <c r="Q54" s="56" t="n">
        <f aca="false">IF(OR(E54=1,P54&lt;=0),0,P54)</f>
        <v>117982.073219781</v>
      </c>
      <c r="R54" s="15" t="n">
        <f aca="false">IF(OR(E54=1,AND(P54&lt;=0,I54&gt;0)),1,0)</f>
        <v>0</v>
      </c>
      <c r="S54" s="15" t="n">
        <f aca="false">IF(L54&gt;0,1,0)</f>
        <v>1</v>
      </c>
    </row>
    <row r="55" customFormat="false" ht="15" hidden="false" customHeight="false" outlineLevel="0" collapsed="false">
      <c r="A55" s="15" t="n">
        <v>54</v>
      </c>
      <c r="B55" s="15" t="n">
        <f aca="false">INT((A55-1)/12)+1</f>
        <v>5</v>
      </c>
      <c r="C55" s="15" t="n">
        <f aca="false">MIN(Inputs!$C$4+B55-1,99)</f>
        <v>78</v>
      </c>
      <c r="D55" s="55" t="n">
        <f aca="false">Inputs!$C$32</f>
        <v>0.1</v>
      </c>
      <c r="E55" s="15" t="n">
        <f aca="false">R54</f>
        <v>0</v>
      </c>
      <c r="F55" s="56" t="n">
        <f aca="false">Q54</f>
        <v>117982.073219781</v>
      </c>
      <c r="G55" s="56" t="n">
        <f aca="false">IF(AND(MOD(A55-1,12)=0,B55&lt;=Inputs!$C$7,E55=0),Inputs!$C$6,0)</f>
        <v>0</v>
      </c>
      <c r="H55" s="56" t="n">
        <f aca="false">IF(B55=1,G55*Inputs!$C$9,0)</f>
        <v>0</v>
      </c>
      <c r="I55" s="56" t="n">
        <f aca="false">I54+G55</f>
        <v>120000</v>
      </c>
      <c r="J55" s="56" t="n">
        <f aca="false">(F55+G55+H55)*((1+D55)^(1/12)-1)</f>
        <v>940.80561994774</v>
      </c>
      <c r="K55" s="56" t="n">
        <f aca="false">(F55+G55+H55+J55)*(Inputs!$C$14+IF(B55&lt;=10,Inputs!$C$12,Inputs!$C$13))/12</f>
        <v>247.755997582768</v>
      </c>
      <c r="L55" s="56" t="n">
        <f aca="false">IF(OR(E55=1,A55&lt;=Inputs!$C$15),0,MAX(Inputs!$C$8*I55-(F55+G55+H55+J55-K55),0))</f>
        <v>2524.87715785396</v>
      </c>
      <c r="M55" s="56" t="n">
        <f aca="false">L55*INDEX(Rates!$B$2:$C$101,C55+1,IF(Inputs!$C$5="Male",1,2))/1000/12*Inputs!$C$16</f>
        <v>8.79288470222642</v>
      </c>
      <c r="N55" s="56" t="n">
        <f aca="false">IF($V$1=1,MAX(F55+G55+H55+J55-K55-M55,0)*Inputs!$C$22/12,0)</f>
        <v>791.108866382959</v>
      </c>
      <c r="O55" s="56" t="n">
        <f aca="false">IF(AND(MOD(A55,12)=0,B55&gt;=Inputs!$C$18),MAX(F55+G55+H55+J55-K55-M55-N55,0)*Inputs!$C$17,0)</f>
        <v>0</v>
      </c>
      <c r="P55" s="56" t="n">
        <f aca="false">F55+G55+H55+J55-K55-M55-N55+O55</f>
        <v>117875.221091061</v>
      </c>
      <c r="Q55" s="56" t="n">
        <f aca="false">IF(OR(E55=1,P55&lt;=0),0,P55)</f>
        <v>117875.221091061</v>
      </c>
      <c r="R55" s="15" t="n">
        <f aca="false">IF(OR(E55=1,AND(P55&lt;=0,I55&gt;0)),1,0)</f>
        <v>0</v>
      </c>
      <c r="S55" s="15" t="n">
        <f aca="false">IF(L55&gt;0,1,0)</f>
        <v>1</v>
      </c>
    </row>
    <row r="56" customFormat="false" ht="15" hidden="false" customHeight="false" outlineLevel="0" collapsed="false">
      <c r="A56" s="15" t="n">
        <v>55</v>
      </c>
      <c r="B56" s="15" t="n">
        <f aca="false">INT((A56-1)/12)+1</f>
        <v>5</v>
      </c>
      <c r="C56" s="15" t="n">
        <f aca="false">MIN(Inputs!$C$4+B56-1,99)</f>
        <v>78</v>
      </c>
      <c r="D56" s="55" t="n">
        <f aca="false">Inputs!$C$32</f>
        <v>0.1</v>
      </c>
      <c r="E56" s="15" t="n">
        <f aca="false">R55</f>
        <v>0</v>
      </c>
      <c r="F56" s="56" t="n">
        <f aca="false">Q55</f>
        <v>117875.221091061</v>
      </c>
      <c r="G56" s="56" t="n">
        <f aca="false">IF(AND(MOD(A56-1,12)=0,B56&lt;=Inputs!$C$7,E56=0),Inputs!$C$6,0)</f>
        <v>0</v>
      </c>
      <c r="H56" s="56" t="n">
        <f aca="false">IF(B56=1,G56*Inputs!$C$9,0)</f>
        <v>0</v>
      </c>
      <c r="I56" s="56" t="n">
        <f aca="false">I55+G56</f>
        <v>120000</v>
      </c>
      <c r="J56" s="56" t="n">
        <f aca="false">(F56+G56+H56)*((1+D56)^(1/12)-1)</f>
        <v>939.953566068198</v>
      </c>
      <c r="K56" s="56" t="n">
        <f aca="false">(F56+G56+H56+J56)*(Inputs!$C$14+IF(B56&lt;=10,Inputs!$C$12,Inputs!$C$13))/12</f>
        <v>247.531613869019</v>
      </c>
      <c r="L56" s="56" t="n">
        <f aca="false">IF(OR(E56=1,A56&lt;=Inputs!$C$15),0,MAX(Inputs!$C$8*I56-(F56+G56+H56+J56-K56),0))</f>
        <v>2632.35695673997</v>
      </c>
      <c r="M56" s="56" t="n">
        <f aca="false">L56*INDEX(Rates!$B$2:$C$101,C56+1,IF(Inputs!$C$5="Male",1,2))/1000/12*Inputs!$C$16</f>
        <v>9.16718310184694</v>
      </c>
      <c r="N56" s="56" t="n">
        <f aca="false">IF($V$1=1,MAX(F56+G56+H56+J56-K56-M56,0)*Inputs!$C$22/12,0)</f>
        <v>790.389839067721</v>
      </c>
      <c r="O56" s="56" t="n">
        <f aca="false">IF(AND(MOD(A56,12)=0,B56&gt;=Inputs!$C$18),MAX(F56+G56+H56+J56-K56-M56-N56,0)*Inputs!$C$17,0)</f>
        <v>0</v>
      </c>
      <c r="P56" s="56" t="n">
        <f aca="false">F56+G56+H56+J56-K56-M56-N56+O56</f>
        <v>117768.08602109</v>
      </c>
      <c r="Q56" s="56" t="n">
        <f aca="false">IF(OR(E56=1,P56&lt;=0),0,P56)</f>
        <v>117768.08602109</v>
      </c>
      <c r="R56" s="15" t="n">
        <f aca="false">IF(OR(E56=1,AND(P56&lt;=0,I56&gt;0)),1,0)</f>
        <v>0</v>
      </c>
      <c r="S56" s="15" t="n">
        <f aca="false">IF(L56&gt;0,1,0)</f>
        <v>1</v>
      </c>
    </row>
    <row r="57" customFormat="false" ht="15" hidden="false" customHeight="false" outlineLevel="0" collapsed="false">
      <c r="A57" s="15" t="n">
        <v>56</v>
      </c>
      <c r="B57" s="15" t="n">
        <f aca="false">INT((A57-1)/12)+1</f>
        <v>5</v>
      </c>
      <c r="C57" s="15" t="n">
        <f aca="false">MIN(Inputs!$C$4+B57-1,99)</f>
        <v>78</v>
      </c>
      <c r="D57" s="55" t="n">
        <f aca="false">Inputs!$C$32</f>
        <v>0.1</v>
      </c>
      <c r="E57" s="15" t="n">
        <f aca="false">R56</f>
        <v>0</v>
      </c>
      <c r="F57" s="56" t="n">
        <f aca="false">Q56</f>
        <v>117768.08602109</v>
      </c>
      <c r="G57" s="56" t="n">
        <f aca="false">IF(AND(MOD(A57-1,12)=0,B57&lt;=Inputs!$C$7,E57=0),Inputs!$C$6,0)</f>
        <v>0</v>
      </c>
      <c r="H57" s="56" t="n">
        <f aca="false">IF(B57=1,G57*Inputs!$C$9,0)</f>
        <v>0</v>
      </c>
      <c r="I57" s="56" t="n">
        <f aca="false">I56+G57</f>
        <v>120000</v>
      </c>
      <c r="J57" s="56" t="n">
        <f aca="false">(F57+G57+H57)*((1+D57)^(1/12)-1)</f>
        <v>939.099255975394</v>
      </c>
      <c r="K57" s="56" t="n">
        <f aca="false">(F57+G57+H57+J57)*(Inputs!$C$14+IF(B57&lt;=10,Inputs!$C$12,Inputs!$C$13))/12</f>
        <v>247.306635993887</v>
      </c>
      <c r="L57" s="56" t="n">
        <f aca="false">IF(OR(E57=1,A57&lt;=Inputs!$C$15),0,MAX(Inputs!$C$8*I57-(F57+G57+H57+J57-K57),0))</f>
        <v>2740.12135892802</v>
      </c>
      <c r="M57" s="56" t="n">
        <f aca="false">L57*INDEX(Rates!$B$2:$C$101,C57+1,IF(Inputs!$C$5="Male",1,2))/1000/12*Inputs!$C$16</f>
        <v>9.54247263246684</v>
      </c>
      <c r="N57" s="56" t="n">
        <f aca="false">IF($V$1=1,MAX(F57+G57+H57+J57-K57-M57,0)*Inputs!$C$22/12,0)</f>
        <v>789.668907789597</v>
      </c>
      <c r="O57" s="56" t="n">
        <f aca="false">IF(AND(MOD(A57,12)=0,B57&gt;=Inputs!$C$18),MAX(F57+G57+H57+J57-K57-M57-N57,0)*Inputs!$C$17,0)</f>
        <v>0</v>
      </c>
      <c r="P57" s="56" t="n">
        <f aca="false">F57+G57+H57+J57-K57-M57-N57+O57</f>
        <v>117660.66726065</v>
      </c>
      <c r="Q57" s="56" t="n">
        <f aca="false">IF(OR(E57=1,P57&lt;=0),0,P57)</f>
        <v>117660.66726065</v>
      </c>
      <c r="R57" s="15" t="n">
        <f aca="false">IF(OR(E57=1,AND(P57&lt;=0,I57&gt;0)),1,0)</f>
        <v>0</v>
      </c>
      <c r="S57" s="15" t="n">
        <f aca="false">IF(L57&gt;0,1,0)</f>
        <v>1</v>
      </c>
    </row>
    <row r="58" customFormat="false" ht="15" hidden="false" customHeight="false" outlineLevel="0" collapsed="false">
      <c r="A58" s="15" t="n">
        <v>57</v>
      </c>
      <c r="B58" s="15" t="n">
        <f aca="false">INT((A58-1)/12)+1</f>
        <v>5</v>
      </c>
      <c r="C58" s="15" t="n">
        <f aca="false">MIN(Inputs!$C$4+B58-1,99)</f>
        <v>78</v>
      </c>
      <c r="D58" s="55" t="n">
        <f aca="false">Inputs!$C$32</f>
        <v>0.1</v>
      </c>
      <c r="E58" s="15" t="n">
        <f aca="false">R57</f>
        <v>0</v>
      </c>
      <c r="F58" s="56" t="n">
        <f aca="false">Q57</f>
        <v>117660.66726065</v>
      </c>
      <c r="G58" s="56" t="n">
        <f aca="false">IF(AND(MOD(A58-1,12)=0,B58&lt;=Inputs!$C$7,E58=0),Inputs!$C$6,0)</f>
        <v>0</v>
      </c>
      <c r="H58" s="56" t="n">
        <f aca="false">IF(B58=1,G58*Inputs!$C$9,0)</f>
        <v>0</v>
      </c>
      <c r="I58" s="56" t="n">
        <f aca="false">I57+G58</f>
        <v>120000</v>
      </c>
      <c r="J58" s="56" t="n">
        <f aca="false">(F58+G58+H58)*((1+D58)^(1/12)-1)</f>
        <v>938.242683694942</v>
      </c>
      <c r="K58" s="56" t="n">
        <f aca="false">(F58+G58+H58+J58)*(Inputs!$C$14+IF(B58&lt;=10,Inputs!$C$12,Inputs!$C$13))/12</f>
        <v>247.081062384052</v>
      </c>
      <c r="L58" s="56" t="n">
        <f aca="false">IF(OR(E58=1,A58&lt;=Inputs!$C$15),0,MAX(Inputs!$C$8*I58-(F58+G58+H58+J58-K58),0))</f>
        <v>2848.1711180392</v>
      </c>
      <c r="M58" s="56" t="n">
        <f aca="false">L58*INDEX(Rates!$B$2:$C$101,C58+1,IF(Inputs!$C$5="Male",1,2))/1000/12*Inputs!$C$16</f>
        <v>9.91875591857152</v>
      </c>
      <c r="N58" s="56" t="n">
        <f aca="false">IF($V$1=1,MAX(F58+G58+H58+J58-K58-M58,0)*Inputs!$C$22/12,0)</f>
        <v>788.946067506948</v>
      </c>
      <c r="O58" s="56" t="n">
        <f aca="false">IF(AND(MOD(A58,12)=0,B58&gt;=Inputs!$C$18),MAX(F58+G58+H58+J58-K58-M58-N58,0)*Inputs!$C$17,0)</f>
        <v>0</v>
      </c>
      <c r="P58" s="56" t="n">
        <f aca="false">F58+G58+H58+J58-K58-M58-N58+O58</f>
        <v>117552.964058535</v>
      </c>
      <c r="Q58" s="56" t="n">
        <f aca="false">IF(OR(E58=1,P58&lt;=0),0,P58)</f>
        <v>117552.964058535</v>
      </c>
      <c r="R58" s="15" t="n">
        <f aca="false">IF(OR(E58=1,AND(P58&lt;=0,I58&gt;0)),1,0)</f>
        <v>0</v>
      </c>
      <c r="S58" s="15" t="n">
        <f aca="false">IF(L58&gt;0,1,0)</f>
        <v>1</v>
      </c>
    </row>
    <row r="59" customFormat="false" ht="15" hidden="false" customHeight="false" outlineLevel="0" collapsed="false">
      <c r="A59" s="15" t="n">
        <v>58</v>
      </c>
      <c r="B59" s="15" t="n">
        <f aca="false">INT((A59-1)/12)+1</f>
        <v>5</v>
      </c>
      <c r="C59" s="15" t="n">
        <f aca="false">MIN(Inputs!$C$4+B59-1,99)</f>
        <v>78</v>
      </c>
      <c r="D59" s="55" t="n">
        <f aca="false">Inputs!$C$32</f>
        <v>0.1</v>
      </c>
      <c r="E59" s="15" t="n">
        <f aca="false">R58</f>
        <v>0</v>
      </c>
      <c r="F59" s="56" t="n">
        <f aca="false">Q58</f>
        <v>117552.964058535</v>
      </c>
      <c r="G59" s="56" t="n">
        <f aca="false">IF(AND(MOD(A59-1,12)=0,B59&lt;=Inputs!$C$7,E59=0),Inputs!$C$6,0)</f>
        <v>0</v>
      </c>
      <c r="H59" s="56" t="n">
        <f aca="false">IF(B59=1,G59*Inputs!$C$9,0)</f>
        <v>0</v>
      </c>
      <c r="I59" s="56" t="n">
        <f aca="false">I58+G59</f>
        <v>120000</v>
      </c>
      <c r="J59" s="56" t="n">
        <f aca="false">(F59+G59+H59)*((1+D59)^(1/12)-1)</f>
        <v>937.383843236637</v>
      </c>
      <c r="K59" s="56" t="n">
        <f aca="false">(F59+G59+H59+J59)*(Inputs!$C$14+IF(B59&lt;=10,Inputs!$C$12,Inputs!$C$13))/12</f>
        <v>246.854891462025</v>
      </c>
      <c r="L59" s="56" t="n">
        <f aca="false">IF(OR(E59=1,A59&lt;=Inputs!$C$15),0,MAX(Inputs!$C$8*I59-(F59+G59+H59+J59-K59),0))</f>
        <v>2956.5069896901</v>
      </c>
      <c r="M59" s="56" t="n">
        <f aca="false">L59*INDEX(Rates!$B$2:$C$101,C59+1,IF(Inputs!$C$5="Male",1,2))/1000/12*Inputs!$C$16</f>
        <v>10.2960355915958</v>
      </c>
      <c r="N59" s="56" t="n">
        <f aca="false">IF($V$1=1,MAX(F59+G59+H59+J59-K59-M59,0)*Inputs!$C$22/12,0)</f>
        <v>788.221313164789</v>
      </c>
      <c r="O59" s="56" t="n">
        <f aca="false">IF(AND(MOD(A59,12)=0,B59&gt;=Inputs!$C$18),MAX(F59+G59+H59+J59-K59-M59-N59,0)*Inputs!$C$17,0)</f>
        <v>0</v>
      </c>
      <c r="P59" s="56" t="n">
        <f aca="false">F59+G59+H59+J59-K59-M59-N59+O59</f>
        <v>117444.975661554</v>
      </c>
      <c r="Q59" s="56" t="n">
        <f aca="false">IF(OR(E59=1,P59&lt;=0),0,P59)</f>
        <v>117444.975661554</v>
      </c>
      <c r="R59" s="15" t="n">
        <f aca="false">IF(OR(E59=1,AND(P59&lt;=0,I59&gt;0)),1,0)</f>
        <v>0</v>
      </c>
      <c r="S59" s="15" t="n">
        <f aca="false">IF(L59&gt;0,1,0)</f>
        <v>1</v>
      </c>
    </row>
    <row r="60" customFormat="false" ht="15" hidden="false" customHeight="false" outlineLevel="0" collapsed="false">
      <c r="A60" s="15" t="n">
        <v>59</v>
      </c>
      <c r="B60" s="15" t="n">
        <f aca="false">INT((A60-1)/12)+1</f>
        <v>5</v>
      </c>
      <c r="C60" s="15" t="n">
        <f aca="false">MIN(Inputs!$C$4+B60-1,99)</f>
        <v>78</v>
      </c>
      <c r="D60" s="55" t="n">
        <f aca="false">Inputs!$C$32</f>
        <v>0.1</v>
      </c>
      <c r="E60" s="15" t="n">
        <f aca="false">R59</f>
        <v>0</v>
      </c>
      <c r="F60" s="56" t="n">
        <f aca="false">Q59</f>
        <v>117444.975661554</v>
      </c>
      <c r="G60" s="56" t="n">
        <f aca="false">IF(AND(MOD(A60-1,12)=0,B60&lt;=Inputs!$C$7,E60=0),Inputs!$C$6,0)</f>
        <v>0</v>
      </c>
      <c r="H60" s="56" t="n">
        <f aca="false">IF(B60=1,G60*Inputs!$C$9,0)</f>
        <v>0</v>
      </c>
      <c r="I60" s="56" t="n">
        <f aca="false">I59+G60</f>
        <v>120000</v>
      </c>
      <c r="J60" s="56" t="n">
        <f aca="false">(F60+G60+H60)*((1+D60)^(1/12)-1)</f>
        <v>936.522728594413</v>
      </c>
      <c r="K60" s="56" t="n">
        <f aca="false">(F60+G60+H60+J60)*(Inputs!$C$14+IF(B60&lt;=10,Inputs!$C$12,Inputs!$C$13))/12</f>
        <v>246.628121646142</v>
      </c>
      <c r="L60" s="56" t="n">
        <f aca="false">IF(OR(E60=1,A60&lt;=Inputs!$C$15),0,MAX(Inputs!$C$8*I60-(F60+G60+H60+J60-K60),0))</f>
        <v>3065.12973149821</v>
      </c>
      <c r="M60" s="56" t="n">
        <f aca="false">L60*INDEX(Rates!$B$2:$C$101,C60+1,IF(Inputs!$C$5="Male",1,2))/1000/12*Inputs!$C$16</f>
        <v>10.6743142899425</v>
      </c>
      <c r="N60" s="56" t="n">
        <f aca="false">IF($V$1=1,MAX(F60+G60+H60+J60-K60-M60,0)*Inputs!$C$22/12,0)</f>
        <v>787.494639694746</v>
      </c>
      <c r="O60" s="56" t="n">
        <f aca="false">IF(AND(MOD(A60,12)=0,B60&gt;=Inputs!$C$18),MAX(F60+G60+H60+J60-K60-M60-N60,0)*Inputs!$C$17,0)</f>
        <v>0</v>
      </c>
      <c r="P60" s="56" t="n">
        <f aca="false">F60+G60+H60+J60-K60-M60-N60+O60</f>
        <v>117336.701314517</v>
      </c>
      <c r="Q60" s="56" t="n">
        <f aca="false">IF(OR(E60=1,P60&lt;=0),0,P60)</f>
        <v>117336.701314517</v>
      </c>
      <c r="R60" s="15" t="n">
        <f aca="false">IF(OR(E60=1,AND(P60&lt;=0,I60&gt;0)),1,0)</f>
        <v>0</v>
      </c>
      <c r="S60" s="15" t="n">
        <f aca="false">IF(L60&gt;0,1,0)</f>
        <v>1</v>
      </c>
    </row>
    <row r="61" customFormat="false" ht="15" hidden="false" customHeight="false" outlineLevel="0" collapsed="false">
      <c r="A61" s="15" t="n">
        <v>60</v>
      </c>
      <c r="B61" s="15" t="n">
        <f aca="false">INT((A61-1)/12)+1</f>
        <v>5</v>
      </c>
      <c r="C61" s="15" t="n">
        <f aca="false">MIN(Inputs!$C$4+B61-1,99)</f>
        <v>78</v>
      </c>
      <c r="D61" s="55" t="n">
        <f aca="false">Inputs!$C$32</f>
        <v>0.1</v>
      </c>
      <c r="E61" s="15" t="n">
        <f aca="false">R60</f>
        <v>0</v>
      </c>
      <c r="F61" s="56" t="n">
        <f aca="false">Q60</f>
        <v>117336.701314517</v>
      </c>
      <c r="G61" s="56" t="n">
        <f aca="false">IF(AND(MOD(A61-1,12)=0,B61&lt;=Inputs!$C$7,E61=0),Inputs!$C$6,0)</f>
        <v>0</v>
      </c>
      <c r="H61" s="56" t="n">
        <f aca="false">IF(B61=1,G61*Inputs!$C$9,0)</f>
        <v>0</v>
      </c>
      <c r="I61" s="56" t="n">
        <f aca="false">I60+G61</f>
        <v>120000</v>
      </c>
      <c r="J61" s="56" t="n">
        <f aca="false">(F61+G61+H61)*((1+D61)^(1/12)-1)</f>
        <v>935.659333746296</v>
      </c>
      <c r="K61" s="56" t="n">
        <f aca="false">(F61+G61+H61+J61)*(Inputs!$C$14+IF(B61&lt;=10,Inputs!$C$12,Inputs!$C$13))/12</f>
        <v>246.400751350549</v>
      </c>
      <c r="L61" s="56" t="n">
        <f aca="false">IF(OR(E61=1,A61&lt;=Inputs!$C$15),0,MAX(Inputs!$C$8*I61-(F61+G61+H61+J61-K61),0))</f>
        <v>3174.04010308714</v>
      </c>
      <c r="M61" s="56" t="n">
        <f aca="false">L61*INDEX(Rates!$B$2:$C$101,C61+1,IF(Inputs!$C$5="Male",1,2))/1000/12*Inputs!$C$16</f>
        <v>11.053594659001</v>
      </c>
      <c r="N61" s="56" t="n">
        <f aca="false">IF($V$1=1,MAX(F61+G61+H61+J61-K61-M61,0)*Inputs!$C$22/12,0)</f>
        <v>786.766042015026</v>
      </c>
      <c r="O61" s="56" t="n">
        <f aca="false">IF(AND(MOD(A61,12)=0,B61&gt;=Inputs!$C$18),MAX(F61+G61+H61+J61-K61-M61-N61,0)*Inputs!$C$17,0)</f>
        <v>0</v>
      </c>
      <c r="P61" s="56" t="n">
        <f aca="false">F61+G61+H61+J61-K61-M61-N61+O61</f>
        <v>117228.140260239</v>
      </c>
      <c r="Q61" s="56" t="n">
        <f aca="false">IF(OR(E61=1,P61&lt;=0),0,P61)</f>
        <v>117228.140260239</v>
      </c>
      <c r="R61" s="15" t="n">
        <f aca="false">IF(OR(E61=1,AND(P61&lt;=0,I61&gt;0)),1,0)</f>
        <v>0</v>
      </c>
      <c r="S61" s="15" t="n">
        <f aca="false">IF(L61&gt;0,1,0)</f>
        <v>1</v>
      </c>
    </row>
    <row r="62" customFormat="false" ht="15" hidden="false" customHeight="false" outlineLevel="0" collapsed="false">
      <c r="A62" s="15" t="n">
        <v>61</v>
      </c>
      <c r="B62" s="15" t="n">
        <f aca="false">INT((A62-1)/12)+1</f>
        <v>6</v>
      </c>
      <c r="C62" s="15" t="n">
        <f aca="false">MIN(Inputs!$C$4+B62-1,99)</f>
        <v>79</v>
      </c>
      <c r="D62" s="55" t="n">
        <f aca="false">Inputs!$C$32</f>
        <v>0.1</v>
      </c>
      <c r="E62" s="15" t="n">
        <f aca="false">R61</f>
        <v>0</v>
      </c>
      <c r="F62" s="56" t="n">
        <f aca="false">Q61</f>
        <v>117228.140260239</v>
      </c>
      <c r="G62" s="56" t="n">
        <f aca="false">IF(AND(MOD(A62-1,12)=0,B62&lt;=Inputs!$C$7,E62=0),Inputs!$C$6,0)</f>
        <v>0</v>
      </c>
      <c r="H62" s="56" t="n">
        <f aca="false">IF(B62=1,G62*Inputs!$C$9,0)</f>
        <v>0</v>
      </c>
      <c r="I62" s="56" t="n">
        <f aca="false">I61+G62</f>
        <v>120000</v>
      </c>
      <c r="J62" s="56" t="n">
        <f aca="false">(F62+G62+H62)*((1+D62)^(1/12)-1)</f>
        <v>934.793652654372</v>
      </c>
      <c r="K62" s="56" t="n">
        <f aca="false">(F62+G62+H62+J62)*(Inputs!$C$14+IF(B62&lt;=10,Inputs!$C$12,Inputs!$C$13))/12</f>
        <v>246.172778985194</v>
      </c>
      <c r="L62" s="56" t="n">
        <f aca="false">IF(OR(E62=1,A62&lt;=Inputs!$C$15),0,MAX(Inputs!$C$8*I62-(F62+G62+H62+J62-K62),0))</f>
        <v>3283.23886609198</v>
      </c>
      <c r="M62" s="56" t="n">
        <f aca="false">L62*INDEX(Rates!$B$2:$C$101,C62+1,IF(Inputs!$C$5="Male",1,2))/1000/12*Inputs!$C$16</f>
        <v>12.6623578935614</v>
      </c>
      <c r="N62" s="56" t="n">
        <f aca="false">IF($V$1=1,MAX(F62+G62+H62+J62-K62-M62,0)*Inputs!$C$22/12,0)</f>
        <v>786.02732517343</v>
      </c>
      <c r="O62" s="56" t="n">
        <f aca="false">IF(AND(MOD(A62,12)=0,B62&gt;=Inputs!$C$18),MAX(F62+G62+H62+J62-K62-M62-N62,0)*Inputs!$C$17,0)</f>
        <v>0</v>
      </c>
      <c r="P62" s="56" t="n">
        <f aca="false">F62+G62+H62+J62-K62-M62-N62+O62</f>
        <v>117118.071450841</v>
      </c>
      <c r="Q62" s="56" t="n">
        <f aca="false">IF(OR(E62=1,P62&lt;=0),0,P62)</f>
        <v>117118.071450841</v>
      </c>
      <c r="R62" s="15" t="n">
        <f aca="false">IF(OR(E62=1,AND(P62&lt;=0,I62&gt;0)),1,0)</f>
        <v>0</v>
      </c>
      <c r="S62" s="15" t="n">
        <f aca="false">IF(L62&gt;0,1,0)</f>
        <v>1</v>
      </c>
    </row>
    <row r="63" customFormat="false" ht="15" hidden="false" customHeight="false" outlineLevel="0" collapsed="false">
      <c r="A63" s="15" t="n">
        <v>62</v>
      </c>
      <c r="B63" s="15" t="n">
        <f aca="false">INT((A63-1)/12)+1</f>
        <v>6</v>
      </c>
      <c r="C63" s="15" t="n">
        <f aca="false">MIN(Inputs!$C$4+B63-1,99)</f>
        <v>79</v>
      </c>
      <c r="D63" s="55" t="n">
        <f aca="false">Inputs!$C$32</f>
        <v>0.1</v>
      </c>
      <c r="E63" s="15" t="n">
        <f aca="false">R62</f>
        <v>0</v>
      </c>
      <c r="F63" s="56" t="n">
        <f aca="false">Q62</f>
        <v>117118.071450841</v>
      </c>
      <c r="G63" s="56" t="n">
        <f aca="false">IF(AND(MOD(A63-1,12)=0,B63&lt;=Inputs!$C$7,E63=0),Inputs!$C$6,0)</f>
        <v>0</v>
      </c>
      <c r="H63" s="56" t="n">
        <f aca="false">IF(B63=1,G63*Inputs!$C$9,0)</f>
        <v>0</v>
      </c>
      <c r="I63" s="56" t="n">
        <f aca="false">I62+G63</f>
        <v>120000</v>
      </c>
      <c r="J63" s="56" t="n">
        <f aca="false">(F63+G63+H63)*((1+D63)^(1/12)-1)</f>
        <v>933.915948511391</v>
      </c>
      <c r="K63" s="56" t="n">
        <f aca="false">(F63+G63+H63+J63)*(Inputs!$C$14+IF(B63&lt;=10,Inputs!$C$12,Inputs!$C$13))/12</f>
        <v>245.941640415318</v>
      </c>
      <c r="L63" s="56" t="n">
        <f aca="false">IF(OR(E63=1,A63&lt;=Inputs!$C$15),0,MAX(Inputs!$C$8*I63-(F63+G63+H63+J63-K63),0))</f>
        <v>3393.95424106289</v>
      </c>
      <c r="M63" s="56" t="n">
        <f aca="false">L63*INDEX(Rates!$B$2:$C$101,C63+1,IF(Inputs!$C$5="Male",1,2))/1000/12*Inputs!$C$16</f>
        <v>13.0893501896992</v>
      </c>
      <c r="N63" s="56" t="n">
        <f aca="false">IF($V$1=1,MAX(F63+G63+H63+J63-K63-M63,0)*Inputs!$C$22/12,0)</f>
        <v>785.286376058316</v>
      </c>
      <c r="O63" s="56" t="n">
        <f aca="false">IF(AND(MOD(A63,12)=0,B63&gt;=Inputs!$C$18),MAX(F63+G63+H63+J63-K63-M63-N63,0)*Inputs!$C$17,0)</f>
        <v>0</v>
      </c>
      <c r="P63" s="56" t="n">
        <f aca="false">F63+G63+H63+J63-K63-M63-N63+O63</f>
        <v>117007.670032689</v>
      </c>
      <c r="Q63" s="56" t="n">
        <f aca="false">IF(OR(E63=1,P63&lt;=0),0,P63)</f>
        <v>117007.670032689</v>
      </c>
      <c r="R63" s="15" t="n">
        <f aca="false">IF(OR(E63=1,AND(P63&lt;=0,I63&gt;0)),1,0)</f>
        <v>0</v>
      </c>
      <c r="S63" s="15" t="n">
        <f aca="false">IF(L63&gt;0,1,0)</f>
        <v>1</v>
      </c>
    </row>
    <row r="64" customFormat="false" ht="15" hidden="false" customHeight="false" outlineLevel="0" collapsed="false">
      <c r="A64" s="15" t="n">
        <v>63</v>
      </c>
      <c r="B64" s="15" t="n">
        <f aca="false">INT((A64-1)/12)+1</f>
        <v>6</v>
      </c>
      <c r="C64" s="15" t="n">
        <f aca="false">MIN(Inputs!$C$4+B64-1,99)</f>
        <v>79</v>
      </c>
      <c r="D64" s="55" t="n">
        <f aca="false">Inputs!$C$32</f>
        <v>0.1</v>
      </c>
      <c r="E64" s="15" t="n">
        <f aca="false">R63</f>
        <v>0</v>
      </c>
      <c r="F64" s="56" t="n">
        <f aca="false">Q63</f>
        <v>117007.670032689</v>
      </c>
      <c r="G64" s="56" t="n">
        <f aca="false">IF(AND(MOD(A64-1,12)=0,B64&lt;=Inputs!$C$7,E64=0),Inputs!$C$6,0)</f>
        <v>0</v>
      </c>
      <c r="H64" s="56" t="n">
        <f aca="false">IF(B64=1,G64*Inputs!$C$9,0)</f>
        <v>0</v>
      </c>
      <c r="I64" s="56" t="n">
        <f aca="false">I63+G64</f>
        <v>120000</v>
      </c>
      <c r="J64" s="56" t="n">
        <f aca="false">(F64+G64+H64)*((1+D64)^(1/12)-1)</f>
        <v>933.035592099498</v>
      </c>
      <c r="K64" s="56" t="n">
        <f aca="false">(F64+G64+H64+J64)*(Inputs!$C$14+IF(B64&lt;=10,Inputs!$C$12,Inputs!$C$13))/12</f>
        <v>245.709803384976</v>
      </c>
      <c r="L64" s="56" t="n">
        <f aca="false">IF(OR(E64=1,A64&lt;=Inputs!$C$15),0,MAX(Inputs!$C$8*I64-(F64+G64+H64+J64-K64),0))</f>
        <v>3505.00417859638</v>
      </c>
      <c r="M64" s="56" t="n">
        <f aca="false">L64*INDEX(Rates!$B$2:$C$101,C64+1,IF(Inputs!$C$5="Male",1,2))/1000/12*Inputs!$C$16</f>
        <v>13.5176327821201</v>
      </c>
      <c r="N64" s="56" t="n">
        <f aca="false">IF($V$1=1,MAX(F64+G64+H64+J64-K64-M64,0)*Inputs!$C$22/12,0)</f>
        <v>784.543187924143</v>
      </c>
      <c r="O64" s="56" t="n">
        <f aca="false">IF(AND(MOD(A64,12)=0,B64&gt;=Inputs!$C$18),MAX(F64+G64+H64+J64-K64-M64-N64,0)*Inputs!$C$17,0)</f>
        <v>0</v>
      </c>
      <c r="P64" s="56" t="n">
        <f aca="false">F64+G64+H64+J64-K64-M64-N64+O64</f>
        <v>116896.935000697</v>
      </c>
      <c r="Q64" s="56" t="n">
        <f aca="false">IF(OR(E64=1,P64&lt;=0),0,P64)</f>
        <v>116896.935000697</v>
      </c>
      <c r="R64" s="15" t="n">
        <f aca="false">IF(OR(E64=1,AND(P64&lt;=0,I64&gt;0)),1,0)</f>
        <v>0</v>
      </c>
      <c r="S64" s="15" t="n">
        <f aca="false">IF(L64&gt;0,1,0)</f>
        <v>1</v>
      </c>
    </row>
    <row r="65" customFormat="false" ht="15" hidden="false" customHeight="false" outlineLevel="0" collapsed="false">
      <c r="A65" s="15" t="n">
        <v>64</v>
      </c>
      <c r="B65" s="15" t="n">
        <f aca="false">INT((A65-1)/12)+1</f>
        <v>6</v>
      </c>
      <c r="C65" s="15" t="n">
        <f aca="false">MIN(Inputs!$C$4+B65-1,99)</f>
        <v>79</v>
      </c>
      <c r="D65" s="55" t="n">
        <f aca="false">Inputs!$C$32</f>
        <v>0.1</v>
      </c>
      <c r="E65" s="15" t="n">
        <f aca="false">R64</f>
        <v>0</v>
      </c>
      <c r="F65" s="56" t="n">
        <f aca="false">Q64</f>
        <v>116896.935000697</v>
      </c>
      <c r="G65" s="56" t="n">
        <f aca="false">IF(AND(MOD(A65-1,12)=0,B65&lt;=Inputs!$C$7,E65=0),Inputs!$C$6,0)</f>
        <v>0</v>
      </c>
      <c r="H65" s="56" t="n">
        <f aca="false">IF(B65=1,G65*Inputs!$C$9,0)</f>
        <v>0</v>
      </c>
      <c r="I65" s="56" t="n">
        <f aca="false">I64+G65</f>
        <v>120000</v>
      </c>
      <c r="J65" s="56" t="n">
        <f aca="false">(F65+G65+H65)*((1+D65)^(1/12)-1)</f>
        <v>932.152575403996</v>
      </c>
      <c r="K65" s="56" t="n">
        <f aca="false">(F65+G65+H65+J65)*(Inputs!$C$14+IF(B65&lt;=10,Inputs!$C$12,Inputs!$C$13))/12</f>
        <v>245.477265783544</v>
      </c>
      <c r="L65" s="56" t="n">
        <f aca="false">IF(OR(E65=1,A65&lt;=Inputs!$C$15),0,MAX(Inputs!$C$8*I65-(F65+G65+H65+J65-K65),0))</f>
        <v>3616.3896896822</v>
      </c>
      <c r="M65" s="56" t="n">
        <f aca="false">L65*INDEX(Rates!$B$2:$C$101,C65+1,IF(Inputs!$C$5="Male",1,2))/1000/12*Inputs!$C$16</f>
        <v>13.9472095698743</v>
      </c>
      <c r="N65" s="56" t="n">
        <f aca="false">IF($V$1=1,MAX(F65+G65+H65+J65-K65-M65,0)*Inputs!$C$22/12,0)</f>
        <v>783.797754004986</v>
      </c>
      <c r="O65" s="56" t="n">
        <f aca="false">IF(AND(MOD(A65,12)=0,B65&gt;=Inputs!$C$18),MAX(F65+G65+H65+J65-K65-M65-N65,0)*Inputs!$C$17,0)</f>
        <v>0</v>
      </c>
      <c r="P65" s="56" t="n">
        <f aca="false">F65+G65+H65+J65-K65-M65-N65+O65</f>
        <v>116785.865346743</v>
      </c>
      <c r="Q65" s="56" t="n">
        <f aca="false">IF(OR(E65=1,P65&lt;=0),0,P65)</f>
        <v>116785.865346743</v>
      </c>
      <c r="R65" s="15" t="n">
        <f aca="false">IF(OR(E65=1,AND(P65&lt;=0,I65&gt;0)),1,0)</f>
        <v>0</v>
      </c>
      <c r="S65" s="15" t="n">
        <f aca="false">IF(L65&gt;0,1,0)</f>
        <v>1</v>
      </c>
    </row>
    <row r="66" customFormat="false" ht="15" hidden="false" customHeight="false" outlineLevel="0" collapsed="false">
      <c r="A66" s="15" t="n">
        <v>65</v>
      </c>
      <c r="B66" s="15" t="n">
        <f aca="false">INT((A66-1)/12)+1</f>
        <v>6</v>
      </c>
      <c r="C66" s="15" t="n">
        <f aca="false">MIN(Inputs!$C$4+B66-1,99)</f>
        <v>79</v>
      </c>
      <c r="D66" s="55" t="n">
        <f aca="false">Inputs!$C$32</f>
        <v>0.1</v>
      </c>
      <c r="E66" s="15" t="n">
        <f aca="false">R65</f>
        <v>0</v>
      </c>
      <c r="F66" s="56" t="n">
        <f aca="false">Q65</f>
        <v>116785.865346743</v>
      </c>
      <c r="G66" s="56" t="n">
        <f aca="false">IF(AND(MOD(A66-1,12)=0,B66&lt;=Inputs!$C$7,E66=0),Inputs!$C$6,0)</f>
        <v>0</v>
      </c>
      <c r="H66" s="56" t="n">
        <f aca="false">IF(B66=1,G66*Inputs!$C$9,0)</f>
        <v>0</v>
      </c>
      <c r="I66" s="56" t="n">
        <f aca="false">I65+G66</f>
        <v>120000</v>
      </c>
      <c r="J66" s="56" t="n">
        <f aca="false">(F66+G66+H66)*((1+D66)^(1/12)-1)</f>
        <v>931.266890385974</v>
      </c>
      <c r="K66" s="56" t="n">
        <f aca="false">(F66+G66+H66+J66)*(Inputs!$C$14+IF(B66&lt;=10,Inputs!$C$12,Inputs!$C$13))/12</f>
        <v>245.244025494019</v>
      </c>
      <c r="L66" s="56" t="n">
        <f aca="false">IF(OR(E66=1,A66&lt;=Inputs!$C$15),0,MAX(Inputs!$C$8*I66-(F66+G66+H66+J66-K66),0))</f>
        <v>3728.1117883651</v>
      </c>
      <c r="M66" s="56" t="n">
        <f aca="false">L66*INDEX(Rates!$B$2:$C$101,C66+1,IF(Inputs!$C$5="Male",1,2))/1000/12*Inputs!$C$16</f>
        <v>14.3780844637947</v>
      </c>
      <c r="N66" s="56" t="n">
        <f aca="false">IF($V$1=1,MAX(F66+G66+H66+J66-K66-M66,0)*Inputs!$C$22/12,0)</f>
        <v>783.050067514474</v>
      </c>
      <c r="O66" s="56" t="n">
        <f aca="false">IF(AND(MOD(A66,12)=0,B66&gt;=Inputs!$C$18),MAX(F66+G66+H66+J66-K66-M66-N66,0)*Inputs!$C$17,0)</f>
        <v>0</v>
      </c>
      <c r="P66" s="56" t="n">
        <f aca="false">F66+G66+H66+J66-K66-M66-N66+O66</f>
        <v>116674.460059657</v>
      </c>
      <c r="Q66" s="56" t="n">
        <f aca="false">IF(OR(E66=1,P66&lt;=0),0,P66)</f>
        <v>116674.460059657</v>
      </c>
      <c r="R66" s="15" t="n">
        <f aca="false">IF(OR(E66=1,AND(P66&lt;=0,I66&gt;0)),1,0)</f>
        <v>0</v>
      </c>
      <c r="S66" s="15" t="n">
        <f aca="false">IF(L66&gt;0,1,0)</f>
        <v>1</v>
      </c>
    </row>
    <row r="67" customFormat="false" ht="15" hidden="false" customHeight="false" outlineLevel="0" collapsed="false">
      <c r="A67" s="15" t="n">
        <v>66</v>
      </c>
      <c r="B67" s="15" t="n">
        <f aca="false">INT((A67-1)/12)+1</f>
        <v>6</v>
      </c>
      <c r="C67" s="15" t="n">
        <f aca="false">MIN(Inputs!$C$4+B67-1,99)</f>
        <v>79</v>
      </c>
      <c r="D67" s="55" t="n">
        <f aca="false">Inputs!$C$32</f>
        <v>0.1</v>
      </c>
      <c r="E67" s="15" t="n">
        <f aca="false">R66</f>
        <v>0</v>
      </c>
      <c r="F67" s="56" t="n">
        <f aca="false">Q66</f>
        <v>116674.460059657</v>
      </c>
      <c r="G67" s="56" t="n">
        <f aca="false">IF(AND(MOD(A67-1,12)=0,B67&lt;=Inputs!$C$7,E67=0),Inputs!$C$6,0)</f>
        <v>0</v>
      </c>
      <c r="H67" s="56" t="n">
        <f aca="false">IF(B67=1,G67*Inputs!$C$9,0)</f>
        <v>0</v>
      </c>
      <c r="I67" s="56" t="n">
        <f aca="false">I66+G67</f>
        <v>120000</v>
      </c>
      <c r="J67" s="56" t="n">
        <f aca="false">(F67+G67+H67)*((1+D67)^(1/12)-1)</f>
        <v>930.378528982226</v>
      </c>
      <c r="K67" s="56" t="n">
        <f aca="false">(F67+G67+H67+J67)*(Inputs!$C$14+IF(B67&lt;=10,Inputs!$C$12,Inputs!$C$13))/12</f>
        <v>245.010080392998</v>
      </c>
      <c r="L67" s="56" t="n">
        <f aca="false">IF(OR(E67=1,A67&lt;=Inputs!$C$15),0,MAX(Inputs!$C$8*I67-(F67+G67+H67+J67-K67),0))</f>
        <v>3840.17149175414</v>
      </c>
      <c r="M67" s="56" t="n">
        <f aca="false">L67*INDEX(Rates!$B$2:$C$101,C67+1,IF(Inputs!$C$5="Male",1,2))/1000/12*Inputs!$C$16</f>
        <v>14.8102613865318</v>
      </c>
      <c r="N67" s="56" t="n">
        <f aca="false">IF($V$1=1,MAX(F67+G67+H67+J67-K67-M67,0)*Inputs!$C$22/12,0)</f>
        <v>782.300121645729</v>
      </c>
      <c r="O67" s="56" t="n">
        <f aca="false">IF(AND(MOD(A67,12)=0,B67&gt;=Inputs!$C$18),MAX(F67+G67+H67+J67-K67-M67-N67,0)*Inputs!$C$17,0)</f>
        <v>0</v>
      </c>
      <c r="P67" s="56" t="n">
        <f aca="false">F67+G67+H67+J67-K67-M67-N67+O67</f>
        <v>116562.718125214</v>
      </c>
      <c r="Q67" s="56" t="n">
        <f aca="false">IF(OR(E67=1,P67&lt;=0),0,P67)</f>
        <v>116562.718125214</v>
      </c>
      <c r="R67" s="15" t="n">
        <f aca="false">IF(OR(E67=1,AND(P67&lt;=0,I67&gt;0)),1,0)</f>
        <v>0</v>
      </c>
      <c r="S67" s="15" t="n">
        <f aca="false">IF(L67&gt;0,1,0)</f>
        <v>1</v>
      </c>
    </row>
    <row r="68" customFormat="false" ht="15" hidden="false" customHeight="false" outlineLevel="0" collapsed="false">
      <c r="A68" s="15" t="n">
        <v>67</v>
      </c>
      <c r="B68" s="15" t="n">
        <f aca="false">INT((A68-1)/12)+1</f>
        <v>6</v>
      </c>
      <c r="C68" s="15" t="n">
        <f aca="false">MIN(Inputs!$C$4+B68-1,99)</f>
        <v>79</v>
      </c>
      <c r="D68" s="55" t="n">
        <f aca="false">Inputs!$C$32</f>
        <v>0.1</v>
      </c>
      <c r="E68" s="15" t="n">
        <f aca="false">R67</f>
        <v>0</v>
      </c>
      <c r="F68" s="56" t="n">
        <f aca="false">Q67</f>
        <v>116562.718125214</v>
      </c>
      <c r="G68" s="56" t="n">
        <f aca="false">IF(AND(MOD(A68-1,12)=0,B68&lt;=Inputs!$C$7,E68=0),Inputs!$C$6,0)</f>
        <v>0</v>
      </c>
      <c r="H68" s="56" t="n">
        <f aca="false">IF(B68=1,G68*Inputs!$C$9,0)</f>
        <v>0</v>
      </c>
      <c r="I68" s="56" t="n">
        <f aca="false">I67+G68</f>
        <v>120000</v>
      </c>
      <c r="J68" s="56" t="n">
        <f aca="false">(F68+G68+H68)*((1+D68)^(1/12)-1)</f>
        <v>929.487483105179</v>
      </c>
      <c r="K68" s="56" t="n">
        <f aca="false">(F68+G68+H68+J68)*(Inputs!$C$14+IF(B68&lt;=10,Inputs!$C$12,Inputs!$C$13))/12</f>
        <v>244.775428350664</v>
      </c>
      <c r="L68" s="56" t="n">
        <f aca="false">IF(OR(E68=1,A68&lt;=Inputs!$C$15),0,MAX(Inputs!$C$8*I68-(F68+G68+H68+J68-K68),0))</f>
        <v>3952.56982003189</v>
      </c>
      <c r="M68" s="56" t="n">
        <f aca="false">L68*INDEX(Rates!$B$2:$C$101,C68+1,IF(Inputs!$C$5="Male",1,2))/1000/12*Inputs!$C$16</f>
        <v>15.2437442725896</v>
      </c>
      <c r="N68" s="56" t="n">
        <f aca="false">IF($V$1=1,MAX(F68+G68+H68+J68-K68-M68,0)*Inputs!$C$22/12,0)</f>
        <v>781.547909571304</v>
      </c>
      <c r="O68" s="56" t="n">
        <f aca="false">IF(AND(MOD(A68,12)=0,B68&gt;=Inputs!$C$18),MAX(F68+G68+H68+J68-K68-M68-N68,0)*Inputs!$C$17,0)</f>
        <v>0</v>
      </c>
      <c r="P68" s="56" t="n">
        <f aca="false">F68+G68+H68+J68-K68-M68-N68+O68</f>
        <v>116450.638526124</v>
      </c>
      <c r="Q68" s="56" t="n">
        <f aca="false">IF(OR(E68=1,P68&lt;=0),0,P68)</f>
        <v>116450.638526124</v>
      </c>
      <c r="R68" s="15" t="n">
        <f aca="false">IF(OR(E68=1,AND(P68&lt;=0,I68&gt;0)),1,0)</f>
        <v>0</v>
      </c>
      <c r="S68" s="15" t="n">
        <f aca="false">IF(L68&gt;0,1,0)</f>
        <v>1</v>
      </c>
    </row>
    <row r="69" customFormat="false" ht="15" hidden="false" customHeight="false" outlineLevel="0" collapsed="false">
      <c r="A69" s="15" t="n">
        <v>68</v>
      </c>
      <c r="B69" s="15" t="n">
        <f aca="false">INT((A69-1)/12)+1</f>
        <v>6</v>
      </c>
      <c r="C69" s="15" t="n">
        <f aca="false">MIN(Inputs!$C$4+B69-1,99)</f>
        <v>79</v>
      </c>
      <c r="D69" s="55" t="n">
        <f aca="false">Inputs!$C$32</f>
        <v>0.1</v>
      </c>
      <c r="E69" s="15" t="n">
        <f aca="false">R68</f>
        <v>0</v>
      </c>
      <c r="F69" s="56" t="n">
        <f aca="false">Q68</f>
        <v>116450.638526124</v>
      </c>
      <c r="G69" s="56" t="n">
        <f aca="false">IF(AND(MOD(A69-1,12)=0,B69&lt;=Inputs!$C$7,E69=0),Inputs!$C$6,0)</f>
        <v>0</v>
      </c>
      <c r="H69" s="56" t="n">
        <f aca="false">IF(B69=1,G69*Inputs!$C$9,0)</f>
        <v>0</v>
      </c>
      <c r="I69" s="56" t="n">
        <f aca="false">I68+G69</f>
        <v>120000</v>
      </c>
      <c r="J69" s="56" t="n">
        <f aca="false">(F69+G69+H69)*((1+D69)^(1/12)-1)</f>
        <v>928.593744642825</v>
      </c>
      <c r="K69" s="56" t="n">
        <f aca="false">(F69+G69+H69+J69)*(Inputs!$C$14+IF(B69&lt;=10,Inputs!$C$12,Inputs!$C$13))/12</f>
        <v>244.540067230765</v>
      </c>
      <c r="L69" s="56" t="n">
        <f aca="false">IF(OR(E69=1,A69&lt;=Inputs!$C$15),0,MAX(Inputs!$C$8*I69-(F69+G69+H69+J69-K69),0))</f>
        <v>4065.30779646372</v>
      </c>
      <c r="M69" s="56" t="n">
        <f aca="false">L69*INDEX(Rates!$B$2:$C$101,C69+1,IF(Inputs!$C$5="Male",1,2))/1000/12*Inputs!$C$16</f>
        <v>15.6785370683617</v>
      </c>
      <c r="N69" s="56" t="n">
        <f aca="false">IF($V$1=1,MAX(F69+G69+H69+J69-K69-M69,0)*Inputs!$C$22/12,0)</f>
        <v>780.793424443119</v>
      </c>
      <c r="O69" s="56" t="n">
        <f aca="false">IF(AND(MOD(A69,12)=0,B69&gt;=Inputs!$C$18),MAX(F69+G69+H69+J69-K69-M69-N69,0)*Inputs!$C$17,0)</f>
        <v>0</v>
      </c>
      <c r="P69" s="56" t="n">
        <f aca="false">F69+G69+H69+J69-K69-M69-N69+O69</f>
        <v>116338.220242025</v>
      </c>
      <c r="Q69" s="56" t="n">
        <f aca="false">IF(OR(E69=1,P69&lt;=0),0,P69)</f>
        <v>116338.220242025</v>
      </c>
      <c r="R69" s="15" t="n">
        <f aca="false">IF(OR(E69=1,AND(P69&lt;=0,I69&gt;0)),1,0)</f>
        <v>0</v>
      </c>
      <c r="S69" s="15" t="n">
        <f aca="false">IF(L69&gt;0,1,0)</f>
        <v>1</v>
      </c>
    </row>
    <row r="70" customFormat="false" ht="15" hidden="false" customHeight="false" outlineLevel="0" collapsed="false">
      <c r="A70" s="15" t="n">
        <v>69</v>
      </c>
      <c r="B70" s="15" t="n">
        <f aca="false">INT((A70-1)/12)+1</f>
        <v>6</v>
      </c>
      <c r="C70" s="15" t="n">
        <f aca="false">MIN(Inputs!$C$4+B70-1,99)</f>
        <v>79</v>
      </c>
      <c r="D70" s="55" t="n">
        <f aca="false">Inputs!$C$32</f>
        <v>0.1</v>
      </c>
      <c r="E70" s="15" t="n">
        <f aca="false">R69</f>
        <v>0</v>
      </c>
      <c r="F70" s="56" t="n">
        <f aca="false">Q69</f>
        <v>116338.220242025</v>
      </c>
      <c r="G70" s="56" t="n">
        <f aca="false">IF(AND(MOD(A70-1,12)=0,B70&lt;=Inputs!$C$7,E70=0),Inputs!$C$6,0)</f>
        <v>0</v>
      </c>
      <c r="H70" s="56" t="n">
        <f aca="false">IF(B70=1,G70*Inputs!$C$9,0)</f>
        <v>0</v>
      </c>
      <c r="I70" s="56" t="n">
        <f aca="false">I69+G70</f>
        <v>120000</v>
      </c>
      <c r="J70" s="56" t="n">
        <f aca="false">(F70+G70+H70)*((1+D70)^(1/12)-1)</f>
        <v>927.69730545864</v>
      </c>
      <c r="K70" s="56" t="n">
        <f aca="false">(F70+G70+H70+J70)*(Inputs!$C$14+IF(B70&lt;=10,Inputs!$C$12,Inputs!$C$13))/12</f>
        <v>244.303994890591</v>
      </c>
      <c r="L70" s="56" t="n">
        <f aca="false">IF(OR(E70=1,A70&lt;=Inputs!$C$15),0,MAX(Inputs!$C$8*I70-(F70+G70+H70+J70-K70),0))</f>
        <v>4178.38644740716</v>
      </c>
      <c r="M70" s="56" t="n">
        <f aca="false">L70*INDEX(Rates!$B$2:$C$101,C70+1,IF(Inputs!$C$5="Male",1,2))/1000/12*Inputs!$C$16</f>
        <v>16.1146437321669</v>
      </c>
      <c r="N70" s="56" t="n">
        <f aca="false">IF($V$1=1,MAX(F70+G70+H70+J70-K70-M70,0)*Inputs!$C$22/12,0)</f>
        <v>780.036659392404</v>
      </c>
      <c r="O70" s="56" t="n">
        <f aca="false">IF(AND(MOD(A70,12)=0,B70&gt;=Inputs!$C$18),MAX(F70+G70+H70+J70-K70-M70-N70,0)*Inputs!$C$17,0)</f>
        <v>0</v>
      </c>
      <c r="P70" s="56" t="n">
        <f aca="false">F70+G70+H70+J70-K70-M70-N70+O70</f>
        <v>116225.462249468</v>
      </c>
      <c r="Q70" s="56" t="n">
        <f aca="false">IF(OR(E70=1,P70&lt;=0),0,P70)</f>
        <v>116225.462249468</v>
      </c>
      <c r="R70" s="15" t="n">
        <f aca="false">IF(OR(E70=1,AND(P70&lt;=0,I70&gt;0)),1,0)</f>
        <v>0</v>
      </c>
      <c r="S70" s="15" t="n">
        <f aca="false">IF(L70&gt;0,1,0)</f>
        <v>1</v>
      </c>
    </row>
    <row r="71" customFormat="false" ht="15" hidden="false" customHeight="false" outlineLevel="0" collapsed="false">
      <c r="A71" s="15" t="n">
        <v>70</v>
      </c>
      <c r="B71" s="15" t="n">
        <f aca="false">INT((A71-1)/12)+1</f>
        <v>6</v>
      </c>
      <c r="C71" s="15" t="n">
        <f aca="false">MIN(Inputs!$C$4+B71-1,99)</f>
        <v>79</v>
      </c>
      <c r="D71" s="55" t="n">
        <f aca="false">Inputs!$C$32</f>
        <v>0.1</v>
      </c>
      <c r="E71" s="15" t="n">
        <f aca="false">R70</f>
        <v>0</v>
      </c>
      <c r="F71" s="56" t="n">
        <f aca="false">Q70</f>
        <v>116225.462249468</v>
      </c>
      <c r="G71" s="56" t="n">
        <f aca="false">IF(AND(MOD(A71-1,12)=0,B71&lt;=Inputs!$C$7,E71=0),Inputs!$C$6,0)</f>
        <v>0</v>
      </c>
      <c r="H71" s="56" t="n">
        <f aca="false">IF(B71=1,G71*Inputs!$C$9,0)</f>
        <v>0</v>
      </c>
      <c r="I71" s="56" t="n">
        <f aca="false">I70+G71</f>
        <v>120000</v>
      </c>
      <c r="J71" s="56" t="n">
        <f aca="false">(F71+G71+H71)*((1+D71)^(1/12)-1)</f>
        <v>926.798157391513</v>
      </c>
      <c r="K71" s="56" t="n">
        <f aca="false">(F71+G71+H71+J71)*(Inputs!$C$14+IF(B71&lt;=10,Inputs!$C$12,Inputs!$C$13))/12</f>
        <v>244.067209180958</v>
      </c>
      <c r="L71" s="56" t="n">
        <f aca="false">IF(OR(E71=1,A71&lt;=Inputs!$C$15),0,MAX(Inputs!$C$8*I71-(F71+G71+H71+J71-K71),0))</f>
        <v>4291.80680232117</v>
      </c>
      <c r="M71" s="56" t="n">
        <f aca="false">L71*INDEX(Rates!$B$2:$C$101,C71+1,IF(Inputs!$C$5="Male",1,2))/1000/12*Inputs!$C$16</f>
        <v>16.5520682342853</v>
      </c>
      <c r="N71" s="56" t="n">
        <f aca="false">IF($V$1=1,MAX(F71+G71+H71+J71-K71-M71,0)*Inputs!$C$22/12,0)</f>
        <v>779.27760752963</v>
      </c>
      <c r="O71" s="56" t="n">
        <f aca="false">IF(AND(MOD(A71,12)=0,B71&gt;=Inputs!$C$18),MAX(F71+G71+H71+J71-K71-M71-N71,0)*Inputs!$C$17,0)</f>
        <v>0</v>
      </c>
      <c r="P71" s="56" t="n">
        <f aca="false">F71+G71+H71+J71-K71-M71-N71+O71</f>
        <v>116112.363521915</v>
      </c>
      <c r="Q71" s="56" t="n">
        <f aca="false">IF(OR(E71=1,P71&lt;=0),0,P71)</f>
        <v>116112.363521915</v>
      </c>
      <c r="R71" s="15" t="n">
        <f aca="false">IF(OR(E71=1,AND(P71&lt;=0,I71&gt;0)),1,0)</f>
        <v>0</v>
      </c>
      <c r="S71" s="15" t="n">
        <f aca="false">IF(L71&gt;0,1,0)</f>
        <v>1</v>
      </c>
    </row>
    <row r="72" customFormat="false" ht="15" hidden="false" customHeight="false" outlineLevel="0" collapsed="false">
      <c r="A72" s="15" t="n">
        <v>71</v>
      </c>
      <c r="B72" s="15" t="n">
        <f aca="false">INT((A72-1)/12)+1</f>
        <v>6</v>
      </c>
      <c r="C72" s="15" t="n">
        <f aca="false">MIN(Inputs!$C$4+B72-1,99)</f>
        <v>79</v>
      </c>
      <c r="D72" s="55" t="n">
        <f aca="false">Inputs!$C$32</f>
        <v>0.1</v>
      </c>
      <c r="E72" s="15" t="n">
        <f aca="false">R71</f>
        <v>0</v>
      </c>
      <c r="F72" s="56" t="n">
        <f aca="false">Q71</f>
        <v>116112.363521915</v>
      </c>
      <c r="G72" s="56" t="n">
        <f aca="false">IF(AND(MOD(A72-1,12)=0,B72&lt;=Inputs!$C$7,E72=0),Inputs!$C$6,0)</f>
        <v>0</v>
      </c>
      <c r="H72" s="56" t="n">
        <f aca="false">IF(B72=1,G72*Inputs!$C$9,0)</f>
        <v>0</v>
      </c>
      <c r="I72" s="56" t="n">
        <f aca="false">I71+G72</f>
        <v>120000</v>
      </c>
      <c r="J72" s="56" t="n">
        <f aca="false">(F72+G72+H72)*((1+D72)^(1/12)-1)</f>
        <v>925.896292255672</v>
      </c>
      <c r="K72" s="56" t="n">
        <f aca="false">(F72+G72+H72+J72)*(Inputs!$C$14+IF(B72&lt;=10,Inputs!$C$12,Inputs!$C$13))/12</f>
        <v>243.829707946189</v>
      </c>
      <c r="L72" s="56" t="n">
        <f aca="false">IF(OR(E72=1,A72&lt;=Inputs!$C$15),0,MAX(Inputs!$C$8*I72-(F72+G72+H72+J72-K72),0))</f>
        <v>4405.56989377561</v>
      </c>
      <c r="M72" s="56" t="n">
        <f aca="false">L72*INDEX(Rates!$B$2:$C$101,C72+1,IF(Inputs!$C$5="Male",1,2))/1000/12*Inputs!$C$16</f>
        <v>16.9908145569946</v>
      </c>
      <c r="N72" s="56" t="n">
        <f aca="false">IF($V$1=1,MAX(F72+G72+H72+J72-K72-M72,0)*Inputs!$C$22/12,0)</f>
        <v>778.516261944449</v>
      </c>
      <c r="O72" s="56" t="n">
        <f aca="false">IF(AND(MOD(A72,12)=0,B72&gt;=Inputs!$C$18),MAX(F72+G72+H72+J72-K72-M72-N72,0)*Inputs!$C$17,0)</f>
        <v>0</v>
      </c>
      <c r="P72" s="56" t="n">
        <f aca="false">F72+G72+H72+J72-K72-M72-N72+O72</f>
        <v>115998.923029723</v>
      </c>
      <c r="Q72" s="56" t="n">
        <f aca="false">IF(OR(E72=1,P72&lt;=0),0,P72)</f>
        <v>115998.923029723</v>
      </c>
      <c r="R72" s="15" t="n">
        <f aca="false">IF(OR(E72=1,AND(P72&lt;=0,I72&gt;0)),1,0)</f>
        <v>0</v>
      </c>
      <c r="S72" s="15" t="n">
        <f aca="false">IF(L72&gt;0,1,0)</f>
        <v>1</v>
      </c>
    </row>
    <row r="73" customFormat="false" ht="15" hidden="false" customHeight="false" outlineLevel="0" collapsed="false">
      <c r="A73" s="15" t="n">
        <v>72</v>
      </c>
      <c r="B73" s="15" t="n">
        <f aca="false">INT((A73-1)/12)+1</f>
        <v>6</v>
      </c>
      <c r="C73" s="15" t="n">
        <f aca="false">MIN(Inputs!$C$4+B73-1,99)</f>
        <v>79</v>
      </c>
      <c r="D73" s="55" t="n">
        <f aca="false">Inputs!$C$32</f>
        <v>0.1</v>
      </c>
      <c r="E73" s="15" t="n">
        <f aca="false">R72</f>
        <v>0</v>
      </c>
      <c r="F73" s="56" t="n">
        <f aca="false">Q72</f>
        <v>115998.923029723</v>
      </c>
      <c r="G73" s="56" t="n">
        <f aca="false">IF(AND(MOD(A73-1,12)=0,B73&lt;=Inputs!$C$7,E73=0),Inputs!$C$6,0)</f>
        <v>0</v>
      </c>
      <c r="H73" s="56" t="n">
        <f aca="false">IF(B73=1,G73*Inputs!$C$9,0)</f>
        <v>0</v>
      </c>
      <c r="I73" s="56" t="n">
        <f aca="false">I72+G73</f>
        <v>120000</v>
      </c>
      <c r="J73" s="56" t="n">
        <f aca="false">(F73+G73+H73)*((1+D73)^(1/12)-1)</f>
        <v>924.99170184061</v>
      </c>
      <c r="K73" s="56" t="n">
        <f aca="false">(F73+G73+H73+J73)*(Inputs!$C$14+IF(B73&lt;=10,Inputs!$C$12,Inputs!$C$13))/12</f>
        <v>243.591489024091</v>
      </c>
      <c r="L73" s="56" t="n">
        <f aca="false">IF(OR(E73=1,A73&lt;=Inputs!$C$15),0,MAX(Inputs!$C$8*I73-(F73+G73+H73+J73-K73),0))</f>
        <v>4519.67675746053</v>
      </c>
      <c r="M73" s="56" t="n">
        <f aca="false">L73*INDEX(Rates!$B$2:$C$101,C73+1,IF(Inputs!$C$5="Male",1,2))/1000/12*Inputs!$C$16</f>
        <v>17.4308866946061</v>
      </c>
      <c r="N73" s="56" t="n">
        <f aca="false">IF($V$1=1,MAX(F73+G73+H73+J73-K73-M73,0)*Inputs!$C$22/12,0)</f>
        <v>777.752615705632</v>
      </c>
      <c r="O73" s="56" t="n">
        <f aca="false">IF(AND(MOD(A73,12)=0,B73&gt;=Inputs!$C$18),MAX(F73+G73+H73+J73-K73-M73-N73,0)*Inputs!$C$17,0)</f>
        <v>0</v>
      </c>
      <c r="P73" s="56" t="n">
        <f aca="false">F73+G73+H73+J73-K73-M73-N73+O73</f>
        <v>115885.139740139</v>
      </c>
      <c r="Q73" s="56" t="n">
        <f aca="false">IF(OR(E73=1,P73&lt;=0),0,P73)</f>
        <v>115885.139740139</v>
      </c>
      <c r="R73" s="15" t="n">
        <f aca="false">IF(OR(E73=1,AND(P73&lt;=0,I73&gt;0)),1,0)</f>
        <v>0</v>
      </c>
      <c r="S73" s="15" t="n">
        <f aca="false">IF(L73&gt;0,1,0)</f>
        <v>1</v>
      </c>
    </row>
    <row r="74" customFormat="false" ht="15" hidden="false" customHeight="false" outlineLevel="0" collapsed="false">
      <c r="A74" s="15" t="n">
        <v>73</v>
      </c>
      <c r="B74" s="15" t="n">
        <f aca="false">INT((A74-1)/12)+1</f>
        <v>7</v>
      </c>
      <c r="C74" s="15" t="n">
        <f aca="false">MIN(Inputs!$C$4+B74-1,99)</f>
        <v>80</v>
      </c>
      <c r="D74" s="55" t="n">
        <f aca="false">Inputs!$C$32</f>
        <v>0.1</v>
      </c>
      <c r="E74" s="15" t="n">
        <f aca="false">R73</f>
        <v>0</v>
      </c>
      <c r="F74" s="56" t="n">
        <f aca="false">Q73</f>
        <v>115885.139740139</v>
      </c>
      <c r="G74" s="56" t="n">
        <f aca="false">IF(AND(MOD(A74-1,12)=0,B74&lt;=Inputs!$C$7,E74=0),Inputs!$C$6,0)</f>
        <v>0</v>
      </c>
      <c r="H74" s="56" t="n">
        <f aca="false">IF(B74=1,G74*Inputs!$C$9,0)</f>
        <v>0</v>
      </c>
      <c r="I74" s="56" t="n">
        <f aca="false">I73+G74</f>
        <v>120000</v>
      </c>
      <c r="J74" s="56" t="n">
        <f aca="false">(F74+G74+H74)*((1+D74)^(1/12)-1)</f>
        <v>924.084377911007</v>
      </c>
      <c r="K74" s="56" t="n">
        <f aca="false">(F74+G74+H74+J74)*(Inputs!$C$14+IF(B74&lt;=10,Inputs!$C$12,Inputs!$C$13))/12</f>
        <v>243.352550245938</v>
      </c>
      <c r="L74" s="56" t="n">
        <f aca="false">IF(OR(E74=1,A74&lt;=Inputs!$C$15),0,MAX(Inputs!$C$8*I74-(F74+G74+H74+J74-K74),0))</f>
        <v>4634.12843219571</v>
      </c>
      <c r="M74" s="56" t="n">
        <f aca="false">L74*INDEX(Rates!$B$2:$C$101,C74+1,IF(Inputs!$C$5="Male",1,2))/1000/12*Inputs!$C$16</f>
        <v>19.5985014944943</v>
      </c>
      <c r="N74" s="56" t="n">
        <f aca="false">IF($V$1=1,MAX(F74+G74+H74+J74-K74-M74,0)*Inputs!$C$22/12,0)</f>
        <v>776.975153775399</v>
      </c>
      <c r="O74" s="56" t="n">
        <f aca="false">IF(AND(MOD(A74,12)=0,B74&gt;=Inputs!$C$18),MAX(F74+G74+H74+J74-K74-M74-N74,0)*Inputs!$C$17,0)</f>
        <v>0</v>
      </c>
      <c r="P74" s="56" t="n">
        <f aca="false">F74+G74+H74+J74-K74-M74-N74+O74</f>
        <v>115769.297912534</v>
      </c>
      <c r="Q74" s="56" t="n">
        <f aca="false">IF(OR(E74=1,P74&lt;=0),0,P74)</f>
        <v>115769.297912534</v>
      </c>
      <c r="R74" s="15" t="n">
        <f aca="false">IF(OR(E74=1,AND(P74&lt;=0,I74&gt;0)),1,0)</f>
        <v>0</v>
      </c>
      <c r="S74" s="15" t="n">
        <f aca="false">IF(L74&gt;0,1,0)</f>
        <v>1</v>
      </c>
    </row>
    <row r="75" customFormat="false" ht="15" hidden="false" customHeight="false" outlineLevel="0" collapsed="false">
      <c r="A75" s="15" t="n">
        <v>74</v>
      </c>
      <c r="B75" s="15" t="n">
        <f aca="false">INT((A75-1)/12)+1</f>
        <v>7</v>
      </c>
      <c r="C75" s="15" t="n">
        <f aca="false">MIN(Inputs!$C$4+B75-1,99)</f>
        <v>80</v>
      </c>
      <c r="D75" s="55" t="n">
        <f aca="false">Inputs!$C$32</f>
        <v>0.1</v>
      </c>
      <c r="E75" s="15" t="n">
        <f aca="false">R74</f>
        <v>0</v>
      </c>
      <c r="F75" s="56" t="n">
        <f aca="false">Q74</f>
        <v>115769.297912534</v>
      </c>
      <c r="G75" s="56" t="n">
        <f aca="false">IF(AND(MOD(A75-1,12)=0,B75&lt;=Inputs!$C$7,E75=0),Inputs!$C$6,0)</f>
        <v>0</v>
      </c>
      <c r="H75" s="56" t="n">
        <f aca="false">IF(B75=1,G75*Inputs!$C$9,0)</f>
        <v>0</v>
      </c>
      <c r="I75" s="56" t="n">
        <f aca="false">I74+G75</f>
        <v>120000</v>
      </c>
      <c r="J75" s="56" t="n">
        <f aca="false">(F75+G75+H75)*((1+D75)^(1/12)-1)</f>
        <v>923.160638910145</v>
      </c>
      <c r="K75" s="56" t="n">
        <f aca="false">(F75+G75+H75+J75)*(Inputs!$C$14+IF(B75&lt;=10,Inputs!$C$12,Inputs!$C$13))/12</f>
        <v>243.109288648843</v>
      </c>
      <c r="L75" s="56" t="n">
        <f aca="false">IF(OR(E75=1,A75&lt;=Inputs!$C$15),0,MAX(Inputs!$C$8*I75-(F75+G75+H75+J75-K75),0))</f>
        <v>4750.6507372043</v>
      </c>
      <c r="M75" s="56" t="n">
        <f aca="false">L75*INDEX(Rates!$B$2:$C$101,C75+1,IF(Inputs!$C$5="Male",1,2))/1000/12*Inputs!$C$16</f>
        <v>20.0912937427598</v>
      </c>
      <c r="N75" s="56" t="n">
        <f aca="false">IF($V$1=1,MAX(F75+G75+H75+J75-K75-M75,0)*Inputs!$C$22/12,0)</f>
        <v>776.19505312702</v>
      </c>
      <c r="O75" s="56" t="n">
        <f aca="false">IF(AND(MOD(A75,12)=0,B75&gt;=Inputs!$C$18),MAX(F75+G75+H75+J75-K75-M75-N75,0)*Inputs!$C$17,0)</f>
        <v>0</v>
      </c>
      <c r="P75" s="56" t="n">
        <f aca="false">F75+G75+H75+J75-K75-M75-N75+O75</f>
        <v>115653.062915926</v>
      </c>
      <c r="Q75" s="56" t="n">
        <f aca="false">IF(OR(E75=1,P75&lt;=0),0,P75)</f>
        <v>115653.062915926</v>
      </c>
      <c r="R75" s="15" t="n">
        <f aca="false">IF(OR(E75=1,AND(P75&lt;=0,I75&gt;0)),1,0)</f>
        <v>0</v>
      </c>
      <c r="S75" s="15" t="n">
        <f aca="false">IF(L75&gt;0,1,0)</f>
        <v>1</v>
      </c>
    </row>
    <row r="76" customFormat="false" ht="15" hidden="false" customHeight="false" outlineLevel="0" collapsed="false">
      <c r="A76" s="15" t="n">
        <v>75</v>
      </c>
      <c r="B76" s="15" t="n">
        <f aca="false">INT((A76-1)/12)+1</f>
        <v>7</v>
      </c>
      <c r="C76" s="15" t="n">
        <f aca="false">MIN(Inputs!$C$4+B76-1,99)</f>
        <v>80</v>
      </c>
      <c r="D76" s="55" t="n">
        <f aca="false">Inputs!$C$32</f>
        <v>0.1</v>
      </c>
      <c r="E76" s="15" t="n">
        <f aca="false">R75</f>
        <v>0</v>
      </c>
      <c r="F76" s="56" t="n">
        <f aca="false">Q75</f>
        <v>115653.062915926</v>
      </c>
      <c r="G76" s="56" t="n">
        <f aca="false">IF(AND(MOD(A76-1,12)=0,B76&lt;=Inputs!$C$7,E76=0),Inputs!$C$6,0)</f>
        <v>0</v>
      </c>
      <c r="H76" s="56" t="n">
        <f aca="false">IF(B76=1,G76*Inputs!$C$9,0)</f>
        <v>0</v>
      </c>
      <c r="I76" s="56" t="n">
        <f aca="false">I75+G76</f>
        <v>120000</v>
      </c>
      <c r="J76" s="56" t="n">
        <f aca="false">(F76+G76+H76)*((1+D76)^(1/12)-1)</f>
        <v>922.233764724435</v>
      </c>
      <c r="K76" s="56" t="n">
        <f aca="false">(F76+G76+H76+J76)*(Inputs!$C$14+IF(B76&lt;=10,Inputs!$C$12,Inputs!$C$13))/12</f>
        <v>242.865201418022</v>
      </c>
      <c r="L76" s="56" t="n">
        <f aca="false">IF(OR(E76=1,A76&lt;=Inputs!$C$15),0,MAX(Inputs!$C$8*I76-(F76+G76+H76+J76-K76),0))</f>
        <v>4867.56852076767</v>
      </c>
      <c r="M76" s="56" t="n">
        <f aca="false">L76*INDEX(Rates!$B$2:$C$101,C76+1,IF(Inputs!$C$5="Male",1,2))/1000/12*Inputs!$C$16</f>
        <v>20.5857585357466</v>
      </c>
      <c r="N76" s="56" t="n">
        <f aca="false">IF($V$1=1,MAX(F76+G76+H76+J76-K76-M76,0)*Inputs!$C$22/12,0)</f>
        <v>775.412304804644</v>
      </c>
      <c r="O76" s="56" t="n">
        <f aca="false">IF(AND(MOD(A76,12)=0,B76&gt;=Inputs!$C$18),MAX(F76+G76+H76+J76-K76-M76-N76,0)*Inputs!$C$17,0)</f>
        <v>0</v>
      </c>
      <c r="P76" s="56" t="n">
        <f aca="false">F76+G76+H76+J76-K76-M76-N76+O76</f>
        <v>115536.433415892</v>
      </c>
      <c r="Q76" s="56" t="n">
        <f aca="false">IF(OR(E76=1,P76&lt;=0),0,P76)</f>
        <v>115536.433415892</v>
      </c>
      <c r="R76" s="15" t="n">
        <f aca="false">IF(OR(E76=1,AND(P76&lt;=0,I76&gt;0)),1,0)</f>
        <v>0</v>
      </c>
      <c r="S76" s="15" t="n">
        <f aca="false">IF(L76&gt;0,1,0)</f>
        <v>1</v>
      </c>
    </row>
    <row r="77" customFormat="false" ht="15" hidden="false" customHeight="false" outlineLevel="0" collapsed="false">
      <c r="A77" s="15" t="n">
        <v>76</v>
      </c>
      <c r="B77" s="15" t="n">
        <f aca="false">INT((A77-1)/12)+1</f>
        <v>7</v>
      </c>
      <c r="C77" s="15" t="n">
        <f aca="false">MIN(Inputs!$C$4+B77-1,99)</f>
        <v>80</v>
      </c>
      <c r="D77" s="55" t="n">
        <f aca="false">Inputs!$C$32</f>
        <v>0.1</v>
      </c>
      <c r="E77" s="15" t="n">
        <f aca="false">R76</f>
        <v>0</v>
      </c>
      <c r="F77" s="56" t="n">
        <f aca="false">Q76</f>
        <v>115536.433415892</v>
      </c>
      <c r="G77" s="56" t="n">
        <f aca="false">IF(AND(MOD(A77-1,12)=0,B77&lt;=Inputs!$C$7,E77=0),Inputs!$C$6,0)</f>
        <v>0</v>
      </c>
      <c r="H77" s="56" t="n">
        <f aca="false">IF(B77=1,G77*Inputs!$C$9,0)</f>
        <v>0</v>
      </c>
      <c r="I77" s="56" t="n">
        <f aca="false">I76+G77</f>
        <v>120000</v>
      </c>
      <c r="J77" s="56" t="n">
        <f aca="false">(F77+G77+H77)*((1+D77)^(1/12)-1)</f>
        <v>921.303744713012</v>
      </c>
      <c r="K77" s="56" t="n">
        <f aca="false">(F77+G77+H77+J77)*(Inputs!$C$14+IF(B77&lt;=10,Inputs!$C$12,Inputs!$C$13))/12</f>
        <v>242.62028575126</v>
      </c>
      <c r="L77" s="56" t="n">
        <f aca="false">IF(OR(E77=1,A77&lt;=Inputs!$C$15),0,MAX(Inputs!$C$8*I77-(F77+G77+H77+J77-K77),0))</f>
        <v>4984.88312514631</v>
      </c>
      <c r="M77" s="56" t="n">
        <f aca="false">L77*INDEX(Rates!$B$2:$C$101,C77+1,IF(Inputs!$C$5="Male",1,2))/1000/12*Inputs!$C$16</f>
        <v>21.0819015500979</v>
      </c>
      <c r="N77" s="56" t="n">
        <f aca="false">IF($V$1=1,MAX(F77+G77+H77+J77-K77-M77,0)*Inputs!$C$22/12,0)</f>
        <v>774.626899822024</v>
      </c>
      <c r="O77" s="56" t="n">
        <f aca="false">IF(AND(MOD(A77,12)=0,B77&gt;=Inputs!$C$18),MAX(F77+G77+H77+J77-K77-M77-N77,0)*Inputs!$C$17,0)</f>
        <v>0</v>
      </c>
      <c r="P77" s="56" t="n">
        <f aca="false">F77+G77+H77+J77-K77-M77-N77+O77</f>
        <v>115419.408073482</v>
      </c>
      <c r="Q77" s="56" t="n">
        <f aca="false">IF(OR(E77=1,P77&lt;=0),0,P77)</f>
        <v>115419.408073482</v>
      </c>
      <c r="R77" s="15" t="n">
        <f aca="false">IF(OR(E77=1,AND(P77&lt;=0,I77&gt;0)),1,0)</f>
        <v>0</v>
      </c>
      <c r="S77" s="15" t="n">
        <f aca="false">IF(L77&gt;0,1,0)</f>
        <v>1</v>
      </c>
    </row>
    <row r="78" customFormat="false" ht="15" hidden="false" customHeight="false" outlineLevel="0" collapsed="false">
      <c r="A78" s="15" t="n">
        <v>77</v>
      </c>
      <c r="B78" s="15" t="n">
        <f aca="false">INT((A78-1)/12)+1</f>
        <v>7</v>
      </c>
      <c r="C78" s="15" t="n">
        <f aca="false">MIN(Inputs!$C$4+B78-1,99)</f>
        <v>80</v>
      </c>
      <c r="D78" s="55" t="n">
        <f aca="false">Inputs!$C$32</f>
        <v>0.1</v>
      </c>
      <c r="E78" s="15" t="n">
        <f aca="false">R77</f>
        <v>0</v>
      </c>
      <c r="F78" s="56" t="n">
        <f aca="false">Q77</f>
        <v>115419.408073482</v>
      </c>
      <c r="G78" s="56" t="n">
        <f aca="false">IF(AND(MOD(A78-1,12)=0,B78&lt;=Inputs!$C$7,E78=0),Inputs!$C$6,0)</f>
        <v>0</v>
      </c>
      <c r="H78" s="56" t="n">
        <f aca="false">IF(B78=1,G78*Inputs!$C$9,0)</f>
        <v>0</v>
      </c>
      <c r="I78" s="56" t="n">
        <f aca="false">I77+G78</f>
        <v>120000</v>
      </c>
      <c r="J78" s="56" t="n">
        <f aca="false">(F78+G78+H78)*((1+D78)^(1/12)-1)</f>
        <v>920.370568198891</v>
      </c>
      <c r="K78" s="56" t="n">
        <f aca="false">(F78+G78+H78+J78)*(Inputs!$C$14+IF(B78&lt;=10,Inputs!$C$12,Inputs!$C$13))/12</f>
        <v>242.374538836834</v>
      </c>
      <c r="L78" s="56" t="n">
        <f aca="false">IF(OR(E78=1,A78&lt;=Inputs!$C$15),0,MAX(Inputs!$C$8*I78-(F78+G78+H78+J78-K78),0))</f>
        <v>5102.59589715638</v>
      </c>
      <c r="M78" s="56" t="n">
        <f aca="false">L78*INDEX(Rates!$B$2:$C$101,C78+1,IF(Inputs!$C$5="Male",1,2))/1000/12*Inputs!$C$16</f>
        <v>21.5797284817239</v>
      </c>
      <c r="N78" s="56" t="n">
        <f aca="false">IF($V$1=1,MAX(F78+G78+H78+J78-K78-M78,0)*Inputs!$C$22/12,0)</f>
        <v>773.838829162413</v>
      </c>
      <c r="O78" s="56" t="n">
        <f aca="false">IF(AND(MOD(A78,12)=0,B78&gt;=Inputs!$C$18),MAX(F78+G78+H78+J78-K78-M78-N78,0)*Inputs!$C$17,0)</f>
        <v>0</v>
      </c>
      <c r="P78" s="56" t="n">
        <f aca="false">F78+G78+H78+J78-K78-M78-N78+O78</f>
        <v>115301.985545199</v>
      </c>
      <c r="Q78" s="56" t="n">
        <f aca="false">IF(OR(E78=1,P78&lt;=0),0,P78)</f>
        <v>115301.985545199</v>
      </c>
      <c r="R78" s="15" t="n">
        <f aca="false">IF(OR(E78=1,AND(P78&lt;=0,I78&gt;0)),1,0)</f>
        <v>0</v>
      </c>
      <c r="S78" s="15" t="n">
        <f aca="false">IF(L78&gt;0,1,0)</f>
        <v>1</v>
      </c>
    </row>
    <row r="79" customFormat="false" ht="15" hidden="false" customHeight="false" outlineLevel="0" collapsed="false">
      <c r="A79" s="15" t="n">
        <v>78</v>
      </c>
      <c r="B79" s="15" t="n">
        <f aca="false">INT((A79-1)/12)+1</f>
        <v>7</v>
      </c>
      <c r="C79" s="15" t="n">
        <f aca="false">MIN(Inputs!$C$4+B79-1,99)</f>
        <v>80</v>
      </c>
      <c r="D79" s="55" t="n">
        <f aca="false">Inputs!$C$32</f>
        <v>0.1</v>
      </c>
      <c r="E79" s="15" t="n">
        <f aca="false">R78</f>
        <v>0</v>
      </c>
      <c r="F79" s="56" t="n">
        <f aca="false">Q78</f>
        <v>115301.985545199</v>
      </c>
      <c r="G79" s="56" t="n">
        <f aca="false">IF(AND(MOD(A79-1,12)=0,B79&lt;=Inputs!$C$7,E79=0),Inputs!$C$6,0)</f>
        <v>0</v>
      </c>
      <c r="H79" s="56" t="n">
        <f aca="false">IF(B79=1,G79*Inputs!$C$9,0)</f>
        <v>0</v>
      </c>
      <c r="I79" s="56" t="n">
        <f aca="false">I78+G79</f>
        <v>120000</v>
      </c>
      <c r="J79" s="56" t="n">
        <f aca="false">(F79+G79+H79)*((1+D79)^(1/12)-1)</f>
        <v>919.434224468853</v>
      </c>
      <c r="K79" s="56" t="n">
        <f aca="false">(F79+G79+H79+J79)*(Inputs!$C$14+IF(B79&lt;=10,Inputs!$C$12,Inputs!$C$13))/12</f>
        <v>242.127957853476</v>
      </c>
      <c r="L79" s="56" t="n">
        <f aca="false">IF(OR(E79=1,A79&lt;=Inputs!$C$15),0,MAX(Inputs!$C$8*I79-(F79+G79+H79+J79-K79),0))</f>
        <v>5220.70818818513</v>
      </c>
      <c r="M79" s="56" t="n">
        <f aca="false">L79*INDEX(Rates!$B$2:$C$101,C79+1,IF(Inputs!$C$5="Male",1,2))/1000/12*Inputs!$C$16</f>
        <v>22.0792450458663</v>
      </c>
      <c r="N79" s="56" t="n">
        <f aca="false">IF($V$1=1,MAX(F79+G79+H79+J79-K79-M79,0)*Inputs!$C$22/12,0)</f>
        <v>773.04808377846</v>
      </c>
      <c r="O79" s="56" t="n">
        <f aca="false">IF(AND(MOD(A79,12)=0,B79&gt;=Inputs!$C$18),MAX(F79+G79+H79+J79-K79-M79-N79,0)*Inputs!$C$17,0)</f>
        <v>0</v>
      </c>
      <c r="P79" s="56" t="n">
        <f aca="false">F79+G79+H79+J79-K79-M79-N79+O79</f>
        <v>115184.164482991</v>
      </c>
      <c r="Q79" s="56" t="n">
        <f aca="false">IF(OR(E79=1,P79&lt;=0),0,P79)</f>
        <v>115184.164482991</v>
      </c>
      <c r="R79" s="15" t="n">
        <f aca="false">IF(OR(E79=1,AND(P79&lt;=0,I79&gt;0)),1,0)</f>
        <v>0</v>
      </c>
      <c r="S79" s="15" t="n">
        <f aca="false">IF(L79&gt;0,1,0)</f>
        <v>1</v>
      </c>
    </row>
    <row r="80" customFormat="false" ht="15" hidden="false" customHeight="false" outlineLevel="0" collapsed="false">
      <c r="A80" s="15" t="n">
        <v>79</v>
      </c>
      <c r="B80" s="15" t="n">
        <f aca="false">INT((A80-1)/12)+1</f>
        <v>7</v>
      </c>
      <c r="C80" s="15" t="n">
        <f aca="false">MIN(Inputs!$C$4+B80-1,99)</f>
        <v>80</v>
      </c>
      <c r="D80" s="55" t="n">
        <f aca="false">Inputs!$C$32</f>
        <v>0.1</v>
      </c>
      <c r="E80" s="15" t="n">
        <f aca="false">R79</f>
        <v>0</v>
      </c>
      <c r="F80" s="56" t="n">
        <f aca="false">Q79</f>
        <v>115184.164482991</v>
      </c>
      <c r="G80" s="56" t="n">
        <f aca="false">IF(AND(MOD(A80-1,12)=0,B80&lt;=Inputs!$C$7,E80=0),Inputs!$C$6,0)</f>
        <v>0</v>
      </c>
      <c r="H80" s="56" t="n">
        <f aca="false">IF(B80=1,G80*Inputs!$C$9,0)</f>
        <v>0</v>
      </c>
      <c r="I80" s="56" t="n">
        <f aca="false">I79+G80</f>
        <v>120000</v>
      </c>
      <c r="J80" s="56" t="n">
        <f aca="false">(F80+G80+H80)*((1+D80)^(1/12)-1)</f>
        <v>918.494702773316</v>
      </c>
      <c r="K80" s="56" t="n">
        <f aca="false">(F80+G80+H80+J80)*(Inputs!$C$14+IF(B80&lt;=10,Inputs!$C$12,Inputs!$C$13))/12</f>
        <v>241.880539970341</v>
      </c>
      <c r="L80" s="56" t="n">
        <f aca="false">IF(OR(E80=1,A80&lt;=Inputs!$C$15),0,MAX(Inputs!$C$8*I80-(F80+G80+H80+J80-K80),0))</f>
        <v>5339.22135420649</v>
      </c>
      <c r="M80" s="56" t="n">
        <f aca="false">L80*INDEX(Rates!$B$2:$C$101,C80+1,IF(Inputs!$C$5="Male",1,2))/1000/12*Inputs!$C$16</f>
        <v>22.5804569771649</v>
      </c>
      <c r="N80" s="56" t="n">
        <f aca="false">IF($V$1=1,MAX(F80+G80+H80+J80-K80-M80,0)*Inputs!$C$22/12,0)</f>
        <v>772.254654592109</v>
      </c>
      <c r="O80" s="56" t="n">
        <f aca="false">IF(AND(MOD(A80,12)=0,B80&gt;=Inputs!$C$18),MAX(F80+G80+H80+J80-K80-M80-N80,0)*Inputs!$C$17,0)</f>
        <v>0</v>
      </c>
      <c r="P80" s="56" t="n">
        <f aca="false">F80+G80+H80+J80-K80-M80-N80+O80</f>
        <v>115065.943534224</v>
      </c>
      <c r="Q80" s="56" t="n">
        <f aca="false">IF(OR(E80=1,P80&lt;=0),0,P80)</f>
        <v>115065.943534224</v>
      </c>
      <c r="R80" s="15" t="n">
        <f aca="false">IF(OR(E80=1,AND(P80&lt;=0,I80&gt;0)),1,0)</f>
        <v>0</v>
      </c>
      <c r="S80" s="15" t="n">
        <f aca="false">IF(L80&gt;0,1,0)</f>
        <v>1</v>
      </c>
    </row>
    <row r="81" customFormat="false" ht="15" hidden="false" customHeight="false" outlineLevel="0" collapsed="false">
      <c r="A81" s="15" t="n">
        <v>80</v>
      </c>
      <c r="B81" s="15" t="n">
        <f aca="false">INT((A81-1)/12)+1</f>
        <v>7</v>
      </c>
      <c r="C81" s="15" t="n">
        <f aca="false">MIN(Inputs!$C$4+B81-1,99)</f>
        <v>80</v>
      </c>
      <c r="D81" s="55" t="n">
        <f aca="false">Inputs!$C$32</f>
        <v>0.1</v>
      </c>
      <c r="E81" s="15" t="n">
        <f aca="false">R80</f>
        <v>0</v>
      </c>
      <c r="F81" s="56" t="n">
        <f aca="false">Q80</f>
        <v>115065.943534224</v>
      </c>
      <c r="G81" s="56" t="n">
        <f aca="false">IF(AND(MOD(A81-1,12)=0,B81&lt;=Inputs!$C$7,E81=0),Inputs!$C$6,0)</f>
        <v>0</v>
      </c>
      <c r="H81" s="56" t="n">
        <f aca="false">IF(B81=1,G81*Inputs!$C$9,0)</f>
        <v>0</v>
      </c>
      <c r="I81" s="56" t="n">
        <f aca="false">I80+G81</f>
        <v>120000</v>
      </c>
      <c r="J81" s="56" t="n">
        <f aca="false">(F81+G81+H81)*((1+D81)^(1/12)-1)</f>
        <v>917.551992326215</v>
      </c>
      <c r="K81" s="56" t="n">
        <f aca="false">(F81+G81+H81+J81)*(Inputs!$C$14+IF(B81&lt;=10,Inputs!$C$12,Inputs!$C$13))/12</f>
        <v>241.63228234698</v>
      </c>
      <c r="L81" s="56" t="n">
        <f aca="false">IF(OR(E81=1,A81&lt;=Inputs!$C$15),0,MAX(Inputs!$C$8*I81-(F81+G81+H81+J81-K81),0))</f>
        <v>5458.13675579653</v>
      </c>
      <c r="M81" s="56" t="n">
        <f aca="false">L81*INDEX(Rates!$B$2:$C$101,C81+1,IF(Inputs!$C$5="Male",1,2))/1000/12*Inputs!$C$16</f>
        <v>23.0833700297228</v>
      </c>
      <c r="N81" s="56" t="n">
        <f aca="false">IF($V$1=1,MAX(F81+G81+H81+J81-K81-M81,0)*Inputs!$C$22/12,0)</f>
        <v>771.458532494492</v>
      </c>
      <c r="O81" s="56" t="n">
        <f aca="false">IF(AND(MOD(A81,12)=0,B81&gt;=Inputs!$C$18),MAX(F81+G81+H81+J81-K81-M81-N81,0)*Inputs!$C$17,0)</f>
        <v>0</v>
      </c>
      <c r="P81" s="56" t="n">
        <f aca="false">F81+G81+H81+J81-K81-M81-N81+O81</f>
        <v>114947.321341679</v>
      </c>
      <c r="Q81" s="56" t="n">
        <f aca="false">IF(OR(E81=1,P81&lt;=0),0,P81)</f>
        <v>114947.321341679</v>
      </c>
      <c r="R81" s="15" t="n">
        <f aca="false">IF(OR(E81=1,AND(P81&lt;=0,I81&gt;0)),1,0)</f>
        <v>0</v>
      </c>
      <c r="S81" s="15" t="n">
        <f aca="false">IF(L81&gt;0,1,0)</f>
        <v>1</v>
      </c>
    </row>
    <row r="82" customFormat="false" ht="15" hidden="false" customHeight="false" outlineLevel="0" collapsed="false">
      <c r="A82" s="15" t="n">
        <v>81</v>
      </c>
      <c r="B82" s="15" t="n">
        <f aca="false">INT((A82-1)/12)+1</f>
        <v>7</v>
      </c>
      <c r="C82" s="15" t="n">
        <f aca="false">MIN(Inputs!$C$4+B82-1,99)</f>
        <v>80</v>
      </c>
      <c r="D82" s="55" t="n">
        <f aca="false">Inputs!$C$32</f>
        <v>0.1</v>
      </c>
      <c r="E82" s="15" t="n">
        <f aca="false">R81</f>
        <v>0</v>
      </c>
      <c r="F82" s="56" t="n">
        <f aca="false">Q81</f>
        <v>114947.321341679</v>
      </c>
      <c r="G82" s="56" t="n">
        <f aca="false">IF(AND(MOD(A82-1,12)=0,B82&lt;=Inputs!$C$7,E82=0),Inputs!$C$6,0)</f>
        <v>0</v>
      </c>
      <c r="H82" s="56" t="n">
        <f aca="false">IF(B82=1,G82*Inputs!$C$9,0)</f>
        <v>0</v>
      </c>
      <c r="I82" s="56" t="n">
        <f aca="false">I81+G82</f>
        <v>120000</v>
      </c>
      <c r="J82" s="56" t="n">
        <f aca="false">(F82+G82+H82)*((1+D82)^(1/12)-1)</f>
        <v>916.606082304877</v>
      </c>
      <c r="K82" s="56" t="n">
        <f aca="false">(F82+G82+H82+J82)*(Inputs!$C$14+IF(B82&lt;=10,Inputs!$C$12,Inputs!$C$13))/12</f>
        <v>241.3831821333</v>
      </c>
      <c r="L82" s="56" t="n">
        <f aca="false">IF(OR(E82=1,A82&lt;=Inputs!$C$15),0,MAX(Inputs!$C$8*I82-(F82+G82+H82+J82-K82),0))</f>
        <v>5577.45575814917</v>
      </c>
      <c r="M82" s="56" t="n">
        <f aca="false">L82*INDEX(Rates!$B$2:$C$101,C82+1,IF(Inputs!$C$5="Male",1,2))/1000/12*Inputs!$C$16</f>
        <v>23.5879899771725</v>
      </c>
      <c r="N82" s="56" t="n">
        <f aca="false">IF($V$1=1,MAX(F82+G82+H82+J82-K82-M82,0)*Inputs!$C$22/12,0)</f>
        <v>770.659708345825</v>
      </c>
      <c r="O82" s="56" t="n">
        <f aca="false">IF(AND(MOD(A82,12)=0,B82&gt;=Inputs!$C$18),MAX(F82+G82+H82+J82-K82-M82-N82,0)*Inputs!$C$17,0)</f>
        <v>0</v>
      </c>
      <c r="P82" s="56" t="n">
        <f aca="false">F82+G82+H82+J82-K82-M82-N82+O82</f>
        <v>114828.296543528</v>
      </c>
      <c r="Q82" s="56" t="n">
        <f aca="false">IF(OR(E82=1,P82&lt;=0),0,P82)</f>
        <v>114828.296543528</v>
      </c>
      <c r="R82" s="15" t="n">
        <f aca="false">IF(OR(E82=1,AND(P82&lt;=0,I82&gt;0)),1,0)</f>
        <v>0</v>
      </c>
      <c r="S82" s="15" t="n">
        <f aca="false">IF(L82&gt;0,1,0)</f>
        <v>1</v>
      </c>
    </row>
    <row r="83" customFormat="false" ht="15" hidden="false" customHeight="false" outlineLevel="0" collapsed="false">
      <c r="A83" s="15" t="n">
        <v>82</v>
      </c>
      <c r="B83" s="15" t="n">
        <f aca="false">INT((A83-1)/12)+1</f>
        <v>7</v>
      </c>
      <c r="C83" s="15" t="n">
        <f aca="false">MIN(Inputs!$C$4+B83-1,99)</f>
        <v>80</v>
      </c>
      <c r="D83" s="55" t="n">
        <f aca="false">Inputs!$C$32</f>
        <v>0.1</v>
      </c>
      <c r="E83" s="15" t="n">
        <f aca="false">R82</f>
        <v>0</v>
      </c>
      <c r="F83" s="56" t="n">
        <f aca="false">Q82</f>
        <v>114828.296543528</v>
      </c>
      <c r="G83" s="56" t="n">
        <f aca="false">IF(AND(MOD(A83-1,12)=0,B83&lt;=Inputs!$C$7,E83=0),Inputs!$C$6,0)</f>
        <v>0</v>
      </c>
      <c r="H83" s="56" t="n">
        <f aca="false">IF(B83=1,G83*Inputs!$C$9,0)</f>
        <v>0</v>
      </c>
      <c r="I83" s="56" t="n">
        <f aca="false">I82+G83</f>
        <v>120000</v>
      </c>
      <c r="J83" s="56" t="n">
        <f aca="false">(F83+G83+H83)*((1+D83)^(1/12)-1)</f>
        <v>915.656961849896</v>
      </c>
      <c r="K83" s="56" t="n">
        <f aca="false">(F83+G83+H83+J83)*(Inputs!$C$14+IF(B83&lt;=10,Inputs!$C$12,Inputs!$C$13))/12</f>
        <v>241.133236469537</v>
      </c>
      <c r="L83" s="56" t="n">
        <f aca="false">IF(OR(E83=1,A83&lt;=Inputs!$C$15),0,MAX(Inputs!$C$8*I83-(F83+G83+H83+J83-K83),0))</f>
        <v>5697.17973109181</v>
      </c>
      <c r="M83" s="56" t="n">
        <f aca="false">L83*INDEX(Rates!$B$2:$C$101,C83+1,IF(Inputs!$C$5="Male",1,2))/1000/12*Inputs!$C$16</f>
        <v>24.0943226127424</v>
      </c>
      <c r="N83" s="56" t="n">
        <f aca="false">IF($V$1=1,MAX(F83+G83+H83+J83-K83-M83,0)*Inputs!$C$22/12,0)</f>
        <v>769.858172975303</v>
      </c>
      <c r="O83" s="56" t="n">
        <f aca="false">IF(AND(MOD(A83,12)=0,B83&gt;=Inputs!$C$18),MAX(F83+G83+H83+J83-K83-M83-N83,0)*Inputs!$C$17,0)</f>
        <v>0</v>
      </c>
      <c r="P83" s="56" t="n">
        <f aca="false">F83+G83+H83+J83-K83-M83-N83+O83</f>
        <v>114708.86777332</v>
      </c>
      <c r="Q83" s="56" t="n">
        <f aca="false">IF(OR(E83=1,P83&lt;=0),0,P83)</f>
        <v>114708.86777332</v>
      </c>
      <c r="R83" s="15" t="n">
        <f aca="false">IF(OR(E83=1,AND(P83&lt;=0,I83&gt;0)),1,0)</f>
        <v>0</v>
      </c>
      <c r="S83" s="15" t="n">
        <f aca="false">IF(L83&gt;0,1,0)</f>
        <v>1</v>
      </c>
    </row>
    <row r="84" customFormat="false" ht="15" hidden="false" customHeight="false" outlineLevel="0" collapsed="false">
      <c r="A84" s="15" t="n">
        <v>83</v>
      </c>
      <c r="B84" s="15" t="n">
        <f aca="false">INT((A84-1)/12)+1</f>
        <v>7</v>
      </c>
      <c r="C84" s="15" t="n">
        <f aca="false">MIN(Inputs!$C$4+B84-1,99)</f>
        <v>80</v>
      </c>
      <c r="D84" s="55" t="n">
        <f aca="false">Inputs!$C$32</f>
        <v>0.1</v>
      </c>
      <c r="E84" s="15" t="n">
        <f aca="false">R83</f>
        <v>0</v>
      </c>
      <c r="F84" s="56" t="n">
        <f aca="false">Q83</f>
        <v>114708.86777332</v>
      </c>
      <c r="G84" s="56" t="n">
        <f aca="false">IF(AND(MOD(A84-1,12)=0,B84&lt;=Inputs!$C$7,E84=0),Inputs!$C$6,0)</f>
        <v>0</v>
      </c>
      <c r="H84" s="56" t="n">
        <f aca="false">IF(B84=1,G84*Inputs!$C$9,0)</f>
        <v>0</v>
      </c>
      <c r="I84" s="56" t="n">
        <f aca="false">I83+G84</f>
        <v>120000</v>
      </c>
      <c r="J84" s="56" t="n">
        <f aca="false">(F84+G84+H84)*((1+D84)^(1/12)-1)</f>
        <v>914.704620065008</v>
      </c>
      <c r="K84" s="56" t="n">
        <f aca="false">(F84+G84+H84+J84)*(Inputs!$C$14+IF(B84&lt;=10,Inputs!$C$12,Inputs!$C$13))/12</f>
        <v>240.882442486219</v>
      </c>
      <c r="L84" s="56" t="n">
        <f aca="false">IF(OR(E84=1,A84&lt;=Inputs!$C$15),0,MAX(Inputs!$C$8*I84-(F84+G84+H84+J84-K84),0))</f>
        <v>5817.31004910107</v>
      </c>
      <c r="M84" s="56" t="n">
        <f aca="false">L84*INDEX(Rates!$B$2:$C$101,C84+1,IF(Inputs!$C$5="Male",1,2))/1000/12*Inputs!$C$16</f>
        <v>24.6023737493233</v>
      </c>
      <c r="N84" s="56" t="n">
        <f aca="false">IF($V$1=1,MAX(F84+G84+H84+J84-K84-M84,0)*Inputs!$C$22/12,0)</f>
        <v>769.053917180997</v>
      </c>
      <c r="O84" s="56" t="n">
        <f aca="false">IF(AND(MOD(A84,12)=0,B84&gt;=Inputs!$C$18),MAX(F84+G84+H84+J84-K84-M84-N84,0)*Inputs!$C$17,0)</f>
        <v>0</v>
      </c>
      <c r="P84" s="56" t="n">
        <f aca="false">F84+G84+H84+J84-K84-M84-N84+O84</f>
        <v>114589.033659969</v>
      </c>
      <c r="Q84" s="56" t="n">
        <f aca="false">IF(OR(E84=1,P84&lt;=0),0,P84)</f>
        <v>114589.033659969</v>
      </c>
      <c r="R84" s="15" t="n">
        <f aca="false">IF(OR(E84=1,AND(P84&lt;=0,I84&gt;0)),1,0)</f>
        <v>0</v>
      </c>
      <c r="S84" s="15" t="n">
        <f aca="false">IF(L84&gt;0,1,0)</f>
        <v>1</v>
      </c>
    </row>
    <row r="85" customFormat="false" ht="15" hidden="false" customHeight="false" outlineLevel="0" collapsed="false">
      <c r="A85" s="15" t="n">
        <v>84</v>
      </c>
      <c r="B85" s="15" t="n">
        <f aca="false">INT((A85-1)/12)+1</f>
        <v>7</v>
      </c>
      <c r="C85" s="15" t="n">
        <f aca="false">MIN(Inputs!$C$4+B85-1,99)</f>
        <v>80</v>
      </c>
      <c r="D85" s="55" t="n">
        <f aca="false">Inputs!$C$32</f>
        <v>0.1</v>
      </c>
      <c r="E85" s="15" t="n">
        <f aca="false">R84</f>
        <v>0</v>
      </c>
      <c r="F85" s="56" t="n">
        <f aca="false">Q84</f>
        <v>114589.033659969</v>
      </c>
      <c r="G85" s="56" t="n">
        <f aca="false">IF(AND(MOD(A85-1,12)=0,B85&lt;=Inputs!$C$7,E85=0),Inputs!$C$6,0)</f>
        <v>0</v>
      </c>
      <c r="H85" s="56" t="n">
        <f aca="false">IF(B85=1,G85*Inputs!$C$9,0)</f>
        <v>0</v>
      </c>
      <c r="I85" s="56" t="n">
        <f aca="false">I84+G85</f>
        <v>120000</v>
      </c>
      <c r="J85" s="56" t="n">
        <f aca="false">(F85+G85+H85)*((1+D85)^(1/12)-1)</f>
        <v>913.74904601697</v>
      </c>
      <c r="K85" s="56" t="n">
        <f aca="false">(F85+G85+H85+J85)*(Inputs!$C$14+IF(B85&lt;=10,Inputs!$C$12,Inputs!$C$13))/12</f>
        <v>240.630797304137</v>
      </c>
      <c r="L85" s="56" t="n">
        <f aca="false">IF(OR(E85=1,A85&lt;=Inputs!$C$15),0,MAX(Inputs!$C$8*I85-(F85+G85+H85+J85-K85),0))</f>
        <v>5937.84809131856</v>
      </c>
      <c r="M85" s="56" t="n">
        <f aca="false">L85*INDEX(Rates!$B$2:$C$101,C85+1,IF(Inputs!$C$5="Male",1,2))/1000/12*Inputs!$C$16</f>
        <v>25.1121492195348</v>
      </c>
      <c r="N85" s="56" t="n">
        <f aca="false">IF($V$1=1,MAX(F85+G85+H85+J85-K85-M85,0)*Inputs!$C$22/12,0)</f>
        <v>768.246931729746</v>
      </c>
      <c r="O85" s="56" t="n">
        <f aca="false">IF(AND(MOD(A85,12)=0,B85&gt;=Inputs!$C$18),MAX(F85+G85+H85+J85-K85-M85-N85,0)*Inputs!$C$17,0)</f>
        <v>0</v>
      </c>
      <c r="P85" s="56" t="n">
        <f aca="false">F85+G85+H85+J85-K85-M85-N85+O85</f>
        <v>114468.792827732</v>
      </c>
      <c r="Q85" s="56" t="n">
        <f aca="false">IF(OR(E85=1,P85&lt;=0),0,P85)</f>
        <v>114468.792827732</v>
      </c>
      <c r="R85" s="15" t="n">
        <f aca="false">IF(OR(E85=1,AND(P85&lt;=0,I85&gt;0)),1,0)</f>
        <v>0</v>
      </c>
      <c r="S85" s="15" t="n">
        <f aca="false">IF(L85&gt;0,1,0)</f>
        <v>1</v>
      </c>
    </row>
    <row r="86" customFormat="false" ht="15" hidden="false" customHeight="false" outlineLevel="0" collapsed="false">
      <c r="A86" s="15" t="n">
        <v>85</v>
      </c>
      <c r="B86" s="15" t="n">
        <f aca="false">INT((A86-1)/12)+1</f>
        <v>8</v>
      </c>
      <c r="C86" s="15" t="n">
        <f aca="false">MIN(Inputs!$C$4+B86-1,99)</f>
        <v>81</v>
      </c>
      <c r="D86" s="55" t="n">
        <f aca="false">Inputs!$C$32</f>
        <v>0.1</v>
      </c>
      <c r="E86" s="15" t="n">
        <f aca="false">R85</f>
        <v>0</v>
      </c>
      <c r="F86" s="56" t="n">
        <f aca="false">Q85</f>
        <v>114468.792827732</v>
      </c>
      <c r="G86" s="56" t="n">
        <f aca="false">IF(AND(MOD(A86-1,12)=0,B86&lt;=Inputs!$C$7,E86=0),Inputs!$C$6,0)</f>
        <v>0</v>
      </c>
      <c r="H86" s="56" t="n">
        <f aca="false">IF(B86=1,G86*Inputs!$C$9,0)</f>
        <v>0</v>
      </c>
      <c r="I86" s="56" t="n">
        <f aca="false">I85+G86</f>
        <v>120000</v>
      </c>
      <c r="J86" s="56" t="n">
        <f aca="false">(F86+G86+H86)*((1+D86)^(1/12)-1)</f>
        <v>912.790228735428</v>
      </c>
      <c r="K86" s="56" t="n">
        <f aca="false">(F86+G86+H86+J86)*(Inputs!$C$14+IF(B86&lt;=10,Inputs!$C$12,Inputs!$C$13))/12</f>
        <v>240.378298034307</v>
      </c>
      <c r="L86" s="56" t="n">
        <f aca="false">IF(OR(E86=1,A86&lt;=Inputs!$C$15),0,MAX(Inputs!$C$8*I86-(F86+G86+H86+J86-K86),0))</f>
        <v>6058.79524156674</v>
      </c>
      <c r="M86" s="56" t="n">
        <f aca="false">L86*INDEX(Rates!$B$2:$C$101,C86+1,IF(Inputs!$C$5="Male",1,2))/1000/12*Inputs!$C$16</f>
        <v>29.5467247947071</v>
      </c>
      <c r="N86" s="56" t="n">
        <f aca="false">IF($V$1=1,MAX(F86+G86+H86+J86-K86-M86,0)*Inputs!$C$22/12,0)</f>
        <v>767.41105355759</v>
      </c>
      <c r="O86" s="56" t="n">
        <f aca="false">IF(AND(MOD(A86,12)=0,B86&gt;=Inputs!$C$18),MAX(F86+G86+H86+J86-K86-M86-N86,0)*Inputs!$C$17,0)</f>
        <v>0</v>
      </c>
      <c r="P86" s="56" t="n">
        <f aca="false">F86+G86+H86+J86-K86-M86-N86+O86</f>
        <v>114344.246980081</v>
      </c>
      <c r="Q86" s="56" t="n">
        <f aca="false">IF(OR(E86=1,P86&lt;=0),0,P86)</f>
        <v>114344.246980081</v>
      </c>
      <c r="R86" s="15" t="n">
        <f aca="false">IF(OR(E86=1,AND(P86&lt;=0,I86&gt;0)),1,0)</f>
        <v>0</v>
      </c>
      <c r="S86" s="15" t="n">
        <f aca="false">IF(L86&gt;0,1,0)</f>
        <v>1</v>
      </c>
    </row>
    <row r="87" customFormat="false" ht="15" hidden="false" customHeight="false" outlineLevel="0" collapsed="false">
      <c r="A87" s="15" t="n">
        <v>86</v>
      </c>
      <c r="B87" s="15" t="n">
        <f aca="false">INT((A87-1)/12)+1</f>
        <v>8</v>
      </c>
      <c r="C87" s="15" t="n">
        <f aca="false">MIN(Inputs!$C$4+B87-1,99)</f>
        <v>81</v>
      </c>
      <c r="D87" s="55" t="n">
        <f aca="false">Inputs!$C$32</f>
        <v>0.1</v>
      </c>
      <c r="E87" s="15" t="n">
        <f aca="false">R86</f>
        <v>0</v>
      </c>
      <c r="F87" s="56" t="n">
        <f aca="false">Q86</f>
        <v>114344.246980081</v>
      </c>
      <c r="G87" s="56" t="n">
        <f aca="false">IF(AND(MOD(A87-1,12)=0,B87&lt;=Inputs!$C$7,E87=0),Inputs!$C$6,0)</f>
        <v>0</v>
      </c>
      <c r="H87" s="56" t="n">
        <f aca="false">IF(B87=1,G87*Inputs!$C$9,0)</f>
        <v>0</v>
      </c>
      <c r="I87" s="56" t="n">
        <f aca="false">I86+G87</f>
        <v>120000</v>
      </c>
      <c r="J87" s="56" t="n">
        <f aca="false">(F87+G87+H87)*((1+D87)^(1/12)-1)</f>
        <v>911.797082656421</v>
      </c>
      <c r="K87" s="56" t="n">
        <f aca="false">(F87+G87+H87+J87)*(Inputs!$C$14+IF(B87&lt;=10,Inputs!$C$12,Inputs!$C$13))/12</f>
        <v>240.116758464036</v>
      </c>
      <c r="L87" s="56" t="n">
        <f aca="false">IF(OR(E87=1,A87&lt;=Inputs!$C$15),0,MAX(Inputs!$C$8*I87-(F87+G87+H87+J87-K87),0))</f>
        <v>6184.07269572665</v>
      </c>
      <c r="M87" s="56" t="n">
        <f aca="false">L87*INDEX(Rates!$B$2:$C$101,C87+1,IF(Inputs!$C$5="Male",1,2))/1000/12*Inputs!$C$16</f>
        <v>30.1576611794936</v>
      </c>
      <c r="N87" s="56" t="n">
        <f aca="false">IF($V$1=1,MAX(F87+G87+H87+J87-K87-M87,0)*Inputs!$C$22/12,0)</f>
        <v>766.571797620626</v>
      </c>
      <c r="O87" s="56" t="n">
        <f aca="false">IF(AND(MOD(A87,12)=0,B87&gt;=Inputs!$C$18),MAX(F87+G87+H87+J87-K87-M87-N87,0)*Inputs!$C$17,0)</f>
        <v>0</v>
      </c>
      <c r="P87" s="56" t="n">
        <f aca="false">F87+G87+H87+J87-K87-M87-N87+O87</f>
        <v>114219.197845473</v>
      </c>
      <c r="Q87" s="56" t="n">
        <f aca="false">IF(OR(E87=1,P87&lt;=0),0,P87)</f>
        <v>114219.197845473</v>
      </c>
      <c r="R87" s="15" t="n">
        <f aca="false">IF(OR(E87=1,AND(P87&lt;=0,I87&gt;0)),1,0)</f>
        <v>0</v>
      </c>
      <c r="S87" s="15" t="n">
        <f aca="false">IF(L87&gt;0,1,0)</f>
        <v>1</v>
      </c>
    </row>
    <row r="88" customFormat="false" ht="15" hidden="false" customHeight="false" outlineLevel="0" collapsed="false">
      <c r="A88" s="15" t="n">
        <v>87</v>
      </c>
      <c r="B88" s="15" t="n">
        <f aca="false">INT((A88-1)/12)+1</f>
        <v>8</v>
      </c>
      <c r="C88" s="15" t="n">
        <f aca="false">MIN(Inputs!$C$4+B88-1,99)</f>
        <v>81</v>
      </c>
      <c r="D88" s="55" t="n">
        <f aca="false">Inputs!$C$32</f>
        <v>0.1</v>
      </c>
      <c r="E88" s="15" t="n">
        <f aca="false">R87</f>
        <v>0</v>
      </c>
      <c r="F88" s="56" t="n">
        <f aca="false">Q87</f>
        <v>114219.197845473</v>
      </c>
      <c r="G88" s="56" t="n">
        <f aca="false">IF(AND(MOD(A88-1,12)=0,B88&lt;=Inputs!$C$7,E88=0),Inputs!$C$6,0)</f>
        <v>0</v>
      </c>
      <c r="H88" s="56" t="n">
        <f aca="false">IF(B88=1,G88*Inputs!$C$9,0)</f>
        <v>0</v>
      </c>
      <c r="I88" s="56" t="n">
        <f aca="false">I87+G88</f>
        <v>120000</v>
      </c>
      <c r="J88" s="56" t="n">
        <f aca="false">(F88+G88+H88)*((1+D88)^(1/12)-1)</f>
        <v>910.799923296546</v>
      </c>
      <c r="K88" s="56" t="n">
        <f aca="false">(F88+G88+H88+J88)*(Inputs!$C$14+IF(B88&lt;=10,Inputs!$C$12,Inputs!$C$13))/12</f>
        <v>239.85416201827</v>
      </c>
      <c r="L88" s="56" t="n">
        <f aca="false">IF(OR(E88=1,A88&lt;=Inputs!$C$15),0,MAX(Inputs!$C$8*I88-(F88+G88+H88+J88-K88),0))</f>
        <v>6309.85639324847</v>
      </c>
      <c r="M88" s="56" t="n">
        <f aca="false">L88*INDEX(Rates!$B$2:$C$101,C88+1,IF(Inputs!$C$5="Male",1,2))/1000/12*Inputs!$C$16</f>
        <v>30.7710663444084</v>
      </c>
      <c r="N88" s="56" t="n">
        <f aca="false">IF($V$1=1,MAX(F88+G88+H88+J88-K88-M88,0)*Inputs!$C$22/12,0)</f>
        <v>765.729150269381</v>
      </c>
      <c r="O88" s="56" t="n">
        <f aca="false">IF(AND(MOD(A88,12)=0,B88&gt;=Inputs!$C$18),MAX(F88+G88+H88+J88-K88-M88-N88,0)*Inputs!$C$17,0)</f>
        <v>0</v>
      </c>
      <c r="P88" s="56" t="n">
        <f aca="false">F88+G88+H88+J88-K88-M88-N88+O88</f>
        <v>114093.643390138</v>
      </c>
      <c r="Q88" s="56" t="n">
        <f aca="false">IF(OR(E88=1,P88&lt;=0),0,P88)</f>
        <v>114093.643390138</v>
      </c>
      <c r="R88" s="15" t="n">
        <f aca="false">IF(OR(E88=1,AND(P88&lt;=0,I88&gt;0)),1,0)</f>
        <v>0</v>
      </c>
      <c r="S88" s="15" t="n">
        <f aca="false">IF(L88&gt;0,1,0)</f>
        <v>1</v>
      </c>
    </row>
    <row r="89" customFormat="false" ht="15" hidden="false" customHeight="false" outlineLevel="0" collapsed="false">
      <c r="A89" s="15" t="n">
        <v>88</v>
      </c>
      <c r="B89" s="15" t="n">
        <f aca="false">INT((A89-1)/12)+1</f>
        <v>8</v>
      </c>
      <c r="C89" s="15" t="n">
        <f aca="false">MIN(Inputs!$C$4+B89-1,99)</f>
        <v>81</v>
      </c>
      <c r="D89" s="55" t="n">
        <f aca="false">Inputs!$C$32</f>
        <v>0.1</v>
      </c>
      <c r="E89" s="15" t="n">
        <f aca="false">R88</f>
        <v>0</v>
      </c>
      <c r="F89" s="56" t="n">
        <f aca="false">Q88</f>
        <v>114093.643390138</v>
      </c>
      <c r="G89" s="56" t="n">
        <f aca="false">IF(AND(MOD(A89-1,12)=0,B89&lt;=Inputs!$C$7,E89=0),Inputs!$C$6,0)</f>
        <v>0</v>
      </c>
      <c r="H89" s="56" t="n">
        <f aca="false">IF(B89=1,G89*Inputs!$C$9,0)</f>
        <v>0</v>
      </c>
      <c r="I89" s="56" t="n">
        <f aca="false">I88+G89</f>
        <v>120000</v>
      </c>
      <c r="J89" s="56" t="n">
        <f aca="false">(F89+G89+H89)*((1+D89)^(1/12)-1)</f>
        <v>909.798734438226</v>
      </c>
      <c r="K89" s="56" t="n">
        <f aca="false">(F89+G89+H89+J89)*(Inputs!$C$14+IF(B89&lt;=10,Inputs!$C$12,Inputs!$C$13))/12</f>
        <v>239.5905044262</v>
      </c>
      <c r="L89" s="56" t="n">
        <f aca="false">IF(OR(E89=1,A89&lt;=Inputs!$C$15),0,MAX(Inputs!$C$8*I89-(F89+G89+H89+J89-K89),0))</f>
        <v>6436.14837985023</v>
      </c>
      <c r="M89" s="56" t="n">
        <f aca="false">L89*INDEX(Rates!$B$2:$C$101,C89+1,IF(Inputs!$C$5="Male",1,2))/1000/12*Inputs!$C$16</f>
        <v>31.3869502657363</v>
      </c>
      <c r="N89" s="56" t="n">
        <f aca="false">IF($V$1=1,MAX(F89+G89+H89+J89-K89-M89,0)*Inputs!$C$22/12,0)</f>
        <v>764.883097799227</v>
      </c>
      <c r="O89" s="56" t="n">
        <f aca="false">IF(AND(MOD(A89,12)=0,B89&gt;=Inputs!$C$18),MAX(F89+G89+H89+J89-K89-M89-N89,0)*Inputs!$C$17,0)</f>
        <v>0</v>
      </c>
      <c r="P89" s="56" t="n">
        <f aca="false">F89+G89+H89+J89-K89-M89-N89+O89</f>
        <v>113967.581572085</v>
      </c>
      <c r="Q89" s="56" t="n">
        <f aca="false">IF(OR(E89=1,P89&lt;=0),0,P89)</f>
        <v>113967.581572085</v>
      </c>
      <c r="R89" s="15" t="n">
        <f aca="false">IF(OR(E89=1,AND(P89&lt;=0,I89&gt;0)),1,0)</f>
        <v>0</v>
      </c>
      <c r="S89" s="15" t="n">
        <f aca="false">IF(L89&gt;0,1,0)</f>
        <v>1</v>
      </c>
    </row>
    <row r="90" customFormat="false" ht="15" hidden="false" customHeight="false" outlineLevel="0" collapsed="false">
      <c r="A90" s="15" t="n">
        <v>89</v>
      </c>
      <c r="B90" s="15" t="n">
        <f aca="false">INT((A90-1)/12)+1</f>
        <v>8</v>
      </c>
      <c r="C90" s="15" t="n">
        <f aca="false">MIN(Inputs!$C$4+B90-1,99)</f>
        <v>81</v>
      </c>
      <c r="D90" s="55" t="n">
        <f aca="false">Inputs!$C$32</f>
        <v>0.1</v>
      </c>
      <c r="E90" s="15" t="n">
        <f aca="false">R89</f>
        <v>0</v>
      </c>
      <c r="F90" s="56" t="n">
        <f aca="false">Q89</f>
        <v>113967.581572085</v>
      </c>
      <c r="G90" s="56" t="n">
        <f aca="false">IF(AND(MOD(A90-1,12)=0,B90&lt;=Inputs!$C$7,E90=0),Inputs!$C$6,0)</f>
        <v>0</v>
      </c>
      <c r="H90" s="56" t="n">
        <f aca="false">IF(B90=1,G90*Inputs!$C$9,0)</f>
        <v>0</v>
      </c>
      <c r="I90" s="56" t="n">
        <f aca="false">I89+G90</f>
        <v>120000</v>
      </c>
      <c r="J90" s="56" t="n">
        <f aca="false">(F90+G90+H90)*((1+D90)^(1/12)-1)</f>
        <v>908.793499798349</v>
      </c>
      <c r="K90" s="56" t="n">
        <f aca="false">(F90+G90+H90+J90)*(Inputs!$C$14+IF(B90&lt;=10,Inputs!$C$12,Inputs!$C$13))/12</f>
        <v>239.325781399757</v>
      </c>
      <c r="L90" s="56" t="n">
        <f aca="false">IF(OR(E90=1,A90&lt;=Inputs!$C$15),0,MAX(Inputs!$C$8*I90-(F90+G90+H90+J90-K90),0))</f>
        <v>6562.95070951661</v>
      </c>
      <c r="M90" s="56" t="n">
        <f aca="false">L90*INDEX(Rates!$B$2:$C$101,C90+1,IF(Inputs!$C$5="Male",1,2))/1000/12*Inputs!$C$16</f>
        <v>32.005322960076</v>
      </c>
      <c r="N90" s="56" t="n">
        <f aca="false">IF($V$1=1,MAX(F90+G90+H90+J90-K90-M90,0)*Inputs!$C$22/12,0)</f>
        <v>764.033626450156</v>
      </c>
      <c r="O90" s="56" t="n">
        <f aca="false">IF(AND(MOD(A90,12)=0,B90&gt;=Inputs!$C$18),MAX(F90+G90+H90+J90-K90-M90-N90,0)*Inputs!$C$17,0)</f>
        <v>0</v>
      </c>
      <c r="P90" s="56" t="n">
        <f aca="false">F90+G90+H90+J90-K90-M90-N90+O90</f>
        <v>113841.010341073</v>
      </c>
      <c r="Q90" s="56" t="n">
        <f aca="false">IF(OR(E90=1,P90&lt;=0),0,P90)</f>
        <v>113841.010341073</v>
      </c>
      <c r="R90" s="15" t="n">
        <f aca="false">IF(OR(E90=1,AND(P90&lt;=0,I90&gt;0)),1,0)</f>
        <v>0</v>
      </c>
      <c r="S90" s="15" t="n">
        <f aca="false">IF(L90&gt;0,1,0)</f>
        <v>1</v>
      </c>
    </row>
    <row r="91" customFormat="false" ht="15" hidden="false" customHeight="false" outlineLevel="0" collapsed="false">
      <c r="A91" s="15" t="n">
        <v>90</v>
      </c>
      <c r="B91" s="15" t="n">
        <f aca="false">INT((A91-1)/12)+1</f>
        <v>8</v>
      </c>
      <c r="C91" s="15" t="n">
        <f aca="false">MIN(Inputs!$C$4+B91-1,99)</f>
        <v>81</v>
      </c>
      <c r="D91" s="55" t="n">
        <f aca="false">Inputs!$C$32</f>
        <v>0.1</v>
      </c>
      <c r="E91" s="15" t="n">
        <f aca="false">R90</f>
        <v>0</v>
      </c>
      <c r="F91" s="56" t="n">
        <f aca="false">Q90</f>
        <v>113841.010341073</v>
      </c>
      <c r="G91" s="56" t="n">
        <f aca="false">IF(AND(MOD(A91-1,12)=0,B91&lt;=Inputs!$C$7,E91=0),Inputs!$C$6,0)</f>
        <v>0</v>
      </c>
      <c r="H91" s="56" t="n">
        <f aca="false">IF(B91=1,G91*Inputs!$C$9,0)</f>
        <v>0</v>
      </c>
      <c r="I91" s="56" t="n">
        <f aca="false">I90+G91</f>
        <v>120000</v>
      </c>
      <c r="J91" s="56" t="n">
        <f aca="false">(F91+G91+H91)*((1+D91)^(1/12)-1)</f>
        <v>907.784203028003</v>
      </c>
      <c r="K91" s="56" t="n">
        <f aca="false">(F91+G91+H91+J91)*(Inputs!$C$14+IF(B91&lt;=10,Inputs!$C$12,Inputs!$C$13))/12</f>
        <v>239.059988633544</v>
      </c>
      <c r="L91" s="56" t="n">
        <f aca="false">IF(OR(E91=1,A91&lt;=Inputs!$C$15),0,MAX(Inputs!$C$8*I91-(F91+G91+H91+J91-K91),0))</f>
        <v>6690.26544453237</v>
      </c>
      <c r="M91" s="56" t="n">
        <f aca="false">L91*INDEX(Rates!$B$2:$C$101,C91+1,IF(Inputs!$C$5="Male",1,2))/1000/12*Inputs!$C$16</f>
        <v>32.6261944845029</v>
      </c>
      <c r="N91" s="56" t="n">
        <f aca="false">IF($V$1=1,MAX(F91+G91+H91+J91-K91-M91,0)*Inputs!$C$22/12,0)</f>
        <v>763.180722406554</v>
      </c>
      <c r="O91" s="56" t="n">
        <f aca="false">IF(AND(MOD(A91,12)=0,B91&gt;=Inputs!$C$18),MAX(F91+G91+H91+J91-K91-M91-N91,0)*Inputs!$C$17,0)</f>
        <v>0</v>
      </c>
      <c r="P91" s="56" t="n">
        <f aca="false">F91+G91+H91+J91-K91-M91-N91+O91</f>
        <v>113713.927638577</v>
      </c>
      <c r="Q91" s="56" t="n">
        <f aca="false">IF(OR(E91=1,P91&lt;=0),0,P91)</f>
        <v>113713.927638577</v>
      </c>
      <c r="R91" s="15" t="n">
        <f aca="false">IF(OR(E91=1,AND(P91&lt;=0,I91&gt;0)),1,0)</f>
        <v>0</v>
      </c>
      <c r="S91" s="15" t="n">
        <f aca="false">IF(L91&gt;0,1,0)</f>
        <v>1</v>
      </c>
    </row>
    <row r="92" customFormat="false" ht="15" hidden="false" customHeight="false" outlineLevel="0" collapsed="false">
      <c r="A92" s="15" t="n">
        <v>91</v>
      </c>
      <c r="B92" s="15" t="n">
        <f aca="false">INT((A92-1)/12)+1</f>
        <v>8</v>
      </c>
      <c r="C92" s="15" t="n">
        <f aca="false">MIN(Inputs!$C$4+B92-1,99)</f>
        <v>81</v>
      </c>
      <c r="D92" s="55" t="n">
        <f aca="false">Inputs!$C$32</f>
        <v>0.1</v>
      </c>
      <c r="E92" s="15" t="n">
        <f aca="false">R91</f>
        <v>0</v>
      </c>
      <c r="F92" s="56" t="n">
        <f aca="false">Q91</f>
        <v>113713.927638577</v>
      </c>
      <c r="G92" s="56" t="n">
        <f aca="false">IF(AND(MOD(A92-1,12)=0,B92&lt;=Inputs!$C$7,E92=0),Inputs!$C$6,0)</f>
        <v>0</v>
      </c>
      <c r="H92" s="56" t="n">
        <f aca="false">IF(B92=1,G92*Inputs!$C$9,0)</f>
        <v>0</v>
      </c>
      <c r="I92" s="56" t="n">
        <f aca="false">I91+G92</f>
        <v>120000</v>
      </c>
      <c r="J92" s="56" t="n">
        <f aca="false">(F92+G92+H92)*((1+D92)^(1/12)-1)</f>
        <v>906.770827712211</v>
      </c>
      <c r="K92" s="56" t="n">
        <f aca="false">(F92+G92+H92+J92)*(Inputs!$C$14+IF(B92&lt;=10,Inputs!$C$12,Inputs!$C$13))/12</f>
        <v>238.793121804768</v>
      </c>
      <c r="L92" s="56" t="n">
        <f aca="false">IF(OR(E92=1,A92&lt;=Inputs!$C$15),0,MAX(Inputs!$C$8*I92-(F92+G92+H92+J92-K92),0))</f>
        <v>6818.09465551599</v>
      </c>
      <c r="M92" s="56" t="n">
        <f aca="false">L92*INDEX(Rates!$B$2:$C$101,C92+1,IF(Inputs!$C$5="Male",1,2))/1000/12*Inputs!$C$16</f>
        <v>33.249574936733</v>
      </c>
      <c r="N92" s="56" t="n">
        <f aca="false">IF($V$1=1,MAX(F92+G92+H92+J92-K92-M92,0)*Inputs!$C$22/12,0)</f>
        <v>762.324371796982</v>
      </c>
      <c r="O92" s="56" t="n">
        <f aca="false">IF(AND(MOD(A92,12)=0,B92&gt;=Inputs!$C$18),MAX(F92+G92+H92+J92-K92-M92-N92,0)*Inputs!$C$17,0)</f>
        <v>0</v>
      </c>
      <c r="P92" s="56" t="n">
        <f aca="false">F92+G92+H92+J92-K92-M92-N92+O92</f>
        <v>113586.33139775</v>
      </c>
      <c r="Q92" s="56" t="n">
        <f aca="false">IF(OR(E92=1,P92&lt;=0),0,P92)</f>
        <v>113586.33139775</v>
      </c>
      <c r="R92" s="15" t="n">
        <f aca="false">IF(OR(E92=1,AND(P92&lt;=0,I92&gt;0)),1,0)</f>
        <v>0</v>
      </c>
      <c r="S92" s="15" t="n">
        <f aca="false">IF(L92&gt;0,1,0)</f>
        <v>1</v>
      </c>
    </row>
    <row r="93" customFormat="false" ht="15" hidden="false" customHeight="false" outlineLevel="0" collapsed="false">
      <c r="A93" s="15" t="n">
        <v>92</v>
      </c>
      <c r="B93" s="15" t="n">
        <f aca="false">INT((A93-1)/12)+1</f>
        <v>8</v>
      </c>
      <c r="C93" s="15" t="n">
        <f aca="false">MIN(Inputs!$C$4+B93-1,99)</f>
        <v>81</v>
      </c>
      <c r="D93" s="55" t="n">
        <f aca="false">Inputs!$C$32</f>
        <v>0.1</v>
      </c>
      <c r="E93" s="15" t="n">
        <f aca="false">R92</f>
        <v>0</v>
      </c>
      <c r="F93" s="56" t="n">
        <f aca="false">Q92</f>
        <v>113586.33139775</v>
      </c>
      <c r="G93" s="56" t="n">
        <f aca="false">IF(AND(MOD(A93-1,12)=0,B93&lt;=Inputs!$C$7,E93=0),Inputs!$C$6,0)</f>
        <v>0</v>
      </c>
      <c r="H93" s="56" t="n">
        <f aca="false">IF(B93=1,G93*Inputs!$C$9,0)</f>
        <v>0</v>
      </c>
      <c r="I93" s="56" t="n">
        <f aca="false">I92+G93</f>
        <v>120000</v>
      </c>
      <c r="J93" s="56" t="n">
        <f aca="false">(F93+G93+H93)*((1+D93)^(1/12)-1)</f>
        <v>905.753357369662</v>
      </c>
      <c r="K93" s="56" t="n">
        <f aca="false">(F93+G93+H93+J93)*(Inputs!$C$14+IF(B93&lt;=10,Inputs!$C$12,Inputs!$C$13))/12</f>
        <v>238.525176573167</v>
      </c>
      <c r="L93" s="56" t="n">
        <f aca="false">IF(OR(E93=1,A93&lt;=Inputs!$C$15),0,MAX(Inputs!$C$8*I93-(F93+G93+H93+J93-K93),0))</f>
        <v>6946.44042145323</v>
      </c>
      <c r="M93" s="56" t="n">
        <f aca="false">L93*INDEX(Rates!$B$2:$C$101,C93+1,IF(Inputs!$C$5="Male",1,2))/1000/12*Inputs!$C$16</f>
        <v>33.8754744552869</v>
      </c>
      <c r="N93" s="56" t="n">
        <f aca="false">IF($V$1=1,MAX(F93+G93+H93+J93-K93-M93,0)*Inputs!$C$22/12,0)</f>
        <v>761.464560693943</v>
      </c>
      <c r="O93" s="56" t="n">
        <f aca="false">IF(AND(MOD(A93,12)=0,B93&gt;=Inputs!$C$18),MAX(F93+G93+H93+J93-K93-M93-N93,0)*Inputs!$C$17,0)</f>
        <v>0</v>
      </c>
      <c r="P93" s="56" t="n">
        <f aca="false">F93+G93+H93+J93-K93-M93-N93+O93</f>
        <v>113458.219543398</v>
      </c>
      <c r="Q93" s="56" t="n">
        <f aca="false">IF(OR(E93=1,P93&lt;=0),0,P93)</f>
        <v>113458.219543398</v>
      </c>
      <c r="R93" s="15" t="n">
        <f aca="false">IF(OR(E93=1,AND(P93&lt;=0,I93&gt;0)),1,0)</f>
        <v>0</v>
      </c>
      <c r="S93" s="15" t="n">
        <f aca="false">IF(L93&gt;0,1,0)</f>
        <v>1</v>
      </c>
    </row>
    <row r="94" customFormat="false" ht="15" hidden="false" customHeight="false" outlineLevel="0" collapsed="false">
      <c r="A94" s="15" t="n">
        <v>93</v>
      </c>
      <c r="B94" s="15" t="n">
        <f aca="false">INT((A94-1)/12)+1</f>
        <v>8</v>
      </c>
      <c r="C94" s="15" t="n">
        <f aca="false">MIN(Inputs!$C$4+B94-1,99)</f>
        <v>81</v>
      </c>
      <c r="D94" s="55" t="n">
        <f aca="false">Inputs!$C$32</f>
        <v>0.1</v>
      </c>
      <c r="E94" s="15" t="n">
        <f aca="false">R93</f>
        <v>0</v>
      </c>
      <c r="F94" s="56" t="n">
        <f aca="false">Q93</f>
        <v>113458.219543398</v>
      </c>
      <c r="G94" s="56" t="n">
        <f aca="false">IF(AND(MOD(A94-1,12)=0,B94&lt;=Inputs!$C$7,E94=0),Inputs!$C$6,0)</f>
        <v>0</v>
      </c>
      <c r="H94" s="56" t="n">
        <f aca="false">IF(B94=1,G94*Inputs!$C$9,0)</f>
        <v>0</v>
      </c>
      <c r="I94" s="56" t="n">
        <f aca="false">I93+G94</f>
        <v>120000</v>
      </c>
      <c r="J94" s="56" t="n">
        <f aca="false">(F94+G94+H94)*((1+D94)^(1/12)-1)</f>
        <v>904.731775452446</v>
      </c>
      <c r="K94" s="56" t="n">
        <f aca="false">(F94+G94+H94+J94)*(Inputs!$C$14+IF(B94&lt;=10,Inputs!$C$12,Inputs!$C$13))/12</f>
        <v>238.256148580938</v>
      </c>
      <c r="L94" s="56" t="n">
        <f aca="false">IF(OR(E94=1,A94&lt;=Inputs!$C$15),0,MAX(Inputs!$C$8*I94-(F94+G94+H94+J94-K94),0))</f>
        <v>7075.30482973096</v>
      </c>
      <c r="M94" s="56" t="n">
        <f aca="false">L94*INDEX(Rates!$B$2:$C$101,C94+1,IF(Inputs!$C$5="Male",1,2))/1000/12*Inputs!$C$16</f>
        <v>34.5039032196546</v>
      </c>
      <c r="N94" s="56" t="n">
        <f aca="false">IF($V$1=1,MAX(F94+G94+H94+J94-K94-M94,0)*Inputs!$C$22/12,0)</f>
        <v>760.601275113663</v>
      </c>
      <c r="O94" s="56" t="n">
        <f aca="false">IF(AND(MOD(A94,12)=0,B94&gt;=Inputs!$C$18),MAX(F94+G94+H94+J94-K94-M94-N94,0)*Inputs!$C$17,0)</f>
        <v>0</v>
      </c>
      <c r="P94" s="56" t="n">
        <f aca="false">F94+G94+H94+J94-K94-M94-N94+O94</f>
        <v>113329.589991936</v>
      </c>
      <c r="Q94" s="56" t="n">
        <f aca="false">IF(OR(E94=1,P94&lt;=0),0,P94)</f>
        <v>113329.589991936</v>
      </c>
      <c r="R94" s="15" t="n">
        <f aca="false">IF(OR(E94=1,AND(P94&lt;=0,I94&gt;0)),1,0)</f>
        <v>0</v>
      </c>
      <c r="S94" s="15" t="n">
        <f aca="false">IF(L94&gt;0,1,0)</f>
        <v>1</v>
      </c>
    </row>
    <row r="95" customFormat="false" ht="15" hidden="false" customHeight="false" outlineLevel="0" collapsed="false">
      <c r="A95" s="15" t="n">
        <v>94</v>
      </c>
      <c r="B95" s="15" t="n">
        <f aca="false">INT((A95-1)/12)+1</f>
        <v>8</v>
      </c>
      <c r="C95" s="15" t="n">
        <f aca="false">MIN(Inputs!$C$4+B95-1,99)</f>
        <v>81</v>
      </c>
      <c r="D95" s="55" t="n">
        <f aca="false">Inputs!$C$32</f>
        <v>0.1</v>
      </c>
      <c r="E95" s="15" t="n">
        <f aca="false">R94</f>
        <v>0</v>
      </c>
      <c r="F95" s="56" t="n">
        <f aca="false">Q94</f>
        <v>113329.589991936</v>
      </c>
      <c r="G95" s="56" t="n">
        <f aca="false">IF(AND(MOD(A95-1,12)=0,B95&lt;=Inputs!$C$7,E95=0),Inputs!$C$6,0)</f>
        <v>0</v>
      </c>
      <c r="H95" s="56" t="n">
        <f aca="false">IF(B95=1,G95*Inputs!$C$9,0)</f>
        <v>0</v>
      </c>
      <c r="I95" s="56" t="n">
        <f aca="false">I94+G95</f>
        <v>120000</v>
      </c>
      <c r="J95" s="56" t="n">
        <f aca="false">(F95+G95+H95)*((1+D95)^(1/12)-1)</f>
        <v>903.706065345782</v>
      </c>
      <c r="K95" s="56" t="n">
        <f aca="false">(F95+G95+H95+J95)*(Inputs!$C$14+IF(B95&lt;=10,Inputs!$C$12,Inputs!$C$13))/12</f>
        <v>237.98603345267</v>
      </c>
      <c r="L95" s="56" t="n">
        <f aca="false">IF(OR(E95=1,A95&lt;=Inputs!$C$15),0,MAX(Inputs!$C$8*I95-(F95+G95+H95+J95-K95),0))</f>
        <v>7204.68997617115</v>
      </c>
      <c r="M95" s="56" t="n">
        <f aca="false">L95*INDEX(Rates!$B$2:$C$101,C95+1,IF(Inputs!$C$5="Male",1,2))/1000/12*Inputs!$C$16</f>
        <v>35.1348714504613</v>
      </c>
      <c r="N95" s="56" t="n">
        <f aca="false">IF($V$1=1,MAX(F95+G95+H95+J95-K95-M95,0)*Inputs!$C$22/12,0)</f>
        <v>759.734501015856</v>
      </c>
      <c r="O95" s="56" t="n">
        <f aca="false">IF(AND(MOD(A95,12)=0,B95&gt;=Inputs!$C$18),MAX(F95+G95+H95+J95-K95-M95-N95,0)*Inputs!$C$17,0)</f>
        <v>0</v>
      </c>
      <c r="P95" s="56" t="n">
        <f aca="false">F95+G95+H95+J95-K95-M95-N95+O95</f>
        <v>113200.440651363</v>
      </c>
      <c r="Q95" s="56" t="n">
        <f aca="false">IF(OR(E95=1,P95&lt;=0),0,P95)</f>
        <v>113200.440651363</v>
      </c>
      <c r="R95" s="15" t="n">
        <f aca="false">IF(OR(E95=1,AND(P95&lt;=0,I95&gt;0)),1,0)</f>
        <v>0</v>
      </c>
      <c r="S95" s="15" t="n">
        <f aca="false">IF(L95&gt;0,1,0)</f>
        <v>1</v>
      </c>
    </row>
    <row r="96" customFormat="false" ht="15" hidden="false" customHeight="false" outlineLevel="0" collapsed="false">
      <c r="A96" s="15" t="n">
        <v>95</v>
      </c>
      <c r="B96" s="15" t="n">
        <f aca="false">INT((A96-1)/12)+1</f>
        <v>8</v>
      </c>
      <c r="C96" s="15" t="n">
        <f aca="false">MIN(Inputs!$C$4+B96-1,99)</f>
        <v>81</v>
      </c>
      <c r="D96" s="55" t="n">
        <f aca="false">Inputs!$C$32</f>
        <v>0.1</v>
      </c>
      <c r="E96" s="15" t="n">
        <f aca="false">R95</f>
        <v>0</v>
      </c>
      <c r="F96" s="56" t="n">
        <f aca="false">Q95</f>
        <v>113200.440651363</v>
      </c>
      <c r="G96" s="56" t="n">
        <f aca="false">IF(AND(MOD(A96-1,12)=0,B96&lt;=Inputs!$C$7,E96=0),Inputs!$C$6,0)</f>
        <v>0</v>
      </c>
      <c r="H96" s="56" t="n">
        <f aca="false">IF(B96=1,G96*Inputs!$C$9,0)</f>
        <v>0</v>
      </c>
      <c r="I96" s="56" t="n">
        <f aca="false">I95+G96</f>
        <v>120000</v>
      </c>
      <c r="J96" s="56" t="n">
        <f aca="false">(F96+G96+H96)*((1+D96)^(1/12)-1)</f>
        <v>902.676210367751</v>
      </c>
      <c r="K96" s="56" t="n">
        <f aca="false">(F96+G96+H96+J96)*(Inputs!$C$14+IF(B96&lt;=10,Inputs!$C$12,Inputs!$C$13))/12</f>
        <v>237.714826795271</v>
      </c>
      <c r="L96" s="56" t="n">
        <f aca="false">IF(OR(E96=1,A96&lt;=Inputs!$C$15),0,MAX(Inputs!$C$8*I96-(F96+G96+H96+J96-K96),0))</f>
        <v>7334.597965065</v>
      </c>
      <c r="M96" s="56" t="n">
        <f aca="false">L96*INDEX(Rates!$B$2:$C$101,C96+1,IF(Inputs!$C$5="Male",1,2))/1000/12*Inputs!$C$16</f>
        <v>35.7683894096336</v>
      </c>
      <c r="N96" s="56" t="n">
        <f aca="false">IF($V$1=1,MAX(F96+G96+H96+J96-K96-M96,0)*Inputs!$C$22/12,0)</f>
        <v>758.864224303502</v>
      </c>
      <c r="O96" s="56" t="n">
        <f aca="false">IF(AND(MOD(A96,12)=0,B96&gt;=Inputs!$C$18),MAX(F96+G96+H96+J96-K96-M96-N96,0)*Inputs!$C$17,0)</f>
        <v>0</v>
      </c>
      <c r="P96" s="56" t="n">
        <f aca="false">F96+G96+H96+J96-K96-M96-N96+O96</f>
        <v>113070.769421222</v>
      </c>
      <c r="Q96" s="56" t="n">
        <f aca="false">IF(OR(E96=1,P96&lt;=0),0,P96)</f>
        <v>113070.769421222</v>
      </c>
      <c r="R96" s="15" t="n">
        <f aca="false">IF(OR(E96=1,AND(P96&lt;=0,I96&gt;0)),1,0)</f>
        <v>0</v>
      </c>
      <c r="S96" s="15" t="n">
        <f aca="false">IF(L96&gt;0,1,0)</f>
        <v>1</v>
      </c>
    </row>
    <row r="97" customFormat="false" ht="15" hidden="false" customHeight="false" outlineLevel="0" collapsed="false">
      <c r="A97" s="15" t="n">
        <v>96</v>
      </c>
      <c r="B97" s="15" t="n">
        <f aca="false">INT((A97-1)/12)+1</f>
        <v>8</v>
      </c>
      <c r="C97" s="15" t="n">
        <f aca="false">MIN(Inputs!$C$4+B97-1,99)</f>
        <v>81</v>
      </c>
      <c r="D97" s="55" t="n">
        <f aca="false">Inputs!$C$32</f>
        <v>0.1</v>
      </c>
      <c r="E97" s="15" t="n">
        <f aca="false">R96</f>
        <v>0</v>
      </c>
      <c r="F97" s="56" t="n">
        <f aca="false">Q96</f>
        <v>113070.769421222</v>
      </c>
      <c r="G97" s="56" t="n">
        <f aca="false">IF(AND(MOD(A97-1,12)=0,B97&lt;=Inputs!$C$7,E97=0),Inputs!$C$6,0)</f>
        <v>0</v>
      </c>
      <c r="H97" s="56" t="n">
        <f aca="false">IF(B97=1,G97*Inputs!$C$9,0)</f>
        <v>0</v>
      </c>
      <c r="I97" s="56" t="n">
        <f aca="false">I96+G97</f>
        <v>120000</v>
      </c>
      <c r="J97" s="56" t="n">
        <f aca="false">(F97+G97+H97)*((1+D97)^(1/12)-1)</f>
        <v>901.642193769021</v>
      </c>
      <c r="K97" s="56" t="n">
        <f aca="false">(F97+G97+H97+J97)*(Inputs!$C$14+IF(B97&lt;=10,Inputs!$C$12,Inputs!$C$13))/12</f>
        <v>237.442524197898</v>
      </c>
      <c r="L97" s="56" t="n">
        <f aca="false">IF(OR(E97=1,A97&lt;=Inputs!$C$15),0,MAX(Inputs!$C$8*I97-(F97+G97+H97+J97-K97),0))</f>
        <v>7465.03090920702</v>
      </c>
      <c r="M97" s="56" t="n">
        <f aca="false">L97*INDEX(Rates!$B$2:$C$101,C97+1,IF(Inputs!$C$5="Male",1,2))/1000/12*Inputs!$C$16</f>
        <v>36.4044674005663</v>
      </c>
      <c r="N97" s="56" t="n">
        <f aca="false">IF($V$1=1,MAX(F97+G97+H97+J97-K97-M97,0)*Inputs!$C$22/12,0)</f>
        <v>757.990430822616</v>
      </c>
      <c r="O97" s="56" t="n">
        <f aca="false">IF(AND(MOD(A97,12)=0,B97&gt;=Inputs!$C$18),MAX(F97+G97+H97+J97-K97-M97-N97,0)*Inputs!$C$17,0)</f>
        <v>0</v>
      </c>
      <c r="P97" s="56" t="n">
        <f aca="false">F97+G97+H97+J97-K97-M97-N97+O97</f>
        <v>112940.57419257</v>
      </c>
      <c r="Q97" s="56" t="n">
        <f aca="false">IF(OR(E97=1,P97&lt;=0),0,P97)</f>
        <v>112940.57419257</v>
      </c>
      <c r="R97" s="15" t="n">
        <f aca="false">IF(OR(E97=1,AND(P97&lt;=0,I97&gt;0)),1,0)</f>
        <v>0</v>
      </c>
      <c r="S97" s="15" t="n">
        <f aca="false">IF(L97&gt;0,1,0)</f>
        <v>1</v>
      </c>
    </row>
    <row r="98" customFormat="false" ht="15" hidden="false" customHeight="false" outlineLevel="0" collapsed="false">
      <c r="A98" s="15" t="n">
        <v>97</v>
      </c>
      <c r="B98" s="15" t="n">
        <f aca="false">INT((A98-1)/12)+1</f>
        <v>9</v>
      </c>
      <c r="C98" s="15" t="n">
        <f aca="false">MIN(Inputs!$C$4+B98-1,99)</f>
        <v>82</v>
      </c>
      <c r="D98" s="55" t="n">
        <f aca="false">Inputs!$C$32</f>
        <v>0.1</v>
      </c>
      <c r="E98" s="15" t="n">
        <f aca="false">R97</f>
        <v>0</v>
      </c>
      <c r="F98" s="56" t="n">
        <f aca="false">Q97</f>
        <v>112940.57419257</v>
      </c>
      <c r="G98" s="56" t="n">
        <f aca="false">IF(AND(MOD(A98-1,12)=0,B98&lt;=Inputs!$C$7,E98=0),Inputs!$C$6,0)</f>
        <v>0</v>
      </c>
      <c r="H98" s="56" t="n">
        <f aca="false">IF(B98=1,G98*Inputs!$C$9,0)</f>
        <v>0</v>
      </c>
      <c r="I98" s="56" t="n">
        <f aca="false">I97+G98</f>
        <v>120000</v>
      </c>
      <c r="J98" s="56" t="n">
        <f aca="false">(F98+G98+H98)*((1+D98)^(1/12)-1)</f>
        <v>900.603998732576</v>
      </c>
      <c r="K98" s="56" t="n">
        <f aca="false">(F98+G98+H98+J98)*(Inputs!$C$14+IF(B98&lt;=10,Inputs!$C$12,Inputs!$C$13))/12</f>
        <v>237.16912123188</v>
      </c>
      <c r="L98" s="56" t="n">
        <f aca="false">IF(OR(E98=1,A98&lt;=Inputs!$C$15),0,MAX(Inputs!$C$8*I98-(F98+G98+H98+J98-K98),0))</f>
        <v>7595.99092992951</v>
      </c>
      <c r="M98" s="56" t="n">
        <f aca="false">L98*INDEX(Rates!$B$2:$C$101,C98+1,IF(Inputs!$C$5="Male",1,2))/1000/12*Inputs!$C$16</f>
        <v>41.9615198954189</v>
      </c>
      <c r="N98" s="56" t="n">
        <f aca="false">IF($V$1=1,MAX(F98+G98+H98+J98-K98-M98,0)*Inputs!$C$22/12,0)</f>
        <v>757.080317001167</v>
      </c>
      <c r="O98" s="56" t="n">
        <f aca="false">IF(AND(MOD(A98,12)=0,B98&gt;=Inputs!$C$18),MAX(F98+G98+H98+J98-K98-M98-N98,0)*Inputs!$C$17,0)</f>
        <v>0</v>
      </c>
      <c r="P98" s="56" t="n">
        <f aca="false">F98+G98+H98+J98-K98-M98-N98+O98</f>
        <v>112804.967233174</v>
      </c>
      <c r="Q98" s="56" t="n">
        <f aca="false">IF(OR(E98=1,P98&lt;=0),0,P98)</f>
        <v>112804.967233174</v>
      </c>
      <c r="R98" s="15" t="n">
        <f aca="false">IF(OR(E98=1,AND(P98&lt;=0,I98&gt;0)),1,0)</f>
        <v>0</v>
      </c>
      <c r="S98" s="15" t="n">
        <f aca="false">IF(L98&gt;0,1,0)</f>
        <v>1</v>
      </c>
    </row>
    <row r="99" customFormat="false" ht="15" hidden="false" customHeight="false" outlineLevel="0" collapsed="false">
      <c r="A99" s="15" t="n">
        <v>98</v>
      </c>
      <c r="B99" s="15" t="n">
        <f aca="false">INT((A99-1)/12)+1</f>
        <v>9</v>
      </c>
      <c r="C99" s="15" t="n">
        <f aca="false">MIN(Inputs!$C$4+B99-1,99)</f>
        <v>82</v>
      </c>
      <c r="D99" s="55" t="n">
        <f aca="false">Inputs!$C$32</f>
        <v>0.1</v>
      </c>
      <c r="E99" s="15" t="n">
        <f aca="false">R98</f>
        <v>0</v>
      </c>
      <c r="F99" s="56" t="n">
        <f aca="false">Q98</f>
        <v>112804.967233174</v>
      </c>
      <c r="G99" s="56" t="n">
        <f aca="false">IF(AND(MOD(A99-1,12)=0,B99&lt;=Inputs!$C$7,E99=0),Inputs!$C$6,0)</f>
        <v>0</v>
      </c>
      <c r="H99" s="56" t="n">
        <f aca="false">IF(B99=1,G99*Inputs!$C$9,0)</f>
        <v>0</v>
      </c>
      <c r="I99" s="56" t="n">
        <f aca="false">I98+G99</f>
        <v>120000</v>
      </c>
      <c r="J99" s="56" t="n">
        <f aca="false">(F99+G99+H99)*((1+D99)^(1/12)-1)</f>
        <v>899.522649795217</v>
      </c>
      <c r="K99" s="56" t="n">
        <f aca="false">(F99+G99+H99+J99)*(Inputs!$C$14+IF(B99&lt;=10,Inputs!$C$12,Inputs!$C$13))/12</f>
        <v>236.884353922852</v>
      </c>
      <c r="L99" s="56" t="n">
        <f aca="false">IF(OR(E99=1,A99&lt;=Inputs!$C$15),0,MAX(Inputs!$C$8*I99-(F99+G99+H99+J99-K99),0))</f>
        <v>7732.39447095373</v>
      </c>
      <c r="M99" s="56" t="n">
        <f aca="false">L99*INDEX(Rates!$B$2:$C$101,C99+1,IF(Inputs!$C$5="Male",1,2))/1000/12*Inputs!$C$16</f>
        <v>42.7150357899602</v>
      </c>
      <c r="N99" s="56" t="n">
        <f aca="false">IF($V$1=1,MAX(F99+G99+H99+J99-K99-M99,0)*Inputs!$C$22/12,0)</f>
        <v>756.165936621709</v>
      </c>
      <c r="O99" s="56" t="n">
        <f aca="false">IF(AND(MOD(A99,12)=0,B99&gt;=Inputs!$C$18),MAX(F99+G99+H99+J99-K99-M99-N99,0)*Inputs!$C$17,0)</f>
        <v>0</v>
      </c>
      <c r="P99" s="56" t="n">
        <f aca="false">F99+G99+H99+J99-K99-M99-N99+O99</f>
        <v>112668.724556635</v>
      </c>
      <c r="Q99" s="56" t="n">
        <f aca="false">IF(OR(E99=1,P99&lt;=0),0,P99)</f>
        <v>112668.724556635</v>
      </c>
      <c r="R99" s="15" t="n">
        <f aca="false">IF(OR(E99=1,AND(P99&lt;=0,I99&gt;0)),1,0)</f>
        <v>0</v>
      </c>
      <c r="S99" s="15" t="n">
        <f aca="false">IF(L99&gt;0,1,0)</f>
        <v>1</v>
      </c>
    </row>
    <row r="100" customFormat="false" ht="15" hidden="false" customHeight="false" outlineLevel="0" collapsed="false">
      <c r="A100" s="15" t="n">
        <v>99</v>
      </c>
      <c r="B100" s="15" t="n">
        <f aca="false">INT((A100-1)/12)+1</f>
        <v>9</v>
      </c>
      <c r="C100" s="15" t="n">
        <f aca="false">MIN(Inputs!$C$4+B100-1,99)</f>
        <v>82</v>
      </c>
      <c r="D100" s="55" t="n">
        <f aca="false">Inputs!$C$32</f>
        <v>0.1</v>
      </c>
      <c r="E100" s="15" t="n">
        <f aca="false">R99</f>
        <v>0</v>
      </c>
      <c r="F100" s="56" t="n">
        <f aca="false">Q99</f>
        <v>112668.724556635</v>
      </c>
      <c r="G100" s="56" t="n">
        <f aca="false">IF(AND(MOD(A100-1,12)=0,B100&lt;=Inputs!$C$7,E100=0),Inputs!$C$6,0)</f>
        <v>0</v>
      </c>
      <c r="H100" s="56" t="n">
        <f aca="false">IF(B100=1,G100*Inputs!$C$9,0)</f>
        <v>0</v>
      </c>
      <c r="I100" s="56" t="n">
        <f aca="false">I99+G100</f>
        <v>120000</v>
      </c>
      <c r="J100" s="56" t="n">
        <f aca="false">(F100+G100+H100)*((1+D100)^(1/12)-1)</f>
        <v>898.436231560082</v>
      </c>
      <c r="K100" s="56" t="n">
        <f aca="false">(F100+G100+H100+J100)*(Inputs!$C$14+IF(B100&lt;=10,Inputs!$C$12,Inputs!$C$13))/12</f>
        <v>236.598251642072</v>
      </c>
      <c r="L100" s="56" t="n">
        <f aca="false">IF(OR(E100=1,A100&lt;=Inputs!$C$15),0,MAX(Inputs!$C$8*I100-(F100+G100+H100+J100-K100),0))</f>
        <v>7869.43746344739</v>
      </c>
      <c r="M100" s="56" t="n">
        <f aca="false">L100*INDEX(Rates!$B$2:$C$101,C100+1,IF(Inputs!$C$5="Male",1,2))/1000/12*Inputs!$C$16</f>
        <v>43.472084120994</v>
      </c>
      <c r="N100" s="56" t="n">
        <f aca="false">IF($V$1=1,MAX(F100+G100+H100+J100-K100-M100,0)*Inputs!$C$22/12,0)</f>
        <v>755.247269682877</v>
      </c>
      <c r="O100" s="56" t="n">
        <f aca="false">IF(AND(MOD(A100,12)=0,B100&gt;=Inputs!$C$18),MAX(F100+G100+H100+J100-K100-M100-N100,0)*Inputs!$C$17,0)</f>
        <v>0</v>
      </c>
      <c r="P100" s="56" t="n">
        <f aca="false">F100+G100+H100+J100-K100-M100-N100+O100</f>
        <v>112531.843182749</v>
      </c>
      <c r="Q100" s="56" t="n">
        <f aca="false">IF(OR(E100=1,P100&lt;=0),0,P100)</f>
        <v>112531.843182749</v>
      </c>
      <c r="R100" s="15" t="n">
        <f aca="false">IF(OR(E100=1,AND(P100&lt;=0,I100&gt;0)),1,0)</f>
        <v>0</v>
      </c>
      <c r="S100" s="15" t="n">
        <f aca="false">IF(L100&gt;0,1,0)</f>
        <v>1</v>
      </c>
    </row>
    <row r="101" customFormat="false" ht="15" hidden="false" customHeight="false" outlineLevel="0" collapsed="false">
      <c r="A101" s="15" t="n">
        <v>100</v>
      </c>
      <c r="B101" s="15" t="n">
        <f aca="false">INT((A101-1)/12)+1</f>
        <v>9</v>
      </c>
      <c r="C101" s="15" t="n">
        <f aca="false">MIN(Inputs!$C$4+B101-1,99)</f>
        <v>82</v>
      </c>
      <c r="D101" s="55" t="n">
        <f aca="false">Inputs!$C$32</f>
        <v>0.1</v>
      </c>
      <c r="E101" s="15" t="n">
        <f aca="false">R100</f>
        <v>0</v>
      </c>
      <c r="F101" s="56" t="n">
        <f aca="false">Q100</f>
        <v>112531.843182749</v>
      </c>
      <c r="G101" s="56" t="n">
        <f aca="false">IF(AND(MOD(A101-1,12)=0,B101&lt;=Inputs!$C$7,E101=0),Inputs!$C$6,0)</f>
        <v>0</v>
      </c>
      <c r="H101" s="56" t="n">
        <f aca="false">IF(B101=1,G101*Inputs!$C$9,0)</f>
        <v>0</v>
      </c>
      <c r="I101" s="56" t="n">
        <f aca="false">I100+G101</f>
        <v>120000</v>
      </c>
      <c r="J101" s="56" t="n">
        <f aca="false">(F101+G101+H101)*((1+D101)^(1/12)-1)</f>
        <v>897.344720262615</v>
      </c>
      <c r="K101" s="56" t="n">
        <f aca="false">(F101+G101+H101+J101)*(Inputs!$C$14+IF(B101&lt;=10,Inputs!$C$12,Inputs!$C$13))/12</f>
        <v>236.310808131274</v>
      </c>
      <c r="L101" s="56" t="n">
        <f aca="false">IF(OR(E101=1,A101&lt;=Inputs!$C$15),0,MAX(Inputs!$C$8*I101-(F101+G101+H101+J101-K101),0))</f>
        <v>8007.12290511992</v>
      </c>
      <c r="M101" s="56" t="n">
        <f aca="false">L101*INDEX(Rates!$B$2:$C$101,C101+1,IF(Inputs!$C$5="Male",1,2))/1000/12*Inputs!$C$16</f>
        <v>44.2326814483666</v>
      </c>
      <c r="N101" s="56" t="n">
        <f aca="false">IF($V$1=1,MAX(F101+G101+H101+J101-K101-M101,0)*Inputs!$C$22/12,0)</f>
        <v>754.324296089545</v>
      </c>
      <c r="O101" s="56" t="n">
        <f aca="false">IF(AND(MOD(A101,12)=0,B101&gt;=Inputs!$C$18),MAX(F101+G101+H101+J101-K101-M101-N101,0)*Inputs!$C$17,0)</f>
        <v>0</v>
      </c>
      <c r="P101" s="56" t="n">
        <f aca="false">F101+G101+H101+J101-K101-M101-N101+O101</f>
        <v>112394.320117342</v>
      </c>
      <c r="Q101" s="56" t="n">
        <f aca="false">IF(OR(E101=1,P101&lt;=0),0,P101)</f>
        <v>112394.320117342</v>
      </c>
      <c r="R101" s="15" t="n">
        <f aca="false">IF(OR(E101=1,AND(P101&lt;=0,I101&gt;0)),1,0)</f>
        <v>0</v>
      </c>
      <c r="S101" s="15" t="n">
        <f aca="false">IF(L101&gt;0,1,0)</f>
        <v>1</v>
      </c>
    </row>
    <row r="102" customFormat="false" ht="15" hidden="false" customHeight="false" outlineLevel="0" collapsed="false">
      <c r="A102" s="15" t="n">
        <v>101</v>
      </c>
      <c r="B102" s="15" t="n">
        <f aca="false">INT((A102-1)/12)+1</f>
        <v>9</v>
      </c>
      <c r="C102" s="15" t="n">
        <f aca="false">MIN(Inputs!$C$4+B102-1,99)</f>
        <v>82</v>
      </c>
      <c r="D102" s="55" t="n">
        <f aca="false">Inputs!$C$32</f>
        <v>0.1</v>
      </c>
      <c r="E102" s="15" t="n">
        <f aca="false">R101</f>
        <v>0</v>
      </c>
      <c r="F102" s="56" t="n">
        <f aca="false">Q101</f>
        <v>112394.320117342</v>
      </c>
      <c r="G102" s="56" t="n">
        <f aca="false">IF(AND(MOD(A102-1,12)=0,B102&lt;=Inputs!$C$7,E102=0),Inputs!$C$6,0)</f>
        <v>0</v>
      </c>
      <c r="H102" s="56" t="n">
        <f aca="false">IF(B102=1,G102*Inputs!$C$9,0)</f>
        <v>0</v>
      </c>
      <c r="I102" s="56" t="n">
        <f aca="false">I101+G102</f>
        <v>120000</v>
      </c>
      <c r="J102" s="56" t="n">
        <f aca="false">(F102+G102+H102)*((1+D102)^(1/12)-1)</f>
        <v>896.24809202685</v>
      </c>
      <c r="K102" s="56" t="n">
        <f aca="false">(F102+G102+H102+J102)*(Inputs!$C$14+IF(B102&lt;=10,Inputs!$C$12,Inputs!$C$13))/12</f>
        <v>236.022017102852</v>
      </c>
      <c r="L102" s="56" t="n">
        <f aca="false">IF(OR(E102=1,A102&lt;=Inputs!$C$15),0,MAX(Inputs!$C$8*I102-(F102+G102+H102+J102-K102),0))</f>
        <v>8145.45380773382</v>
      </c>
      <c r="M102" s="56" t="n">
        <f aca="false">L102*INDEX(Rates!$B$2:$C$101,C102+1,IF(Inputs!$C$5="Male",1,2))/1000/12*Inputs!$C$16</f>
        <v>44.9968444095563</v>
      </c>
      <c r="N102" s="56" t="n">
        <f aca="false">IF($V$1=1,MAX(F102+G102+H102+J102-K102-M102,0)*Inputs!$C$22/12,0)</f>
        <v>753.396995652377</v>
      </c>
      <c r="O102" s="56" t="n">
        <f aca="false">IF(AND(MOD(A102,12)=0,B102&gt;=Inputs!$C$18),MAX(F102+G102+H102+J102-K102-M102-N102,0)*Inputs!$C$17,0)</f>
        <v>0</v>
      </c>
      <c r="P102" s="56" t="n">
        <f aca="false">F102+G102+H102+J102-K102-M102-N102+O102</f>
        <v>112256.152352204</v>
      </c>
      <c r="Q102" s="56" t="n">
        <f aca="false">IF(OR(E102=1,P102&lt;=0),0,P102)</f>
        <v>112256.152352204</v>
      </c>
      <c r="R102" s="15" t="n">
        <f aca="false">IF(OR(E102=1,AND(P102&lt;=0,I102&gt;0)),1,0)</f>
        <v>0</v>
      </c>
      <c r="S102" s="15" t="n">
        <f aca="false">IF(L102&gt;0,1,0)</f>
        <v>1</v>
      </c>
    </row>
    <row r="103" customFormat="false" ht="15" hidden="false" customHeight="false" outlineLevel="0" collapsed="false">
      <c r="A103" s="15" t="n">
        <v>102</v>
      </c>
      <c r="B103" s="15" t="n">
        <f aca="false">INT((A103-1)/12)+1</f>
        <v>9</v>
      </c>
      <c r="C103" s="15" t="n">
        <f aca="false">MIN(Inputs!$C$4+B103-1,99)</f>
        <v>82</v>
      </c>
      <c r="D103" s="55" t="n">
        <f aca="false">Inputs!$C$32</f>
        <v>0.1</v>
      </c>
      <c r="E103" s="15" t="n">
        <f aca="false">R102</f>
        <v>0</v>
      </c>
      <c r="F103" s="56" t="n">
        <f aca="false">Q102</f>
        <v>112256.152352204</v>
      </c>
      <c r="G103" s="56" t="n">
        <f aca="false">IF(AND(MOD(A103-1,12)=0,B103&lt;=Inputs!$C$7,E103=0),Inputs!$C$6,0)</f>
        <v>0</v>
      </c>
      <c r="H103" s="56" t="n">
        <f aca="false">IF(B103=1,G103*Inputs!$C$9,0)</f>
        <v>0</v>
      </c>
      <c r="I103" s="56" t="n">
        <f aca="false">I102+G103</f>
        <v>120000</v>
      </c>
      <c r="J103" s="56" t="n">
        <f aca="false">(F103+G103+H103)*((1+D103)^(1/12)-1)</f>
        <v>895.146322864892</v>
      </c>
      <c r="K103" s="56" t="n">
        <f aca="false">(F103+G103+H103+J103)*(Inputs!$C$14+IF(B103&lt;=10,Inputs!$C$12,Inputs!$C$13))/12</f>
        <v>235.731872239727</v>
      </c>
      <c r="L103" s="56" t="n">
        <f aca="false">IF(OR(E103=1,A103&lt;=Inputs!$C$15),0,MAX(Inputs!$C$8*I103-(F103+G103+H103+J103-K103),0))</f>
        <v>8284.4331971706</v>
      </c>
      <c r="M103" s="56" t="n">
        <f aca="false">L103*INDEX(Rates!$B$2:$C$101,C103+1,IF(Inputs!$C$5="Male",1,2))/1000/12*Inputs!$C$16</f>
        <v>45.7645897200366</v>
      </c>
      <c r="N103" s="56" t="n">
        <f aca="false">IF($V$1=1,MAX(F103+G103+H103+J103-K103-M103,0)*Inputs!$C$22/12,0)</f>
        <v>752.465348087396</v>
      </c>
      <c r="O103" s="56" t="n">
        <f aca="false">IF(AND(MOD(A103,12)=0,B103&gt;=Inputs!$C$18),MAX(F103+G103+H103+J103-K103-M103-N103,0)*Inputs!$C$17,0)</f>
        <v>0</v>
      </c>
      <c r="P103" s="56" t="n">
        <f aca="false">F103+G103+H103+J103-K103-M103-N103+O103</f>
        <v>112117.336865022</v>
      </c>
      <c r="Q103" s="56" t="n">
        <f aca="false">IF(OR(E103=1,P103&lt;=0),0,P103)</f>
        <v>112117.336865022</v>
      </c>
      <c r="R103" s="15" t="n">
        <f aca="false">IF(OR(E103=1,AND(P103&lt;=0,I103&gt;0)),1,0)</f>
        <v>0</v>
      </c>
      <c r="S103" s="15" t="n">
        <f aca="false">IF(L103&gt;0,1,0)</f>
        <v>1</v>
      </c>
    </row>
    <row r="104" customFormat="false" ht="15" hidden="false" customHeight="false" outlineLevel="0" collapsed="false">
      <c r="A104" s="15" t="n">
        <v>103</v>
      </c>
      <c r="B104" s="15" t="n">
        <f aca="false">INT((A104-1)/12)+1</f>
        <v>9</v>
      </c>
      <c r="C104" s="15" t="n">
        <f aca="false">MIN(Inputs!$C$4+B104-1,99)</f>
        <v>82</v>
      </c>
      <c r="D104" s="55" t="n">
        <f aca="false">Inputs!$C$32</f>
        <v>0.1</v>
      </c>
      <c r="E104" s="15" t="n">
        <f aca="false">R103</f>
        <v>0</v>
      </c>
      <c r="F104" s="56" t="n">
        <f aca="false">Q103</f>
        <v>112117.336865022</v>
      </c>
      <c r="G104" s="56" t="n">
        <f aca="false">IF(AND(MOD(A104-1,12)=0,B104&lt;=Inputs!$C$7,E104=0),Inputs!$C$6,0)</f>
        <v>0</v>
      </c>
      <c r="H104" s="56" t="n">
        <f aca="false">IF(B104=1,G104*Inputs!$C$9,0)</f>
        <v>0</v>
      </c>
      <c r="I104" s="56" t="n">
        <f aca="false">I103+G104</f>
        <v>120000</v>
      </c>
      <c r="J104" s="56" t="n">
        <f aca="false">(F104+G104+H104)*((1+D104)^(1/12)-1)</f>
        <v>894.039388676394</v>
      </c>
      <c r="K104" s="56" t="n">
        <f aca="false">(F104+G104+H104+J104)*(Inputs!$C$14+IF(B104&lt;=10,Inputs!$C$12,Inputs!$C$13))/12</f>
        <v>235.440367195205</v>
      </c>
      <c r="L104" s="56" t="n">
        <f aca="false">IF(OR(E104=1,A104&lt;=Inputs!$C$15),0,MAX(Inputs!$C$8*I104-(F104+G104+H104+J104-K104),0))</f>
        <v>8424.06411349685</v>
      </c>
      <c r="M104" s="56" t="n">
        <f aca="false">L104*INDEX(Rates!$B$2:$C$101,C104+1,IF(Inputs!$C$5="Male",1,2))/1000/12*Inputs!$C$16</f>
        <v>46.5359341736422</v>
      </c>
      <c r="N104" s="56" t="n">
        <f aca="false">IF($V$1=1,MAX(F104+G104+H104+J104-K104-M104,0)*Inputs!$C$22/12,0)</f>
        <v>751.52933301553</v>
      </c>
      <c r="O104" s="56" t="n">
        <f aca="false">IF(AND(MOD(A104,12)=0,B104&gt;=Inputs!$C$18),MAX(F104+G104+H104+J104-K104-M104-N104,0)*Inputs!$C$17,0)</f>
        <v>0</v>
      </c>
      <c r="P104" s="56" t="n">
        <f aca="false">F104+G104+H104+J104-K104-M104-N104+O104</f>
        <v>111977.870619314</v>
      </c>
      <c r="Q104" s="56" t="n">
        <f aca="false">IF(OR(E104=1,P104&lt;=0),0,P104)</f>
        <v>111977.870619314</v>
      </c>
      <c r="R104" s="15" t="n">
        <f aca="false">IF(OR(E104=1,AND(P104&lt;=0,I104&gt;0)),1,0)</f>
        <v>0</v>
      </c>
      <c r="S104" s="15" t="n">
        <f aca="false">IF(L104&gt;0,1,0)</f>
        <v>1</v>
      </c>
    </row>
    <row r="105" customFormat="false" ht="15" hidden="false" customHeight="false" outlineLevel="0" collapsed="false">
      <c r="A105" s="15" t="n">
        <v>104</v>
      </c>
      <c r="B105" s="15" t="n">
        <f aca="false">INT((A105-1)/12)+1</f>
        <v>9</v>
      </c>
      <c r="C105" s="15" t="n">
        <f aca="false">MIN(Inputs!$C$4+B105-1,99)</f>
        <v>82</v>
      </c>
      <c r="D105" s="55" t="n">
        <f aca="false">Inputs!$C$32</f>
        <v>0.1</v>
      </c>
      <c r="E105" s="15" t="n">
        <f aca="false">R104</f>
        <v>0</v>
      </c>
      <c r="F105" s="56" t="n">
        <f aca="false">Q104</f>
        <v>111977.870619314</v>
      </c>
      <c r="G105" s="56" t="n">
        <f aca="false">IF(AND(MOD(A105-1,12)=0,B105&lt;=Inputs!$C$7,E105=0),Inputs!$C$6,0)</f>
        <v>0</v>
      </c>
      <c r="H105" s="56" t="n">
        <f aca="false">IF(B105=1,G105*Inputs!$C$9,0)</f>
        <v>0</v>
      </c>
      <c r="I105" s="56" t="n">
        <f aca="false">I104+G105</f>
        <v>120000</v>
      </c>
      <c r="J105" s="56" t="n">
        <f aca="false">(F105+G105+H105)*((1+D105)^(1/12)-1)</f>
        <v>892.927265248027</v>
      </c>
      <c r="K105" s="56" t="n">
        <f aca="false">(F105+G105+H105+J105)*(Inputs!$C$14+IF(B105&lt;=10,Inputs!$C$12,Inputs!$C$13))/12</f>
        <v>235.147495592838</v>
      </c>
      <c r="L105" s="56" t="n">
        <f aca="false">IF(OR(E105=1,A105&lt;=Inputs!$C$15),0,MAX(Inputs!$C$8*I105-(F105+G105+H105+J105-K105),0))</f>
        <v>8564.34961103083</v>
      </c>
      <c r="M105" s="56" t="n">
        <f aca="false">L105*INDEX(Rates!$B$2:$C$101,C105+1,IF(Inputs!$C$5="Male",1,2))/1000/12*Inputs!$C$16</f>
        <v>47.3108946429362</v>
      </c>
      <c r="N105" s="56" t="n">
        <f aca="false">IF($V$1=1,MAX(F105+G105+H105+J105-K105-M105,0)*Inputs!$C$22/12,0)</f>
        <v>750.588929962175</v>
      </c>
      <c r="O105" s="56" t="n">
        <f aca="false">IF(AND(MOD(A105,12)=0,B105&gt;=Inputs!$C$18),MAX(F105+G105+H105+J105-K105-M105-N105,0)*Inputs!$C$17,0)</f>
        <v>0</v>
      </c>
      <c r="P105" s="56" t="n">
        <f aca="false">F105+G105+H105+J105-K105-M105-N105+O105</f>
        <v>111837.750564364</v>
      </c>
      <c r="Q105" s="56" t="n">
        <f aca="false">IF(OR(E105=1,P105&lt;=0),0,P105)</f>
        <v>111837.750564364</v>
      </c>
      <c r="R105" s="15" t="n">
        <f aca="false">IF(OR(E105=1,AND(P105&lt;=0,I105&gt;0)),1,0)</f>
        <v>0</v>
      </c>
      <c r="S105" s="15" t="n">
        <f aca="false">IF(L105&gt;0,1,0)</f>
        <v>1</v>
      </c>
    </row>
    <row r="106" customFormat="false" ht="15" hidden="false" customHeight="false" outlineLevel="0" collapsed="false">
      <c r="A106" s="15" t="n">
        <v>105</v>
      </c>
      <c r="B106" s="15" t="n">
        <f aca="false">INT((A106-1)/12)+1</f>
        <v>9</v>
      </c>
      <c r="C106" s="15" t="n">
        <f aca="false">MIN(Inputs!$C$4+B106-1,99)</f>
        <v>82</v>
      </c>
      <c r="D106" s="55" t="n">
        <f aca="false">Inputs!$C$32</f>
        <v>0.1</v>
      </c>
      <c r="E106" s="15" t="n">
        <f aca="false">R105</f>
        <v>0</v>
      </c>
      <c r="F106" s="56" t="n">
        <f aca="false">Q105</f>
        <v>111837.750564364</v>
      </c>
      <c r="G106" s="56" t="n">
        <f aca="false">IF(AND(MOD(A106-1,12)=0,B106&lt;=Inputs!$C$7,E106=0),Inputs!$C$6,0)</f>
        <v>0</v>
      </c>
      <c r="H106" s="56" t="n">
        <f aca="false">IF(B106=1,G106*Inputs!$C$9,0)</f>
        <v>0</v>
      </c>
      <c r="I106" s="56" t="n">
        <f aca="false">I105+G106</f>
        <v>120000</v>
      </c>
      <c r="J106" s="56" t="n">
        <f aca="false">(F106+G106+H106)*((1+D106)^(1/12)-1)</f>
        <v>891.80992825295</v>
      </c>
      <c r="K106" s="56" t="n">
        <f aca="false">(F106+G106+H106+J106)*(Inputs!$C$14+IF(B106&lt;=10,Inputs!$C$12,Inputs!$C$13))/12</f>
        <v>234.853251026285</v>
      </c>
      <c r="L106" s="56" t="n">
        <f aca="false">IF(OR(E106=1,A106&lt;=Inputs!$C$15),0,MAX(Inputs!$C$8*I106-(F106+G106+H106+J106-K106),0))</f>
        <v>8705.2927584093</v>
      </c>
      <c r="M106" s="56" t="n">
        <f aca="false">L106*INDEX(Rates!$B$2:$C$101,C106+1,IF(Inputs!$C$5="Male",1,2))/1000/12*Inputs!$C$16</f>
        <v>48.0894880795794</v>
      </c>
      <c r="N106" s="56" t="n">
        <f aca="false">IF($V$1=1,MAX(F106+G106+H106+J106-K106-M106,0)*Inputs!$C$22/12,0)</f>
        <v>749.644118356741</v>
      </c>
      <c r="O106" s="56" t="n">
        <f aca="false">IF(AND(MOD(A106,12)=0,B106&gt;=Inputs!$C$18),MAX(F106+G106+H106+J106-K106-M106-N106,0)*Inputs!$C$17,0)</f>
        <v>0</v>
      </c>
      <c r="P106" s="56" t="n">
        <f aca="false">F106+G106+H106+J106-K106-M106-N106+O106</f>
        <v>111696.973635154</v>
      </c>
      <c r="Q106" s="56" t="n">
        <f aca="false">IF(OR(E106=1,P106&lt;=0),0,P106)</f>
        <v>111696.973635154</v>
      </c>
      <c r="R106" s="15" t="n">
        <f aca="false">IF(OR(E106=1,AND(P106&lt;=0,I106&gt;0)),1,0)</f>
        <v>0</v>
      </c>
      <c r="S106" s="15" t="n">
        <f aca="false">IF(L106&gt;0,1,0)</f>
        <v>1</v>
      </c>
    </row>
    <row r="107" customFormat="false" ht="15" hidden="false" customHeight="false" outlineLevel="0" collapsed="false">
      <c r="A107" s="15" t="n">
        <v>106</v>
      </c>
      <c r="B107" s="15" t="n">
        <f aca="false">INT((A107-1)/12)+1</f>
        <v>9</v>
      </c>
      <c r="C107" s="15" t="n">
        <f aca="false">MIN(Inputs!$C$4+B107-1,99)</f>
        <v>82</v>
      </c>
      <c r="D107" s="55" t="n">
        <f aca="false">Inputs!$C$32</f>
        <v>0.1</v>
      </c>
      <c r="E107" s="15" t="n">
        <f aca="false">R106</f>
        <v>0</v>
      </c>
      <c r="F107" s="56" t="n">
        <f aca="false">Q106</f>
        <v>111696.973635154</v>
      </c>
      <c r="G107" s="56" t="n">
        <f aca="false">IF(AND(MOD(A107-1,12)=0,B107&lt;=Inputs!$C$7,E107=0),Inputs!$C$6,0)</f>
        <v>0</v>
      </c>
      <c r="H107" s="56" t="n">
        <f aca="false">IF(B107=1,G107*Inputs!$C$9,0)</f>
        <v>0</v>
      </c>
      <c r="I107" s="56" t="n">
        <f aca="false">I106+G107</f>
        <v>120000</v>
      </c>
      <c r="J107" s="56" t="n">
        <f aca="false">(F107+G107+H107)*((1+D107)^(1/12)-1)</f>
        <v>890.687353250282</v>
      </c>
      <c r="K107" s="56" t="n">
        <f aca="false">(F107+G107+H107+J107)*(Inputs!$C$14+IF(B107&lt;=10,Inputs!$C$12,Inputs!$C$13))/12</f>
        <v>234.557627059176</v>
      </c>
      <c r="L107" s="56" t="n">
        <f aca="false">IF(OR(E107=1,A107&lt;=Inputs!$C$15),0,MAX(Inputs!$C$8*I107-(F107+G107+H107+J107-K107),0))</f>
        <v>8846.89663865451</v>
      </c>
      <c r="M107" s="56" t="n">
        <f aca="false">L107*INDEX(Rates!$B$2:$C$101,C107+1,IF(Inputs!$C$5="Male",1,2))/1000/12*Inputs!$C$16</f>
        <v>48.8717315147006</v>
      </c>
      <c r="N107" s="56" t="n">
        <f aca="false">IF($V$1=1,MAX(F107+G107+H107+J107-K107-M107,0)*Inputs!$C$22/12,0)</f>
        <v>748.694877532205</v>
      </c>
      <c r="O107" s="56" t="n">
        <f aca="false">IF(AND(MOD(A107,12)=0,B107&gt;=Inputs!$C$18),MAX(F107+G107+H107+J107-K107-M107-N107,0)*Inputs!$C$17,0)</f>
        <v>0</v>
      </c>
      <c r="P107" s="56" t="n">
        <f aca="false">F107+G107+H107+J107-K107-M107-N107+O107</f>
        <v>111555.536752299</v>
      </c>
      <c r="Q107" s="56" t="n">
        <f aca="false">IF(OR(E107=1,P107&lt;=0),0,P107)</f>
        <v>111555.536752299</v>
      </c>
      <c r="R107" s="15" t="n">
        <f aca="false">IF(OR(E107=1,AND(P107&lt;=0,I107&gt;0)),1,0)</f>
        <v>0</v>
      </c>
      <c r="S107" s="15" t="n">
        <f aca="false">IF(L107&gt;0,1,0)</f>
        <v>1</v>
      </c>
    </row>
    <row r="108" customFormat="false" ht="15" hidden="false" customHeight="false" outlineLevel="0" collapsed="false">
      <c r="A108" s="15" t="n">
        <v>107</v>
      </c>
      <c r="B108" s="15" t="n">
        <f aca="false">INT((A108-1)/12)+1</f>
        <v>9</v>
      </c>
      <c r="C108" s="15" t="n">
        <f aca="false">MIN(Inputs!$C$4+B108-1,99)</f>
        <v>82</v>
      </c>
      <c r="D108" s="55" t="n">
        <f aca="false">Inputs!$C$32</f>
        <v>0.1</v>
      </c>
      <c r="E108" s="15" t="n">
        <f aca="false">R107</f>
        <v>0</v>
      </c>
      <c r="F108" s="56" t="n">
        <f aca="false">Q107</f>
        <v>111555.536752299</v>
      </c>
      <c r="G108" s="56" t="n">
        <f aca="false">IF(AND(MOD(A108-1,12)=0,B108&lt;=Inputs!$C$7,E108=0),Inputs!$C$6,0)</f>
        <v>0</v>
      </c>
      <c r="H108" s="56" t="n">
        <f aca="false">IF(B108=1,G108*Inputs!$C$9,0)</f>
        <v>0</v>
      </c>
      <c r="I108" s="56" t="n">
        <f aca="false">I107+G108</f>
        <v>120000</v>
      </c>
      <c r="J108" s="56" t="n">
        <f aca="false">(F108+G108+H108)*((1+D108)^(1/12)-1)</f>
        <v>889.559515684564</v>
      </c>
      <c r="K108" s="56" t="n">
        <f aca="false">(F108+G108+H108+J108)*(Inputs!$C$14+IF(B108&lt;=10,Inputs!$C$12,Inputs!$C$13))/12</f>
        <v>234.260617224965</v>
      </c>
      <c r="L108" s="56" t="n">
        <f aca="false">IF(OR(E108=1,A108&lt;=Inputs!$C$15),0,MAX(Inputs!$C$8*I108-(F108+G108+H108+J108-K108),0))</f>
        <v>8989.16434924182</v>
      </c>
      <c r="M108" s="56" t="n">
        <f aca="false">L108*INDEX(Rates!$B$2:$C$101,C108+1,IF(Inputs!$C$5="Male",1,2))/1000/12*Inputs!$C$16</f>
        <v>49.65764205927</v>
      </c>
      <c r="N108" s="56" t="n">
        <f aca="false">IF($V$1=1,MAX(F108+G108+H108+J108-K108-M108,0)*Inputs!$C$22/12,0)</f>
        <v>747.741186724659</v>
      </c>
      <c r="O108" s="56" t="n">
        <f aca="false">IF(AND(MOD(A108,12)=0,B108&gt;=Inputs!$C$18),MAX(F108+G108+H108+J108-K108-M108-N108,0)*Inputs!$C$17,0)</f>
        <v>0</v>
      </c>
      <c r="P108" s="56" t="n">
        <f aca="false">F108+G108+H108+J108-K108-M108-N108+O108</f>
        <v>111413.436821974</v>
      </c>
      <c r="Q108" s="56" t="n">
        <f aca="false">IF(OR(E108=1,P108&lt;=0),0,P108)</f>
        <v>111413.436821974</v>
      </c>
      <c r="R108" s="15" t="n">
        <f aca="false">IF(OR(E108=1,AND(P108&lt;=0,I108&gt;0)),1,0)</f>
        <v>0</v>
      </c>
      <c r="S108" s="15" t="n">
        <f aca="false">IF(L108&gt;0,1,0)</f>
        <v>1</v>
      </c>
    </row>
    <row r="109" customFormat="false" ht="15" hidden="false" customHeight="false" outlineLevel="0" collapsed="false">
      <c r="A109" s="15" t="n">
        <v>108</v>
      </c>
      <c r="B109" s="15" t="n">
        <f aca="false">INT((A109-1)/12)+1</f>
        <v>9</v>
      </c>
      <c r="C109" s="15" t="n">
        <f aca="false">MIN(Inputs!$C$4+B109-1,99)</f>
        <v>82</v>
      </c>
      <c r="D109" s="55" t="n">
        <f aca="false">Inputs!$C$32</f>
        <v>0.1</v>
      </c>
      <c r="E109" s="15" t="n">
        <f aca="false">R108</f>
        <v>0</v>
      </c>
      <c r="F109" s="56" t="n">
        <f aca="false">Q108</f>
        <v>111413.436821974</v>
      </c>
      <c r="G109" s="56" t="n">
        <f aca="false">IF(AND(MOD(A109-1,12)=0,B109&lt;=Inputs!$C$7,E109=0),Inputs!$C$6,0)</f>
        <v>0</v>
      </c>
      <c r="H109" s="56" t="n">
        <f aca="false">IF(B109=1,G109*Inputs!$C$9,0)</f>
        <v>0</v>
      </c>
      <c r="I109" s="56" t="n">
        <f aca="false">I108+G109</f>
        <v>120000</v>
      </c>
      <c r="J109" s="56" t="n">
        <f aca="false">(F109+G109+H109)*((1+D109)^(1/12)-1)</f>
        <v>888.42639088522</v>
      </c>
      <c r="K109" s="56" t="n">
        <f aca="false">(F109+G109+H109+J109)*(Inputs!$C$14+IF(B109&lt;=10,Inputs!$C$12,Inputs!$C$13))/12</f>
        <v>233.962215026791</v>
      </c>
      <c r="L109" s="56" t="n">
        <f aca="false">IF(OR(E109=1,A109&lt;=Inputs!$C$15),0,MAX(Inputs!$C$8*I109-(F109+G109+H109+J109-K109),0))</f>
        <v>9132.09900216734</v>
      </c>
      <c r="M109" s="56" t="n">
        <f aca="false">L109*INDEX(Rates!$B$2:$C$101,C109+1,IF(Inputs!$C$5="Male",1,2))/1000/12*Inputs!$C$16</f>
        <v>50.4472369044727</v>
      </c>
      <c r="N109" s="56" t="n">
        <f aca="false">IF($V$1=1,MAX(F109+G109+H109+J109-K109-M109,0)*Inputs!$C$22/12,0)</f>
        <v>746.783025072855</v>
      </c>
      <c r="O109" s="56" t="n">
        <f aca="false">IF(AND(MOD(A109,12)=0,B109&gt;=Inputs!$C$18),MAX(F109+G109+H109+J109-K109-M109-N109,0)*Inputs!$C$17,0)</f>
        <v>0</v>
      </c>
      <c r="P109" s="56" t="n">
        <f aca="false">F109+G109+H109+J109-K109-M109-N109+O109</f>
        <v>111270.670735855</v>
      </c>
      <c r="Q109" s="56" t="n">
        <f aca="false">IF(OR(E109=1,P109&lt;=0),0,P109)</f>
        <v>111270.670735855</v>
      </c>
      <c r="R109" s="15" t="n">
        <f aca="false">IF(OR(E109=1,AND(P109&lt;=0,I109&gt;0)),1,0)</f>
        <v>0</v>
      </c>
      <c r="S109" s="15" t="n">
        <f aca="false">IF(L109&gt;0,1,0)</f>
        <v>1</v>
      </c>
    </row>
    <row r="110" customFormat="false" ht="15" hidden="false" customHeight="false" outlineLevel="0" collapsed="false">
      <c r="A110" s="15" t="n">
        <v>109</v>
      </c>
      <c r="B110" s="15" t="n">
        <f aca="false">INT((A110-1)/12)+1</f>
        <v>10</v>
      </c>
      <c r="C110" s="15" t="n">
        <f aca="false">MIN(Inputs!$C$4+B110-1,99)</f>
        <v>83</v>
      </c>
      <c r="D110" s="55" t="n">
        <f aca="false">Inputs!$C$32</f>
        <v>0.1</v>
      </c>
      <c r="E110" s="15" t="n">
        <f aca="false">R109</f>
        <v>0</v>
      </c>
      <c r="F110" s="56" t="n">
        <f aca="false">Q109</f>
        <v>111270.670735855</v>
      </c>
      <c r="G110" s="56" t="n">
        <f aca="false">IF(AND(MOD(A110-1,12)=0,B110&lt;=Inputs!$C$7,E110=0),Inputs!$C$6,0)</f>
        <v>0</v>
      </c>
      <c r="H110" s="56" t="n">
        <f aca="false">IF(B110=1,G110*Inputs!$C$9,0)</f>
        <v>0</v>
      </c>
      <c r="I110" s="56" t="n">
        <f aca="false">I109+G110</f>
        <v>120000</v>
      </c>
      <c r="J110" s="56" t="n">
        <f aca="false">(F110+G110+H110)*((1+D110)^(1/12)-1)</f>
        <v>887.287954066023</v>
      </c>
      <c r="K110" s="56" t="n">
        <f aca="false">(F110+G110+H110+J110)*(Inputs!$C$14+IF(B110&lt;=10,Inputs!$C$12,Inputs!$C$13))/12</f>
        <v>233.662413937336</v>
      </c>
      <c r="L110" s="56" t="n">
        <f aca="false">IF(OR(E110=1,A110&lt;=Inputs!$C$15),0,MAX(Inputs!$C$8*I110-(F110+G110+H110+J110-K110),0))</f>
        <v>9275.70372401597</v>
      </c>
      <c r="M110" s="56" t="n">
        <f aca="false">L110*INDEX(Rates!$B$2:$C$101,C110+1,IF(Inputs!$C$5="Male",1,2))/1000/12*Inputs!$C$16</f>
        <v>57.2465514833852</v>
      </c>
      <c r="N110" s="56" t="n">
        <f aca="false">IF($V$1=1,MAX(F110+G110+H110+J110-K110-M110,0)*Inputs!$C$22/12,0)</f>
        <v>745.780331496671</v>
      </c>
      <c r="O110" s="56" t="n">
        <f aca="false">IF(AND(MOD(A110,12)=0,B110&gt;=Inputs!$C$18),MAX(F110+G110+H110+J110-K110-M110-N110,0)*Inputs!$C$17,0)</f>
        <v>0</v>
      </c>
      <c r="P110" s="56" t="n">
        <f aca="false">F110+G110+H110+J110-K110-M110-N110+O110</f>
        <v>111121.269393004</v>
      </c>
      <c r="Q110" s="56" t="n">
        <f aca="false">IF(OR(E110=1,P110&lt;=0),0,P110)</f>
        <v>111121.269393004</v>
      </c>
      <c r="R110" s="15" t="n">
        <f aca="false">IF(OR(E110=1,AND(P110&lt;=0,I110&gt;0)),1,0)</f>
        <v>0</v>
      </c>
      <c r="S110" s="15" t="n">
        <f aca="false">IF(L110&gt;0,1,0)</f>
        <v>1</v>
      </c>
    </row>
    <row r="111" customFormat="false" ht="15" hidden="false" customHeight="false" outlineLevel="0" collapsed="false">
      <c r="A111" s="15" t="n">
        <v>110</v>
      </c>
      <c r="B111" s="15" t="n">
        <f aca="false">INT((A111-1)/12)+1</f>
        <v>10</v>
      </c>
      <c r="C111" s="15" t="n">
        <f aca="false">MIN(Inputs!$C$4+B111-1,99)</f>
        <v>83</v>
      </c>
      <c r="D111" s="55" t="n">
        <f aca="false">Inputs!$C$32</f>
        <v>0.1</v>
      </c>
      <c r="E111" s="15" t="n">
        <f aca="false">R110</f>
        <v>0</v>
      </c>
      <c r="F111" s="56" t="n">
        <f aca="false">Q110</f>
        <v>111121.269393004</v>
      </c>
      <c r="G111" s="56" t="n">
        <f aca="false">IF(AND(MOD(A111-1,12)=0,B111&lt;=Inputs!$C$7,E111=0),Inputs!$C$6,0)</f>
        <v>0</v>
      </c>
      <c r="H111" s="56" t="n">
        <f aca="false">IF(B111=1,G111*Inputs!$C$9,0)</f>
        <v>0</v>
      </c>
      <c r="I111" s="56" t="n">
        <f aca="false">I110+G111</f>
        <v>120000</v>
      </c>
      <c r="J111" s="56" t="n">
        <f aca="false">(F111+G111+H111)*((1+D111)^(1/12)-1)</f>
        <v>886.096606777859</v>
      </c>
      <c r="K111" s="56" t="n">
        <f aca="false">(F111+G111+H111+J111)*(Inputs!$C$14+IF(B111&lt;=10,Inputs!$C$12,Inputs!$C$13))/12</f>
        <v>233.348679166212</v>
      </c>
      <c r="L111" s="56" t="n">
        <f aca="false">IF(OR(E111=1,A111&lt;=Inputs!$C$15),0,MAX(Inputs!$C$8*I111-(F111+G111+H111+J111-K111),0))</f>
        <v>9425.98267938438</v>
      </c>
      <c r="M111" s="56" t="n">
        <f aca="false">L111*INDEX(Rates!$B$2:$C$101,C111+1,IF(Inputs!$C$5="Male",1,2))/1000/12*Inputs!$C$16</f>
        <v>58.1740231029339</v>
      </c>
      <c r="N111" s="56" t="n">
        <f aca="false">IF($V$1=1,MAX(F111+G111+H111+J111-K111-M111,0)*Inputs!$C$22/12,0)</f>
        <v>744.772288650085</v>
      </c>
      <c r="O111" s="56" t="n">
        <f aca="false">IF(AND(MOD(A111,12)=0,B111&gt;=Inputs!$C$18),MAX(F111+G111+H111+J111-K111-M111-N111,0)*Inputs!$C$17,0)</f>
        <v>0</v>
      </c>
      <c r="P111" s="56" t="n">
        <f aca="false">F111+G111+H111+J111-K111-M111-N111+O111</f>
        <v>110971.071008863</v>
      </c>
      <c r="Q111" s="56" t="n">
        <f aca="false">IF(OR(E111=1,P111&lt;=0),0,P111)</f>
        <v>110971.071008863</v>
      </c>
      <c r="R111" s="15" t="n">
        <f aca="false">IF(OR(E111=1,AND(P111&lt;=0,I111&gt;0)),1,0)</f>
        <v>0</v>
      </c>
      <c r="S111" s="15" t="n">
        <f aca="false">IF(L111&gt;0,1,0)</f>
        <v>1</v>
      </c>
    </row>
    <row r="112" customFormat="false" ht="15" hidden="false" customHeight="false" outlineLevel="0" collapsed="false">
      <c r="A112" s="15" t="n">
        <v>111</v>
      </c>
      <c r="B112" s="15" t="n">
        <f aca="false">INT((A112-1)/12)+1</f>
        <v>10</v>
      </c>
      <c r="C112" s="15" t="n">
        <f aca="false">MIN(Inputs!$C$4+B112-1,99)</f>
        <v>83</v>
      </c>
      <c r="D112" s="55" t="n">
        <f aca="false">Inputs!$C$32</f>
        <v>0.1</v>
      </c>
      <c r="E112" s="15" t="n">
        <f aca="false">R111</f>
        <v>0</v>
      </c>
      <c r="F112" s="56" t="n">
        <f aca="false">Q111</f>
        <v>110971.071008863</v>
      </c>
      <c r="G112" s="56" t="n">
        <f aca="false">IF(AND(MOD(A112-1,12)=0,B112&lt;=Inputs!$C$7,E112=0),Inputs!$C$6,0)</f>
        <v>0</v>
      </c>
      <c r="H112" s="56" t="n">
        <f aca="false">IF(B112=1,G112*Inputs!$C$9,0)</f>
        <v>0</v>
      </c>
      <c r="I112" s="56" t="n">
        <f aca="false">I111+G112</f>
        <v>120000</v>
      </c>
      <c r="J112" s="56" t="n">
        <f aca="false">(F112+G112+H112)*((1+D112)^(1/12)-1)</f>
        <v>884.898903770522</v>
      </c>
      <c r="K112" s="56" t="n">
        <f aca="false">(F112+G112+H112+J112)*(Inputs!$C$14+IF(B112&lt;=10,Inputs!$C$12,Inputs!$C$13))/12</f>
        <v>233.033270651319</v>
      </c>
      <c r="L112" s="56" t="n">
        <f aca="false">IF(OR(E112=1,A112&lt;=Inputs!$C$15),0,MAX(Inputs!$C$8*I112-(F112+G112+H112+J112-K112),0))</f>
        <v>9577.0633580182</v>
      </c>
      <c r="M112" s="56" t="n">
        <f aca="false">L112*INDEX(Rates!$B$2:$C$101,C112+1,IF(Inputs!$C$5="Male",1,2))/1000/12*Inputs!$C$16</f>
        <v>59.1064426912357</v>
      </c>
      <c r="N112" s="56" t="n">
        <f aca="false">IF($V$1=1,MAX(F112+G112+H112+J112-K112-M112,0)*Inputs!$C$22/12,0)</f>
        <v>743.75886799527</v>
      </c>
      <c r="O112" s="56" t="n">
        <f aca="false">IF(AND(MOD(A112,12)=0,B112&gt;=Inputs!$C$18),MAX(F112+G112+H112+J112-K112-M112-N112,0)*Inputs!$C$17,0)</f>
        <v>0</v>
      </c>
      <c r="P112" s="56" t="n">
        <f aca="false">F112+G112+H112+J112-K112-M112-N112+O112</f>
        <v>110820.071331295</v>
      </c>
      <c r="Q112" s="56" t="n">
        <f aca="false">IF(OR(E112=1,P112&lt;=0),0,P112)</f>
        <v>110820.071331295</v>
      </c>
      <c r="R112" s="15" t="n">
        <f aca="false">IF(OR(E112=1,AND(P112&lt;=0,I112&gt;0)),1,0)</f>
        <v>0</v>
      </c>
      <c r="S112" s="15" t="n">
        <f aca="false">IF(L112&gt;0,1,0)</f>
        <v>1</v>
      </c>
    </row>
    <row r="113" customFormat="false" ht="15" hidden="false" customHeight="false" outlineLevel="0" collapsed="false">
      <c r="A113" s="15" t="n">
        <v>112</v>
      </c>
      <c r="B113" s="15" t="n">
        <f aca="false">INT((A113-1)/12)+1</f>
        <v>10</v>
      </c>
      <c r="C113" s="15" t="n">
        <f aca="false">MIN(Inputs!$C$4+B113-1,99)</f>
        <v>83</v>
      </c>
      <c r="D113" s="55" t="n">
        <f aca="false">Inputs!$C$32</f>
        <v>0.1</v>
      </c>
      <c r="E113" s="15" t="n">
        <f aca="false">R112</f>
        <v>0</v>
      </c>
      <c r="F113" s="56" t="n">
        <f aca="false">Q112</f>
        <v>110820.071331295</v>
      </c>
      <c r="G113" s="56" t="n">
        <f aca="false">IF(AND(MOD(A113-1,12)=0,B113&lt;=Inputs!$C$7,E113=0),Inputs!$C$6,0)</f>
        <v>0</v>
      </c>
      <c r="H113" s="56" t="n">
        <f aca="false">IF(B113=1,G113*Inputs!$C$9,0)</f>
        <v>0</v>
      </c>
      <c r="I113" s="56" t="n">
        <f aca="false">I112+G113</f>
        <v>120000</v>
      </c>
      <c r="J113" s="56" t="n">
        <f aca="false">(F113+G113+H113)*((1+D113)^(1/12)-1)</f>
        <v>883.694811136881</v>
      </c>
      <c r="K113" s="56" t="n">
        <f aca="false">(F113+G113+H113+J113)*(Inputs!$C$14+IF(B113&lt;=10,Inputs!$C$12,Inputs!$C$13))/12</f>
        <v>232.7161794634</v>
      </c>
      <c r="L113" s="56" t="n">
        <f aca="false">IF(OR(E113=1,A113&lt;=Inputs!$C$15),0,MAX(Inputs!$C$8*I113-(F113+G113+H113+J113-K113),0))</f>
        <v>9728.95003703123</v>
      </c>
      <c r="M113" s="56" t="n">
        <f aca="false">L113*INDEX(Rates!$B$2:$C$101,C113+1,IF(Inputs!$C$5="Male",1,2))/1000/12*Inputs!$C$16</f>
        <v>60.0438366452111</v>
      </c>
      <c r="N113" s="56" t="n">
        <f aca="false">IF($V$1=1,MAX(F113+G113+H113+J113-K113-M113,0)*Inputs!$C$22/12,0)</f>
        <v>742.740040842157</v>
      </c>
      <c r="O113" s="56" t="n">
        <f aca="false">IF(AND(MOD(A113,12)=0,B113&gt;=Inputs!$C$18),MAX(F113+G113+H113+J113-K113-M113-N113,0)*Inputs!$C$17,0)</f>
        <v>0</v>
      </c>
      <c r="P113" s="56" t="n">
        <f aca="false">F113+G113+H113+J113-K113-M113-N113+O113</f>
        <v>110668.266085481</v>
      </c>
      <c r="Q113" s="56" t="n">
        <f aca="false">IF(OR(E113=1,P113&lt;=0),0,P113)</f>
        <v>110668.266085481</v>
      </c>
      <c r="R113" s="15" t="n">
        <f aca="false">IF(OR(E113=1,AND(P113&lt;=0,I113&gt;0)),1,0)</f>
        <v>0</v>
      </c>
      <c r="S113" s="15" t="n">
        <f aca="false">IF(L113&gt;0,1,0)</f>
        <v>1</v>
      </c>
    </row>
    <row r="114" customFormat="false" ht="15" hidden="false" customHeight="false" outlineLevel="0" collapsed="false">
      <c r="A114" s="15" t="n">
        <v>113</v>
      </c>
      <c r="B114" s="15" t="n">
        <f aca="false">INT((A114-1)/12)+1</f>
        <v>10</v>
      </c>
      <c r="C114" s="15" t="n">
        <f aca="false">MIN(Inputs!$C$4+B114-1,99)</f>
        <v>83</v>
      </c>
      <c r="D114" s="55" t="n">
        <f aca="false">Inputs!$C$32</f>
        <v>0.1</v>
      </c>
      <c r="E114" s="15" t="n">
        <f aca="false">R113</f>
        <v>0</v>
      </c>
      <c r="F114" s="56" t="n">
        <f aca="false">Q113</f>
        <v>110668.266085481</v>
      </c>
      <c r="G114" s="56" t="n">
        <f aca="false">IF(AND(MOD(A114-1,12)=0,B114&lt;=Inputs!$C$7,E114=0),Inputs!$C$6,0)</f>
        <v>0</v>
      </c>
      <c r="H114" s="56" t="n">
        <f aca="false">IF(B114=1,G114*Inputs!$C$9,0)</f>
        <v>0</v>
      </c>
      <c r="I114" s="56" t="n">
        <f aca="false">I113+G114</f>
        <v>120000</v>
      </c>
      <c r="J114" s="56" t="n">
        <f aca="false">(F114+G114+H114)*((1+D114)^(1/12)-1)</f>
        <v>882.484294788917</v>
      </c>
      <c r="K114" s="56" t="n">
        <f aca="false">(F114+G114+H114+J114)*(Inputs!$C$14+IF(B114&lt;=10,Inputs!$C$12,Inputs!$C$13))/12</f>
        <v>232.397396625563</v>
      </c>
      <c r="L114" s="56" t="n">
        <f aca="false">IF(OR(E114=1,A114&lt;=Inputs!$C$15),0,MAX(Inputs!$C$8*I114-(F114+G114+H114+J114-K114),0))</f>
        <v>9881.64701635524</v>
      </c>
      <c r="M114" s="56" t="n">
        <f aca="false">L114*INDEX(Rates!$B$2:$C$101,C114+1,IF(Inputs!$C$5="Male",1,2))/1000/12*Inputs!$C$16</f>
        <v>60.9862315026058</v>
      </c>
      <c r="N114" s="56" t="n">
        <f aca="false">IF($V$1=1,MAX(F114+G114+H114+J114-K114-M114,0)*Inputs!$C$22/12,0)</f>
        <v>741.715778347614</v>
      </c>
      <c r="O114" s="56" t="n">
        <f aca="false">IF(AND(MOD(A114,12)=0,B114&gt;=Inputs!$C$18),MAX(F114+G114+H114+J114-K114-M114-N114,0)*Inputs!$C$17,0)</f>
        <v>0</v>
      </c>
      <c r="P114" s="56" t="n">
        <f aca="false">F114+G114+H114+J114-K114-M114-N114+O114</f>
        <v>110515.650973795</v>
      </c>
      <c r="Q114" s="56" t="n">
        <f aca="false">IF(OR(E114=1,P114&lt;=0),0,P114)</f>
        <v>110515.650973795</v>
      </c>
      <c r="R114" s="15" t="n">
        <f aca="false">IF(OR(E114=1,AND(P114&lt;=0,I114&gt;0)),1,0)</f>
        <v>0</v>
      </c>
      <c r="S114" s="15" t="n">
        <f aca="false">IF(L114&gt;0,1,0)</f>
        <v>1</v>
      </c>
    </row>
    <row r="115" customFormat="false" ht="15" hidden="false" customHeight="false" outlineLevel="0" collapsed="false">
      <c r="A115" s="15" t="n">
        <v>114</v>
      </c>
      <c r="B115" s="15" t="n">
        <f aca="false">INT((A115-1)/12)+1</f>
        <v>10</v>
      </c>
      <c r="C115" s="15" t="n">
        <f aca="false">MIN(Inputs!$C$4+B115-1,99)</f>
        <v>83</v>
      </c>
      <c r="D115" s="55" t="n">
        <f aca="false">Inputs!$C$32</f>
        <v>0.1</v>
      </c>
      <c r="E115" s="15" t="n">
        <f aca="false">R114</f>
        <v>0</v>
      </c>
      <c r="F115" s="56" t="n">
        <f aca="false">Q114</f>
        <v>110515.650973795</v>
      </c>
      <c r="G115" s="56" t="n">
        <f aca="false">IF(AND(MOD(A115-1,12)=0,B115&lt;=Inputs!$C$7,E115=0),Inputs!$C$6,0)</f>
        <v>0</v>
      </c>
      <c r="H115" s="56" t="n">
        <f aca="false">IF(B115=1,G115*Inputs!$C$9,0)</f>
        <v>0</v>
      </c>
      <c r="I115" s="56" t="n">
        <f aca="false">I114+G115</f>
        <v>120000</v>
      </c>
      <c r="J115" s="56" t="n">
        <f aca="false">(F115+G115+H115)*((1+D115)^(1/12)-1)</f>
        <v>881.267320456753</v>
      </c>
      <c r="K115" s="56" t="n">
        <f aca="false">(F115+G115+H115+J115)*(Inputs!$C$14+IF(B115&lt;=10,Inputs!$C$12,Inputs!$C$13))/12</f>
        <v>232.076913113024</v>
      </c>
      <c r="L115" s="56" t="n">
        <f aca="false">IF(OR(E115=1,A115&lt;=Inputs!$C$15),0,MAX(Inputs!$C$8*I115-(F115+G115+H115+J115-K115),0))</f>
        <v>10035.1586188617</v>
      </c>
      <c r="M115" s="56" t="n">
        <f aca="false">L115*INDEX(Rates!$B$2:$C$101,C115+1,IF(Inputs!$C$5="Male",1,2))/1000/12*Inputs!$C$16</f>
        <v>61.9336539427417</v>
      </c>
      <c r="N115" s="56" t="n">
        <f aca="false">IF($V$1=1,MAX(F115+G115+H115+J115-K115-M115,0)*Inputs!$C$22/12,0)</f>
        <v>740.686051514637</v>
      </c>
      <c r="O115" s="56" t="n">
        <f aca="false">IF(AND(MOD(A115,12)=0,B115&gt;=Inputs!$C$18),MAX(F115+G115+H115+J115-K115-M115-N115,0)*Inputs!$C$17,0)</f>
        <v>0</v>
      </c>
      <c r="P115" s="56" t="n">
        <f aca="false">F115+G115+H115+J115-K115-M115-N115+O115</f>
        <v>110362.221675681</v>
      </c>
      <c r="Q115" s="56" t="n">
        <f aca="false">IF(OR(E115=1,P115&lt;=0),0,P115)</f>
        <v>110362.221675681</v>
      </c>
      <c r="R115" s="15" t="n">
        <f aca="false">IF(OR(E115=1,AND(P115&lt;=0,I115&gt;0)),1,0)</f>
        <v>0</v>
      </c>
      <c r="S115" s="15" t="n">
        <f aca="false">IF(L115&gt;0,1,0)</f>
        <v>1</v>
      </c>
    </row>
    <row r="116" customFormat="false" ht="15" hidden="false" customHeight="false" outlineLevel="0" collapsed="false">
      <c r="A116" s="15" t="n">
        <v>115</v>
      </c>
      <c r="B116" s="15" t="n">
        <f aca="false">INT((A116-1)/12)+1</f>
        <v>10</v>
      </c>
      <c r="C116" s="15" t="n">
        <f aca="false">MIN(Inputs!$C$4+B116-1,99)</f>
        <v>83</v>
      </c>
      <c r="D116" s="55" t="n">
        <f aca="false">Inputs!$C$32</f>
        <v>0.1</v>
      </c>
      <c r="E116" s="15" t="n">
        <f aca="false">R115</f>
        <v>0</v>
      </c>
      <c r="F116" s="56" t="n">
        <f aca="false">Q115</f>
        <v>110362.221675681</v>
      </c>
      <c r="G116" s="56" t="n">
        <f aca="false">IF(AND(MOD(A116-1,12)=0,B116&lt;=Inputs!$C$7,E116=0),Inputs!$C$6,0)</f>
        <v>0</v>
      </c>
      <c r="H116" s="56" t="n">
        <f aca="false">IF(B116=1,G116*Inputs!$C$9,0)</f>
        <v>0</v>
      </c>
      <c r="I116" s="56" t="n">
        <f aca="false">I115+G116</f>
        <v>120000</v>
      </c>
      <c r="J116" s="56" t="n">
        <f aca="false">(F116+G116+H116)*((1+D116)^(1/12)-1)</f>
        <v>880.043853687686</v>
      </c>
      <c r="K116" s="56" t="n">
        <f aca="false">(F116+G116+H116+J116)*(Inputs!$C$14+IF(B116&lt;=10,Inputs!$C$12,Inputs!$C$13))/12</f>
        <v>231.754719852851</v>
      </c>
      <c r="L116" s="56" t="n">
        <f aca="false">IF(OR(E116=1,A116&lt;=Inputs!$C$15),0,MAX(Inputs!$C$8*I116-(F116+G116+H116+J116-K116),0))</f>
        <v>10189.4891904843</v>
      </c>
      <c r="M116" s="56" t="n">
        <f aca="false">L116*INDEX(Rates!$B$2:$C$101,C116+1,IF(Inputs!$C$5="Male",1,2))/1000/12*Inputs!$C$16</f>
        <v>62.8861307872722</v>
      </c>
      <c r="N116" s="56" t="n">
        <f aca="false">IF($V$1=1,MAX(F116+G116+H116+J116-K116-M116,0)*Inputs!$C$22/12,0)</f>
        <v>739.650831191523</v>
      </c>
      <c r="O116" s="56" t="n">
        <f aca="false">IF(AND(MOD(A116,12)=0,B116&gt;=Inputs!$C$18),MAX(F116+G116+H116+J116-K116-M116-N116,0)*Inputs!$C$17,0)</f>
        <v>0</v>
      </c>
      <c r="P116" s="56" t="n">
        <f aca="false">F116+G116+H116+J116-K116-M116-N116+O116</f>
        <v>110207.973847537</v>
      </c>
      <c r="Q116" s="56" t="n">
        <f aca="false">IF(OR(E116=1,P116&lt;=0),0,P116)</f>
        <v>110207.973847537</v>
      </c>
      <c r="R116" s="15" t="n">
        <f aca="false">IF(OR(E116=1,AND(P116&lt;=0,I116&gt;0)),1,0)</f>
        <v>0</v>
      </c>
      <c r="S116" s="15" t="n">
        <f aca="false">IF(L116&gt;0,1,0)</f>
        <v>1</v>
      </c>
    </row>
    <row r="117" customFormat="false" ht="15" hidden="false" customHeight="false" outlineLevel="0" collapsed="false">
      <c r="A117" s="15" t="n">
        <v>116</v>
      </c>
      <c r="B117" s="15" t="n">
        <f aca="false">INT((A117-1)/12)+1</f>
        <v>10</v>
      </c>
      <c r="C117" s="15" t="n">
        <f aca="false">MIN(Inputs!$C$4+B117-1,99)</f>
        <v>83</v>
      </c>
      <c r="D117" s="55" t="n">
        <f aca="false">Inputs!$C$32</f>
        <v>0.1</v>
      </c>
      <c r="E117" s="15" t="n">
        <f aca="false">R116</f>
        <v>0</v>
      </c>
      <c r="F117" s="56" t="n">
        <f aca="false">Q116</f>
        <v>110207.973847537</v>
      </c>
      <c r="G117" s="56" t="n">
        <f aca="false">IF(AND(MOD(A117-1,12)=0,B117&lt;=Inputs!$C$7,E117=0),Inputs!$C$6,0)</f>
        <v>0</v>
      </c>
      <c r="H117" s="56" t="n">
        <f aca="false">IF(B117=1,G117*Inputs!$C$9,0)</f>
        <v>0</v>
      </c>
      <c r="I117" s="56" t="n">
        <f aca="false">I116+G117</f>
        <v>120000</v>
      </c>
      <c r="J117" s="56" t="n">
        <f aca="false">(F117+G117+H117)*((1+D117)^(1/12)-1)</f>
        <v>878.813859845213</v>
      </c>
      <c r="K117" s="56" t="n">
        <f aca="false">(F117+G117+H117+J117)*(Inputs!$C$14+IF(B117&lt;=10,Inputs!$C$12,Inputs!$C$13))/12</f>
        <v>231.430807723713</v>
      </c>
      <c r="L117" s="56" t="n">
        <f aca="false">IF(OR(E117=1,A117&lt;=Inputs!$C$15),0,MAX(Inputs!$C$8*I117-(F117+G117+H117+J117-K117),0))</f>
        <v>10344.6431003416</v>
      </c>
      <c r="M117" s="56" t="n">
        <f aca="false">L117*INDEX(Rates!$B$2:$C$101,C117+1,IF(Inputs!$C$5="Male",1,2))/1000/12*Inputs!$C$16</f>
        <v>63.8436890009414</v>
      </c>
      <c r="N117" s="56" t="n">
        <f aca="false">IF($V$1=1,MAX(F117+G117+H117+J117-K117-M117,0)*Inputs!$C$22/12,0)</f>
        <v>738.61008807105</v>
      </c>
      <c r="O117" s="56" t="n">
        <f aca="false">IF(AND(MOD(A117,12)=0,B117&gt;=Inputs!$C$18),MAX(F117+G117+H117+J117-K117-M117-N117,0)*Inputs!$C$17,0)</f>
        <v>0</v>
      </c>
      <c r="P117" s="56" t="n">
        <f aca="false">F117+G117+H117+J117-K117-M117-N117+O117</f>
        <v>110052.903122586</v>
      </c>
      <c r="Q117" s="56" t="n">
        <f aca="false">IF(OR(E117=1,P117&lt;=0),0,P117)</f>
        <v>110052.903122586</v>
      </c>
      <c r="R117" s="15" t="n">
        <f aca="false">IF(OR(E117=1,AND(P117&lt;=0,I117&gt;0)),1,0)</f>
        <v>0</v>
      </c>
      <c r="S117" s="15" t="n">
        <f aca="false">IF(L117&gt;0,1,0)</f>
        <v>1</v>
      </c>
    </row>
    <row r="118" customFormat="false" ht="15" hidden="false" customHeight="false" outlineLevel="0" collapsed="false">
      <c r="A118" s="15" t="n">
        <v>117</v>
      </c>
      <c r="B118" s="15" t="n">
        <f aca="false">INT((A118-1)/12)+1</f>
        <v>10</v>
      </c>
      <c r="C118" s="15" t="n">
        <f aca="false">MIN(Inputs!$C$4+B118-1,99)</f>
        <v>83</v>
      </c>
      <c r="D118" s="55" t="n">
        <f aca="false">Inputs!$C$32</f>
        <v>0.1</v>
      </c>
      <c r="E118" s="15" t="n">
        <f aca="false">R117</f>
        <v>0</v>
      </c>
      <c r="F118" s="56" t="n">
        <f aca="false">Q117</f>
        <v>110052.903122586</v>
      </c>
      <c r="G118" s="56" t="n">
        <f aca="false">IF(AND(MOD(A118-1,12)=0,B118&lt;=Inputs!$C$7,E118=0),Inputs!$C$6,0)</f>
        <v>0</v>
      </c>
      <c r="H118" s="56" t="n">
        <f aca="false">IF(B118=1,G118*Inputs!$C$9,0)</f>
        <v>0</v>
      </c>
      <c r="I118" s="56" t="n">
        <f aca="false">I117+G118</f>
        <v>120000</v>
      </c>
      <c r="J118" s="56" t="n">
        <f aca="false">(F118+G118+H118)*((1+D118)^(1/12)-1)</f>
        <v>877.577304108046</v>
      </c>
      <c r="K118" s="56" t="n">
        <f aca="false">(F118+G118+H118+J118)*(Inputs!$C$14+IF(B118&lt;=10,Inputs!$C$12,Inputs!$C$13))/12</f>
        <v>231.105167555614</v>
      </c>
      <c r="L118" s="56" t="n">
        <f aca="false">IF(OR(E118=1,A118&lt;=Inputs!$C$15),0,MAX(Inputs!$C$8*I118-(F118+G118+H118+J118-K118),0))</f>
        <v>10500.6247408611</v>
      </c>
      <c r="M118" s="56" t="n">
        <f aca="false">L118*INDEX(Rates!$B$2:$C$101,C118+1,IF(Inputs!$C$5="Male",1,2))/1000/12*Inputs!$C$16</f>
        <v>64.806355692348</v>
      </c>
      <c r="N118" s="56" t="n">
        <f aca="false">IF($V$1=1,MAX(F118+G118+H118+J118-K118-M118,0)*Inputs!$C$22/12,0)</f>
        <v>737.563792689644</v>
      </c>
      <c r="O118" s="56" t="n">
        <f aca="false">IF(AND(MOD(A118,12)=0,B118&gt;=Inputs!$C$18),MAX(F118+G118+H118+J118-K118-M118-N118,0)*Inputs!$C$17,0)</f>
        <v>0</v>
      </c>
      <c r="P118" s="56" t="n">
        <f aca="false">F118+G118+H118+J118-K118-M118-N118+O118</f>
        <v>109897.005110757</v>
      </c>
      <c r="Q118" s="56" t="n">
        <f aca="false">IF(OR(E118=1,P118&lt;=0),0,P118)</f>
        <v>109897.005110757</v>
      </c>
      <c r="R118" s="15" t="n">
        <f aca="false">IF(OR(E118=1,AND(P118&lt;=0,I118&gt;0)),1,0)</f>
        <v>0</v>
      </c>
      <c r="S118" s="15" t="n">
        <f aca="false">IF(L118&gt;0,1,0)</f>
        <v>1</v>
      </c>
    </row>
    <row r="119" customFormat="false" ht="15" hidden="false" customHeight="false" outlineLevel="0" collapsed="false">
      <c r="A119" s="15" t="n">
        <v>118</v>
      </c>
      <c r="B119" s="15" t="n">
        <f aca="false">INT((A119-1)/12)+1</f>
        <v>10</v>
      </c>
      <c r="C119" s="15" t="n">
        <f aca="false">MIN(Inputs!$C$4+B119-1,99)</f>
        <v>83</v>
      </c>
      <c r="D119" s="55" t="n">
        <f aca="false">Inputs!$C$32</f>
        <v>0.1</v>
      </c>
      <c r="E119" s="15" t="n">
        <f aca="false">R118</f>
        <v>0</v>
      </c>
      <c r="F119" s="56" t="n">
        <f aca="false">Q118</f>
        <v>109897.005110757</v>
      </c>
      <c r="G119" s="56" t="n">
        <f aca="false">IF(AND(MOD(A119-1,12)=0,B119&lt;=Inputs!$C$7,E119=0),Inputs!$C$6,0)</f>
        <v>0</v>
      </c>
      <c r="H119" s="56" t="n">
        <f aca="false">IF(B119=1,G119*Inputs!$C$9,0)</f>
        <v>0</v>
      </c>
      <c r="I119" s="56" t="n">
        <f aca="false">I118+G119</f>
        <v>120000</v>
      </c>
      <c r="J119" s="56" t="n">
        <f aca="false">(F119+G119+H119)*((1+D119)^(1/12)-1)</f>
        <v>876.33415146913</v>
      </c>
      <c r="K119" s="56" t="n">
        <f aca="false">(F119+G119+H119+J119)*(Inputs!$C$14+IF(B119&lt;=10,Inputs!$C$12,Inputs!$C$13))/12</f>
        <v>230.777790129638</v>
      </c>
      <c r="L119" s="56" t="n">
        <f aca="false">IF(OR(E119=1,A119&lt;=Inputs!$C$15),0,MAX(Inputs!$C$8*I119-(F119+G119+H119+J119-K119),0))</f>
        <v>10657.4385279036</v>
      </c>
      <c r="M119" s="56" t="n">
        <f aca="false">L119*INDEX(Rates!$B$2:$C$101,C119+1,IF(Inputs!$C$5="Male",1,2))/1000/12*Inputs!$C$16</f>
        <v>65.7741581147119</v>
      </c>
      <c r="N119" s="56" t="n">
        <f aca="false">IF($V$1=1,MAX(F119+G119+H119+J119-K119-M119,0)*Inputs!$C$22/12,0)</f>
        <v>736.511915426544</v>
      </c>
      <c r="O119" s="56" t="n">
        <f aca="false">IF(AND(MOD(A119,12)=0,B119&gt;=Inputs!$C$18),MAX(F119+G119+H119+J119-K119-M119-N119,0)*Inputs!$C$17,0)</f>
        <v>0</v>
      </c>
      <c r="P119" s="56" t="n">
        <f aca="false">F119+G119+H119+J119-K119-M119-N119+O119</f>
        <v>109740.275398555</v>
      </c>
      <c r="Q119" s="56" t="n">
        <f aca="false">IF(OR(E119=1,P119&lt;=0),0,P119)</f>
        <v>109740.275398555</v>
      </c>
      <c r="R119" s="15" t="n">
        <f aca="false">IF(OR(E119=1,AND(P119&lt;=0,I119&gt;0)),1,0)</f>
        <v>0</v>
      </c>
      <c r="S119" s="15" t="n">
        <f aca="false">IF(L119&gt;0,1,0)</f>
        <v>1</v>
      </c>
    </row>
    <row r="120" customFormat="false" ht="15" hidden="false" customHeight="false" outlineLevel="0" collapsed="false">
      <c r="A120" s="15" t="n">
        <v>119</v>
      </c>
      <c r="B120" s="15" t="n">
        <f aca="false">INT((A120-1)/12)+1</f>
        <v>10</v>
      </c>
      <c r="C120" s="15" t="n">
        <f aca="false">MIN(Inputs!$C$4+B120-1,99)</f>
        <v>83</v>
      </c>
      <c r="D120" s="55" t="n">
        <f aca="false">Inputs!$C$32</f>
        <v>0.1</v>
      </c>
      <c r="E120" s="15" t="n">
        <f aca="false">R119</f>
        <v>0</v>
      </c>
      <c r="F120" s="56" t="n">
        <f aca="false">Q119</f>
        <v>109740.275398555</v>
      </c>
      <c r="G120" s="56" t="n">
        <f aca="false">IF(AND(MOD(A120-1,12)=0,B120&lt;=Inputs!$C$7,E120=0),Inputs!$C$6,0)</f>
        <v>0</v>
      </c>
      <c r="H120" s="56" t="n">
        <f aca="false">IF(B120=1,G120*Inputs!$C$9,0)</f>
        <v>0</v>
      </c>
      <c r="I120" s="56" t="n">
        <f aca="false">I119+G120</f>
        <v>120000</v>
      </c>
      <c r="J120" s="56" t="n">
        <f aca="false">(F120+G120+H120)*((1+D120)^(1/12)-1)</f>
        <v>875.084366734651</v>
      </c>
      <c r="K120" s="56" t="n">
        <f aca="false">(F120+G120+H120+J120)*(Inputs!$C$14+IF(B120&lt;=10,Inputs!$C$12,Inputs!$C$13))/12</f>
        <v>230.448666177687</v>
      </c>
      <c r="L120" s="56" t="n">
        <f aca="false">IF(OR(E120=1,A120&lt;=Inputs!$C$15),0,MAX(Inputs!$C$8*I120-(F120+G120+H120+J120-K120),0))</f>
        <v>10815.0889008879</v>
      </c>
      <c r="M120" s="56" t="n">
        <f aca="false">L120*INDEX(Rates!$B$2:$C$101,C120+1,IF(Inputs!$C$5="Male",1,2))/1000/12*Inputs!$C$16</f>
        <v>66.7471236666467</v>
      </c>
      <c r="N120" s="56" t="n">
        <f aca="false">IF($V$1=1,MAX(F120+G120+H120+J120-K120-M120,0)*Inputs!$C$22/12,0)</f>
        <v>735.45442650297</v>
      </c>
      <c r="O120" s="56" t="n">
        <f aca="false">IF(AND(MOD(A120,12)=0,B120&gt;=Inputs!$C$18),MAX(F120+G120+H120+J120-K120-M120-N120,0)*Inputs!$C$17,0)</f>
        <v>0</v>
      </c>
      <c r="P120" s="56" t="n">
        <f aca="false">F120+G120+H120+J120-K120-M120-N120+O120</f>
        <v>109582.709548942</v>
      </c>
      <c r="Q120" s="56" t="n">
        <f aca="false">IF(OR(E120=1,P120&lt;=0),0,P120)</f>
        <v>109582.709548942</v>
      </c>
      <c r="R120" s="15" t="n">
        <f aca="false">IF(OR(E120=1,AND(P120&lt;=0,I120&gt;0)),1,0)</f>
        <v>0</v>
      </c>
      <c r="S120" s="15" t="n">
        <f aca="false">IF(L120&gt;0,1,0)</f>
        <v>1</v>
      </c>
    </row>
    <row r="121" customFormat="false" ht="15" hidden="false" customHeight="false" outlineLevel="0" collapsed="false">
      <c r="A121" s="15" t="n">
        <v>120</v>
      </c>
      <c r="B121" s="15" t="n">
        <f aca="false">INT((A121-1)/12)+1</f>
        <v>10</v>
      </c>
      <c r="C121" s="15" t="n">
        <f aca="false">MIN(Inputs!$C$4+B121-1,99)</f>
        <v>83</v>
      </c>
      <c r="D121" s="55" t="n">
        <f aca="false">Inputs!$C$32</f>
        <v>0.1</v>
      </c>
      <c r="E121" s="15" t="n">
        <f aca="false">R120</f>
        <v>0</v>
      </c>
      <c r="F121" s="56" t="n">
        <f aca="false">Q120</f>
        <v>109582.709548942</v>
      </c>
      <c r="G121" s="56" t="n">
        <f aca="false">IF(AND(MOD(A121-1,12)=0,B121&lt;=Inputs!$C$7,E121=0),Inputs!$C$6,0)</f>
        <v>0</v>
      </c>
      <c r="H121" s="56" t="n">
        <f aca="false">IF(B121=1,G121*Inputs!$C$9,0)</f>
        <v>0</v>
      </c>
      <c r="I121" s="56" t="n">
        <f aca="false">I120+G121</f>
        <v>120000</v>
      </c>
      <c r="J121" s="56" t="n">
        <f aca="false">(F121+G121+H121)*((1+D121)^(1/12)-1)</f>
        <v>873.827914523041</v>
      </c>
      <c r="K121" s="56" t="n">
        <f aca="false">(F121+G121+H121+J121)*(Inputs!$C$14+IF(B121&lt;=10,Inputs!$C$12,Inputs!$C$13))/12</f>
        <v>230.11778638222</v>
      </c>
      <c r="L121" s="56" t="n">
        <f aca="false">IF(OR(E121=1,A121&lt;=Inputs!$C$15),0,MAX(Inputs!$C$8*I121-(F121+G121+H121+J121-K121),0))</f>
        <v>10973.5803229167</v>
      </c>
      <c r="M121" s="56" t="n">
        <f aca="false">L121*INDEX(Rates!$B$2:$C$101,C121+1,IF(Inputs!$C$5="Male",1,2))/1000/12*Inputs!$C$16</f>
        <v>67.7252798929345</v>
      </c>
      <c r="N121" s="56" t="n">
        <f aca="false">IF($V$1=1,MAX(F121+G121+H121+J121-K121-M121,0)*Inputs!$C$22/12,0)</f>
        <v>734.391295981269</v>
      </c>
      <c r="O121" s="56" t="n">
        <f aca="false">IF(AND(MOD(A121,12)=0,B121&gt;=Inputs!$C$18),MAX(F121+G121+H121+J121-K121-M121-N121,0)*Inputs!$C$17,0)</f>
        <v>547.121515506045</v>
      </c>
      <c r="P121" s="56" t="n">
        <f aca="false">F121+G121+H121+J121-K121-M121-N121+O121</f>
        <v>109971.424616715</v>
      </c>
      <c r="Q121" s="56" t="n">
        <f aca="false">IF(OR(E121=1,P121&lt;=0),0,P121)</f>
        <v>109971.424616715</v>
      </c>
      <c r="R121" s="15" t="n">
        <f aca="false">IF(OR(E121=1,AND(P121&lt;=0,I121&gt;0)),1,0)</f>
        <v>0</v>
      </c>
      <c r="S121" s="15" t="n">
        <f aca="false">IF(L121&gt;0,1,0)</f>
        <v>1</v>
      </c>
    </row>
    <row r="122" customFormat="false" ht="15" hidden="false" customHeight="false" outlineLevel="0" collapsed="false">
      <c r="A122" s="15" t="n">
        <v>121</v>
      </c>
      <c r="B122" s="15" t="n">
        <f aca="false">INT((A122-1)/12)+1</f>
        <v>11</v>
      </c>
      <c r="C122" s="15" t="n">
        <f aca="false">MIN(Inputs!$C$4+B122-1,99)</f>
        <v>84</v>
      </c>
      <c r="D122" s="55" t="n">
        <f aca="false">Inputs!$C$32</f>
        <v>0.1</v>
      </c>
      <c r="E122" s="15" t="n">
        <f aca="false">R121</f>
        <v>0</v>
      </c>
      <c r="F122" s="56" t="n">
        <f aca="false">Q121</f>
        <v>109971.424616715</v>
      </c>
      <c r="G122" s="56" t="n">
        <f aca="false">IF(AND(MOD(A122-1,12)=0,B122&lt;=Inputs!$C$7,E122=0),Inputs!$C$6,0)</f>
        <v>0</v>
      </c>
      <c r="H122" s="56" t="n">
        <f aca="false">IF(B122=1,G122*Inputs!$C$9,0)</f>
        <v>0</v>
      </c>
      <c r="I122" s="56" t="n">
        <f aca="false">I121+G122</f>
        <v>120000</v>
      </c>
      <c r="J122" s="56" t="n">
        <f aca="false">(F122+G122+H122)*((1+D122)^(1/12)-1)</f>
        <v>876.927583060291</v>
      </c>
      <c r="K122" s="56" t="n">
        <f aca="false">(F122+G122+H122+J122)*(Inputs!$C$14+IF(B122&lt;=10,Inputs!$C$12,Inputs!$C$13))/12</f>
        <v>55.4241760998877</v>
      </c>
      <c r="L122" s="56" t="n">
        <f aca="false">IF(OR(E122=1,A122&lt;=Inputs!$C$15),0,MAX(Inputs!$C$8*I122-(F122+G122+H122+J122-K122),0))</f>
        <v>10407.0719763245</v>
      </c>
      <c r="M122" s="56" t="n">
        <f aca="false">L122*INDEX(Rates!$B$2:$C$101,C122+1,IF(Inputs!$C$5="Male",1,2))/1000/12*Inputs!$C$16</f>
        <v>70.9675583185528</v>
      </c>
      <c r="N122" s="56" t="n">
        <f aca="false">IF($V$1=1,MAX(F122+G122+H122+J122-K122-M122,0)*Inputs!$C$22/12,0)</f>
        <v>738.14640310238</v>
      </c>
      <c r="O122" s="56" t="n">
        <f aca="false">IF(AND(MOD(A122,12)=0,B122&gt;=Inputs!$C$18),MAX(F122+G122+H122+J122-K122-M122-N122,0)*Inputs!$C$17,0)</f>
        <v>0</v>
      </c>
      <c r="P122" s="56" t="n">
        <f aca="false">F122+G122+H122+J122-K122-M122-N122+O122</f>
        <v>109983.814062255</v>
      </c>
      <c r="Q122" s="56" t="n">
        <f aca="false">IF(OR(E122=1,P122&lt;=0),0,P122)</f>
        <v>109983.814062255</v>
      </c>
      <c r="R122" s="15" t="n">
        <f aca="false">IF(OR(E122=1,AND(P122&lt;=0,I122&gt;0)),1,0)</f>
        <v>0</v>
      </c>
      <c r="S122" s="15" t="n">
        <f aca="false">IF(L122&gt;0,1,0)</f>
        <v>1</v>
      </c>
    </row>
    <row r="123" customFormat="false" ht="15" hidden="false" customHeight="false" outlineLevel="0" collapsed="false">
      <c r="A123" s="15" t="n">
        <v>122</v>
      </c>
      <c r="B123" s="15" t="n">
        <f aca="false">INT((A123-1)/12)+1</f>
        <v>11</v>
      </c>
      <c r="C123" s="15" t="n">
        <f aca="false">MIN(Inputs!$C$4+B123-1,99)</f>
        <v>84</v>
      </c>
      <c r="D123" s="55" t="n">
        <f aca="false">Inputs!$C$32</f>
        <v>0.1</v>
      </c>
      <c r="E123" s="15" t="n">
        <f aca="false">R122</f>
        <v>0</v>
      </c>
      <c r="F123" s="56" t="n">
        <f aca="false">Q122</f>
        <v>109983.814062255</v>
      </c>
      <c r="G123" s="56" t="n">
        <f aca="false">IF(AND(MOD(A123-1,12)=0,B123&lt;=Inputs!$C$7,E123=0),Inputs!$C$6,0)</f>
        <v>0</v>
      </c>
      <c r="H123" s="56" t="n">
        <f aca="false">IF(B123=1,G123*Inputs!$C$9,0)</f>
        <v>0</v>
      </c>
      <c r="I123" s="56" t="n">
        <f aca="false">I122+G123</f>
        <v>120000</v>
      </c>
      <c r="J123" s="56" t="n">
        <f aca="false">(F123+G123+H123)*((1+D123)^(1/12)-1)</f>
        <v>877.026378238859</v>
      </c>
      <c r="K123" s="56" t="n">
        <f aca="false">(F123+G123+H123+J123)*(Inputs!$C$14+IF(B123&lt;=10,Inputs!$C$12,Inputs!$C$13))/12</f>
        <v>55.4304202202467</v>
      </c>
      <c r="L123" s="56" t="n">
        <f aca="false">IF(OR(E123=1,A123&lt;=Inputs!$C$15),0,MAX(Inputs!$C$8*I123-(F123+G123+H123+J123-K123),0))</f>
        <v>10394.5899797268</v>
      </c>
      <c r="M123" s="56" t="n">
        <f aca="false">L123*INDEX(Rates!$B$2:$C$101,C123+1,IF(Inputs!$C$5="Male",1,2))/1000/12*Inputs!$C$16</f>
        <v>70.8824415034205</v>
      </c>
      <c r="N123" s="56" t="n">
        <f aca="false">IF($V$1=1,MAX(F123+G123+H123+J123-K123-M123,0)*Inputs!$C$22/12,0)</f>
        <v>738.230183858465</v>
      </c>
      <c r="O123" s="56" t="n">
        <f aca="false">IF(AND(MOD(A123,12)=0,B123&gt;=Inputs!$C$18),MAX(F123+G123+H123+J123-K123-M123-N123,0)*Inputs!$C$17,0)</f>
        <v>0</v>
      </c>
      <c r="P123" s="56" t="n">
        <f aca="false">F123+G123+H123+J123-K123-M123-N123+O123</f>
        <v>109996.297394911</v>
      </c>
      <c r="Q123" s="56" t="n">
        <f aca="false">IF(OR(E123=1,P123&lt;=0),0,P123)</f>
        <v>109996.297394911</v>
      </c>
      <c r="R123" s="15" t="n">
        <f aca="false">IF(OR(E123=1,AND(P123&lt;=0,I123&gt;0)),1,0)</f>
        <v>0</v>
      </c>
      <c r="S123" s="15" t="n">
        <f aca="false">IF(L123&gt;0,1,0)</f>
        <v>1</v>
      </c>
    </row>
    <row r="124" customFormat="false" ht="15" hidden="false" customHeight="false" outlineLevel="0" collapsed="false">
      <c r="A124" s="15" t="n">
        <v>123</v>
      </c>
      <c r="B124" s="15" t="n">
        <f aca="false">INT((A124-1)/12)+1</f>
        <v>11</v>
      </c>
      <c r="C124" s="15" t="n">
        <f aca="false">MIN(Inputs!$C$4+B124-1,99)</f>
        <v>84</v>
      </c>
      <c r="D124" s="55" t="n">
        <f aca="false">Inputs!$C$32</f>
        <v>0.1</v>
      </c>
      <c r="E124" s="15" t="n">
        <f aca="false">R123</f>
        <v>0</v>
      </c>
      <c r="F124" s="56" t="n">
        <f aca="false">Q123</f>
        <v>109996.297394911</v>
      </c>
      <c r="G124" s="56" t="n">
        <f aca="false">IF(AND(MOD(A124-1,12)=0,B124&lt;=Inputs!$C$7,E124=0),Inputs!$C$6,0)</f>
        <v>0</v>
      </c>
      <c r="H124" s="56" t="n">
        <f aca="false">IF(B124=1,G124*Inputs!$C$9,0)</f>
        <v>0</v>
      </c>
      <c r="I124" s="56" t="n">
        <f aca="false">I123+G124</f>
        <v>120000</v>
      </c>
      <c r="J124" s="56" t="n">
        <f aca="false">(F124+G124+H124)*((1+D124)^(1/12)-1)</f>
        <v>877.125922086484</v>
      </c>
      <c r="K124" s="56" t="n">
        <f aca="false">(F124+G124+H124+J124)*(Inputs!$C$14+IF(B124&lt;=10,Inputs!$C$12,Inputs!$C$13))/12</f>
        <v>55.4367116584989</v>
      </c>
      <c r="L124" s="56" t="n">
        <f aca="false">IF(OR(E124=1,A124&lt;=Inputs!$C$15),0,MAX(Inputs!$C$8*I124-(F124+G124+H124+J124-K124),0))</f>
        <v>10382.0133946607</v>
      </c>
      <c r="M124" s="56" t="n">
        <f aca="false">L124*INDEX(Rates!$B$2:$C$101,C124+1,IF(Inputs!$C$5="Male",1,2))/1000/12*Inputs!$C$16</f>
        <v>70.7966796737573</v>
      </c>
      <c r="N124" s="56" t="n">
        <f aca="false">IF($V$1=1,MAX(F124+G124+H124+J124-K124-M124,0)*Inputs!$C$22/12,0)</f>
        <v>738.314599504437</v>
      </c>
      <c r="O124" s="56" t="n">
        <f aca="false">IF(AND(MOD(A124,12)=0,B124&gt;=Inputs!$C$18),MAX(F124+G124+H124+J124-K124-M124-N124,0)*Inputs!$C$17,0)</f>
        <v>0</v>
      </c>
      <c r="P124" s="56" t="n">
        <f aca="false">F124+G124+H124+J124-K124-M124-N124+O124</f>
        <v>110008.875326161</v>
      </c>
      <c r="Q124" s="56" t="n">
        <f aca="false">IF(OR(E124=1,P124&lt;=0),0,P124)</f>
        <v>110008.875326161</v>
      </c>
      <c r="R124" s="15" t="n">
        <f aca="false">IF(OR(E124=1,AND(P124&lt;=0,I124&gt;0)),1,0)</f>
        <v>0</v>
      </c>
      <c r="S124" s="15" t="n">
        <f aca="false">IF(L124&gt;0,1,0)</f>
        <v>1</v>
      </c>
    </row>
    <row r="125" customFormat="false" ht="15" hidden="false" customHeight="false" outlineLevel="0" collapsed="false">
      <c r="A125" s="15" t="n">
        <v>124</v>
      </c>
      <c r="B125" s="15" t="n">
        <f aca="false">INT((A125-1)/12)+1</f>
        <v>11</v>
      </c>
      <c r="C125" s="15" t="n">
        <f aca="false">MIN(Inputs!$C$4+B125-1,99)</f>
        <v>84</v>
      </c>
      <c r="D125" s="55" t="n">
        <f aca="false">Inputs!$C$32</f>
        <v>0.1</v>
      </c>
      <c r="E125" s="15" t="n">
        <f aca="false">R124</f>
        <v>0</v>
      </c>
      <c r="F125" s="56" t="n">
        <f aca="false">Q124</f>
        <v>110008.875326161</v>
      </c>
      <c r="G125" s="56" t="n">
        <f aca="false">IF(AND(MOD(A125-1,12)=0,B125&lt;=Inputs!$C$7,E125=0),Inputs!$C$6,0)</f>
        <v>0</v>
      </c>
      <c r="H125" s="56" t="n">
        <f aca="false">IF(B125=1,G125*Inputs!$C$9,0)</f>
        <v>0</v>
      </c>
      <c r="I125" s="56" t="n">
        <f aca="false">I124+G125</f>
        <v>120000</v>
      </c>
      <c r="J125" s="56" t="n">
        <f aca="false">(F125+G125+H125)*((1+D125)^(1/12)-1)</f>
        <v>877.226220276575</v>
      </c>
      <c r="K125" s="56" t="n">
        <f aca="false">(F125+G125+H125+J125)*(Inputs!$C$14+IF(B125&lt;=10,Inputs!$C$12,Inputs!$C$13))/12</f>
        <v>55.4430507732188</v>
      </c>
      <c r="L125" s="56" t="n">
        <f aca="false">IF(OR(E125=1,A125&lt;=Inputs!$C$15),0,MAX(Inputs!$C$8*I125-(F125+G125+H125+J125-K125),0))</f>
        <v>10369.3415043356</v>
      </c>
      <c r="M125" s="56" t="n">
        <f aca="false">L125*INDEX(Rates!$B$2:$C$101,C125+1,IF(Inputs!$C$5="Male",1,2))/1000/12*Inputs!$C$16</f>
        <v>70.7102679416483</v>
      </c>
      <c r="N125" s="56" t="n">
        <f aca="false">IF($V$1=1,MAX(F125+G125+H125+J125-K125-M125,0)*Inputs!$C$22/12,0)</f>
        <v>738.399654851485</v>
      </c>
      <c r="O125" s="56" t="n">
        <f aca="false">IF(AND(MOD(A125,12)=0,B125&gt;=Inputs!$C$18),MAX(F125+G125+H125+J125-K125-M125-N125,0)*Inputs!$C$17,0)</f>
        <v>0</v>
      </c>
      <c r="P125" s="56" t="n">
        <f aca="false">F125+G125+H125+J125-K125-M125-N125+O125</f>
        <v>110021.548572871</v>
      </c>
      <c r="Q125" s="56" t="n">
        <f aca="false">IF(OR(E125=1,P125&lt;=0),0,P125)</f>
        <v>110021.548572871</v>
      </c>
      <c r="R125" s="15" t="n">
        <f aca="false">IF(OR(E125=1,AND(P125&lt;=0,I125&gt;0)),1,0)</f>
        <v>0</v>
      </c>
      <c r="S125" s="15" t="n">
        <f aca="false">IF(L125&gt;0,1,0)</f>
        <v>1</v>
      </c>
    </row>
    <row r="126" customFormat="false" ht="15" hidden="false" customHeight="false" outlineLevel="0" collapsed="false">
      <c r="A126" s="15" t="n">
        <v>125</v>
      </c>
      <c r="B126" s="15" t="n">
        <f aca="false">INT((A126-1)/12)+1</f>
        <v>11</v>
      </c>
      <c r="C126" s="15" t="n">
        <f aca="false">MIN(Inputs!$C$4+B126-1,99)</f>
        <v>84</v>
      </c>
      <c r="D126" s="55" t="n">
        <f aca="false">Inputs!$C$32</f>
        <v>0.1</v>
      </c>
      <c r="E126" s="15" t="n">
        <f aca="false">R125</f>
        <v>0</v>
      </c>
      <c r="F126" s="56" t="n">
        <f aca="false">Q125</f>
        <v>110021.548572871</v>
      </c>
      <c r="G126" s="56" t="n">
        <f aca="false">IF(AND(MOD(A126-1,12)=0,B126&lt;=Inputs!$C$7,E126=0),Inputs!$C$6,0)</f>
        <v>0</v>
      </c>
      <c r="H126" s="56" t="n">
        <f aca="false">IF(B126=1,G126*Inputs!$C$9,0)</f>
        <v>0</v>
      </c>
      <c r="I126" s="56" t="n">
        <f aca="false">I125+G126</f>
        <v>120000</v>
      </c>
      <c r="J126" s="56" t="n">
        <f aca="false">(F126+G126+H126)*((1+D126)^(1/12)-1)</f>
        <v>877.327278525532</v>
      </c>
      <c r="K126" s="56" t="n">
        <f aca="false">(F126+G126+H126+J126)*(Inputs!$C$14+IF(B126&lt;=10,Inputs!$C$12,Inputs!$C$13))/12</f>
        <v>55.4494379256984</v>
      </c>
      <c r="L126" s="56" t="n">
        <f aca="false">IF(OR(E126=1,A126&lt;=Inputs!$C$15),0,MAX(Inputs!$C$8*I126-(F126+G126+H126+J126-K126),0))</f>
        <v>10356.5735865288</v>
      </c>
      <c r="M126" s="56" t="n">
        <f aca="false">L126*INDEX(Rates!$B$2:$C$101,C126+1,IF(Inputs!$C$5="Male",1,2))/1000/12*Inputs!$C$16</f>
        <v>70.6232013821379</v>
      </c>
      <c r="N126" s="56" t="n">
        <f aca="false">IF($V$1=1,MAX(F126+G126+H126+J126-K126-M126,0)*Inputs!$C$22/12,0)</f>
        <v>738.48535474726</v>
      </c>
      <c r="O126" s="56" t="n">
        <f aca="false">IF(AND(MOD(A126,12)=0,B126&gt;=Inputs!$C$18),MAX(F126+G126+H126+J126-K126-M126-N126,0)*Inputs!$C$17,0)</f>
        <v>0</v>
      </c>
      <c r="P126" s="56" t="n">
        <f aca="false">F126+G126+H126+J126-K126-M126-N126+O126</f>
        <v>110034.317857342</v>
      </c>
      <c r="Q126" s="56" t="n">
        <f aca="false">IF(OR(E126=1,P126&lt;=0),0,P126)</f>
        <v>110034.317857342</v>
      </c>
      <c r="R126" s="15" t="n">
        <f aca="false">IF(OR(E126=1,AND(P126&lt;=0,I126&gt;0)),1,0)</f>
        <v>0</v>
      </c>
      <c r="S126" s="15" t="n">
        <f aca="false">IF(L126&gt;0,1,0)</f>
        <v>1</v>
      </c>
    </row>
    <row r="127" customFormat="false" ht="15" hidden="false" customHeight="false" outlineLevel="0" collapsed="false">
      <c r="A127" s="15" t="n">
        <v>126</v>
      </c>
      <c r="B127" s="15" t="n">
        <f aca="false">INT((A127-1)/12)+1</f>
        <v>11</v>
      </c>
      <c r="C127" s="15" t="n">
        <f aca="false">MIN(Inputs!$C$4+B127-1,99)</f>
        <v>84</v>
      </c>
      <c r="D127" s="55" t="n">
        <f aca="false">Inputs!$C$32</f>
        <v>0.1</v>
      </c>
      <c r="E127" s="15" t="n">
        <f aca="false">R126</f>
        <v>0</v>
      </c>
      <c r="F127" s="56" t="n">
        <f aca="false">Q126</f>
        <v>110034.317857342</v>
      </c>
      <c r="G127" s="56" t="n">
        <f aca="false">IF(AND(MOD(A127-1,12)=0,B127&lt;=Inputs!$C$7,E127=0),Inputs!$C$6,0)</f>
        <v>0</v>
      </c>
      <c r="H127" s="56" t="n">
        <f aca="false">IF(B127=1,G127*Inputs!$C$9,0)</f>
        <v>0</v>
      </c>
      <c r="I127" s="56" t="n">
        <f aca="false">I126+G127</f>
        <v>120000</v>
      </c>
      <c r="J127" s="56" t="n">
        <f aca="false">(F127+G127+H127)*((1+D127)^(1/12)-1)</f>
        <v>877.429102593076</v>
      </c>
      <c r="K127" s="56" t="n">
        <f aca="false">(F127+G127+H127+J127)*(Inputs!$C$14+IF(B127&lt;=10,Inputs!$C$12,Inputs!$C$13))/12</f>
        <v>55.4558734799674</v>
      </c>
      <c r="L127" s="56" t="n">
        <f aca="false">IF(OR(E127=1,A127&lt;=Inputs!$C$15),0,MAX(Inputs!$C$8*I127-(F127+G127+H127+J127-K127),0))</f>
        <v>10343.7089135451</v>
      </c>
      <c r="M127" s="56" t="n">
        <f aca="false">L127*INDEX(Rates!$B$2:$C$101,C127+1,IF(Inputs!$C$5="Male",1,2))/1000/12*Inputs!$C$16</f>
        <v>70.5354750329499</v>
      </c>
      <c r="N127" s="56" t="n">
        <f aca="false">IF($V$1=1,MAX(F127+G127+H127+J127-K127-M127,0)*Inputs!$C$22/12,0)</f>
        <v>738.571704076146</v>
      </c>
      <c r="O127" s="56" t="n">
        <f aca="false">IF(AND(MOD(A127,12)=0,B127&gt;=Inputs!$C$18),MAX(F127+G127+H127+J127-K127-M127-N127,0)*Inputs!$C$17,0)</f>
        <v>0</v>
      </c>
      <c r="P127" s="56" t="n">
        <f aca="false">F127+G127+H127+J127-K127-M127-N127+O127</f>
        <v>110047.183907346</v>
      </c>
      <c r="Q127" s="56" t="n">
        <f aca="false">IF(OR(E127=1,P127&lt;=0),0,P127)</f>
        <v>110047.183907346</v>
      </c>
      <c r="R127" s="15" t="n">
        <f aca="false">IF(OR(E127=1,AND(P127&lt;=0,I127&gt;0)),1,0)</f>
        <v>0</v>
      </c>
      <c r="S127" s="15" t="n">
        <f aca="false">IF(L127&gt;0,1,0)</f>
        <v>1</v>
      </c>
    </row>
    <row r="128" customFormat="false" ht="15" hidden="false" customHeight="false" outlineLevel="0" collapsed="false">
      <c r="A128" s="15" t="n">
        <v>127</v>
      </c>
      <c r="B128" s="15" t="n">
        <f aca="false">INT((A128-1)/12)+1</f>
        <v>11</v>
      </c>
      <c r="C128" s="15" t="n">
        <f aca="false">MIN(Inputs!$C$4+B128-1,99)</f>
        <v>84</v>
      </c>
      <c r="D128" s="55" t="n">
        <f aca="false">Inputs!$C$32</f>
        <v>0.1</v>
      </c>
      <c r="E128" s="15" t="n">
        <f aca="false">R127</f>
        <v>0</v>
      </c>
      <c r="F128" s="56" t="n">
        <f aca="false">Q127</f>
        <v>110047.183907346</v>
      </c>
      <c r="G128" s="56" t="n">
        <f aca="false">IF(AND(MOD(A128-1,12)=0,B128&lt;=Inputs!$C$7,E128=0),Inputs!$C$6,0)</f>
        <v>0</v>
      </c>
      <c r="H128" s="56" t="n">
        <f aca="false">IF(B128=1,G128*Inputs!$C$9,0)</f>
        <v>0</v>
      </c>
      <c r="I128" s="56" t="n">
        <f aca="false">I127+G128</f>
        <v>120000</v>
      </c>
      <c r="J128" s="56" t="n">
        <f aca="false">(F128+G128+H128)*((1+D128)^(1/12)-1)</f>
        <v>877.531698282574</v>
      </c>
      <c r="K128" s="56" t="n">
        <f aca="false">(F128+G128+H128+J128)*(Inputs!$C$14+IF(B128&lt;=10,Inputs!$C$12,Inputs!$C$13))/12</f>
        <v>55.4623578028142</v>
      </c>
      <c r="L128" s="56" t="n">
        <f aca="false">IF(OR(E128=1,A128&lt;=Inputs!$C$15),0,MAX(Inputs!$C$8*I128-(F128+G128+H128+J128-K128),0))</f>
        <v>10330.7467521745</v>
      </c>
      <c r="M128" s="56" t="n">
        <f aca="false">L128*INDEX(Rates!$B$2:$C$101,C128+1,IF(Inputs!$C$5="Male",1,2))/1000/12*Inputs!$C$16</f>
        <v>70.4470838942032</v>
      </c>
      <c r="N128" s="56" t="n">
        <f aca="false">IF($V$1=1,MAX(F128+G128+H128+J128-K128-M128,0)*Inputs!$C$22/12,0)</f>
        <v>738.658707759542</v>
      </c>
      <c r="O128" s="56" t="n">
        <f aca="false">IF(AND(MOD(A128,12)=0,B128&gt;=Inputs!$C$18),MAX(F128+G128+H128+J128-K128-M128-N128,0)*Inputs!$C$17,0)</f>
        <v>0</v>
      </c>
      <c r="P128" s="56" t="n">
        <f aca="false">F128+G128+H128+J128-K128-M128-N128+O128</f>
        <v>110060.147456172</v>
      </c>
      <c r="Q128" s="56" t="n">
        <f aca="false">IF(OR(E128=1,P128&lt;=0),0,P128)</f>
        <v>110060.147456172</v>
      </c>
      <c r="R128" s="15" t="n">
        <f aca="false">IF(OR(E128=1,AND(P128&lt;=0,I128&gt;0)),1,0)</f>
        <v>0</v>
      </c>
      <c r="S128" s="15" t="n">
        <f aca="false">IF(L128&gt;0,1,0)</f>
        <v>1</v>
      </c>
    </row>
    <row r="129" customFormat="false" ht="15" hidden="false" customHeight="false" outlineLevel="0" collapsed="false">
      <c r="A129" s="15" t="n">
        <v>128</v>
      </c>
      <c r="B129" s="15" t="n">
        <f aca="false">INT((A129-1)/12)+1</f>
        <v>11</v>
      </c>
      <c r="C129" s="15" t="n">
        <f aca="false">MIN(Inputs!$C$4+B129-1,99)</f>
        <v>84</v>
      </c>
      <c r="D129" s="55" t="n">
        <f aca="false">Inputs!$C$32</f>
        <v>0.1</v>
      </c>
      <c r="E129" s="15" t="n">
        <f aca="false">R128</f>
        <v>0</v>
      </c>
      <c r="F129" s="56" t="n">
        <f aca="false">Q128</f>
        <v>110060.147456172</v>
      </c>
      <c r="G129" s="56" t="n">
        <f aca="false">IF(AND(MOD(A129-1,12)=0,B129&lt;=Inputs!$C$7,E129=0),Inputs!$C$6,0)</f>
        <v>0</v>
      </c>
      <c r="H129" s="56" t="n">
        <f aca="false">IF(B129=1,G129*Inputs!$C$9,0)</f>
        <v>0</v>
      </c>
      <c r="I129" s="56" t="n">
        <f aca="false">I128+G129</f>
        <v>120000</v>
      </c>
      <c r="J129" s="56" t="n">
        <f aca="false">(F129+G129+H129)*((1+D129)^(1/12)-1)</f>
        <v>877.635071441369</v>
      </c>
      <c r="K129" s="56" t="n">
        <f aca="false">(F129+G129+H129+J129)*(Inputs!$C$14+IF(B129&lt;=10,Inputs!$C$12,Inputs!$C$13))/12</f>
        <v>55.4688912638066</v>
      </c>
      <c r="L129" s="56" t="n">
        <f aca="false">IF(OR(E129=1,A129&lt;=Inputs!$C$15),0,MAX(Inputs!$C$8*I129-(F129+G129+H129+J129-K129),0))</f>
        <v>10317.6863636507</v>
      </c>
      <c r="M129" s="56" t="n">
        <f aca="false">L129*INDEX(Rates!$B$2:$C$101,C129+1,IF(Inputs!$C$5="Male",1,2))/1000/12*Inputs!$C$16</f>
        <v>70.3580229281279</v>
      </c>
      <c r="N129" s="56" t="n">
        <f aca="false">IF($V$1=1,MAX(F129+G129+H129+J129-K129-M129,0)*Inputs!$C$22/12,0)</f>
        <v>738.746370756141</v>
      </c>
      <c r="O129" s="56" t="n">
        <f aca="false">IF(AND(MOD(A129,12)=0,B129&gt;=Inputs!$C$18),MAX(F129+G129+H129+J129-K129-M129-N129,0)*Inputs!$C$17,0)</f>
        <v>0</v>
      </c>
      <c r="P129" s="56" t="n">
        <f aca="false">F129+G129+H129+J129-K129-M129-N129+O129</f>
        <v>110073.209242665</v>
      </c>
      <c r="Q129" s="56" t="n">
        <f aca="false">IF(OR(E129=1,P129&lt;=0),0,P129)</f>
        <v>110073.209242665</v>
      </c>
      <c r="R129" s="15" t="n">
        <f aca="false">IF(OR(E129=1,AND(P129&lt;=0,I129&gt;0)),1,0)</f>
        <v>0</v>
      </c>
      <c r="S129" s="15" t="n">
        <f aca="false">IF(L129&gt;0,1,0)</f>
        <v>1</v>
      </c>
    </row>
    <row r="130" customFormat="false" ht="15" hidden="false" customHeight="false" outlineLevel="0" collapsed="false">
      <c r="A130" s="15" t="n">
        <v>129</v>
      </c>
      <c r="B130" s="15" t="n">
        <f aca="false">INT((A130-1)/12)+1</f>
        <v>11</v>
      </c>
      <c r="C130" s="15" t="n">
        <f aca="false">MIN(Inputs!$C$4+B130-1,99)</f>
        <v>84</v>
      </c>
      <c r="D130" s="55" t="n">
        <f aca="false">Inputs!$C$32</f>
        <v>0.1</v>
      </c>
      <c r="E130" s="15" t="n">
        <f aca="false">R129</f>
        <v>0</v>
      </c>
      <c r="F130" s="56" t="n">
        <f aca="false">Q129</f>
        <v>110073.209242665</v>
      </c>
      <c r="G130" s="56" t="n">
        <f aca="false">IF(AND(MOD(A130-1,12)=0,B130&lt;=Inputs!$C$7,E130=0),Inputs!$C$6,0)</f>
        <v>0</v>
      </c>
      <c r="H130" s="56" t="n">
        <f aca="false">IF(B130=1,G130*Inputs!$C$9,0)</f>
        <v>0</v>
      </c>
      <c r="I130" s="56" t="n">
        <f aca="false">I129+G130</f>
        <v>120000</v>
      </c>
      <c r="J130" s="56" t="n">
        <f aca="false">(F130+G130+H130)*((1+D130)^(1/12)-1)</f>
        <v>877.739227961119</v>
      </c>
      <c r="K130" s="56" t="n">
        <f aca="false">(F130+G130+H130+J130)*(Inputs!$C$14+IF(B130&lt;=10,Inputs!$C$12,Inputs!$C$13))/12</f>
        <v>55.4754742353131</v>
      </c>
      <c r="L130" s="56" t="n">
        <f aca="false">IF(OR(E130=1,A130&lt;=Inputs!$C$15),0,MAX(Inputs!$C$8*I130-(F130+G130+H130+J130-K130),0))</f>
        <v>10304.5270036091</v>
      </c>
      <c r="M130" s="56" t="n">
        <f aca="false">L130*INDEX(Rates!$B$2:$C$101,C130+1,IF(Inputs!$C$5="Male",1,2))/1000/12*Inputs!$C$16</f>
        <v>70.2682870587779</v>
      </c>
      <c r="N130" s="56" t="n">
        <f aca="false">IF($V$1=1,MAX(F130+G130+H130+J130-K130-M130,0)*Inputs!$C$22/12,0)</f>
        <v>738.834698062214</v>
      </c>
      <c r="O130" s="56" t="n">
        <f aca="false">IF(AND(MOD(A130,12)=0,B130&gt;=Inputs!$C$18),MAX(F130+G130+H130+J130-K130-M130-N130,0)*Inputs!$C$17,0)</f>
        <v>0</v>
      </c>
      <c r="P130" s="56" t="n">
        <f aca="false">F130+G130+H130+J130-K130-M130-N130+O130</f>
        <v>110086.37001127</v>
      </c>
      <c r="Q130" s="56" t="n">
        <f aca="false">IF(OR(E130=1,P130&lt;=0),0,P130)</f>
        <v>110086.37001127</v>
      </c>
      <c r="R130" s="15" t="n">
        <f aca="false">IF(OR(E130=1,AND(P130&lt;=0,I130&gt;0)),1,0)</f>
        <v>0</v>
      </c>
      <c r="S130" s="15" t="n">
        <f aca="false">IF(L130&gt;0,1,0)</f>
        <v>1</v>
      </c>
    </row>
    <row r="131" customFormat="false" ht="15" hidden="false" customHeight="false" outlineLevel="0" collapsed="false">
      <c r="A131" s="15" t="n">
        <v>130</v>
      </c>
      <c r="B131" s="15" t="n">
        <f aca="false">INT((A131-1)/12)+1</f>
        <v>11</v>
      </c>
      <c r="C131" s="15" t="n">
        <f aca="false">MIN(Inputs!$C$4+B131-1,99)</f>
        <v>84</v>
      </c>
      <c r="D131" s="55" t="n">
        <f aca="false">Inputs!$C$32</f>
        <v>0.1</v>
      </c>
      <c r="E131" s="15" t="n">
        <f aca="false">R130</f>
        <v>0</v>
      </c>
      <c r="F131" s="56" t="n">
        <f aca="false">Q130</f>
        <v>110086.37001127</v>
      </c>
      <c r="G131" s="56" t="n">
        <f aca="false">IF(AND(MOD(A131-1,12)=0,B131&lt;=Inputs!$C$7,E131=0),Inputs!$C$6,0)</f>
        <v>0</v>
      </c>
      <c r="H131" s="56" t="n">
        <f aca="false">IF(B131=1,G131*Inputs!$C$9,0)</f>
        <v>0</v>
      </c>
      <c r="I131" s="56" t="n">
        <f aca="false">I130+G131</f>
        <v>120000</v>
      </c>
      <c r="J131" s="56" t="n">
        <f aca="false">(F131+G131+H131)*((1+D131)^(1/12)-1)</f>
        <v>877.844173778126</v>
      </c>
      <c r="K131" s="56" t="n">
        <f aca="false">(F131+G131+H131+J131)*(Inputs!$C$14+IF(B131&lt;=10,Inputs!$C$12,Inputs!$C$13))/12</f>
        <v>55.482107092524</v>
      </c>
      <c r="L131" s="56" t="n">
        <f aca="false">IF(OR(E131=1,A131&lt;=Inputs!$C$15),0,MAX(Inputs!$C$8*I131-(F131+G131+H131+J131-K131),0))</f>
        <v>10291.2679220445</v>
      </c>
      <c r="M131" s="56" t="n">
        <f aca="false">L131*INDEX(Rates!$B$2:$C$101,C131+1,IF(Inputs!$C$5="Male",1,2))/1000/12*Inputs!$C$16</f>
        <v>70.1778711717419</v>
      </c>
      <c r="N131" s="56" t="n">
        <f aca="false">IF($V$1=1,MAX(F131+G131+H131+J131-K131-M131,0)*Inputs!$C$22/12,0)</f>
        <v>738.923694711892</v>
      </c>
      <c r="O131" s="56" t="n">
        <f aca="false">IF(AND(MOD(A131,12)=0,B131&gt;=Inputs!$C$18),MAX(F131+G131+H131+J131-K131-M131-N131,0)*Inputs!$C$17,0)</f>
        <v>0</v>
      </c>
      <c r="P131" s="56" t="n">
        <f aca="false">F131+G131+H131+J131-K131-M131-N131+O131</f>
        <v>110099.630512072</v>
      </c>
      <c r="Q131" s="56" t="n">
        <f aca="false">IF(OR(E131=1,P131&lt;=0),0,P131)</f>
        <v>110099.630512072</v>
      </c>
      <c r="R131" s="15" t="n">
        <f aca="false">IF(OR(E131=1,AND(P131&lt;=0,I131&gt;0)),1,0)</f>
        <v>0</v>
      </c>
      <c r="S131" s="15" t="n">
        <f aca="false">IF(L131&gt;0,1,0)</f>
        <v>1</v>
      </c>
    </row>
    <row r="132" customFormat="false" ht="15" hidden="false" customHeight="false" outlineLevel="0" collapsed="false">
      <c r="A132" s="15" t="n">
        <v>131</v>
      </c>
      <c r="B132" s="15" t="n">
        <f aca="false">INT((A132-1)/12)+1</f>
        <v>11</v>
      </c>
      <c r="C132" s="15" t="n">
        <f aca="false">MIN(Inputs!$C$4+B132-1,99)</f>
        <v>84</v>
      </c>
      <c r="D132" s="55" t="n">
        <f aca="false">Inputs!$C$32</f>
        <v>0.1</v>
      </c>
      <c r="E132" s="15" t="n">
        <f aca="false">R131</f>
        <v>0</v>
      </c>
      <c r="F132" s="56" t="n">
        <f aca="false">Q131</f>
        <v>110099.630512072</v>
      </c>
      <c r="G132" s="56" t="n">
        <f aca="false">IF(AND(MOD(A132-1,12)=0,B132&lt;=Inputs!$C$7,E132=0),Inputs!$C$6,0)</f>
        <v>0</v>
      </c>
      <c r="H132" s="56" t="n">
        <f aca="false">IF(B132=1,G132*Inputs!$C$9,0)</f>
        <v>0</v>
      </c>
      <c r="I132" s="56" t="n">
        <f aca="false">I131+G132</f>
        <v>120000</v>
      </c>
      <c r="J132" s="56" t="n">
        <f aca="false">(F132+G132+H132)*((1+D132)^(1/12)-1)</f>
        <v>877.949914873679</v>
      </c>
      <c r="K132" s="56" t="n">
        <f aca="false">(F132+G132+H132+J132)*(Inputs!$C$14+IF(B132&lt;=10,Inputs!$C$12,Inputs!$C$13))/12</f>
        <v>55.4887902134728</v>
      </c>
      <c r="L132" s="56" t="n">
        <f aca="false">IF(OR(E132=1,A132&lt;=Inputs!$C$15),0,MAX(Inputs!$C$8*I132-(F132+G132+H132+J132-K132),0))</f>
        <v>10277.908363268</v>
      </c>
      <c r="M132" s="56" t="n">
        <f aca="false">L132*INDEX(Rates!$B$2:$C$101,C132+1,IF(Inputs!$C$5="Male",1,2))/1000/12*Inputs!$C$16</f>
        <v>70.0867701138514</v>
      </c>
      <c r="N132" s="56" t="n">
        <f aca="false">IF($V$1=1,MAX(F132+G132+H132+J132-K132-M132,0)*Inputs!$C$22/12,0)</f>
        <v>739.013365777455</v>
      </c>
      <c r="O132" s="56" t="n">
        <f aca="false">IF(AND(MOD(A132,12)=0,B132&gt;=Inputs!$C$18),MAX(F132+G132+H132+J132-K132-M132-N132,0)*Inputs!$C$17,0)</f>
        <v>0</v>
      </c>
      <c r="P132" s="56" t="n">
        <f aca="false">F132+G132+H132+J132-K132-M132-N132+O132</f>
        <v>110112.991500841</v>
      </c>
      <c r="Q132" s="56" t="n">
        <f aca="false">IF(OR(E132=1,P132&lt;=0),0,P132)</f>
        <v>110112.991500841</v>
      </c>
      <c r="R132" s="15" t="n">
        <f aca="false">IF(OR(E132=1,AND(P132&lt;=0,I132&gt;0)),1,0)</f>
        <v>0</v>
      </c>
      <c r="S132" s="15" t="n">
        <f aca="false">IF(L132&gt;0,1,0)</f>
        <v>1</v>
      </c>
    </row>
    <row r="133" customFormat="false" ht="15" hidden="false" customHeight="false" outlineLevel="0" collapsed="false">
      <c r="A133" s="15" t="n">
        <v>132</v>
      </c>
      <c r="B133" s="15" t="n">
        <f aca="false">INT((A133-1)/12)+1</f>
        <v>11</v>
      </c>
      <c r="C133" s="15" t="n">
        <f aca="false">MIN(Inputs!$C$4+B133-1,99)</f>
        <v>84</v>
      </c>
      <c r="D133" s="55" t="n">
        <f aca="false">Inputs!$C$32</f>
        <v>0.1</v>
      </c>
      <c r="E133" s="15" t="n">
        <f aca="false">R132</f>
        <v>0</v>
      </c>
      <c r="F133" s="56" t="n">
        <f aca="false">Q132</f>
        <v>110112.991500841</v>
      </c>
      <c r="G133" s="56" t="n">
        <f aca="false">IF(AND(MOD(A133-1,12)=0,B133&lt;=Inputs!$C$7,E133=0),Inputs!$C$6,0)</f>
        <v>0</v>
      </c>
      <c r="H133" s="56" t="n">
        <f aca="false">IF(B133=1,G133*Inputs!$C$9,0)</f>
        <v>0</v>
      </c>
      <c r="I133" s="56" t="n">
        <f aca="false">I132+G133</f>
        <v>120000</v>
      </c>
      <c r="J133" s="56" t="n">
        <f aca="false">(F133+G133+H133)*((1+D133)^(1/12)-1)</f>
        <v>878.056457274391</v>
      </c>
      <c r="K133" s="56" t="n">
        <f aca="false">(F133+G133+H133+J133)*(Inputs!$C$14+IF(B133&lt;=10,Inputs!$C$12,Inputs!$C$13))/12</f>
        <v>55.4955239790576</v>
      </c>
      <c r="L133" s="56" t="n">
        <f aca="false">IF(OR(E133=1,A133&lt;=Inputs!$C$15),0,MAX(Inputs!$C$8*I133-(F133+G133+H133+J133-K133),0))</f>
        <v>10264.4475658639</v>
      </c>
      <c r="M133" s="56" t="n">
        <f aca="false">L133*INDEX(Rates!$B$2:$C$101,C133+1,IF(Inputs!$C$5="Male",1,2))/1000/12*Inputs!$C$16</f>
        <v>69.9949786928871</v>
      </c>
      <c r="N133" s="56" t="n">
        <f aca="false">IF($V$1=1,MAX(F133+G133+H133+J133-K133-M133,0)*Inputs!$C$22/12,0)</f>
        <v>739.103716369621</v>
      </c>
      <c r="O133" s="56" t="n">
        <f aca="false">IF(AND(MOD(A133,12)=0,B133&gt;=Inputs!$C$18),MAX(F133+G133+H133+J133-K133-M133-N133,0)*Inputs!$C$17,0)</f>
        <v>550.632268695368</v>
      </c>
      <c r="P133" s="56" t="n">
        <f aca="false">F133+G133+H133+J133-K133-M133-N133+O133</f>
        <v>110677.086007769</v>
      </c>
      <c r="Q133" s="56" t="n">
        <f aca="false">IF(OR(E133=1,P133&lt;=0),0,P133)</f>
        <v>110677.086007769</v>
      </c>
      <c r="R133" s="15" t="n">
        <f aca="false">IF(OR(E133=1,AND(P133&lt;=0,I133&gt;0)),1,0)</f>
        <v>0</v>
      </c>
      <c r="S133" s="15" t="n">
        <f aca="false">IF(L133&gt;0,1,0)</f>
        <v>1</v>
      </c>
    </row>
    <row r="134" customFormat="false" ht="15" hidden="false" customHeight="false" outlineLevel="0" collapsed="false">
      <c r="A134" s="15" t="n">
        <v>133</v>
      </c>
      <c r="B134" s="15" t="n">
        <f aca="false">INT((A134-1)/12)+1</f>
        <v>12</v>
      </c>
      <c r="C134" s="15" t="n">
        <f aca="false">MIN(Inputs!$C$4+B134-1,99)</f>
        <v>85</v>
      </c>
      <c r="D134" s="55" t="n">
        <f aca="false">Inputs!$C$32</f>
        <v>0.1</v>
      </c>
      <c r="E134" s="15" t="n">
        <f aca="false">R133</f>
        <v>0</v>
      </c>
      <c r="F134" s="56" t="n">
        <f aca="false">Q133</f>
        <v>110677.086007769</v>
      </c>
      <c r="G134" s="56" t="n">
        <f aca="false">IF(AND(MOD(A134-1,12)=0,B134&lt;=Inputs!$C$7,E134=0),Inputs!$C$6,0)</f>
        <v>0</v>
      </c>
      <c r="H134" s="56" t="n">
        <f aca="false">IF(B134=1,G134*Inputs!$C$9,0)</f>
        <v>0</v>
      </c>
      <c r="I134" s="56" t="n">
        <f aca="false">I133+G134</f>
        <v>120000</v>
      </c>
      <c r="J134" s="56" t="n">
        <f aca="false">(F134+G134+H134)*((1+D134)^(1/12)-1)</f>
        <v>882.554626087809</v>
      </c>
      <c r="K134" s="56" t="n">
        <f aca="false">(F134+G134+H134+J134)*(Inputs!$C$14+IF(B134&lt;=10,Inputs!$C$12,Inputs!$C$13))/12</f>
        <v>55.7798203169284</v>
      </c>
      <c r="L134" s="56" t="n">
        <f aca="false">IF(OR(E134=1,A134&lt;=Inputs!$C$15),0,MAX(Inputs!$C$8*I134-(F134+G134+H134+J134-K134),0))</f>
        <v>9696.13918646019</v>
      </c>
      <c r="M134" s="56" t="n">
        <f aca="false">L134*INDEX(Rates!$B$2:$C$101,C134+1,IF(Inputs!$C$5="Male",1,2))/1000/12*Inputs!$C$16</f>
        <v>72.3978392589028</v>
      </c>
      <c r="N134" s="56" t="n">
        <f aca="false">IF($V$1=1,MAX(F134+G134+H134+J134-K134-M134,0)*Inputs!$C$22/12,0)</f>
        <v>742.876419828539</v>
      </c>
      <c r="O134" s="56" t="n">
        <f aca="false">IF(AND(MOD(A134,12)=0,B134&gt;=Inputs!$C$18),MAX(F134+G134+H134+J134-K134-M134-N134,0)*Inputs!$C$17,0)</f>
        <v>0</v>
      </c>
      <c r="P134" s="56" t="n">
        <f aca="false">F134+G134+H134+J134-K134-M134-N134+O134</f>
        <v>110688.586554452</v>
      </c>
      <c r="Q134" s="56" t="n">
        <f aca="false">IF(OR(E134=1,P134&lt;=0),0,P134)</f>
        <v>110688.586554452</v>
      </c>
      <c r="R134" s="15" t="n">
        <f aca="false">IF(OR(E134=1,AND(P134&lt;=0,I134&gt;0)),1,0)</f>
        <v>0</v>
      </c>
      <c r="S134" s="15" t="n">
        <f aca="false">IF(L134&gt;0,1,0)</f>
        <v>1</v>
      </c>
    </row>
    <row r="135" customFormat="false" ht="15" hidden="false" customHeight="false" outlineLevel="0" collapsed="false">
      <c r="A135" s="15" t="n">
        <v>134</v>
      </c>
      <c r="B135" s="15" t="n">
        <f aca="false">INT((A135-1)/12)+1</f>
        <v>12</v>
      </c>
      <c r="C135" s="15" t="n">
        <f aca="false">MIN(Inputs!$C$4+B135-1,99)</f>
        <v>85</v>
      </c>
      <c r="D135" s="55" t="n">
        <f aca="false">Inputs!$C$32</f>
        <v>0.1</v>
      </c>
      <c r="E135" s="15" t="n">
        <f aca="false">R134</f>
        <v>0</v>
      </c>
      <c r="F135" s="56" t="n">
        <f aca="false">Q134</f>
        <v>110688.586554452</v>
      </c>
      <c r="G135" s="56" t="n">
        <f aca="false">IF(AND(MOD(A135-1,12)=0,B135&lt;=Inputs!$C$7,E135=0),Inputs!$C$6,0)</f>
        <v>0</v>
      </c>
      <c r="H135" s="56" t="n">
        <f aca="false">IF(B135=1,G135*Inputs!$C$9,0)</f>
        <v>0</v>
      </c>
      <c r="I135" s="56" t="n">
        <f aca="false">I134+G135</f>
        <v>120000</v>
      </c>
      <c r="J135" s="56" t="n">
        <f aca="false">(F135+G135+H135)*((1+D135)^(1/12)-1)</f>
        <v>882.646333062072</v>
      </c>
      <c r="K135" s="56" t="n">
        <f aca="false">(F135+G135+H135+J135)*(Inputs!$C$14+IF(B135&lt;=10,Inputs!$C$12,Inputs!$C$13))/12</f>
        <v>55.7856164437572</v>
      </c>
      <c r="L135" s="56" t="n">
        <f aca="false">IF(OR(E135=1,A135&lt;=Inputs!$C$15),0,MAX(Inputs!$C$8*I135-(F135+G135+H135+J135-K135),0))</f>
        <v>9684.55272892931</v>
      </c>
      <c r="M135" s="56" t="n">
        <f aca="false">L135*INDEX(Rates!$B$2:$C$101,C135+1,IF(Inputs!$C$5="Male",1,2))/1000/12*Inputs!$C$16</f>
        <v>72.3113270426722</v>
      </c>
      <c r="N135" s="56" t="n">
        <f aca="false">IF($V$1=1,MAX(F135+G135+H135+J135-K135-M135,0)*Inputs!$C$22/12,0)</f>
        <v>742.954239626854</v>
      </c>
      <c r="O135" s="56" t="n">
        <f aca="false">IF(AND(MOD(A135,12)=0,B135&gt;=Inputs!$C$18),MAX(F135+G135+H135+J135-K135-M135-N135,0)*Inputs!$C$17,0)</f>
        <v>0</v>
      </c>
      <c r="P135" s="56" t="n">
        <f aca="false">F135+G135+H135+J135-K135-M135-N135+O135</f>
        <v>110700.181704401</v>
      </c>
      <c r="Q135" s="56" t="n">
        <f aca="false">IF(OR(E135=1,P135&lt;=0),0,P135)</f>
        <v>110700.181704401</v>
      </c>
      <c r="R135" s="15" t="n">
        <f aca="false">IF(OR(E135=1,AND(P135&lt;=0,I135&gt;0)),1,0)</f>
        <v>0</v>
      </c>
      <c r="S135" s="15" t="n">
        <f aca="false">IF(L135&gt;0,1,0)</f>
        <v>1</v>
      </c>
    </row>
    <row r="136" customFormat="false" ht="15" hidden="false" customHeight="false" outlineLevel="0" collapsed="false">
      <c r="A136" s="15" t="n">
        <v>135</v>
      </c>
      <c r="B136" s="15" t="n">
        <f aca="false">INT((A136-1)/12)+1</f>
        <v>12</v>
      </c>
      <c r="C136" s="15" t="n">
        <f aca="false">MIN(Inputs!$C$4+B136-1,99)</f>
        <v>85</v>
      </c>
      <c r="D136" s="55" t="n">
        <f aca="false">Inputs!$C$32</f>
        <v>0.1</v>
      </c>
      <c r="E136" s="15" t="n">
        <f aca="false">R135</f>
        <v>0</v>
      </c>
      <c r="F136" s="56" t="n">
        <f aca="false">Q135</f>
        <v>110700.181704401</v>
      </c>
      <c r="G136" s="56" t="n">
        <f aca="false">IF(AND(MOD(A136-1,12)=0,B136&lt;=Inputs!$C$7,E136=0),Inputs!$C$6,0)</f>
        <v>0</v>
      </c>
      <c r="H136" s="56" t="n">
        <f aca="false">IF(B136=1,G136*Inputs!$C$9,0)</f>
        <v>0</v>
      </c>
      <c r="I136" s="56" t="n">
        <f aca="false">I135+G136</f>
        <v>120000</v>
      </c>
      <c r="J136" s="56" t="n">
        <f aca="false">(F136+G136+H136)*((1+D136)^(1/12)-1)</f>
        <v>882.738794416058</v>
      </c>
      <c r="K136" s="56" t="n">
        <f aca="false">(F136+G136+H136+J136)*(Inputs!$C$14+IF(B136&lt;=10,Inputs!$C$12,Inputs!$C$13))/12</f>
        <v>55.7914602494086</v>
      </c>
      <c r="L136" s="56" t="n">
        <f aca="false">IF(OR(E136=1,A136&lt;=Inputs!$C$15),0,MAX(Inputs!$C$8*I136-(F136+G136+H136+J136-K136),0))</f>
        <v>9672.87096143219</v>
      </c>
      <c r="M136" s="56" t="n">
        <f aca="false">L136*INDEX(Rates!$B$2:$C$101,C136+1,IF(Inputs!$C$5="Male",1,2))/1000/12*Inputs!$C$16</f>
        <v>72.2241031786936</v>
      </c>
      <c r="N136" s="56" t="n">
        <f aca="false">IF($V$1=1,MAX(F136+G136+H136+J136-K136-M136,0)*Inputs!$C$22/12,0)</f>
        <v>743.032699569261</v>
      </c>
      <c r="O136" s="56" t="n">
        <f aca="false">IF(AND(MOD(A136,12)=0,B136&gt;=Inputs!$C$18),MAX(F136+G136+H136+J136-K136-M136-N136,0)*Inputs!$C$17,0)</f>
        <v>0</v>
      </c>
      <c r="P136" s="56" t="n">
        <f aca="false">F136+G136+H136+J136-K136-M136-N136+O136</f>
        <v>110711.87223582</v>
      </c>
      <c r="Q136" s="56" t="n">
        <f aca="false">IF(OR(E136=1,P136&lt;=0),0,P136)</f>
        <v>110711.87223582</v>
      </c>
      <c r="R136" s="15" t="n">
        <f aca="false">IF(OR(E136=1,AND(P136&lt;=0,I136&gt;0)),1,0)</f>
        <v>0</v>
      </c>
      <c r="S136" s="15" t="n">
        <f aca="false">IF(L136&gt;0,1,0)</f>
        <v>1</v>
      </c>
    </row>
    <row r="137" customFormat="false" ht="15" hidden="false" customHeight="false" outlineLevel="0" collapsed="false">
      <c r="A137" s="15" t="n">
        <v>136</v>
      </c>
      <c r="B137" s="15" t="n">
        <f aca="false">INT((A137-1)/12)+1</f>
        <v>12</v>
      </c>
      <c r="C137" s="15" t="n">
        <f aca="false">MIN(Inputs!$C$4+B137-1,99)</f>
        <v>85</v>
      </c>
      <c r="D137" s="55" t="n">
        <f aca="false">Inputs!$C$32</f>
        <v>0.1</v>
      </c>
      <c r="E137" s="15" t="n">
        <f aca="false">R136</f>
        <v>0</v>
      </c>
      <c r="F137" s="56" t="n">
        <f aca="false">Q136</f>
        <v>110711.87223582</v>
      </c>
      <c r="G137" s="56" t="n">
        <f aca="false">IF(AND(MOD(A137-1,12)=0,B137&lt;=Inputs!$C$7,E137=0),Inputs!$C$6,0)</f>
        <v>0</v>
      </c>
      <c r="H137" s="56" t="n">
        <f aca="false">IF(B137=1,G137*Inputs!$C$9,0)</f>
        <v>0</v>
      </c>
      <c r="I137" s="56" t="n">
        <f aca="false">I136+G137</f>
        <v>120000</v>
      </c>
      <c r="J137" s="56" t="n">
        <f aca="false">(F137+G137+H137)*((1+D137)^(1/12)-1)</f>
        <v>882.832016355279</v>
      </c>
      <c r="K137" s="56" t="n">
        <f aca="false">(F137+G137+H137+J137)*(Inputs!$C$14+IF(B137&lt;=10,Inputs!$C$12,Inputs!$C$13))/12</f>
        <v>55.7973521260876</v>
      </c>
      <c r="L137" s="56" t="n">
        <f aca="false">IF(OR(E137=1,A137&lt;=Inputs!$C$15),0,MAX(Inputs!$C$8*I137-(F137+G137+H137+J137-K137),0))</f>
        <v>9661.09309995094</v>
      </c>
      <c r="M137" s="56" t="n">
        <f aca="false">L137*INDEX(Rates!$B$2:$C$101,C137+1,IF(Inputs!$C$5="Male",1,2))/1000/12*Inputs!$C$16</f>
        <v>72.1361618129671</v>
      </c>
      <c r="N137" s="56" t="n">
        <f aca="false">IF($V$1=1,MAX(F137+G137+H137+J137-K137-M137,0)*Inputs!$C$22/12,0)</f>
        <v>743.111804921574</v>
      </c>
      <c r="O137" s="56" t="n">
        <f aca="false">IF(AND(MOD(A137,12)=0,B137&gt;=Inputs!$C$18),MAX(F137+G137+H137+J137-K137-M137-N137,0)*Inputs!$C$17,0)</f>
        <v>0</v>
      </c>
      <c r="P137" s="56" t="n">
        <f aca="false">F137+G137+H137+J137-K137-M137-N137+O137</f>
        <v>110723.658933315</v>
      </c>
      <c r="Q137" s="56" t="n">
        <f aca="false">IF(OR(E137=1,P137&lt;=0),0,P137)</f>
        <v>110723.658933315</v>
      </c>
      <c r="R137" s="15" t="n">
        <f aca="false">IF(OR(E137=1,AND(P137&lt;=0,I137&gt;0)),1,0)</f>
        <v>0</v>
      </c>
      <c r="S137" s="15" t="n">
        <f aca="false">IF(L137&gt;0,1,0)</f>
        <v>1</v>
      </c>
    </row>
    <row r="138" customFormat="false" ht="15" hidden="false" customHeight="false" outlineLevel="0" collapsed="false">
      <c r="A138" s="15" t="n">
        <v>137</v>
      </c>
      <c r="B138" s="15" t="n">
        <f aca="false">INT((A138-1)/12)+1</f>
        <v>12</v>
      </c>
      <c r="C138" s="15" t="n">
        <f aca="false">MIN(Inputs!$C$4+B138-1,99)</f>
        <v>85</v>
      </c>
      <c r="D138" s="55" t="n">
        <f aca="false">Inputs!$C$32</f>
        <v>0.1</v>
      </c>
      <c r="E138" s="15" t="n">
        <f aca="false">R137</f>
        <v>0</v>
      </c>
      <c r="F138" s="56" t="n">
        <f aca="false">Q137</f>
        <v>110723.658933315</v>
      </c>
      <c r="G138" s="56" t="n">
        <f aca="false">IF(AND(MOD(A138-1,12)=0,B138&lt;=Inputs!$C$7,E138=0),Inputs!$C$6,0)</f>
        <v>0</v>
      </c>
      <c r="H138" s="56" t="n">
        <f aca="false">IF(B138=1,G138*Inputs!$C$9,0)</f>
        <v>0</v>
      </c>
      <c r="I138" s="56" t="n">
        <f aca="false">I137+G138</f>
        <v>120000</v>
      </c>
      <c r="J138" s="56" t="n">
        <f aca="false">(F138+G138+H138)*((1+D138)^(1/12)-1)</f>
        <v>882.926005136295</v>
      </c>
      <c r="K138" s="56" t="n">
        <f aca="false">(F138+G138+H138+J138)*(Inputs!$C$14+IF(B138&lt;=10,Inputs!$C$12,Inputs!$C$13))/12</f>
        <v>55.8032924692254</v>
      </c>
      <c r="L138" s="56" t="n">
        <f aca="false">IF(OR(E138=1,A138&lt;=Inputs!$C$15),0,MAX(Inputs!$C$8*I138-(F138+G138+H138+J138-K138),0))</f>
        <v>9649.21835401842</v>
      </c>
      <c r="M138" s="56" t="n">
        <f aca="false">L138*INDEX(Rates!$B$2:$C$101,C138+1,IF(Inputs!$C$5="Male",1,2))/1000/12*Inputs!$C$16</f>
        <v>72.0474970433375</v>
      </c>
      <c r="N138" s="56" t="n">
        <f aca="false">IF($V$1=1,MAX(F138+G138+H138+J138-K138-M138,0)*Inputs!$C$22/12,0)</f>
        <v>743.191560992922</v>
      </c>
      <c r="O138" s="56" t="n">
        <f aca="false">IF(AND(MOD(A138,12)=0,B138&gt;=Inputs!$C$18),MAX(F138+G138+H138+J138-K138-M138-N138,0)*Inputs!$C$17,0)</f>
        <v>0</v>
      </c>
      <c r="P138" s="56" t="n">
        <f aca="false">F138+G138+H138+J138-K138-M138-N138+O138</f>
        <v>110735.542587945</v>
      </c>
      <c r="Q138" s="56" t="n">
        <f aca="false">IF(OR(E138=1,P138&lt;=0),0,P138)</f>
        <v>110735.542587945</v>
      </c>
      <c r="R138" s="15" t="n">
        <f aca="false">IF(OR(E138=1,AND(P138&lt;=0,I138&gt;0)),1,0)</f>
        <v>0</v>
      </c>
      <c r="S138" s="15" t="n">
        <f aca="false">IF(L138&gt;0,1,0)</f>
        <v>1</v>
      </c>
    </row>
    <row r="139" customFormat="false" ht="15" hidden="false" customHeight="false" outlineLevel="0" collapsed="false">
      <c r="A139" s="15" t="n">
        <v>138</v>
      </c>
      <c r="B139" s="15" t="n">
        <f aca="false">INT((A139-1)/12)+1</f>
        <v>12</v>
      </c>
      <c r="C139" s="15" t="n">
        <f aca="false">MIN(Inputs!$C$4+B139-1,99)</f>
        <v>85</v>
      </c>
      <c r="D139" s="55" t="n">
        <f aca="false">Inputs!$C$32</f>
        <v>0.1</v>
      </c>
      <c r="E139" s="15" t="n">
        <f aca="false">R138</f>
        <v>0</v>
      </c>
      <c r="F139" s="56" t="n">
        <f aca="false">Q138</f>
        <v>110735.542587945</v>
      </c>
      <c r="G139" s="56" t="n">
        <f aca="false">IF(AND(MOD(A139-1,12)=0,B139&lt;=Inputs!$C$7,E139=0),Inputs!$C$6,0)</f>
        <v>0</v>
      </c>
      <c r="H139" s="56" t="n">
        <f aca="false">IF(B139=1,G139*Inputs!$C$9,0)</f>
        <v>0</v>
      </c>
      <c r="I139" s="56" t="n">
        <f aca="false">I138+G139</f>
        <v>120000</v>
      </c>
      <c r="J139" s="56" t="n">
        <f aca="false">(F139+G139+H139)*((1+D139)^(1/12)-1)</f>
        <v>883.020767067129</v>
      </c>
      <c r="K139" s="56" t="n">
        <f aca="false">(F139+G139+H139+J139)*(Inputs!$C$14+IF(B139&lt;=10,Inputs!$C$12,Inputs!$C$13))/12</f>
        <v>55.8092816775062</v>
      </c>
      <c r="L139" s="56" t="n">
        <f aca="false">IF(OR(E139=1,A139&lt;=Inputs!$C$15),0,MAX(Inputs!$C$8*I139-(F139+G139+H139+J139-K139),0))</f>
        <v>9637.24592666507</v>
      </c>
      <c r="M139" s="56" t="n">
        <f aca="false">L139*INDEX(Rates!$B$2:$C$101,C139+1,IF(Inputs!$C$5="Male",1,2))/1000/12*Inputs!$C$16</f>
        <v>71.9581029190992</v>
      </c>
      <c r="N139" s="56" t="n">
        <f aca="false">IF($V$1=1,MAX(F139+G139+H139+J139-K139-M139,0)*Inputs!$C$22/12,0)</f>
        <v>743.271973136105</v>
      </c>
      <c r="O139" s="56" t="n">
        <f aca="false">IF(AND(MOD(A139,12)=0,B139&gt;=Inputs!$C$18),MAX(F139+G139+H139+J139-K139-M139-N139,0)*Inputs!$C$17,0)</f>
        <v>0</v>
      </c>
      <c r="P139" s="56" t="n">
        <f aca="false">F139+G139+H139+J139-K139-M139-N139+O139</f>
        <v>110747.52399728</v>
      </c>
      <c r="Q139" s="56" t="n">
        <f aca="false">IF(OR(E139=1,P139&lt;=0),0,P139)</f>
        <v>110747.52399728</v>
      </c>
      <c r="R139" s="15" t="n">
        <f aca="false">IF(OR(E139=1,AND(P139&lt;=0,I139&gt;0)),1,0)</f>
        <v>0</v>
      </c>
      <c r="S139" s="15" t="n">
        <f aca="false">IF(L139&gt;0,1,0)</f>
        <v>1</v>
      </c>
    </row>
    <row r="140" customFormat="false" ht="15" hidden="false" customHeight="false" outlineLevel="0" collapsed="false">
      <c r="A140" s="15" t="n">
        <v>139</v>
      </c>
      <c r="B140" s="15" t="n">
        <f aca="false">INT((A140-1)/12)+1</f>
        <v>12</v>
      </c>
      <c r="C140" s="15" t="n">
        <f aca="false">MIN(Inputs!$C$4+B140-1,99)</f>
        <v>85</v>
      </c>
      <c r="D140" s="55" t="n">
        <f aca="false">Inputs!$C$32</f>
        <v>0.1</v>
      </c>
      <c r="E140" s="15" t="n">
        <f aca="false">R139</f>
        <v>0</v>
      </c>
      <c r="F140" s="56" t="n">
        <f aca="false">Q139</f>
        <v>110747.52399728</v>
      </c>
      <c r="G140" s="56" t="n">
        <f aca="false">IF(AND(MOD(A140-1,12)=0,B140&lt;=Inputs!$C$7,E140=0),Inputs!$C$6,0)</f>
        <v>0</v>
      </c>
      <c r="H140" s="56" t="n">
        <f aca="false">IF(B140=1,G140*Inputs!$C$9,0)</f>
        <v>0</v>
      </c>
      <c r="I140" s="56" t="n">
        <f aca="false">I139+G140</f>
        <v>120000</v>
      </c>
      <c r="J140" s="56" t="n">
        <f aca="false">(F140+G140+H140)*((1+D140)^(1/12)-1)</f>
        <v>883.116308507698</v>
      </c>
      <c r="K140" s="56" t="n">
        <f aca="false">(F140+G140+H140+J140)*(Inputs!$C$14+IF(B140&lt;=10,Inputs!$C$12,Inputs!$C$13))/12</f>
        <v>55.8153201528937</v>
      </c>
      <c r="L140" s="56" t="n">
        <f aca="false">IF(OR(E140=1,A140&lt;=Inputs!$C$15),0,MAX(Inputs!$C$8*I140-(F140+G140+H140+J140-K140),0))</f>
        <v>9625.17501436546</v>
      </c>
      <c r="M140" s="56" t="n">
        <f aca="false">L140*INDEX(Rates!$B$2:$C$101,C140+1,IF(Inputs!$C$5="Male",1,2))/1000/12*Inputs!$C$16</f>
        <v>71.8679734405955</v>
      </c>
      <c r="N140" s="56" t="n">
        <f aca="false">IF($V$1=1,MAX(F140+G140+H140+J140-K140-M140,0)*Inputs!$C$22/12,0)</f>
        <v>743.35304674796</v>
      </c>
      <c r="O140" s="56" t="n">
        <f aca="false">IF(AND(MOD(A140,12)=0,B140&gt;=Inputs!$C$18),MAX(F140+G140+H140+J140-K140-M140-N140,0)*Inputs!$C$17,0)</f>
        <v>0</v>
      </c>
      <c r="P140" s="56" t="n">
        <f aca="false">F140+G140+H140+J140-K140-M140-N140+O140</f>
        <v>110759.603965446</v>
      </c>
      <c r="Q140" s="56" t="n">
        <f aca="false">IF(OR(E140=1,P140&lt;=0),0,P140)</f>
        <v>110759.603965446</v>
      </c>
      <c r="R140" s="15" t="n">
        <f aca="false">IF(OR(E140=1,AND(P140&lt;=0,I140&gt;0)),1,0)</f>
        <v>0</v>
      </c>
      <c r="S140" s="15" t="n">
        <f aca="false">IF(L140&gt;0,1,0)</f>
        <v>1</v>
      </c>
    </row>
    <row r="141" customFormat="false" ht="15" hidden="false" customHeight="false" outlineLevel="0" collapsed="false">
      <c r="A141" s="15" t="n">
        <v>140</v>
      </c>
      <c r="B141" s="15" t="n">
        <f aca="false">INT((A141-1)/12)+1</f>
        <v>12</v>
      </c>
      <c r="C141" s="15" t="n">
        <f aca="false">MIN(Inputs!$C$4+B141-1,99)</f>
        <v>85</v>
      </c>
      <c r="D141" s="55" t="n">
        <f aca="false">Inputs!$C$32</f>
        <v>0.1</v>
      </c>
      <c r="E141" s="15" t="n">
        <f aca="false">R140</f>
        <v>0</v>
      </c>
      <c r="F141" s="56" t="n">
        <f aca="false">Q140</f>
        <v>110759.603965446</v>
      </c>
      <c r="G141" s="56" t="n">
        <f aca="false">IF(AND(MOD(A141-1,12)=0,B141&lt;=Inputs!$C$7,E141=0),Inputs!$C$6,0)</f>
        <v>0</v>
      </c>
      <c r="H141" s="56" t="n">
        <f aca="false">IF(B141=1,G141*Inputs!$C$9,0)</f>
        <v>0</v>
      </c>
      <c r="I141" s="56" t="n">
        <f aca="false">I140+G141</f>
        <v>120000</v>
      </c>
      <c r="J141" s="56" t="n">
        <f aca="false">(F141+G141+H141)*((1+D141)^(1/12)-1)</f>
        <v>883.212635870233</v>
      </c>
      <c r="K141" s="56" t="n">
        <f aca="false">(F141+G141+H141+J141)*(Inputs!$C$14+IF(B141&lt;=10,Inputs!$C$12,Inputs!$C$13))/12</f>
        <v>55.8214083006581</v>
      </c>
      <c r="L141" s="56" t="n">
        <f aca="false">IF(OR(E141=1,A141&lt;=Inputs!$C$15),0,MAX(Inputs!$C$8*I141-(F141+G141+H141+J141-K141),0))</f>
        <v>9613.00480698443</v>
      </c>
      <c r="M141" s="56" t="n">
        <f aca="false">L141*INDEX(Rates!$B$2:$C$101,C141+1,IF(Inputs!$C$5="Male",1,2))/1000/12*Inputs!$C$16</f>
        <v>71.7771025588171</v>
      </c>
      <c r="N141" s="56" t="n">
        <f aca="false">IF($V$1=1,MAX(F141+G141+H141+J141-K141-M141,0)*Inputs!$C$22/12,0)</f>
        <v>743.434787269712</v>
      </c>
      <c r="O141" s="56" t="n">
        <f aca="false">IF(AND(MOD(A141,12)=0,B141&gt;=Inputs!$C$18),MAX(F141+G141+H141+J141-K141-M141-N141,0)*Inputs!$C$17,0)</f>
        <v>0</v>
      </c>
      <c r="P141" s="56" t="n">
        <f aca="false">F141+G141+H141+J141-K141-M141-N141+O141</f>
        <v>110771.783303187</v>
      </c>
      <c r="Q141" s="56" t="n">
        <f aca="false">IF(OR(E141=1,P141&lt;=0),0,P141)</f>
        <v>110771.783303187</v>
      </c>
      <c r="R141" s="15" t="n">
        <f aca="false">IF(OR(E141=1,AND(P141&lt;=0,I141&gt;0)),1,0)</f>
        <v>0</v>
      </c>
      <c r="S141" s="15" t="n">
        <f aca="false">IF(L141&gt;0,1,0)</f>
        <v>1</v>
      </c>
    </row>
    <row r="142" customFormat="false" ht="15" hidden="false" customHeight="false" outlineLevel="0" collapsed="false">
      <c r="A142" s="15" t="n">
        <v>141</v>
      </c>
      <c r="B142" s="15" t="n">
        <f aca="false">INT((A142-1)/12)+1</f>
        <v>12</v>
      </c>
      <c r="C142" s="15" t="n">
        <f aca="false">MIN(Inputs!$C$4+B142-1,99)</f>
        <v>85</v>
      </c>
      <c r="D142" s="55" t="n">
        <f aca="false">Inputs!$C$32</f>
        <v>0.1</v>
      </c>
      <c r="E142" s="15" t="n">
        <f aca="false">R141</f>
        <v>0</v>
      </c>
      <c r="F142" s="56" t="n">
        <f aca="false">Q141</f>
        <v>110771.783303187</v>
      </c>
      <c r="G142" s="56" t="n">
        <f aca="false">IF(AND(MOD(A142-1,12)=0,B142&lt;=Inputs!$C$7,E142=0),Inputs!$C$6,0)</f>
        <v>0</v>
      </c>
      <c r="H142" s="56" t="n">
        <f aca="false">IF(B142=1,G142*Inputs!$C$9,0)</f>
        <v>0</v>
      </c>
      <c r="I142" s="56" t="n">
        <f aca="false">I141+G142</f>
        <v>120000</v>
      </c>
      <c r="J142" s="56" t="n">
        <f aca="false">(F142+G142+H142)*((1+D142)^(1/12)-1)</f>
        <v>883.309755619711</v>
      </c>
      <c r="K142" s="56" t="n">
        <f aca="false">(F142+G142+H142+J142)*(Inputs!$C$14+IF(B142&lt;=10,Inputs!$C$12,Inputs!$C$13))/12</f>
        <v>55.8275465294034</v>
      </c>
      <c r="L142" s="56" t="n">
        <f aca="false">IF(OR(E142=1,A142&lt;=Inputs!$C$15),0,MAX(Inputs!$C$8*I142-(F142+G142+H142+J142-K142),0))</f>
        <v>9600.73448772264</v>
      </c>
      <c r="M142" s="56" t="n">
        <f aca="false">L142*INDEX(Rates!$B$2:$C$101,C142+1,IF(Inputs!$C$5="Male",1,2))/1000/12*Inputs!$C$16</f>
        <v>71.6854841749957</v>
      </c>
      <c r="N142" s="56" t="n">
        <f aca="false">IF($V$1=1,MAX(F142+G142+H142+J142-K142-M142,0)*Inputs!$C$22/12,0)</f>
        <v>743.517200187349</v>
      </c>
      <c r="O142" s="56" t="n">
        <f aca="false">IF(AND(MOD(A142,12)=0,B142&gt;=Inputs!$C$18),MAX(F142+G142+H142+J142-K142-M142-N142,0)*Inputs!$C$17,0)</f>
        <v>0</v>
      </c>
      <c r="P142" s="56" t="n">
        <f aca="false">F142+G142+H142+J142-K142-M142-N142+O142</f>
        <v>110784.062827915</v>
      </c>
      <c r="Q142" s="56" t="n">
        <f aca="false">IF(OR(E142=1,P142&lt;=0),0,P142)</f>
        <v>110784.062827915</v>
      </c>
      <c r="R142" s="15" t="n">
        <f aca="false">IF(OR(E142=1,AND(P142&lt;=0,I142&gt;0)),1,0)</f>
        <v>0</v>
      </c>
      <c r="S142" s="15" t="n">
        <f aca="false">IF(L142&gt;0,1,0)</f>
        <v>1</v>
      </c>
    </row>
    <row r="143" customFormat="false" ht="15" hidden="false" customHeight="false" outlineLevel="0" collapsed="false">
      <c r="A143" s="15" t="n">
        <v>142</v>
      </c>
      <c r="B143" s="15" t="n">
        <f aca="false">INT((A143-1)/12)+1</f>
        <v>12</v>
      </c>
      <c r="C143" s="15" t="n">
        <f aca="false">MIN(Inputs!$C$4+B143-1,99)</f>
        <v>85</v>
      </c>
      <c r="D143" s="55" t="n">
        <f aca="false">Inputs!$C$32</f>
        <v>0.1</v>
      </c>
      <c r="E143" s="15" t="n">
        <f aca="false">R142</f>
        <v>0</v>
      </c>
      <c r="F143" s="56" t="n">
        <f aca="false">Q142</f>
        <v>110784.062827915</v>
      </c>
      <c r="G143" s="56" t="n">
        <f aca="false">IF(AND(MOD(A143-1,12)=0,B143&lt;=Inputs!$C$7,E143=0),Inputs!$C$6,0)</f>
        <v>0</v>
      </c>
      <c r="H143" s="56" t="n">
        <f aca="false">IF(B143=1,G143*Inputs!$C$9,0)</f>
        <v>0</v>
      </c>
      <c r="I143" s="56" t="n">
        <f aca="false">I142+G143</f>
        <v>120000</v>
      </c>
      <c r="J143" s="56" t="n">
        <f aca="false">(F143+G143+H143)*((1+D143)^(1/12)-1)</f>
        <v>883.407674274292</v>
      </c>
      <c r="K143" s="56" t="n">
        <f aca="false">(F143+G143+H143+J143)*(Inputs!$C$14+IF(B143&lt;=10,Inputs!$C$12,Inputs!$C$13))/12</f>
        <v>55.8337352510947</v>
      </c>
      <c r="L143" s="56" t="n">
        <f aca="false">IF(OR(E143=1,A143&lt;=Inputs!$C$15),0,MAX(Inputs!$C$8*I143-(F143+G143+H143+J143-K143),0))</f>
        <v>9588.3632330618</v>
      </c>
      <c r="M143" s="56" t="n">
        <f aca="false">L143*INDEX(Rates!$B$2:$C$101,C143+1,IF(Inputs!$C$5="Male",1,2))/1000/12*Inputs!$C$16</f>
        <v>71.5931121401948</v>
      </c>
      <c r="N143" s="56" t="n">
        <f aca="false">IF($V$1=1,MAX(F143+G143+H143+J143-K143-M143,0)*Inputs!$C$22/12,0)</f>
        <v>743.600291031987</v>
      </c>
      <c r="O143" s="56" t="n">
        <f aca="false">IF(AND(MOD(A143,12)=0,B143&gt;=Inputs!$C$18),MAX(F143+G143+H143+J143-K143-M143-N143,0)*Inputs!$C$17,0)</f>
        <v>0</v>
      </c>
      <c r="P143" s="56" t="n">
        <f aca="false">F143+G143+H143+J143-K143-M143-N143+O143</f>
        <v>110796.443363766</v>
      </c>
      <c r="Q143" s="56" t="n">
        <f aca="false">IF(OR(E143=1,P143&lt;=0),0,P143)</f>
        <v>110796.443363766</v>
      </c>
      <c r="R143" s="15" t="n">
        <f aca="false">IF(OR(E143=1,AND(P143&lt;=0,I143&gt;0)),1,0)</f>
        <v>0</v>
      </c>
      <c r="S143" s="15" t="n">
        <f aca="false">IF(L143&gt;0,1,0)</f>
        <v>1</v>
      </c>
    </row>
    <row r="144" customFormat="false" ht="15" hidden="false" customHeight="false" outlineLevel="0" collapsed="false">
      <c r="A144" s="15" t="n">
        <v>143</v>
      </c>
      <c r="B144" s="15" t="n">
        <f aca="false">INT((A144-1)/12)+1</f>
        <v>12</v>
      </c>
      <c r="C144" s="15" t="n">
        <f aca="false">MIN(Inputs!$C$4+B144-1,99)</f>
        <v>85</v>
      </c>
      <c r="D144" s="55" t="n">
        <f aca="false">Inputs!$C$32</f>
        <v>0.1</v>
      </c>
      <c r="E144" s="15" t="n">
        <f aca="false">R143</f>
        <v>0</v>
      </c>
      <c r="F144" s="56" t="n">
        <f aca="false">Q143</f>
        <v>110796.443363766</v>
      </c>
      <c r="G144" s="56" t="n">
        <f aca="false">IF(AND(MOD(A144-1,12)=0,B144&lt;=Inputs!$C$7,E144=0),Inputs!$C$6,0)</f>
        <v>0</v>
      </c>
      <c r="H144" s="56" t="n">
        <f aca="false">IF(B144=1,G144*Inputs!$C$9,0)</f>
        <v>0</v>
      </c>
      <c r="I144" s="56" t="n">
        <f aca="false">I143+G144</f>
        <v>120000</v>
      </c>
      <c r="J144" s="56" t="n">
        <f aca="false">(F144+G144+H144)*((1+D144)^(1/12)-1)</f>
        <v>883.506398405753</v>
      </c>
      <c r="K144" s="56" t="n">
        <f aca="false">(F144+G144+H144+J144)*(Inputs!$C$14+IF(B144&lt;=10,Inputs!$C$12,Inputs!$C$13))/12</f>
        <v>55.8399748810859</v>
      </c>
      <c r="L144" s="56" t="n">
        <f aca="false">IF(OR(E144=1,A144&lt;=Inputs!$C$15),0,MAX(Inputs!$C$8*I144-(F144+G144+H144+J144-K144),0))</f>
        <v>9575.89021270932</v>
      </c>
      <c r="M144" s="56" t="n">
        <f aca="false">L144*INDEX(Rates!$B$2:$C$101,C144+1,IF(Inputs!$C$5="Male",1,2))/1000/12*Inputs!$C$16</f>
        <v>71.4999802548962</v>
      </c>
      <c r="N144" s="56" t="n">
        <f aca="false">IF($V$1=1,MAX(F144+G144+H144+J144-K144-M144,0)*Inputs!$C$22/12,0)</f>
        <v>743.684065380239</v>
      </c>
      <c r="O144" s="56" t="n">
        <f aca="false">IF(AND(MOD(A144,12)=0,B144&gt;=Inputs!$C$18),MAX(F144+G144+H144+J144-K144-M144-N144,0)*Inputs!$C$17,0)</f>
        <v>0</v>
      </c>
      <c r="P144" s="56" t="n">
        <f aca="false">F144+G144+H144+J144-K144-M144-N144+O144</f>
        <v>110808.925741656</v>
      </c>
      <c r="Q144" s="56" t="n">
        <f aca="false">IF(OR(E144=1,P144&lt;=0),0,P144)</f>
        <v>110808.925741656</v>
      </c>
      <c r="R144" s="15" t="n">
        <f aca="false">IF(OR(E144=1,AND(P144&lt;=0,I144&gt;0)),1,0)</f>
        <v>0</v>
      </c>
      <c r="S144" s="15" t="n">
        <f aca="false">IF(L144&gt;0,1,0)</f>
        <v>1</v>
      </c>
    </row>
    <row r="145" customFormat="false" ht="15" hidden="false" customHeight="false" outlineLevel="0" collapsed="false">
      <c r="A145" s="15" t="n">
        <v>144</v>
      </c>
      <c r="B145" s="15" t="n">
        <f aca="false">INT((A145-1)/12)+1</f>
        <v>12</v>
      </c>
      <c r="C145" s="15" t="n">
        <f aca="false">MIN(Inputs!$C$4+B145-1,99)</f>
        <v>85</v>
      </c>
      <c r="D145" s="55" t="n">
        <f aca="false">Inputs!$C$32</f>
        <v>0.1</v>
      </c>
      <c r="E145" s="15" t="n">
        <f aca="false">R144</f>
        <v>0</v>
      </c>
      <c r="F145" s="56" t="n">
        <f aca="false">Q144</f>
        <v>110808.925741656</v>
      </c>
      <c r="G145" s="56" t="n">
        <f aca="false">IF(AND(MOD(A145-1,12)=0,B145&lt;=Inputs!$C$7,E145=0),Inputs!$C$6,0)</f>
        <v>0</v>
      </c>
      <c r="H145" s="56" t="n">
        <f aca="false">IF(B145=1,G145*Inputs!$C$9,0)</f>
        <v>0</v>
      </c>
      <c r="I145" s="56" t="n">
        <f aca="false">I144+G145</f>
        <v>120000</v>
      </c>
      <c r="J145" s="56" t="n">
        <f aca="false">(F145+G145+H145)*((1+D145)^(1/12)-1)</f>
        <v>883.605934639931</v>
      </c>
      <c r="K145" s="56" t="n">
        <f aca="false">(F145+G145+H145+J145)*(Inputs!$C$14+IF(B145&lt;=10,Inputs!$C$12,Inputs!$C$13))/12</f>
        <v>55.8462658381477</v>
      </c>
      <c r="L145" s="56" t="n">
        <f aca="false">IF(OR(E145=1,A145&lt;=Inputs!$C$15),0,MAX(Inputs!$C$8*I145-(F145+G145+H145+J145-K145),0))</f>
        <v>9563.31458954267</v>
      </c>
      <c r="M145" s="56" t="n">
        <f aca="false">L145*INDEX(Rates!$B$2:$C$101,C145+1,IF(Inputs!$C$5="Male",1,2))/1000/12*Inputs!$C$16</f>
        <v>71.4060822685853</v>
      </c>
      <c r="N145" s="56" t="n">
        <f aca="false">IF($V$1=1,MAX(F145+G145+H145+J145-K145-M145,0)*Inputs!$C$22/12,0)</f>
        <v>743.768528854592</v>
      </c>
      <c r="O145" s="56" t="n">
        <f aca="false">IF(AND(MOD(A145,12)=0,B145&gt;=Inputs!$C$18),MAX(F145+G145+H145+J145-K145-M145-N145,0)*Inputs!$C$17,0)</f>
        <v>554.107553996671</v>
      </c>
      <c r="P145" s="56" t="n">
        <f aca="false">F145+G145+H145+J145-K145-M145-N145+O145</f>
        <v>111375.618353331</v>
      </c>
      <c r="Q145" s="56" t="n">
        <f aca="false">IF(OR(E145=1,P145&lt;=0),0,P145)</f>
        <v>111375.618353331</v>
      </c>
      <c r="R145" s="15" t="n">
        <f aca="false">IF(OR(E145=1,AND(P145&lt;=0,I145&gt;0)),1,0)</f>
        <v>0</v>
      </c>
      <c r="S145" s="15" t="n">
        <f aca="false">IF(L145&gt;0,1,0)</f>
        <v>1</v>
      </c>
    </row>
    <row r="146" customFormat="false" ht="15" hidden="false" customHeight="false" outlineLevel="0" collapsed="false">
      <c r="A146" s="15" t="n">
        <v>145</v>
      </c>
      <c r="B146" s="15" t="n">
        <f aca="false">INT((A146-1)/12)+1</f>
        <v>13</v>
      </c>
      <c r="C146" s="15" t="n">
        <f aca="false">MIN(Inputs!$C$4+B146-1,99)</f>
        <v>86</v>
      </c>
      <c r="D146" s="55" t="n">
        <f aca="false">Inputs!$C$32</f>
        <v>0.1</v>
      </c>
      <c r="E146" s="15" t="n">
        <f aca="false">R145</f>
        <v>0</v>
      </c>
      <c r="F146" s="56" t="n">
        <f aca="false">Q145</f>
        <v>111375.618353331</v>
      </c>
      <c r="G146" s="56" t="n">
        <f aca="false">IF(AND(MOD(A146-1,12)=0,B146&lt;=Inputs!$C$7,E146=0),Inputs!$C$6,0)</f>
        <v>0</v>
      </c>
      <c r="H146" s="56" t="n">
        <f aca="false">IF(B146=1,G146*Inputs!$C$9,0)</f>
        <v>0</v>
      </c>
      <c r="I146" s="56" t="n">
        <f aca="false">I145+G146</f>
        <v>120000</v>
      </c>
      <c r="J146" s="56" t="n">
        <f aca="false">(F146+G146+H146)*((1+D146)^(1/12)-1)</f>
        <v>888.124821105451</v>
      </c>
      <c r="K146" s="56" t="n">
        <f aca="false">(F146+G146+H146+J146)*(Inputs!$C$14+IF(B146&lt;=10,Inputs!$C$12,Inputs!$C$13))/12</f>
        <v>56.1318715872181</v>
      </c>
      <c r="L146" s="56" t="n">
        <f aca="false">IF(OR(E146=1,A146&lt;=Inputs!$C$15),0,MAX(Inputs!$C$8*I146-(F146+G146+H146+J146-K146),0))</f>
        <v>8992.38869715095</v>
      </c>
      <c r="M146" s="56" t="n">
        <f aca="false">L146*INDEX(Rates!$B$2:$C$101,C146+1,IF(Inputs!$C$5="Male",1,2))/1000/12*Inputs!$C$16</f>
        <v>77.2820871947648</v>
      </c>
      <c r="N146" s="56" t="n">
        <f aca="false">IF($V$1=1,MAX(F146+G146+H146+J146-K146-M146,0)*Inputs!$C$22/12,0)</f>
        <v>747.535528104362</v>
      </c>
      <c r="O146" s="56" t="n">
        <f aca="false">IF(AND(MOD(A146,12)=0,B146&gt;=Inputs!$C$18),MAX(F146+G146+H146+J146-K146-M146-N146,0)*Inputs!$C$17,0)</f>
        <v>0</v>
      </c>
      <c r="P146" s="56" t="n">
        <f aca="false">F146+G146+H146+J146-K146-M146-N146+O146</f>
        <v>111382.79368755</v>
      </c>
      <c r="Q146" s="56" t="n">
        <f aca="false">IF(OR(E146=1,P146&lt;=0),0,P146)</f>
        <v>111382.79368755</v>
      </c>
      <c r="R146" s="15" t="n">
        <f aca="false">IF(OR(E146=1,AND(P146&lt;=0,I146&gt;0)),1,0)</f>
        <v>0</v>
      </c>
      <c r="S146" s="15" t="n">
        <f aca="false">IF(L146&gt;0,1,0)</f>
        <v>1</v>
      </c>
    </row>
    <row r="147" customFormat="false" ht="15" hidden="false" customHeight="false" outlineLevel="0" collapsed="false">
      <c r="A147" s="15" t="n">
        <v>146</v>
      </c>
      <c r="B147" s="15" t="n">
        <f aca="false">INT((A147-1)/12)+1</f>
        <v>13</v>
      </c>
      <c r="C147" s="15" t="n">
        <f aca="false">MIN(Inputs!$C$4+B147-1,99)</f>
        <v>86</v>
      </c>
      <c r="D147" s="55" t="n">
        <f aca="false">Inputs!$C$32</f>
        <v>0.1</v>
      </c>
      <c r="E147" s="15" t="n">
        <f aca="false">R146</f>
        <v>0</v>
      </c>
      <c r="F147" s="56" t="n">
        <f aca="false">Q146</f>
        <v>111382.79368755</v>
      </c>
      <c r="G147" s="56" t="n">
        <f aca="false">IF(AND(MOD(A147-1,12)=0,B147&lt;=Inputs!$C$7,E147=0),Inputs!$C$6,0)</f>
        <v>0</v>
      </c>
      <c r="H147" s="56" t="n">
        <f aca="false">IF(B147=1,G147*Inputs!$C$9,0)</f>
        <v>0</v>
      </c>
      <c r="I147" s="56" t="n">
        <f aca="false">I146+G147</f>
        <v>120000</v>
      </c>
      <c r="J147" s="56" t="n">
        <f aca="false">(F147+G147+H147)*((1+D147)^(1/12)-1)</f>
        <v>888.182038228139</v>
      </c>
      <c r="K147" s="56" t="n">
        <f aca="false">(F147+G147+H147+J147)*(Inputs!$C$14+IF(B147&lt;=10,Inputs!$C$12,Inputs!$C$13))/12</f>
        <v>56.135487862889</v>
      </c>
      <c r="L147" s="56" t="n">
        <f aca="false">IF(OR(E147=1,A147&lt;=Inputs!$C$15),0,MAX(Inputs!$C$8*I147-(F147+G147+H147+J147-K147),0))</f>
        <v>8985.15976208482</v>
      </c>
      <c r="M147" s="56" t="n">
        <f aca="false">L147*INDEX(Rates!$B$2:$C$101,C147+1,IF(Inputs!$C$5="Male",1,2))/1000/12*Inputs!$C$16</f>
        <v>77.2199605219839</v>
      </c>
      <c r="N147" s="56" t="n">
        <f aca="false">IF($V$1=1,MAX(F147+G147+H147+J147-K147-M147,0)*Inputs!$C$22/12,0)</f>
        <v>747.584135182621</v>
      </c>
      <c r="O147" s="56" t="n">
        <f aca="false">IF(AND(MOD(A147,12)=0,B147&gt;=Inputs!$C$18),MAX(F147+G147+H147+J147-K147-M147-N147,0)*Inputs!$C$17,0)</f>
        <v>0</v>
      </c>
      <c r="P147" s="56" t="n">
        <f aca="false">F147+G147+H147+J147-K147-M147-N147+O147</f>
        <v>111390.036142211</v>
      </c>
      <c r="Q147" s="56" t="n">
        <f aca="false">IF(OR(E147=1,P147&lt;=0),0,P147)</f>
        <v>111390.036142211</v>
      </c>
      <c r="R147" s="15" t="n">
        <f aca="false">IF(OR(E147=1,AND(P147&lt;=0,I147&gt;0)),1,0)</f>
        <v>0</v>
      </c>
      <c r="S147" s="15" t="n">
        <f aca="false">IF(L147&gt;0,1,0)</f>
        <v>1</v>
      </c>
    </row>
    <row r="148" customFormat="false" ht="15" hidden="false" customHeight="false" outlineLevel="0" collapsed="false">
      <c r="A148" s="15" t="n">
        <v>147</v>
      </c>
      <c r="B148" s="15" t="n">
        <f aca="false">INT((A148-1)/12)+1</f>
        <v>13</v>
      </c>
      <c r="C148" s="15" t="n">
        <f aca="false">MIN(Inputs!$C$4+B148-1,99)</f>
        <v>86</v>
      </c>
      <c r="D148" s="55" t="n">
        <f aca="false">Inputs!$C$32</f>
        <v>0.1</v>
      </c>
      <c r="E148" s="15" t="n">
        <f aca="false">R147</f>
        <v>0</v>
      </c>
      <c r="F148" s="56" t="n">
        <f aca="false">Q147</f>
        <v>111390.036142211</v>
      </c>
      <c r="G148" s="56" t="n">
        <f aca="false">IF(AND(MOD(A148-1,12)=0,B148&lt;=Inputs!$C$7,E148=0),Inputs!$C$6,0)</f>
        <v>0</v>
      </c>
      <c r="H148" s="56" t="n">
        <f aca="false">IF(B148=1,G148*Inputs!$C$9,0)</f>
        <v>0</v>
      </c>
      <c r="I148" s="56" t="n">
        <f aca="false">I147+G148</f>
        <v>120000</v>
      </c>
      <c r="J148" s="56" t="n">
        <f aca="false">(F148+G148+H148)*((1+D148)^(1/12)-1)</f>
        <v>888.239790578653</v>
      </c>
      <c r="K148" s="56" t="n">
        <f aca="false">(F148+G148+H148+J148)*(Inputs!$C$14+IF(B148&lt;=10,Inputs!$C$12,Inputs!$C$13))/12</f>
        <v>56.1391379663946</v>
      </c>
      <c r="L148" s="56" t="n">
        <f aca="false">IF(OR(E148=1,A148&lt;=Inputs!$C$15),0,MAX(Inputs!$C$8*I148-(F148+G148+H148+J148-K148),0))</f>
        <v>8977.86320517717</v>
      </c>
      <c r="M148" s="56" t="n">
        <f aca="false">L148*INDEX(Rates!$B$2:$C$101,C148+1,IF(Inputs!$C$5="Male",1,2))/1000/12*Inputs!$C$16</f>
        <v>77.1572526958268</v>
      </c>
      <c r="N148" s="56" t="n">
        <f aca="false">IF($V$1=1,MAX(F148+G148+H148+J148-K148-M148,0)*Inputs!$C$22/12,0)</f>
        <v>747.633196947513</v>
      </c>
      <c r="O148" s="56" t="n">
        <f aca="false">IF(AND(MOD(A148,12)=0,B148&gt;=Inputs!$C$18),MAX(F148+G148+H148+J148-K148-M148-N148,0)*Inputs!$C$17,0)</f>
        <v>0</v>
      </c>
      <c r="P148" s="56" t="n">
        <f aca="false">F148+G148+H148+J148-K148-M148-N148+O148</f>
        <v>111397.346345179</v>
      </c>
      <c r="Q148" s="56" t="n">
        <f aca="false">IF(OR(E148=1,P148&lt;=0),0,P148)</f>
        <v>111397.346345179</v>
      </c>
      <c r="R148" s="15" t="n">
        <f aca="false">IF(OR(E148=1,AND(P148&lt;=0,I148&gt;0)),1,0)</f>
        <v>0</v>
      </c>
      <c r="S148" s="15" t="n">
        <f aca="false">IF(L148&gt;0,1,0)</f>
        <v>1</v>
      </c>
    </row>
    <row r="149" customFormat="false" ht="15" hidden="false" customHeight="false" outlineLevel="0" collapsed="false">
      <c r="A149" s="15" t="n">
        <v>148</v>
      </c>
      <c r="B149" s="15" t="n">
        <f aca="false">INT((A149-1)/12)+1</f>
        <v>13</v>
      </c>
      <c r="C149" s="15" t="n">
        <f aca="false">MIN(Inputs!$C$4+B149-1,99)</f>
        <v>86</v>
      </c>
      <c r="D149" s="55" t="n">
        <f aca="false">Inputs!$C$32</f>
        <v>0.1</v>
      </c>
      <c r="E149" s="15" t="n">
        <f aca="false">R148</f>
        <v>0</v>
      </c>
      <c r="F149" s="56" t="n">
        <f aca="false">Q148</f>
        <v>111397.346345179</v>
      </c>
      <c r="G149" s="56" t="n">
        <f aca="false">IF(AND(MOD(A149-1,12)=0,B149&lt;=Inputs!$C$7,E149=0),Inputs!$C$6,0)</f>
        <v>0</v>
      </c>
      <c r="H149" s="56" t="n">
        <f aca="false">IF(B149=1,G149*Inputs!$C$9,0)</f>
        <v>0</v>
      </c>
      <c r="I149" s="56" t="n">
        <f aca="false">I148+G149</f>
        <v>120000</v>
      </c>
      <c r="J149" s="56" t="n">
        <f aca="false">(F149+G149+H149)*((1+D149)^(1/12)-1)</f>
        <v>888.298083163691</v>
      </c>
      <c r="K149" s="56" t="n">
        <f aca="false">(F149+G149+H149+J149)*(Inputs!$C$14+IF(B149&lt;=10,Inputs!$C$12,Inputs!$C$13))/12</f>
        <v>56.1428222141716</v>
      </c>
      <c r="L149" s="56" t="n">
        <f aca="false">IF(OR(E149=1,A149&lt;=Inputs!$C$15),0,MAX(Inputs!$C$8*I149-(F149+G149+H149+J149-K149),0))</f>
        <v>8970.49839387099</v>
      </c>
      <c r="M149" s="56" t="n">
        <f aca="false">L149*INDEX(Rates!$B$2:$C$101,C149+1,IF(Inputs!$C$5="Male",1,2))/1000/12*Inputs!$C$16</f>
        <v>77.093958279993</v>
      </c>
      <c r="N149" s="56" t="n">
        <f aca="false">IF($V$1=1,MAX(F149+G149+H149+J149-K149-M149,0)*Inputs!$C$22/12,0)</f>
        <v>747.682717652327</v>
      </c>
      <c r="O149" s="56" t="n">
        <f aca="false">IF(AND(MOD(A149,12)=0,B149&gt;=Inputs!$C$18),MAX(F149+G149+H149+J149-K149-M149-N149,0)*Inputs!$C$17,0)</f>
        <v>0</v>
      </c>
      <c r="P149" s="56" t="n">
        <f aca="false">F149+G149+H149+J149-K149-M149-N149+O149</f>
        <v>111404.724930197</v>
      </c>
      <c r="Q149" s="56" t="n">
        <f aca="false">IF(OR(E149=1,P149&lt;=0),0,P149)</f>
        <v>111404.724930197</v>
      </c>
      <c r="R149" s="15" t="n">
        <f aca="false">IF(OR(E149=1,AND(P149&lt;=0,I149&gt;0)),1,0)</f>
        <v>0</v>
      </c>
      <c r="S149" s="15" t="n">
        <f aca="false">IF(L149&gt;0,1,0)</f>
        <v>1</v>
      </c>
    </row>
    <row r="150" customFormat="false" ht="15" hidden="false" customHeight="false" outlineLevel="0" collapsed="false">
      <c r="A150" s="15" t="n">
        <v>149</v>
      </c>
      <c r="B150" s="15" t="n">
        <f aca="false">INT((A150-1)/12)+1</f>
        <v>13</v>
      </c>
      <c r="C150" s="15" t="n">
        <f aca="false">MIN(Inputs!$C$4+B150-1,99)</f>
        <v>86</v>
      </c>
      <c r="D150" s="55" t="n">
        <f aca="false">Inputs!$C$32</f>
        <v>0.1</v>
      </c>
      <c r="E150" s="15" t="n">
        <f aca="false">R149</f>
        <v>0</v>
      </c>
      <c r="F150" s="56" t="n">
        <f aca="false">Q149</f>
        <v>111404.724930197</v>
      </c>
      <c r="G150" s="56" t="n">
        <f aca="false">IF(AND(MOD(A150-1,12)=0,B150&lt;=Inputs!$C$7,E150=0),Inputs!$C$6,0)</f>
        <v>0</v>
      </c>
      <c r="H150" s="56" t="n">
        <f aca="false">IF(B150=1,G150*Inputs!$C$9,0)</f>
        <v>0</v>
      </c>
      <c r="I150" s="56" t="n">
        <f aca="false">I149+G150</f>
        <v>120000</v>
      </c>
      <c r="J150" s="56" t="n">
        <f aca="false">(F150+G150+H150)*((1+D150)^(1/12)-1)</f>
        <v>888.356921036785</v>
      </c>
      <c r="K150" s="56" t="n">
        <f aca="false">(F150+G150+H150+J150)*(Inputs!$C$14+IF(B150&lt;=10,Inputs!$C$12,Inputs!$C$13))/12</f>
        <v>56.1465409256167</v>
      </c>
      <c r="L150" s="56" t="n">
        <f aca="false">IF(OR(E150=1,A150&lt;=Inputs!$C$15),0,MAX(Inputs!$C$8*I150-(F150+G150+H150+J150-K150),0))</f>
        <v>8963.06468969214</v>
      </c>
      <c r="M150" s="56" t="n">
        <f aca="false">L150*INDEX(Rates!$B$2:$C$101,C150+1,IF(Inputs!$C$5="Male",1,2))/1000/12*Inputs!$C$16</f>
        <v>77.0300717873292</v>
      </c>
      <c r="N150" s="56" t="n">
        <f aca="false">IF($V$1=1,MAX(F150+G150+H150+J150-K150-M150,0)*Inputs!$C$22/12,0)</f>
        <v>747.732701590137</v>
      </c>
      <c r="O150" s="56" t="n">
        <f aca="false">IF(AND(MOD(A150,12)=0,B150&gt;=Inputs!$C$18),MAX(F150+G150+H150+J150-K150-M150-N150,0)*Inputs!$C$17,0)</f>
        <v>0</v>
      </c>
      <c r="P150" s="56" t="n">
        <f aca="false">F150+G150+H150+J150-K150-M150-N150+O150</f>
        <v>111412.17253693</v>
      </c>
      <c r="Q150" s="56" t="n">
        <f aca="false">IF(OR(E150=1,P150&lt;=0),0,P150)</f>
        <v>111412.17253693</v>
      </c>
      <c r="R150" s="15" t="n">
        <f aca="false">IF(OR(E150=1,AND(P150&lt;=0,I150&gt;0)),1,0)</f>
        <v>0</v>
      </c>
      <c r="S150" s="15" t="n">
        <f aca="false">IF(L150&gt;0,1,0)</f>
        <v>1</v>
      </c>
    </row>
    <row r="151" customFormat="false" ht="15" hidden="false" customHeight="false" outlineLevel="0" collapsed="false">
      <c r="A151" s="15" t="n">
        <v>150</v>
      </c>
      <c r="B151" s="15" t="n">
        <f aca="false">INT((A151-1)/12)+1</f>
        <v>13</v>
      </c>
      <c r="C151" s="15" t="n">
        <f aca="false">MIN(Inputs!$C$4+B151-1,99)</f>
        <v>86</v>
      </c>
      <c r="D151" s="55" t="n">
        <f aca="false">Inputs!$C$32</f>
        <v>0.1</v>
      </c>
      <c r="E151" s="15" t="n">
        <f aca="false">R150</f>
        <v>0</v>
      </c>
      <c r="F151" s="56" t="n">
        <f aca="false">Q150</f>
        <v>111412.17253693</v>
      </c>
      <c r="G151" s="56" t="n">
        <f aca="false">IF(AND(MOD(A151-1,12)=0,B151&lt;=Inputs!$C$7,E151=0),Inputs!$C$6,0)</f>
        <v>0</v>
      </c>
      <c r="H151" s="56" t="n">
        <f aca="false">IF(B151=1,G151*Inputs!$C$9,0)</f>
        <v>0</v>
      </c>
      <c r="I151" s="56" t="n">
        <f aca="false">I150+G151</f>
        <v>120000</v>
      </c>
      <c r="J151" s="56" t="n">
        <f aca="false">(F151+G151+H151)*((1+D151)^(1/12)-1)</f>
        <v>888.416309298738</v>
      </c>
      <c r="K151" s="56" t="n">
        <f aca="false">(F151+G151+H151+J151)*(Inputs!$C$14+IF(B151&lt;=10,Inputs!$C$12,Inputs!$C$13))/12</f>
        <v>56.1502944231146</v>
      </c>
      <c r="L151" s="56" t="n">
        <f aca="false">IF(OR(E151=1,A151&lt;=Inputs!$C$15),0,MAX(Inputs!$C$8*I151-(F151+G151+H151+J151-K151),0))</f>
        <v>8955.56144819399</v>
      </c>
      <c r="M151" s="56" t="n">
        <f aca="false">L151*INDEX(Rates!$B$2:$C$101,C151+1,IF(Inputs!$C$5="Male",1,2))/1000/12*Inputs!$C$16</f>
        <v>76.9655876793538</v>
      </c>
      <c r="N151" s="56" t="n">
        <f aca="false">IF($V$1=1,MAX(F151+G151+H151+J151-K151-M151,0)*Inputs!$C$22/12,0)</f>
        <v>747.783153094178</v>
      </c>
      <c r="O151" s="56" t="n">
        <f aca="false">IF(AND(MOD(A151,12)=0,B151&gt;=Inputs!$C$18),MAX(F151+G151+H151+J151-K151-M151-N151,0)*Inputs!$C$17,0)</f>
        <v>0</v>
      </c>
      <c r="P151" s="56" t="n">
        <f aca="false">F151+G151+H151+J151-K151-M151-N151+O151</f>
        <v>111419.689811032</v>
      </c>
      <c r="Q151" s="56" t="n">
        <f aca="false">IF(OR(E151=1,P151&lt;=0),0,P151)</f>
        <v>111419.689811032</v>
      </c>
      <c r="R151" s="15" t="n">
        <f aca="false">IF(OR(E151=1,AND(P151&lt;=0,I151&gt;0)),1,0)</f>
        <v>0</v>
      </c>
      <c r="S151" s="15" t="n">
        <f aca="false">IF(L151&gt;0,1,0)</f>
        <v>1</v>
      </c>
    </row>
    <row r="152" customFormat="false" ht="15" hidden="false" customHeight="false" outlineLevel="0" collapsed="false">
      <c r="A152" s="15" t="n">
        <v>151</v>
      </c>
      <c r="B152" s="15" t="n">
        <f aca="false">INT((A152-1)/12)+1</f>
        <v>13</v>
      </c>
      <c r="C152" s="15" t="n">
        <f aca="false">MIN(Inputs!$C$4+B152-1,99)</f>
        <v>86</v>
      </c>
      <c r="D152" s="55" t="n">
        <f aca="false">Inputs!$C$32</f>
        <v>0.1</v>
      </c>
      <c r="E152" s="15" t="n">
        <f aca="false">R151</f>
        <v>0</v>
      </c>
      <c r="F152" s="56" t="n">
        <f aca="false">Q151</f>
        <v>111419.689811032</v>
      </c>
      <c r="G152" s="56" t="n">
        <f aca="false">IF(AND(MOD(A152-1,12)=0,B152&lt;=Inputs!$C$7,E152=0),Inputs!$C$6,0)</f>
        <v>0</v>
      </c>
      <c r="H152" s="56" t="n">
        <f aca="false">IF(B152=1,G152*Inputs!$C$9,0)</f>
        <v>0</v>
      </c>
      <c r="I152" s="56" t="n">
        <f aca="false">I151+G152</f>
        <v>120000</v>
      </c>
      <c r="J152" s="56" t="n">
        <f aca="false">(F152+G152+H152)*((1+D152)^(1/12)-1)</f>
        <v>888.476253098071</v>
      </c>
      <c r="K152" s="56" t="n">
        <f aca="false">(F152+G152+H152+J152)*(Inputs!$C$14+IF(B152&lt;=10,Inputs!$C$12,Inputs!$C$13))/12</f>
        <v>56.1540830320653</v>
      </c>
      <c r="L152" s="56" t="n">
        <f aca="false">IF(OR(E152=1,A152&lt;=Inputs!$C$15),0,MAX(Inputs!$C$8*I152-(F152+G152+H152+J152-K152),0))</f>
        <v>8947.98801890151</v>
      </c>
      <c r="M152" s="56" t="n">
        <f aca="false">L152*INDEX(Rates!$B$2:$C$101,C152+1,IF(Inputs!$C$5="Male",1,2))/1000/12*Inputs!$C$16</f>
        <v>76.900500365776</v>
      </c>
      <c r="N152" s="56" t="n">
        <f aca="false">IF($V$1=1,MAX(F152+G152+H152+J152-K152-M152,0)*Inputs!$C$22/12,0)</f>
        <v>747.834076538218</v>
      </c>
      <c r="O152" s="56" t="n">
        <f aca="false">IF(AND(MOD(A152,12)=0,B152&gt;=Inputs!$C$18),MAX(F152+G152+H152+J152-K152-M152-N152,0)*Inputs!$C$17,0)</f>
        <v>0</v>
      </c>
      <c r="P152" s="56" t="n">
        <f aca="false">F152+G152+H152+J152-K152-M152-N152+O152</f>
        <v>111427.277404195</v>
      </c>
      <c r="Q152" s="56" t="n">
        <f aca="false">IF(OR(E152=1,P152&lt;=0),0,P152)</f>
        <v>111427.277404195</v>
      </c>
      <c r="R152" s="15" t="n">
        <f aca="false">IF(OR(E152=1,AND(P152&lt;=0,I152&gt;0)),1,0)</f>
        <v>0</v>
      </c>
      <c r="S152" s="15" t="n">
        <f aca="false">IF(L152&gt;0,1,0)</f>
        <v>1</v>
      </c>
    </row>
    <row r="153" customFormat="false" ht="15" hidden="false" customHeight="false" outlineLevel="0" collapsed="false">
      <c r="A153" s="15" t="n">
        <v>152</v>
      </c>
      <c r="B153" s="15" t="n">
        <f aca="false">INT((A153-1)/12)+1</f>
        <v>13</v>
      </c>
      <c r="C153" s="15" t="n">
        <f aca="false">MIN(Inputs!$C$4+B153-1,99)</f>
        <v>86</v>
      </c>
      <c r="D153" s="55" t="n">
        <f aca="false">Inputs!$C$32</f>
        <v>0.1</v>
      </c>
      <c r="E153" s="15" t="n">
        <f aca="false">R152</f>
        <v>0</v>
      </c>
      <c r="F153" s="56" t="n">
        <f aca="false">Q152</f>
        <v>111427.277404195</v>
      </c>
      <c r="G153" s="56" t="n">
        <f aca="false">IF(AND(MOD(A153-1,12)=0,B153&lt;=Inputs!$C$7,E153=0),Inputs!$C$6,0)</f>
        <v>0</v>
      </c>
      <c r="H153" s="56" t="n">
        <f aca="false">IF(B153=1,G153*Inputs!$C$9,0)</f>
        <v>0</v>
      </c>
      <c r="I153" s="56" t="n">
        <f aca="false">I152+G153</f>
        <v>120000</v>
      </c>
      <c r="J153" s="56" t="n">
        <f aca="false">(F153+G153+H153)*((1+D153)^(1/12)-1)</f>
        <v>888.536757631462</v>
      </c>
      <c r="K153" s="56" t="n">
        <f aca="false">(F153+G153+H153+J153)*(Inputs!$C$14+IF(B153&lt;=10,Inputs!$C$12,Inputs!$C$13))/12</f>
        <v>56.157907080913</v>
      </c>
      <c r="L153" s="56" t="n">
        <f aca="false">IF(OR(E153=1,A153&lt;=Inputs!$C$15),0,MAX(Inputs!$C$8*I153-(F153+G153+H153+J153-K153),0))</f>
        <v>8940.34374525496</v>
      </c>
      <c r="M153" s="56" t="n">
        <f aca="false">L153*INDEX(Rates!$B$2:$C$101,C153+1,IF(Inputs!$C$5="Male",1,2))/1000/12*Inputs!$C$16</f>
        <v>76.834804204012</v>
      </c>
      <c r="N153" s="56" t="n">
        <f aca="false">IF($V$1=1,MAX(F153+G153+H153+J153-K153-M153,0)*Inputs!$C$22/12,0)</f>
        <v>747.88547633694</v>
      </c>
      <c r="O153" s="56" t="n">
        <f aca="false">IF(AND(MOD(A153,12)=0,B153&gt;=Inputs!$C$18),MAX(F153+G153+H153+J153-K153-M153-N153,0)*Inputs!$C$17,0)</f>
        <v>0</v>
      </c>
      <c r="P153" s="56" t="n">
        <f aca="false">F153+G153+H153+J153-K153-M153-N153+O153</f>
        <v>111434.935974204</v>
      </c>
      <c r="Q153" s="56" t="n">
        <f aca="false">IF(OR(E153=1,P153&lt;=0),0,P153)</f>
        <v>111434.935974204</v>
      </c>
      <c r="R153" s="15" t="n">
        <f aca="false">IF(OR(E153=1,AND(P153&lt;=0,I153&gt;0)),1,0)</f>
        <v>0</v>
      </c>
      <c r="S153" s="15" t="n">
        <f aca="false">IF(L153&gt;0,1,0)</f>
        <v>1</v>
      </c>
    </row>
    <row r="154" customFormat="false" ht="15" hidden="false" customHeight="false" outlineLevel="0" collapsed="false">
      <c r="A154" s="15" t="n">
        <v>153</v>
      </c>
      <c r="B154" s="15" t="n">
        <f aca="false">INT((A154-1)/12)+1</f>
        <v>13</v>
      </c>
      <c r="C154" s="15" t="n">
        <f aca="false">MIN(Inputs!$C$4+B154-1,99)</f>
        <v>86</v>
      </c>
      <c r="D154" s="55" t="n">
        <f aca="false">Inputs!$C$32</f>
        <v>0.1</v>
      </c>
      <c r="E154" s="15" t="n">
        <f aca="false">R153</f>
        <v>0</v>
      </c>
      <c r="F154" s="56" t="n">
        <f aca="false">Q153</f>
        <v>111434.935974204</v>
      </c>
      <c r="G154" s="56" t="n">
        <f aca="false">IF(AND(MOD(A154-1,12)=0,B154&lt;=Inputs!$C$7,E154=0),Inputs!$C$6,0)</f>
        <v>0</v>
      </c>
      <c r="H154" s="56" t="n">
        <f aca="false">IF(B154=1,G154*Inputs!$C$9,0)</f>
        <v>0</v>
      </c>
      <c r="I154" s="56" t="n">
        <f aca="false">I153+G154</f>
        <v>120000</v>
      </c>
      <c r="J154" s="56" t="n">
        <f aca="false">(F154+G154+H154)*((1+D154)^(1/12)-1)</f>
        <v>888.597828144203</v>
      </c>
      <c r="K154" s="56" t="n">
        <f aca="false">(F154+G154+H154+J154)*(Inputs!$C$14+IF(B154&lt;=10,Inputs!$C$12,Inputs!$C$13))/12</f>
        <v>56.1617669011741</v>
      </c>
      <c r="L154" s="56" t="n">
        <f aca="false">IF(OR(E154=1,A154&lt;=Inputs!$C$15),0,MAX(Inputs!$C$8*I154-(F154+G154+H154+J154-K154),0))</f>
        <v>8932.62796455289</v>
      </c>
      <c r="M154" s="56" t="n">
        <f aca="false">L154*INDEX(Rates!$B$2:$C$101,C154+1,IF(Inputs!$C$5="Male",1,2))/1000/12*Inputs!$C$16</f>
        <v>76.7684934986949</v>
      </c>
      <c r="N154" s="56" t="n">
        <f aca="false">IF($V$1=1,MAX(F154+G154+H154+J154-K154-M154,0)*Inputs!$C$22/12,0)</f>
        <v>747.937356946323</v>
      </c>
      <c r="O154" s="56" t="n">
        <f aca="false">IF(AND(MOD(A154,12)=0,B154&gt;=Inputs!$C$18),MAX(F154+G154+H154+J154-K154-M154-N154,0)*Inputs!$C$17,0)</f>
        <v>0</v>
      </c>
      <c r="P154" s="56" t="n">
        <f aca="false">F154+G154+H154+J154-K154-M154-N154+O154</f>
        <v>111442.666185002</v>
      </c>
      <c r="Q154" s="56" t="n">
        <f aca="false">IF(OR(E154=1,P154&lt;=0),0,P154)</f>
        <v>111442.666185002</v>
      </c>
      <c r="R154" s="15" t="n">
        <f aca="false">IF(OR(E154=1,AND(P154&lt;=0,I154&gt;0)),1,0)</f>
        <v>0</v>
      </c>
      <c r="S154" s="15" t="n">
        <f aca="false">IF(L154&gt;0,1,0)</f>
        <v>1</v>
      </c>
    </row>
    <row r="155" customFormat="false" ht="15" hidden="false" customHeight="false" outlineLevel="0" collapsed="false">
      <c r="A155" s="15" t="n">
        <v>154</v>
      </c>
      <c r="B155" s="15" t="n">
        <f aca="false">INT((A155-1)/12)+1</f>
        <v>13</v>
      </c>
      <c r="C155" s="15" t="n">
        <f aca="false">MIN(Inputs!$C$4+B155-1,99)</f>
        <v>86</v>
      </c>
      <c r="D155" s="55" t="n">
        <f aca="false">Inputs!$C$32</f>
        <v>0.1</v>
      </c>
      <c r="E155" s="15" t="n">
        <f aca="false">R154</f>
        <v>0</v>
      </c>
      <c r="F155" s="56" t="n">
        <f aca="false">Q154</f>
        <v>111442.666185002</v>
      </c>
      <c r="G155" s="56" t="n">
        <f aca="false">IF(AND(MOD(A155-1,12)=0,B155&lt;=Inputs!$C$7,E155=0),Inputs!$C$6,0)</f>
        <v>0</v>
      </c>
      <c r="H155" s="56" t="n">
        <f aca="false">IF(B155=1,G155*Inputs!$C$9,0)</f>
        <v>0</v>
      </c>
      <c r="I155" s="56" t="n">
        <f aca="false">I154+G155</f>
        <v>120000</v>
      </c>
      <c r="J155" s="56" t="n">
        <f aca="false">(F155+G155+H155)*((1+D155)^(1/12)-1)</f>
        <v>888.659469930652</v>
      </c>
      <c r="K155" s="56" t="n">
        <f aca="false">(F155+G155+H155+J155)*(Inputs!$C$14+IF(B155&lt;=10,Inputs!$C$12,Inputs!$C$13))/12</f>
        <v>56.1656628274664</v>
      </c>
      <c r="L155" s="56" t="n">
        <f aca="false">IF(OR(E155=1,A155&lt;=Inputs!$C$15),0,MAX(Inputs!$C$8*I155-(F155+G155+H155+J155-K155),0))</f>
        <v>8924.8400078947</v>
      </c>
      <c r="M155" s="56" t="n">
        <f aca="false">L155*INDEX(Rates!$B$2:$C$101,C155+1,IF(Inputs!$C$5="Male",1,2))/1000/12*Inputs!$C$16</f>
        <v>76.7015625011817</v>
      </c>
      <c r="N155" s="56" t="n">
        <f aca="false">IF($V$1=1,MAX(F155+G155+H155+J155-K155-M155,0)*Inputs!$C$22/12,0)</f>
        <v>747.989722864028</v>
      </c>
      <c r="O155" s="56" t="n">
        <f aca="false">IF(AND(MOD(A155,12)=0,B155&gt;=Inputs!$C$18),MAX(F155+G155+H155+J155-K155-M155-N155,0)*Inputs!$C$17,0)</f>
        <v>0</v>
      </c>
      <c r="P155" s="56" t="n">
        <f aca="false">F155+G155+H155+J155-K155-M155-N155+O155</f>
        <v>111450.46870674</v>
      </c>
      <c r="Q155" s="56" t="n">
        <f aca="false">IF(OR(E155=1,P155&lt;=0),0,P155)</f>
        <v>111450.46870674</v>
      </c>
      <c r="R155" s="15" t="n">
        <f aca="false">IF(OR(E155=1,AND(P155&lt;=0,I155&gt;0)),1,0)</f>
        <v>0</v>
      </c>
      <c r="S155" s="15" t="n">
        <f aca="false">IF(L155&gt;0,1,0)</f>
        <v>1</v>
      </c>
    </row>
    <row r="156" customFormat="false" ht="15" hidden="false" customHeight="false" outlineLevel="0" collapsed="false">
      <c r="A156" s="15" t="n">
        <v>155</v>
      </c>
      <c r="B156" s="15" t="n">
        <f aca="false">INT((A156-1)/12)+1</f>
        <v>13</v>
      </c>
      <c r="C156" s="15" t="n">
        <f aca="false">MIN(Inputs!$C$4+B156-1,99)</f>
        <v>86</v>
      </c>
      <c r="D156" s="55" t="n">
        <f aca="false">Inputs!$C$32</f>
        <v>0.1</v>
      </c>
      <c r="E156" s="15" t="n">
        <f aca="false">R155</f>
        <v>0</v>
      </c>
      <c r="F156" s="56" t="n">
        <f aca="false">Q155</f>
        <v>111450.46870674</v>
      </c>
      <c r="G156" s="56" t="n">
        <f aca="false">IF(AND(MOD(A156-1,12)=0,B156&lt;=Inputs!$C$7,E156=0),Inputs!$C$6,0)</f>
        <v>0</v>
      </c>
      <c r="H156" s="56" t="n">
        <f aca="false">IF(B156=1,G156*Inputs!$C$9,0)</f>
        <v>0</v>
      </c>
      <c r="I156" s="56" t="n">
        <f aca="false">I155+G156</f>
        <v>120000</v>
      </c>
      <c r="J156" s="56" t="n">
        <f aca="false">(F156+G156+H156)*((1+D156)^(1/12)-1)</f>
        <v>888.72168833469</v>
      </c>
      <c r="K156" s="56" t="n">
        <f aca="false">(F156+G156+H156+J156)*(Inputs!$C$14+IF(B156&lt;=10,Inputs!$C$12,Inputs!$C$13))/12</f>
        <v>56.1695951975374</v>
      </c>
      <c r="L156" s="56" t="n">
        <f aca="false">IF(OR(E156=1,A156&lt;=Inputs!$C$15),0,MAX(Inputs!$C$8*I156-(F156+G156+H156+J156-K156),0))</f>
        <v>8916.97920012278</v>
      </c>
      <c r="M156" s="56" t="n">
        <f aca="false">L156*INDEX(Rates!$B$2:$C$101,C156+1,IF(Inputs!$C$5="Male",1,2))/1000/12*Inputs!$C$16</f>
        <v>76.6340054090552</v>
      </c>
      <c r="N156" s="56" t="n">
        <f aca="false">IF($V$1=1,MAX(F156+G156+H156+J156-K156-M156,0)*Inputs!$C$22/12,0)</f>
        <v>748.042578629788</v>
      </c>
      <c r="O156" s="56" t="n">
        <f aca="false">IF(AND(MOD(A156,12)=0,B156&gt;=Inputs!$C$18),MAX(F156+G156+H156+J156-K156-M156-N156,0)*Inputs!$C$17,0)</f>
        <v>0</v>
      </c>
      <c r="P156" s="56" t="n">
        <f aca="false">F156+G156+H156+J156-K156-M156-N156+O156</f>
        <v>111458.344215838</v>
      </c>
      <c r="Q156" s="56" t="n">
        <f aca="false">IF(OR(E156=1,P156&lt;=0),0,P156)</f>
        <v>111458.344215838</v>
      </c>
      <c r="R156" s="15" t="n">
        <f aca="false">IF(OR(E156=1,AND(P156&lt;=0,I156&gt;0)),1,0)</f>
        <v>0</v>
      </c>
      <c r="S156" s="15" t="n">
        <f aca="false">IF(L156&gt;0,1,0)</f>
        <v>1</v>
      </c>
    </row>
    <row r="157" customFormat="false" ht="15" hidden="false" customHeight="false" outlineLevel="0" collapsed="false">
      <c r="A157" s="15" t="n">
        <v>156</v>
      </c>
      <c r="B157" s="15" t="n">
        <f aca="false">INT((A157-1)/12)+1</f>
        <v>13</v>
      </c>
      <c r="C157" s="15" t="n">
        <f aca="false">MIN(Inputs!$C$4+B157-1,99)</f>
        <v>86</v>
      </c>
      <c r="D157" s="55" t="n">
        <f aca="false">Inputs!$C$32</f>
        <v>0.1</v>
      </c>
      <c r="E157" s="15" t="n">
        <f aca="false">R156</f>
        <v>0</v>
      </c>
      <c r="F157" s="56" t="n">
        <f aca="false">Q156</f>
        <v>111458.344215838</v>
      </c>
      <c r="G157" s="56" t="n">
        <f aca="false">IF(AND(MOD(A157-1,12)=0,B157&lt;=Inputs!$C$7,E157=0),Inputs!$C$6,0)</f>
        <v>0</v>
      </c>
      <c r="H157" s="56" t="n">
        <f aca="false">IF(B157=1,G157*Inputs!$C$9,0)</f>
        <v>0</v>
      </c>
      <c r="I157" s="56" t="n">
        <f aca="false">I156+G157</f>
        <v>120000</v>
      </c>
      <c r="J157" s="56" t="n">
        <f aca="false">(F157+G157+H157)*((1+D157)^(1/12)-1)</f>
        <v>888.784488750189</v>
      </c>
      <c r="K157" s="56" t="n">
        <f aca="false">(F157+G157+H157+J157)*(Inputs!$C$14+IF(B157&lt;=10,Inputs!$C$12,Inputs!$C$13))/12</f>
        <v>56.1735643522943</v>
      </c>
      <c r="L157" s="56" t="n">
        <f aca="false">IF(OR(E157=1,A157&lt;=Inputs!$C$15),0,MAX(Inputs!$C$8*I157-(F157+G157+H157+J157-K157),0))</f>
        <v>8909.04485976373</v>
      </c>
      <c r="M157" s="56" t="n">
        <f aca="false">L157*INDEX(Rates!$B$2:$C$101,C157+1,IF(Inputs!$C$5="Male",1,2))/1000/12*Inputs!$C$16</f>
        <v>76.5658163656195</v>
      </c>
      <c r="N157" s="56" t="n">
        <f aca="false">IF($V$1=1,MAX(F157+G157+H157+J157-K157-M157,0)*Inputs!$C$22/12,0)</f>
        <v>748.095928825804</v>
      </c>
      <c r="O157" s="56" t="n">
        <f aca="false">IF(AND(MOD(A157,12)=0,B157&gt;=Inputs!$C$18),MAX(F157+G157+H157+J157-K157-M157-N157,0)*Inputs!$C$17,0)</f>
        <v>557.331466975224</v>
      </c>
      <c r="P157" s="56" t="n">
        <f aca="false">F157+G157+H157+J157-K157-M157-N157+O157</f>
        <v>112023.62486202</v>
      </c>
      <c r="Q157" s="56" t="n">
        <f aca="false">IF(OR(E157=1,P157&lt;=0),0,P157)</f>
        <v>112023.62486202</v>
      </c>
      <c r="R157" s="15" t="n">
        <f aca="false">IF(OR(E157=1,AND(P157&lt;=0,I157&gt;0)),1,0)</f>
        <v>0</v>
      </c>
      <c r="S157" s="15" t="n">
        <f aca="false">IF(L157&gt;0,1,0)</f>
        <v>1</v>
      </c>
    </row>
    <row r="158" customFormat="false" ht="15" hidden="false" customHeight="false" outlineLevel="0" collapsed="false">
      <c r="A158" s="15" t="n">
        <v>157</v>
      </c>
      <c r="B158" s="15" t="n">
        <f aca="false">INT((A158-1)/12)+1</f>
        <v>14</v>
      </c>
      <c r="C158" s="15" t="n">
        <f aca="false">MIN(Inputs!$C$4+B158-1,99)</f>
        <v>87</v>
      </c>
      <c r="D158" s="55" t="n">
        <f aca="false">Inputs!$C$32</f>
        <v>0.1</v>
      </c>
      <c r="E158" s="15" t="n">
        <f aca="false">R157</f>
        <v>0</v>
      </c>
      <c r="F158" s="56" t="n">
        <f aca="false">Q157</f>
        <v>112023.62486202</v>
      </c>
      <c r="G158" s="56" t="n">
        <f aca="false">IF(AND(MOD(A158-1,12)=0,B158&lt;=Inputs!$C$7,E158=0),Inputs!$C$6,0)</f>
        <v>0</v>
      </c>
      <c r="H158" s="56" t="n">
        <f aca="false">IF(B158=1,G158*Inputs!$C$9,0)</f>
        <v>0</v>
      </c>
      <c r="I158" s="56" t="n">
        <f aca="false">I157+G158</f>
        <v>120000</v>
      </c>
      <c r="J158" s="56" t="n">
        <f aca="false">(F158+G158+H158)*((1+D158)^(1/12)-1)</f>
        <v>893.292116004583</v>
      </c>
      <c r="K158" s="56" t="n">
        <f aca="false">(F158+G158+H158+J158)*(Inputs!$C$14+IF(B158&lt;=10,Inputs!$C$12,Inputs!$C$13))/12</f>
        <v>56.4584584890123</v>
      </c>
      <c r="L158" s="56" t="n">
        <f aca="false">IF(OR(E158=1,A158&lt;=Inputs!$C$15),0,MAX(Inputs!$C$8*I158-(F158+G158+H158+J158-K158),0))</f>
        <v>8339.54148046435</v>
      </c>
      <c r="M158" s="56" t="n">
        <f aca="false">L158*INDEX(Rates!$B$2:$C$101,C158+1,IF(Inputs!$C$5="Male",1,2))/1000/12*Inputs!$C$16</f>
        <v>81.0742424259143</v>
      </c>
      <c r="N158" s="56" t="n">
        <f aca="false">IF($V$1=1,MAX(F158+G158+H158+J158-K158-M158,0)*Inputs!$C$22/12,0)</f>
        <v>751.862561847398</v>
      </c>
      <c r="O158" s="56" t="n">
        <f aca="false">IF(AND(MOD(A158,12)=0,B158&gt;=Inputs!$C$18),MAX(F158+G158+H158+J158-K158-M158-N158,0)*Inputs!$C$17,0)</f>
        <v>0</v>
      </c>
      <c r="P158" s="56" t="n">
        <f aca="false">F158+G158+H158+J158-K158-M158-N158+O158</f>
        <v>112027.521715262</v>
      </c>
      <c r="Q158" s="56" t="n">
        <f aca="false">IF(OR(E158=1,P158&lt;=0),0,P158)</f>
        <v>112027.521715262</v>
      </c>
      <c r="R158" s="15" t="n">
        <f aca="false">IF(OR(E158=1,AND(P158&lt;=0,I158&gt;0)),1,0)</f>
        <v>0</v>
      </c>
      <c r="S158" s="15" t="n">
        <f aca="false">IF(L158&gt;0,1,0)</f>
        <v>1</v>
      </c>
    </row>
    <row r="159" customFormat="false" ht="15" hidden="false" customHeight="false" outlineLevel="0" collapsed="false">
      <c r="A159" s="15" t="n">
        <v>158</v>
      </c>
      <c r="B159" s="15" t="n">
        <f aca="false">INT((A159-1)/12)+1</f>
        <v>14</v>
      </c>
      <c r="C159" s="15" t="n">
        <f aca="false">MIN(Inputs!$C$4+B159-1,99)</f>
        <v>87</v>
      </c>
      <c r="D159" s="55" t="n">
        <f aca="false">Inputs!$C$32</f>
        <v>0.1</v>
      </c>
      <c r="E159" s="15" t="n">
        <f aca="false">R158</f>
        <v>0</v>
      </c>
      <c r="F159" s="56" t="n">
        <f aca="false">Q158</f>
        <v>112027.521715262</v>
      </c>
      <c r="G159" s="56" t="n">
        <f aca="false">IF(AND(MOD(A159-1,12)=0,B159&lt;=Inputs!$C$7,E159=0),Inputs!$C$6,0)</f>
        <v>0</v>
      </c>
      <c r="H159" s="56" t="n">
        <f aca="false">IF(B159=1,G159*Inputs!$C$9,0)</f>
        <v>0</v>
      </c>
      <c r="I159" s="56" t="n">
        <f aca="false">I158+G159</f>
        <v>120000</v>
      </c>
      <c r="J159" s="56" t="n">
        <f aca="false">(F159+G159+H159)*((1+D159)^(1/12)-1)</f>
        <v>893.323190059568</v>
      </c>
      <c r="K159" s="56" t="n">
        <f aca="false">(F159+G159+H159+J159)*(Inputs!$C$14+IF(B159&lt;=10,Inputs!$C$12,Inputs!$C$13))/12</f>
        <v>56.460422452661</v>
      </c>
      <c r="L159" s="56" t="n">
        <f aca="false">IF(OR(E159=1,A159&lt;=Inputs!$C$15),0,MAX(Inputs!$C$8*I159-(F159+G159+H159+J159-K159),0))</f>
        <v>8335.61551713075</v>
      </c>
      <c r="M159" s="56" t="n">
        <f aca="false">L159*INDEX(Rates!$B$2:$C$101,C159+1,IF(Inputs!$C$5="Male",1,2))/1000/12*Inputs!$C$16</f>
        <v>81.0360755190394</v>
      </c>
      <c r="N159" s="56" t="n">
        <f aca="false">IF($V$1=1,MAX(F159+G159+H159+J159-K159-M159,0)*Inputs!$C$22/12,0)</f>
        <v>751.888989382335</v>
      </c>
      <c r="O159" s="56" t="n">
        <f aca="false">IF(AND(MOD(A159,12)=0,B159&gt;=Inputs!$C$18),MAX(F159+G159+H159+J159-K159-M159-N159,0)*Inputs!$C$17,0)</f>
        <v>0</v>
      </c>
      <c r="P159" s="56" t="n">
        <f aca="false">F159+G159+H159+J159-K159-M159-N159+O159</f>
        <v>112031.459417968</v>
      </c>
      <c r="Q159" s="56" t="n">
        <f aca="false">IF(OR(E159=1,P159&lt;=0),0,P159)</f>
        <v>112031.459417968</v>
      </c>
      <c r="R159" s="15" t="n">
        <f aca="false">IF(OR(E159=1,AND(P159&lt;=0,I159&gt;0)),1,0)</f>
        <v>0</v>
      </c>
      <c r="S159" s="15" t="n">
        <f aca="false">IF(L159&gt;0,1,0)</f>
        <v>1</v>
      </c>
    </row>
    <row r="160" customFormat="false" ht="15" hidden="false" customHeight="false" outlineLevel="0" collapsed="false">
      <c r="A160" s="15" t="n">
        <v>159</v>
      </c>
      <c r="B160" s="15" t="n">
        <f aca="false">INT((A160-1)/12)+1</f>
        <v>14</v>
      </c>
      <c r="C160" s="15" t="n">
        <f aca="false">MIN(Inputs!$C$4+B160-1,99)</f>
        <v>87</v>
      </c>
      <c r="D160" s="55" t="n">
        <f aca="false">Inputs!$C$32</f>
        <v>0.1</v>
      </c>
      <c r="E160" s="15" t="n">
        <f aca="false">R159</f>
        <v>0</v>
      </c>
      <c r="F160" s="56" t="n">
        <f aca="false">Q159</f>
        <v>112031.459417968</v>
      </c>
      <c r="G160" s="56" t="n">
        <f aca="false">IF(AND(MOD(A160-1,12)=0,B160&lt;=Inputs!$C$7,E160=0),Inputs!$C$6,0)</f>
        <v>0</v>
      </c>
      <c r="H160" s="56" t="n">
        <f aca="false">IF(B160=1,G160*Inputs!$C$9,0)</f>
        <v>0</v>
      </c>
      <c r="I160" s="56" t="n">
        <f aca="false">I159+G160</f>
        <v>120000</v>
      </c>
      <c r="J160" s="56" t="n">
        <f aca="false">(F160+G160+H160)*((1+D160)^(1/12)-1)</f>
        <v>893.354589853909</v>
      </c>
      <c r="K160" s="56" t="n">
        <f aca="false">(F160+G160+H160+J160)*(Inputs!$C$14+IF(B160&lt;=10,Inputs!$C$12,Inputs!$C$13))/12</f>
        <v>56.4624070039109</v>
      </c>
      <c r="L160" s="56" t="n">
        <f aca="false">IF(OR(E160=1,A160&lt;=Inputs!$C$15),0,MAX(Inputs!$C$8*I160-(F160+G160+H160+J160-K160),0))</f>
        <v>8331.64839918212</v>
      </c>
      <c r="M160" s="56" t="n">
        <f aca="false">L160*INDEX(Rates!$B$2:$C$101,C160+1,IF(Inputs!$C$5="Male",1,2))/1000/12*Inputs!$C$16</f>
        <v>80.9975085207155</v>
      </c>
      <c r="N160" s="56" t="n">
        <f aca="false">IF($V$1=1,MAX(F160+G160+H160+J160-K160-M160,0)*Inputs!$C$22/12,0)</f>
        <v>751.915693948648</v>
      </c>
      <c r="O160" s="56" t="n">
        <f aca="false">IF(AND(MOD(A160,12)=0,B160&gt;=Inputs!$C$18),MAX(F160+G160+H160+J160-K160-M160-N160,0)*Inputs!$C$17,0)</f>
        <v>0</v>
      </c>
      <c r="P160" s="56" t="n">
        <f aca="false">F160+G160+H160+J160-K160-M160-N160+O160</f>
        <v>112035.438398349</v>
      </c>
      <c r="Q160" s="56" t="n">
        <f aca="false">IF(OR(E160=1,P160&lt;=0),0,P160)</f>
        <v>112035.438398349</v>
      </c>
      <c r="R160" s="15" t="n">
        <f aca="false">IF(OR(E160=1,AND(P160&lt;=0,I160&gt;0)),1,0)</f>
        <v>0</v>
      </c>
      <c r="S160" s="15" t="n">
        <f aca="false">IF(L160&gt;0,1,0)</f>
        <v>1</v>
      </c>
    </row>
    <row r="161" customFormat="false" ht="15" hidden="false" customHeight="false" outlineLevel="0" collapsed="false">
      <c r="A161" s="15" t="n">
        <v>160</v>
      </c>
      <c r="B161" s="15" t="n">
        <f aca="false">INT((A161-1)/12)+1</f>
        <v>14</v>
      </c>
      <c r="C161" s="15" t="n">
        <f aca="false">MIN(Inputs!$C$4+B161-1,99)</f>
        <v>87</v>
      </c>
      <c r="D161" s="55" t="n">
        <f aca="false">Inputs!$C$32</f>
        <v>0.1</v>
      </c>
      <c r="E161" s="15" t="n">
        <f aca="false">R160</f>
        <v>0</v>
      </c>
      <c r="F161" s="56" t="n">
        <f aca="false">Q160</f>
        <v>112035.438398349</v>
      </c>
      <c r="G161" s="56" t="n">
        <f aca="false">IF(AND(MOD(A161-1,12)=0,B161&lt;=Inputs!$C$7,E161=0),Inputs!$C$6,0)</f>
        <v>0</v>
      </c>
      <c r="H161" s="56" t="n">
        <f aca="false">IF(B161=1,G161*Inputs!$C$9,0)</f>
        <v>0</v>
      </c>
      <c r="I161" s="56" t="n">
        <f aca="false">I160+G161</f>
        <v>120000</v>
      </c>
      <c r="J161" s="56" t="n">
        <f aca="false">(F161+G161+H161)*((1+D161)^(1/12)-1)</f>
        <v>893.386318802228</v>
      </c>
      <c r="K161" s="56" t="n">
        <f aca="false">(F161+G161+H161+J161)*(Inputs!$C$14+IF(B161&lt;=10,Inputs!$C$12,Inputs!$C$13))/12</f>
        <v>56.4644123585754</v>
      </c>
      <c r="L161" s="56" t="n">
        <f aca="false">IF(OR(E161=1,A161&lt;=Inputs!$C$15),0,MAX(Inputs!$C$8*I161-(F161+G161+H161+J161-K161),0))</f>
        <v>8327.63969520782</v>
      </c>
      <c r="M161" s="56" t="n">
        <f aca="false">L161*INDEX(Rates!$B$2:$C$101,C161+1,IF(Inputs!$C$5="Male",1,2))/1000/12*Inputs!$C$16</f>
        <v>80.958537236912</v>
      </c>
      <c r="N161" s="56" t="n">
        <f aca="false">IF($V$1=1,MAX(F161+G161+H161+J161-K161-M161,0)*Inputs!$C$22/12,0)</f>
        <v>751.942678450369</v>
      </c>
      <c r="O161" s="56" t="n">
        <f aca="false">IF(AND(MOD(A161,12)=0,B161&gt;=Inputs!$C$18),MAX(F161+G161+H161+J161-K161-M161-N161,0)*Inputs!$C$17,0)</f>
        <v>0</v>
      </c>
      <c r="P161" s="56" t="n">
        <f aca="false">F161+G161+H161+J161-K161-M161-N161+O161</f>
        <v>112039.459089105</v>
      </c>
      <c r="Q161" s="56" t="n">
        <f aca="false">IF(OR(E161=1,P161&lt;=0),0,P161)</f>
        <v>112039.459089105</v>
      </c>
      <c r="R161" s="15" t="n">
        <f aca="false">IF(OR(E161=1,AND(P161&lt;=0,I161&gt;0)),1,0)</f>
        <v>0</v>
      </c>
      <c r="S161" s="15" t="n">
        <f aca="false">IF(L161&gt;0,1,0)</f>
        <v>1</v>
      </c>
    </row>
    <row r="162" customFormat="false" ht="15" hidden="false" customHeight="false" outlineLevel="0" collapsed="false">
      <c r="A162" s="15" t="n">
        <v>161</v>
      </c>
      <c r="B162" s="15" t="n">
        <f aca="false">INT((A162-1)/12)+1</f>
        <v>14</v>
      </c>
      <c r="C162" s="15" t="n">
        <f aca="false">MIN(Inputs!$C$4+B162-1,99)</f>
        <v>87</v>
      </c>
      <c r="D162" s="55" t="n">
        <f aca="false">Inputs!$C$32</f>
        <v>0.1</v>
      </c>
      <c r="E162" s="15" t="n">
        <f aca="false">R161</f>
        <v>0</v>
      </c>
      <c r="F162" s="56" t="n">
        <f aca="false">Q161</f>
        <v>112039.459089105</v>
      </c>
      <c r="G162" s="56" t="n">
        <f aca="false">IF(AND(MOD(A162-1,12)=0,B162&lt;=Inputs!$C$7,E162=0),Inputs!$C$6,0)</f>
        <v>0</v>
      </c>
      <c r="H162" s="56" t="n">
        <f aca="false">IF(B162=1,G162*Inputs!$C$9,0)</f>
        <v>0</v>
      </c>
      <c r="I162" s="56" t="n">
        <f aca="false">I161+G162</f>
        <v>120000</v>
      </c>
      <c r="J162" s="56" t="n">
        <f aca="false">(F162+G162+H162)*((1+D162)^(1/12)-1)</f>
        <v>893.418380354941</v>
      </c>
      <c r="K162" s="56" t="n">
        <f aca="false">(F162+G162+H162+J162)*(Inputs!$C$14+IF(B162&lt;=10,Inputs!$C$12,Inputs!$C$13))/12</f>
        <v>56.4664387347299</v>
      </c>
      <c r="L162" s="56" t="n">
        <f aca="false">IF(OR(E162=1,A162&lt;=Inputs!$C$15),0,MAX(Inputs!$C$8*I162-(F162+G162+H162+J162-K162),0))</f>
        <v>8323.5889692749</v>
      </c>
      <c r="M162" s="56" t="n">
        <f aca="false">L162*INDEX(Rates!$B$2:$C$101,C162+1,IF(Inputs!$C$5="Male",1,2))/1000/12*Inputs!$C$16</f>
        <v>80.9191574296342</v>
      </c>
      <c r="N162" s="56" t="n">
        <f aca="false">IF($V$1=1,MAX(F162+G162+H162+J162-K162-M162,0)*Inputs!$C$22/12,0)</f>
        <v>751.96994582197</v>
      </c>
      <c r="O162" s="56" t="n">
        <f aca="false">IF(AND(MOD(A162,12)=0,B162&gt;=Inputs!$C$18),MAX(F162+G162+H162+J162-K162-M162-N162,0)*Inputs!$C$17,0)</f>
        <v>0</v>
      </c>
      <c r="P162" s="56" t="n">
        <f aca="false">F162+G162+H162+J162-K162-M162-N162+O162</f>
        <v>112043.521927474</v>
      </c>
      <c r="Q162" s="56" t="n">
        <f aca="false">IF(OR(E162=1,P162&lt;=0),0,P162)</f>
        <v>112043.521927474</v>
      </c>
      <c r="R162" s="15" t="n">
        <f aca="false">IF(OR(E162=1,AND(P162&lt;=0,I162&gt;0)),1,0)</f>
        <v>0</v>
      </c>
      <c r="S162" s="15" t="n">
        <f aca="false">IF(L162&gt;0,1,0)</f>
        <v>1</v>
      </c>
    </row>
    <row r="163" customFormat="false" ht="15" hidden="false" customHeight="false" outlineLevel="0" collapsed="false">
      <c r="A163" s="15" t="n">
        <v>162</v>
      </c>
      <c r="B163" s="15" t="n">
        <f aca="false">INT((A163-1)/12)+1</f>
        <v>14</v>
      </c>
      <c r="C163" s="15" t="n">
        <f aca="false">MIN(Inputs!$C$4+B163-1,99)</f>
        <v>87</v>
      </c>
      <c r="D163" s="55" t="n">
        <f aca="false">Inputs!$C$32</f>
        <v>0.1</v>
      </c>
      <c r="E163" s="15" t="n">
        <f aca="false">R162</f>
        <v>0</v>
      </c>
      <c r="F163" s="56" t="n">
        <f aca="false">Q162</f>
        <v>112043.521927474</v>
      </c>
      <c r="G163" s="56" t="n">
        <f aca="false">IF(AND(MOD(A163-1,12)=0,B163&lt;=Inputs!$C$7,E163=0),Inputs!$C$6,0)</f>
        <v>0</v>
      </c>
      <c r="H163" s="56" t="n">
        <f aca="false">IF(B163=1,G163*Inputs!$C$9,0)</f>
        <v>0</v>
      </c>
      <c r="I163" s="56" t="n">
        <f aca="false">I162+G163</f>
        <v>120000</v>
      </c>
      <c r="J163" s="56" t="n">
        <f aca="false">(F163+G163+H163)*((1+D163)^(1/12)-1)</f>
        <v>893.450777998632</v>
      </c>
      <c r="K163" s="56" t="n">
        <f aca="false">(F163+G163+H163+J163)*(Inputs!$C$14+IF(B163&lt;=10,Inputs!$C$12,Inputs!$C$13))/12</f>
        <v>56.4684863527361</v>
      </c>
      <c r="L163" s="56" t="n">
        <f aca="false">IF(OR(E163=1,A163&lt;=Inputs!$C$15),0,MAX(Inputs!$C$8*I163-(F163+G163+H163+J163-K163),0))</f>
        <v>8319.49578088061</v>
      </c>
      <c r="M163" s="56" t="n">
        <f aca="false">L163*INDEX(Rates!$B$2:$C$101,C163+1,IF(Inputs!$C$5="Male",1,2))/1000/12*Inputs!$C$16</f>
        <v>80.879364816461</v>
      </c>
      <c r="N163" s="56" t="n">
        <f aca="false">IF($V$1=1,MAX(F163+G163+H163+J163-K163-M163,0)*Inputs!$C$22/12,0)</f>
        <v>751.997499028686</v>
      </c>
      <c r="O163" s="56" t="n">
        <f aca="false">IF(AND(MOD(A163,12)=0,B163&gt;=Inputs!$C$18),MAX(F163+G163+H163+J163-K163-M163-N163,0)*Inputs!$C$17,0)</f>
        <v>0</v>
      </c>
      <c r="P163" s="56" t="n">
        <f aca="false">F163+G163+H163+J163-K163-M163-N163+O163</f>
        <v>112047.627355274</v>
      </c>
      <c r="Q163" s="56" t="n">
        <f aca="false">IF(OR(E163=1,P163&lt;=0),0,P163)</f>
        <v>112047.627355274</v>
      </c>
      <c r="R163" s="15" t="n">
        <f aca="false">IF(OR(E163=1,AND(P163&lt;=0,I163&gt;0)),1,0)</f>
        <v>0</v>
      </c>
      <c r="S163" s="15" t="n">
        <f aca="false">IF(L163&gt;0,1,0)</f>
        <v>1</v>
      </c>
    </row>
    <row r="164" customFormat="false" ht="15" hidden="false" customHeight="false" outlineLevel="0" collapsed="false">
      <c r="A164" s="15" t="n">
        <v>163</v>
      </c>
      <c r="B164" s="15" t="n">
        <f aca="false">INT((A164-1)/12)+1</f>
        <v>14</v>
      </c>
      <c r="C164" s="15" t="n">
        <f aca="false">MIN(Inputs!$C$4+B164-1,99)</f>
        <v>87</v>
      </c>
      <c r="D164" s="55" t="n">
        <f aca="false">Inputs!$C$32</f>
        <v>0.1</v>
      </c>
      <c r="E164" s="15" t="n">
        <f aca="false">R163</f>
        <v>0</v>
      </c>
      <c r="F164" s="56" t="n">
        <f aca="false">Q163</f>
        <v>112047.627355274</v>
      </c>
      <c r="G164" s="56" t="n">
        <f aca="false">IF(AND(MOD(A164-1,12)=0,B164&lt;=Inputs!$C$7,E164=0),Inputs!$C$6,0)</f>
        <v>0</v>
      </c>
      <c r="H164" s="56" t="n">
        <f aca="false">IF(B164=1,G164*Inputs!$C$9,0)</f>
        <v>0</v>
      </c>
      <c r="I164" s="56" t="n">
        <f aca="false">I163+G164</f>
        <v>120000</v>
      </c>
      <c r="J164" s="56" t="n">
        <f aca="false">(F164+G164+H164)*((1+D164)^(1/12)-1)</f>
        <v>893.483515256436</v>
      </c>
      <c r="K164" s="56" t="n">
        <f aca="false">(F164+G164+H164+J164)*(Inputs!$C$14+IF(B164&lt;=10,Inputs!$C$12,Inputs!$C$13))/12</f>
        <v>56.4705554352653</v>
      </c>
      <c r="L164" s="56" t="n">
        <f aca="false">IF(OR(E164=1,A164&lt;=Inputs!$C$15),0,MAX(Inputs!$C$8*I164-(F164+G164+H164+J164-K164),0))</f>
        <v>8315.35968490459</v>
      </c>
      <c r="M164" s="56" t="n">
        <f aca="false">L164*INDEX(Rates!$B$2:$C$101,C164+1,IF(Inputs!$C$5="Male",1,2))/1000/12*Inputs!$C$16</f>
        <v>80.8391550700808</v>
      </c>
      <c r="N164" s="56" t="n">
        <f aca="false">IF($V$1=1,MAX(F164+G164+H164+J164-K164-M164,0)*Inputs!$C$22/12,0)</f>
        <v>752.025341066836</v>
      </c>
      <c r="O164" s="56" t="n">
        <f aca="false">IF(AND(MOD(A164,12)=0,B164&gt;=Inputs!$C$18),MAX(F164+G164+H164+J164-K164-M164-N164,0)*Inputs!$C$17,0)</f>
        <v>0</v>
      </c>
      <c r="P164" s="56" t="n">
        <f aca="false">F164+G164+H164+J164-K164-M164-N164+O164</f>
        <v>112051.775818959</v>
      </c>
      <c r="Q164" s="56" t="n">
        <f aca="false">IF(OR(E164=1,P164&lt;=0),0,P164)</f>
        <v>112051.775818959</v>
      </c>
      <c r="R164" s="15" t="n">
        <f aca="false">IF(OR(E164=1,AND(P164&lt;=0,I164&gt;0)),1,0)</f>
        <v>0</v>
      </c>
      <c r="S164" s="15" t="n">
        <f aca="false">IF(L164&gt;0,1,0)</f>
        <v>1</v>
      </c>
    </row>
    <row r="165" customFormat="false" ht="15" hidden="false" customHeight="false" outlineLevel="0" collapsed="false">
      <c r="A165" s="15" t="n">
        <v>164</v>
      </c>
      <c r="B165" s="15" t="n">
        <f aca="false">INT((A165-1)/12)+1</f>
        <v>14</v>
      </c>
      <c r="C165" s="15" t="n">
        <f aca="false">MIN(Inputs!$C$4+B165-1,99)</f>
        <v>87</v>
      </c>
      <c r="D165" s="55" t="n">
        <f aca="false">Inputs!$C$32</f>
        <v>0.1</v>
      </c>
      <c r="E165" s="15" t="n">
        <f aca="false">R164</f>
        <v>0</v>
      </c>
      <c r="F165" s="56" t="n">
        <f aca="false">Q164</f>
        <v>112051.775818959</v>
      </c>
      <c r="G165" s="56" t="n">
        <f aca="false">IF(AND(MOD(A165-1,12)=0,B165&lt;=Inputs!$C$7,E165=0),Inputs!$C$6,0)</f>
        <v>0</v>
      </c>
      <c r="H165" s="56" t="n">
        <f aca="false">IF(B165=1,G165*Inputs!$C$9,0)</f>
        <v>0</v>
      </c>
      <c r="I165" s="56" t="n">
        <f aca="false">I164+G165</f>
        <v>120000</v>
      </c>
      <c r="J165" s="56" t="n">
        <f aca="false">(F165+G165+H165)*((1+D165)^(1/12)-1)</f>
        <v>893.516595688418</v>
      </c>
      <c r="K165" s="56" t="n">
        <f aca="false">(F165+G165+H165+J165)*(Inputs!$C$14+IF(B165&lt;=10,Inputs!$C$12,Inputs!$C$13))/12</f>
        <v>56.4726462073235</v>
      </c>
      <c r="L165" s="56" t="n">
        <f aca="false">IF(OR(E165=1,A165&lt;=Inputs!$C$15),0,MAX(Inputs!$C$8*I165-(F165+G165+H165+J165-K165),0))</f>
        <v>8311.18023156042</v>
      </c>
      <c r="M165" s="56" t="n">
        <f aca="false">L165*INDEX(Rates!$B$2:$C$101,C165+1,IF(Inputs!$C$5="Male",1,2))/1000/12*Inputs!$C$16</f>
        <v>80.7985238178198</v>
      </c>
      <c r="N165" s="56" t="n">
        <f aca="false">IF($V$1=1,MAX(F165+G165+H165+J165-K165-M165,0)*Inputs!$C$22/12,0)</f>
        <v>752.053474964145</v>
      </c>
      <c r="O165" s="56" t="n">
        <f aca="false">IF(AND(MOD(A165,12)=0,B165&gt;=Inputs!$C$18),MAX(F165+G165+H165+J165-K165-M165-N165,0)*Inputs!$C$17,0)</f>
        <v>0</v>
      </c>
      <c r="P165" s="56" t="n">
        <f aca="false">F165+G165+H165+J165-K165-M165-N165+O165</f>
        <v>112055.967769658</v>
      </c>
      <c r="Q165" s="56" t="n">
        <f aca="false">IF(OR(E165=1,P165&lt;=0),0,P165)</f>
        <v>112055.967769658</v>
      </c>
      <c r="R165" s="15" t="n">
        <f aca="false">IF(OR(E165=1,AND(P165&lt;=0,I165&gt;0)),1,0)</f>
        <v>0</v>
      </c>
      <c r="S165" s="15" t="n">
        <f aca="false">IF(L165&gt;0,1,0)</f>
        <v>1</v>
      </c>
    </row>
    <row r="166" customFormat="false" ht="15" hidden="false" customHeight="false" outlineLevel="0" collapsed="false">
      <c r="A166" s="15" t="n">
        <v>165</v>
      </c>
      <c r="B166" s="15" t="n">
        <f aca="false">INT((A166-1)/12)+1</f>
        <v>14</v>
      </c>
      <c r="C166" s="15" t="n">
        <f aca="false">MIN(Inputs!$C$4+B166-1,99)</f>
        <v>87</v>
      </c>
      <c r="D166" s="55" t="n">
        <f aca="false">Inputs!$C$32</f>
        <v>0.1</v>
      </c>
      <c r="E166" s="15" t="n">
        <f aca="false">R165</f>
        <v>0</v>
      </c>
      <c r="F166" s="56" t="n">
        <f aca="false">Q165</f>
        <v>112055.967769658</v>
      </c>
      <c r="G166" s="56" t="n">
        <f aca="false">IF(AND(MOD(A166-1,12)=0,B166&lt;=Inputs!$C$7,E166=0),Inputs!$C$6,0)</f>
        <v>0</v>
      </c>
      <c r="H166" s="56" t="n">
        <f aca="false">IF(B166=1,G166*Inputs!$C$9,0)</f>
        <v>0</v>
      </c>
      <c r="I166" s="56" t="n">
        <f aca="false">I165+G166</f>
        <v>120000</v>
      </c>
      <c r="J166" s="56" t="n">
        <f aca="false">(F166+G166+H166)*((1+D166)^(1/12)-1)</f>
        <v>893.550022891964</v>
      </c>
      <c r="K166" s="56" t="n">
        <f aca="false">(F166+G166+H166+J166)*(Inputs!$C$14+IF(B166&lt;=10,Inputs!$C$12,Inputs!$C$13))/12</f>
        <v>56.4747588962748</v>
      </c>
      <c r="L166" s="56" t="n">
        <f aca="false">IF(OR(E166=1,A166&lt;=Inputs!$C$15),0,MAX(Inputs!$C$8*I166-(F166+G166+H166+J166-K166),0))</f>
        <v>8306.9569663467</v>
      </c>
      <c r="M166" s="56" t="n">
        <f aca="false">L166*INDEX(Rates!$B$2:$C$101,C166+1,IF(Inputs!$C$5="Male",1,2))/1000/12*Inputs!$C$16</f>
        <v>80.7574666411671</v>
      </c>
      <c r="N166" s="56" t="n">
        <f aca="false">IF($V$1=1,MAX(F166+G166+H166+J166-K166-M166,0)*Inputs!$C$22/12,0)</f>
        <v>752.081903780081</v>
      </c>
      <c r="O166" s="56" t="n">
        <f aca="false">IF(AND(MOD(A166,12)=0,B166&gt;=Inputs!$C$18),MAX(F166+G166+H166+J166-K166-M166-N166,0)*Inputs!$C$17,0)</f>
        <v>0</v>
      </c>
      <c r="P166" s="56" t="n">
        <f aca="false">F166+G166+H166+J166-K166-M166-N166+O166</f>
        <v>112060.203663232</v>
      </c>
      <c r="Q166" s="56" t="n">
        <f aca="false">IF(OR(E166=1,P166&lt;=0),0,P166)</f>
        <v>112060.203663232</v>
      </c>
      <c r="R166" s="15" t="n">
        <f aca="false">IF(OR(E166=1,AND(P166&lt;=0,I166&gt;0)),1,0)</f>
        <v>0</v>
      </c>
      <c r="S166" s="15" t="n">
        <f aca="false">IF(L166&gt;0,1,0)</f>
        <v>1</v>
      </c>
    </row>
    <row r="167" customFormat="false" ht="15" hidden="false" customHeight="false" outlineLevel="0" collapsed="false">
      <c r="A167" s="15" t="n">
        <v>166</v>
      </c>
      <c r="B167" s="15" t="n">
        <f aca="false">INT((A167-1)/12)+1</f>
        <v>14</v>
      </c>
      <c r="C167" s="15" t="n">
        <f aca="false">MIN(Inputs!$C$4+B167-1,99)</f>
        <v>87</v>
      </c>
      <c r="D167" s="55" t="n">
        <f aca="false">Inputs!$C$32</f>
        <v>0.1</v>
      </c>
      <c r="E167" s="15" t="n">
        <f aca="false">R166</f>
        <v>0</v>
      </c>
      <c r="F167" s="56" t="n">
        <f aca="false">Q166</f>
        <v>112060.203663232</v>
      </c>
      <c r="G167" s="56" t="n">
        <f aca="false">IF(AND(MOD(A167-1,12)=0,B167&lt;=Inputs!$C$7,E167=0),Inputs!$C$6,0)</f>
        <v>0</v>
      </c>
      <c r="H167" s="56" t="n">
        <f aca="false">IF(B167=1,G167*Inputs!$C$9,0)</f>
        <v>0</v>
      </c>
      <c r="I167" s="56" t="n">
        <f aca="false">I166+G167</f>
        <v>120000</v>
      </c>
      <c r="J167" s="56" t="n">
        <f aca="false">(F167+G167+H167)*((1+D167)^(1/12)-1)</f>
        <v>893.583800502168</v>
      </c>
      <c r="K167" s="56" t="n">
        <f aca="false">(F167+G167+H167+J167)*(Inputs!$C$14+IF(B167&lt;=10,Inputs!$C$12,Inputs!$C$13))/12</f>
        <v>56.4768937318671</v>
      </c>
      <c r="L167" s="56" t="n">
        <f aca="false">IF(OR(E167=1,A167&lt;=Inputs!$C$15),0,MAX(Inputs!$C$8*I167-(F167+G167+H167+J167-K167),0))</f>
        <v>8302.68942999766</v>
      </c>
      <c r="M167" s="56" t="n">
        <f aca="false">L167*INDEX(Rates!$B$2:$C$101,C167+1,IF(Inputs!$C$5="Male",1,2))/1000/12*Inputs!$C$16</f>
        <v>80.7159790752939</v>
      </c>
      <c r="N167" s="56" t="n">
        <f aca="false">IF($V$1=1,MAX(F167+G167+H167+J167-K167-M167,0)*Inputs!$C$22/12,0)</f>
        <v>752.11063060618</v>
      </c>
      <c r="O167" s="56" t="n">
        <f aca="false">IF(AND(MOD(A167,12)=0,B167&gt;=Inputs!$C$18),MAX(F167+G167+H167+J167-K167-M167-N167,0)*Inputs!$C$17,0)</f>
        <v>0</v>
      </c>
      <c r="P167" s="56" t="n">
        <f aca="false">F167+G167+H167+J167-K167-M167-N167+O167</f>
        <v>112064.483960321</v>
      </c>
      <c r="Q167" s="56" t="n">
        <f aca="false">IF(OR(E167=1,P167&lt;=0),0,P167)</f>
        <v>112064.483960321</v>
      </c>
      <c r="R167" s="15" t="n">
        <f aca="false">IF(OR(E167=1,AND(P167&lt;=0,I167&gt;0)),1,0)</f>
        <v>0</v>
      </c>
      <c r="S167" s="15" t="n">
        <f aca="false">IF(L167&gt;0,1,0)</f>
        <v>1</v>
      </c>
    </row>
    <row r="168" customFormat="false" ht="15" hidden="false" customHeight="false" outlineLevel="0" collapsed="false">
      <c r="A168" s="15" t="n">
        <v>167</v>
      </c>
      <c r="B168" s="15" t="n">
        <f aca="false">INT((A168-1)/12)+1</f>
        <v>14</v>
      </c>
      <c r="C168" s="15" t="n">
        <f aca="false">MIN(Inputs!$C$4+B168-1,99)</f>
        <v>87</v>
      </c>
      <c r="D168" s="55" t="n">
        <f aca="false">Inputs!$C$32</f>
        <v>0.1</v>
      </c>
      <c r="E168" s="15" t="n">
        <f aca="false">R167</f>
        <v>0</v>
      </c>
      <c r="F168" s="56" t="n">
        <f aca="false">Q167</f>
        <v>112064.483960321</v>
      </c>
      <c r="G168" s="56" t="n">
        <f aca="false">IF(AND(MOD(A168-1,12)=0,B168&lt;=Inputs!$C$7,E168=0),Inputs!$C$6,0)</f>
        <v>0</v>
      </c>
      <c r="H168" s="56" t="n">
        <f aca="false">IF(B168=1,G168*Inputs!$C$9,0)</f>
        <v>0</v>
      </c>
      <c r="I168" s="56" t="n">
        <f aca="false">I167+G168</f>
        <v>120000</v>
      </c>
      <c r="J168" s="56" t="n">
        <f aca="false">(F168+G168+H168)*((1+D168)^(1/12)-1)</f>
        <v>893.617932192232</v>
      </c>
      <c r="K168" s="56" t="n">
        <f aca="false">(F168+G168+H168+J168)*(Inputs!$C$14+IF(B168&lt;=10,Inputs!$C$12,Inputs!$C$13))/12</f>
        <v>56.4790509462566</v>
      </c>
      <c r="L168" s="56" t="n">
        <f aca="false">IF(OR(E168=1,A168&lt;=Inputs!$C$15),0,MAX(Inputs!$C$8*I168-(F168+G168+H168+J168-K168),0))</f>
        <v>8298.37715843316</v>
      </c>
      <c r="M168" s="56" t="n">
        <f aca="false">L168*INDEX(Rates!$B$2:$C$101,C168+1,IF(Inputs!$C$5="Male",1,2))/1000/12*Inputs!$C$16</f>
        <v>80.6740566085677</v>
      </c>
      <c r="N168" s="56" t="n">
        <f aca="false">IF($V$1=1,MAX(F168+G168+H168+J168-K168-M168,0)*Inputs!$C$22/12,0)</f>
        <v>752.139658566388</v>
      </c>
      <c r="O168" s="56" t="n">
        <f aca="false">IF(AND(MOD(A168,12)=0,B168&gt;=Inputs!$C$18),MAX(F168+G168+H168+J168-K168-M168-N168,0)*Inputs!$C$17,0)</f>
        <v>0</v>
      </c>
      <c r="P168" s="56" t="n">
        <f aca="false">F168+G168+H168+J168-K168-M168-N168+O168</f>
        <v>112068.809126392</v>
      </c>
      <c r="Q168" s="56" t="n">
        <f aca="false">IF(OR(E168=1,P168&lt;=0),0,P168)</f>
        <v>112068.809126392</v>
      </c>
      <c r="R168" s="15" t="n">
        <f aca="false">IF(OR(E168=1,AND(P168&lt;=0,I168&gt;0)),1,0)</f>
        <v>0</v>
      </c>
      <c r="S168" s="15" t="n">
        <f aca="false">IF(L168&gt;0,1,0)</f>
        <v>1</v>
      </c>
    </row>
    <row r="169" customFormat="false" ht="15" hidden="false" customHeight="false" outlineLevel="0" collapsed="false">
      <c r="A169" s="15" t="n">
        <v>168</v>
      </c>
      <c r="B169" s="15" t="n">
        <f aca="false">INT((A169-1)/12)+1</f>
        <v>14</v>
      </c>
      <c r="C169" s="15" t="n">
        <f aca="false">MIN(Inputs!$C$4+B169-1,99)</f>
        <v>87</v>
      </c>
      <c r="D169" s="55" t="n">
        <f aca="false">Inputs!$C$32</f>
        <v>0.1</v>
      </c>
      <c r="E169" s="15" t="n">
        <f aca="false">R168</f>
        <v>0</v>
      </c>
      <c r="F169" s="56" t="n">
        <f aca="false">Q168</f>
        <v>112068.809126392</v>
      </c>
      <c r="G169" s="56" t="n">
        <f aca="false">IF(AND(MOD(A169-1,12)=0,B169&lt;=Inputs!$C$7,E169=0),Inputs!$C$6,0)</f>
        <v>0</v>
      </c>
      <c r="H169" s="56" t="n">
        <f aca="false">IF(B169=1,G169*Inputs!$C$9,0)</f>
        <v>0</v>
      </c>
      <c r="I169" s="56" t="n">
        <f aca="false">I168+G169</f>
        <v>120000</v>
      </c>
      <c r="J169" s="56" t="n">
        <f aca="false">(F169+G169+H169)*((1+D169)^(1/12)-1)</f>
        <v>893.652421673861</v>
      </c>
      <c r="K169" s="56" t="n">
        <f aca="false">(F169+G169+H169+J169)*(Inputs!$C$14+IF(B169&lt;=10,Inputs!$C$12,Inputs!$C$13))/12</f>
        <v>56.4812307740329</v>
      </c>
      <c r="L169" s="56" t="n">
        <f aca="false">IF(OR(E169=1,A169&lt;=Inputs!$C$15),0,MAX(Inputs!$C$8*I169-(F169+G169+H169+J169-K169),0))</f>
        <v>8294.01968270828</v>
      </c>
      <c r="M169" s="56" t="n">
        <f aca="false">L169*INDEX(Rates!$B$2:$C$101,C169+1,IF(Inputs!$C$5="Male",1,2))/1000/12*Inputs!$C$16</f>
        <v>80.6316946820624</v>
      </c>
      <c r="N169" s="56" t="n">
        <f aca="false">IF($V$1=1,MAX(F169+G169+H169+J169-K169-M169,0)*Inputs!$C$22/12,0)</f>
        <v>752.168990817398</v>
      </c>
      <c r="O169" s="56" t="n">
        <f aca="false">IF(AND(MOD(A169,12)=0,B169&gt;=Inputs!$C$18),MAX(F169+G169+H169+J169-K169-M169-N169,0)*Inputs!$C$17,0)</f>
        <v>560.365898158961</v>
      </c>
      <c r="P169" s="56" t="n">
        <f aca="false">F169+G169+H169+J169-K169-M169-N169+O169</f>
        <v>112633.545529951</v>
      </c>
      <c r="Q169" s="56" t="n">
        <f aca="false">IF(OR(E169=1,P169&lt;=0),0,P169)</f>
        <v>112633.545529951</v>
      </c>
      <c r="R169" s="15" t="n">
        <f aca="false">IF(OR(E169=1,AND(P169&lt;=0,I169&gt;0)),1,0)</f>
        <v>0</v>
      </c>
      <c r="S169" s="15" t="n">
        <f aca="false">IF(L169&gt;0,1,0)</f>
        <v>1</v>
      </c>
    </row>
    <row r="170" customFormat="false" ht="15" hidden="false" customHeight="false" outlineLevel="0" collapsed="false">
      <c r="A170" s="15" t="n">
        <v>169</v>
      </c>
      <c r="B170" s="15" t="n">
        <f aca="false">INT((A170-1)/12)+1</f>
        <v>15</v>
      </c>
      <c r="C170" s="15" t="n">
        <f aca="false">MIN(Inputs!$C$4+B170-1,99)</f>
        <v>88</v>
      </c>
      <c r="D170" s="55" t="n">
        <f aca="false">Inputs!$C$32</f>
        <v>0.1</v>
      </c>
      <c r="E170" s="15" t="n">
        <f aca="false">R169</f>
        <v>0</v>
      </c>
      <c r="F170" s="56" t="n">
        <f aca="false">Q169</f>
        <v>112633.545529951</v>
      </c>
      <c r="G170" s="56" t="n">
        <f aca="false">IF(AND(MOD(A170-1,12)=0,B170&lt;=Inputs!$C$7,E170=0),Inputs!$C$6,0)</f>
        <v>0</v>
      </c>
      <c r="H170" s="56" t="n">
        <f aca="false">IF(B170=1,G170*Inputs!$C$9,0)</f>
        <v>0</v>
      </c>
      <c r="I170" s="56" t="n">
        <f aca="false">I169+G170</f>
        <v>120000</v>
      </c>
      <c r="J170" s="56" t="n">
        <f aca="false">(F170+G170+H170)*((1+D170)^(1/12)-1)</f>
        <v>898.155709061157</v>
      </c>
      <c r="K170" s="56" t="n">
        <f aca="false">(F170+G170+H170+J170)*(Inputs!$C$14+IF(B170&lt;=10,Inputs!$C$12,Inputs!$C$13))/12</f>
        <v>56.7658506195062</v>
      </c>
      <c r="L170" s="56" t="n">
        <f aca="false">IF(OR(E170=1,A170&lt;=Inputs!$C$15),0,MAX(Inputs!$C$8*I170-(F170+G170+H170+J170-K170),0))</f>
        <v>7725.06461160713</v>
      </c>
      <c r="M170" s="56" t="n">
        <f aca="false">L170*INDEX(Rates!$B$2:$C$101,C170+1,IF(Inputs!$C$5="Male",1,2))/1000/12*Inputs!$C$16</f>
        <v>83.8105134820944</v>
      </c>
      <c r="N170" s="56" t="n">
        <f aca="false">IF($V$1=1,MAX(F170+G170+H170+J170-K170-M170,0)*Inputs!$C$22/12,0)</f>
        <v>755.940832499405</v>
      </c>
      <c r="O170" s="56" t="n">
        <f aca="false">IF(AND(MOD(A170,12)=0,B170&gt;=Inputs!$C$18),MAX(F170+G170+H170+J170-K170-M170-N170,0)*Inputs!$C$17,0)</f>
        <v>0</v>
      </c>
      <c r="P170" s="56" t="n">
        <f aca="false">F170+G170+H170+J170-K170-M170-N170+O170</f>
        <v>112635.184042411</v>
      </c>
      <c r="Q170" s="56" t="n">
        <f aca="false">IF(OR(E170=1,P170&lt;=0),0,P170)</f>
        <v>112635.184042411</v>
      </c>
      <c r="R170" s="15" t="n">
        <f aca="false">IF(OR(E170=1,AND(P170&lt;=0,I170&gt;0)),1,0)</f>
        <v>0</v>
      </c>
      <c r="S170" s="15" t="n">
        <f aca="false">IF(L170&gt;0,1,0)</f>
        <v>1</v>
      </c>
    </row>
    <row r="171" customFormat="false" ht="15" hidden="false" customHeight="false" outlineLevel="0" collapsed="false">
      <c r="A171" s="15" t="n">
        <v>170</v>
      </c>
      <c r="B171" s="15" t="n">
        <f aca="false">INT((A171-1)/12)+1</f>
        <v>15</v>
      </c>
      <c r="C171" s="15" t="n">
        <f aca="false">MIN(Inputs!$C$4+B171-1,99)</f>
        <v>88</v>
      </c>
      <c r="D171" s="55" t="n">
        <f aca="false">Inputs!$C$32</f>
        <v>0.1</v>
      </c>
      <c r="E171" s="15" t="n">
        <f aca="false">R170</f>
        <v>0</v>
      </c>
      <c r="F171" s="56" t="n">
        <f aca="false">Q170</f>
        <v>112635.184042411</v>
      </c>
      <c r="G171" s="56" t="n">
        <f aca="false">IF(AND(MOD(A171-1,12)=0,B171&lt;=Inputs!$C$7,E171=0),Inputs!$C$6,0)</f>
        <v>0</v>
      </c>
      <c r="H171" s="56" t="n">
        <f aca="false">IF(B171=1,G171*Inputs!$C$9,0)</f>
        <v>0</v>
      </c>
      <c r="I171" s="56" t="n">
        <f aca="false">I170+G171</f>
        <v>120000</v>
      </c>
      <c r="J171" s="56" t="n">
        <f aca="false">(F171+G171+H171)*((1+D171)^(1/12)-1)</f>
        <v>898.168774789609</v>
      </c>
      <c r="K171" s="56" t="n">
        <f aca="false">(F171+G171+H171+J171)*(Inputs!$C$14+IF(B171&lt;=10,Inputs!$C$12,Inputs!$C$13))/12</f>
        <v>56.7666764086005</v>
      </c>
      <c r="L171" s="56" t="n">
        <f aca="false">IF(OR(E171=1,A171&lt;=Inputs!$C$15),0,MAX(Inputs!$C$8*I171-(F171+G171+H171+J171-K171),0))</f>
        <v>7723.41385920762</v>
      </c>
      <c r="M171" s="56" t="n">
        <f aca="false">L171*INDEX(Rates!$B$2:$C$101,C171+1,IF(Inputs!$C$5="Male",1,2))/1000/12*Inputs!$C$16</f>
        <v>83.7926041941867</v>
      </c>
      <c r="N171" s="56" t="n">
        <f aca="false">IF($V$1=1,MAX(F171+G171+H171+J171-K171-M171,0)*Inputs!$C$22/12,0)</f>
        <v>755.951956910655</v>
      </c>
      <c r="O171" s="56" t="n">
        <f aca="false">IF(AND(MOD(A171,12)=0,B171&gt;=Inputs!$C$18),MAX(F171+G171+H171+J171-K171-M171-N171,0)*Inputs!$C$17,0)</f>
        <v>0</v>
      </c>
      <c r="P171" s="56" t="n">
        <f aca="false">F171+G171+H171+J171-K171-M171-N171+O171</f>
        <v>112636.841579688</v>
      </c>
      <c r="Q171" s="56" t="n">
        <f aca="false">IF(OR(E171=1,P171&lt;=0),0,P171)</f>
        <v>112636.841579688</v>
      </c>
      <c r="R171" s="15" t="n">
        <f aca="false">IF(OR(E171=1,AND(P171&lt;=0,I171&gt;0)),1,0)</f>
        <v>0</v>
      </c>
      <c r="S171" s="15" t="n">
        <f aca="false">IF(L171&gt;0,1,0)</f>
        <v>1</v>
      </c>
    </row>
    <row r="172" customFormat="false" ht="15" hidden="false" customHeight="false" outlineLevel="0" collapsed="false">
      <c r="A172" s="15" t="n">
        <v>171</v>
      </c>
      <c r="B172" s="15" t="n">
        <f aca="false">INT((A172-1)/12)+1</f>
        <v>15</v>
      </c>
      <c r="C172" s="15" t="n">
        <f aca="false">MIN(Inputs!$C$4+B172-1,99)</f>
        <v>88</v>
      </c>
      <c r="D172" s="55" t="n">
        <f aca="false">Inputs!$C$32</f>
        <v>0.1</v>
      </c>
      <c r="E172" s="15" t="n">
        <f aca="false">R171</f>
        <v>0</v>
      </c>
      <c r="F172" s="56" t="n">
        <f aca="false">Q171</f>
        <v>112636.841579688</v>
      </c>
      <c r="G172" s="56" t="n">
        <f aca="false">IF(AND(MOD(A172-1,12)=0,B172&lt;=Inputs!$C$7,E172=0),Inputs!$C$6,0)</f>
        <v>0</v>
      </c>
      <c r="H172" s="56" t="n">
        <f aca="false">IF(B172=1,G172*Inputs!$C$9,0)</f>
        <v>0</v>
      </c>
      <c r="I172" s="56" t="n">
        <f aca="false">I171+G172</f>
        <v>120000</v>
      </c>
      <c r="J172" s="56" t="n">
        <f aca="false">(F172+G172+H172)*((1+D172)^(1/12)-1)</f>
        <v>898.181992224615</v>
      </c>
      <c r="K172" s="56" t="n">
        <f aca="false">(F172+G172+H172+J172)*(Inputs!$C$14+IF(B172&lt;=10,Inputs!$C$12,Inputs!$C$13))/12</f>
        <v>56.7675117859561</v>
      </c>
      <c r="L172" s="56" t="n">
        <f aca="false">IF(OR(E172=1,A172&lt;=Inputs!$C$15),0,MAX(Inputs!$C$8*I172-(F172+G172+H172+J172-K172),0))</f>
        <v>7721.74393987379</v>
      </c>
      <c r="M172" s="56" t="n">
        <f aca="false">L172*INDEX(Rates!$B$2:$C$101,C172+1,IF(Inputs!$C$5="Male",1,2))/1000/12*Inputs!$C$16</f>
        <v>83.7744869610141</v>
      </c>
      <c r="N172" s="56" t="n">
        <f aca="false">IF($V$1=1,MAX(F172+G172+H172+J172-K172-M172,0)*Inputs!$C$22/12,0)</f>
        <v>755.963210487768</v>
      </c>
      <c r="O172" s="56" t="n">
        <f aca="false">IF(AND(MOD(A172,12)=0,B172&gt;=Inputs!$C$18),MAX(F172+G172+H172+J172-K172-M172-N172,0)*Inputs!$C$17,0)</f>
        <v>0</v>
      </c>
      <c r="P172" s="56" t="n">
        <f aca="false">F172+G172+H172+J172-K172-M172-N172+O172</f>
        <v>112638.518362677</v>
      </c>
      <c r="Q172" s="56" t="n">
        <f aca="false">IF(OR(E172=1,P172&lt;=0),0,P172)</f>
        <v>112638.518362677</v>
      </c>
      <c r="R172" s="15" t="n">
        <f aca="false">IF(OR(E172=1,AND(P172&lt;=0,I172&gt;0)),1,0)</f>
        <v>0</v>
      </c>
      <c r="S172" s="15" t="n">
        <f aca="false">IF(L172&gt;0,1,0)</f>
        <v>1</v>
      </c>
    </row>
    <row r="173" customFormat="false" ht="15" hidden="false" customHeight="false" outlineLevel="0" collapsed="false">
      <c r="A173" s="15" t="n">
        <v>172</v>
      </c>
      <c r="B173" s="15" t="n">
        <f aca="false">INT((A173-1)/12)+1</f>
        <v>15</v>
      </c>
      <c r="C173" s="15" t="n">
        <f aca="false">MIN(Inputs!$C$4+B173-1,99)</f>
        <v>88</v>
      </c>
      <c r="D173" s="55" t="n">
        <f aca="false">Inputs!$C$32</f>
        <v>0.1</v>
      </c>
      <c r="E173" s="15" t="n">
        <f aca="false">R172</f>
        <v>0</v>
      </c>
      <c r="F173" s="56" t="n">
        <f aca="false">Q172</f>
        <v>112638.518362677</v>
      </c>
      <c r="G173" s="56" t="n">
        <f aca="false">IF(AND(MOD(A173-1,12)=0,B173&lt;=Inputs!$C$7,E173=0),Inputs!$C$6,0)</f>
        <v>0</v>
      </c>
      <c r="H173" s="56" t="n">
        <f aca="false">IF(B173=1,G173*Inputs!$C$9,0)</f>
        <v>0</v>
      </c>
      <c r="I173" s="56" t="n">
        <f aca="false">I172+G173</f>
        <v>120000</v>
      </c>
      <c r="J173" s="56" t="n">
        <f aca="false">(F173+G173+H173)*((1+D173)^(1/12)-1)</f>
        <v>898.195363127645</v>
      </c>
      <c r="K173" s="56" t="n">
        <f aca="false">(F173+G173+H173+J173)*(Inputs!$C$14+IF(B173&lt;=10,Inputs!$C$12,Inputs!$C$13))/12</f>
        <v>56.7683568629025</v>
      </c>
      <c r="L173" s="56" t="n">
        <f aca="false">IF(OR(E173=1,A173&lt;=Inputs!$C$15),0,MAX(Inputs!$C$8*I173-(F173+G173+H173+J173-K173),0))</f>
        <v>7720.05463105784</v>
      </c>
      <c r="M173" s="56" t="n">
        <f aca="false">L173*INDEX(Rates!$B$2:$C$101,C173+1,IF(Inputs!$C$5="Male",1,2))/1000/12*Inputs!$C$16</f>
        <v>83.7561593681183</v>
      </c>
      <c r="N173" s="56" t="n">
        <f aca="false">IF($V$1=1,MAX(F173+G173+H173+J173-K173-M173,0)*Inputs!$C$22/12,0)</f>
        <v>755.974594730494</v>
      </c>
      <c r="O173" s="56" t="n">
        <f aca="false">IF(AND(MOD(A173,12)=0,B173&gt;=Inputs!$C$18),MAX(F173+G173+H173+J173-K173-M173-N173,0)*Inputs!$C$17,0)</f>
        <v>0</v>
      </c>
      <c r="P173" s="56" t="n">
        <f aca="false">F173+G173+H173+J173-K173-M173-N173+O173</f>
        <v>112640.214614844</v>
      </c>
      <c r="Q173" s="56" t="n">
        <f aca="false">IF(OR(E173=1,P173&lt;=0),0,P173)</f>
        <v>112640.214614844</v>
      </c>
      <c r="R173" s="15" t="n">
        <f aca="false">IF(OR(E173=1,AND(P173&lt;=0,I173&gt;0)),1,0)</f>
        <v>0</v>
      </c>
      <c r="S173" s="15" t="n">
        <f aca="false">IF(L173&gt;0,1,0)</f>
        <v>1</v>
      </c>
    </row>
    <row r="174" customFormat="false" ht="15" hidden="false" customHeight="false" outlineLevel="0" collapsed="false">
      <c r="A174" s="15" t="n">
        <v>173</v>
      </c>
      <c r="B174" s="15" t="n">
        <f aca="false">INT((A174-1)/12)+1</f>
        <v>15</v>
      </c>
      <c r="C174" s="15" t="n">
        <f aca="false">MIN(Inputs!$C$4+B174-1,99)</f>
        <v>88</v>
      </c>
      <c r="D174" s="55" t="n">
        <f aca="false">Inputs!$C$32</f>
        <v>0.1</v>
      </c>
      <c r="E174" s="15" t="n">
        <f aca="false">R173</f>
        <v>0</v>
      </c>
      <c r="F174" s="56" t="n">
        <f aca="false">Q173</f>
        <v>112640.214614844</v>
      </c>
      <c r="G174" s="56" t="n">
        <f aca="false">IF(AND(MOD(A174-1,12)=0,B174&lt;=Inputs!$C$7,E174=0),Inputs!$C$6,0)</f>
        <v>0</v>
      </c>
      <c r="H174" s="56" t="n">
        <f aca="false">IF(B174=1,G174*Inputs!$C$9,0)</f>
        <v>0</v>
      </c>
      <c r="I174" s="56" t="n">
        <f aca="false">I173+G174</f>
        <v>120000</v>
      </c>
      <c r="J174" s="56" t="n">
        <f aca="false">(F174+G174+H174)*((1+D174)^(1/12)-1)</f>
        <v>898.208889280621</v>
      </c>
      <c r="K174" s="56" t="n">
        <f aca="false">(F174+G174+H174+J174)*(Inputs!$C$14+IF(B174&lt;=10,Inputs!$C$12,Inputs!$C$13))/12</f>
        <v>56.7692117520621</v>
      </c>
      <c r="L174" s="56" t="n">
        <f aca="false">IF(OR(E174=1,A174&lt;=Inputs!$C$15),0,MAX(Inputs!$C$8*I174-(F174+G174+H174+J174-K174),0))</f>
        <v>7718.34570762789</v>
      </c>
      <c r="M174" s="56" t="n">
        <f aca="false">L174*INDEX(Rates!$B$2:$C$101,C174+1,IF(Inputs!$C$5="Male",1,2))/1000/12*Inputs!$C$16</f>
        <v>83.7376189730062</v>
      </c>
      <c r="N174" s="56" t="n">
        <f aca="false">IF($V$1=1,MAX(F174+G174+H174+J174-K174-M174,0)*Inputs!$C$22/12,0)</f>
        <v>755.986111155994</v>
      </c>
      <c r="O174" s="56" t="n">
        <f aca="false">IF(AND(MOD(A174,12)=0,B174&gt;=Inputs!$C$18),MAX(F174+G174+H174+J174-K174-M174-N174,0)*Inputs!$C$17,0)</f>
        <v>0</v>
      </c>
      <c r="P174" s="56" t="n">
        <f aca="false">F174+G174+H174+J174-K174-M174-N174+O174</f>
        <v>112641.930562243</v>
      </c>
      <c r="Q174" s="56" t="n">
        <f aca="false">IF(OR(E174=1,P174&lt;=0),0,P174)</f>
        <v>112641.930562243</v>
      </c>
      <c r="R174" s="15" t="n">
        <f aca="false">IF(OR(E174=1,AND(P174&lt;=0,I174&gt;0)),1,0)</f>
        <v>0</v>
      </c>
      <c r="S174" s="15" t="n">
        <f aca="false">IF(L174&gt;0,1,0)</f>
        <v>1</v>
      </c>
    </row>
    <row r="175" customFormat="false" ht="15" hidden="false" customHeight="false" outlineLevel="0" collapsed="false">
      <c r="A175" s="15" t="n">
        <v>174</v>
      </c>
      <c r="B175" s="15" t="n">
        <f aca="false">INT((A175-1)/12)+1</f>
        <v>15</v>
      </c>
      <c r="C175" s="15" t="n">
        <f aca="false">MIN(Inputs!$C$4+B175-1,99)</f>
        <v>88</v>
      </c>
      <c r="D175" s="55" t="n">
        <f aca="false">Inputs!$C$32</f>
        <v>0.1</v>
      </c>
      <c r="E175" s="15" t="n">
        <f aca="false">R174</f>
        <v>0</v>
      </c>
      <c r="F175" s="56" t="n">
        <f aca="false">Q174</f>
        <v>112641.930562243</v>
      </c>
      <c r="G175" s="56" t="n">
        <f aca="false">IF(AND(MOD(A175-1,12)=0,B175&lt;=Inputs!$C$7,E175=0),Inputs!$C$6,0)</f>
        <v>0</v>
      </c>
      <c r="H175" s="56" t="n">
        <f aca="false">IF(B175=1,G175*Inputs!$C$9,0)</f>
        <v>0</v>
      </c>
      <c r="I175" s="56" t="n">
        <f aca="false">I174+G175</f>
        <v>120000</v>
      </c>
      <c r="J175" s="56" t="n">
        <f aca="false">(F175+G175+H175)*((1+D175)^(1/12)-1)</f>
        <v>898.222572486153</v>
      </c>
      <c r="K175" s="56" t="n">
        <f aca="false">(F175+G175+H175+J175)*(Inputs!$C$14+IF(B175&lt;=10,Inputs!$C$12,Inputs!$C$13))/12</f>
        <v>56.7700765673646</v>
      </c>
      <c r="L175" s="56" t="n">
        <f aca="false">IF(OR(E175=1,A175&lt;=Inputs!$C$15),0,MAX(Inputs!$C$8*I175-(F175+G175+H175+J175-K175),0))</f>
        <v>7716.6169418381</v>
      </c>
      <c r="M175" s="56" t="n">
        <f aca="false">L175*INDEX(Rates!$B$2:$C$101,C175+1,IF(Inputs!$C$5="Male",1,2))/1000/12*Inputs!$C$16</f>
        <v>83.7188633048252</v>
      </c>
      <c r="N175" s="56" t="n">
        <f aca="false">IF($V$1=1,MAX(F175+G175+H175+J175-K175-M175,0)*Inputs!$C$22/12,0)</f>
        <v>755.997761299047</v>
      </c>
      <c r="O175" s="56" t="n">
        <f aca="false">IF(AND(MOD(A175,12)=0,B175&gt;=Inputs!$C$18),MAX(F175+G175+H175+J175-K175-M175-N175,0)*Inputs!$C$17,0)</f>
        <v>0</v>
      </c>
      <c r="P175" s="56" t="n">
        <f aca="false">F175+G175+H175+J175-K175-M175-N175+O175</f>
        <v>112643.666433558</v>
      </c>
      <c r="Q175" s="56" t="n">
        <f aca="false">IF(OR(E175=1,P175&lt;=0),0,P175)</f>
        <v>112643.666433558</v>
      </c>
      <c r="R175" s="15" t="n">
        <f aca="false">IF(OR(E175=1,AND(P175&lt;=0,I175&gt;0)),1,0)</f>
        <v>0</v>
      </c>
      <c r="S175" s="15" t="n">
        <f aca="false">IF(L175&gt;0,1,0)</f>
        <v>1</v>
      </c>
    </row>
    <row r="176" customFormat="false" ht="15" hidden="false" customHeight="false" outlineLevel="0" collapsed="false">
      <c r="A176" s="15" t="n">
        <v>175</v>
      </c>
      <c r="B176" s="15" t="n">
        <f aca="false">INT((A176-1)/12)+1</f>
        <v>15</v>
      </c>
      <c r="C176" s="15" t="n">
        <f aca="false">MIN(Inputs!$C$4+B176-1,99)</f>
        <v>88</v>
      </c>
      <c r="D176" s="55" t="n">
        <f aca="false">Inputs!$C$32</f>
        <v>0.1</v>
      </c>
      <c r="E176" s="15" t="n">
        <f aca="false">R175</f>
        <v>0</v>
      </c>
      <c r="F176" s="56" t="n">
        <f aca="false">Q175</f>
        <v>112643.666433558</v>
      </c>
      <c r="G176" s="56" t="n">
        <f aca="false">IF(AND(MOD(A176-1,12)=0,B176&lt;=Inputs!$C$7,E176=0),Inputs!$C$6,0)</f>
        <v>0</v>
      </c>
      <c r="H176" s="56" t="n">
        <f aca="false">IF(B176=1,G176*Inputs!$C$9,0)</f>
        <v>0</v>
      </c>
      <c r="I176" s="56" t="n">
        <f aca="false">I175+G176</f>
        <v>120000</v>
      </c>
      <c r="J176" s="56" t="n">
        <f aca="false">(F176+G176+H176)*((1+D176)^(1/12)-1)</f>
        <v>898.236414567785</v>
      </c>
      <c r="K176" s="56" t="n">
        <f aca="false">(F176+G176+H176+J176)*(Inputs!$C$14+IF(B176&lt;=10,Inputs!$C$12,Inputs!$C$13))/12</f>
        <v>56.7709514240629</v>
      </c>
      <c r="L176" s="56" t="n">
        <f aca="false">IF(OR(E176=1,A176&lt;=Inputs!$C$15),0,MAX(Inputs!$C$8*I176-(F176+G176+H176+J176-K176),0))</f>
        <v>7714.86810329824</v>
      </c>
      <c r="M176" s="56" t="n">
        <f aca="false">L176*INDEX(Rates!$B$2:$C$101,C176+1,IF(Inputs!$C$5="Male",1,2))/1000/12*Inputs!$C$16</f>
        <v>83.6998898640332</v>
      </c>
      <c r="N176" s="56" t="n">
        <f aca="false">IF($V$1=1,MAX(F176+G176+H176+J176-K176-M176,0)*Inputs!$C$22/12,0)</f>
        <v>756.009546712252</v>
      </c>
      <c r="O176" s="56" t="n">
        <f aca="false">IF(AND(MOD(A176,12)=0,B176&gt;=Inputs!$C$18),MAX(F176+G176+H176+J176-K176-M176-N176,0)*Inputs!$C$17,0)</f>
        <v>0</v>
      </c>
      <c r="P176" s="56" t="n">
        <f aca="false">F176+G176+H176+J176-K176-M176-N176+O176</f>
        <v>112645.422460125</v>
      </c>
      <c r="Q176" s="56" t="n">
        <f aca="false">IF(OR(E176=1,P176&lt;=0),0,P176)</f>
        <v>112645.422460125</v>
      </c>
      <c r="R176" s="15" t="n">
        <f aca="false">IF(OR(E176=1,AND(P176&lt;=0,I176&gt;0)),1,0)</f>
        <v>0</v>
      </c>
      <c r="S176" s="15" t="n">
        <f aca="false">IF(L176&gt;0,1,0)</f>
        <v>1</v>
      </c>
    </row>
    <row r="177" customFormat="false" ht="15" hidden="false" customHeight="false" outlineLevel="0" collapsed="false">
      <c r="A177" s="15" t="n">
        <v>176</v>
      </c>
      <c r="B177" s="15" t="n">
        <f aca="false">INT((A177-1)/12)+1</f>
        <v>15</v>
      </c>
      <c r="C177" s="15" t="n">
        <f aca="false">MIN(Inputs!$C$4+B177-1,99)</f>
        <v>88</v>
      </c>
      <c r="D177" s="55" t="n">
        <f aca="false">Inputs!$C$32</f>
        <v>0.1</v>
      </c>
      <c r="E177" s="15" t="n">
        <f aca="false">R176</f>
        <v>0</v>
      </c>
      <c r="F177" s="56" t="n">
        <f aca="false">Q176</f>
        <v>112645.422460125</v>
      </c>
      <c r="G177" s="56" t="n">
        <f aca="false">IF(AND(MOD(A177-1,12)=0,B177&lt;=Inputs!$C$7,E177=0),Inputs!$C$6,0)</f>
        <v>0</v>
      </c>
      <c r="H177" s="56" t="n">
        <f aca="false">IF(B177=1,G177*Inputs!$C$9,0)</f>
        <v>0</v>
      </c>
      <c r="I177" s="56" t="n">
        <f aca="false">I176+G177</f>
        <v>120000</v>
      </c>
      <c r="J177" s="56" t="n">
        <f aca="false">(F177+G177+H177)*((1+D177)^(1/12)-1)</f>
        <v>898.250417370231</v>
      </c>
      <c r="K177" s="56" t="n">
        <f aca="false">(F177+G177+H177+J177)*(Inputs!$C$14+IF(B177&lt;=10,Inputs!$C$12,Inputs!$C$13))/12</f>
        <v>56.7718364387479</v>
      </c>
      <c r="L177" s="56" t="n">
        <f aca="false">IF(OR(E177=1,A177&lt;=Inputs!$C$15),0,MAX(Inputs!$C$8*I177-(F177+G177+H177+J177-K177),0))</f>
        <v>7713.09895894304</v>
      </c>
      <c r="M177" s="56" t="n">
        <f aca="false">L177*INDEX(Rates!$B$2:$C$101,C177+1,IF(Inputs!$C$5="Male",1,2))/1000/12*Inputs!$C$16</f>
        <v>83.6806961220662</v>
      </c>
      <c r="N177" s="56" t="n">
        <f aca="false">IF($V$1=1,MAX(F177+G177+H177+J177-K177-M177,0)*Inputs!$C$22/12,0)</f>
        <v>756.021468966233</v>
      </c>
      <c r="O177" s="56" t="n">
        <f aca="false">IF(AND(MOD(A177,12)=0,B177&gt;=Inputs!$C$18),MAX(F177+G177+H177+J177-K177-M177-N177,0)*Inputs!$C$17,0)</f>
        <v>0</v>
      </c>
      <c r="P177" s="56" t="n">
        <f aca="false">F177+G177+H177+J177-K177-M177-N177+O177</f>
        <v>112647.198875969</v>
      </c>
      <c r="Q177" s="56" t="n">
        <f aca="false">IF(OR(E177=1,P177&lt;=0),0,P177)</f>
        <v>112647.198875969</v>
      </c>
      <c r="R177" s="15" t="n">
        <f aca="false">IF(OR(E177=1,AND(P177&lt;=0,I177&gt;0)),1,0)</f>
        <v>0</v>
      </c>
      <c r="S177" s="15" t="n">
        <f aca="false">IF(L177&gt;0,1,0)</f>
        <v>1</v>
      </c>
    </row>
    <row r="178" customFormat="false" ht="15" hidden="false" customHeight="false" outlineLevel="0" collapsed="false">
      <c r="A178" s="15" t="n">
        <v>177</v>
      </c>
      <c r="B178" s="15" t="n">
        <f aca="false">INT((A178-1)/12)+1</f>
        <v>15</v>
      </c>
      <c r="C178" s="15" t="n">
        <f aca="false">MIN(Inputs!$C$4+B178-1,99)</f>
        <v>88</v>
      </c>
      <c r="D178" s="55" t="n">
        <f aca="false">Inputs!$C$32</f>
        <v>0.1</v>
      </c>
      <c r="E178" s="15" t="n">
        <f aca="false">R177</f>
        <v>0</v>
      </c>
      <c r="F178" s="56" t="n">
        <f aca="false">Q177</f>
        <v>112647.198875969</v>
      </c>
      <c r="G178" s="56" t="n">
        <f aca="false">IF(AND(MOD(A178-1,12)=0,B178&lt;=Inputs!$C$7,E178=0),Inputs!$C$6,0)</f>
        <v>0</v>
      </c>
      <c r="H178" s="56" t="n">
        <f aca="false">IF(B178=1,G178*Inputs!$C$9,0)</f>
        <v>0</v>
      </c>
      <c r="I178" s="56" t="n">
        <f aca="false">I177+G178</f>
        <v>120000</v>
      </c>
      <c r="J178" s="56" t="n">
        <f aca="false">(F178+G178+H178)*((1+D178)^(1/12)-1)</f>
        <v>898.264582759624</v>
      </c>
      <c r="K178" s="56" t="n">
        <f aca="false">(F178+G178+H178+J178)*(Inputs!$C$14+IF(B178&lt;=10,Inputs!$C$12,Inputs!$C$13))/12</f>
        <v>56.7727317293641</v>
      </c>
      <c r="L178" s="56" t="n">
        <f aca="false">IF(OR(E178=1,A178&lt;=Inputs!$C$15),0,MAX(Inputs!$C$8*I178-(F178+G178+H178+J178-K178),0))</f>
        <v>7711.30927300108</v>
      </c>
      <c r="M178" s="56" t="n">
        <f aca="false">L178*INDEX(Rates!$B$2:$C$101,C178+1,IF(Inputs!$C$5="Male",1,2))/1000/12*Inputs!$C$16</f>
        <v>83.6612795210009</v>
      </c>
      <c r="N178" s="56" t="n">
        <f aca="false">IF($V$1=1,MAX(F178+G178+H178+J178-K178-M178,0)*Inputs!$C$22/12,0)</f>
        <v>756.033529649853</v>
      </c>
      <c r="O178" s="56" t="n">
        <f aca="false">IF(AND(MOD(A178,12)=0,B178&gt;=Inputs!$C$18),MAX(F178+G178+H178+J178-K178-M178-N178,0)*Inputs!$C$17,0)</f>
        <v>0</v>
      </c>
      <c r="P178" s="56" t="n">
        <f aca="false">F178+G178+H178+J178-K178-M178-N178+O178</f>
        <v>112648.995917828</v>
      </c>
      <c r="Q178" s="56" t="n">
        <f aca="false">IF(OR(E178=1,P178&lt;=0),0,P178)</f>
        <v>112648.995917828</v>
      </c>
      <c r="R178" s="15" t="n">
        <f aca="false">IF(OR(E178=1,AND(P178&lt;=0,I178&gt;0)),1,0)</f>
        <v>0</v>
      </c>
      <c r="S178" s="15" t="n">
        <f aca="false">IF(L178&gt;0,1,0)</f>
        <v>1</v>
      </c>
    </row>
    <row r="179" customFormat="false" ht="15" hidden="false" customHeight="false" outlineLevel="0" collapsed="false">
      <c r="A179" s="15" t="n">
        <v>178</v>
      </c>
      <c r="B179" s="15" t="n">
        <f aca="false">INT((A179-1)/12)+1</f>
        <v>15</v>
      </c>
      <c r="C179" s="15" t="n">
        <f aca="false">MIN(Inputs!$C$4+B179-1,99)</f>
        <v>88</v>
      </c>
      <c r="D179" s="55" t="n">
        <f aca="false">Inputs!$C$32</f>
        <v>0.1</v>
      </c>
      <c r="E179" s="15" t="n">
        <f aca="false">R178</f>
        <v>0</v>
      </c>
      <c r="F179" s="56" t="n">
        <f aca="false">Q178</f>
        <v>112648.995917828</v>
      </c>
      <c r="G179" s="56" t="n">
        <f aca="false">IF(AND(MOD(A179-1,12)=0,B179&lt;=Inputs!$C$7,E179=0),Inputs!$C$6,0)</f>
        <v>0</v>
      </c>
      <c r="H179" s="56" t="n">
        <f aca="false">IF(B179=1,G179*Inputs!$C$9,0)</f>
        <v>0</v>
      </c>
      <c r="I179" s="56" t="n">
        <f aca="false">I178+G179</f>
        <v>120000</v>
      </c>
      <c r="J179" s="56" t="n">
        <f aca="false">(F179+G179+H179)*((1+D179)^(1/12)-1)</f>
        <v>898.278912623768</v>
      </c>
      <c r="K179" s="56" t="n">
        <f aca="false">(F179+G179+H179+J179)*(Inputs!$C$14+IF(B179&lt;=10,Inputs!$C$12,Inputs!$C$13))/12</f>
        <v>56.7736374152259</v>
      </c>
      <c r="L179" s="56" t="n">
        <f aca="false">IF(OR(E179=1,A179&lt;=Inputs!$C$15),0,MAX(Inputs!$C$8*I179-(F179+G179+H179+J179-K179),0))</f>
        <v>7709.4988069634</v>
      </c>
      <c r="M179" s="56" t="n">
        <f aca="false">L179*INDEX(Rates!$B$2:$C$101,C179+1,IF(Inputs!$C$5="Male",1,2))/1000/12*Inputs!$C$16</f>
        <v>83.6416374732137</v>
      </c>
      <c r="N179" s="56" t="n">
        <f aca="false">IF($V$1=1,MAX(F179+G179+H179+J179-K179-M179,0)*Inputs!$C$22/12,0)</f>
        <v>756.045730370423</v>
      </c>
      <c r="O179" s="56" t="n">
        <f aca="false">IF(AND(MOD(A179,12)=0,B179&gt;=Inputs!$C$18),MAX(F179+G179+H179+J179-K179-M179-N179,0)*Inputs!$C$17,0)</f>
        <v>0</v>
      </c>
      <c r="P179" s="56" t="n">
        <f aca="false">F179+G179+H179+J179-K179-M179-N179+O179</f>
        <v>112650.813825193</v>
      </c>
      <c r="Q179" s="56" t="n">
        <f aca="false">IF(OR(E179=1,P179&lt;=0),0,P179)</f>
        <v>112650.813825193</v>
      </c>
      <c r="R179" s="15" t="n">
        <f aca="false">IF(OR(E179=1,AND(P179&lt;=0,I179&gt;0)),1,0)</f>
        <v>0</v>
      </c>
      <c r="S179" s="15" t="n">
        <f aca="false">IF(L179&gt;0,1,0)</f>
        <v>1</v>
      </c>
    </row>
    <row r="180" customFormat="false" ht="15" hidden="false" customHeight="false" outlineLevel="0" collapsed="false">
      <c r="A180" s="15" t="n">
        <v>179</v>
      </c>
      <c r="B180" s="15" t="n">
        <f aca="false">INT((A180-1)/12)+1</f>
        <v>15</v>
      </c>
      <c r="C180" s="15" t="n">
        <f aca="false">MIN(Inputs!$C$4+B180-1,99)</f>
        <v>88</v>
      </c>
      <c r="D180" s="55" t="n">
        <f aca="false">Inputs!$C$32</f>
        <v>0.1</v>
      </c>
      <c r="E180" s="15" t="n">
        <f aca="false">R179</f>
        <v>0</v>
      </c>
      <c r="F180" s="56" t="n">
        <f aca="false">Q179</f>
        <v>112650.813825193</v>
      </c>
      <c r="G180" s="56" t="n">
        <f aca="false">IF(AND(MOD(A180-1,12)=0,B180&lt;=Inputs!$C$7,E180=0),Inputs!$C$6,0)</f>
        <v>0</v>
      </c>
      <c r="H180" s="56" t="n">
        <f aca="false">IF(B180=1,G180*Inputs!$C$9,0)</f>
        <v>0</v>
      </c>
      <c r="I180" s="56" t="n">
        <f aca="false">I179+G180</f>
        <v>120000</v>
      </c>
      <c r="J180" s="56" t="n">
        <f aca="false">(F180+G180+H180)*((1+D180)^(1/12)-1)</f>
        <v>898.293408872382</v>
      </c>
      <c r="K180" s="56" t="n">
        <f aca="false">(F180+G180+H180+J180)*(Inputs!$C$14+IF(B180&lt;=10,Inputs!$C$12,Inputs!$C$13))/12</f>
        <v>56.7745536170327</v>
      </c>
      <c r="L180" s="56" t="n">
        <f aca="false">IF(OR(E180=1,A180&lt;=Inputs!$C$15),0,MAX(Inputs!$C$8*I180-(F180+G180+H180+J180-K180),0))</f>
        <v>7707.66731955166</v>
      </c>
      <c r="M180" s="56" t="n">
        <f aca="false">L180*INDEX(Rates!$B$2:$C$101,C180+1,IF(Inputs!$C$5="Male",1,2))/1000/12*Inputs!$C$16</f>
        <v>83.6217673610359</v>
      </c>
      <c r="N180" s="56" t="n">
        <f aca="false">IF($V$1=1,MAX(F180+G180+H180+J180-K180-M180,0)*Inputs!$C$22/12,0)</f>
        <v>756.058072753915</v>
      </c>
      <c r="O180" s="56" t="n">
        <f aca="false">IF(AND(MOD(A180,12)=0,B180&gt;=Inputs!$C$18),MAX(F180+G180+H180+J180-K180-M180-N180,0)*Inputs!$C$17,0)</f>
        <v>0</v>
      </c>
      <c r="P180" s="56" t="n">
        <f aca="false">F180+G180+H180+J180-K180-M180-N180+O180</f>
        <v>112652.652840333</v>
      </c>
      <c r="Q180" s="56" t="n">
        <f aca="false">IF(OR(E180=1,P180&lt;=0),0,P180)</f>
        <v>112652.652840333</v>
      </c>
      <c r="R180" s="15" t="n">
        <f aca="false">IF(OR(E180=1,AND(P180&lt;=0,I180&gt;0)),1,0)</f>
        <v>0</v>
      </c>
      <c r="S180" s="15" t="n">
        <f aca="false">IF(L180&gt;0,1,0)</f>
        <v>1</v>
      </c>
    </row>
    <row r="181" customFormat="false" ht="15" hidden="false" customHeight="false" outlineLevel="0" collapsed="false">
      <c r="A181" s="15" t="n">
        <v>180</v>
      </c>
      <c r="B181" s="15" t="n">
        <f aca="false">INT((A181-1)/12)+1</f>
        <v>15</v>
      </c>
      <c r="C181" s="15" t="n">
        <f aca="false">MIN(Inputs!$C$4+B181-1,99)</f>
        <v>88</v>
      </c>
      <c r="D181" s="55" t="n">
        <f aca="false">Inputs!$C$32</f>
        <v>0.1</v>
      </c>
      <c r="E181" s="15" t="n">
        <f aca="false">R180</f>
        <v>0</v>
      </c>
      <c r="F181" s="56" t="n">
        <f aca="false">Q180</f>
        <v>112652.652840333</v>
      </c>
      <c r="G181" s="56" t="n">
        <f aca="false">IF(AND(MOD(A181-1,12)=0,B181&lt;=Inputs!$C$7,E181=0),Inputs!$C$6,0)</f>
        <v>0</v>
      </c>
      <c r="H181" s="56" t="n">
        <f aca="false">IF(B181=1,G181*Inputs!$C$9,0)</f>
        <v>0</v>
      </c>
      <c r="I181" s="56" t="n">
        <f aca="false">I180+G181</f>
        <v>120000</v>
      </c>
      <c r="J181" s="56" t="n">
        <f aca="false">(F181+G181+H181)*((1+D181)^(1/12)-1)</f>
        <v>898.308073437363</v>
      </c>
      <c r="K181" s="56" t="n">
        <f aca="false">(F181+G181+H181+J181)*(Inputs!$C$14+IF(B181&lt;=10,Inputs!$C$12,Inputs!$C$13))/12</f>
        <v>56.7754804568854</v>
      </c>
      <c r="L181" s="56" t="n">
        <f aca="false">IF(OR(E181=1,A181&lt;=Inputs!$C$15),0,MAX(Inputs!$C$8*I181-(F181+G181+H181+J181-K181),0))</f>
        <v>7705.81456668614</v>
      </c>
      <c r="M181" s="56" t="n">
        <f aca="false">L181*INDEX(Rates!$B$2:$C$101,C181+1,IF(Inputs!$C$5="Male",1,2))/1000/12*Inputs!$C$16</f>
        <v>83.6016665364057</v>
      </c>
      <c r="N181" s="56" t="n">
        <f aca="false">IF($V$1=1,MAX(F181+G181+H181+J181-K181-M181,0)*Inputs!$C$22/12,0)</f>
        <v>756.070558445183</v>
      </c>
      <c r="O181" s="56" t="n">
        <f aca="false">IF(AND(MOD(A181,12)=0,B181&gt;=Inputs!$C$18),MAX(F181+G181+H181+J181-K181-M181-N181,0)*Inputs!$C$17,0)</f>
        <v>563.272566041661</v>
      </c>
      <c r="P181" s="56" t="n">
        <f aca="false">F181+G181+H181+J181-K181-M181-N181+O181</f>
        <v>113217.785774374</v>
      </c>
      <c r="Q181" s="56" t="n">
        <f aca="false">IF(OR(E181=1,P181&lt;=0),0,P181)</f>
        <v>113217.785774374</v>
      </c>
      <c r="R181" s="15" t="n">
        <f aca="false">IF(OR(E181=1,AND(P181&lt;=0,I181&gt;0)),1,0)</f>
        <v>0</v>
      </c>
      <c r="S181" s="15" t="n">
        <f aca="false">IF(L181&gt;0,1,0)</f>
        <v>1</v>
      </c>
    </row>
    <row r="182" customFormat="false" ht="15" hidden="false" customHeight="false" outlineLevel="0" collapsed="false">
      <c r="A182" s="15" t="n">
        <v>181</v>
      </c>
      <c r="B182" s="15" t="n">
        <f aca="false">INT((A182-1)/12)+1</f>
        <v>16</v>
      </c>
      <c r="C182" s="15" t="n">
        <f aca="false">MIN(Inputs!$C$4+B182-1,99)</f>
        <v>89</v>
      </c>
      <c r="D182" s="55" t="n">
        <f aca="false">Inputs!$C$32</f>
        <v>0.1</v>
      </c>
      <c r="E182" s="15" t="n">
        <f aca="false">R181</f>
        <v>0</v>
      </c>
      <c r="F182" s="56" t="n">
        <f aca="false">Q181</f>
        <v>113217.785774374</v>
      </c>
      <c r="G182" s="56" t="n">
        <f aca="false">IF(AND(MOD(A182-1,12)=0,B182&lt;=Inputs!$C$7,E182=0),Inputs!$C$6,0)</f>
        <v>0</v>
      </c>
      <c r="H182" s="56" t="n">
        <f aca="false">IF(B182=1,G182*Inputs!$C$9,0)</f>
        <v>0</v>
      </c>
      <c r="I182" s="56" t="n">
        <f aca="false">I181+G182</f>
        <v>120000</v>
      </c>
      <c r="J182" s="56" t="n">
        <f aca="false">(F182+G182+H182)*((1+D182)^(1/12)-1)</f>
        <v>902.814522814401</v>
      </c>
      <c r="K182" s="56" t="n">
        <f aca="false">(F182+G182+H182+J182)*(Inputs!$C$14+IF(B182&lt;=10,Inputs!$C$12,Inputs!$C$13))/12</f>
        <v>57.0603001485942</v>
      </c>
      <c r="L182" s="56" t="n">
        <f aca="false">IF(OR(E182=1,A182&lt;=Inputs!$C$15),0,MAX(Inputs!$C$8*I182-(F182+G182+H182+J182-K182),0))</f>
        <v>7136.46000296024</v>
      </c>
      <c r="M182" s="56" t="n">
        <f aca="false">L182*INDEX(Rates!$B$2:$C$101,C182+1,IF(Inputs!$C$5="Male",1,2))/1000/12*Inputs!$C$16</f>
        <v>85.4710026354538</v>
      </c>
      <c r="N182" s="56" t="n">
        <f aca="false">IF($V$1=1,MAX(F182+G182+H182+J182-K182-M182,0)*Inputs!$C$22/12,0)</f>
        <v>759.853793296029</v>
      </c>
      <c r="O182" s="56" t="n">
        <f aca="false">IF(AND(MOD(A182,12)=0,B182&gt;=Inputs!$C$18),MAX(F182+G182+H182+J182-K182-M182-N182,0)*Inputs!$C$17,0)</f>
        <v>0</v>
      </c>
      <c r="P182" s="56" t="n">
        <f aca="false">F182+G182+H182+J182-K182-M182-N182+O182</f>
        <v>113218.215201108</v>
      </c>
      <c r="Q182" s="56" t="n">
        <f aca="false">IF(OR(E182=1,P182&lt;=0),0,P182)</f>
        <v>113218.215201108</v>
      </c>
      <c r="R182" s="15" t="n">
        <f aca="false">IF(OR(E182=1,AND(P182&lt;=0,I182&gt;0)),1,0)</f>
        <v>0</v>
      </c>
      <c r="S182" s="15" t="n">
        <f aca="false">IF(L182&gt;0,1,0)</f>
        <v>1</v>
      </c>
    </row>
    <row r="183" customFormat="false" ht="15" hidden="false" customHeight="false" outlineLevel="0" collapsed="false">
      <c r="A183" s="15" t="n">
        <v>182</v>
      </c>
      <c r="B183" s="15" t="n">
        <f aca="false">INT((A183-1)/12)+1</f>
        <v>16</v>
      </c>
      <c r="C183" s="15" t="n">
        <f aca="false">MIN(Inputs!$C$4+B183-1,99)</f>
        <v>89</v>
      </c>
      <c r="D183" s="55" t="n">
        <f aca="false">Inputs!$C$32</f>
        <v>0.1</v>
      </c>
      <c r="E183" s="15" t="n">
        <f aca="false">R182</f>
        <v>0</v>
      </c>
      <c r="F183" s="56" t="n">
        <f aca="false">Q182</f>
        <v>113218.215201108</v>
      </c>
      <c r="G183" s="56" t="n">
        <f aca="false">IF(AND(MOD(A183-1,12)=0,B183&lt;=Inputs!$C$7,E183=0),Inputs!$C$6,0)</f>
        <v>0</v>
      </c>
      <c r="H183" s="56" t="n">
        <f aca="false">IF(B183=1,G183*Inputs!$C$9,0)</f>
        <v>0</v>
      </c>
      <c r="I183" s="56" t="n">
        <f aca="false">I182+G183</f>
        <v>120000</v>
      </c>
      <c r="J183" s="56" t="n">
        <f aca="false">(F183+G183+H183)*((1+D183)^(1/12)-1)</f>
        <v>902.817947123484</v>
      </c>
      <c r="K183" s="56" t="n">
        <f aca="false">(F183+G183+H183+J183)*(Inputs!$C$14+IF(B183&lt;=10,Inputs!$C$12,Inputs!$C$13))/12</f>
        <v>57.0605165741159</v>
      </c>
      <c r="L183" s="56" t="n">
        <f aca="false">IF(OR(E183=1,A183&lt;=Inputs!$C$15),0,MAX(Inputs!$C$8*I183-(F183+G183+H183+J183-K183),0))</f>
        <v>7136.02736834236</v>
      </c>
      <c r="M183" s="56" t="n">
        <f aca="false">L183*INDEX(Rates!$B$2:$C$101,C183+1,IF(Inputs!$C$5="Male",1,2))/1000/12*Inputs!$C$16</f>
        <v>85.465821114847</v>
      </c>
      <c r="N183" s="56" t="n">
        <f aca="false">IF($V$1=1,MAX(F183+G183+H183+J183-K183-M183,0)*Inputs!$C$22/12,0)</f>
        <v>759.856712070285</v>
      </c>
      <c r="O183" s="56" t="n">
        <f aca="false">IF(AND(MOD(A183,12)=0,B183&gt;=Inputs!$C$18),MAX(F183+G183+H183+J183-K183-M183-N183,0)*Inputs!$C$17,0)</f>
        <v>0</v>
      </c>
      <c r="P183" s="56" t="n">
        <f aca="false">F183+G183+H183+J183-K183-M183-N183+O183</f>
        <v>113218.650098473</v>
      </c>
      <c r="Q183" s="56" t="n">
        <f aca="false">IF(OR(E183=1,P183&lt;=0),0,P183)</f>
        <v>113218.650098473</v>
      </c>
      <c r="R183" s="15" t="n">
        <f aca="false">IF(OR(E183=1,AND(P183&lt;=0,I183&gt;0)),1,0)</f>
        <v>0</v>
      </c>
      <c r="S183" s="15" t="n">
        <f aca="false">IF(L183&gt;0,1,0)</f>
        <v>1</v>
      </c>
    </row>
    <row r="184" customFormat="false" ht="15" hidden="false" customHeight="false" outlineLevel="0" collapsed="false">
      <c r="A184" s="15" t="n">
        <v>183</v>
      </c>
      <c r="B184" s="15" t="n">
        <f aca="false">INT((A184-1)/12)+1</f>
        <v>16</v>
      </c>
      <c r="C184" s="15" t="n">
        <f aca="false">MIN(Inputs!$C$4+B184-1,99)</f>
        <v>89</v>
      </c>
      <c r="D184" s="55" t="n">
        <f aca="false">Inputs!$C$32</f>
        <v>0.1</v>
      </c>
      <c r="E184" s="15" t="n">
        <f aca="false">R183</f>
        <v>0</v>
      </c>
      <c r="F184" s="56" t="n">
        <f aca="false">Q183</f>
        <v>113218.650098473</v>
      </c>
      <c r="G184" s="56" t="n">
        <f aca="false">IF(AND(MOD(A184-1,12)=0,B184&lt;=Inputs!$C$7,E184=0),Inputs!$C$6,0)</f>
        <v>0</v>
      </c>
      <c r="H184" s="56" t="n">
        <f aca="false">IF(B184=1,G184*Inputs!$C$9,0)</f>
        <v>0</v>
      </c>
      <c r="I184" s="56" t="n">
        <f aca="false">I183+G184</f>
        <v>120000</v>
      </c>
      <c r="J184" s="56" t="n">
        <f aca="false">(F184+G184+H184)*((1+D184)^(1/12)-1)</f>
        <v>902.821415056139</v>
      </c>
      <c r="K184" s="56" t="n">
        <f aca="false">(F184+G184+H184+J184)*(Inputs!$C$14+IF(B184&lt;=10,Inputs!$C$12,Inputs!$C$13))/12</f>
        <v>57.0607357567643</v>
      </c>
      <c r="L184" s="56" t="n">
        <f aca="false">IF(OR(E184=1,A184&lt;=Inputs!$C$15),0,MAX(Inputs!$C$8*I184-(F184+G184+H184+J184-K184),0))</f>
        <v>7135.58922222811</v>
      </c>
      <c r="M184" s="56" t="n">
        <f aca="false">L184*INDEX(Rates!$B$2:$C$101,C184+1,IF(Inputs!$C$5="Male",1,2))/1000/12*Inputs!$C$16</f>
        <v>85.4605735848853</v>
      </c>
      <c r="N184" s="56" t="n">
        <f aca="false">IF($V$1=1,MAX(F184+G184+H184+J184-K184-M184,0)*Inputs!$C$22/12,0)</f>
        <v>759.859668027913</v>
      </c>
      <c r="O184" s="56" t="n">
        <f aca="false">IF(AND(MOD(A184,12)=0,B184&gt;=Inputs!$C$18),MAX(F184+G184+H184+J184-K184-M184-N184,0)*Inputs!$C$17,0)</f>
        <v>0</v>
      </c>
      <c r="P184" s="56" t="n">
        <f aca="false">F184+G184+H184+J184-K184-M184-N184+O184</f>
        <v>113219.090536159</v>
      </c>
      <c r="Q184" s="56" t="n">
        <f aca="false">IF(OR(E184=1,P184&lt;=0),0,P184)</f>
        <v>113219.090536159</v>
      </c>
      <c r="R184" s="15" t="n">
        <f aca="false">IF(OR(E184=1,AND(P184&lt;=0,I184&gt;0)),1,0)</f>
        <v>0</v>
      </c>
      <c r="S184" s="15" t="n">
        <f aca="false">IF(L184&gt;0,1,0)</f>
        <v>1</v>
      </c>
    </row>
    <row r="185" customFormat="false" ht="15" hidden="false" customHeight="false" outlineLevel="0" collapsed="false">
      <c r="A185" s="15" t="n">
        <v>184</v>
      </c>
      <c r="B185" s="15" t="n">
        <f aca="false">INT((A185-1)/12)+1</f>
        <v>16</v>
      </c>
      <c r="C185" s="15" t="n">
        <f aca="false">MIN(Inputs!$C$4+B185-1,99)</f>
        <v>89</v>
      </c>
      <c r="D185" s="55" t="n">
        <f aca="false">Inputs!$C$32</f>
        <v>0.1</v>
      </c>
      <c r="E185" s="15" t="n">
        <f aca="false">R184</f>
        <v>0</v>
      </c>
      <c r="F185" s="56" t="n">
        <f aca="false">Q184</f>
        <v>113219.090536159</v>
      </c>
      <c r="G185" s="56" t="n">
        <f aca="false">IF(AND(MOD(A185-1,12)=0,B185&lt;=Inputs!$C$7,E185=0),Inputs!$C$6,0)</f>
        <v>0</v>
      </c>
      <c r="H185" s="56" t="n">
        <f aca="false">IF(B185=1,G185*Inputs!$C$9,0)</f>
        <v>0</v>
      </c>
      <c r="I185" s="56" t="n">
        <f aca="false">I184+G185</f>
        <v>120000</v>
      </c>
      <c r="J185" s="56" t="n">
        <f aca="false">(F185+G185+H185)*((1+D185)^(1/12)-1)</f>
        <v>902.824927168102</v>
      </c>
      <c r="K185" s="56" t="n">
        <f aca="false">(F185+G185+H185+J185)*(Inputs!$C$14+IF(B185&lt;=10,Inputs!$C$12,Inputs!$C$13))/12</f>
        <v>57.0609577316636</v>
      </c>
      <c r="L185" s="56" t="n">
        <f aca="false">IF(OR(E185=1,A185&lt;=Inputs!$C$15),0,MAX(Inputs!$C$8*I185-(F185+G185+H185+J185-K185),0))</f>
        <v>7135.14549440448</v>
      </c>
      <c r="M185" s="56" t="n">
        <f aca="false">L185*INDEX(Rates!$B$2:$C$101,C185+1,IF(Inputs!$C$5="Male",1,2))/1000/12*Inputs!$C$16</f>
        <v>85.455259204651</v>
      </c>
      <c r="N185" s="56" t="n">
        <f aca="false">IF($V$1=1,MAX(F185+G185+H185+J185-K185-M185,0)*Inputs!$C$22/12,0)</f>
        <v>759.862661642606</v>
      </c>
      <c r="O185" s="56" t="n">
        <f aca="false">IF(AND(MOD(A185,12)=0,B185&gt;=Inputs!$C$18),MAX(F185+G185+H185+J185-K185-M185-N185,0)*Inputs!$C$17,0)</f>
        <v>0</v>
      </c>
      <c r="P185" s="56" t="n">
        <f aca="false">F185+G185+H185+J185-K185-M185-N185+O185</f>
        <v>113219.536584748</v>
      </c>
      <c r="Q185" s="56" t="n">
        <f aca="false">IF(OR(E185=1,P185&lt;=0),0,P185)</f>
        <v>113219.536584748</v>
      </c>
      <c r="R185" s="15" t="n">
        <f aca="false">IF(OR(E185=1,AND(P185&lt;=0,I185&gt;0)),1,0)</f>
        <v>0</v>
      </c>
      <c r="S185" s="15" t="n">
        <f aca="false">IF(L185&gt;0,1,0)</f>
        <v>1</v>
      </c>
    </row>
    <row r="186" customFormat="false" ht="15" hidden="false" customHeight="false" outlineLevel="0" collapsed="false">
      <c r="A186" s="15" t="n">
        <v>185</v>
      </c>
      <c r="B186" s="15" t="n">
        <f aca="false">INT((A186-1)/12)+1</f>
        <v>16</v>
      </c>
      <c r="C186" s="15" t="n">
        <f aca="false">MIN(Inputs!$C$4+B186-1,99)</f>
        <v>89</v>
      </c>
      <c r="D186" s="55" t="n">
        <f aca="false">Inputs!$C$32</f>
        <v>0.1</v>
      </c>
      <c r="E186" s="15" t="n">
        <f aca="false">R185</f>
        <v>0</v>
      </c>
      <c r="F186" s="56" t="n">
        <f aca="false">Q185</f>
        <v>113219.536584748</v>
      </c>
      <c r="G186" s="56" t="n">
        <f aca="false">IF(AND(MOD(A186-1,12)=0,B186&lt;=Inputs!$C$7,E186=0),Inputs!$C$6,0)</f>
        <v>0</v>
      </c>
      <c r="H186" s="56" t="n">
        <f aca="false">IF(B186=1,G186*Inputs!$C$9,0)</f>
        <v>0</v>
      </c>
      <c r="I186" s="56" t="n">
        <f aca="false">I185+G186</f>
        <v>120000</v>
      </c>
      <c r="J186" s="56" t="n">
        <f aca="false">(F186+G186+H186)*((1+D186)^(1/12)-1)</f>
        <v>902.82848402219</v>
      </c>
      <c r="K186" s="56" t="n">
        <f aca="false">(F186+G186+H186+J186)*(Inputs!$C$14+IF(B186&lt;=10,Inputs!$C$12,Inputs!$C$13))/12</f>
        <v>57.0611825343852</v>
      </c>
      <c r="L186" s="56" t="n">
        <f aca="false">IF(OR(E186=1,A186&lt;=Inputs!$C$15),0,MAX(Inputs!$C$8*I186-(F186+G186+H186+J186-K186),0))</f>
        <v>7134.69611376393</v>
      </c>
      <c r="M186" s="56" t="n">
        <f aca="false">L186*INDEX(Rates!$B$2:$C$101,C186+1,IF(Inputs!$C$5="Male",1,2))/1000/12*Inputs!$C$16</f>
        <v>85.4498771225127</v>
      </c>
      <c r="N186" s="56" t="n">
        <f aca="false">IF($V$1=1,MAX(F186+G186+H186+J186-K186-M186,0)*Inputs!$C$22/12,0)</f>
        <v>759.86569339409</v>
      </c>
      <c r="O186" s="56" t="n">
        <f aca="false">IF(AND(MOD(A186,12)=0,B186&gt;=Inputs!$C$18),MAX(F186+G186+H186+J186-K186-M186-N186,0)*Inputs!$C$17,0)</f>
        <v>0</v>
      </c>
      <c r="P186" s="56" t="n">
        <f aca="false">F186+G186+H186+J186-K186-M186-N186+O186</f>
        <v>113219.988315719</v>
      </c>
      <c r="Q186" s="56" t="n">
        <f aca="false">IF(OR(E186=1,P186&lt;=0),0,P186)</f>
        <v>113219.988315719</v>
      </c>
      <c r="R186" s="15" t="n">
        <f aca="false">IF(OR(E186=1,AND(P186&lt;=0,I186&gt;0)),1,0)</f>
        <v>0</v>
      </c>
      <c r="S186" s="15" t="n">
        <f aca="false">IF(L186&gt;0,1,0)</f>
        <v>1</v>
      </c>
    </row>
    <row r="187" customFormat="false" ht="15" hidden="false" customHeight="false" outlineLevel="0" collapsed="false">
      <c r="A187" s="15" t="n">
        <v>186</v>
      </c>
      <c r="B187" s="15" t="n">
        <f aca="false">INT((A187-1)/12)+1</f>
        <v>16</v>
      </c>
      <c r="C187" s="15" t="n">
        <f aca="false">MIN(Inputs!$C$4+B187-1,99)</f>
        <v>89</v>
      </c>
      <c r="D187" s="55" t="n">
        <f aca="false">Inputs!$C$32</f>
        <v>0.1</v>
      </c>
      <c r="E187" s="15" t="n">
        <f aca="false">R186</f>
        <v>0</v>
      </c>
      <c r="F187" s="56" t="n">
        <f aca="false">Q186</f>
        <v>113219.988315719</v>
      </c>
      <c r="G187" s="56" t="n">
        <f aca="false">IF(AND(MOD(A187-1,12)=0,B187&lt;=Inputs!$C$7,E187=0),Inputs!$C$6,0)</f>
        <v>0</v>
      </c>
      <c r="H187" s="56" t="n">
        <f aca="false">IF(B187=1,G187*Inputs!$C$9,0)</f>
        <v>0</v>
      </c>
      <c r="I187" s="56" t="n">
        <f aca="false">I186+G187</f>
        <v>120000</v>
      </c>
      <c r="J187" s="56" t="n">
        <f aca="false">(F187+G187+H187)*((1+D187)^(1/12)-1)</f>
        <v>902.83208618839</v>
      </c>
      <c r="K187" s="56" t="n">
        <f aca="false">(F187+G187+H187+J187)*(Inputs!$C$14+IF(B187&lt;=10,Inputs!$C$12,Inputs!$C$13))/12</f>
        <v>57.0614102009539</v>
      </c>
      <c r="L187" s="56" t="n">
        <f aca="false">IF(OR(E187=1,A187&lt;=Inputs!$C$15),0,MAX(Inputs!$C$8*I187-(F187+G187+H187+J187-K187),0))</f>
        <v>7134.24100829312</v>
      </c>
      <c r="M187" s="56" t="n">
        <f aca="false">L187*INDEX(Rates!$B$2:$C$101,C187+1,IF(Inputs!$C$5="Male",1,2))/1000/12*Inputs!$C$16</f>
        <v>85.4444264759906</v>
      </c>
      <c r="N187" s="56" t="n">
        <f aca="false">IF($V$1=1,MAX(F187+G187+H187+J187-K187-M187,0)*Inputs!$C$22/12,0)</f>
        <v>759.868763768206</v>
      </c>
      <c r="O187" s="56" t="n">
        <f aca="false">IF(AND(MOD(A187,12)=0,B187&gt;=Inputs!$C$18),MAX(F187+G187+H187+J187-K187-M187-N187,0)*Inputs!$C$17,0)</f>
        <v>0</v>
      </c>
      <c r="P187" s="56" t="n">
        <f aca="false">F187+G187+H187+J187-K187-M187-N187+O187</f>
        <v>113220.445801463</v>
      </c>
      <c r="Q187" s="56" t="n">
        <f aca="false">IF(OR(E187=1,P187&lt;=0),0,P187)</f>
        <v>113220.445801463</v>
      </c>
      <c r="R187" s="15" t="n">
        <f aca="false">IF(OR(E187=1,AND(P187&lt;=0,I187&gt;0)),1,0)</f>
        <v>0</v>
      </c>
      <c r="S187" s="15" t="n">
        <f aca="false">IF(L187&gt;0,1,0)</f>
        <v>1</v>
      </c>
    </row>
    <row r="188" customFormat="false" ht="15" hidden="false" customHeight="false" outlineLevel="0" collapsed="false">
      <c r="A188" s="15" t="n">
        <v>187</v>
      </c>
      <c r="B188" s="15" t="n">
        <f aca="false">INT((A188-1)/12)+1</f>
        <v>16</v>
      </c>
      <c r="C188" s="15" t="n">
        <f aca="false">MIN(Inputs!$C$4+B188-1,99)</f>
        <v>89</v>
      </c>
      <c r="D188" s="55" t="n">
        <f aca="false">Inputs!$C$32</f>
        <v>0.1</v>
      </c>
      <c r="E188" s="15" t="n">
        <f aca="false">R187</f>
        <v>0</v>
      </c>
      <c r="F188" s="56" t="n">
        <f aca="false">Q187</f>
        <v>113220.445801463</v>
      </c>
      <c r="G188" s="56" t="n">
        <f aca="false">IF(AND(MOD(A188-1,12)=0,B188&lt;=Inputs!$C$7,E188=0),Inputs!$C$6,0)</f>
        <v>0</v>
      </c>
      <c r="H188" s="56" t="n">
        <f aca="false">IF(B188=1,G188*Inputs!$C$9,0)</f>
        <v>0</v>
      </c>
      <c r="I188" s="56" t="n">
        <f aca="false">I187+G188</f>
        <v>120000</v>
      </c>
      <c r="J188" s="56" t="n">
        <f aca="false">(F188+G188+H188)*((1+D188)^(1/12)-1)</f>
        <v>902.835734243951</v>
      </c>
      <c r="K188" s="56" t="n">
        <f aca="false">(F188+G188+H188+J188)*(Inputs!$C$14+IF(B188&lt;=10,Inputs!$C$12,Inputs!$C$13))/12</f>
        <v>57.0616407678533</v>
      </c>
      <c r="L188" s="56" t="n">
        <f aca="false">IF(OR(E188=1,A188&lt;=Inputs!$C$15),0,MAX(Inputs!$C$8*I188-(F188+G188+H188+J188-K188),0))</f>
        <v>7133.7801050612</v>
      </c>
      <c r="M188" s="56" t="n">
        <f aca="false">L188*INDEX(Rates!$B$2:$C$101,C188+1,IF(Inputs!$C$5="Male",1,2))/1000/12*Inputs!$C$16</f>
        <v>85.4389063916163</v>
      </c>
      <c r="N188" s="56" t="n">
        <f aca="false">IF($V$1=1,MAX(F188+G188+H188+J188-K188-M188,0)*Inputs!$C$22/12,0)</f>
        <v>759.871873256981</v>
      </c>
      <c r="O188" s="56" t="n">
        <f aca="false">IF(AND(MOD(A188,12)=0,B188&gt;=Inputs!$C$18),MAX(F188+G188+H188+J188-K188-M188-N188,0)*Inputs!$C$17,0)</f>
        <v>0</v>
      </c>
      <c r="P188" s="56" t="n">
        <f aca="false">F188+G188+H188+J188-K188-M188-N188+O188</f>
        <v>113220.90911529</v>
      </c>
      <c r="Q188" s="56" t="n">
        <f aca="false">IF(OR(E188=1,P188&lt;=0),0,P188)</f>
        <v>113220.90911529</v>
      </c>
      <c r="R188" s="15" t="n">
        <f aca="false">IF(OR(E188=1,AND(P188&lt;=0,I188&gt;0)),1,0)</f>
        <v>0</v>
      </c>
      <c r="S188" s="15" t="n">
        <f aca="false">IF(L188&gt;0,1,0)</f>
        <v>1</v>
      </c>
    </row>
    <row r="189" customFormat="false" ht="15" hidden="false" customHeight="false" outlineLevel="0" collapsed="false">
      <c r="A189" s="15" t="n">
        <v>188</v>
      </c>
      <c r="B189" s="15" t="n">
        <f aca="false">INT((A189-1)/12)+1</f>
        <v>16</v>
      </c>
      <c r="C189" s="15" t="n">
        <f aca="false">MIN(Inputs!$C$4+B189-1,99)</f>
        <v>89</v>
      </c>
      <c r="D189" s="55" t="n">
        <f aca="false">Inputs!$C$32</f>
        <v>0.1</v>
      </c>
      <c r="E189" s="15" t="n">
        <f aca="false">R188</f>
        <v>0</v>
      </c>
      <c r="F189" s="56" t="n">
        <f aca="false">Q188</f>
        <v>113220.90911529</v>
      </c>
      <c r="G189" s="56" t="n">
        <f aca="false">IF(AND(MOD(A189-1,12)=0,B189&lt;=Inputs!$C$7,E189=0),Inputs!$C$6,0)</f>
        <v>0</v>
      </c>
      <c r="H189" s="56" t="n">
        <f aca="false">IF(B189=1,G189*Inputs!$C$9,0)</f>
        <v>0</v>
      </c>
      <c r="I189" s="56" t="n">
        <f aca="false">I188+G189</f>
        <v>120000</v>
      </c>
      <c r="J189" s="56" t="n">
        <f aca="false">(F189+G189+H189)*((1+D189)^(1/12)-1)</f>
        <v>902.839428773474</v>
      </c>
      <c r="K189" s="56" t="n">
        <f aca="false">(F189+G189+H189+J189)*(Inputs!$C$14+IF(B189&lt;=10,Inputs!$C$12,Inputs!$C$13))/12</f>
        <v>57.0618742720318</v>
      </c>
      <c r="L189" s="56" t="n">
        <f aca="false">IF(OR(E189=1,A189&lt;=Inputs!$C$15),0,MAX(Inputs!$C$8*I189-(F189+G189+H189+J189-K189),0))</f>
        <v>7133.31333020836</v>
      </c>
      <c r="M189" s="56" t="n">
        <f aca="false">L189*INDEX(Rates!$B$2:$C$101,C189+1,IF(Inputs!$C$5="Male",1,2))/1000/12*Inputs!$C$16</f>
        <v>85.4333159847954</v>
      </c>
      <c r="N189" s="56" t="n">
        <f aca="false">IF($V$1=1,MAX(F189+G189+H189+J189-K189-M189,0)*Inputs!$C$22/12,0)</f>
        <v>759.875022358712</v>
      </c>
      <c r="O189" s="56" t="n">
        <f aca="false">IF(AND(MOD(A189,12)=0,B189&gt;=Inputs!$C$18),MAX(F189+G189+H189+J189-K189-M189-N189,0)*Inputs!$C$17,0)</f>
        <v>0</v>
      </c>
      <c r="P189" s="56" t="n">
        <f aca="false">F189+G189+H189+J189-K189-M189-N189+O189</f>
        <v>113221.378331448</v>
      </c>
      <c r="Q189" s="56" t="n">
        <f aca="false">IF(OR(E189=1,P189&lt;=0),0,P189)</f>
        <v>113221.378331448</v>
      </c>
      <c r="R189" s="15" t="n">
        <f aca="false">IF(OR(E189=1,AND(P189&lt;=0,I189&gt;0)),1,0)</f>
        <v>0</v>
      </c>
      <c r="S189" s="15" t="n">
        <f aca="false">IF(L189&gt;0,1,0)</f>
        <v>1</v>
      </c>
    </row>
    <row r="190" customFormat="false" ht="15" hidden="false" customHeight="false" outlineLevel="0" collapsed="false">
      <c r="A190" s="15" t="n">
        <v>189</v>
      </c>
      <c r="B190" s="15" t="n">
        <f aca="false">INT((A190-1)/12)+1</f>
        <v>16</v>
      </c>
      <c r="C190" s="15" t="n">
        <f aca="false">MIN(Inputs!$C$4+B190-1,99)</f>
        <v>89</v>
      </c>
      <c r="D190" s="55" t="n">
        <f aca="false">Inputs!$C$32</f>
        <v>0.1</v>
      </c>
      <c r="E190" s="15" t="n">
        <f aca="false">R189</f>
        <v>0</v>
      </c>
      <c r="F190" s="56" t="n">
        <f aca="false">Q189</f>
        <v>113221.378331448</v>
      </c>
      <c r="G190" s="56" t="n">
        <f aca="false">IF(AND(MOD(A190-1,12)=0,B190&lt;=Inputs!$C$7,E190=0),Inputs!$C$6,0)</f>
        <v>0</v>
      </c>
      <c r="H190" s="56" t="n">
        <f aca="false">IF(B190=1,G190*Inputs!$C$9,0)</f>
        <v>0</v>
      </c>
      <c r="I190" s="56" t="n">
        <f aca="false">I189+G190</f>
        <v>120000</v>
      </c>
      <c r="J190" s="56" t="n">
        <f aca="false">(F190+G190+H190)*((1+D190)^(1/12)-1)</f>
        <v>902.843170369009</v>
      </c>
      <c r="K190" s="56" t="n">
        <f aca="false">(F190+G190+H190+J190)*(Inputs!$C$14+IF(B190&lt;=10,Inputs!$C$12,Inputs!$C$13))/12</f>
        <v>57.0621107509086</v>
      </c>
      <c r="L190" s="56" t="n">
        <f aca="false">IF(OR(E190=1,A190&lt;=Inputs!$C$15),0,MAX(Inputs!$C$8*I190-(F190+G190+H190+J190-K190),0))</f>
        <v>7132.84060893375</v>
      </c>
      <c r="M190" s="56" t="n">
        <f aca="false">L190*INDEX(Rates!$B$2:$C$101,C190+1,IF(Inputs!$C$5="Male",1,2))/1000/12*Inputs!$C$16</f>
        <v>85.4276543596632</v>
      </c>
      <c r="N190" s="56" t="n">
        <f aca="false">IF($V$1=1,MAX(F190+G190+H190+J190-K190-M190,0)*Inputs!$C$22/12,0)</f>
        <v>759.878211578044</v>
      </c>
      <c r="O190" s="56" t="n">
        <f aca="false">IF(AND(MOD(A190,12)=0,B190&gt;=Inputs!$C$18),MAX(F190+G190+H190+J190-K190-M190-N190,0)*Inputs!$C$17,0)</f>
        <v>0</v>
      </c>
      <c r="P190" s="56" t="n">
        <f aca="false">F190+G190+H190+J190-K190-M190-N190+O190</f>
        <v>113221.853525129</v>
      </c>
      <c r="Q190" s="56" t="n">
        <f aca="false">IF(OR(E190=1,P190&lt;=0),0,P190)</f>
        <v>113221.853525129</v>
      </c>
      <c r="R190" s="15" t="n">
        <f aca="false">IF(OR(E190=1,AND(P190&lt;=0,I190&gt;0)),1,0)</f>
        <v>0</v>
      </c>
      <c r="S190" s="15" t="n">
        <f aca="false">IF(L190&gt;0,1,0)</f>
        <v>1</v>
      </c>
    </row>
    <row r="191" customFormat="false" ht="15" hidden="false" customHeight="false" outlineLevel="0" collapsed="false">
      <c r="A191" s="15" t="n">
        <v>190</v>
      </c>
      <c r="B191" s="15" t="n">
        <f aca="false">INT((A191-1)/12)+1</f>
        <v>16</v>
      </c>
      <c r="C191" s="15" t="n">
        <f aca="false">MIN(Inputs!$C$4+B191-1,99)</f>
        <v>89</v>
      </c>
      <c r="D191" s="55" t="n">
        <f aca="false">Inputs!$C$32</f>
        <v>0.1</v>
      </c>
      <c r="E191" s="15" t="n">
        <f aca="false">R190</f>
        <v>0</v>
      </c>
      <c r="F191" s="56" t="n">
        <f aca="false">Q190</f>
        <v>113221.853525129</v>
      </c>
      <c r="G191" s="56" t="n">
        <f aca="false">IF(AND(MOD(A191-1,12)=0,B191&lt;=Inputs!$C$7,E191=0),Inputs!$C$6,0)</f>
        <v>0</v>
      </c>
      <c r="H191" s="56" t="n">
        <f aca="false">IF(B191=1,G191*Inputs!$C$9,0)</f>
        <v>0</v>
      </c>
      <c r="I191" s="56" t="n">
        <f aca="false">I190+G191</f>
        <v>120000</v>
      </c>
      <c r="J191" s="56" t="n">
        <f aca="false">(F191+G191+H191)*((1+D191)^(1/12)-1)</f>
        <v>902.846959630148</v>
      </c>
      <c r="K191" s="56" t="n">
        <f aca="false">(F191+G191+H191+J191)*(Inputs!$C$14+IF(B191&lt;=10,Inputs!$C$12,Inputs!$C$13))/12</f>
        <v>57.0623502423793</v>
      </c>
      <c r="L191" s="56" t="n">
        <f aca="false">IF(OR(E191=1,A191&lt;=Inputs!$C$15),0,MAX(Inputs!$C$8*I191-(F191+G191+H191+J191-K191),0))</f>
        <v>7132.36186548371</v>
      </c>
      <c r="M191" s="56" t="n">
        <f aca="false">L191*INDEX(Rates!$B$2:$C$101,C191+1,IF(Inputs!$C$5="Male",1,2))/1000/12*Inputs!$C$16</f>
        <v>85.4219206089432</v>
      </c>
      <c r="N191" s="56" t="n">
        <f aca="false">IF($V$1=1,MAX(F191+G191+H191+J191-K191-M191,0)*Inputs!$C$22/12,0)</f>
        <v>759.881441426049</v>
      </c>
      <c r="O191" s="56" t="n">
        <f aca="false">IF(AND(MOD(A191,12)=0,B191&gt;=Inputs!$C$18),MAX(F191+G191+H191+J191-K191-M191-N191,0)*Inputs!$C$17,0)</f>
        <v>0</v>
      </c>
      <c r="P191" s="56" t="n">
        <f aca="false">F191+G191+H191+J191-K191-M191-N191+O191</f>
        <v>113222.334772481</v>
      </c>
      <c r="Q191" s="56" t="n">
        <f aca="false">IF(OR(E191=1,P191&lt;=0),0,P191)</f>
        <v>113222.334772481</v>
      </c>
      <c r="R191" s="15" t="n">
        <f aca="false">IF(OR(E191=1,AND(P191&lt;=0,I191&gt;0)),1,0)</f>
        <v>0</v>
      </c>
      <c r="S191" s="15" t="n">
        <f aca="false">IF(L191&gt;0,1,0)</f>
        <v>1</v>
      </c>
    </row>
    <row r="192" customFormat="false" ht="15" hidden="false" customHeight="false" outlineLevel="0" collapsed="false">
      <c r="A192" s="15" t="n">
        <v>191</v>
      </c>
      <c r="B192" s="15" t="n">
        <f aca="false">INT((A192-1)/12)+1</f>
        <v>16</v>
      </c>
      <c r="C192" s="15" t="n">
        <f aca="false">MIN(Inputs!$C$4+B192-1,99)</f>
        <v>89</v>
      </c>
      <c r="D192" s="55" t="n">
        <f aca="false">Inputs!$C$32</f>
        <v>0.1</v>
      </c>
      <c r="E192" s="15" t="n">
        <f aca="false">R191</f>
        <v>0</v>
      </c>
      <c r="F192" s="56" t="n">
        <f aca="false">Q191</f>
        <v>113222.334772481</v>
      </c>
      <c r="G192" s="56" t="n">
        <f aca="false">IF(AND(MOD(A192-1,12)=0,B192&lt;=Inputs!$C$7,E192=0),Inputs!$C$6,0)</f>
        <v>0</v>
      </c>
      <c r="H192" s="56" t="n">
        <f aca="false">IF(B192=1,G192*Inputs!$C$9,0)</f>
        <v>0</v>
      </c>
      <c r="I192" s="56" t="n">
        <f aca="false">I191+G192</f>
        <v>120000</v>
      </c>
      <c r="J192" s="56" t="n">
        <f aca="false">(F192+G192+H192)*((1+D192)^(1/12)-1)</f>
        <v>902.85079716412</v>
      </c>
      <c r="K192" s="56" t="n">
        <f aca="false">(F192+G192+H192+J192)*(Inputs!$C$14+IF(B192&lt;=10,Inputs!$C$12,Inputs!$C$13))/12</f>
        <v>57.0625927848227</v>
      </c>
      <c r="L192" s="56" t="n">
        <f aca="false">IF(OR(E192=1,A192&lt;=Inputs!$C$15),0,MAX(Inputs!$C$8*I192-(F192+G192+H192+J192-K192),0))</f>
        <v>7131.8770231394</v>
      </c>
      <c r="M192" s="56" t="n">
        <f aca="false">L192*INDEX(Rates!$B$2:$C$101,C192+1,IF(Inputs!$C$5="Male",1,2))/1000/12*Inputs!$C$16</f>
        <v>85.4161138137996</v>
      </c>
      <c r="N192" s="56" t="n">
        <f aca="false">IF($V$1=1,MAX(F192+G192+H192+J192-K192-M192,0)*Inputs!$C$22/12,0)</f>
        <v>759.884712420312</v>
      </c>
      <c r="O192" s="56" t="n">
        <f aca="false">IF(AND(MOD(A192,12)=0,B192&gt;=Inputs!$C$18),MAX(F192+G192+H192+J192-K192-M192-N192,0)*Inputs!$C$17,0)</f>
        <v>0</v>
      </c>
      <c r="P192" s="56" t="n">
        <f aca="false">F192+G192+H192+J192-K192-M192-N192+O192</f>
        <v>113222.822150626</v>
      </c>
      <c r="Q192" s="56" t="n">
        <f aca="false">IF(OR(E192=1,P192&lt;=0),0,P192)</f>
        <v>113222.822150626</v>
      </c>
      <c r="R192" s="15" t="n">
        <f aca="false">IF(OR(E192=1,AND(P192&lt;=0,I192&gt;0)),1,0)</f>
        <v>0</v>
      </c>
      <c r="S192" s="15" t="n">
        <f aca="false">IF(L192&gt;0,1,0)</f>
        <v>1</v>
      </c>
    </row>
    <row r="193" customFormat="false" ht="15" hidden="false" customHeight="false" outlineLevel="0" collapsed="false">
      <c r="A193" s="15" t="n">
        <v>192</v>
      </c>
      <c r="B193" s="15" t="n">
        <f aca="false">INT((A193-1)/12)+1</f>
        <v>16</v>
      </c>
      <c r="C193" s="15" t="n">
        <f aca="false">MIN(Inputs!$C$4+B193-1,99)</f>
        <v>89</v>
      </c>
      <c r="D193" s="55" t="n">
        <f aca="false">Inputs!$C$32</f>
        <v>0.1</v>
      </c>
      <c r="E193" s="15" t="n">
        <f aca="false">R192</f>
        <v>0</v>
      </c>
      <c r="F193" s="56" t="n">
        <f aca="false">Q192</f>
        <v>113222.822150626</v>
      </c>
      <c r="G193" s="56" t="n">
        <f aca="false">IF(AND(MOD(A193-1,12)=0,B193&lt;=Inputs!$C$7,E193=0),Inputs!$C$6,0)</f>
        <v>0</v>
      </c>
      <c r="H193" s="56" t="n">
        <f aca="false">IF(B193=1,G193*Inputs!$C$9,0)</f>
        <v>0</v>
      </c>
      <c r="I193" s="56" t="n">
        <f aca="false">I192+G193</f>
        <v>120000</v>
      </c>
      <c r="J193" s="56" t="n">
        <f aca="false">(F193+G193+H193)*((1+D193)^(1/12)-1)</f>
        <v>902.854683585891</v>
      </c>
      <c r="K193" s="56" t="n">
        <f aca="false">(F193+G193+H193+J193)*(Inputs!$C$14+IF(B193&lt;=10,Inputs!$C$12,Inputs!$C$13))/12</f>
        <v>57.0628384171062</v>
      </c>
      <c r="L193" s="56" t="n">
        <f aca="false">IF(OR(E193=1,A193&lt;=Inputs!$C$15),0,MAX(Inputs!$C$8*I193-(F193+G193+H193+J193-K193),0))</f>
        <v>7131.38600420473</v>
      </c>
      <c r="M193" s="56" t="n">
        <f aca="false">L193*INDEX(Rates!$B$2:$C$101,C193+1,IF(Inputs!$C$5="Male",1,2))/1000/12*Inputs!$C$16</f>
        <v>85.410233043692</v>
      </c>
      <c r="N193" s="56" t="n">
        <f aca="false">IF($V$1=1,MAX(F193+G193+H193+J193-K193-M193,0)*Inputs!$C$22/12,0)</f>
        <v>759.888025085011</v>
      </c>
      <c r="O193" s="56" t="n">
        <f aca="false">IF(AND(MOD(A193,12)=0,B193&gt;=Inputs!$C$18),MAX(F193+G193+H193+J193-K193-M193-N193,0)*Inputs!$C$17,0)</f>
        <v>566.116578688333</v>
      </c>
      <c r="P193" s="56" t="n">
        <f aca="false">F193+G193+H193+J193-K193-M193-N193+O193</f>
        <v>113789.432316355</v>
      </c>
      <c r="Q193" s="56" t="n">
        <f aca="false">IF(OR(E193=1,P193&lt;=0),0,P193)</f>
        <v>113789.432316355</v>
      </c>
      <c r="R193" s="15" t="n">
        <f aca="false">IF(OR(E193=1,AND(P193&lt;=0,I193&gt;0)),1,0)</f>
        <v>0</v>
      </c>
      <c r="S193" s="15" t="n">
        <f aca="false">IF(L193&gt;0,1,0)</f>
        <v>1</v>
      </c>
    </row>
    <row r="194" customFormat="false" ht="15" hidden="false" customHeight="false" outlineLevel="0" collapsed="false">
      <c r="A194" s="15" t="n">
        <v>193</v>
      </c>
      <c r="B194" s="15" t="n">
        <f aca="false">INT((A194-1)/12)+1</f>
        <v>17</v>
      </c>
      <c r="C194" s="15" t="n">
        <f aca="false">MIN(Inputs!$C$4+B194-1,99)</f>
        <v>90</v>
      </c>
      <c r="D194" s="55" t="n">
        <f aca="false">Inputs!$C$32</f>
        <v>0.1</v>
      </c>
      <c r="E194" s="15" t="n">
        <f aca="false">R193</f>
        <v>0</v>
      </c>
      <c r="F194" s="56" t="n">
        <f aca="false">Q193</f>
        <v>113789.432316355</v>
      </c>
      <c r="G194" s="56" t="n">
        <f aca="false">IF(AND(MOD(A194-1,12)=0,B194&lt;=Inputs!$C$7,E194=0),Inputs!$C$6,0)</f>
        <v>0</v>
      </c>
      <c r="H194" s="56" t="n">
        <f aca="false">IF(B194=1,G194*Inputs!$C$9,0)</f>
        <v>0</v>
      </c>
      <c r="I194" s="56" t="n">
        <f aca="false">I193+G194</f>
        <v>120000</v>
      </c>
      <c r="J194" s="56" t="n">
        <f aca="false">(F194+G194+H194)*((1+D194)^(1/12)-1)</f>
        <v>907.372912615854</v>
      </c>
      <c r="K194" s="56" t="n">
        <f aca="false">(F194+G194+H194+J194)*(Inputs!$C$14+IF(B194&lt;=10,Inputs!$C$12,Inputs!$C$13))/12</f>
        <v>57.3484026144854</v>
      </c>
      <c r="L194" s="56" t="n">
        <f aca="false">IF(OR(E194=1,A194&lt;=Inputs!$C$15),0,MAX(Inputs!$C$8*I194-(F194+G194+H194+J194-K194),0))</f>
        <v>6560.54317364372</v>
      </c>
      <c r="M194" s="56" t="n">
        <f aca="false">L194*INDEX(Rates!$B$2:$C$101,C194+1,IF(Inputs!$C$5="Male",1,2))/1000/12*Inputs!$C$16</f>
        <v>85.9704511712895</v>
      </c>
      <c r="N194" s="56" t="n">
        <f aca="false">IF($V$1=1,MAX(F194+G194+H194+J194-K194-M194,0)*Inputs!$C$22/12,0)</f>
        <v>763.6899091679</v>
      </c>
      <c r="O194" s="56" t="n">
        <f aca="false">IF(AND(MOD(A194,12)=0,B194&gt;=Inputs!$C$18),MAX(F194+G194+H194+J194-K194-M194-N194,0)*Inputs!$C$17,0)</f>
        <v>0</v>
      </c>
      <c r="P194" s="56" t="n">
        <f aca="false">F194+G194+H194+J194-K194-M194-N194+O194</f>
        <v>113789.796466017</v>
      </c>
      <c r="Q194" s="56" t="n">
        <f aca="false">IF(OR(E194=1,P194&lt;=0),0,P194)</f>
        <v>113789.796466017</v>
      </c>
      <c r="R194" s="15" t="n">
        <f aca="false">IF(OR(E194=1,AND(P194&lt;=0,I194&gt;0)),1,0)</f>
        <v>0</v>
      </c>
      <c r="S194" s="15" t="n">
        <f aca="false">IF(L194&gt;0,1,0)</f>
        <v>1</v>
      </c>
    </row>
    <row r="195" customFormat="false" ht="15" hidden="false" customHeight="false" outlineLevel="0" collapsed="false">
      <c r="A195" s="15" t="n">
        <v>194</v>
      </c>
      <c r="B195" s="15" t="n">
        <f aca="false">INT((A195-1)/12)+1</f>
        <v>17</v>
      </c>
      <c r="C195" s="15" t="n">
        <f aca="false">MIN(Inputs!$C$4+B195-1,99)</f>
        <v>90</v>
      </c>
      <c r="D195" s="55" t="n">
        <f aca="false">Inputs!$C$32</f>
        <v>0.1</v>
      </c>
      <c r="E195" s="15" t="n">
        <f aca="false">R194</f>
        <v>0</v>
      </c>
      <c r="F195" s="56" t="n">
        <f aca="false">Q194</f>
        <v>113789.796466017</v>
      </c>
      <c r="G195" s="56" t="n">
        <f aca="false">IF(AND(MOD(A195-1,12)=0,B195&lt;=Inputs!$C$7,E195=0),Inputs!$C$6,0)</f>
        <v>0</v>
      </c>
      <c r="H195" s="56" t="n">
        <f aca="false">IF(B195=1,G195*Inputs!$C$9,0)</f>
        <v>0</v>
      </c>
      <c r="I195" s="56" t="n">
        <f aca="false">I194+G195</f>
        <v>120000</v>
      </c>
      <c r="J195" s="56" t="n">
        <f aca="false">(F195+G195+H195)*((1+D195)^(1/12)-1)</f>
        <v>907.375816396398</v>
      </c>
      <c r="K195" s="56" t="n">
        <f aca="false">(F195+G195+H195+J195)*(Inputs!$C$14+IF(B195&lt;=10,Inputs!$C$12,Inputs!$C$13))/12</f>
        <v>57.3485861412067</v>
      </c>
      <c r="L195" s="56" t="n">
        <f aca="false">IF(OR(E195=1,A195&lt;=Inputs!$C$15),0,MAX(Inputs!$C$8*I195-(F195+G195+H195+J195-K195),0))</f>
        <v>6560.17630372771</v>
      </c>
      <c r="M195" s="56" t="n">
        <f aca="false">L195*INDEX(Rates!$B$2:$C$101,C195+1,IF(Inputs!$C$5="Male",1,2))/1000/12*Inputs!$C$16</f>
        <v>85.9656436467652</v>
      </c>
      <c r="N195" s="56" t="n">
        <f aca="false">IF($V$1=1,MAX(F195+G195+H195+J195-K195-M195,0)*Inputs!$C$22/12,0)</f>
        <v>763.692387017504</v>
      </c>
      <c r="O195" s="56" t="n">
        <f aca="false">IF(AND(MOD(A195,12)=0,B195&gt;=Inputs!$C$18),MAX(F195+G195+H195+J195-K195-M195-N195,0)*Inputs!$C$17,0)</f>
        <v>0</v>
      </c>
      <c r="P195" s="56" t="n">
        <f aca="false">F195+G195+H195+J195-K195-M195-N195+O195</f>
        <v>113790.165665608</v>
      </c>
      <c r="Q195" s="56" t="n">
        <f aca="false">IF(OR(E195=1,P195&lt;=0),0,P195)</f>
        <v>113790.165665608</v>
      </c>
      <c r="R195" s="15" t="n">
        <f aca="false">IF(OR(E195=1,AND(P195&lt;=0,I195&gt;0)),1,0)</f>
        <v>0</v>
      </c>
      <c r="S195" s="15" t="n">
        <f aca="false">IF(L195&gt;0,1,0)</f>
        <v>1</v>
      </c>
    </row>
    <row r="196" customFormat="false" ht="15" hidden="false" customHeight="false" outlineLevel="0" collapsed="false">
      <c r="A196" s="15" t="n">
        <v>195</v>
      </c>
      <c r="B196" s="15" t="n">
        <f aca="false">INT((A196-1)/12)+1</f>
        <v>17</v>
      </c>
      <c r="C196" s="15" t="n">
        <f aca="false">MIN(Inputs!$C$4+B196-1,99)</f>
        <v>90</v>
      </c>
      <c r="D196" s="55" t="n">
        <f aca="false">Inputs!$C$32</f>
        <v>0.1</v>
      </c>
      <c r="E196" s="15" t="n">
        <f aca="false">R195</f>
        <v>0</v>
      </c>
      <c r="F196" s="56" t="n">
        <f aca="false">Q195</f>
        <v>113790.165665608</v>
      </c>
      <c r="G196" s="56" t="n">
        <f aca="false">IF(AND(MOD(A196-1,12)=0,B196&lt;=Inputs!$C$7,E196=0),Inputs!$C$6,0)</f>
        <v>0</v>
      </c>
      <c r="H196" s="56" t="n">
        <f aca="false">IF(B196=1,G196*Inputs!$C$9,0)</f>
        <v>0</v>
      </c>
      <c r="I196" s="56" t="n">
        <f aca="false">I195+G196</f>
        <v>120000</v>
      </c>
      <c r="J196" s="56" t="n">
        <f aca="false">(F196+G196+H196)*((1+D196)^(1/12)-1)</f>
        <v>907.378760445782</v>
      </c>
      <c r="K196" s="56" t="n">
        <f aca="false">(F196+G196+H196+J196)*(Inputs!$C$14+IF(B196&lt;=10,Inputs!$C$12,Inputs!$C$13))/12</f>
        <v>57.3487722130269</v>
      </c>
      <c r="L196" s="56" t="n">
        <f aca="false">IF(OR(E196=1,A196&lt;=Inputs!$C$15),0,MAX(Inputs!$C$8*I196-(F196+G196+H196+J196-K196),0))</f>
        <v>6559.80434615923</v>
      </c>
      <c r="M196" s="56" t="n">
        <f aca="false">L196*INDEX(Rates!$B$2:$C$101,C196+1,IF(Inputs!$C$5="Male",1,2))/1000/12*Inputs!$C$16</f>
        <v>85.9607694527949</v>
      </c>
      <c r="N196" s="56" t="n">
        <f aca="false">IF($V$1=1,MAX(F196+G196+H196+J196-K196-M196,0)*Inputs!$C$22/12,0)</f>
        <v>763.694899229253</v>
      </c>
      <c r="O196" s="56" t="n">
        <f aca="false">IF(AND(MOD(A196,12)=0,B196&gt;=Inputs!$C$18),MAX(F196+G196+H196+J196-K196-M196-N196,0)*Inputs!$C$17,0)</f>
        <v>0</v>
      </c>
      <c r="P196" s="56" t="n">
        <f aca="false">F196+G196+H196+J196-K196-M196-N196+O196</f>
        <v>113790.539985159</v>
      </c>
      <c r="Q196" s="56" t="n">
        <f aca="false">IF(OR(E196=1,P196&lt;=0),0,P196)</f>
        <v>113790.539985159</v>
      </c>
      <c r="R196" s="15" t="n">
        <f aca="false">IF(OR(E196=1,AND(P196&lt;=0,I196&gt;0)),1,0)</f>
        <v>0</v>
      </c>
      <c r="S196" s="15" t="n">
        <f aca="false">IF(L196&gt;0,1,0)</f>
        <v>1</v>
      </c>
    </row>
    <row r="197" customFormat="false" ht="15" hidden="false" customHeight="false" outlineLevel="0" collapsed="false">
      <c r="A197" s="15" t="n">
        <v>196</v>
      </c>
      <c r="B197" s="15" t="n">
        <f aca="false">INT((A197-1)/12)+1</f>
        <v>17</v>
      </c>
      <c r="C197" s="15" t="n">
        <f aca="false">MIN(Inputs!$C$4+B197-1,99)</f>
        <v>90</v>
      </c>
      <c r="D197" s="55" t="n">
        <f aca="false">Inputs!$C$32</f>
        <v>0.1</v>
      </c>
      <c r="E197" s="15" t="n">
        <f aca="false">R196</f>
        <v>0</v>
      </c>
      <c r="F197" s="56" t="n">
        <f aca="false">Q196</f>
        <v>113790.539985159</v>
      </c>
      <c r="G197" s="56" t="n">
        <f aca="false">IF(AND(MOD(A197-1,12)=0,B197&lt;=Inputs!$C$7,E197=0),Inputs!$C$6,0)</f>
        <v>0</v>
      </c>
      <c r="H197" s="56" t="n">
        <f aca="false">IF(B197=1,G197*Inputs!$C$9,0)</f>
        <v>0</v>
      </c>
      <c r="I197" s="56" t="n">
        <f aca="false">I196+G197</f>
        <v>120000</v>
      </c>
      <c r="J197" s="56" t="n">
        <f aca="false">(F197+G197+H197)*((1+D197)^(1/12)-1)</f>
        <v>907.381745322444</v>
      </c>
      <c r="K197" s="56" t="n">
        <f aca="false">(F197+G197+H197+J197)*(Inputs!$C$14+IF(B197&lt;=10,Inputs!$C$12,Inputs!$C$13))/12</f>
        <v>57.3489608652406</v>
      </c>
      <c r="L197" s="56" t="n">
        <f aca="false">IF(OR(E197=1,A197&lt;=Inputs!$C$15),0,MAX(Inputs!$C$8*I197-(F197+G197+H197+J197-K197),0))</f>
        <v>6559.42723038408</v>
      </c>
      <c r="M197" s="56" t="n">
        <f aca="false">L197*INDEX(Rates!$B$2:$C$101,C197+1,IF(Inputs!$C$5="Male",1,2))/1000/12*Inputs!$C$16</f>
        <v>85.9558276648248</v>
      </c>
      <c r="N197" s="56" t="n">
        <f aca="false">IF($V$1=1,MAX(F197+G197+H197+J197-K197-M197,0)*Inputs!$C$22/12,0)</f>
        <v>763.697446279674</v>
      </c>
      <c r="O197" s="56" t="n">
        <f aca="false">IF(AND(MOD(A197,12)=0,B197&gt;=Inputs!$C$18),MAX(F197+G197+H197+J197-K197-M197-N197,0)*Inputs!$C$17,0)</f>
        <v>0</v>
      </c>
      <c r="P197" s="56" t="n">
        <f aca="false">F197+G197+H197+J197-K197-M197-N197+O197</f>
        <v>113790.919495671</v>
      </c>
      <c r="Q197" s="56" t="n">
        <f aca="false">IF(OR(E197=1,P197&lt;=0),0,P197)</f>
        <v>113790.919495671</v>
      </c>
      <c r="R197" s="15" t="n">
        <f aca="false">IF(OR(E197=1,AND(P197&lt;=0,I197&gt;0)),1,0)</f>
        <v>0</v>
      </c>
      <c r="S197" s="15" t="n">
        <f aca="false">IF(L197&gt;0,1,0)</f>
        <v>1</v>
      </c>
    </row>
    <row r="198" customFormat="false" ht="15" hidden="false" customHeight="false" outlineLevel="0" collapsed="false">
      <c r="A198" s="15" t="n">
        <v>197</v>
      </c>
      <c r="B198" s="15" t="n">
        <f aca="false">INT((A198-1)/12)+1</f>
        <v>17</v>
      </c>
      <c r="C198" s="15" t="n">
        <f aca="false">MIN(Inputs!$C$4+B198-1,99)</f>
        <v>90</v>
      </c>
      <c r="D198" s="55" t="n">
        <f aca="false">Inputs!$C$32</f>
        <v>0.1</v>
      </c>
      <c r="E198" s="15" t="n">
        <f aca="false">R197</f>
        <v>0</v>
      </c>
      <c r="F198" s="56" t="n">
        <f aca="false">Q197</f>
        <v>113790.919495671</v>
      </c>
      <c r="G198" s="56" t="n">
        <f aca="false">IF(AND(MOD(A198-1,12)=0,B198&lt;=Inputs!$C$7,E198=0),Inputs!$C$6,0)</f>
        <v>0</v>
      </c>
      <c r="H198" s="56" t="n">
        <f aca="false">IF(B198=1,G198*Inputs!$C$9,0)</f>
        <v>0</v>
      </c>
      <c r="I198" s="56" t="n">
        <f aca="false">I197+G198</f>
        <v>120000</v>
      </c>
      <c r="J198" s="56" t="n">
        <f aca="false">(F198+G198+H198)*((1+D198)^(1/12)-1)</f>
        <v>907.384771592567</v>
      </c>
      <c r="K198" s="56" t="n">
        <f aca="false">(F198+G198+H198+J198)*(Inputs!$C$14+IF(B198&lt;=10,Inputs!$C$12,Inputs!$C$13))/12</f>
        <v>57.349152133632</v>
      </c>
      <c r="L198" s="56" t="n">
        <f aca="false">IF(OR(E198=1,A198&lt;=Inputs!$C$15),0,MAX(Inputs!$C$8*I198-(F198+G198+H198+J198-K198),0))</f>
        <v>6559.04488486965</v>
      </c>
      <c r="M198" s="56" t="n">
        <f aca="false">L198*INDEX(Rates!$B$2:$C$101,C198+1,IF(Inputs!$C$5="Male",1,2))/1000/12*Inputs!$C$16</f>
        <v>85.9508173454794</v>
      </c>
      <c r="N198" s="56" t="n">
        <f aca="false">IF($V$1=1,MAX(F198+G198+H198+J198-K198-M198,0)*Inputs!$C$22/12,0)</f>
        <v>763.700028651899</v>
      </c>
      <c r="O198" s="56" t="n">
        <f aca="false">IF(AND(MOD(A198,12)=0,B198&gt;=Inputs!$C$18),MAX(F198+G198+H198+J198-K198-M198-N198,0)*Inputs!$C$17,0)</f>
        <v>0</v>
      </c>
      <c r="P198" s="56" t="n">
        <f aca="false">F198+G198+H198+J198-K198-M198-N198+O198</f>
        <v>113791.304269133</v>
      </c>
      <c r="Q198" s="56" t="n">
        <f aca="false">IF(OR(E198=1,P198&lt;=0),0,P198)</f>
        <v>113791.304269133</v>
      </c>
      <c r="R198" s="15" t="n">
        <f aca="false">IF(OR(E198=1,AND(P198&lt;=0,I198&gt;0)),1,0)</f>
        <v>0</v>
      </c>
      <c r="S198" s="15" t="n">
        <f aca="false">IF(L198&gt;0,1,0)</f>
        <v>1</v>
      </c>
    </row>
    <row r="199" customFormat="false" ht="15" hidden="false" customHeight="false" outlineLevel="0" collapsed="false">
      <c r="A199" s="15" t="n">
        <v>198</v>
      </c>
      <c r="B199" s="15" t="n">
        <f aca="false">INT((A199-1)/12)+1</f>
        <v>17</v>
      </c>
      <c r="C199" s="15" t="n">
        <f aca="false">MIN(Inputs!$C$4+B199-1,99)</f>
        <v>90</v>
      </c>
      <c r="D199" s="55" t="n">
        <f aca="false">Inputs!$C$32</f>
        <v>0.1</v>
      </c>
      <c r="E199" s="15" t="n">
        <f aca="false">R198</f>
        <v>0</v>
      </c>
      <c r="F199" s="56" t="n">
        <f aca="false">Q198</f>
        <v>113791.304269133</v>
      </c>
      <c r="G199" s="56" t="n">
        <f aca="false">IF(AND(MOD(A199-1,12)=0,B199&lt;=Inputs!$C$7,E199=0),Inputs!$C$6,0)</f>
        <v>0</v>
      </c>
      <c r="H199" s="56" t="n">
        <f aca="false">IF(B199=1,G199*Inputs!$C$9,0)</f>
        <v>0</v>
      </c>
      <c r="I199" s="56" t="n">
        <f aca="false">I198+G199</f>
        <v>120000</v>
      </c>
      <c r="J199" s="56" t="n">
        <f aca="false">(F199+G199+H199)*((1+D199)^(1/12)-1)</f>
        <v>907.387839830183</v>
      </c>
      <c r="K199" s="56" t="n">
        <f aca="false">(F199+G199+H199+J199)*(Inputs!$C$14+IF(B199&lt;=10,Inputs!$C$12,Inputs!$C$13))/12</f>
        <v>57.3493460544816</v>
      </c>
      <c r="L199" s="56" t="n">
        <f aca="false">IF(OR(E199=1,A199&lt;=Inputs!$C$15),0,MAX(Inputs!$C$8*I199-(F199+G199+H199+J199-K199),0))</f>
        <v>6558.65723709133</v>
      </c>
      <c r="M199" s="56" t="n">
        <f aca="false">L199*INDEX(Rates!$B$2:$C$101,C199+1,IF(Inputs!$C$5="Male",1,2))/1000/12*Inputs!$C$16</f>
        <v>85.9457375443844</v>
      </c>
      <c r="N199" s="56" t="n">
        <f aca="false">IF($V$1=1,MAX(F199+G199+H199+J199-K199-M199,0)*Inputs!$C$22/12,0)</f>
        <v>763.702646835762</v>
      </c>
      <c r="O199" s="56" t="n">
        <f aca="false">IF(AND(MOD(A199,12)=0,B199&gt;=Inputs!$C$18),MAX(F199+G199+H199+J199-K199-M199-N199,0)*Inputs!$C$17,0)</f>
        <v>0</v>
      </c>
      <c r="P199" s="56" t="n">
        <f aca="false">F199+G199+H199+J199-K199-M199-N199+O199</f>
        <v>113791.694378529</v>
      </c>
      <c r="Q199" s="56" t="n">
        <f aca="false">IF(OR(E199=1,P199&lt;=0),0,P199)</f>
        <v>113791.694378529</v>
      </c>
      <c r="R199" s="15" t="n">
        <f aca="false">IF(OR(E199=1,AND(P199&lt;=0,I199&gt;0)),1,0)</f>
        <v>0</v>
      </c>
      <c r="S199" s="15" t="n">
        <f aca="false">IF(L199&gt;0,1,0)</f>
        <v>1</v>
      </c>
    </row>
    <row r="200" customFormat="false" ht="15" hidden="false" customHeight="false" outlineLevel="0" collapsed="false">
      <c r="A200" s="15" t="n">
        <v>199</v>
      </c>
      <c r="B200" s="15" t="n">
        <f aca="false">INT((A200-1)/12)+1</f>
        <v>17</v>
      </c>
      <c r="C200" s="15" t="n">
        <f aca="false">MIN(Inputs!$C$4+B200-1,99)</f>
        <v>90</v>
      </c>
      <c r="D200" s="55" t="n">
        <f aca="false">Inputs!$C$32</f>
        <v>0.1</v>
      </c>
      <c r="E200" s="15" t="n">
        <f aca="false">R199</f>
        <v>0</v>
      </c>
      <c r="F200" s="56" t="n">
        <f aca="false">Q199</f>
        <v>113791.694378529</v>
      </c>
      <c r="G200" s="56" t="n">
        <f aca="false">IF(AND(MOD(A200-1,12)=0,B200&lt;=Inputs!$C$7,E200=0),Inputs!$C$6,0)</f>
        <v>0</v>
      </c>
      <c r="H200" s="56" t="n">
        <f aca="false">IF(B200=1,G200*Inputs!$C$9,0)</f>
        <v>0</v>
      </c>
      <c r="I200" s="56" t="n">
        <f aca="false">I199+G200</f>
        <v>120000</v>
      </c>
      <c r="J200" s="56" t="n">
        <f aca="false">(F200+G200+H200)*((1+D200)^(1/12)-1)</f>
        <v>907.390950617285</v>
      </c>
      <c r="K200" s="56" t="n">
        <f aca="false">(F200+G200+H200+J200)*(Inputs!$C$14+IF(B200&lt;=10,Inputs!$C$12,Inputs!$C$13))/12</f>
        <v>57.3495426645729</v>
      </c>
      <c r="L200" s="56" t="n">
        <f aca="false">IF(OR(E200=1,A200&lt;=Inputs!$C$15),0,MAX(Inputs!$C$8*I200-(F200+G200+H200+J200-K200),0))</f>
        <v>6558.26421351878</v>
      </c>
      <c r="M200" s="56" t="n">
        <f aca="false">L200*INDEX(Rates!$B$2:$C$101,C200+1,IF(Inputs!$C$5="Male",1,2))/1000/12*Inputs!$C$16</f>
        <v>85.9405872979856</v>
      </c>
      <c r="N200" s="56" t="n">
        <f aca="false">IF($V$1=1,MAX(F200+G200+H200+J200-K200-M200,0)*Inputs!$C$22/12,0)</f>
        <v>763.705301327888</v>
      </c>
      <c r="O200" s="56" t="n">
        <f aca="false">IF(AND(MOD(A200,12)=0,B200&gt;=Inputs!$C$18),MAX(F200+G200+H200+J200-K200-M200-N200,0)*Inputs!$C$17,0)</f>
        <v>0</v>
      </c>
      <c r="P200" s="56" t="n">
        <f aca="false">F200+G200+H200+J200-K200-M200-N200+O200</f>
        <v>113792.089897855</v>
      </c>
      <c r="Q200" s="56" t="n">
        <f aca="false">IF(OR(E200=1,P200&lt;=0),0,P200)</f>
        <v>113792.089897855</v>
      </c>
      <c r="R200" s="15" t="n">
        <f aca="false">IF(OR(E200=1,AND(P200&lt;=0,I200&gt;0)),1,0)</f>
        <v>0</v>
      </c>
      <c r="S200" s="15" t="n">
        <f aca="false">IF(L200&gt;0,1,0)</f>
        <v>1</v>
      </c>
    </row>
    <row r="201" customFormat="false" ht="15" hidden="false" customHeight="false" outlineLevel="0" collapsed="false">
      <c r="A201" s="15" t="n">
        <v>200</v>
      </c>
      <c r="B201" s="15" t="n">
        <f aca="false">INT((A201-1)/12)+1</f>
        <v>17</v>
      </c>
      <c r="C201" s="15" t="n">
        <f aca="false">MIN(Inputs!$C$4+B201-1,99)</f>
        <v>90</v>
      </c>
      <c r="D201" s="55" t="n">
        <f aca="false">Inputs!$C$32</f>
        <v>0.1</v>
      </c>
      <c r="E201" s="15" t="n">
        <f aca="false">R200</f>
        <v>0</v>
      </c>
      <c r="F201" s="56" t="n">
        <f aca="false">Q200</f>
        <v>113792.089897855</v>
      </c>
      <c r="G201" s="56" t="n">
        <f aca="false">IF(AND(MOD(A201-1,12)=0,B201&lt;=Inputs!$C$7,E201=0),Inputs!$C$6,0)</f>
        <v>0</v>
      </c>
      <c r="H201" s="56" t="n">
        <f aca="false">IF(B201=1,G201*Inputs!$C$9,0)</f>
        <v>0</v>
      </c>
      <c r="I201" s="56" t="n">
        <f aca="false">I200+G201</f>
        <v>120000</v>
      </c>
      <c r="J201" s="56" t="n">
        <f aca="false">(F201+G201+H201)*((1+D201)^(1/12)-1)</f>
        <v>907.39410454394</v>
      </c>
      <c r="K201" s="56" t="n">
        <f aca="false">(F201+G201+H201+J201)*(Inputs!$C$14+IF(B201&lt;=10,Inputs!$C$12,Inputs!$C$13))/12</f>
        <v>57.3497420011996</v>
      </c>
      <c r="L201" s="56" t="n">
        <f aca="false">IF(OR(E201=1,A201&lt;=Inputs!$C$15),0,MAX(Inputs!$C$8*I201-(F201+G201+H201+J201-K201),0))</f>
        <v>6557.86573960191</v>
      </c>
      <c r="M201" s="56" t="n">
        <f aca="false">L201*INDEX(Rates!$B$2:$C$101,C201+1,IF(Inputs!$C$5="Male",1,2))/1000/12*Inputs!$C$16</f>
        <v>85.9353656293667</v>
      </c>
      <c r="N201" s="56" t="n">
        <f aca="false">IF($V$1=1,MAX(F201+G201+H201+J201-K201-M201,0)*Inputs!$C$22/12,0)</f>
        <v>763.707992631792</v>
      </c>
      <c r="O201" s="56" t="n">
        <f aca="false">IF(AND(MOD(A201,12)=0,B201&gt;=Inputs!$C$18),MAX(F201+G201+H201+J201-K201-M201-N201,0)*Inputs!$C$17,0)</f>
        <v>0</v>
      </c>
      <c r="P201" s="56" t="n">
        <f aca="false">F201+G201+H201+J201-K201-M201-N201+O201</f>
        <v>113792.490902137</v>
      </c>
      <c r="Q201" s="56" t="n">
        <f aca="false">IF(OR(E201=1,P201&lt;=0),0,P201)</f>
        <v>113792.490902137</v>
      </c>
      <c r="R201" s="15" t="n">
        <f aca="false">IF(OR(E201=1,AND(P201&lt;=0,I201&gt;0)),1,0)</f>
        <v>0</v>
      </c>
      <c r="S201" s="15" t="n">
        <f aca="false">IF(L201&gt;0,1,0)</f>
        <v>1</v>
      </c>
    </row>
    <row r="202" customFormat="false" ht="15" hidden="false" customHeight="false" outlineLevel="0" collapsed="false">
      <c r="A202" s="15" t="n">
        <v>201</v>
      </c>
      <c r="B202" s="15" t="n">
        <f aca="false">INT((A202-1)/12)+1</f>
        <v>17</v>
      </c>
      <c r="C202" s="15" t="n">
        <f aca="false">MIN(Inputs!$C$4+B202-1,99)</f>
        <v>90</v>
      </c>
      <c r="D202" s="55" t="n">
        <f aca="false">Inputs!$C$32</f>
        <v>0.1</v>
      </c>
      <c r="E202" s="15" t="n">
        <f aca="false">R201</f>
        <v>0</v>
      </c>
      <c r="F202" s="56" t="n">
        <f aca="false">Q201</f>
        <v>113792.490902137</v>
      </c>
      <c r="G202" s="56" t="n">
        <f aca="false">IF(AND(MOD(A202-1,12)=0,B202&lt;=Inputs!$C$7,E202=0),Inputs!$C$6,0)</f>
        <v>0</v>
      </c>
      <c r="H202" s="56" t="n">
        <f aca="false">IF(B202=1,G202*Inputs!$C$9,0)</f>
        <v>0</v>
      </c>
      <c r="I202" s="56" t="n">
        <f aca="false">I201+G202</f>
        <v>120000</v>
      </c>
      <c r="J202" s="56" t="n">
        <f aca="false">(F202+G202+H202)*((1+D202)^(1/12)-1)</f>
        <v>907.397302208394</v>
      </c>
      <c r="K202" s="56" t="n">
        <f aca="false">(F202+G202+H202+J202)*(Inputs!$C$14+IF(B202&lt;=10,Inputs!$C$12,Inputs!$C$13))/12</f>
        <v>57.3499441021727</v>
      </c>
      <c r="L202" s="56" t="n">
        <f aca="false">IF(OR(E202=1,A202&lt;=Inputs!$C$15),0,MAX(Inputs!$C$8*I202-(F202+G202+H202+J202-K202),0))</f>
        <v>6557.46173975685</v>
      </c>
      <c r="M202" s="56" t="n">
        <f aca="false">L202*INDEX(Rates!$B$2:$C$101,C202+1,IF(Inputs!$C$5="Male",1,2))/1000/12*Inputs!$C$16</f>
        <v>85.9300715480637</v>
      </c>
      <c r="N202" s="56" t="n">
        <f aca="false">IF($V$1=1,MAX(F202+G202+H202+J202-K202-M202,0)*Inputs!$C$22/12,0)</f>
        <v>763.710721257967</v>
      </c>
      <c r="O202" s="56" t="n">
        <f aca="false">IF(AND(MOD(A202,12)=0,B202&gt;=Inputs!$C$18),MAX(F202+G202+H202+J202-K202-M202-N202,0)*Inputs!$C$17,0)</f>
        <v>0</v>
      </c>
      <c r="P202" s="56" t="n">
        <f aca="false">F202+G202+H202+J202-K202-M202-N202+O202</f>
        <v>113792.897467437</v>
      </c>
      <c r="Q202" s="56" t="n">
        <f aca="false">IF(OR(E202=1,P202&lt;=0),0,P202)</f>
        <v>113792.897467437</v>
      </c>
      <c r="R202" s="15" t="n">
        <f aca="false">IF(OR(E202=1,AND(P202&lt;=0,I202&gt;0)),1,0)</f>
        <v>0</v>
      </c>
      <c r="S202" s="15" t="n">
        <f aca="false">IF(L202&gt;0,1,0)</f>
        <v>1</v>
      </c>
    </row>
    <row r="203" customFormat="false" ht="15" hidden="false" customHeight="false" outlineLevel="0" collapsed="false">
      <c r="A203" s="15" t="n">
        <v>202</v>
      </c>
      <c r="B203" s="15" t="n">
        <f aca="false">INT((A203-1)/12)+1</f>
        <v>17</v>
      </c>
      <c r="C203" s="15" t="n">
        <f aca="false">MIN(Inputs!$C$4+B203-1,99)</f>
        <v>90</v>
      </c>
      <c r="D203" s="55" t="n">
        <f aca="false">Inputs!$C$32</f>
        <v>0.1</v>
      </c>
      <c r="E203" s="15" t="n">
        <f aca="false">R202</f>
        <v>0</v>
      </c>
      <c r="F203" s="56" t="n">
        <f aca="false">Q202</f>
        <v>113792.897467437</v>
      </c>
      <c r="G203" s="56" t="n">
        <f aca="false">IF(AND(MOD(A203-1,12)=0,B203&lt;=Inputs!$C$7,E203=0),Inputs!$C$6,0)</f>
        <v>0</v>
      </c>
      <c r="H203" s="56" t="n">
        <f aca="false">IF(B203=1,G203*Inputs!$C$9,0)</f>
        <v>0</v>
      </c>
      <c r="I203" s="56" t="n">
        <f aca="false">I202+G203</f>
        <v>120000</v>
      </c>
      <c r="J203" s="56" t="n">
        <f aca="false">(F203+G203+H203)*((1+D203)^(1/12)-1)</f>
        <v>907.400544217191</v>
      </c>
      <c r="K203" s="56" t="n">
        <f aca="false">(F203+G203+H203+J203)*(Inputs!$C$14+IF(B203&lt;=10,Inputs!$C$12,Inputs!$C$13))/12</f>
        <v>57.3501490058272</v>
      </c>
      <c r="L203" s="56" t="n">
        <f aca="false">IF(OR(E203=1,A203&lt;=Inputs!$C$15),0,MAX(Inputs!$C$8*I203-(F203+G203+H203+J203-K203),0))</f>
        <v>6557.05213735152</v>
      </c>
      <c r="M203" s="56" t="n">
        <f aca="false">L203*INDEX(Rates!$B$2:$C$101,C203+1,IF(Inputs!$C$5="Male",1,2))/1000/12*Inputs!$C$16</f>
        <v>85.9247040498772</v>
      </c>
      <c r="N203" s="56" t="n">
        <f aca="false">IF($V$1=1,MAX(F203+G203+H203+J203-K203-M203,0)*Inputs!$C$22/12,0)</f>
        <v>763.713487723991</v>
      </c>
      <c r="O203" s="56" t="n">
        <f aca="false">IF(AND(MOD(A203,12)=0,B203&gt;=Inputs!$C$18),MAX(F203+G203+H203+J203-K203-M203-N203,0)*Inputs!$C$17,0)</f>
        <v>0</v>
      </c>
      <c r="P203" s="56" t="n">
        <f aca="false">F203+G203+H203+J203-K203-M203-N203+O203</f>
        <v>113793.309670875</v>
      </c>
      <c r="Q203" s="56" t="n">
        <f aca="false">IF(OR(E203=1,P203&lt;=0),0,P203)</f>
        <v>113793.309670875</v>
      </c>
      <c r="R203" s="15" t="n">
        <f aca="false">IF(OR(E203=1,AND(P203&lt;=0,I203&gt;0)),1,0)</f>
        <v>0</v>
      </c>
      <c r="S203" s="15" t="n">
        <f aca="false">IF(L203&gt;0,1,0)</f>
        <v>1</v>
      </c>
    </row>
    <row r="204" customFormat="false" ht="15" hidden="false" customHeight="false" outlineLevel="0" collapsed="false">
      <c r="A204" s="15" t="n">
        <v>203</v>
      </c>
      <c r="B204" s="15" t="n">
        <f aca="false">INT((A204-1)/12)+1</f>
        <v>17</v>
      </c>
      <c r="C204" s="15" t="n">
        <f aca="false">MIN(Inputs!$C$4+B204-1,99)</f>
        <v>90</v>
      </c>
      <c r="D204" s="55" t="n">
        <f aca="false">Inputs!$C$32</f>
        <v>0.1</v>
      </c>
      <c r="E204" s="15" t="n">
        <f aca="false">R203</f>
        <v>0</v>
      </c>
      <c r="F204" s="56" t="n">
        <f aca="false">Q203</f>
        <v>113793.309670875</v>
      </c>
      <c r="G204" s="56" t="n">
        <f aca="false">IF(AND(MOD(A204-1,12)=0,B204&lt;=Inputs!$C$7,E204=0),Inputs!$C$6,0)</f>
        <v>0</v>
      </c>
      <c r="H204" s="56" t="n">
        <f aca="false">IF(B204=1,G204*Inputs!$C$9,0)</f>
        <v>0</v>
      </c>
      <c r="I204" s="56" t="n">
        <f aca="false">I203+G204</f>
        <v>120000</v>
      </c>
      <c r="J204" s="56" t="n">
        <f aca="false">(F204+G204+H204)*((1+D204)^(1/12)-1)</f>
        <v>907.403831185287</v>
      </c>
      <c r="K204" s="56" t="n">
        <f aca="false">(F204+G204+H204+J204)*(Inputs!$C$14+IF(B204&lt;=10,Inputs!$C$12,Inputs!$C$13))/12</f>
        <v>57.35035675103</v>
      </c>
      <c r="L204" s="56" t="n">
        <f aca="false">IF(OR(E204=1,A204&lt;=Inputs!$C$15),0,MAX(Inputs!$C$8*I204-(F204+G204+H204+J204-K204),0))</f>
        <v>6556.63685469113</v>
      </c>
      <c r="M204" s="56" t="n">
        <f aca="false">L204*INDEX(Rates!$B$2:$C$101,C204+1,IF(Inputs!$C$5="Male",1,2))/1000/12*Inputs!$C$16</f>
        <v>85.9192621166816</v>
      </c>
      <c r="N204" s="56" t="n">
        <f aca="false">IF($V$1=1,MAX(F204+G204+H204+J204-K204-M204,0)*Inputs!$C$22/12,0)</f>
        <v>763.716292554615</v>
      </c>
      <c r="O204" s="56" t="n">
        <f aca="false">IF(AND(MOD(A204,12)=0,B204&gt;=Inputs!$C$18),MAX(F204+G204+H204+J204-K204-M204-N204,0)*Inputs!$C$17,0)</f>
        <v>0</v>
      </c>
      <c r="P204" s="56" t="n">
        <f aca="false">F204+G204+H204+J204-K204-M204-N204+O204</f>
        <v>113793.727590638</v>
      </c>
      <c r="Q204" s="56" t="n">
        <f aca="false">IF(OR(E204=1,P204&lt;=0),0,P204)</f>
        <v>113793.727590638</v>
      </c>
      <c r="R204" s="15" t="n">
        <f aca="false">IF(OR(E204=1,AND(P204&lt;=0,I204&gt;0)),1,0)</f>
        <v>0</v>
      </c>
      <c r="S204" s="15" t="n">
        <f aca="false">IF(L204&gt;0,1,0)</f>
        <v>1</v>
      </c>
    </row>
    <row r="205" customFormat="false" ht="15" hidden="false" customHeight="false" outlineLevel="0" collapsed="false">
      <c r="A205" s="15" t="n">
        <v>204</v>
      </c>
      <c r="B205" s="15" t="n">
        <f aca="false">INT((A205-1)/12)+1</f>
        <v>17</v>
      </c>
      <c r="C205" s="15" t="n">
        <f aca="false">MIN(Inputs!$C$4+B205-1,99)</f>
        <v>90</v>
      </c>
      <c r="D205" s="55" t="n">
        <f aca="false">Inputs!$C$32</f>
        <v>0.1</v>
      </c>
      <c r="E205" s="15" t="n">
        <f aca="false">R204</f>
        <v>0</v>
      </c>
      <c r="F205" s="56" t="n">
        <f aca="false">Q204</f>
        <v>113793.727590638</v>
      </c>
      <c r="G205" s="56" t="n">
        <f aca="false">IF(AND(MOD(A205-1,12)=0,B205&lt;=Inputs!$C$7,E205=0),Inputs!$C$6,0)</f>
        <v>0</v>
      </c>
      <c r="H205" s="56" t="n">
        <f aca="false">IF(B205=1,G205*Inputs!$C$9,0)</f>
        <v>0</v>
      </c>
      <c r="I205" s="56" t="n">
        <f aca="false">I204+G205</f>
        <v>120000</v>
      </c>
      <c r="J205" s="56" t="n">
        <f aca="false">(F205+G205+H205)*((1+D205)^(1/12)-1)</f>
        <v>907.407163736165</v>
      </c>
      <c r="K205" s="56" t="n">
        <f aca="false">(F205+G205+H205+J205)*(Inputs!$C$14+IF(B205&lt;=10,Inputs!$C$12,Inputs!$C$13))/12</f>
        <v>57.3505673771869</v>
      </c>
      <c r="L205" s="56" t="n">
        <f aca="false">IF(OR(E205=1,A205&lt;=Inputs!$C$15),0,MAX(Inputs!$C$8*I205-(F205+G205+H205+J205-K205),0))</f>
        <v>6556.21581300345</v>
      </c>
      <c r="M205" s="56" t="n">
        <f aca="false">L205*INDEX(Rates!$B$2:$C$101,C205+1,IF(Inputs!$C$5="Male",1,2))/1000/12*Inputs!$C$16</f>
        <v>85.9137447162327</v>
      </c>
      <c r="N205" s="56" t="n">
        <f aca="false">IF($V$1=1,MAX(F205+G205+H205+J205-K205-M205,0)*Inputs!$C$22/12,0)</f>
        <v>763.719136281869</v>
      </c>
      <c r="O205" s="56" t="n">
        <f aca="false">IF(AND(MOD(A205,12)=0,B205&gt;=Inputs!$C$18),MAX(F205+G205+H205+J205-K205-M205-N205,0)*Inputs!$C$17,0)</f>
        <v>568.970756529992</v>
      </c>
      <c r="P205" s="56" t="n">
        <f aca="false">F205+G205+H205+J205-K205-M205-N205+O205</f>
        <v>114363.122062528</v>
      </c>
      <c r="Q205" s="56" t="n">
        <f aca="false">IF(OR(E205=1,P205&lt;=0),0,P205)</f>
        <v>114363.122062528</v>
      </c>
      <c r="R205" s="15" t="n">
        <f aca="false">IF(OR(E205=1,AND(P205&lt;=0,I205&gt;0)),1,0)</f>
        <v>0</v>
      </c>
      <c r="S205" s="15" t="n">
        <f aca="false">IF(L205&gt;0,1,0)</f>
        <v>1</v>
      </c>
    </row>
    <row r="206" customFormat="false" ht="15" hidden="false" customHeight="false" outlineLevel="0" collapsed="false">
      <c r="A206" s="15" t="n">
        <v>205</v>
      </c>
      <c r="B206" s="15" t="n">
        <f aca="false">INT((A206-1)/12)+1</f>
        <v>18</v>
      </c>
      <c r="C206" s="15" t="n">
        <f aca="false">MIN(Inputs!$C$4+B206-1,99)</f>
        <v>91</v>
      </c>
      <c r="D206" s="55" t="n">
        <f aca="false">Inputs!$C$32</f>
        <v>0.1</v>
      </c>
      <c r="E206" s="15" t="n">
        <f aca="false">R205</f>
        <v>0</v>
      </c>
      <c r="F206" s="56" t="n">
        <f aca="false">Q205</f>
        <v>114363.122062528</v>
      </c>
      <c r="G206" s="56" t="n">
        <f aca="false">IF(AND(MOD(A206-1,12)=0,B206&lt;=Inputs!$C$7,E206=0),Inputs!$C$6,0)</f>
        <v>0</v>
      </c>
      <c r="H206" s="56" t="n">
        <f aca="false">IF(B206=1,G206*Inputs!$C$9,0)</f>
        <v>0</v>
      </c>
      <c r="I206" s="56" t="n">
        <f aca="false">I205+G206</f>
        <v>120000</v>
      </c>
      <c r="J206" s="56" t="n">
        <f aca="false">(F206+G206+H206)*((1+D206)^(1/12)-1)</f>
        <v>911.947595214464</v>
      </c>
      <c r="K206" s="56" t="n">
        <f aca="false">(F206+G206+H206+J206)*(Inputs!$C$14+IF(B206&lt;=10,Inputs!$C$12,Inputs!$C$13))/12</f>
        <v>57.6375348288715</v>
      </c>
      <c r="L206" s="56" t="n">
        <f aca="false">IF(OR(E206=1,A206&lt;=Inputs!$C$15),0,MAX(Inputs!$C$8*I206-(F206+G206+H206+J206-K206),0))</f>
        <v>5982.56787708597</v>
      </c>
      <c r="M206" s="56" t="n">
        <f aca="false">L206*INDEX(Rates!$B$2:$C$101,C206+1,IF(Inputs!$C$5="Male",1,2))/1000/12*Inputs!$C$16</f>
        <v>87.4850842559205</v>
      </c>
      <c r="N206" s="56" t="n">
        <f aca="false">IF($V$1=1,MAX(F206+G206+H206+J206-K206-M206,0)*Inputs!$C$22/12,0)</f>
        <v>767.532980257721</v>
      </c>
      <c r="O206" s="56" t="n">
        <f aca="false">IF(AND(MOD(A206,12)=0,B206&gt;=Inputs!$C$18),MAX(F206+G206+H206+J206-K206-M206-N206,0)*Inputs!$C$17,0)</f>
        <v>0</v>
      </c>
      <c r="P206" s="56" t="n">
        <f aca="false">F206+G206+H206+J206-K206-M206-N206+O206</f>
        <v>114362.4140584</v>
      </c>
      <c r="Q206" s="56" t="n">
        <f aca="false">IF(OR(E206=1,P206&lt;=0),0,P206)</f>
        <v>114362.4140584</v>
      </c>
      <c r="R206" s="15" t="n">
        <f aca="false">IF(OR(E206=1,AND(P206&lt;=0,I206&gt;0)),1,0)</f>
        <v>0</v>
      </c>
      <c r="S206" s="15" t="n">
        <f aca="false">IF(L206&gt;0,1,0)</f>
        <v>1</v>
      </c>
    </row>
    <row r="207" customFormat="false" ht="15" hidden="false" customHeight="false" outlineLevel="0" collapsed="false">
      <c r="A207" s="15" t="n">
        <v>206</v>
      </c>
      <c r="B207" s="15" t="n">
        <f aca="false">INT((A207-1)/12)+1</f>
        <v>18</v>
      </c>
      <c r="C207" s="15" t="n">
        <f aca="false">MIN(Inputs!$C$4+B207-1,99)</f>
        <v>91</v>
      </c>
      <c r="D207" s="55" t="n">
        <f aca="false">Inputs!$C$32</f>
        <v>0.1</v>
      </c>
      <c r="E207" s="15" t="n">
        <f aca="false">R206</f>
        <v>0</v>
      </c>
      <c r="F207" s="56" t="n">
        <f aca="false">Q206</f>
        <v>114362.4140584</v>
      </c>
      <c r="G207" s="56" t="n">
        <f aca="false">IF(AND(MOD(A207-1,12)=0,B207&lt;=Inputs!$C$7,E207=0),Inputs!$C$6,0)</f>
        <v>0</v>
      </c>
      <c r="H207" s="56" t="n">
        <f aca="false">IF(B207=1,G207*Inputs!$C$9,0)</f>
        <v>0</v>
      </c>
      <c r="I207" s="56" t="n">
        <f aca="false">I206+G207</f>
        <v>120000</v>
      </c>
      <c r="J207" s="56" t="n">
        <f aca="false">(F207+G207+H207)*((1+D207)^(1/12)-1)</f>
        <v>911.941949490123</v>
      </c>
      <c r="K207" s="56" t="n">
        <f aca="false">(F207+G207+H207+J207)*(Inputs!$C$14+IF(B207&lt;=10,Inputs!$C$12,Inputs!$C$13))/12</f>
        <v>57.6371780039453</v>
      </c>
      <c r="L207" s="56" t="n">
        <f aca="false">IF(OR(E207=1,A207&lt;=Inputs!$C$15),0,MAX(Inputs!$C$8*I207-(F207+G207+H207+J207-K207),0))</f>
        <v>5983.28117011343</v>
      </c>
      <c r="M207" s="56" t="n">
        <f aca="false">L207*INDEX(Rates!$B$2:$C$101,C207+1,IF(Inputs!$C$5="Male",1,2))/1000/12*Inputs!$C$16</f>
        <v>87.4955149776255</v>
      </c>
      <c r="N207" s="56" t="n">
        <f aca="false">IF($V$1=1,MAX(F207+G207+H207+J207-K207-M207,0)*Inputs!$C$22/12,0)</f>
        <v>767.528155432726</v>
      </c>
      <c r="O207" s="56" t="n">
        <f aca="false">IF(AND(MOD(A207,12)=0,B207&gt;=Inputs!$C$18),MAX(F207+G207+H207+J207-K207-M207-N207,0)*Inputs!$C$17,0)</f>
        <v>0</v>
      </c>
      <c r="P207" s="56" t="n">
        <f aca="false">F207+G207+H207+J207-K207-M207-N207+O207</f>
        <v>114361.695159476</v>
      </c>
      <c r="Q207" s="56" t="n">
        <f aca="false">IF(OR(E207=1,P207&lt;=0),0,P207)</f>
        <v>114361.695159476</v>
      </c>
      <c r="R207" s="15" t="n">
        <f aca="false">IF(OR(E207=1,AND(P207&lt;=0,I207&gt;0)),1,0)</f>
        <v>0</v>
      </c>
      <c r="S207" s="15" t="n">
        <f aca="false">IF(L207&gt;0,1,0)</f>
        <v>1</v>
      </c>
    </row>
    <row r="208" customFormat="false" ht="15" hidden="false" customHeight="false" outlineLevel="0" collapsed="false">
      <c r="A208" s="15" t="n">
        <v>207</v>
      </c>
      <c r="B208" s="15" t="n">
        <f aca="false">INT((A208-1)/12)+1</f>
        <v>18</v>
      </c>
      <c r="C208" s="15" t="n">
        <f aca="false">MIN(Inputs!$C$4+B208-1,99)</f>
        <v>91</v>
      </c>
      <c r="D208" s="55" t="n">
        <f aca="false">Inputs!$C$32</f>
        <v>0.1</v>
      </c>
      <c r="E208" s="15" t="n">
        <f aca="false">R207</f>
        <v>0</v>
      </c>
      <c r="F208" s="56" t="n">
        <f aca="false">Q207</f>
        <v>114361.695159476</v>
      </c>
      <c r="G208" s="56" t="n">
        <f aca="false">IF(AND(MOD(A208-1,12)=0,B208&lt;=Inputs!$C$7,E208=0),Inputs!$C$6,0)</f>
        <v>0</v>
      </c>
      <c r="H208" s="56" t="n">
        <f aca="false">IF(B208=1,G208*Inputs!$C$9,0)</f>
        <v>0</v>
      </c>
      <c r="I208" s="56" t="n">
        <f aca="false">I207+G208</f>
        <v>120000</v>
      </c>
      <c r="J208" s="56" t="n">
        <f aca="false">(F208+G208+H208)*((1+D208)^(1/12)-1)</f>
        <v>911.936216889147</v>
      </c>
      <c r="K208" s="56" t="n">
        <f aca="false">(F208+G208+H208+J208)*(Inputs!$C$14+IF(B208&lt;=10,Inputs!$C$12,Inputs!$C$13))/12</f>
        <v>57.6368156881827</v>
      </c>
      <c r="L208" s="56" t="n">
        <f aca="false">IF(OR(E208=1,A208&lt;=Inputs!$C$15),0,MAX(Inputs!$C$8*I208-(F208+G208+H208+J208-K208),0))</f>
        <v>5984.00543932281</v>
      </c>
      <c r="M208" s="56" t="n">
        <f aca="false">L208*INDEX(Rates!$B$2:$C$101,C208+1,IF(Inputs!$C$5="Male",1,2))/1000/12*Inputs!$C$16</f>
        <v>87.5061062076971</v>
      </c>
      <c r="N208" s="56" t="n">
        <f aca="false">IF($V$1=1,MAX(F208+G208+H208+J208-K208-M208,0)*Inputs!$C$22/12,0)</f>
        <v>767.52325636313</v>
      </c>
      <c r="O208" s="56" t="n">
        <f aca="false">IF(AND(MOD(A208,12)=0,B208&gt;=Inputs!$C$18),MAX(F208+G208+H208+J208-K208-M208-N208,0)*Inputs!$C$17,0)</f>
        <v>0</v>
      </c>
      <c r="P208" s="56" t="n">
        <f aca="false">F208+G208+H208+J208-K208-M208-N208+O208</f>
        <v>114360.965198106</v>
      </c>
      <c r="Q208" s="56" t="n">
        <f aca="false">IF(OR(E208=1,P208&lt;=0),0,P208)</f>
        <v>114360.965198106</v>
      </c>
      <c r="R208" s="15" t="n">
        <f aca="false">IF(OR(E208=1,AND(P208&lt;=0,I208&gt;0)),1,0)</f>
        <v>0</v>
      </c>
      <c r="S208" s="15" t="n">
        <f aca="false">IF(L208&gt;0,1,0)</f>
        <v>1</v>
      </c>
    </row>
    <row r="209" customFormat="false" ht="15" hidden="false" customHeight="false" outlineLevel="0" collapsed="false">
      <c r="A209" s="15" t="n">
        <v>208</v>
      </c>
      <c r="B209" s="15" t="n">
        <f aca="false">INT((A209-1)/12)+1</f>
        <v>18</v>
      </c>
      <c r="C209" s="15" t="n">
        <f aca="false">MIN(Inputs!$C$4+B209-1,99)</f>
        <v>91</v>
      </c>
      <c r="D209" s="55" t="n">
        <f aca="false">Inputs!$C$32</f>
        <v>0.1</v>
      </c>
      <c r="E209" s="15" t="n">
        <f aca="false">R208</f>
        <v>0</v>
      </c>
      <c r="F209" s="56" t="n">
        <f aca="false">Q208</f>
        <v>114360.965198106</v>
      </c>
      <c r="G209" s="56" t="n">
        <f aca="false">IF(AND(MOD(A209-1,12)=0,B209&lt;=Inputs!$C$7,E209=0),Inputs!$C$6,0)</f>
        <v>0</v>
      </c>
      <c r="H209" s="56" t="n">
        <f aca="false">IF(B209=1,G209*Inputs!$C$9,0)</f>
        <v>0</v>
      </c>
      <c r="I209" s="56" t="n">
        <f aca="false">I208+G209</f>
        <v>120000</v>
      </c>
      <c r="J209" s="56" t="n">
        <f aca="false">(F209+G209+H209)*((1+D209)^(1/12)-1)</f>
        <v>911.930396074676</v>
      </c>
      <c r="K209" s="56" t="n">
        <f aca="false">(F209+G209+H209+J209)*(Inputs!$C$14+IF(B209&lt;=10,Inputs!$C$12,Inputs!$C$13))/12</f>
        <v>57.6364477970905</v>
      </c>
      <c r="L209" s="56" t="n">
        <f aca="false">IF(OR(E209=1,A209&lt;=Inputs!$C$15),0,MAX(Inputs!$C$8*I209-(F209+G209+H209+J209-K209),0))</f>
        <v>5984.74085361605</v>
      </c>
      <c r="M209" s="56" t="n">
        <f aca="false">L209*INDEX(Rates!$B$2:$C$101,C209+1,IF(Inputs!$C$5="Male",1,2))/1000/12*Inputs!$C$16</f>
        <v>87.5168604160454</v>
      </c>
      <c r="N209" s="56" t="n">
        <f aca="false">IF($V$1=1,MAX(F209+G209+H209+J209-K209-M209,0)*Inputs!$C$22/12,0)</f>
        <v>767.518281906453</v>
      </c>
      <c r="O209" s="56" t="n">
        <f aca="false">IF(AND(MOD(A209,12)=0,B209&gt;=Inputs!$C$18),MAX(F209+G209+H209+J209-K209-M209-N209,0)*Inputs!$C$17,0)</f>
        <v>0</v>
      </c>
      <c r="P209" s="56" t="n">
        <f aca="false">F209+G209+H209+J209-K209-M209-N209+O209</f>
        <v>114360.224004061</v>
      </c>
      <c r="Q209" s="56" t="n">
        <f aca="false">IF(OR(E209=1,P209&lt;=0),0,P209)</f>
        <v>114360.224004061</v>
      </c>
      <c r="R209" s="15" t="n">
        <f aca="false">IF(OR(E209=1,AND(P209&lt;=0,I209&gt;0)),1,0)</f>
        <v>0</v>
      </c>
      <c r="S209" s="15" t="n">
        <f aca="false">IF(L209&gt;0,1,0)</f>
        <v>1</v>
      </c>
    </row>
    <row r="210" customFormat="false" ht="15" hidden="false" customHeight="false" outlineLevel="0" collapsed="false">
      <c r="A210" s="15" t="n">
        <v>209</v>
      </c>
      <c r="B210" s="15" t="n">
        <f aca="false">INT((A210-1)/12)+1</f>
        <v>18</v>
      </c>
      <c r="C210" s="15" t="n">
        <f aca="false">MIN(Inputs!$C$4+B210-1,99)</f>
        <v>91</v>
      </c>
      <c r="D210" s="55" t="n">
        <f aca="false">Inputs!$C$32</f>
        <v>0.1</v>
      </c>
      <c r="E210" s="15" t="n">
        <f aca="false">R209</f>
        <v>0</v>
      </c>
      <c r="F210" s="56" t="n">
        <f aca="false">Q209</f>
        <v>114360.224004061</v>
      </c>
      <c r="G210" s="56" t="n">
        <f aca="false">IF(AND(MOD(A210-1,12)=0,B210&lt;=Inputs!$C$7,E210=0),Inputs!$C$6,0)</f>
        <v>0</v>
      </c>
      <c r="H210" s="56" t="n">
        <f aca="false">IF(B210=1,G210*Inputs!$C$9,0)</f>
        <v>0</v>
      </c>
      <c r="I210" s="56" t="n">
        <f aca="false">I209+G210</f>
        <v>120000</v>
      </c>
      <c r="J210" s="56" t="n">
        <f aca="false">(F210+G210+H210)*((1+D210)^(1/12)-1)</f>
        <v>911.924485689277</v>
      </c>
      <c r="K210" s="56" t="n">
        <f aca="false">(F210+G210+H210+J210)*(Inputs!$C$14+IF(B210&lt;=10,Inputs!$C$12,Inputs!$C$13))/12</f>
        <v>57.6360742448754</v>
      </c>
      <c r="L210" s="56" t="n">
        <f aca="false">IF(OR(E210=1,A210&lt;=Inputs!$C$15),0,MAX(Inputs!$C$8*I210-(F210+G210+H210+J210-K210),0))</f>
        <v>5985.48758449414</v>
      </c>
      <c r="M210" s="56" t="n">
        <f aca="false">L210*INDEX(Rates!$B$2:$C$101,C210+1,IF(Inputs!$C$5="Male",1,2))/1000/12*Inputs!$C$16</f>
        <v>87.527780110586</v>
      </c>
      <c r="N210" s="56" t="n">
        <f aca="false">IF($V$1=1,MAX(F210+G210+H210+J210-K210-M210,0)*Inputs!$C$22/12,0)</f>
        <v>767.513230902635</v>
      </c>
      <c r="O210" s="56" t="n">
        <f aca="false">IF(AND(MOD(A210,12)=0,B210&gt;=Inputs!$C$18),MAX(F210+G210+H210+J210-K210-M210-N210,0)*Inputs!$C$17,0)</f>
        <v>0</v>
      </c>
      <c r="P210" s="56" t="n">
        <f aca="false">F210+G210+H210+J210-K210-M210-N210+O210</f>
        <v>114359.471404493</v>
      </c>
      <c r="Q210" s="56" t="n">
        <f aca="false">IF(OR(E210=1,P210&lt;=0),0,P210)</f>
        <v>114359.471404493</v>
      </c>
      <c r="R210" s="15" t="n">
        <f aca="false">IF(OR(E210=1,AND(P210&lt;=0,I210&gt;0)),1,0)</f>
        <v>0</v>
      </c>
      <c r="S210" s="15" t="n">
        <f aca="false">IF(L210&gt;0,1,0)</f>
        <v>1</v>
      </c>
    </row>
    <row r="211" customFormat="false" ht="15" hidden="false" customHeight="false" outlineLevel="0" collapsed="false">
      <c r="A211" s="15" t="n">
        <v>210</v>
      </c>
      <c r="B211" s="15" t="n">
        <f aca="false">INT((A211-1)/12)+1</f>
        <v>18</v>
      </c>
      <c r="C211" s="15" t="n">
        <f aca="false">MIN(Inputs!$C$4+B211-1,99)</f>
        <v>91</v>
      </c>
      <c r="D211" s="55" t="n">
        <f aca="false">Inputs!$C$32</f>
        <v>0.1</v>
      </c>
      <c r="E211" s="15" t="n">
        <f aca="false">R210</f>
        <v>0</v>
      </c>
      <c r="F211" s="56" t="n">
        <f aca="false">Q210</f>
        <v>114359.471404493</v>
      </c>
      <c r="G211" s="56" t="n">
        <f aca="false">IF(AND(MOD(A211-1,12)=0,B211&lt;=Inputs!$C$7,E211=0),Inputs!$C$6,0)</f>
        <v>0</v>
      </c>
      <c r="H211" s="56" t="n">
        <f aca="false">IF(B211=1,G211*Inputs!$C$9,0)</f>
        <v>0</v>
      </c>
      <c r="I211" s="56" t="n">
        <f aca="false">I210+G211</f>
        <v>120000</v>
      </c>
      <c r="J211" s="56" t="n">
        <f aca="false">(F211+G211+H211)*((1+D211)^(1/12)-1)</f>
        <v>911.918484354629</v>
      </c>
      <c r="K211" s="56" t="n">
        <f aca="false">(F211+G211+H211+J211)*(Inputs!$C$14+IF(B211&lt;=10,Inputs!$C$12,Inputs!$C$13))/12</f>
        <v>57.6356949444236</v>
      </c>
      <c r="L211" s="56" t="n">
        <f aca="false">IF(OR(E211=1,A211&lt;=Inputs!$C$15),0,MAX(Inputs!$C$8*I211-(F211+G211+H211+J211-K211),0))</f>
        <v>5986.24580609717</v>
      </c>
      <c r="M211" s="56" t="n">
        <f aca="false">L211*INDEX(Rates!$B$2:$C$101,C211+1,IF(Inputs!$C$5="Male",1,2))/1000/12*Inputs!$C$16</f>
        <v>87.5388678378276</v>
      </c>
      <c r="N211" s="56" t="n">
        <f aca="false">IF($V$1=1,MAX(F211+G211+H211+J211-K211-M211,0)*Inputs!$C$22/12,0)</f>
        <v>767.508102173767</v>
      </c>
      <c r="O211" s="56" t="n">
        <f aca="false">IF(AND(MOD(A211,12)=0,B211&gt;=Inputs!$C$18),MAX(F211+G211+H211+J211-K211-M211-N211,0)*Inputs!$C$17,0)</f>
        <v>0</v>
      </c>
      <c r="P211" s="56" t="n">
        <f aca="false">F211+G211+H211+J211-K211-M211-N211+O211</f>
        <v>114358.707223891</v>
      </c>
      <c r="Q211" s="56" t="n">
        <f aca="false">IF(OR(E211=1,P211&lt;=0),0,P211)</f>
        <v>114358.707223891</v>
      </c>
      <c r="R211" s="15" t="n">
        <f aca="false">IF(OR(E211=1,AND(P211&lt;=0,I211&gt;0)),1,0)</f>
        <v>0</v>
      </c>
      <c r="S211" s="15" t="n">
        <f aca="false">IF(L211&gt;0,1,0)</f>
        <v>1</v>
      </c>
    </row>
    <row r="212" customFormat="false" ht="15" hidden="false" customHeight="false" outlineLevel="0" collapsed="false">
      <c r="A212" s="15" t="n">
        <v>211</v>
      </c>
      <c r="B212" s="15" t="n">
        <f aca="false">INT((A212-1)/12)+1</f>
        <v>18</v>
      </c>
      <c r="C212" s="15" t="n">
        <f aca="false">MIN(Inputs!$C$4+B212-1,99)</f>
        <v>91</v>
      </c>
      <c r="D212" s="55" t="n">
        <f aca="false">Inputs!$C$32</f>
        <v>0.1</v>
      </c>
      <c r="E212" s="15" t="n">
        <f aca="false">R211</f>
        <v>0</v>
      </c>
      <c r="F212" s="56" t="n">
        <f aca="false">Q211</f>
        <v>114358.707223891</v>
      </c>
      <c r="G212" s="56" t="n">
        <f aca="false">IF(AND(MOD(A212-1,12)=0,B212&lt;=Inputs!$C$7,E212=0),Inputs!$C$6,0)</f>
        <v>0</v>
      </c>
      <c r="H212" s="56" t="n">
        <f aca="false">IF(B212=1,G212*Inputs!$C$9,0)</f>
        <v>0</v>
      </c>
      <c r="I212" s="56" t="n">
        <f aca="false">I211+G212</f>
        <v>120000</v>
      </c>
      <c r="J212" s="56" t="n">
        <f aca="false">(F212+G212+H212)*((1+D212)^(1/12)-1)</f>
        <v>911.9123906712</v>
      </c>
      <c r="K212" s="56" t="n">
        <f aca="false">(F212+G212+H212+J212)*(Inputs!$C$14+IF(B212&lt;=10,Inputs!$C$12,Inputs!$C$13))/12</f>
        <v>57.6353098072812</v>
      </c>
      <c r="L212" s="56" t="n">
        <f aca="false">IF(OR(E212=1,A212&lt;=Inputs!$C$15),0,MAX(Inputs!$C$8*I212-(F212+G212+H212+J212-K212),0))</f>
        <v>5987.01569524485</v>
      </c>
      <c r="M212" s="56" t="n">
        <f aca="false">L212*INDEX(Rates!$B$2:$C$101,C212+1,IF(Inputs!$C$5="Male",1,2))/1000/12*Inputs!$C$16</f>
        <v>87.5501261834638</v>
      </c>
      <c r="N212" s="56" t="n">
        <f aca="false">IF($V$1=1,MAX(F212+G212+H212+J212-K212-M212,0)*Inputs!$C$22/12,0)</f>
        <v>767.502894523811</v>
      </c>
      <c r="O212" s="56" t="n">
        <f aca="false">IF(AND(MOD(A212,12)=0,B212&gt;=Inputs!$C$18),MAX(F212+G212+H212+J212-K212-M212-N212,0)*Inputs!$C$17,0)</f>
        <v>0</v>
      </c>
      <c r="P212" s="56" t="n">
        <f aca="false">F212+G212+H212+J212-K212-M212-N212+O212</f>
        <v>114357.931284048</v>
      </c>
      <c r="Q212" s="56" t="n">
        <f aca="false">IF(OR(E212=1,P212&lt;=0),0,P212)</f>
        <v>114357.931284048</v>
      </c>
      <c r="R212" s="15" t="n">
        <f aca="false">IF(OR(E212=1,AND(P212&lt;=0,I212&gt;0)),1,0)</f>
        <v>0</v>
      </c>
      <c r="S212" s="15" t="n">
        <f aca="false">IF(L212&gt;0,1,0)</f>
        <v>1</v>
      </c>
    </row>
    <row r="213" customFormat="false" ht="15" hidden="false" customHeight="false" outlineLevel="0" collapsed="false">
      <c r="A213" s="15" t="n">
        <v>212</v>
      </c>
      <c r="B213" s="15" t="n">
        <f aca="false">INT((A213-1)/12)+1</f>
        <v>18</v>
      </c>
      <c r="C213" s="15" t="n">
        <f aca="false">MIN(Inputs!$C$4+B213-1,99)</f>
        <v>91</v>
      </c>
      <c r="D213" s="55" t="n">
        <f aca="false">Inputs!$C$32</f>
        <v>0.1</v>
      </c>
      <c r="E213" s="15" t="n">
        <f aca="false">R212</f>
        <v>0</v>
      </c>
      <c r="F213" s="56" t="n">
        <f aca="false">Q212</f>
        <v>114357.931284048</v>
      </c>
      <c r="G213" s="56" t="n">
        <f aca="false">IF(AND(MOD(A213-1,12)=0,B213&lt;=Inputs!$C$7,E213=0),Inputs!$C$6,0)</f>
        <v>0</v>
      </c>
      <c r="H213" s="56" t="n">
        <f aca="false">IF(B213=1,G213*Inputs!$C$9,0)</f>
        <v>0</v>
      </c>
      <c r="I213" s="56" t="n">
        <f aca="false">I212+G213</f>
        <v>120000</v>
      </c>
      <c r="J213" s="56" t="n">
        <f aca="false">(F213+G213+H213)*((1+D213)^(1/12)-1)</f>
        <v>911.906203217925</v>
      </c>
      <c r="K213" s="56" t="n">
        <f aca="false">(F213+G213+H213+J213)*(Inputs!$C$14+IF(B213&lt;=10,Inputs!$C$12,Inputs!$C$13))/12</f>
        <v>57.6349187436329</v>
      </c>
      <c r="L213" s="56" t="n">
        <f aca="false">IF(OR(E213=1,A213&lt;=Inputs!$C$15),0,MAX(Inputs!$C$8*I213-(F213+G213+H213+J213-K213),0))</f>
        <v>5987.79743147783</v>
      </c>
      <c r="M213" s="56" t="n">
        <f aca="false">L213*INDEX(Rates!$B$2:$C$101,C213+1,IF(Inputs!$C$5="Male",1,2))/1000/12*Inputs!$C$16</f>
        <v>87.5615577729774</v>
      </c>
      <c r="N213" s="56" t="n">
        <f aca="false">IF($V$1=1,MAX(F213+G213+H213+J213-K213-M213,0)*Inputs!$C$22/12,0)</f>
        <v>767.497606738328</v>
      </c>
      <c r="O213" s="56" t="n">
        <f aca="false">IF(AND(MOD(A213,12)=0,B213&gt;=Inputs!$C$18),MAX(F213+G213+H213+J213-K213-M213-N213,0)*Inputs!$C$17,0)</f>
        <v>0</v>
      </c>
      <c r="P213" s="56" t="n">
        <f aca="false">F213+G213+H213+J213-K213-M213-N213+O213</f>
        <v>114357.143404011</v>
      </c>
      <c r="Q213" s="56" t="n">
        <f aca="false">IF(OR(E213=1,P213&lt;=0),0,P213)</f>
        <v>114357.143404011</v>
      </c>
      <c r="R213" s="15" t="n">
        <f aca="false">IF(OR(E213=1,AND(P213&lt;=0,I213&gt;0)),1,0)</f>
        <v>0</v>
      </c>
      <c r="S213" s="15" t="n">
        <f aca="false">IF(L213&gt;0,1,0)</f>
        <v>1</v>
      </c>
    </row>
    <row r="214" customFormat="false" ht="15" hidden="false" customHeight="false" outlineLevel="0" collapsed="false">
      <c r="A214" s="15" t="n">
        <v>213</v>
      </c>
      <c r="B214" s="15" t="n">
        <f aca="false">INT((A214-1)/12)+1</f>
        <v>18</v>
      </c>
      <c r="C214" s="15" t="n">
        <f aca="false">MIN(Inputs!$C$4+B214-1,99)</f>
        <v>91</v>
      </c>
      <c r="D214" s="55" t="n">
        <f aca="false">Inputs!$C$32</f>
        <v>0.1</v>
      </c>
      <c r="E214" s="15" t="n">
        <f aca="false">R213</f>
        <v>0</v>
      </c>
      <c r="F214" s="56" t="n">
        <f aca="false">Q213</f>
        <v>114357.143404011</v>
      </c>
      <c r="G214" s="56" t="n">
        <f aca="false">IF(AND(MOD(A214-1,12)=0,B214&lt;=Inputs!$C$7,E214=0),Inputs!$C$6,0)</f>
        <v>0</v>
      </c>
      <c r="H214" s="56" t="n">
        <f aca="false">IF(B214=1,G214*Inputs!$C$9,0)</f>
        <v>0</v>
      </c>
      <c r="I214" s="56" t="n">
        <f aca="false">I213+G214</f>
        <v>120000</v>
      </c>
      <c r="J214" s="56" t="n">
        <f aca="false">(F214+G214+H214)*((1+D214)^(1/12)-1)</f>
        <v>911.899920551869</v>
      </c>
      <c r="K214" s="56" t="n">
        <f aca="false">(F214+G214+H214+J214)*(Inputs!$C$14+IF(B214&lt;=10,Inputs!$C$12,Inputs!$C$13))/12</f>
        <v>57.6345216622814</v>
      </c>
      <c r="L214" s="56" t="n">
        <f aca="false">IF(OR(E214=1,A214&lt;=Inputs!$C$15),0,MAX(Inputs!$C$8*I214-(F214+G214+H214+J214-K214),0))</f>
        <v>5988.59119709955</v>
      </c>
      <c r="M214" s="56" t="n">
        <f aca="false">L214*INDEX(Rates!$B$2:$C$101,C214+1,IF(Inputs!$C$5="Male",1,2))/1000/12*Inputs!$C$16</f>
        <v>87.5731652722524</v>
      </c>
      <c r="N214" s="56" t="n">
        <f aca="false">IF($V$1=1,MAX(F214+G214+H214+J214-K214-M214,0)*Inputs!$C$22/12,0)</f>
        <v>767.492237584188</v>
      </c>
      <c r="O214" s="56" t="n">
        <f aca="false">IF(AND(MOD(A214,12)=0,B214&gt;=Inputs!$C$18),MAX(F214+G214+H214+J214-K214-M214-N214,0)*Inputs!$C$17,0)</f>
        <v>0</v>
      </c>
      <c r="P214" s="56" t="n">
        <f aca="false">F214+G214+H214+J214-K214-M214-N214+O214</f>
        <v>114356.343400044</v>
      </c>
      <c r="Q214" s="56" t="n">
        <f aca="false">IF(OR(E214=1,P214&lt;=0),0,P214)</f>
        <v>114356.343400044</v>
      </c>
      <c r="R214" s="15" t="n">
        <f aca="false">IF(OR(E214=1,AND(P214&lt;=0,I214&gt;0)),1,0)</f>
        <v>0</v>
      </c>
      <c r="S214" s="15" t="n">
        <f aca="false">IF(L214&gt;0,1,0)</f>
        <v>1</v>
      </c>
    </row>
    <row r="215" customFormat="false" ht="15" hidden="false" customHeight="false" outlineLevel="0" collapsed="false">
      <c r="A215" s="15" t="n">
        <v>214</v>
      </c>
      <c r="B215" s="15" t="n">
        <f aca="false">INT((A215-1)/12)+1</f>
        <v>18</v>
      </c>
      <c r="C215" s="15" t="n">
        <f aca="false">MIN(Inputs!$C$4+B215-1,99)</f>
        <v>91</v>
      </c>
      <c r="D215" s="55" t="n">
        <f aca="false">Inputs!$C$32</f>
        <v>0.1</v>
      </c>
      <c r="E215" s="15" t="n">
        <f aca="false">R214</f>
        <v>0</v>
      </c>
      <c r="F215" s="56" t="n">
        <f aca="false">Q214</f>
        <v>114356.343400044</v>
      </c>
      <c r="G215" s="56" t="n">
        <f aca="false">IF(AND(MOD(A215-1,12)=0,B215&lt;=Inputs!$C$7,E215=0),Inputs!$C$6,0)</f>
        <v>0</v>
      </c>
      <c r="H215" s="56" t="n">
        <f aca="false">IF(B215=1,G215*Inputs!$C$9,0)</f>
        <v>0</v>
      </c>
      <c r="I215" s="56" t="n">
        <f aca="false">I214+G215</f>
        <v>120000</v>
      </c>
      <c r="J215" s="56" t="n">
        <f aca="false">(F215+G215+H215)*((1+D215)^(1/12)-1)</f>
        <v>911.893541207893</v>
      </c>
      <c r="K215" s="56" t="n">
        <f aca="false">(F215+G215+H215+J215)*(Inputs!$C$14+IF(B215&lt;=10,Inputs!$C$12,Inputs!$C$13))/12</f>
        <v>57.634118470626</v>
      </c>
      <c r="L215" s="56" t="n">
        <f aca="false">IF(OR(E215=1,A215&lt;=Inputs!$C$15),0,MAX(Inputs!$C$8*I215-(F215+G215+H215+J215-K215),0))</f>
        <v>5989.39717721872</v>
      </c>
      <c r="M215" s="56" t="n">
        <f aca="false">L215*INDEX(Rates!$B$2:$C$101,C215+1,IF(Inputs!$C$5="Male",1,2))/1000/12*Inputs!$C$16</f>
        <v>87.5849513881951</v>
      </c>
      <c r="N215" s="56" t="n">
        <f aca="false">IF($V$1=1,MAX(F215+G215+H215+J215-K215-M215,0)*Inputs!$C$22/12,0)</f>
        <v>767.486785809287</v>
      </c>
      <c r="O215" s="56" t="n">
        <f aca="false">IF(AND(MOD(A215,12)=0,B215&gt;=Inputs!$C$18),MAX(F215+G215+H215+J215-K215-M215-N215,0)*Inputs!$C$17,0)</f>
        <v>0</v>
      </c>
      <c r="P215" s="56" t="n">
        <f aca="false">F215+G215+H215+J215-K215-M215-N215+O215</f>
        <v>114355.531085584</v>
      </c>
      <c r="Q215" s="56" t="n">
        <f aca="false">IF(OR(E215=1,P215&lt;=0),0,P215)</f>
        <v>114355.531085584</v>
      </c>
      <c r="R215" s="15" t="n">
        <f aca="false">IF(OR(E215=1,AND(P215&lt;=0,I215&gt;0)),1,0)</f>
        <v>0</v>
      </c>
      <c r="S215" s="15" t="n">
        <f aca="false">IF(L215&gt;0,1,0)</f>
        <v>1</v>
      </c>
    </row>
    <row r="216" customFormat="false" ht="15" hidden="false" customHeight="false" outlineLevel="0" collapsed="false">
      <c r="A216" s="15" t="n">
        <v>215</v>
      </c>
      <c r="B216" s="15" t="n">
        <f aca="false">INT((A216-1)/12)+1</f>
        <v>18</v>
      </c>
      <c r="C216" s="15" t="n">
        <f aca="false">MIN(Inputs!$C$4+B216-1,99)</f>
        <v>91</v>
      </c>
      <c r="D216" s="55" t="n">
        <f aca="false">Inputs!$C$32</f>
        <v>0.1</v>
      </c>
      <c r="E216" s="15" t="n">
        <f aca="false">R215</f>
        <v>0</v>
      </c>
      <c r="F216" s="56" t="n">
        <f aca="false">Q215</f>
        <v>114355.531085584</v>
      </c>
      <c r="G216" s="56" t="n">
        <f aca="false">IF(AND(MOD(A216-1,12)=0,B216&lt;=Inputs!$C$7,E216=0),Inputs!$C$6,0)</f>
        <v>0</v>
      </c>
      <c r="H216" s="56" t="n">
        <f aca="false">IF(B216=1,G216*Inputs!$C$9,0)</f>
        <v>0</v>
      </c>
      <c r="I216" s="56" t="n">
        <f aca="false">I215+G216</f>
        <v>120000</v>
      </c>
      <c r="J216" s="56" t="n">
        <f aca="false">(F216+G216+H216)*((1+D216)^(1/12)-1)</f>
        <v>911.887063698315</v>
      </c>
      <c r="K216" s="56" t="n">
        <f aca="false">(F216+G216+H216+J216)*(Inputs!$C$14+IF(B216&lt;=10,Inputs!$C$12,Inputs!$C$13))/12</f>
        <v>57.6337090746411</v>
      </c>
      <c r="L216" s="56" t="n">
        <f aca="false">IF(OR(E216=1,A216&lt;=Inputs!$C$15),0,MAX(Inputs!$C$8*I216-(F216+G216+H216+J216-K216),0))</f>
        <v>5990.21555979253</v>
      </c>
      <c r="M216" s="56" t="n">
        <f aca="false">L216*INDEX(Rates!$B$2:$C$101,C216+1,IF(Inputs!$C$5="Male",1,2))/1000/12*Inputs!$C$16</f>
        <v>87.5969188693661</v>
      </c>
      <c r="N216" s="56" t="n">
        <f aca="false">IF($V$1=1,MAX(F216+G216+H216+J216-K216-M216,0)*Inputs!$C$22/12,0)</f>
        <v>767.481250142254</v>
      </c>
      <c r="O216" s="56" t="n">
        <f aca="false">IF(AND(MOD(A216,12)=0,B216&gt;=Inputs!$C$18),MAX(F216+G216+H216+J216-K216-M216-N216,0)*Inputs!$C$17,0)</f>
        <v>0</v>
      </c>
      <c r="P216" s="56" t="n">
        <f aca="false">F216+G216+H216+J216-K216-M216-N216+O216</f>
        <v>114354.706271196</v>
      </c>
      <c r="Q216" s="56" t="n">
        <f aca="false">IF(OR(E216=1,P216&lt;=0),0,P216)</f>
        <v>114354.706271196</v>
      </c>
      <c r="R216" s="15" t="n">
        <f aca="false">IF(OR(E216=1,AND(P216&lt;=0,I216&gt;0)),1,0)</f>
        <v>0</v>
      </c>
      <c r="S216" s="15" t="n">
        <f aca="false">IF(L216&gt;0,1,0)</f>
        <v>1</v>
      </c>
    </row>
    <row r="217" customFormat="false" ht="15" hidden="false" customHeight="false" outlineLevel="0" collapsed="false">
      <c r="A217" s="15" t="n">
        <v>216</v>
      </c>
      <c r="B217" s="15" t="n">
        <f aca="false">INT((A217-1)/12)+1</f>
        <v>18</v>
      </c>
      <c r="C217" s="15" t="n">
        <f aca="false">MIN(Inputs!$C$4+B217-1,99)</f>
        <v>91</v>
      </c>
      <c r="D217" s="55" t="n">
        <f aca="false">Inputs!$C$32</f>
        <v>0.1</v>
      </c>
      <c r="E217" s="15" t="n">
        <f aca="false">R216</f>
        <v>0</v>
      </c>
      <c r="F217" s="56" t="n">
        <f aca="false">Q216</f>
        <v>114354.706271196</v>
      </c>
      <c r="G217" s="56" t="n">
        <f aca="false">IF(AND(MOD(A217-1,12)=0,B217&lt;=Inputs!$C$7,E217=0),Inputs!$C$6,0)</f>
        <v>0</v>
      </c>
      <c r="H217" s="56" t="n">
        <f aca="false">IF(B217=1,G217*Inputs!$C$9,0)</f>
        <v>0</v>
      </c>
      <c r="I217" s="56" t="n">
        <f aca="false">I216+G217</f>
        <v>120000</v>
      </c>
      <c r="J217" s="56" t="n">
        <f aca="false">(F217+G217+H217)*((1+D217)^(1/12)-1)</f>
        <v>911.880486512558</v>
      </c>
      <c r="K217" s="56" t="n">
        <f aca="false">(F217+G217+H217+J217)*(Inputs!$C$14+IF(B217&lt;=10,Inputs!$C$12,Inputs!$C$13))/12</f>
        <v>57.6332933788542</v>
      </c>
      <c r="L217" s="56" t="n">
        <f aca="false">IF(OR(E217=1,A217&lt;=Inputs!$C$15),0,MAX(Inputs!$C$8*I217-(F217+G217+H217+J217-K217),0))</f>
        <v>5991.04653567045</v>
      </c>
      <c r="M217" s="56" t="n">
        <f aca="false">L217*INDEX(Rates!$B$2:$C$101,C217+1,IF(Inputs!$C$5="Male",1,2))/1000/12*Inputs!$C$16</f>
        <v>87.6090705066209</v>
      </c>
      <c r="N217" s="56" t="n">
        <f aca="false">IF($V$1=1,MAX(F217+G217+H217+J217-K217-M217,0)*Inputs!$C$22/12,0)</f>
        <v>767.475629292153</v>
      </c>
      <c r="O217" s="56" t="n">
        <f aca="false">IF(AND(MOD(A217,12)=0,B217&gt;=Inputs!$C$18),MAX(F217+G217+H217+J217-K217-M217-N217,0)*Inputs!$C$17,0)</f>
        <v>571.769343822654</v>
      </c>
      <c r="P217" s="56" t="n">
        <f aca="false">F217+G217+H217+J217-K217-M217-N217+O217</f>
        <v>114925.638108353</v>
      </c>
      <c r="Q217" s="56" t="n">
        <f aca="false">IF(OR(E217=1,P217&lt;=0),0,P217)</f>
        <v>114925.638108353</v>
      </c>
      <c r="R217" s="15" t="n">
        <f aca="false">IF(OR(E217=1,AND(P217&lt;=0,I217&gt;0)),1,0)</f>
        <v>0</v>
      </c>
      <c r="S217" s="15" t="n">
        <f aca="false">IF(L217&gt;0,1,0)</f>
        <v>1</v>
      </c>
    </row>
    <row r="218" customFormat="false" ht="15" hidden="false" customHeight="false" outlineLevel="0" collapsed="false">
      <c r="A218" s="15" t="n">
        <v>217</v>
      </c>
      <c r="B218" s="15" t="n">
        <f aca="false">INT((A218-1)/12)+1</f>
        <v>19</v>
      </c>
      <c r="C218" s="15" t="n">
        <f aca="false">MIN(Inputs!$C$4+B218-1,99)</f>
        <v>92</v>
      </c>
      <c r="D218" s="55" t="n">
        <f aca="false">Inputs!$C$32</f>
        <v>0.1</v>
      </c>
      <c r="E218" s="15" t="n">
        <f aca="false">R217</f>
        <v>0</v>
      </c>
      <c r="F218" s="56" t="n">
        <f aca="false">Q217</f>
        <v>114925.638108353</v>
      </c>
      <c r="G218" s="56" t="n">
        <f aca="false">IF(AND(MOD(A218-1,12)=0,B218&lt;=Inputs!$C$7,E218=0),Inputs!$C$6,0)</f>
        <v>0</v>
      </c>
      <c r="H218" s="56" t="n">
        <f aca="false">IF(B218=1,G218*Inputs!$C$9,0)</f>
        <v>0</v>
      </c>
      <c r="I218" s="56" t="n">
        <f aca="false">I217+G218</f>
        <v>120000</v>
      </c>
      <c r="J218" s="56" t="n">
        <f aca="false">(F218+G218+H218)*((1+D218)^(1/12)-1)</f>
        <v>916.433177157384</v>
      </c>
      <c r="K218" s="56" t="n">
        <f aca="false">(F218+G218+H218+J218)*(Inputs!$C$14+IF(B218&lt;=10,Inputs!$C$12,Inputs!$C$13))/12</f>
        <v>57.9210356427554</v>
      </c>
      <c r="L218" s="56" t="n">
        <f aca="false">IF(OR(E218=1,A218&lt;=Inputs!$C$15),0,MAX(Inputs!$C$8*I218-(F218+G218+H218+J218-K218),0))</f>
        <v>5415.84975013194</v>
      </c>
      <c r="M218" s="56" t="n">
        <f aca="false">L218*INDEX(Rates!$B$2:$C$101,C218+1,IF(Inputs!$C$5="Male",1,2))/1000/12*Inputs!$C$16</f>
        <v>87.4253545915048</v>
      </c>
      <c r="N218" s="56" t="n">
        <f aca="false">IF($V$1=1,MAX(F218+G218+H218+J218-K218-M218,0)*Inputs!$C$22/12,0)</f>
        <v>771.311499301844</v>
      </c>
      <c r="O218" s="56" t="n">
        <f aca="false">IF(AND(MOD(A218,12)=0,B218&gt;=Inputs!$C$18),MAX(F218+G218+H218+J218-K218-M218-N218,0)*Inputs!$C$17,0)</f>
        <v>0</v>
      </c>
      <c r="P218" s="56" t="n">
        <f aca="false">F218+G218+H218+J218-K218-M218-N218+O218</f>
        <v>114925.413395975</v>
      </c>
      <c r="Q218" s="56" t="n">
        <f aca="false">IF(OR(E218=1,P218&lt;=0),0,P218)</f>
        <v>114925.413395975</v>
      </c>
      <c r="R218" s="15" t="n">
        <f aca="false">IF(OR(E218=1,AND(P218&lt;=0,I218&gt;0)),1,0)</f>
        <v>0</v>
      </c>
      <c r="S218" s="15" t="n">
        <f aca="false">IF(L218&gt;0,1,0)</f>
        <v>1</v>
      </c>
    </row>
    <row r="219" customFormat="false" ht="15" hidden="false" customHeight="false" outlineLevel="0" collapsed="false">
      <c r="A219" s="15" t="n">
        <v>218</v>
      </c>
      <c r="B219" s="15" t="n">
        <f aca="false">INT((A219-1)/12)+1</f>
        <v>19</v>
      </c>
      <c r="C219" s="15" t="n">
        <f aca="false">MIN(Inputs!$C$4+B219-1,99)</f>
        <v>92</v>
      </c>
      <c r="D219" s="55" t="n">
        <f aca="false">Inputs!$C$32</f>
        <v>0.1</v>
      </c>
      <c r="E219" s="15" t="n">
        <f aca="false">R218</f>
        <v>0</v>
      </c>
      <c r="F219" s="56" t="n">
        <f aca="false">Q218</f>
        <v>114925.413395975</v>
      </c>
      <c r="G219" s="56" t="n">
        <f aca="false">IF(AND(MOD(A219-1,12)=0,B219&lt;=Inputs!$C$7,E219=0),Inputs!$C$6,0)</f>
        <v>0</v>
      </c>
      <c r="H219" s="56" t="n">
        <f aca="false">IF(B219=1,G219*Inputs!$C$9,0)</f>
        <v>0</v>
      </c>
      <c r="I219" s="56" t="n">
        <f aca="false">I218+G219</f>
        <v>120000</v>
      </c>
      <c r="J219" s="56" t="n">
        <f aca="false">(F219+G219+H219)*((1+D219)^(1/12)-1)</f>
        <v>916.43138526932</v>
      </c>
      <c r="K219" s="56" t="n">
        <f aca="false">(F219+G219+H219+J219)*(Inputs!$C$14+IF(B219&lt;=10,Inputs!$C$12,Inputs!$C$13))/12</f>
        <v>57.920922390622</v>
      </c>
      <c r="L219" s="56" t="n">
        <f aca="false">IF(OR(E219=1,A219&lt;=Inputs!$C$15),0,MAX(Inputs!$C$8*I219-(F219+G219+H219+J219-K219),0))</f>
        <v>5416.07614114658</v>
      </c>
      <c r="M219" s="56" t="n">
        <f aca="false">L219*INDEX(Rates!$B$2:$C$101,C219+1,IF(Inputs!$C$5="Male",1,2))/1000/12*Inputs!$C$16</f>
        <v>87.4290091084587</v>
      </c>
      <c r="N219" s="56" t="n">
        <f aca="false">IF($V$1=1,MAX(F219+G219+H219+J219-K219-M219,0)*Inputs!$C$22/12,0)</f>
        <v>771.309965664967</v>
      </c>
      <c r="O219" s="56" t="n">
        <f aca="false">IF(AND(MOD(A219,12)=0,B219&gt;=Inputs!$C$18),MAX(F219+G219+H219+J219-K219-M219-N219,0)*Inputs!$C$17,0)</f>
        <v>0</v>
      </c>
      <c r="P219" s="56" t="n">
        <f aca="false">F219+G219+H219+J219-K219-M219-N219+O219</f>
        <v>114925.18488408</v>
      </c>
      <c r="Q219" s="56" t="n">
        <f aca="false">IF(OR(E219=1,P219&lt;=0),0,P219)</f>
        <v>114925.18488408</v>
      </c>
      <c r="R219" s="15" t="n">
        <f aca="false">IF(OR(E219=1,AND(P219&lt;=0,I219&gt;0)),1,0)</f>
        <v>0</v>
      </c>
      <c r="S219" s="15" t="n">
        <f aca="false">IF(L219&gt;0,1,0)</f>
        <v>1</v>
      </c>
    </row>
    <row r="220" customFormat="false" ht="15" hidden="false" customHeight="false" outlineLevel="0" collapsed="false">
      <c r="A220" s="15" t="n">
        <v>219</v>
      </c>
      <c r="B220" s="15" t="n">
        <f aca="false">INT((A220-1)/12)+1</f>
        <v>19</v>
      </c>
      <c r="C220" s="15" t="n">
        <f aca="false">MIN(Inputs!$C$4+B220-1,99)</f>
        <v>92</v>
      </c>
      <c r="D220" s="55" t="n">
        <f aca="false">Inputs!$C$32</f>
        <v>0.1</v>
      </c>
      <c r="E220" s="15" t="n">
        <f aca="false">R219</f>
        <v>0</v>
      </c>
      <c r="F220" s="56" t="n">
        <f aca="false">Q219</f>
        <v>114925.18488408</v>
      </c>
      <c r="G220" s="56" t="n">
        <f aca="false">IF(AND(MOD(A220-1,12)=0,B220&lt;=Inputs!$C$7,E220=0),Inputs!$C$6,0)</f>
        <v>0</v>
      </c>
      <c r="H220" s="56" t="n">
        <f aca="false">IF(B220=1,G220*Inputs!$C$9,0)</f>
        <v>0</v>
      </c>
      <c r="I220" s="56" t="n">
        <f aca="false">I219+G220</f>
        <v>120000</v>
      </c>
      <c r="J220" s="56" t="n">
        <f aca="false">(F220+G220+H220)*((1+D220)^(1/12)-1)</f>
        <v>916.429563083382</v>
      </c>
      <c r="K220" s="56" t="n">
        <f aca="false">(F220+G220+H220+J220)*(Inputs!$C$14+IF(B220&lt;=10,Inputs!$C$12,Inputs!$C$13))/12</f>
        <v>57.9208072235817</v>
      </c>
      <c r="L220" s="56" t="n">
        <f aca="false">IF(OR(E220=1,A220&lt;=Inputs!$C$15),0,MAX(Inputs!$C$8*I220-(F220+G220+H220+J220-K220),0))</f>
        <v>5416.3063600602</v>
      </c>
      <c r="M220" s="56" t="n">
        <f aca="false">L220*INDEX(Rates!$B$2:$C$101,C220+1,IF(Inputs!$C$5="Male",1,2))/1000/12*Inputs!$C$16</f>
        <v>87.4327254172718</v>
      </c>
      <c r="N220" s="56" t="n">
        <f aca="false">IF($V$1=1,MAX(F220+G220+H220+J220-K220-M220,0)*Inputs!$C$22/12,0)</f>
        <v>771.308406096817</v>
      </c>
      <c r="O220" s="56" t="n">
        <f aca="false">IF(AND(MOD(A220,12)=0,B220&gt;=Inputs!$C$18),MAX(F220+G220+H220+J220-K220-M220-N220,0)*Inputs!$C$17,0)</f>
        <v>0</v>
      </c>
      <c r="P220" s="56" t="n">
        <f aca="false">F220+G220+H220+J220-K220-M220-N220+O220</f>
        <v>114924.952508426</v>
      </c>
      <c r="Q220" s="56" t="n">
        <f aca="false">IF(OR(E220=1,P220&lt;=0),0,P220)</f>
        <v>114924.952508426</v>
      </c>
      <c r="R220" s="15" t="n">
        <f aca="false">IF(OR(E220=1,AND(P220&lt;=0,I220&gt;0)),1,0)</f>
        <v>0</v>
      </c>
      <c r="S220" s="15" t="n">
        <f aca="false">IF(L220&gt;0,1,0)</f>
        <v>1</v>
      </c>
    </row>
    <row r="221" customFormat="false" ht="15" hidden="false" customHeight="false" outlineLevel="0" collapsed="false">
      <c r="A221" s="15" t="n">
        <v>220</v>
      </c>
      <c r="B221" s="15" t="n">
        <f aca="false">INT((A221-1)/12)+1</f>
        <v>19</v>
      </c>
      <c r="C221" s="15" t="n">
        <f aca="false">MIN(Inputs!$C$4+B221-1,99)</f>
        <v>92</v>
      </c>
      <c r="D221" s="55" t="n">
        <f aca="false">Inputs!$C$32</f>
        <v>0.1</v>
      </c>
      <c r="E221" s="15" t="n">
        <f aca="false">R220</f>
        <v>0</v>
      </c>
      <c r="F221" s="56" t="n">
        <f aca="false">Q220</f>
        <v>114924.952508426</v>
      </c>
      <c r="G221" s="56" t="n">
        <f aca="false">IF(AND(MOD(A221-1,12)=0,B221&lt;=Inputs!$C$7,E221=0),Inputs!$C$6,0)</f>
        <v>0</v>
      </c>
      <c r="H221" s="56" t="n">
        <f aca="false">IF(B221=1,G221*Inputs!$C$9,0)</f>
        <v>0</v>
      </c>
      <c r="I221" s="56" t="n">
        <f aca="false">I220+G221</f>
        <v>120000</v>
      </c>
      <c r="J221" s="56" t="n">
        <f aca="false">(F221+G221+H221)*((1+D221)^(1/12)-1)</f>
        <v>916.427710087283</v>
      </c>
      <c r="K221" s="56" t="n">
        <f aca="false">(F221+G221+H221+J221)*(Inputs!$C$14+IF(B221&lt;=10,Inputs!$C$12,Inputs!$C$13))/12</f>
        <v>57.9206901092565</v>
      </c>
      <c r="L221" s="56" t="n">
        <f aca="false">IF(OR(E221=1,A221&lt;=Inputs!$C$15),0,MAX(Inputs!$C$8*I221-(F221+G221+H221+J221-K221),0))</f>
        <v>5416.54047159625</v>
      </c>
      <c r="M221" s="56" t="n">
        <f aca="false">L221*INDEX(Rates!$B$2:$C$101,C221+1,IF(Inputs!$C$5="Male",1,2))/1000/12*Inputs!$C$16</f>
        <v>87.4365045627425</v>
      </c>
      <c r="N221" s="56" t="n">
        <f aca="false">IF($V$1=1,MAX(F221+G221+H221+J221-K221-M221,0)*Inputs!$C$22/12,0)</f>
        <v>771.30682015894</v>
      </c>
      <c r="O221" s="56" t="n">
        <f aca="false">IF(AND(MOD(A221,12)=0,B221&gt;=Inputs!$C$18),MAX(F221+G221+H221+J221-K221-M221-N221,0)*Inputs!$C$17,0)</f>
        <v>0</v>
      </c>
      <c r="P221" s="56" t="n">
        <f aca="false">F221+G221+H221+J221-K221-M221-N221+O221</f>
        <v>114924.716203682</v>
      </c>
      <c r="Q221" s="56" t="n">
        <f aca="false">IF(OR(E221=1,P221&lt;=0),0,P221)</f>
        <v>114924.716203682</v>
      </c>
      <c r="R221" s="15" t="n">
        <f aca="false">IF(OR(E221=1,AND(P221&lt;=0,I221&gt;0)),1,0)</f>
        <v>0</v>
      </c>
      <c r="S221" s="15" t="n">
        <f aca="false">IF(L221&gt;0,1,0)</f>
        <v>1</v>
      </c>
    </row>
    <row r="222" customFormat="false" ht="15" hidden="false" customHeight="false" outlineLevel="0" collapsed="false">
      <c r="A222" s="15" t="n">
        <v>221</v>
      </c>
      <c r="B222" s="15" t="n">
        <f aca="false">INT((A222-1)/12)+1</f>
        <v>19</v>
      </c>
      <c r="C222" s="15" t="n">
        <f aca="false">MIN(Inputs!$C$4+B222-1,99)</f>
        <v>92</v>
      </c>
      <c r="D222" s="55" t="n">
        <f aca="false">Inputs!$C$32</f>
        <v>0.1</v>
      </c>
      <c r="E222" s="15" t="n">
        <f aca="false">R221</f>
        <v>0</v>
      </c>
      <c r="F222" s="56" t="n">
        <f aca="false">Q221</f>
        <v>114924.716203682</v>
      </c>
      <c r="G222" s="56" t="n">
        <f aca="false">IF(AND(MOD(A222-1,12)=0,B222&lt;=Inputs!$C$7,E222=0),Inputs!$C$6,0)</f>
        <v>0</v>
      </c>
      <c r="H222" s="56" t="n">
        <f aca="false">IF(B222=1,G222*Inputs!$C$9,0)</f>
        <v>0</v>
      </c>
      <c r="I222" s="56" t="n">
        <f aca="false">I221+G222</f>
        <v>120000</v>
      </c>
      <c r="J222" s="56" t="n">
        <f aca="false">(F222+G222+H222)*((1+D222)^(1/12)-1)</f>
        <v>916.425825760073</v>
      </c>
      <c r="K222" s="56" t="n">
        <f aca="false">(F222+G222+H222+J222)*(Inputs!$C$14+IF(B222&lt;=10,Inputs!$C$12,Inputs!$C$13))/12</f>
        <v>57.9205710147211</v>
      </c>
      <c r="L222" s="56" t="n">
        <f aca="false">IF(OR(E222=1,A222&lt;=Inputs!$C$15),0,MAX(Inputs!$C$8*I222-(F222+G222+H222+J222-K222),0))</f>
        <v>5416.77854157258</v>
      </c>
      <c r="M222" s="56" t="n">
        <f aca="false">L222*INDEX(Rates!$B$2:$C$101,C222+1,IF(Inputs!$C$5="Male",1,2))/1000/12*Inputs!$C$16</f>
        <v>87.4403476073354</v>
      </c>
      <c r="N222" s="56" t="n">
        <f aca="false">IF($V$1=1,MAX(F222+G222+H222+J222-K222-M222,0)*Inputs!$C$22/12,0)</f>
        <v>771.305207405467</v>
      </c>
      <c r="O222" s="56" t="n">
        <f aca="false">IF(AND(MOD(A222,12)=0,B222&gt;=Inputs!$C$18),MAX(F222+G222+H222+J222-K222-M222-N222,0)*Inputs!$C$17,0)</f>
        <v>0</v>
      </c>
      <c r="P222" s="56" t="n">
        <f aca="false">F222+G222+H222+J222-K222-M222-N222+O222</f>
        <v>114924.475903415</v>
      </c>
      <c r="Q222" s="56" t="n">
        <f aca="false">IF(OR(E222=1,P222&lt;=0),0,P222)</f>
        <v>114924.475903415</v>
      </c>
      <c r="R222" s="15" t="n">
        <f aca="false">IF(OR(E222=1,AND(P222&lt;=0,I222&gt;0)),1,0)</f>
        <v>0</v>
      </c>
      <c r="S222" s="15" t="n">
        <f aca="false">IF(L222&gt;0,1,0)</f>
        <v>1</v>
      </c>
    </row>
    <row r="223" customFormat="false" ht="15" hidden="false" customHeight="false" outlineLevel="0" collapsed="false">
      <c r="A223" s="15" t="n">
        <v>222</v>
      </c>
      <c r="B223" s="15" t="n">
        <f aca="false">INT((A223-1)/12)+1</f>
        <v>19</v>
      </c>
      <c r="C223" s="15" t="n">
        <f aca="false">MIN(Inputs!$C$4+B223-1,99)</f>
        <v>92</v>
      </c>
      <c r="D223" s="55" t="n">
        <f aca="false">Inputs!$C$32</f>
        <v>0.1</v>
      </c>
      <c r="E223" s="15" t="n">
        <f aca="false">R222</f>
        <v>0</v>
      </c>
      <c r="F223" s="56" t="n">
        <f aca="false">Q222</f>
        <v>114924.475903415</v>
      </c>
      <c r="G223" s="56" t="n">
        <f aca="false">IF(AND(MOD(A223-1,12)=0,B223&lt;=Inputs!$C$7,E223=0),Inputs!$C$6,0)</f>
        <v>0</v>
      </c>
      <c r="H223" s="56" t="n">
        <f aca="false">IF(B223=1,G223*Inputs!$C$9,0)</f>
        <v>0</v>
      </c>
      <c r="I223" s="56" t="n">
        <f aca="false">I222+G223</f>
        <v>120000</v>
      </c>
      <c r="J223" s="56" t="n">
        <f aca="false">(F223+G223+H223)*((1+D223)^(1/12)-1)</f>
        <v>916.423909571995</v>
      </c>
      <c r="K223" s="56" t="n">
        <f aca="false">(F223+G223+H223+J223)*(Inputs!$C$14+IF(B223&lt;=10,Inputs!$C$12,Inputs!$C$13))/12</f>
        <v>57.9204499064933</v>
      </c>
      <c r="L223" s="56" t="n">
        <f aca="false">IF(OR(E223=1,A223&lt;=Inputs!$C$15),0,MAX(Inputs!$C$8*I223-(F223+G223+H223+J223-K223),0))</f>
        <v>5417.02063691989</v>
      </c>
      <c r="M223" s="56" t="n">
        <f aca="false">L223*INDEX(Rates!$B$2:$C$101,C223+1,IF(Inputs!$C$5="Male",1,2))/1000/12*Inputs!$C$16</f>
        <v>87.4442556314793</v>
      </c>
      <c r="N223" s="56" t="n">
        <f aca="false">IF($V$1=1,MAX(F223+G223+H223+J223-K223-M223,0)*Inputs!$C$22/12,0)</f>
        <v>771.303567382991</v>
      </c>
      <c r="O223" s="56" t="n">
        <f aca="false">IF(AND(MOD(A223,12)=0,B223&gt;=Inputs!$C$18),MAX(F223+G223+H223+J223-K223-M223-N223,0)*Inputs!$C$17,0)</f>
        <v>0</v>
      </c>
      <c r="P223" s="56" t="n">
        <f aca="false">F223+G223+H223+J223-K223-M223-N223+O223</f>
        <v>114924.231540066</v>
      </c>
      <c r="Q223" s="56" t="n">
        <f aca="false">IF(OR(E223=1,P223&lt;=0),0,P223)</f>
        <v>114924.231540066</v>
      </c>
      <c r="R223" s="15" t="n">
        <f aca="false">IF(OR(E223=1,AND(P223&lt;=0,I223&gt;0)),1,0)</f>
        <v>0</v>
      </c>
      <c r="S223" s="15" t="n">
        <f aca="false">IF(L223&gt;0,1,0)</f>
        <v>1</v>
      </c>
    </row>
    <row r="224" customFormat="false" ht="15" hidden="false" customHeight="false" outlineLevel="0" collapsed="false">
      <c r="A224" s="15" t="n">
        <v>223</v>
      </c>
      <c r="B224" s="15" t="n">
        <f aca="false">INT((A224-1)/12)+1</f>
        <v>19</v>
      </c>
      <c r="C224" s="15" t="n">
        <f aca="false">MIN(Inputs!$C$4+B224-1,99)</f>
        <v>92</v>
      </c>
      <c r="D224" s="55" t="n">
        <f aca="false">Inputs!$C$32</f>
        <v>0.1</v>
      </c>
      <c r="E224" s="15" t="n">
        <f aca="false">R223</f>
        <v>0</v>
      </c>
      <c r="F224" s="56" t="n">
        <f aca="false">Q223</f>
        <v>114924.231540066</v>
      </c>
      <c r="G224" s="56" t="n">
        <f aca="false">IF(AND(MOD(A224-1,12)=0,B224&lt;=Inputs!$C$7,E224=0),Inputs!$C$6,0)</f>
        <v>0</v>
      </c>
      <c r="H224" s="56" t="n">
        <f aca="false">IF(B224=1,G224*Inputs!$C$9,0)</f>
        <v>0</v>
      </c>
      <c r="I224" s="56" t="n">
        <f aca="false">I223+G224</f>
        <v>120000</v>
      </c>
      <c r="J224" s="56" t="n">
        <f aca="false">(F224+G224+H224)*((1+D224)^(1/12)-1)</f>
        <v>916.421960984335</v>
      </c>
      <c r="K224" s="56" t="n">
        <f aca="false">(F224+G224+H224+J224)*(Inputs!$C$14+IF(B224&lt;=10,Inputs!$C$12,Inputs!$C$13))/12</f>
        <v>57.920326750525</v>
      </c>
      <c r="L224" s="56" t="n">
        <f aca="false">IF(OR(E224=1,A224&lt;=Inputs!$C$15),0,MAX(Inputs!$C$8*I224-(F224+G224+H224+J224-K224),0))</f>
        <v>5417.26682570054</v>
      </c>
      <c r="M224" s="56" t="n">
        <f aca="false">L224*INDEX(Rates!$B$2:$C$101,C224+1,IF(Inputs!$C$5="Male",1,2))/1000/12*Inputs!$C$16</f>
        <v>87.448229733871</v>
      </c>
      <c r="N224" s="56" t="n">
        <f aca="false">IF($V$1=1,MAX(F224+G224+H224+J224-K224-M224,0)*Inputs!$C$22/12,0)</f>
        <v>771.301899630437</v>
      </c>
      <c r="O224" s="56" t="n">
        <f aca="false">IF(AND(MOD(A224,12)=0,B224&gt;=Inputs!$C$18),MAX(F224+G224+H224+J224-K224-M224-N224,0)*Inputs!$C$17,0)</f>
        <v>0</v>
      </c>
      <c r="P224" s="56" t="n">
        <f aca="false">F224+G224+H224+J224-K224-M224-N224+O224</f>
        <v>114923.983044935</v>
      </c>
      <c r="Q224" s="56" t="n">
        <f aca="false">IF(OR(E224=1,P224&lt;=0),0,P224)</f>
        <v>114923.983044935</v>
      </c>
      <c r="R224" s="15" t="n">
        <f aca="false">IF(OR(E224=1,AND(P224&lt;=0,I224&gt;0)),1,0)</f>
        <v>0</v>
      </c>
      <c r="S224" s="15" t="n">
        <f aca="false">IF(L224&gt;0,1,0)</f>
        <v>1</v>
      </c>
    </row>
    <row r="225" customFormat="false" ht="15" hidden="false" customHeight="false" outlineLevel="0" collapsed="false">
      <c r="A225" s="15" t="n">
        <v>224</v>
      </c>
      <c r="B225" s="15" t="n">
        <f aca="false">INT((A225-1)/12)+1</f>
        <v>19</v>
      </c>
      <c r="C225" s="15" t="n">
        <f aca="false">MIN(Inputs!$C$4+B225-1,99)</f>
        <v>92</v>
      </c>
      <c r="D225" s="55" t="n">
        <f aca="false">Inputs!$C$32</f>
        <v>0.1</v>
      </c>
      <c r="E225" s="15" t="n">
        <f aca="false">R224</f>
        <v>0</v>
      </c>
      <c r="F225" s="56" t="n">
        <f aca="false">Q224</f>
        <v>114923.983044935</v>
      </c>
      <c r="G225" s="56" t="n">
        <f aca="false">IF(AND(MOD(A225-1,12)=0,B225&lt;=Inputs!$C$7,E225=0),Inputs!$C$6,0)</f>
        <v>0</v>
      </c>
      <c r="H225" s="56" t="n">
        <f aca="false">IF(B225=1,G225*Inputs!$C$9,0)</f>
        <v>0</v>
      </c>
      <c r="I225" s="56" t="n">
        <f aca="false">I224+G225</f>
        <v>120000</v>
      </c>
      <c r="J225" s="56" t="n">
        <f aca="false">(F225+G225+H225)*((1+D225)^(1/12)-1)</f>
        <v>916.419979449268</v>
      </c>
      <c r="K225" s="56" t="n">
        <f aca="false">(F225+G225+H225+J225)*(Inputs!$C$14+IF(B225&lt;=10,Inputs!$C$12,Inputs!$C$13))/12</f>
        <v>57.9202015121922</v>
      </c>
      <c r="L225" s="56" t="n">
        <f aca="false">IF(OR(E225=1,A225&lt;=Inputs!$C$15),0,MAX(Inputs!$C$8*I225-(F225+G225+H225+J225-K225),0))</f>
        <v>5417.51717712777</v>
      </c>
      <c r="M225" s="56" t="n">
        <f aca="false">L225*INDEX(Rates!$B$2:$C$101,C225+1,IF(Inputs!$C$5="Male",1,2))/1000/12*Inputs!$C$16</f>
        <v>87.452271031785</v>
      </c>
      <c r="N225" s="56" t="n">
        <f aca="false">IF($V$1=1,MAX(F225+G225+H225+J225-K225-M225,0)*Inputs!$C$22/12,0)</f>
        <v>771.300203678936</v>
      </c>
      <c r="O225" s="56" t="n">
        <f aca="false">IF(AND(MOD(A225,12)=0,B225&gt;=Inputs!$C$18),MAX(F225+G225+H225+J225-K225-M225-N225,0)*Inputs!$C$17,0)</f>
        <v>0</v>
      </c>
      <c r="P225" s="56" t="n">
        <f aca="false">F225+G225+H225+J225-K225-M225-N225+O225</f>
        <v>114923.730348162</v>
      </c>
      <c r="Q225" s="56" t="n">
        <f aca="false">IF(OR(E225=1,P225&lt;=0),0,P225)</f>
        <v>114923.730348162</v>
      </c>
      <c r="R225" s="15" t="n">
        <f aca="false">IF(OR(E225=1,AND(P225&lt;=0,I225&gt;0)),1,0)</f>
        <v>0</v>
      </c>
      <c r="S225" s="15" t="n">
        <f aca="false">IF(L225&gt;0,1,0)</f>
        <v>1</v>
      </c>
    </row>
    <row r="226" customFormat="false" ht="15" hidden="false" customHeight="false" outlineLevel="0" collapsed="false">
      <c r="A226" s="15" t="n">
        <v>225</v>
      </c>
      <c r="B226" s="15" t="n">
        <f aca="false">INT((A226-1)/12)+1</f>
        <v>19</v>
      </c>
      <c r="C226" s="15" t="n">
        <f aca="false">MIN(Inputs!$C$4+B226-1,99)</f>
        <v>92</v>
      </c>
      <c r="D226" s="55" t="n">
        <f aca="false">Inputs!$C$32</f>
        <v>0.1</v>
      </c>
      <c r="E226" s="15" t="n">
        <f aca="false">R225</f>
        <v>0</v>
      </c>
      <c r="F226" s="56" t="n">
        <f aca="false">Q225</f>
        <v>114923.730348162</v>
      </c>
      <c r="G226" s="56" t="n">
        <f aca="false">IF(AND(MOD(A226-1,12)=0,B226&lt;=Inputs!$C$7,E226=0),Inputs!$C$6,0)</f>
        <v>0</v>
      </c>
      <c r="H226" s="56" t="n">
        <f aca="false">IF(B226=1,G226*Inputs!$C$9,0)</f>
        <v>0</v>
      </c>
      <c r="I226" s="56" t="n">
        <f aca="false">I225+G226</f>
        <v>120000</v>
      </c>
      <c r="J226" s="56" t="n">
        <f aca="false">(F226+G226+H226)*((1+D226)^(1/12)-1)</f>
        <v>916.417964409709</v>
      </c>
      <c r="K226" s="56" t="n">
        <f aca="false">(F226+G226+H226+J226)*(Inputs!$C$14+IF(B226&lt;=10,Inputs!$C$12,Inputs!$C$13))/12</f>
        <v>57.9200741562856</v>
      </c>
      <c r="L226" s="56" t="n">
        <f aca="false">IF(OR(E226=1,A226&lt;=Inputs!$C$15),0,MAX(Inputs!$C$8*I226-(F226+G226+H226+J226-K226),0))</f>
        <v>5417.77176158507</v>
      </c>
      <c r="M226" s="56" t="n">
        <f aca="false">L226*INDEX(Rates!$B$2:$C$101,C226+1,IF(Inputs!$C$5="Male",1,2))/1000/12*Inputs!$C$16</f>
        <v>87.456380661387</v>
      </c>
      <c r="N226" s="56" t="n">
        <f aca="false">IF($V$1=1,MAX(F226+G226+H226+J226-K226-M226,0)*Inputs!$C$22/12,0)</f>
        <v>771.29847905169</v>
      </c>
      <c r="O226" s="56" t="n">
        <f aca="false">IF(AND(MOD(A226,12)=0,B226&gt;=Inputs!$C$18),MAX(F226+G226+H226+J226-K226-M226-N226,0)*Inputs!$C$17,0)</f>
        <v>0</v>
      </c>
      <c r="P226" s="56" t="n">
        <f aca="false">F226+G226+H226+J226-K226-M226-N226+O226</f>
        <v>114923.473378702</v>
      </c>
      <c r="Q226" s="56" t="n">
        <f aca="false">IF(OR(E226=1,P226&lt;=0),0,P226)</f>
        <v>114923.473378702</v>
      </c>
      <c r="R226" s="15" t="n">
        <f aca="false">IF(OR(E226=1,AND(P226&lt;=0,I226&gt;0)),1,0)</f>
        <v>0</v>
      </c>
      <c r="S226" s="15" t="n">
        <f aca="false">IF(L226&gt;0,1,0)</f>
        <v>1</v>
      </c>
    </row>
    <row r="227" customFormat="false" ht="15" hidden="false" customHeight="false" outlineLevel="0" collapsed="false">
      <c r="A227" s="15" t="n">
        <v>226</v>
      </c>
      <c r="B227" s="15" t="n">
        <f aca="false">INT((A227-1)/12)+1</f>
        <v>19</v>
      </c>
      <c r="C227" s="15" t="n">
        <f aca="false">MIN(Inputs!$C$4+B227-1,99)</f>
        <v>92</v>
      </c>
      <c r="D227" s="55" t="n">
        <f aca="false">Inputs!$C$32</f>
        <v>0.1</v>
      </c>
      <c r="E227" s="15" t="n">
        <f aca="false">R226</f>
        <v>0</v>
      </c>
      <c r="F227" s="56" t="n">
        <f aca="false">Q226</f>
        <v>114923.473378702</v>
      </c>
      <c r="G227" s="56" t="n">
        <f aca="false">IF(AND(MOD(A227-1,12)=0,B227&lt;=Inputs!$C$7,E227=0),Inputs!$C$6,0)</f>
        <v>0</v>
      </c>
      <c r="H227" s="56" t="n">
        <f aca="false">IF(B227=1,G227*Inputs!$C$9,0)</f>
        <v>0</v>
      </c>
      <c r="I227" s="56" t="n">
        <f aca="false">I226+G227</f>
        <v>120000</v>
      </c>
      <c r="J227" s="56" t="n">
        <f aca="false">(F227+G227+H227)*((1+D227)^(1/12)-1)</f>
        <v>916.415915299152</v>
      </c>
      <c r="K227" s="56" t="n">
        <f aca="false">(F227+G227+H227+J227)*(Inputs!$C$14+IF(B227&lt;=10,Inputs!$C$12,Inputs!$C$13))/12</f>
        <v>57.9199446470005</v>
      </c>
      <c r="L227" s="56" t="n">
        <f aca="false">IF(OR(E227=1,A227&lt;=Inputs!$C$15),0,MAX(Inputs!$C$8*I227-(F227+G227+H227+J227-K227),0))</f>
        <v>5418.030650646</v>
      </c>
      <c r="M227" s="56" t="n">
        <f aca="false">L227*INDEX(Rates!$B$2:$C$101,C227+1,IF(Inputs!$C$5="Male",1,2))/1000/12*Inputs!$C$16</f>
        <v>87.4605597780531</v>
      </c>
      <c r="N227" s="56" t="n">
        <f aca="false">IF($V$1=1,MAX(F227+G227+H227+J227-K227-M227,0)*Inputs!$C$22/12,0)</f>
        <v>771.29672526384</v>
      </c>
      <c r="O227" s="56" t="n">
        <f aca="false">IF(AND(MOD(A227,12)=0,B227&gt;=Inputs!$C$18),MAX(F227+G227+H227+J227-K227-M227-N227,0)*Inputs!$C$17,0)</f>
        <v>0</v>
      </c>
      <c r="P227" s="56" t="n">
        <f aca="false">F227+G227+H227+J227-K227-M227-N227+O227</f>
        <v>114923.212064312</v>
      </c>
      <c r="Q227" s="56" t="n">
        <f aca="false">IF(OR(E227=1,P227&lt;=0),0,P227)</f>
        <v>114923.212064312</v>
      </c>
      <c r="R227" s="15" t="n">
        <f aca="false">IF(OR(E227=1,AND(P227&lt;=0,I227&gt;0)),1,0)</f>
        <v>0</v>
      </c>
      <c r="S227" s="15" t="n">
        <f aca="false">IF(L227&gt;0,1,0)</f>
        <v>1</v>
      </c>
    </row>
    <row r="228" customFormat="false" ht="15" hidden="false" customHeight="false" outlineLevel="0" collapsed="false">
      <c r="A228" s="15" t="n">
        <v>227</v>
      </c>
      <c r="B228" s="15" t="n">
        <f aca="false">INT((A228-1)/12)+1</f>
        <v>19</v>
      </c>
      <c r="C228" s="15" t="n">
        <f aca="false">MIN(Inputs!$C$4+B228-1,99)</f>
        <v>92</v>
      </c>
      <c r="D228" s="55" t="n">
        <f aca="false">Inputs!$C$32</f>
        <v>0.1</v>
      </c>
      <c r="E228" s="15" t="n">
        <f aca="false">R227</f>
        <v>0</v>
      </c>
      <c r="F228" s="56" t="n">
        <f aca="false">Q227</f>
        <v>114923.212064312</v>
      </c>
      <c r="G228" s="56" t="n">
        <f aca="false">IF(AND(MOD(A228-1,12)=0,B228&lt;=Inputs!$C$7,E228=0),Inputs!$C$6,0)</f>
        <v>0</v>
      </c>
      <c r="H228" s="56" t="n">
        <f aca="false">IF(B228=1,G228*Inputs!$C$9,0)</f>
        <v>0</v>
      </c>
      <c r="I228" s="56" t="n">
        <f aca="false">I227+G228</f>
        <v>120000</v>
      </c>
      <c r="J228" s="56" t="n">
        <f aca="false">(F228+G228+H228)*((1+D228)^(1/12)-1)</f>
        <v>916.413831541512</v>
      </c>
      <c r="K228" s="56" t="n">
        <f aca="false">(F228+G228+H228+J228)*(Inputs!$C$14+IF(B228&lt;=10,Inputs!$C$12,Inputs!$C$13))/12</f>
        <v>57.9198129479268</v>
      </c>
      <c r="L228" s="56" t="n">
        <f aca="false">IF(OR(E228=1,A228&lt;=Inputs!$C$15),0,MAX(Inputs!$C$8*I228-(F228+G228+H228+J228-K228),0))</f>
        <v>5418.2939170943</v>
      </c>
      <c r="M228" s="56" t="n">
        <f aca="false">L228*INDEX(Rates!$B$2:$C$101,C228+1,IF(Inputs!$C$5="Male",1,2))/1000/12*Inputs!$C$16</f>
        <v>87.4648095566947</v>
      </c>
      <c r="N228" s="56" t="n">
        <f aca="false">IF($V$1=1,MAX(F228+G228+H228+J228-K228-M228,0)*Inputs!$C$22/12,0)</f>
        <v>771.294941822327</v>
      </c>
      <c r="O228" s="56" t="n">
        <f aca="false">IF(AND(MOD(A228,12)=0,B228&gt;=Inputs!$C$18),MAX(F228+G228+H228+J228-K228-M228-N228,0)*Inputs!$C$17,0)</f>
        <v>0</v>
      </c>
      <c r="P228" s="56" t="n">
        <f aca="false">F228+G228+H228+J228-K228-M228-N228+O228</f>
        <v>114922.946331527</v>
      </c>
      <c r="Q228" s="56" t="n">
        <f aca="false">IF(OR(E228=1,P228&lt;=0),0,P228)</f>
        <v>114922.946331527</v>
      </c>
      <c r="R228" s="15" t="n">
        <f aca="false">IF(OR(E228=1,AND(P228&lt;=0,I228&gt;0)),1,0)</f>
        <v>0</v>
      </c>
      <c r="S228" s="15" t="n">
        <f aca="false">IF(L228&gt;0,1,0)</f>
        <v>1</v>
      </c>
    </row>
    <row r="229" customFormat="false" ht="15" hidden="false" customHeight="false" outlineLevel="0" collapsed="false">
      <c r="A229" s="15" t="n">
        <v>228</v>
      </c>
      <c r="B229" s="15" t="n">
        <f aca="false">INT((A229-1)/12)+1</f>
        <v>19</v>
      </c>
      <c r="C229" s="15" t="n">
        <f aca="false">MIN(Inputs!$C$4+B229-1,99)</f>
        <v>92</v>
      </c>
      <c r="D229" s="55" t="n">
        <f aca="false">Inputs!$C$32</f>
        <v>0.1</v>
      </c>
      <c r="E229" s="15" t="n">
        <f aca="false">R228</f>
        <v>0</v>
      </c>
      <c r="F229" s="56" t="n">
        <f aca="false">Q228</f>
        <v>114922.946331527</v>
      </c>
      <c r="G229" s="56" t="n">
        <f aca="false">IF(AND(MOD(A229-1,12)=0,B229&lt;=Inputs!$C$7,E229=0),Inputs!$C$6,0)</f>
        <v>0</v>
      </c>
      <c r="H229" s="56" t="n">
        <f aca="false">IF(B229=1,G229*Inputs!$C$9,0)</f>
        <v>0</v>
      </c>
      <c r="I229" s="56" t="n">
        <f aca="false">I228+G229</f>
        <v>120000</v>
      </c>
      <c r="J229" s="56" t="n">
        <f aca="false">(F229+G229+H229)*((1+D229)^(1/12)-1)</f>
        <v>916.411712550965</v>
      </c>
      <c r="K229" s="56" t="n">
        <f aca="false">(F229+G229+H229+J229)*(Inputs!$C$14+IF(B229&lt;=10,Inputs!$C$12,Inputs!$C$13))/12</f>
        <v>57.9196790220388</v>
      </c>
      <c r="L229" s="56" t="n">
        <f aca="false">IF(OR(E229=1,A229&lt;=Inputs!$C$15),0,MAX(Inputs!$C$8*I229-(F229+G229+H229+J229-K229),0))</f>
        <v>5418.5616349444</v>
      </c>
      <c r="M229" s="56" t="n">
        <f aca="false">L229*INDEX(Rates!$B$2:$C$101,C229+1,IF(Inputs!$C$5="Male",1,2))/1000/12*Inputs!$C$16</f>
        <v>87.46913119209</v>
      </c>
      <c r="N229" s="56" t="n">
        <f aca="false">IF($V$1=1,MAX(F229+G229+H229+J229-K229-M229,0)*Inputs!$C$22/12,0)</f>
        <v>771.293128225757</v>
      </c>
      <c r="O229" s="56" t="n">
        <f aca="false">IF(AND(MOD(A229,12)=0,B229&gt;=Inputs!$C$18),MAX(F229+G229+H229+J229-K229-M229-N229,0)*Inputs!$C$17,0)</f>
        <v>574.613380528189</v>
      </c>
      <c r="P229" s="56" t="n">
        <f aca="false">F229+G229+H229+J229-K229-M229-N229+O229</f>
        <v>115497.289486166</v>
      </c>
      <c r="Q229" s="56" t="n">
        <f aca="false">IF(OR(E229=1,P229&lt;=0),0,P229)</f>
        <v>115497.289486166</v>
      </c>
      <c r="R229" s="15" t="n">
        <f aca="false">IF(OR(E229=1,AND(P229&lt;=0,I229&gt;0)),1,0)</f>
        <v>0</v>
      </c>
      <c r="S229" s="15" t="n">
        <f aca="false">IF(L229&gt;0,1,0)</f>
        <v>1</v>
      </c>
    </row>
    <row r="230" customFormat="false" ht="15" hidden="false" customHeight="false" outlineLevel="0" collapsed="false">
      <c r="A230" s="15" t="n">
        <v>229</v>
      </c>
      <c r="B230" s="15" t="n">
        <f aca="false">INT((A230-1)/12)+1</f>
        <v>20</v>
      </c>
      <c r="C230" s="15" t="n">
        <f aca="false">MIN(Inputs!$C$4+B230-1,99)</f>
        <v>93</v>
      </c>
      <c r="D230" s="55" t="n">
        <f aca="false">Inputs!$C$32</f>
        <v>0.1</v>
      </c>
      <c r="E230" s="15" t="n">
        <f aca="false">R229</f>
        <v>0</v>
      </c>
      <c r="F230" s="56" t="n">
        <f aca="false">Q229</f>
        <v>115497.289486166</v>
      </c>
      <c r="G230" s="56" t="n">
        <f aca="false">IF(AND(MOD(A230-1,12)=0,B230&lt;=Inputs!$C$7,E230=0),Inputs!$C$6,0)</f>
        <v>0</v>
      </c>
      <c r="H230" s="56" t="n">
        <f aca="false">IF(B230=1,G230*Inputs!$C$9,0)</f>
        <v>0</v>
      </c>
      <c r="I230" s="56" t="n">
        <f aca="false">I229+G230</f>
        <v>120000</v>
      </c>
      <c r="J230" s="56" t="n">
        <f aca="false">(F230+G230+H230)*((1+D230)^(1/12)-1)</f>
        <v>920.991605520437</v>
      </c>
      <c r="K230" s="56" t="n">
        <f aca="false">(F230+G230+H230+J230)*(Inputs!$C$14+IF(B230&lt;=10,Inputs!$C$12,Inputs!$C$13))/12</f>
        <v>58.2091405458432</v>
      </c>
      <c r="L230" s="56" t="n">
        <f aca="false">IF(OR(E230=1,A230&lt;=Inputs!$C$15),0,MAX(Inputs!$C$8*I230-(F230+G230+H230+J230-K230),0))</f>
        <v>4839.92804885948</v>
      </c>
      <c r="M230" s="56" t="n">
        <f aca="false">L230*INDEX(Rates!$B$2:$C$101,C230+1,IF(Inputs!$C$5="Male",1,2))/1000/12*Inputs!$C$16</f>
        <v>85.4811958896065</v>
      </c>
      <c r="N230" s="56" t="n">
        <f aca="false">IF($V$1=1,MAX(F230+G230+H230+J230-K230-M230,0)*Inputs!$C$22/12,0)</f>
        <v>775.16393836834</v>
      </c>
      <c r="O230" s="56" t="n">
        <f aca="false">IF(AND(MOD(A230,12)=0,B230&gt;=Inputs!$C$18),MAX(F230+G230+H230+J230-K230-M230-N230,0)*Inputs!$C$17,0)</f>
        <v>0</v>
      </c>
      <c r="P230" s="56" t="n">
        <f aca="false">F230+G230+H230+J230-K230-M230-N230+O230</f>
        <v>115499.426816883</v>
      </c>
      <c r="Q230" s="56" t="n">
        <f aca="false">IF(OR(E230=1,P230&lt;=0),0,P230)</f>
        <v>115499.426816883</v>
      </c>
      <c r="R230" s="15" t="n">
        <f aca="false">IF(OR(E230=1,AND(P230&lt;=0,I230&gt;0)),1,0)</f>
        <v>0</v>
      </c>
      <c r="S230" s="15" t="n">
        <f aca="false">IF(L230&gt;0,1,0)</f>
        <v>1</v>
      </c>
    </row>
    <row r="231" customFormat="false" ht="15" hidden="false" customHeight="false" outlineLevel="0" collapsed="false">
      <c r="A231" s="15" t="n">
        <v>230</v>
      </c>
      <c r="B231" s="15" t="n">
        <f aca="false">INT((A231-1)/12)+1</f>
        <v>20</v>
      </c>
      <c r="C231" s="15" t="n">
        <f aca="false">MIN(Inputs!$C$4+B231-1,99)</f>
        <v>93</v>
      </c>
      <c r="D231" s="55" t="n">
        <f aca="false">Inputs!$C$32</f>
        <v>0.1</v>
      </c>
      <c r="E231" s="15" t="n">
        <f aca="false">R230</f>
        <v>0</v>
      </c>
      <c r="F231" s="56" t="n">
        <f aca="false">Q230</f>
        <v>115499.426816883</v>
      </c>
      <c r="G231" s="56" t="n">
        <f aca="false">IF(AND(MOD(A231-1,12)=0,B231&lt;=Inputs!$C$7,E231=0),Inputs!$C$6,0)</f>
        <v>0</v>
      </c>
      <c r="H231" s="56" t="n">
        <f aca="false">IF(B231=1,G231*Inputs!$C$9,0)</f>
        <v>0</v>
      </c>
      <c r="I231" s="56" t="n">
        <f aca="false">I230+G231</f>
        <v>120000</v>
      </c>
      <c r="J231" s="56" t="n">
        <f aca="false">(F231+G231+H231)*((1+D231)^(1/12)-1)</f>
        <v>921.008648895715</v>
      </c>
      <c r="K231" s="56" t="n">
        <f aca="false">(F231+G231+H231+J231)*(Inputs!$C$14+IF(B231&lt;=10,Inputs!$C$12,Inputs!$C$13))/12</f>
        <v>58.2102177328892</v>
      </c>
      <c r="L231" s="56" t="n">
        <f aca="false">IF(OR(E231=1,A231&lt;=Inputs!$C$15),0,MAX(Inputs!$C$8*I231-(F231+G231+H231+J231-K231),0))</f>
        <v>4837.7747519546</v>
      </c>
      <c r="M231" s="56" t="n">
        <f aca="false">L231*INDEX(Rates!$B$2:$C$101,C231+1,IF(Inputs!$C$5="Male",1,2))/1000/12*Inputs!$C$16</f>
        <v>85.4431650774381</v>
      </c>
      <c r="N231" s="56" t="n">
        <f aca="false">IF($V$1=1,MAX(F231+G231+H231+J231-K231-M231,0)*Inputs!$C$22/12,0)</f>
        <v>775.178547219787</v>
      </c>
      <c r="O231" s="56" t="n">
        <f aca="false">IF(AND(MOD(A231,12)=0,B231&gt;=Inputs!$C$18),MAX(F231+G231+H231+J231-K231-M231-N231,0)*Inputs!$C$17,0)</f>
        <v>0</v>
      </c>
      <c r="P231" s="56" t="n">
        <f aca="false">F231+G231+H231+J231-K231-M231-N231+O231</f>
        <v>115501.603535748</v>
      </c>
      <c r="Q231" s="56" t="n">
        <f aca="false">IF(OR(E231=1,P231&lt;=0),0,P231)</f>
        <v>115501.603535748</v>
      </c>
      <c r="R231" s="15" t="n">
        <f aca="false">IF(OR(E231=1,AND(P231&lt;=0,I231&gt;0)),1,0)</f>
        <v>0</v>
      </c>
      <c r="S231" s="15" t="n">
        <f aca="false">IF(L231&gt;0,1,0)</f>
        <v>1</v>
      </c>
    </row>
    <row r="232" customFormat="false" ht="15" hidden="false" customHeight="false" outlineLevel="0" collapsed="false">
      <c r="A232" s="15" t="n">
        <v>231</v>
      </c>
      <c r="B232" s="15" t="n">
        <f aca="false">INT((A232-1)/12)+1</f>
        <v>20</v>
      </c>
      <c r="C232" s="15" t="n">
        <f aca="false">MIN(Inputs!$C$4+B232-1,99)</f>
        <v>93</v>
      </c>
      <c r="D232" s="55" t="n">
        <f aca="false">Inputs!$C$32</f>
        <v>0.1</v>
      </c>
      <c r="E232" s="15" t="n">
        <f aca="false">R231</f>
        <v>0</v>
      </c>
      <c r="F232" s="56" t="n">
        <f aca="false">Q231</f>
        <v>115501.603535748</v>
      </c>
      <c r="G232" s="56" t="n">
        <f aca="false">IF(AND(MOD(A232-1,12)=0,B232&lt;=Inputs!$C$7,E232=0),Inputs!$C$6,0)</f>
        <v>0</v>
      </c>
      <c r="H232" s="56" t="n">
        <f aca="false">IF(B232=1,G232*Inputs!$C$9,0)</f>
        <v>0</v>
      </c>
      <c r="I232" s="56" t="n">
        <f aca="false">I231+G232</f>
        <v>120000</v>
      </c>
      <c r="J232" s="56" t="n">
        <f aca="false">(F232+G232+H232)*((1+D232)^(1/12)-1)</f>
        <v>921.026006357624</v>
      </c>
      <c r="K232" s="56" t="n">
        <f aca="false">(F232+G232+H232+J232)*(Inputs!$C$14+IF(B232&lt;=10,Inputs!$C$12,Inputs!$C$13))/12</f>
        <v>58.2113147710529</v>
      </c>
      <c r="L232" s="56" t="n">
        <f aca="false">IF(OR(E232=1,A232&lt;=Inputs!$C$15),0,MAX(Inputs!$C$8*I232-(F232+G232+H232+J232-K232),0))</f>
        <v>4835.58177266523</v>
      </c>
      <c r="M232" s="56" t="n">
        <f aca="false">L232*INDEX(Rates!$B$2:$C$101,C232+1,IF(Inputs!$C$5="Male",1,2))/1000/12*Inputs!$C$16</f>
        <v>85.4044334082224</v>
      </c>
      <c r="N232" s="56" t="n">
        <f aca="false">IF($V$1=1,MAX(F232+G232+H232+J232-K232-M232,0)*Inputs!$C$22/12,0)</f>
        <v>775.193425292844</v>
      </c>
      <c r="O232" s="56" t="n">
        <f aca="false">IF(AND(MOD(A232,12)=0,B232&gt;=Inputs!$C$18),MAX(F232+G232+H232+J232-K232-M232-N232,0)*Inputs!$C$17,0)</f>
        <v>0</v>
      </c>
      <c r="P232" s="56" t="n">
        <f aca="false">F232+G232+H232+J232-K232-M232-N232+O232</f>
        <v>115503.820368634</v>
      </c>
      <c r="Q232" s="56" t="n">
        <f aca="false">IF(OR(E232=1,P232&lt;=0),0,P232)</f>
        <v>115503.820368634</v>
      </c>
      <c r="R232" s="15" t="n">
        <f aca="false">IF(OR(E232=1,AND(P232&lt;=0,I232&gt;0)),1,0)</f>
        <v>0</v>
      </c>
      <c r="S232" s="15" t="n">
        <f aca="false">IF(L232&gt;0,1,0)</f>
        <v>1</v>
      </c>
    </row>
    <row r="233" customFormat="false" ht="15" hidden="false" customHeight="false" outlineLevel="0" collapsed="false">
      <c r="A233" s="15" t="n">
        <v>232</v>
      </c>
      <c r="B233" s="15" t="n">
        <f aca="false">INT((A233-1)/12)+1</f>
        <v>20</v>
      </c>
      <c r="C233" s="15" t="n">
        <f aca="false">MIN(Inputs!$C$4+B233-1,99)</f>
        <v>93</v>
      </c>
      <c r="D233" s="55" t="n">
        <f aca="false">Inputs!$C$32</f>
        <v>0.1</v>
      </c>
      <c r="E233" s="15" t="n">
        <f aca="false">R232</f>
        <v>0</v>
      </c>
      <c r="F233" s="56" t="n">
        <f aca="false">Q232</f>
        <v>115503.820368634</v>
      </c>
      <c r="G233" s="56" t="n">
        <f aca="false">IF(AND(MOD(A233-1,12)=0,B233&lt;=Inputs!$C$7,E233=0),Inputs!$C$6,0)</f>
        <v>0</v>
      </c>
      <c r="H233" s="56" t="n">
        <f aca="false">IF(B233=1,G233*Inputs!$C$9,0)</f>
        <v>0</v>
      </c>
      <c r="I233" s="56" t="n">
        <f aca="false">I232+G233</f>
        <v>120000</v>
      </c>
      <c r="J233" s="56" t="n">
        <f aca="false">(F233+G233+H233)*((1+D233)^(1/12)-1)</f>
        <v>921.04368369436</v>
      </c>
      <c r="K233" s="56" t="n">
        <f aca="false">(F233+G233+H233+J233)*(Inputs!$C$14+IF(B233&lt;=10,Inputs!$C$12,Inputs!$C$13))/12</f>
        <v>58.212432026164</v>
      </c>
      <c r="L233" s="56" t="n">
        <f aca="false">IF(OR(E233=1,A233&lt;=Inputs!$C$15),0,MAX(Inputs!$C$8*I233-(F233+G233+H233+J233-K233),0))</f>
        <v>4833.34837969812</v>
      </c>
      <c r="M233" s="56" t="n">
        <f aca="false">L233*INDEX(Rates!$B$2:$C$101,C233+1,IF(Inputs!$C$5="Male",1,2))/1000/12*Inputs!$C$16</f>
        <v>85.3649879661016</v>
      </c>
      <c r="N233" s="56" t="n">
        <f aca="false">IF($V$1=1,MAX(F233+G233+H233+J233-K233-M233,0)*Inputs!$C$22/12,0)</f>
        <v>775.208577548905</v>
      </c>
      <c r="O233" s="56" t="n">
        <f aca="false">IF(AND(MOD(A233,12)=0,B233&gt;=Inputs!$C$18),MAX(F233+G233+H233+J233-K233-M233-N233,0)*Inputs!$C$17,0)</f>
        <v>0</v>
      </c>
      <c r="P233" s="56" t="n">
        <f aca="false">F233+G233+H233+J233-K233-M233-N233+O233</f>
        <v>115506.078054787</v>
      </c>
      <c r="Q233" s="56" t="n">
        <f aca="false">IF(OR(E233=1,P233&lt;=0),0,P233)</f>
        <v>115506.078054787</v>
      </c>
      <c r="R233" s="15" t="n">
        <f aca="false">IF(OR(E233=1,AND(P233&lt;=0,I233&gt;0)),1,0)</f>
        <v>0</v>
      </c>
      <c r="S233" s="15" t="n">
        <f aca="false">IF(L233&gt;0,1,0)</f>
        <v>1</v>
      </c>
    </row>
    <row r="234" customFormat="false" ht="15" hidden="false" customHeight="false" outlineLevel="0" collapsed="false">
      <c r="A234" s="15" t="n">
        <v>233</v>
      </c>
      <c r="B234" s="15" t="n">
        <f aca="false">INT((A234-1)/12)+1</f>
        <v>20</v>
      </c>
      <c r="C234" s="15" t="n">
        <f aca="false">MIN(Inputs!$C$4+B234-1,99)</f>
        <v>93</v>
      </c>
      <c r="D234" s="55" t="n">
        <f aca="false">Inputs!$C$32</f>
        <v>0.1</v>
      </c>
      <c r="E234" s="15" t="n">
        <f aca="false">R233</f>
        <v>0</v>
      </c>
      <c r="F234" s="56" t="n">
        <f aca="false">Q233</f>
        <v>115506.078054787</v>
      </c>
      <c r="G234" s="56" t="n">
        <f aca="false">IF(AND(MOD(A234-1,12)=0,B234&lt;=Inputs!$C$7,E234=0),Inputs!$C$6,0)</f>
        <v>0</v>
      </c>
      <c r="H234" s="56" t="n">
        <f aca="false">IF(B234=1,G234*Inputs!$C$9,0)</f>
        <v>0</v>
      </c>
      <c r="I234" s="56" t="n">
        <f aca="false">I233+G234</f>
        <v>120000</v>
      </c>
      <c r="J234" s="56" t="n">
        <f aca="false">(F234+G234+H234)*((1+D234)^(1/12)-1)</f>
        <v>921.06168680079</v>
      </c>
      <c r="K234" s="56" t="n">
        <f aca="false">(F234+G234+H234+J234)*(Inputs!$C$14+IF(B234&lt;=10,Inputs!$C$12,Inputs!$C$13))/12</f>
        <v>58.2135698707938</v>
      </c>
      <c r="L234" s="56" t="n">
        <f aca="false">IF(OR(E234=1,A234&lt;=Inputs!$C$15),0,MAX(Inputs!$C$8*I234-(F234+G234+H234+J234-K234),0))</f>
        <v>4831.07382828313</v>
      </c>
      <c r="M234" s="56" t="n">
        <f aca="false">L234*INDEX(Rates!$B$2:$C$101,C234+1,IF(Inputs!$C$5="Male",1,2))/1000/12*Inputs!$C$16</f>
        <v>85.3248155971939</v>
      </c>
      <c r="N234" s="56" t="n">
        <f aca="false">IF($V$1=1,MAX(F234+G234+H234+J234-K234-M234,0)*Inputs!$C$22/12,0)</f>
        <v>775.224009040798</v>
      </c>
      <c r="O234" s="56" t="n">
        <f aca="false">IF(AND(MOD(A234,12)=0,B234&gt;=Inputs!$C$18),MAX(F234+G234+H234+J234-K234-M234-N234,0)*Inputs!$C$17,0)</f>
        <v>0</v>
      </c>
      <c r="P234" s="56" t="n">
        <f aca="false">F234+G234+H234+J234-K234-M234-N234+O234</f>
        <v>115508.377347079</v>
      </c>
      <c r="Q234" s="56" t="n">
        <f aca="false">IF(OR(E234=1,P234&lt;=0),0,P234)</f>
        <v>115508.377347079</v>
      </c>
      <c r="R234" s="15" t="n">
        <f aca="false">IF(OR(E234=1,AND(P234&lt;=0,I234&gt;0)),1,0)</f>
        <v>0</v>
      </c>
      <c r="S234" s="15" t="n">
        <f aca="false">IF(L234&gt;0,1,0)</f>
        <v>1</v>
      </c>
    </row>
    <row r="235" customFormat="false" ht="15" hidden="false" customHeight="false" outlineLevel="0" collapsed="false">
      <c r="A235" s="15" t="n">
        <v>234</v>
      </c>
      <c r="B235" s="15" t="n">
        <f aca="false">INT((A235-1)/12)+1</f>
        <v>20</v>
      </c>
      <c r="C235" s="15" t="n">
        <f aca="false">MIN(Inputs!$C$4+B235-1,99)</f>
        <v>93</v>
      </c>
      <c r="D235" s="55" t="n">
        <f aca="false">Inputs!$C$32</f>
        <v>0.1</v>
      </c>
      <c r="E235" s="15" t="n">
        <f aca="false">R234</f>
        <v>0</v>
      </c>
      <c r="F235" s="56" t="n">
        <f aca="false">Q234</f>
        <v>115508.377347079</v>
      </c>
      <c r="G235" s="56" t="n">
        <f aca="false">IF(AND(MOD(A235-1,12)=0,B235&lt;=Inputs!$C$7,E235=0),Inputs!$C$6,0)</f>
        <v>0</v>
      </c>
      <c r="H235" s="56" t="n">
        <f aca="false">IF(B235=1,G235*Inputs!$C$9,0)</f>
        <v>0</v>
      </c>
      <c r="I235" s="56" t="n">
        <f aca="false">I234+G235</f>
        <v>120000</v>
      </c>
      <c r="J235" s="56" t="n">
        <f aca="false">(F235+G235+H235)*((1+D235)^(1/12)-1)</f>
        <v>921.080021680413</v>
      </c>
      <c r="K235" s="56" t="n">
        <f aca="false">(F235+G235+H235+J235)*(Inputs!$C$14+IF(B235&lt;=10,Inputs!$C$12,Inputs!$C$13))/12</f>
        <v>58.2147286843797</v>
      </c>
      <c r="L235" s="56" t="n">
        <f aca="false">IF(OR(E235=1,A235&lt;=Inputs!$C$15),0,MAX(Inputs!$C$8*I235-(F235+G235+H235+J235-K235),0))</f>
        <v>4828.75735992509</v>
      </c>
      <c r="M235" s="56" t="n">
        <f aca="false">L235*INDEX(Rates!$B$2:$C$101,C235+1,IF(Inputs!$C$5="Male",1,2))/1000/12*Inputs!$C$16</f>
        <v>85.2839029052103</v>
      </c>
      <c r="N235" s="56" t="n">
        <f aca="false">IF($V$1=1,MAX(F235+G235+H235+J235-K235-M235,0)*Inputs!$C$22/12,0)</f>
        <v>775.239724914465</v>
      </c>
      <c r="O235" s="56" t="n">
        <f aca="false">IF(AND(MOD(A235,12)=0,B235&gt;=Inputs!$C$18),MAX(F235+G235+H235+J235-K235-M235-N235,0)*Inputs!$C$17,0)</f>
        <v>0</v>
      </c>
      <c r="P235" s="56" t="n">
        <f aca="false">F235+G235+H235+J235-K235-M235-N235+O235</f>
        <v>115510.719012255</v>
      </c>
      <c r="Q235" s="56" t="n">
        <f aca="false">IF(OR(E235=1,P235&lt;=0),0,P235)</f>
        <v>115510.719012255</v>
      </c>
      <c r="R235" s="15" t="n">
        <f aca="false">IF(OR(E235=1,AND(P235&lt;=0,I235&gt;0)),1,0)</f>
        <v>0</v>
      </c>
      <c r="S235" s="15" t="n">
        <f aca="false">IF(L235&gt;0,1,0)</f>
        <v>1</v>
      </c>
    </row>
    <row r="236" customFormat="false" ht="15" hidden="false" customHeight="false" outlineLevel="0" collapsed="false">
      <c r="A236" s="15" t="n">
        <v>235</v>
      </c>
      <c r="B236" s="15" t="n">
        <f aca="false">INT((A236-1)/12)+1</f>
        <v>20</v>
      </c>
      <c r="C236" s="15" t="n">
        <f aca="false">MIN(Inputs!$C$4+B236-1,99)</f>
        <v>93</v>
      </c>
      <c r="D236" s="55" t="n">
        <f aca="false">Inputs!$C$32</f>
        <v>0.1</v>
      </c>
      <c r="E236" s="15" t="n">
        <f aca="false">R235</f>
        <v>0</v>
      </c>
      <c r="F236" s="56" t="n">
        <f aca="false">Q235</f>
        <v>115510.719012255</v>
      </c>
      <c r="G236" s="56" t="n">
        <f aca="false">IF(AND(MOD(A236-1,12)=0,B236&lt;=Inputs!$C$7,E236=0),Inputs!$C$6,0)</f>
        <v>0</v>
      </c>
      <c r="H236" s="56" t="n">
        <f aca="false">IF(B236=1,G236*Inputs!$C$9,0)</f>
        <v>0</v>
      </c>
      <c r="I236" s="56" t="n">
        <f aca="false">I235+G236</f>
        <v>120000</v>
      </c>
      <c r="J236" s="56" t="n">
        <f aca="false">(F236+G236+H236)*((1+D236)^(1/12)-1)</f>
        <v>921.098694447367</v>
      </c>
      <c r="K236" s="56" t="n">
        <f aca="false">(F236+G236+H236+J236)*(Inputs!$C$14+IF(B236&lt;=10,Inputs!$C$12,Inputs!$C$13))/12</f>
        <v>58.2159088533513</v>
      </c>
      <c r="L236" s="56" t="n">
        <f aca="false">IF(OR(E236=1,A236&lt;=Inputs!$C$15),0,MAX(Inputs!$C$8*I236-(F236+G236+H236+J236-K236),0))</f>
        <v>4826.39820215075</v>
      </c>
      <c r="M236" s="56" t="n">
        <f aca="false">L236*INDEX(Rates!$B$2:$C$101,C236+1,IF(Inputs!$C$5="Male",1,2))/1000/12*Inputs!$C$16</f>
        <v>85.2422362469859</v>
      </c>
      <c r="N236" s="56" t="n">
        <f aca="false">IF($V$1=1,MAX(F236+G236+H236+J236-K236-M236,0)*Inputs!$C$22/12,0)</f>
        <v>775.255730410682</v>
      </c>
      <c r="O236" s="56" t="n">
        <f aca="false">IF(AND(MOD(A236,12)=0,B236&gt;=Inputs!$C$18),MAX(F236+G236+H236+J236-K236-M236-N236,0)*Inputs!$C$17,0)</f>
        <v>0</v>
      </c>
      <c r="P236" s="56" t="n">
        <f aca="false">F236+G236+H236+J236-K236-M236-N236+O236</f>
        <v>115513.103831192</v>
      </c>
      <c r="Q236" s="56" t="n">
        <f aca="false">IF(OR(E236=1,P236&lt;=0),0,P236)</f>
        <v>115513.103831192</v>
      </c>
      <c r="R236" s="15" t="n">
        <f aca="false">IF(OR(E236=1,AND(P236&lt;=0,I236&gt;0)),1,0)</f>
        <v>0</v>
      </c>
      <c r="S236" s="15" t="n">
        <f aca="false">IF(L236&gt;0,1,0)</f>
        <v>1</v>
      </c>
    </row>
    <row r="237" customFormat="false" ht="15" hidden="false" customHeight="false" outlineLevel="0" collapsed="false">
      <c r="A237" s="15" t="n">
        <v>236</v>
      </c>
      <c r="B237" s="15" t="n">
        <f aca="false">INT((A237-1)/12)+1</f>
        <v>20</v>
      </c>
      <c r="C237" s="15" t="n">
        <f aca="false">MIN(Inputs!$C$4+B237-1,99)</f>
        <v>93</v>
      </c>
      <c r="D237" s="55" t="n">
        <f aca="false">Inputs!$C$32</f>
        <v>0.1</v>
      </c>
      <c r="E237" s="15" t="n">
        <f aca="false">R236</f>
        <v>0</v>
      </c>
      <c r="F237" s="56" t="n">
        <f aca="false">Q236</f>
        <v>115513.103831192</v>
      </c>
      <c r="G237" s="56" t="n">
        <f aca="false">IF(AND(MOD(A237-1,12)=0,B237&lt;=Inputs!$C$7,E237=0),Inputs!$C$6,0)</f>
        <v>0</v>
      </c>
      <c r="H237" s="56" t="n">
        <f aca="false">IF(B237=1,G237*Inputs!$C$9,0)</f>
        <v>0</v>
      </c>
      <c r="I237" s="56" t="n">
        <f aca="false">I236+G237</f>
        <v>120000</v>
      </c>
      <c r="J237" s="56" t="n">
        <f aca="false">(F237+G237+H237)*((1+D237)^(1/12)-1)</f>
        <v>921.117711328463</v>
      </c>
      <c r="K237" s="56" t="n">
        <f aca="false">(F237+G237+H237+J237)*(Inputs!$C$14+IF(B237&lt;=10,Inputs!$C$12,Inputs!$C$13))/12</f>
        <v>58.21711077126</v>
      </c>
      <c r="L237" s="56" t="n">
        <f aca="false">IF(OR(E237=1,A237&lt;=Inputs!$C$15),0,MAX(Inputs!$C$8*I237-(F237+G237+H237+J237-K237),0))</f>
        <v>4823.99556825122</v>
      </c>
      <c r="M237" s="56" t="n">
        <f aca="false">L237*INDEX(Rates!$B$2:$C$101,C237+1,IF(Inputs!$C$5="Male",1,2))/1000/12*Inputs!$C$16</f>
        <v>85.1998017279304</v>
      </c>
      <c r="N237" s="56" t="n">
        <f aca="false">IF($V$1=1,MAX(F237+G237+H237+J237-K237-M237,0)*Inputs!$C$22/12,0)</f>
        <v>775.272030866806</v>
      </c>
      <c r="O237" s="56" t="n">
        <f aca="false">IF(AND(MOD(A237,12)=0,B237&gt;=Inputs!$C$18),MAX(F237+G237+H237+J237-K237-M237-N237,0)*Inputs!$C$17,0)</f>
        <v>0</v>
      </c>
      <c r="P237" s="56" t="n">
        <f aca="false">F237+G237+H237+J237-K237-M237-N237+O237</f>
        <v>115515.532599154</v>
      </c>
      <c r="Q237" s="56" t="n">
        <f aca="false">IF(OR(E237=1,P237&lt;=0),0,P237)</f>
        <v>115515.532599154</v>
      </c>
      <c r="R237" s="15" t="n">
        <f aca="false">IF(OR(E237=1,AND(P237&lt;=0,I237&gt;0)),1,0)</f>
        <v>0</v>
      </c>
      <c r="S237" s="15" t="n">
        <f aca="false">IF(L237&gt;0,1,0)</f>
        <v>1</v>
      </c>
    </row>
    <row r="238" customFormat="false" ht="15" hidden="false" customHeight="false" outlineLevel="0" collapsed="false">
      <c r="A238" s="15" t="n">
        <v>237</v>
      </c>
      <c r="B238" s="15" t="n">
        <f aca="false">INT((A238-1)/12)+1</f>
        <v>20</v>
      </c>
      <c r="C238" s="15" t="n">
        <f aca="false">MIN(Inputs!$C$4+B238-1,99)</f>
        <v>93</v>
      </c>
      <c r="D238" s="55" t="n">
        <f aca="false">Inputs!$C$32</f>
        <v>0.1</v>
      </c>
      <c r="E238" s="15" t="n">
        <f aca="false">R237</f>
        <v>0</v>
      </c>
      <c r="F238" s="56" t="n">
        <f aca="false">Q237</f>
        <v>115515.532599154</v>
      </c>
      <c r="G238" s="56" t="n">
        <f aca="false">IF(AND(MOD(A238-1,12)=0,B238&lt;=Inputs!$C$7,E238=0),Inputs!$C$6,0)</f>
        <v>0</v>
      </c>
      <c r="H238" s="56" t="n">
        <f aca="false">IF(B238=1,G238*Inputs!$C$9,0)</f>
        <v>0</v>
      </c>
      <c r="I238" s="56" t="n">
        <f aca="false">I237+G238</f>
        <v>120000</v>
      </c>
      <c r="J238" s="56" t="n">
        <f aca="false">(F238+G238+H238)*((1+D238)^(1/12)-1)</f>
        <v>921.137078665265</v>
      </c>
      <c r="K238" s="56" t="n">
        <f aca="false">(F238+G238+H238+J238)*(Inputs!$C$14+IF(B238&lt;=10,Inputs!$C$12,Inputs!$C$13))/12</f>
        <v>58.2183348389097</v>
      </c>
      <c r="L238" s="56" t="n">
        <f aca="false">IF(OR(E238=1,A238&lt;=Inputs!$C$15),0,MAX(Inputs!$C$8*I238-(F238+G238+H238+J238-K238),0))</f>
        <v>4821.54865701959</v>
      </c>
      <c r="M238" s="56" t="n">
        <f aca="false">L238*INDEX(Rates!$B$2:$C$101,C238+1,IF(Inputs!$C$5="Male",1,2))/1000/12*Inputs!$C$16</f>
        <v>85.1565851973944</v>
      </c>
      <c r="N238" s="56" t="n">
        <f aca="false">IF($V$1=1,MAX(F238+G238+H238+J238-K238-M238,0)*Inputs!$C$22/12,0)</f>
        <v>775.288631718554</v>
      </c>
      <c r="O238" s="56" t="n">
        <f aca="false">IF(AND(MOD(A238,12)=0,B238&gt;=Inputs!$C$18),MAX(F238+G238+H238+J238-K238-M238-N238,0)*Inputs!$C$17,0)</f>
        <v>0</v>
      </c>
      <c r="P238" s="56" t="n">
        <f aca="false">F238+G238+H238+J238-K238-M238-N238+O238</f>
        <v>115518.006126064</v>
      </c>
      <c r="Q238" s="56" t="n">
        <f aca="false">IF(OR(E238=1,P238&lt;=0),0,P238)</f>
        <v>115518.006126064</v>
      </c>
      <c r="R238" s="15" t="n">
        <f aca="false">IF(OR(E238=1,AND(P238&lt;=0,I238&gt;0)),1,0)</f>
        <v>0</v>
      </c>
      <c r="S238" s="15" t="n">
        <f aca="false">IF(L238&gt;0,1,0)</f>
        <v>1</v>
      </c>
    </row>
    <row r="239" customFormat="false" ht="15" hidden="false" customHeight="false" outlineLevel="0" collapsed="false">
      <c r="A239" s="15" t="n">
        <v>238</v>
      </c>
      <c r="B239" s="15" t="n">
        <f aca="false">INT((A239-1)/12)+1</f>
        <v>20</v>
      </c>
      <c r="C239" s="15" t="n">
        <f aca="false">MIN(Inputs!$C$4+B239-1,99)</f>
        <v>93</v>
      </c>
      <c r="D239" s="55" t="n">
        <f aca="false">Inputs!$C$32</f>
        <v>0.1</v>
      </c>
      <c r="E239" s="15" t="n">
        <f aca="false">R238</f>
        <v>0</v>
      </c>
      <c r="F239" s="56" t="n">
        <f aca="false">Q238</f>
        <v>115518.006126064</v>
      </c>
      <c r="G239" s="56" t="n">
        <f aca="false">IF(AND(MOD(A239-1,12)=0,B239&lt;=Inputs!$C$7,E239=0),Inputs!$C$6,0)</f>
        <v>0</v>
      </c>
      <c r="H239" s="56" t="n">
        <f aca="false">IF(B239=1,G239*Inputs!$C$9,0)</f>
        <v>0</v>
      </c>
      <c r="I239" s="56" t="n">
        <f aca="false">I238+G239</f>
        <v>120000</v>
      </c>
      <c r="J239" s="56" t="n">
        <f aca="false">(F239+G239+H239)*((1+D239)^(1/12)-1)</f>
        <v>921.156802916203</v>
      </c>
      <c r="K239" s="56" t="n">
        <f aca="false">(F239+G239+H239+J239)*(Inputs!$C$14+IF(B239&lt;=10,Inputs!$C$12,Inputs!$C$13))/12</f>
        <v>58.2195814644903</v>
      </c>
      <c r="L239" s="56" t="n">
        <f aca="false">IF(OR(E239=1,A239&lt;=Inputs!$C$15),0,MAX(Inputs!$C$8*I239-(F239+G239+H239+J239-K239),0))</f>
        <v>4819.05665248384</v>
      </c>
      <c r="M239" s="56" t="n">
        <f aca="false">L239*INDEX(Rates!$B$2:$C$101,C239+1,IF(Inputs!$C$5="Male",1,2))/1000/12*Inputs!$C$16</f>
        <v>85.112572243952</v>
      </c>
      <c r="N239" s="56" t="n">
        <f aca="false">IF($V$1=1,MAX(F239+G239+H239+J239-K239-M239,0)*Inputs!$C$22/12,0)</f>
        <v>775.305538501815</v>
      </c>
      <c r="O239" s="56" t="n">
        <f aca="false">IF(AND(MOD(A239,12)=0,B239&gt;=Inputs!$C$18),MAX(F239+G239+H239+J239-K239-M239-N239,0)*Inputs!$C$17,0)</f>
        <v>0</v>
      </c>
      <c r="P239" s="56" t="n">
        <f aca="false">F239+G239+H239+J239-K239-M239-N239+O239</f>
        <v>115520.52523677</v>
      </c>
      <c r="Q239" s="56" t="n">
        <f aca="false">IF(OR(E239=1,P239&lt;=0),0,P239)</f>
        <v>115520.52523677</v>
      </c>
      <c r="R239" s="15" t="n">
        <f aca="false">IF(OR(E239=1,AND(P239&lt;=0,I239&gt;0)),1,0)</f>
        <v>0</v>
      </c>
      <c r="S239" s="15" t="n">
        <f aca="false">IF(L239&gt;0,1,0)</f>
        <v>1</v>
      </c>
    </row>
    <row r="240" customFormat="false" ht="15" hidden="false" customHeight="false" outlineLevel="0" collapsed="false">
      <c r="A240" s="15" t="n">
        <v>239</v>
      </c>
      <c r="B240" s="15" t="n">
        <f aca="false">INT((A240-1)/12)+1</f>
        <v>20</v>
      </c>
      <c r="C240" s="15" t="n">
        <f aca="false">MIN(Inputs!$C$4+B240-1,99)</f>
        <v>93</v>
      </c>
      <c r="D240" s="55" t="n">
        <f aca="false">Inputs!$C$32</f>
        <v>0.1</v>
      </c>
      <c r="E240" s="15" t="n">
        <f aca="false">R239</f>
        <v>0</v>
      </c>
      <c r="F240" s="56" t="n">
        <f aca="false">Q239</f>
        <v>115520.52523677</v>
      </c>
      <c r="G240" s="56" t="n">
        <f aca="false">IF(AND(MOD(A240-1,12)=0,B240&lt;=Inputs!$C$7,E240=0),Inputs!$C$6,0)</f>
        <v>0</v>
      </c>
      <c r="H240" s="56" t="n">
        <f aca="false">IF(B240=1,G240*Inputs!$C$9,0)</f>
        <v>0</v>
      </c>
      <c r="I240" s="56" t="n">
        <f aca="false">I239+G240</f>
        <v>120000</v>
      </c>
      <c r="J240" s="56" t="n">
        <f aca="false">(F240+G240+H240)*((1+D240)^(1/12)-1)</f>
        <v>921.176890658729</v>
      </c>
      <c r="K240" s="56" t="n">
        <f aca="false">(F240+G240+H240+J240)*(Inputs!$C$14+IF(B240&lt;=10,Inputs!$C$12,Inputs!$C$13))/12</f>
        <v>58.2208510637146</v>
      </c>
      <c r="L240" s="56" t="n">
        <f aca="false">IF(OR(E240=1,A240&lt;=Inputs!$C$15),0,MAX(Inputs!$C$8*I240-(F240+G240+H240+J240-K240),0))</f>
        <v>4816.51872363458</v>
      </c>
      <c r="M240" s="56" t="n">
        <f aca="false">L240*INDEX(Rates!$B$2:$C$101,C240+1,IF(Inputs!$C$5="Male",1,2))/1000/12*Inputs!$C$16</f>
        <v>85.0677481905928</v>
      </c>
      <c r="N240" s="56" t="n">
        <f aca="false">IF($V$1=1,MAX(F240+G240+H240+J240-K240-M240,0)*Inputs!$C$22/12,0)</f>
        <v>775.322756854499</v>
      </c>
      <c r="O240" s="56" t="n">
        <f aca="false">IF(AND(MOD(A240,12)=0,B240&gt;=Inputs!$C$18),MAX(F240+G240+H240+J240-K240-M240-N240,0)*Inputs!$C$17,0)</f>
        <v>0</v>
      </c>
      <c r="P240" s="56" t="n">
        <f aca="false">F240+G240+H240+J240-K240-M240-N240+O240</f>
        <v>115523.09077132</v>
      </c>
      <c r="Q240" s="56" t="n">
        <f aca="false">IF(OR(E240=1,P240&lt;=0),0,P240)</f>
        <v>115523.09077132</v>
      </c>
      <c r="R240" s="15" t="n">
        <f aca="false">IF(OR(E240=1,AND(P240&lt;=0,I240&gt;0)),1,0)</f>
        <v>0</v>
      </c>
      <c r="S240" s="15" t="n">
        <f aca="false">IF(L240&gt;0,1,0)</f>
        <v>1</v>
      </c>
    </row>
    <row r="241" customFormat="false" ht="15" hidden="false" customHeight="false" outlineLevel="0" collapsed="false">
      <c r="A241" s="15" t="n">
        <v>240</v>
      </c>
      <c r="B241" s="15" t="n">
        <f aca="false">INT((A241-1)/12)+1</f>
        <v>20</v>
      </c>
      <c r="C241" s="15" t="n">
        <f aca="false">MIN(Inputs!$C$4+B241-1,99)</f>
        <v>93</v>
      </c>
      <c r="D241" s="55" t="n">
        <f aca="false">Inputs!$C$32</f>
        <v>0.1</v>
      </c>
      <c r="E241" s="15" t="n">
        <f aca="false">R240</f>
        <v>0</v>
      </c>
      <c r="F241" s="56" t="n">
        <f aca="false">Q240</f>
        <v>115523.09077132</v>
      </c>
      <c r="G241" s="56" t="n">
        <f aca="false">IF(AND(MOD(A241-1,12)=0,B241&lt;=Inputs!$C$7,E241=0),Inputs!$C$6,0)</f>
        <v>0</v>
      </c>
      <c r="H241" s="56" t="n">
        <f aca="false">IF(B241=1,G241*Inputs!$C$9,0)</f>
        <v>0</v>
      </c>
      <c r="I241" s="56" t="n">
        <f aca="false">I240+G241</f>
        <v>120000</v>
      </c>
      <c r="J241" s="56" t="n">
        <f aca="false">(F241+G241+H241)*((1+D241)^(1/12)-1)</f>
        <v>921.197348591505</v>
      </c>
      <c r="K241" s="56" t="n">
        <f aca="false">(F241+G241+H241+J241)*(Inputs!$C$14+IF(B241&lt;=10,Inputs!$C$12,Inputs!$C$13))/12</f>
        <v>58.2221440599559</v>
      </c>
      <c r="L241" s="56" t="n">
        <f aca="false">IF(OR(E241=1,A241&lt;=Inputs!$C$15),0,MAX(Inputs!$C$8*I241-(F241+G241+H241+J241-K241),0))</f>
        <v>4813.93402414811</v>
      </c>
      <c r="M241" s="56" t="n">
        <f aca="false">L241*INDEX(Rates!$B$2:$C$101,C241+1,IF(Inputs!$C$5="Male",1,2))/1000/12*Inputs!$C$16</f>
        <v>85.0220980898292</v>
      </c>
      <c r="N241" s="56" t="n">
        <f aca="false">IF($V$1=1,MAX(F241+G241+H241+J241-K241-M241,0)*Inputs!$C$22/12,0)</f>
        <v>775.340292518414</v>
      </c>
      <c r="O241" s="56" t="n">
        <f aca="false">IF(AND(MOD(A241,12)=0,B241&gt;=Inputs!$C$18),MAX(F241+G241+H241+J241-K241-M241-N241,0)*Inputs!$C$17,0)</f>
        <v>577.628517926218</v>
      </c>
      <c r="P241" s="56" t="n">
        <f aca="false">F241+G241+H241+J241-K241-M241-N241+O241</f>
        <v>116103.33210317</v>
      </c>
      <c r="Q241" s="56" t="n">
        <f aca="false">IF(OR(E241=1,P241&lt;=0),0,P241)</f>
        <v>116103.33210317</v>
      </c>
      <c r="R241" s="15" t="n">
        <f aca="false">IF(OR(E241=1,AND(P241&lt;=0,I241&gt;0)),1,0)</f>
        <v>0</v>
      </c>
      <c r="S241" s="15" t="n">
        <f aca="false">IF(L241&gt;0,1,0)</f>
        <v>1</v>
      </c>
    </row>
    <row r="242" customFormat="false" ht="15" hidden="false" customHeight="false" outlineLevel="0" collapsed="false">
      <c r="A242" s="15" t="n">
        <v>241</v>
      </c>
      <c r="B242" s="15" t="n">
        <f aca="false">INT((A242-1)/12)+1</f>
        <v>21</v>
      </c>
      <c r="C242" s="15" t="n">
        <f aca="false">MIN(Inputs!$C$4+B242-1,99)</f>
        <v>94</v>
      </c>
      <c r="D242" s="55" t="n">
        <f aca="false">Inputs!$C$32</f>
        <v>0.1</v>
      </c>
      <c r="E242" s="15" t="n">
        <f aca="false">R241</f>
        <v>0</v>
      </c>
      <c r="F242" s="56" t="n">
        <f aca="false">Q241</f>
        <v>116103.33210317</v>
      </c>
      <c r="G242" s="56" t="n">
        <f aca="false">IF(AND(MOD(A242-1,12)=0,B242&lt;=Inputs!$C$7,E242=0),Inputs!$C$6,0)</f>
        <v>0</v>
      </c>
      <c r="H242" s="56" t="n">
        <f aca="false">IF(B242=1,G242*Inputs!$C$9,0)</f>
        <v>0</v>
      </c>
      <c r="I242" s="56" t="n">
        <f aca="false">I241+G242</f>
        <v>120000</v>
      </c>
      <c r="J242" s="56" t="n">
        <f aca="false">(F242+G242+H242)*((1+D242)^(1/12)-1)</f>
        <v>925.824274454327</v>
      </c>
      <c r="K242" s="56" t="n">
        <f aca="false">(F242+G242+H242+J242)*(Inputs!$C$14+IF(B242&lt;=10,Inputs!$C$12,Inputs!$C$13))/12</f>
        <v>58.5145781888121</v>
      </c>
      <c r="L242" s="56" t="n">
        <f aca="false">IF(OR(E242=1,A242&lt;=Inputs!$C$15),0,MAX(Inputs!$C$8*I242-(F242+G242+H242+J242-K242),0))</f>
        <v>4229.35820056463</v>
      </c>
      <c r="M242" s="56" t="n">
        <f aca="false">L242*INDEX(Rates!$B$2:$C$101,C242+1,IF(Inputs!$C$5="Male",1,2))/1000/12*Inputs!$C$16</f>
        <v>81.1226147519968</v>
      </c>
      <c r="N242" s="56" t="n">
        <f aca="false">IF($V$1=1,MAX(F242+G242+H242+J242-K242-M242,0)*Inputs!$C$22/12,0)</f>
        <v>779.263461231223</v>
      </c>
      <c r="O242" s="56" t="n">
        <f aca="false">IF(AND(MOD(A242,12)=0,B242&gt;=Inputs!$C$18),MAX(F242+G242+H242+J242-K242-M242-N242,0)*Inputs!$C$17,0)</f>
        <v>0</v>
      </c>
      <c r="P242" s="56" t="n">
        <f aca="false">F242+G242+H242+J242-K242-M242-N242+O242</f>
        <v>116110.255723452</v>
      </c>
      <c r="Q242" s="56" t="n">
        <f aca="false">IF(OR(E242=1,P242&lt;=0),0,P242)</f>
        <v>116110.255723452</v>
      </c>
      <c r="R242" s="15" t="n">
        <f aca="false">IF(OR(E242=1,AND(P242&lt;=0,I242&gt;0)),1,0)</f>
        <v>0</v>
      </c>
      <c r="S242" s="15" t="n">
        <f aca="false">IF(L242&gt;0,1,0)</f>
        <v>1</v>
      </c>
    </row>
    <row r="243" customFormat="false" ht="15" hidden="false" customHeight="false" outlineLevel="0" collapsed="false">
      <c r="A243" s="15" t="n">
        <v>242</v>
      </c>
      <c r="B243" s="15" t="n">
        <f aca="false">INT((A243-1)/12)+1</f>
        <v>21</v>
      </c>
      <c r="C243" s="15" t="n">
        <f aca="false">MIN(Inputs!$C$4+B243-1,99)</f>
        <v>94</v>
      </c>
      <c r="D243" s="55" t="n">
        <f aca="false">Inputs!$C$32</f>
        <v>0.1</v>
      </c>
      <c r="E243" s="15" t="n">
        <f aca="false">R242</f>
        <v>0</v>
      </c>
      <c r="F243" s="56" t="n">
        <f aca="false">Q242</f>
        <v>116110.255723452</v>
      </c>
      <c r="G243" s="56" t="n">
        <f aca="false">IF(AND(MOD(A243-1,12)=0,B243&lt;=Inputs!$C$7,E243=0),Inputs!$C$6,0)</f>
        <v>0</v>
      </c>
      <c r="H243" s="56" t="n">
        <f aca="false">IF(B243=1,G243*Inputs!$C$9,0)</f>
        <v>0</v>
      </c>
      <c r="I243" s="56" t="n">
        <f aca="false">I242+G243</f>
        <v>120000</v>
      </c>
      <c r="J243" s="56" t="n">
        <f aca="false">(F243+G243+H243)*((1+D243)^(1/12)-1)</f>
        <v>925.879484374735</v>
      </c>
      <c r="K243" s="56" t="n">
        <f aca="false">(F243+G243+H243+J243)*(Inputs!$C$14+IF(B243&lt;=10,Inputs!$C$12,Inputs!$C$13))/12</f>
        <v>58.5180676039134</v>
      </c>
      <c r="L243" s="56" t="n">
        <f aca="false">IF(OR(E243=1,A243&lt;=Inputs!$C$15),0,MAX(Inputs!$C$8*I243-(F243+G243+H243+J243-K243),0))</f>
        <v>4222.38285977703</v>
      </c>
      <c r="M243" s="56" t="n">
        <f aca="false">L243*INDEX(Rates!$B$2:$C$101,C243+1,IF(Inputs!$C$5="Male",1,2))/1000/12*Inputs!$C$16</f>
        <v>80.9888219029067</v>
      </c>
      <c r="N243" s="56" t="n">
        <f aca="false">IF($V$1=1,MAX(F243+G243+H243+J243-K243-M243,0)*Inputs!$C$22/12,0)</f>
        <v>779.310855455467</v>
      </c>
      <c r="O243" s="56" t="n">
        <f aca="false">IF(AND(MOD(A243,12)=0,B243&gt;=Inputs!$C$18),MAX(F243+G243+H243+J243-K243-M243-N243,0)*Inputs!$C$17,0)</f>
        <v>0</v>
      </c>
      <c r="P243" s="56" t="n">
        <f aca="false">F243+G243+H243+J243-K243-M243-N243+O243</f>
        <v>116117.317462865</v>
      </c>
      <c r="Q243" s="56" t="n">
        <f aca="false">IF(OR(E243=1,P243&lt;=0),0,P243)</f>
        <v>116117.317462865</v>
      </c>
      <c r="R243" s="15" t="n">
        <f aca="false">IF(OR(E243=1,AND(P243&lt;=0,I243&gt;0)),1,0)</f>
        <v>0</v>
      </c>
      <c r="S243" s="15" t="n">
        <f aca="false">IF(L243&gt;0,1,0)</f>
        <v>1</v>
      </c>
    </row>
    <row r="244" customFormat="false" ht="15" hidden="false" customHeight="false" outlineLevel="0" collapsed="false">
      <c r="A244" s="15" t="n">
        <v>243</v>
      </c>
      <c r="B244" s="15" t="n">
        <f aca="false">INT((A244-1)/12)+1</f>
        <v>21</v>
      </c>
      <c r="C244" s="15" t="n">
        <f aca="false">MIN(Inputs!$C$4+B244-1,99)</f>
        <v>94</v>
      </c>
      <c r="D244" s="55" t="n">
        <f aca="false">Inputs!$C$32</f>
        <v>0.1</v>
      </c>
      <c r="E244" s="15" t="n">
        <f aca="false">R243</f>
        <v>0</v>
      </c>
      <c r="F244" s="56" t="n">
        <f aca="false">Q243</f>
        <v>116117.317462865</v>
      </c>
      <c r="G244" s="56" t="n">
        <f aca="false">IF(AND(MOD(A244-1,12)=0,B244&lt;=Inputs!$C$7,E244=0),Inputs!$C$6,0)</f>
        <v>0</v>
      </c>
      <c r="H244" s="56" t="n">
        <f aca="false">IF(B244=1,G244*Inputs!$C$9,0)</f>
        <v>0</v>
      </c>
      <c r="I244" s="56" t="n">
        <f aca="false">I243+G244</f>
        <v>120000</v>
      </c>
      <c r="J244" s="56" t="n">
        <f aca="false">(F244+G244+H244)*((1+D244)^(1/12)-1)</f>
        <v>925.935795676482</v>
      </c>
      <c r="K244" s="56" t="n">
        <f aca="false">(F244+G244+H244+J244)*(Inputs!$C$14+IF(B244&lt;=10,Inputs!$C$12,Inputs!$C$13))/12</f>
        <v>58.5216266292705</v>
      </c>
      <c r="L244" s="56" t="n">
        <f aca="false">IF(OR(E244=1,A244&lt;=Inputs!$C$15),0,MAX(Inputs!$C$8*I244-(F244+G244+H244+J244-K244),0))</f>
        <v>4215.26836808819</v>
      </c>
      <c r="M244" s="56" t="n">
        <f aca="false">L244*INDEX(Rates!$B$2:$C$101,C244+1,IF(Inputs!$C$5="Male",1,2))/1000/12*Inputs!$C$16</f>
        <v>80.8523600235715</v>
      </c>
      <c r="N244" s="56" t="n">
        <f aca="false">IF($V$1=1,MAX(F244+G244+H244+J244-K244-M244,0)*Inputs!$C$22/12,0)</f>
        <v>779.359195145922</v>
      </c>
      <c r="O244" s="56" t="n">
        <f aca="false">IF(AND(MOD(A244,12)=0,B244&gt;=Inputs!$C$18),MAX(F244+G244+H244+J244-K244-M244-N244,0)*Inputs!$C$17,0)</f>
        <v>0</v>
      </c>
      <c r="P244" s="56" t="n">
        <f aca="false">F244+G244+H244+J244-K244-M244-N244+O244</f>
        <v>116124.520076742</v>
      </c>
      <c r="Q244" s="56" t="n">
        <f aca="false">IF(OR(E244=1,P244&lt;=0),0,P244)</f>
        <v>116124.520076742</v>
      </c>
      <c r="R244" s="15" t="n">
        <f aca="false">IF(OR(E244=1,AND(P244&lt;=0,I244&gt;0)),1,0)</f>
        <v>0</v>
      </c>
      <c r="S244" s="15" t="n">
        <f aca="false">IF(L244&gt;0,1,0)</f>
        <v>1</v>
      </c>
    </row>
    <row r="245" customFormat="false" ht="15" hidden="false" customHeight="false" outlineLevel="0" collapsed="false">
      <c r="A245" s="15" t="n">
        <v>244</v>
      </c>
      <c r="B245" s="15" t="n">
        <f aca="false">INT((A245-1)/12)+1</f>
        <v>21</v>
      </c>
      <c r="C245" s="15" t="n">
        <f aca="false">MIN(Inputs!$C$4+B245-1,99)</f>
        <v>94</v>
      </c>
      <c r="D245" s="55" t="n">
        <f aca="false">Inputs!$C$32</f>
        <v>0.1</v>
      </c>
      <c r="E245" s="15" t="n">
        <f aca="false">R244</f>
        <v>0</v>
      </c>
      <c r="F245" s="56" t="n">
        <f aca="false">Q244</f>
        <v>116124.520076742</v>
      </c>
      <c r="G245" s="56" t="n">
        <f aca="false">IF(AND(MOD(A245-1,12)=0,B245&lt;=Inputs!$C$7,E245=0),Inputs!$C$6,0)</f>
        <v>0</v>
      </c>
      <c r="H245" s="56" t="n">
        <f aca="false">IF(B245=1,G245*Inputs!$C$9,0)</f>
        <v>0</v>
      </c>
      <c r="I245" s="56" t="n">
        <f aca="false">I244+G245</f>
        <v>120000</v>
      </c>
      <c r="J245" s="56" t="n">
        <f aca="false">(F245+G245+H245)*((1+D245)^(1/12)-1)</f>
        <v>925.993230330998</v>
      </c>
      <c r="K245" s="56" t="n">
        <f aca="false">(F245+G245+H245+J245)*(Inputs!$C$14+IF(B245&lt;=10,Inputs!$C$12,Inputs!$C$13))/12</f>
        <v>58.5252566535367</v>
      </c>
      <c r="L245" s="56" t="n">
        <f aca="false">IF(OR(E245=1,A245&lt;=Inputs!$C$15),0,MAX(Inputs!$C$8*I245-(F245+G245+H245+J245-K245),0))</f>
        <v>4208.01194958024</v>
      </c>
      <c r="M245" s="56" t="n">
        <f aca="false">L245*INDEX(Rates!$B$2:$C$101,C245+1,IF(Inputs!$C$5="Male",1,2))/1000/12*Inputs!$C$16</f>
        <v>80.7131758695736</v>
      </c>
      <c r="N245" s="56" t="n">
        <f aca="false">IF($V$1=1,MAX(F245+G245+H245+J245-K245-M245,0)*Inputs!$C$22/12,0)</f>
        <v>779.408499163668</v>
      </c>
      <c r="O245" s="56" t="n">
        <f aca="false">IF(AND(MOD(A245,12)=0,B245&gt;=Inputs!$C$18),MAX(F245+G245+H245+J245-K245-M245-N245,0)*Inputs!$C$17,0)</f>
        <v>0</v>
      </c>
      <c r="P245" s="56" t="n">
        <f aca="false">F245+G245+H245+J245-K245-M245-N245+O245</f>
        <v>116131.866375387</v>
      </c>
      <c r="Q245" s="56" t="n">
        <f aca="false">IF(OR(E245=1,P245&lt;=0),0,P245)</f>
        <v>116131.866375387</v>
      </c>
      <c r="R245" s="15" t="n">
        <f aca="false">IF(OR(E245=1,AND(P245&lt;=0,I245&gt;0)),1,0)</f>
        <v>0</v>
      </c>
      <c r="S245" s="15" t="n">
        <f aca="false">IF(L245&gt;0,1,0)</f>
        <v>1</v>
      </c>
    </row>
    <row r="246" customFormat="false" ht="15" hidden="false" customHeight="false" outlineLevel="0" collapsed="false">
      <c r="A246" s="15" t="n">
        <v>245</v>
      </c>
      <c r="B246" s="15" t="n">
        <f aca="false">INT((A246-1)/12)+1</f>
        <v>21</v>
      </c>
      <c r="C246" s="15" t="n">
        <f aca="false">MIN(Inputs!$C$4+B246-1,99)</f>
        <v>94</v>
      </c>
      <c r="D246" s="55" t="n">
        <f aca="false">Inputs!$C$32</f>
        <v>0.1</v>
      </c>
      <c r="E246" s="15" t="n">
        <f aca="false">R245</f>
        <v>0</v>
      </c>
      <c r="F246" s="56" t="n">
        <f aca="false">Q245</f>
        <v>116131.866375387</v>
      </c>
      <c r="G246" s="56" t="n">
        <f aca="false">IF(AND(MOD(A246-1,12)=0,B246&lt;=Inputs!$C$7,E246=0),Inputs!$C$6,0)</f>
        <v>0</v>
      </c>
      <c r="H246" s="56" t="n">
        <f aca="false">IF(B246=1,G246*Inputs!$C$9,0)</f>
        <v>0</v>
      </c>
      <c r="I246" s="56" t="n">
        <f aca="false">I245+G246</f>
        <v>120000</v>
      </c>
      <c r="J246" s="56" t="n">
        <f aca="false">(F246+G246+H246)*((1+D246)^(1/12)-1)</f>
        <v>926.051810748019</v>
      </c>
      <c r="K246" s="56" t="n">
        <f aca="false">(F246+G246+H246+J246)*(Inputs!$C$14+IF(B246&lt;=10,Inputs!$C$12,Inputs!$C$13))/12</f>
        <v>58.5289590930673</v>
      </c>
      <c r="L246" s="56" t="n">
        <f aca="false">IF(OR(E246=1,A246&lt;=Inputs!$C$15),0,MAX(Inputs!$C$8*I246-(F246+G246+H246+J246-K246),0))</f>
        <v>4200.61077295852</v>
      </c>
      <c r="M246" s="56" t="n">
        <f aca="false">L246*INDEX(Rates!$B$2:$C$101,C246+1,IF(Inputs!$C$5="Male",1,2))/1000/12*Inputs!$C$16</f>
        <v>80.5712151343219</v>
      </c>
      <c r="N246" s="56" t="n">
        <f aca="false">IF($V$1=1,MAX(F246+G246+H246+J246-K246-M246,0)*Inputs!$C$22/12,0)</f>
        <v>779.458786746048</v>
      </c>
      <c r="O246" s="56" t="n">
        <f aca="false">IF(AND(MOD(A246,12)=0,B246&gt;=Inputs!$C$18),MAX(F246+G246+H246+J246-K246-M246-N246,0)*Inputs!$C$17,0)</f>
        <v>0</v>
      </c>
      <c r="P246" s="56" t="n">
        <f aca="false">F246+G246+H246+J246-K246-M246-N246+O246</f>
        <v>116139.359225161</v>
      </c>
      <c r="Q246" s="56" t="n">
        <f aca="false">IF(OR(E246=1,P246&lt;=0),0,P246)</f>
        <v>116139.359225161</v>
      </c>
      <c r="R246" s="15" t="n">
        <f aca="false">IF(OR(E246=1,AND(P246&lt;=0,I246&gt;0)),1,0)</f>
        <v>0</v>
      </c>
      <c r="S246" s="15" t="n">
        <f aca="false">IF(L246&gt;0,1,0)</f>
        <v>1</v>
      </c>
    </row>
    <row r="247" customFormat="false" ht="15" hidden="false" customHeight="false" outlineLevel="0" collapsed="false">
      <c r="A247" s="15" t="n">
        <v>246</v>
      </c>
      <c r="B247" s="15" t="n">
        <f aca="false">INT((A247-1)/12)+1</f>
        <v>21</v>
      </c>
      <c r="C247" s="15" t="n">
        <f aca="false">MIN(Inputs!$C$4+B247-1,99)</f>
        <v>94</v>
      </c>
      <c r="D247" s="55" t="n">
        <f aca="false">Inputs!$C$32</f>
        <v>0.1</v>
      </c>
      <c r="E247" s="15" t="n">
        <f aca="false">R246</f>
        <v>0</v>
      </c>
      <c r="F247" s="56" t="n">
        <f aca="false">Q246</f>
        <v>116139.359225161</v>
      </c>
      <c r="G247" s="56" t="n">
        <f aca="false">IF(AND(MOD(A247-1,12)=0,B247&lt;=Inputs!$C$7,E247=0),Inputs!$C$6,0)</f>
        <v>0</v>
      </c>
      <c r="H247" s="56" t="n">
        <f aca="false">IF(B247=1,G247*Inputs!$C$9,0)</f>
        <v>0</v>
      </c>
      <c r="I247" s="56" t="n">
        <f aca="false">I246+G247</f>
        <v>120000</v>
      </c>
      <c r="J247" s="56" t="n">
        <f aca="false">(F247+G247+H247)*((1+D247)^(1/12)-1)</f>
        <v>926.111559784335</v>
      </c>
      <c r="K247" s="56" t="n">
        <f aca="false">(F247+G247+H247+J247)*(Inputs!$C$14+IF(B247&lt;=10,Inputs!$C$12,Inputs!$C$13))/12</f>
        <v>58.5327353924727</v>
      </c>
      <c r="L247" s="56" t="n">
        <f aca="false">IF(OR(E247=1,A247&lt;=Inputs!$C$15),0,MAX(Inputs!$C$8*I247-(F247+G247+H247+J247-K247),0))</f>
        <v>4193.06195044702</v>
      </c>
      <c r="M247" s="56" t="n">
        <f aca="false">L247*INDEX(Rates!$B$2:$C$101,C247+1,IF(Inputs!$C$5="Male",1,2))/1000/12*Inputs!$C$16</f>
        <v>80.4264224278659</v>
      </c>
      <c r="N247" s="56" t="n">
        <f aca="false">IF($V$1=1,MAX(F247+G247+H247+J247-K247-M247,0)*Inputs!$C$22/12,0)</f>
        <v>779.510077514167</v>
      </c>
      <c r="O247" s="56" t="n">
        <f aca="false">IF(AND(MOD(A247,12)=0,B247&gt;=Inputs!$C$18),MAX(F247+G247+H247+J247-K247-M247-N247,0)*Inputs!$C$17,0)</f>
        <v>0</v>
      </c>
      <c r="P247" s="56" t="n">
        <f aca="false">F247+G247+H247+J247-K247-M247-N247+O247</f>
        <v>116147.001549611</v>
      </c>
      <c r="Q247" s="56" t="n">
        <f aca="false">IF(OR(E247=1,P247&lt;=0),0,P247)</f>
        <v>116147.001549611</v>
      </c>
      <c r="R247" s="15" t="n">
        <f aca="false">IF(OR(E247=1,AND(P247&lt;=0,I247&gt;0)),1,0)</f>
        <v>0</v>
      </c>
      <c r="S247" s="15" t="n">
        <f aca="false">IF(L247&gt;0,1,0)</f>
        <v>1</v>
      </c>
    </row>
    <row r="248" customFormat="false" ht="15" hidden="false" customHeight="false" outlineLevel="0" collapsed="false">
      <c r="A248" s="15" t="n">
        <v>247</v>
      </c>
      <c r="B248" s="15" t="n">
        <f aca="false">INT((A248-1)/12)+1</f>
        <v>21</v>
      </c>
      <c r="C248" s="15" t="n">
        <f aca="false">MIN(Inputs!$C$4+B248-1,99)</f>
        <v>94</v>
      </c>
      <c r="D248" s="55" t="n">
        <f aca="false">Inputs!$C$32</f>
        <v>0.1</v>
      </c>
      <c r="E248" s="15" t="n">
        <f aca="false">R247</f>
        <v>0</v>
      </c>
      <c r="F248" s="56" t="n">
        <f aca="false">Q247</f>
        <v>116147.001549611</v>
      </c>
      <c r="G248" s="56" t="n">
        <f aca="false">IF(AND(MOD(A248-1,12)=0,B248&lt;=Inputs!$C$7,E248=0),Inputs!$C$6,0)</f>
        <v>0</v>
      </c>
      <c r="H248" s="56" t="n">
        <f aca="false">IF(B248=1,G248*Inputs!$C$9,0)</f>
        <v>0</v>
      </c>
      <c r="I248" s="56" t="n">
        <f aca="false">I247+G248</f>
        <v>120000</v>
      </c>
      <c r="J248" s="56" t="n">
        <f aca="false">(F248+G248+H248)*((1+D248)^(1/12)-1)</f>
        <v>926.172500752701</v>
      </c>
      <c r="K248" s="56" t="n">
        <f aca="false">(F248+G248+H248+J248)*(Inputs!$C$14+IF(B248&lt;=10,Inputs!$C$12,Inputs!$C$13))/12</f>
        <v>58.5365870251818</v>
      </c>
      <c r="L248" s="56" t="n">
        <f aca="false">IF(OR(E248=1,A248&lt;=Inputs!$C$15),0,MAX(Inputs!$C$8*I248-(F248+G248+H248+J248-K248),0))</f>
        <v>4185.36253666153</v>
      </c>
      <c r="M248" s="56" t="n">
        <f aca="false">L248*INDEX(Rates!$B$2:$C$101,C248+1,IF(Inputs!$C$5="Male",1,2))/1000/12*Inputs!$C$16</f>
        <v>80.278741255282</v>
      </c>
      <c r="N248" s="56" t="n">
        <f aca="false">IF($V$1=1,MAX(F248+G248+H248+J248-K248-M248,0)*Inputs!$C$22/12,0)</f>
        <v>779.562391480555</v>
      </c>
      <c r="O248" s="56" t="n">
        <f aca="false">IF(AND(MOD(A248,12)=0,B248&gt;=Inputs!$C$18),MAX(F248+G248+H248+J248-K248-M248-N248,0)*Inputs!$C$17,0)</f>
        <v>0</v>
      </c>
      <c r="P248" s="56" t="n">
        <f aca="false">F248+G248+H248+J248-K248-M248-N248+O248</f>
        <v>116154.796330603</v>
      </c>
      <c r="Q248" s="56" t="n">
        <f aca="false">IF(OR(E248=1,P248&lt;=0),0,P248)</f>
        <v>116154.796330603</v>
      </c>
      <c r="R248" s="15" t="n">
        <f aca="false">IF(OR(E248=1,AND(P248&lt;=0,I248&gt;0)),1,0)</f>
        <v>0</v>
      </c>
      <c r="S248" s="15" t="n">
        <f aca="false">IF(L248&gt;0,1,0)</f>
        <v>1</v>
      </c>
    </row>
    <row r="249" customFormat="false" ht="15" hidden="false" customHeight="false" outlineLevel="0" collapsed="false">
      <c r="A249" s="15" t="n">
        <v>248</v>
      </c>
      <c r="B249" s="15" t="n">
        <f aca="false">INT((A249-1)/12)+1</f>
        <v>21</v>
      </c>
      <c r="C249" s="15" t="n">
        <f aca="false">MIN(Inputs!$C$4+B249-1,99)</f>
        <v>94</v>
      </c>
      <c r="D249" s="55" t="n">
        <f aca="false">Inputs!$C$32</f>
        <v>0.1</v>
      </c>
      <c r="E249" s="15" t="n">
        <f aca="false">R248</f>
        <v>0</v>
      </c>
      <c r="F249" s="56" t="n">
        <f aca="false">Q248</f>
        <v>116154.796330603</v>
      </c>
      <c r="G249" s="56" t="n">
        <f aca="false">IF(AND(MOD(A249-1,12)=0,B249&lt;=Inputs!$C$7,E249=0),Inputs!$C$6,0)</f>
        <v>0</v>
      </c>
      <c r="H249" s="56" t="n">
        <f aca="false">IF(B249=1,G249*Inputs!$C$9,0)</f>
        <v>0</v>
      </c>
      <c r="I249" s="56" t="n">
        <f aca="false">I248+G249</f>
        <v>120000</v>
      </c>
      <c r="J249" s="56" t="n">
        <f aca="false">(F249+G249+H249)*((1+D249)^(1/12)-1)</f>
        <v>926.234657430941</v>
      </c>
      <c r="K249" s="56" t="n">
        <f aca="false">(F249+G249+H249+J249)*(Inputs!$C$14+IF(B249&lt;=10,Inputs!$C$12,Inputs!$C$13))/12</f>
        <v>58.5405154940168</v>
      </c>
      <c r="L249" s="56" t="n">
        <f aca="false">IF(OR(E249=1,A249&lt;=Inputs!$C$15),0,MAX(Inputs!$C$8*I249-(F249+G249+H249+J249-K249),0))</f>
        <v>4177.50952746045</v>
      </c>
      <c r="M249" s="56" t="n">
        <f aca="false">L249*INDEX(Rates!$B$2:$C$101,C249+1,IF(Inputs!$C$5="Male",1,2))/1000/12*Inputs!$C$16</f>
        <v>80.1281139946311</v>
      </c>
      <c r="N249" s="56" t="n">
        <f aca="false">IF($V$1=1,MAX(F249+G249+H249+J249-K249-M249,0)*Inputs!$C$22/12,0)</f>
        <v>779.615749056966</v>
      </c>
      <c r="O249" s="56" t="n">
        <f aca="false">IF(AND(MOD(A249,12)=0,B249&gt;=Inputs!$C$18),MAX(F249+G249+H249+J249-K249-M249-N249,0)*Inputs!$C$17,0)</f>
        <v>0</v>
      </c>
      <c r="P249" s="56" t="n">
        <f aca="false">F249+G249+H249+J249-K249-M249-N249+O249</f>
        <v>116162.746609488</v>
      </c>
      <c r="Q249" s="56" t="n">
        <f aca="false">IF(OR(E249=1,P249&lt;=0),0,P249)</f>
        <v>116162.746609488</v>
      </c>
      <c r="R249" s="15" t="n">
        <f aca="false">IF(OR(E249=1,AND(P249&lt;=0,I249&gt;0)),1,0)</f>
        <v>0</v>
      </c>
      <c r="S249" s="15" t="n">
        <f aca="false">IF(L249&gt;0,1,0)</f>
        <v>1</v>
      </c>
    </row>
    <row r="250" customFormat="false" ht="15" hidden="false" customHeight="false" outlineLevel="0" collapsed="false">
      <c r="A250" s="15" t="n">
        <v>249</v>
      </c>
      <c r="B250" s="15" t="n">
        <f aca="false">INT((A250-1)/12)+1</f>
        <v>21</v>
      </c>
      <c r="C250" s="15" t="n">
        <f aca="false">MIN(Inputs!$C$4+B250-1,99)</f>
        <v>94</v>
      </c>
      <c r="D250" s="55" t="n">
        <f aca="false">Inputs!$C$32</f>
        <v>0.1</v>
      </c>
      <c r="E250" s="15" t="n">
        <f aca="false">R249</f>
        <v>0</v>
      </c>
      <c r="F250" s="56" t="n">
        <f aca="false">Q249</f>
        <v>116162.746609488</v>
      </c>
      <c r="G250" s="56" t="n">
        <f aca="false">IF(AND(MOD(A250-1,12)=0,B250&lt;=Inputs!$C$7,E250=0),Inputs!$C$6,0)</f>
        <v>0</v>
      </c>
      <c r="H250" s="56" t="n">
        <f aca="false">IF(B250=1,G250*Inputs!$C$9,0)</f>
        <v>0</v>
      </c>
      <c r="I250" s="56" t="n">
        <f aca="false">I249+G250</f>
        <v>120000</v>
      </c>
      <c r="J250" s="56" t="n">
        <f aca="false">(F250+G250+H250)*((1+D250)^(1/12)-1)</f>
        <v>926.298054071222</v>
      </c>
      <c r="K250" s="56" t="n">
        <f aca="false">(F250+G250+H250+J250)*(Inputs!$C$14+IF(B250&lt;=10,Inputs!$C$12,Inputs!$C$13))/12</f>
        <v>58.5445223317796</v>
      </c>
      <c r="L250" s="56" t="n">
        <f aca="false">IF(OR(E250=1,A250&lt;=Inputs!$C$15),0,MAX(Inputs!$C$8*I250-(F250+G250+H250+J250-K250),0))</f>
        <v>4169.49985877262</v>
      </c>
      <c r="M250" s="56" t="n">
        <f aca="false">L250*INDEX(Rates!$B$2:$C$101,C250+1,IF(Inputs!$C$5="Male",1,2))/1000/12*Inputs!$C$16</f>
        <v>79.9744818744744</v>
      </c>
      <c r="N250" s="56" t="n">
        <f aca="false">IF($V$1=1,MAX(F250+G250+H250+J250-K250-M250,0)*Inputs!$C$22/12,0)</f>
        <v>779.670171062353</v>
      </c>
      <c r="O250" s="56" t="n">
        <f aca="false">IF(AND(MOD(A250,12)=0,B250&gt;=Inputs!$C$18),MAX(F250+G250+H250+J250-K250-M250-N250,0)*Inputs!$C$17,0)</f>
        <v>0</v>
      </c>
      <c r="P250" s="56" t="n">
        <f aca="false">F250+G250+H250+J250-K250-M250-N250+O250</f>
        <v>116170.855488291</v>
      </c>
      <c r="Q250" s="56" t="n">
        <f aca="false">IF(OR(E250=1,P250&lt;=0),0,P250)</f>
        <v>116170.855488291</v>
      </c>
      <c r="R250" s="15" t="n">
        <f aca="false">IF(OR(E250=1,AND(P250&lt;=0,I250&gt;0)),1,0)</f>
        <v>0</v>
      </c>
      <c r="S250" s="15" t="n">
        <f aca="false">IF(L250&gt;0,1,0)</f>
        <v>1</v>
      </c>
    </row>
    <row r="251" customFormat="false" ht="15" hidden="false" customHeight="false" outlineLevel="0" collapsed="false">
      <c r="A251" s="15" t="n">
        <v>250</v>
      </c>
      <c r="B251" s="15" t="n">
        <f aca="false">INT((A251-1)/12)+1</f>
        <v>21</v>
      </c>
      <c r="C251" s="15" t="n">
        <f aca="false">MIN(Inputs!$C$4+B251-1,99)</f>
        <v>94</v>
      </c>
      <c r="D251" s="55" t="n">
        <f aca="false">Inputs!$C$32</f>
        <v>0.1</v>
      </c>
      <c r="E251" s="15" t="n">
        <f aca="false">R250</f>
        <v>0</v>
      </c>
      <c r="F251" s="56" t="n">
        <f aca="false">Q250</f>
        <v>116170.855488291</v>
      </c>
      <c r="G251" s="56" t="n">
        <f aca="false">IF(AND(MOD(A251-1,12)=0,B251&lt;=Inputs!$C$7,E251=0),Inputs!$C$6,0)</f>
        <v>0</v>
      </c>
      <c r="H251" s="56" t="n">
        <f aca="false">IF(B251=1,G251*Inputs!$C$9,0)</f>
        <v>0</v>
      </c>
      <c r="I251" s="56" t="n">
        <f aca="false">I250+G251</f>
        <v>120000</v>
      </c>
      <c r="J251" s="56" t="n">
        <f aca="false">(F251+G251+H251)*((1+D251)^(1/12)-1)</f>
        <v>926.362715409515</v>
      </c>
      <c r="K251" s="56" t="n">
        <f aca="false">(F251+G251+H251+J251)*(Inputs!$C$14+IF(B251&lt;=10,Inputs!$C$12,Inputs!$C$13))/12</f>
        <v>58.54860910185</v>
      </c>
      <c r="L251" s="56" t="n">
        <f aca="false">IF(OR(E251=1,A251&lt;=Inputs!$C$15),0,MAX(Inputs!$C$8*I251-(F251+G251+H251+J251-K251),0))</f>
        <v>4161.33040540178</v>
      </c>
      <c r="M251" s="56" t="n">
        <f aca="false">L251*INDEX(Rates!$B$2:$C$101,C251+1,IF(Inputs!$C$5="Male",1,2))/1000/12*Inputs!$C$16</f>
        <v>79.817784950944</v>
      </c>
      <c r="N251" s="56" t="n">
        <f aca="false">IF($V$1=1,MAX(F251+G251+H251+J251-K251-M251,0)*Inputs!$C$22/12,0)</f>
        <v>779.725678730982</v>
      </c>
      <c r="O251" s="56" t="n">
        <f aca="false">IF(AND(MOD(A251,12)=0,B251&gt;=Inputs!$C$18),MAX(F251+G251+H251+J251-K251-M251-N251,0)*Inputs!$C$17,0)</f>
        <v>0</v>
      </c>
      <c r="P251" s="56" t="n">
        <f aca="false">F251+G251+H251+J251-K251-M251-N251+O251</f>
        <v>116179.126130916</v>
      </c>
      <c r="Q251" s="56" t="n">
        <f aca="false">IF(OR(E251=1,P251&lt;=0),0,P251)</f>
        <v>116179.126130916</v>
      </c>
      <c r="R251" s="15" t="n">
        <f aca="false">IF(OR(E251=1,AND(P251&lt;=0,I251&gt;0)),1,0)</f>
        <v>0</v>
      </c>
      <c r="S251" s="15" t="n">
        <f aca="false">IF(L251&gt;0,1,0)</f>
        <v>1</v>
      </c>
    </row>
    <row r="252" customFormat="false" ht="15" hidden="false" customHeight="false" outlineLevel="0" collapsed="false">
      <c r="A252" s="15" t="n">
        <v>251</v>
      </c>
      <c r="B252" s="15" t="n">
        <f aca="false">INT((A252-1)/12)+1</f>
        <v>21</v>
      </c>
      <c r="C252" s="15" t="n">
        <f aca="false">MIN(Inputs!$C$4+B252-1,99)</f>
        <v>94</v>
      </c>
      <c r="D252" s="55" t="n">
        <f aca="false">Inputs!$C$32</f>
        <v>0.1</v>
      </c>
      <c r="E252" s="15" t="n">
        <f aca="false">R251</f>
        <v>0</v>
      </c>
      <c r="F252" s="56" t="n">
        <f aca="false">Q251</f>
        <v>116179.126130916</v>
      </c>
      <c r="G252" s="56" t="n">
        <f aca="false">IF(AND(MOD(A252-1,12)=0,B252&lt;=Inputs!$C$7,E252=0),Inputs!$C$6,0)</f>
        <v>0</v>
      </c>
      <c r="H252" s="56" t="n">
        <f aca="false">IF(B252=1,G252*Inputs!$C$9,0)</f>
        <v>0</v>
      </c>
      <c r="I252" s="56" t="n">
        <f aca="false">I251+G252</f>
        <v>120000</v>
      </c>
      <c r="J252" s="56" t="n">
        <f aca="false">(F252+G252+H252)*((1+D252)^(1/12)-1)</f>
        <v>926.428666675249</v>
      </c>
      <c r="K252" s="56" t="n">
        <f aca="false">(F252+G252+H252+J252)*(Inputs!$C$14+IF(B252&lt;=10,Inputs!$C$12,Inputs!$C$13))/12</f>
        <v>58.5527773987958</v>
      </c>
      <c r="L252" s="56" t="n">
        <f aca="false">IF(OR(E252=1,A252&lt;=Inputs!$C$15),0,MAX(Inputs!$C$8*I252-(F252+G252+H252+J252-K252),0))</f>
        <v>4152.99797980726</v>
      </c>
      <c r="M252" s="56" t="n">
        <f aca="false">L252*INDEX(Rates!$B$2:$C$101,C252+1,IF(Inputs!$C$5="Male",1,2))/1000/12*Inputs!$C$16</f>
        <v>79.6579620843531</v>
      </c>
      <c r="N252" s="56" t="n">
        <f aca="false">IF($V$1=1,MAX(F252+G252+H252+J252-K252-M252,0)*Inputs!$C$22/12,0)</f>
        <v>779.782293720723</v>
      </c>
      <c r="O252" s="56" t="n">
        <f aca="false">IF(AND(MOD(A252,12)=0,B252&gt;=Inputs!$C$18),MAX(F252+G252+H252+J252-K252-M252-N252,0)*Inputs!$C$17,0)</f>
        <v>0</v>
      </c>
      <c r="P252" s="56" t="n">
        <f aca="false">F252+G252+H252+J252-K252-M252-N252+O252</f>
        <v>116187.561764388</v>
      </c>
      <c r="Q252" s="56" t="n">
        <f aca="false">IF(OR(E252=1,P252&lt;=0),0,P252)</f>
        <v>116187.561764388</v>
      </c>
      <c r="R252" s="15" t="n">
        <f aca="false">IF(OR(E252=1,AND(P252&lt;=0,I252&gt;0)),1,0)</f>
        <v>0</v>
      </c>
      <c r="S252" s="15" t="n">
        <f aca="false">IF(L252&gt;0,1,0)</f>
        <v>1</v>
      </c>
    </row>
    <row r="253" customFormat="false" ht="15" hidden="false" customHeight="false" outlineLevel="0" collapsed="false">
      <c r="A253" s="15" t="n">
        <v>252</v>
      </c>
      <c r="B253" s="15" t="n">
        <f aca="false">INT((A253-1)/12)+1</f>
        <v>21</v>
      </c>
      <c r="C253" s="15" t="n">
        <f aca="false">MIN(Inputs!$C$4+B253-1,99)</f>
        <v>94</v>
      </c>
      <c r="D253" s="55" t="n">
        <f aca="false">Inputs!$C$32</f>
        <v>0.1</v>
      </c>
      <c r="E253" s="15" t="n">
        <f aca="false">R252</f>
        <v>0</v>
      </c>
      <c r="F253" s="56" t="n">
        <f aca="false">Q252</f>
        <v>116187.561764388</v>
      </c>
      <c r="G253" s="56" t="n">
        <f aca="false">IF(AND(MOD(A253-1,12)=0,B253&lt;=Inputs!$C$7,E253=0),Inputs!$C$6,0)</f>
        <v>0</v>
      </c>
      <c r="H253" s="56" t="n">
        <f aca="false">IF(B253=1,G253*Inputs!$C$9,0)</f>
        <v>0</v>
      </c>
      <c r="I253" s="56" t="n">
        <f aca="false">I252+G253</f>
        <v>120000</v>
      </c>
      <c r="J253" s="56" t="n">
        <f aca="false">(F253+G253+H253)*((1+D253)^(1/12)-1)</f>
        <v>926.495933601157</v>
      </c>
      <c r="K253" s="56" t="n">
        <f aca="false">(F253+G253+H253+J253)*(Inputs!$C$14+IF(B253&lt;=10,Inputs!$C$12,Inputs!$C$13))/12</f>
        <v>58.5570288489944</v>
      </c>
      <c r="L253" s="56" t="n">
        <f aca="false">IF(OR(E253=1,A253&lt;=Inputs!$C$15),0,MAX(Inputs!$C$8*I253-(F253+G253+H253+J253-K253),0))</f>
        <v>4144.49933086018</v>
      </c>
      <c r="M253" s="56" t="n">
        <f aca="false">L253*INDEX(Rates!$B$2:$C$101,C253+1,IF(Inputs!$C$5="Male",1,2))/1000/12*Inputs!$C$16</f>
        <v>79.4949509153407</v>
      </c>
      <c r="N253" s="56" t="n">
        <f aca="false">IF($V$1=1,MAX(F253+G253+H253+J253-K253-M253,0)*Inputs!$C$22/12,0)</f>
        <v>779.840038121497</v>
      </c>
      <c r="O253" s="56" t="n">
        <f aca="false">IF(AND(MOD(A253,12)=0,B253&gt;=Inputs!$C$18),MAX(F253+G253+H253+J253-K253-M253-N253,0)*Inputs!$C$17,0)</f>
        <v>580.980828400515</v>
      </c>
      <c r="P253" s="56" t="n">
        <f aca="false">F253+G253+H253+J253-K253-M253-N253+O253</f>
        <v>116777.146508503</v>
      </c>
      <c r="Q253" s="56" t="n">
        <f aca="false">IF(OR(E253=1,P253&lt;=0),0,P253)</f>
        <v>116777.146508503</v>
      </c>
      <c r="R253" s="15" t="n">
        <f aca="false">IF(OR(E253=1,AND(P253&lt;=0,I253&gt;0)),1,0)</f>
        <v>0</v>
      </c>
      <c r="S253" s="15" t="n">
        <f aca="false">IF(L253&gt;0,1,0)</f>
        <v>1</v>
      </c>
    </row>
    <row r="254" customFormat="false" ht="15" hidden="false" customHeight="false" outlineLevel="0" collapsed="false">
      <c r="A254" s="15" t="n">
        <v>253</v>
      </c>
      <c r="B254" s="15" t="n">
        <f aca="false">INT((A254-1)/12)+1</f>
        <v>22</v>
      </c>
      <c r="C254" s="15" t="n">
        <f aca="false">MIN(Inputs!$C$4+B254-1,99)</f>
        <v>95</v>
      </c>
      <c r="D254" s="55" t="n">
        <f aca="false">Inputs!$C$32</f>
        <v>0.1</v>
      </c>
      <c r="E254" s="15" t="n">
        <f aca="false">R253</f>
        <v>0</v>
      </c>
      <c r="F254" s="56" t="n">
        <f aca="false">Q253</f>
        <v>116777.146508503</v>
      </c>
      <c r="G254" s="56" t="n">
        <f aca="false">IF(AND(MOD(A254-1,12)=0,B254&lt;=Inputs!$C$7,E254=0),Inputs!$C$6,0)</f>
        <v>0</v>
      </c>
      <c r="H254" s="56" t="n">
        <f aca="false">IF(B254=1,G254*Inputs!$C$9,0)</f>
        <v>0</v>
      </c>
      <c r="I254" s="56" t="n">
        <f aca="false">I253+G254</f>
        <v>120000</v>
      </c>
      <c r="J254" s="56" t="n">
        <f aca="false">(F254+G254+H254)*((1+D254)^(1/12)-1)</f>
        <v>931.197365145476</v>
      </c>
      <c r="K254" s="56" t="n">
        <f aca="false">(F254+G254+H254+J254)*(Inputs!$C$14+IF(B254&lt;=10,Inputs!$C$12,Inputs!$C$13))/12</f>
        <v>58.8541719368245</v>
      </c>
      <c r="L254" s="56" t="n">
        <f aca="false">IF(OR(E254=1,A254&lt;=Inputs!$C$15),0,MAX(Inputs!$C$8*I254-(F254+G254+H254+J254-K254),0))</f>
        <v>3550.51029828786</v>
      </c>
      <c r="M254" s="56" t="n">
        <f aca="false">L254*INDEX(Rates!$B$2:$C$101,C254+1,IF(Inputs!$C$5="Male",1,2))/1000/12*Inputs!$C$16</f>
        <v>73.5014806917225</v>
      </c>
      <c r="N254" s="56" t="n">
        <f aca="false">IF($V$1=1,MAX(F254+G254+H254+J254-K254-M254,0)*Inputs!$C$22/12,0)</f>
        <v>783.83992147347</v>
      </c>
      <c r="O254" s="56" t="n">
        <f aca="false">IF(AND(MOD(A254,12)=0,B254&gt;=Inputs!$C$18),MAX(F254+G254+H254+J254-K254-M254-N254,0)*Inputs!$C$17,0)</f>
        <v>0</v>
      </c>
      <c r="P254" s="56" t="n">
        <f aca="false">F254+G254+H254+J254-K254-M254-N254+O254</f>
        <v>116792.148299547</v>
      </c>
      <c r="Q254" s="56" t="n">
        <f aca="false">IF(OR(E254=1,P254&lt;=0),0,P254)</f>
        <v>116792.148299547</v>
      </c>
      <c r="R254" s="15" t="n">
        <f aca="false">IF(OR(E254=1,AND(P254&lt;=0,I254&gt;0)),1,0)</f>
        <v>0</v>
      </c>
      <c r="S254" s="15" t="n">
        <f aca="false">IF(L254&gt;0,1,0)</f>
        <v>1</v>
      </c>
    </row>
    <row r="255" customFormat="false" ht="15" hidden="false" customHeight="false" outlineLevel="0" collapsed="false">
      <c r="A255" s="15" t="n">
        <v>254</v>
      </c>
      <c r="B255" s="15" t="n">
        <f aca="false">INT((A255-1)/12)+1</f>
        <v>22</v>
      </c>
      <c r="C255" s="15" t="n">
        <f aca="false">MIN(Inputs!$C$4+B255-1,99)</f>
        <v>95</v>
      </c>
      <c r="D255" s="55" t="n">
        <f aca="false">Inputs!$C$32</f>
        <v>0.1</v>
      </c>
      <c r="E255" s="15" t="n">
        <f aca="false">R254</f>
        <v>0</v>
      </c>
      <c r="F255" s="56" t="n">
        <f aca="false">Q254</f>
        <v>116792.148299547</v>
      </c>
      <c r="G255" s="56" t="n">
        <f aca="false">IF(AND(MOD(A255-1,12)=0,B255&lt;=Inputs!$C$7,E255=0),Inputs!$C$6,0)</f>
        <v>0</v>
      </c>
      <c r="H255" s="56" t="n">
        <f aca="false">IF(B255=1,G255*Inputs!$C$9,0)</f>
        <v>0</v>
      </c>
      <c r="I255" s="56" t="n">
        <f aca="false">I254+G255</f>
        <v>120000</v>
      </c>
      <c r="J255" s="56" t="n">
        <f aca="false">(F255+G255+H255)*((1+D255)^(1/12)-1)</f>
        <v>931.316991533941</v>
      </c>
      <c r="K255" s="56" t="n">
        <f aca="false">(F255+G255+H255+J255)*(Inputs!$C$14+IF(B255&lt;=10,Inputs!$C$12,Inputs!$C$13))/12</f>
        <v>58.8617326455405</v>
      </c>
      <c r="L255" s="56" t="n">
        <f aca="false">IF(OR(E255=1,A255&lt;=Inputs!$C$15),0,MAX(Inputs!$C$8*I255-(F255+G255+H255+J255-K255),0))</f>
        <v>3535.39644156465</v>
      </c>
      <c r="M255" s="56" t="n">
        <f aca="false">L255*INDEX(Rates!$B$2:$C$101,C255+1,IF(Inputs!$C$5="Male",1,2))/1000/12*Inputs!$C$16</f>
        <v>73.1885986677908</v>
      </c>
      <c r="N255" s="56" t="n">
        <f aca="false">IF($V$1=1,MAX(F255+G255+H255+J255-K255-M255,0)*Inputs!$C$22/12,0)</f>
        <v>783.94276639845</v>
      </c>
      <c r="O255" s="56" t="n">
        <f aca="false">IF(AND(MOD(A255,12)=0,B255&gt;=Inputs!$C$18),MAX(F255+G255+H255+J255-K255-M255-N255,0)*Inputs!$C$17,0)</f>
        <v>0</v>
      </c>
      <c r="P255" s="56" t="n">
        <f aca="false">F255+G255+H255+J255-K255-M255-N255+O255</f>
        <v>116807.472193369</v>
      </c>
      <c r="Q255" s="56" t="n">
        <f aca="false">IF(OR(E255=1,P255&lt;=0),0,P255)</f>
        <v>116807.472193369</v>
      </c>
      <c r="R255" s="15" t="n">
        <f aca="false">IF(OR(E255=1,AND(P255&lt;=0,I255&gt;0)),1,0)</f>
        <v>0</v>
      </c>
      <c r="S255" s="15" t="n">
        <f aca="false">IF(L255&gt;0,1,0)</f>
        <v>1</v>
      </c>
    </row>
    <row r="256" customFormat="false" ht="15" hidden="false" customHeight="false" outlineLevel="0" collapsed="false">
      <c r="A256" s="15" t="n">
        <v>255</v>
      </c>
      <c r="B256" s="15" t="n">
        <f aca="false">INT((A256-1)/12)+1</f>
        <v>22</v>
      </c>
      <c r="C256" s="15" t="n">
        <f aca="false">MIN(Inputs!$C$4+B256-1,99)</f>
        <v>95</v>
      </c>
      <c r="D256" s="55" t="n">
        <f aca="false">Inputs!$C$32</f>
        <v>0.1</v>
      </c>
      <c r="E256" s="15" t="n">
        <f aca="false">R255</f>
        <v>0</v>
      </c>
      <c r="F256" s="56" t="n">
        <f aca="false">Q255</f>
        <v>116807.472193369</v>
      </c>
      <c r="G256" s="56" t="n">
        <f aca="false">IF(AND(MOD(A256-1,12)=0,B256&lt;=Inputs!$C$7,E256=0),Inputs!$C$6,0)</f>
        <v>0</v>
      </c>
      <c r="H256" s="56" t="n">
        <f aca="false">IF(B256=1,G256*Inputs!$C$9,0)</f>
        <v>0</v>
      </c>
      <c r="I256" s="56" t="n">
        <f aca="false">I255+G256</f>
        <v>120000</v>
      </c>
      <c r="J256" s="56" t="n">
        <f aca="false">(F256+G256+H256)*((1+D256)^(1/12)-1)</f>
        <v>931.439186415197</v>
      </c>
      <c r="K256" s="56" t="n">
        <f aca="false">(F256+G256+H256+J256)*(Inputs!$C$14+IF(B256&lt;=10,Inputs!$C$12,Inputs!$C$13))/12</f>
        <v>58.8694556898922</v>
      </c>
      <c r="L256" s="56" t="n">
        <f aca="false">IF(OR(E256=1,A256&lt;=Inputs!$C$15),0,MAX(Inputs!$C$8*I256-(F256+G256+H256+J256-K256),0))</f>
        <v>3519.9580759056</v>
      </c>
      <c r="M256" s="56" t="n">
        <f aca="false">L256*INDEX(Rates!$B$2:$C$101,C256+1,IF(Inputs!$C$5="Male",1,2))/1000/12*Inputs!$C$16</f>
        <v>72.868998768039</v>
      </c>
      <c r="N256" s="56" t="n">
        <f aca="false">IF($V$1=1,MAX(F256+G256+H256+J256-K256-M256,0)*Inputs!$C$22/12,0)</f>
        <v>784.047819502176</v>
      </c>
      <c r="O256" s="56" t="n">
        <f aca="false">IF(AND(MOD(A256,12)=0,B256&gt;=Inputs!$C$18),MAX(F256+G256+H256+J256-K256-M256-N256,0)*Inputs!$C$17,0)</f>
        <v>0</v>
      </c>
      <c r="P256" s="56" t="n">
        <f aca="false">F256+G256+H256+J256-K256-M256-N256+O256</f>
        <v>116823.125105824</v>
      </c>
      <c r="Q256" s="56" t="n">
        <f aca="false">IF(OR(E256=1,P256&lt;=0),0,P256)</f>
        <v>116823.125105824</v>
      </c>
      <c r="R256" s="15" t="n">
        <f aca="false">IF(OR(E256=1,AND(P256&lt;=0,I256&gt;0)),1,0)</f>
        <v>0</v>
      </c>
      <c r="S256" s="15" t="n">
        <f aca="false">IF(L256&gt;0,1,0)</f>
        <v>1</v>
      </c>
    </row>
    <row r="257" customFormat="false" ht="15" hidden="false" customHeight="false" outlineLevel="0" collapsed="false">
      <c r="A257" s="15" t="n">
        <v>256</v>
      </c>
      <c r="B257" s="15" t="n">
        <f aca="false">INT((A257-1)/12)+1</f>
        <v>22</v>
      </c>
      <c r="C257" s="15" t="n">
        <f aca="false">MIN(Inputs!$C$4+B257-1,99)</f>
        <v>95</v>
      </c>
      <c r="D257" s="55" t="n">
        <f aca="false">Inputs!$C$32</f>
        <v>0.1</v>
      </c>
      <c r="E257" s="15" t="n">
        <f aca="false">R256</f>
        <v>0</v>
      </c>
      <c r="F257" s="56" t="n">
        <f aca="false">Q256</f>
        <v>116823.125105824</v>
      </c>
      <c r="G257" s="56" t="n">
        <f aca="false">IF(AND(MOD(A257-1,12)=0,B257&lt;=Inputs!$C$7,E257=0),Inputs!$C$6,0)</f>
        <v>0</v>
      </c>
      <c r="H257" s="56" t="n">
        <f aca="false">IF(B257=1,G257*Inputs!$C$9,0)</f>
        <v>0</v>
      </c>
      <c r="I257" s="56" t="n">
        <f aca="false">I256+G257</f>
        <v>120000</v>
      </c>
      <c r="J257" s="56" t="n">
        <f aca="false">(F257+G257+H257)*((1+D257)^(1/12)-1)</f>
        <v>931.564004937235</v>
      </c>
      <c r="K257" s="56" t="n">
        <f aca="false">(F257+G257+H257+J257)*(Inputs!$C$14+IF(B257&lt;=10,Inputs!$C$12,Inputs!$C$13))/12</f>
        <v>58.8773445553807</v>
      </c>
      <c r="L257" s="56" t="n">
        <f aca="false">IF(OR(E257=1,A257&lt;=Inputs!$C$15),0,MAX(Inputs!$C$8*I257-(F257+G257+H257+J257-K257),0))</f>
        <v>3504.18823379396</v>
      </c>
      <c r="M257" s="56" t="n">
        <f aca="false">L257*INDEX(Rates!$B$2:$C$101,C257+1,IF(Inputs!$C$5="Male",1,2))/1000/12*Inputs!$C$16</f>
        <v>72.542536753258</v>
      </c>
      <c r="N257" s="56" t="n">
        <f aca="false">IF($V$1=1,MAX(F257+G257+H257+J257-K257-M257,0)*Inputs!$C$22/12,0)</f>
        <v>784.155128196352</v>
      </c>
      <c r="O257" s="56" t="n">
        <f aca="false">IF(AND(MOD(A257,12)=0,B257&gt;=Inputs!$C$18),MAX(F257+G257+H257+J257-K257-M257-N257,0)*Inputs!$C$17,0)</f>
        <v>0</v>
      </c>
      <c r="P257" s="56" t="n">
        <f aca="false">F257+G257+H257+J257-K257-M257-N257+O257</f>
        <v>116839.114101256</v>
      </c>
      <c r="Q257" s="56" t="n">
        <f aca="false">IF(OR(E257=1,P257&lt;=0),0,P257)</f>
        <v>116839.114101256</v>
      </c>
      <c r="R257" s="15" t="n">
        <f aca="false">IF(OR(E257=1,AND(P257&lt;=0,I257&gt;0)),1,0)</f>
        <v>0</v>
      </c>
      <c r="S257" s="15" t="n">
        <f aca="false">IF(L257&gt;0,1,0)</f>
        <v>1</v>
      </c>
    </row>
    <row r="258" customFormat="false" ht="15" hidden="false" customHeight="false" outlineLevel="0" collapsed="false">
      <c r="A258" s="15" t="n">
        <v>257</v>
      </c>
      <c r="B258" s="15" t="n">
        <f aca="false">INT((A258-1)/12)+1</f>
        <v>22</v>
      </c>
      <c r="C258" s="15" t="n">
        <f aca="false">MIN(Inputs!$C$4+B258-1,99)</f>
        <v>95</v>
      </c>
      <c r="D258" s="55" t="n">
        <f aca="false">Inputs!$C$32</f>
        <v>0.1</v>
      </c>
      <c r="E258" s="15" t="n">
        <f aca="false">R257</f>
        <v>0</v>
      </c>
      <c r="F258" s="56" t="n">
        <f aca="false">Q257</f>
        <v>116839.114101256</v>
      </c>
      <c r="G258" s="56" t="n">
        <f aca="false">IF(AND(MOD(A258-1,12)=0,B258&lt;=Inputs!$C$7,E258=0),Inputs!$C$6,0)</f>
        <v>0</v>
      </c>
      <c r="H258" s="56" t="n">
        <f aca="false">IF(B258=1,G258*Inputs!$C$9,0)</f>
        <v>0</v>
      </c>
      <c r="I258" s="56" t="n">
        <f aca="false">I257+G258</f>
        <v>120000</v>
      </c>
      <c r="J258" s="56" t="n">
        <f aca="false">(F258+G258+H258)*((1+D258)^(1/12)-1)</f>
        <v>931.691503432129</v>
      </c>
      <c r="K258" s="56" t="n">
        <f aca="false">(F258+G258+H258+J258)*(Inputs!$C$14+IF(B258&lt;=10,Inputs!$C$12,Inputs!$C$13))/12</f>
        <v>58.8854028023443</v>
      </c>
      <c r="L258" s="56" t="n">
        <f aca="false">IF(OR(E258=1,A258&lt;=Inputs!$C$15),0,MAX(Inputs!$C$8*I258-(F258+G258+H258+J258-K258),0))</f>
        <v>3488.07979811379</v>
      </c>
      <c r="M258" s="56" t="n">
        <f aca="false">L258*INDEX(Rates!$B$2:$C$101,C258+1,IF(Inputs!$C$5="Male",1,2))/1000/12*Inputs!$C$16</f>
        <v>72.2090652872856</v>
      </c>
      <c r="N258" s="56" t="n">
        <f aca="false">IF($V$1=1,MAX(F258+G258+H258+J258-K258-M258,0)*Inputs!$C$22/12,0)</f>
        <v>784.26474091066</v>
      </c>
      <c r="O258" s="56" t="n">
        <f aca="false">IF(AND(MOD(A258,12)=0,B258&gt;=Inputs!$C$18),MAX(F258+G258+H258+J258-K258-M258-N258,0)*Inputs!$C$17,0)</f>
        <v>0</v>
      </c>
      <c r="P258" s="56" t="n">
        <f aca="false">F258+G258+H258+J258-K258-M258-N258+O258</f>
        <v>116855.446395688</v>
      </c>
      <c r="Q258" s="56" t="n">
        <f aca="false">IF(OR(E258=1,P258&lt;=0),0,P258)</f>
        <v>116855.446395688</v>
      </c>
      <c r="R258" s="15" t="n">
        <f aca="false">IF(OR(E258=1,AND(P258&lt;=0,I258&gt;0)),1,0)</f>
        <v>0</v>
      </c>
      <c r="S258" s="15" t="n">
        <f aca="false">IF(L258&gt;0,1,0)</f>
        <v>1</v>
      </c>
    </row>
    <row r="259" customFormat="false" ht="15" hidden="false" customHeight="false" outlineLevel="0" collapsed="false">
      <c r="A259" s="15" t="n">
        <v>258</v>
      </c>
      <c r="B259" s="15" t="n">
        <f aca="false">INT((A259-1)/12)+1</f>
        <v>22</v>
      </c>
      <c r="C259" s="15" t="n">
        <f aca="false">MIN(Inputs!$C$4+B259-1,99)</f>
        <v>95</v>
      </c>
      <c r="D259" s="55" t="n">
        <f aca="false">Inputs!$C$32</f>
        <v>0.1</v>
      </c>
      <c r="E259" s="15" t="n">
        <f aca="false">R258</f>
        <v>0</v>
      </c>
      <c r="F259" s="56" t="n">
        <f aca="false">Q258</f>
        <v>116855.446395688</v>
      </c>
      <c r="G259" s="56" t="n">
        <f aca="false">IF(AND(MOD(A259-1,12)=0,B259&lt;=Inputs!$C$7,E259=0),Inputs!$C$6,0)</f>
        <v>0</v>
      </c>
      <c r="H259" s="56" t="n">
        <f aca="false">IF(B259=1,G259*Inputs!$C$9,0)</f>
        <v>0</v>
      </c>
      <c r="I259" s="56" t="n">
        <f aca="false">I258+G259</f>
        <v>120000</v>
      </c>
      <c r="J259" s="56" t="n">
        <f aca="false">(F259+G259+H259)*((1+D259)^(1/12)-1)</f>
        <v>931.821739441455</v>
      </c>
      <c r="K259" s="56" t="n">
        <f aca="false">(F259+G259+H259+J259)*(Inputs!$C$14+IF(B259&lt;=10,Inputs!$C$12,Inputs!$C$13))/12</f>
        <v>58.8936340675649</v>
      </c>
      <c r="L259" s="56" t="n">
        <f aca="false">IF(OR(E259=1,A259&lt;=Inputs!$C$15),0,MAX(Inputs!$C$8*I259-(F259+G259+H259+J259-K259),0))</f>
        <v>3471.62549893785</v>
      </c>
      <c r="M259" s="56" t="n">
        <f aca="false">L259*INDEX(Rates!$B$2:$C$101,C259+1,IF(Inputs!$C$5="Male",1,2))/1000/12*Inputs!$C$16</f>
        <v>71.8684338705117</v>
      </c>
      <c r="N259" s="56" t="n">
        <f aca="false">IF($V$1=1,MAX(F259+G259+H259+J259-K259-M259,0)*Inputs!$C$22/12,0)</f>
        <v>784.376707114611</v>
      </c>
      <c r="O259" s="56" t="n">
        <f aca="false">IF(AND(MOD(A259,12)=0,B259&gt;=Inputs!$C$18),MAX(F259+G259+H259+J259-K259-M259-N259,0)*Inputs!$C$17,0)</f>
        <v>0</v>
      </c>
      <c r="P259" s="56" t="n">
        <f aca="false">F259+G259+H259+J259-K259-M259-N259+O259</f>
        <v>116872.129360077</v>
      </c>
      <c r="Q259" s="56" t="n">
        <f aca="false">IF(OR(E259=1,P259&lt;=0),0,P259)</f>
        <v>116872.129360077</v>
      </c>
      <c r="R259" s="15" t="n">
        <f aca="false">IF(OR(E259=1,AND(P259&lt;=0,I259&gt;0)),1,0)</f>
        <v>0</v>
      </c>
      <c r="S259" s="15" t="n">
        <f aca="false">IF(L259&gt;0,1,0)</f>
        <v>1</v>
      </c>
    </row>
    <row r="260" customFormat="false" ht="15" hidden="false" customHeight="false" outlineLevel="0" collapsed="false">
      <c r="A260" s="15" t="n">
        <v>259</v>
      </c>
      <c r="B260" s="15" t="n">
        <f aca="false">INT((A260-1)/12)+1</f>
        <v>22</v>
      </c>
      <c r="C260" s="15" t="n">
        <f aca="false">MIN(Inputs!$C$4+B260-1,99)</f>
        <v>95</v>
      </c>
      <c r="D260" s="55" t="n">
        <f aca="false">Inputs!$C$32</f>
        <v>0.1</v>
      </c>
      <c r="E260" s="15" t="n">
        <f aca="false">R259</f>
        <v>0</v>
      </c>
      <c r="F260" s="56" t="n">
        <f aca="false">Q259</f>
        <v>116872.129360077</v>
      </c>
      <c r="G260" s="56" t="n">
        <f aca="false">IF(AND(MOD(A260-1,12)=0,B260&lt;=Inputs!$C$7,E260=0),Inputs!$C$6,0)</f>
        <v>0</v>
      </c>
      <c r="H260" s="56" t="n">
        <f aca="false">IF(B260=1,G260*Inputs!$C$9,0)</f>
        <v>0</v>
      </c>
      <c r="I260" s="56" t="n">
        <f aca="false">I259+G260</f>
        <v>120000</v>
      </c>
      <c r="J260" s="56" t="n">
        <f aca="false">(F260+G260+H260)*((1+D260)^(1/12)-1)</f>
        <v>931.954771742261</v>
      </c>
      <c r="K260" s="56" t="n">
        <f aca="false">(F260+G260+H260+J260)*(Inputs!$C$14+IF(B260&lt;=10,Inputs!$C$12,Inputs!$C$13))/12</f>
        <v>58.9020420659097</v>
      </c>
      <c r="L260" s="56" t="n">
        <f aca="false">IF(OR(E260=1,A260&lt;=Inputs!$C$15),0,MAX(Inputs!$C$8*I260-(F260+G260+H260+J260-K260),0))</f>
        <v>3454.81791024662</v>
      </c>
      <c r="M260" s="56" t="n">
        <f aca="false">L260*INDEX(Rates!$B$2:$C$101,C260+1,IF(Inputs!$C$5="Male",1,2))/1000/12*Inputs!$C$16</f>
        <v>71.5204887719555</v>
      </c>
      <c r="N260" s="56" t="n">
        <f aca="false">IF($V$1=1,MAX(F260+G260+H260+J260-K260-M260,0)*Inputs!$C$22/12,0)</f>
        <v>784.491077339876</v>
      </c>
      <c r="O260" s="56" t="n">
        <f aca="false">IF(AND(MOD(A260,12)=0,B260&gt;=Inputs!$C$18),MAX(F260+G260+H260+J260-K260-M260-N260,0)*Inputs!$C$17,0)</f>
        <v>0</v>
      </c>
      <c r="P260" s="56" t="n">
        <f aca="false">F260+G260+H260+J260-K260-M260-N260+O260</f>
        <v>116889.170523642</v>
      </c>
      <c r="Q260" s="56" t="n">
        <f aca="false">IF(OR(E260=1,P260&lt;=0),0,P260)</f>
        <v>116889.170523642</v>
      </c>
      <c r="R260" s="15" t="n">
        <f aca="false">IF(OR(E260=1,AND(P260&lt;=0,I260&gt;0)),1,0)</f>
        <v>0</v>
      </c>
      <c r="S260" s="15" t="n">
        <f aca="false">IF(L260&gt;0,1,0)</f>
        <v>1</v>
      </c>
    </row>
    <row r="261" customFormat="false" ht="15" hidden="false" customHeight="false" outlineLevel="0" collapsed="false">
      <c r="A261" s="15" t="n">
        <v>260</v>
      </c>
      <c r="B261" s="15" t="n">
        <f aca="false">INT((A261-1)/12)+1</f>
        <v>22</v>
      </c>
      <c r="C261" s="15" t="n">
        <f aca="false">MIN(Inputs!$C$4+B261-1,99)</f>
        <v>95</v>
      </c>
      <c r="D261" s="55" t="n">
        <f aca="false">Inputs!$C$32</f>
        <v>0.1</v>
      </c>
      <c r="E261" s="15" t="n">
        <f aca="false">R260</f>
        <v>0</v>
      </c>
      <c r="F261" s="56" t="n">
        <f aca="false">Q260</f>
        <v>116889.170523642</v>
      </c>
      <c r="G261" s="56" t="n">
        <f aca="false">IF(AND(MOD(A261-1,12)=0,B261&lt;=Inputs!$C$7,E261=0),Inputs!$C$6,0)</f>
        <v>0</v>
      </c>
      <c r="H261" s="56" t="n">
        <f aca="false">IF(B261=1,G261*Inputs!$C$9,0)</f>
        <v>0</v>
      </c>
      <c r="I261" s="56" t="n">
        <f aca="false">I260+G261</f>
        <v>120000</v>
      </c>
      <c r="J261" s="56" t="n">
        <f aca="false">(F261+G261+H261)*((1+D261)^(1/12)-1)</f>
        <v>932.090660373596</v>
      </c>
      <c r="K261" s="56" t="n">
        <f aca="false">(F261+G261+H261+J261)*(Inputs!$C$14+IF(B261&lt;=10,Inputs!$C$12,Inputs!$C$13))/12</f>
        <v>58.9106305920076</v>
      </c>
      <c r="L261" s="56" t="n">
        <f aca="false">IF(OR(E261=1,A261&lt;=Inputs!$C$15),0,MAX(Inputs!$C$8*I261-(F261+G261+H261+J261-K261),0))</f>
        <v>3437.64944657688</v>
      </c>
      <c r="M261" s="56" t="n">
        <f aca="false">L261*INDEX(Rates!$B$2:$C$101,C261+1,IF(Inputs!$C$5="Male",1,2))/1000/12*Inputs!$C$16</f>
        <v>71.1650729598857</v>
      </c>
      <c r="N261" s="56" t="n">
        <f aca="false">IF($V$1=1,MAX(F261+G261+H261+J261-K261-M261,0)*Inputs!$C$22/12,0)</f>
        <v>784.607903203088</v>
      </c>
      <c r="O261" s="56" t="n">
        <f aca="false">IF(AND(MOD(A261,12)=0,B261&gt;=Inputs!$C$18),MAX(F261+G261+H261+J261-K261-M261-N261,0)*Inputs!$C$17,0)</f>
        <v>0</v>
      </c>
      <c r="P261" s="56" t="n">
        <f aca="false">F261+G261+H261+J261-K261-M261-N261+O261</f>
        <v>116906.57757726</v>
      </c>
      <c r="Q261" s="56" t="n">
        <f aca="false">IF(OR(E261=1,P261&lt;=0),0,P261)</f>
        <v>116906.57757726</v>
      </c>
      <c r="R261" s="15" t="n">
        <f aca="false">IF(OR(E261=1,AND(P261&lt;=0,I261&gt;0)),1,0)</f>
        <v>0</v>
      </c>
      <c r="S261" s="15" t="n">
        <f aca="false">IF(L261&gt;0,1,0)</f>
        <v>1</v>
      </c>
    </row>
    <row r="262" customFormat="false" ht="15" hidden="false" customHeight="false" outlineLevel="0" collapsed="false">
      <c r="A262" s="15" t="n">
        <v>261</v>
      </c>
      <c r="B262" s="15" t="n">
        <f aca="false">INT((A262-1)/12)+1</f>
        <v>22</v>
      </c>
      <c r="C262" s="15" t="n">
        <f aca="false">MIN(Inputs!$C$4+B262-1,99)</f>
        <v>95</v>
      </c>
      <c r="D262" s="55" t="n">
        <f aca="false">Inputs!$C$32</f>
        <v>0.1</v>
      </c>
      <c r="E262" s="15" t="n">
        <f aca="false">R261</f>
        <v>0</v>
      </c>
      <c r="F262" s="56" t="n">
        <f aca="false">Q261</f>
        <v>116906.57757726</v>
      </c>
      <c r="G262" s="56" t="n">
        <f aca="false">IF(AND(MOD(A262-1,12)=0,B262&lt;=Inputs!$C$7,E262=0),Inputs!$C$6,0)</f>
        <v>0</v>
      </c>
      <c r="H262" s="56" t="n">
        <f aca="false">IF(B262=1,G262*Inputs!$C$9,0)</f>
        <v>0</v>
      </c>
      <c r="I262" s="56" t="n">
        <f aca="false">I261+G262</f>
        <v>120000</v>
      </c>
      <c r="J262" s="56" t="n">
        <f aca="false">(F262+G262+H262)*((1+D262)^(1/12)-1)</f>
        <v>932.229466663604</v>
      </c>
      <c r="K262" s="56" t="n">
        <f aca="false">(F262+G262+H262+J262)*(Inputs!$C$14+IF(B262&lt;=10,Inputs!$C$12,Inputs!$C$13))/12</f>
        <v>58.9194035219619</v>
      </c>
      <c r="L262" s="56" t="n">
        <f aca="false">IF(OR(E262=1,A262&lt;=Inputs!$C$15),0,MAX(Inputs!$C$8*I262-(F262+G262+H262+J262-K262),0))</f>
        <v>3420.11235959821</v>
      </c>
      <c r="M262" s="56" t="n">
        <f aca="false">L262*INDEX(Rates!$B$2:$C$101,C262+1,IF(Inputs!$C$5="Male",1,2))/1000/12*Inputs!$C$16</f>
        <v>70.8020260309489</v>
      </c>
      <c r="N262" s="56" t="n">
        <f aca="false">IF($V$1=1,MAX(F262+G262+H262+J262-K262-M262,0)*Inputs!$C$22/12,0)</f>
        <v>784.727237429139</v>
      </c>
      <c r="O262" s="56" t="n">
        <f aca="false">IF(AND(MOD(A262,12)=0,B262&gt;=Inputs!$C$18),MAX(F262+G262+H262+J262-K262-M262-N262,0)*Inputs!$C$17,0)</f>
        <v>0</v>
      </c>
      <c r="P262" s="56" t="n">
        <f aca="false">F262+G262+H262+J262-K262-M262-N262+O262</f>
        <v>116924.358376942</v>
      </c>
      <c r="Q262" s="56" t="n">
        <f aca="false">IF(OR(E262=1,P262&lt;=0),0,P262)</f>
        <v>116924.358376942</v>
      </c>
      <c r="R262" s="15" t="n">
        <f aca="false">IF(OR(E262=1,AND(P262&lt;=0,I262&gt;0)),1,0)</f>
        <v>0</v>
      </c>
      <c r="S262" s="15" t="n">
        <f aca="false">IF(L262&gt;0,1,0)</f>
        <v>1</v>
      </c>
    </row>
    <row r="263" customFormat="false" ht="15" hidden="false" customHeight="false" outlineLevel="0" collapsed="false">
      <c r="A263" s="15" t="n">
        <v>262</v>
      </c>
      <c r="B263" s="15" t="n">
        <f aca="false">INT((A263-1)/12)+1</f>
        <v>22</v>
      </c>
      <c r="C263" s="15" t="n">
        <f aca="false">MIN(Inputs!$C$4+B263-1,99)</f>
        <v>95</v>
      </c>
      <c r="D263" s="55" t="n">
        <f aca="false">Inputs!$C$32</f>
        <v>0.1</v>
      </c>
      <c r="E263" s="15" t="n">
        <f aca="false">R262</f>
        <v>0</v>
      </c>
      <c r="F263" s="56" t="n">
        <f aca="false">Q262</f>
        <v>116924.358376942</v>
      </c>
      <c r="G263" s="56" t="n">
        <f aca="false">IF(AND(MOD(A263-1,12)=0,B263&lt;=Inputs!$C$7,E263=0),Inputs!$C$6,0)</f>
        <v>0</v>
      </c>
      <c r="H263" s="56" t="n">
        <f aca="false">IF(B263=1,G263*Inputs!$C$9,0)</f>
        <v>0</v>
      </c>
      <c r="I263" s="56" t="n">
        <f aca="false">I262+G263</f>
        <v>120000</v>
      </c>
      <c r="J263" s="56" t="n">
        <f aca="false">(F263+G263+H263)*((1+D263)^(1/12)-1)</f>
        <v>932.371253257203</v>
      </c>
      <c r="K263" s="56" t="n">
        <f aca="false">(F263+G263+H263+J263)*(Inputs!$C$14+IF(B263&lt;=10,Inputs!$C$12,Inputs!$C$13))/12</f>
        <v>58.9283648150995</v>
      </c>
      <c r="L263" s="56" t="n">
        <f aca="false">IF(OR(E263=1,A263&lt;=Inputs!$C$15),0,MAX(Inputs!$C$8*I263-(F263+G263+H263+J263-K263),0))</f>
        <v>3402.19873461618</v>
      </c>
      <c r="M263" s="56" t="n">
        <f aca="false">L263*INDEX(Rates!$B$2:$C$101,C263+1,IF(Inputs!$C$5="Male",1,2))/1000/12*Inputs!$C$16</f>
        <v>70.4311841377792</v>
      </c>
      <c r="N263" s="56" t="n">
        <f aca="false">IF($V$1=1,MAX(F263+G263+H263+J263-K263-M263,0)*Inputs!$C$22/12,0)</f>
        <v>784.849133874974</v>
      </c>
      <c r="O263" s="56" t="n">
        <f aca="false">IF(AND(MOD(A263,12)=0,B263&gt;=Inputs!$C$18),MAX(F263+G263+H263+J263-K263-M263-N263,0)*Inputs!$C$17,0)</f>
        <v>0</v>
      </c>
      <c r="P263" s="56" t="n">
        <f aca="false">F263+G263+H263+J263-K263-M263-N263+O263</f>
        <v>116942.520947371</v>
      </c>
      <c r="Q263" s="56" t="n">
        <f aca="false">IF(OR(E263=1,P263&lt;=0),0,P263)</f>
        <v>116942.520947371</v>
      </c>
      <c r="R263" s="15" t="n">
        <f aca="false">IF(OR(E263=1,AND(P263&lt;=0,I263&gt;0)),1,0)</f>
        <v>0</v>
      </c>
      <c r="S263" s="15" t="n">
        <f aca="false">IF(L263&gt;0,1,0)</f>
        <v>1</v>
      </c>
    </row>
    <row r="264" customFormat="false" ht="15" hidden="false" customHeight="false" outlineLevel="0" collapsed="false">
      <c r="A264" s="15" t="n">
        <v>263</v>
      </c>
      <c r="B264" s="15" t="n">
        <f aca="false">INT((A264-1)/12)+1</f>
        <v>22</v>
      </c>
      <c r="C264" s="15" t="n">
        <f aca="false">MIN(Inputs!$C$4+B264-1,99)</f>
        <v>95</v>
      </c>
      <c r="D264" s="55" t="n">
        <f aca="false">Inputs!$C$32</f>
        <v>0.1</v>
      </c>
      <c r="E264" s="15" t="n">
        <f aca="false">R263</f>
        <v>0</v>
      </c>
      <c r="F264" s="56" t="n">
        <f aca="false">Q263</f>
        <v>116942.520947371</v>
      </c>
      <c r="G264" s="56" t="n">
        <f aca="false">IF(AND(MOD(A264-1,12)=0,B264&lt;=Inputs!$C$7,E264=0),Inputs!$C$6,0)</f>
        <v>0</v>
      </c>
      <c r="H264" s="56" t="n">
        <f aca="false">IF(B264=1,G264*Inputs!$C$9,0)</f>
        <v>0</v>
      </c>
      <c r="I264" s="56" t="n">
        <f aca="false">I263+G264</f>
        <v>120000</v>
      </c>
      <c r="J264" s="56" t="n">
        <f aca="false">(F264+G264+H264)*((1+D264)^(1/12)-1)</f>
        <v>932.516084144357</v>
      </c>
      <c r="K264" s="56" t="n">
        <f aca="false">(F264+G264+H264+J264)*(Inputs!$C$14+IF(B264&lt;=10,Inputs!$C$12,Inputs!$C$13))/12</f>
        <v>58.9375185157577</v>
      </c>
      <c r="L264" s="56" t="n">
        <f aca="false">IF(OR(E264=1,A264&lt;=Inputs!$C$15),0,MAX(Inputs!$C$8*I264-(F264+G264+H264+J264-K264),0))</f>
        <v>3383.90048700033</v>
      </c>
      <c r="M264" s="56" t="n">
        <f aca="false">L264*INDEX(Rates!$B$2:$C$101,C264+1,IF(Inputs!$C$5="Male",1,2))/1000/12*Inputs!$C$16</f>
        <v>70.0523799150518</v>
      </c>
      <c r="N264" s="56" t="n">
        <f aca="false">IF($V$1=1,MAX(F264+G264+H264+J264-K264-M264,0)*Inputs!$C$22/12,0)</f>
        <v>784.973647553898</v>
      </c>
      <c r="O264" s="56" t="n">
        <f aca="false">IF(AND(MOD(A264,12)=0,B264&gt;=Inputs!$C$18),MAX(F264+G264+H264+J264-K264-M264-N264,0)*Inputs!$C$17,0)</f>
        <v>0</v>
      </c>
      <c r="P264" s="56" t="n">
        <f aca="false">F264+G264+H264+J264-K264-M264-N264+O264</f>
        <v>116961.073485531</v>
      </c>
      <c r="Q264" s="56" t="n">
        <f aca="false">IF(OR(E264=1,P264&lt;=0),0,P264)</f>
        <v>116961.073485531</v>
      </c>
      <c r="R264" s="15" t="n">
        <f aca="false">IF(OR(E264=1,AND(P264&lt;=0,I264&gt;0)),1,0)</f>
        <v>0</v>
      </c>
      <c r="S264" s="15" t="n">
        <f aca="false">IF(L264&gt;0,1,0)</f>
        <v>1</v>
      </c>
    </row>
    <row r="265" customFormat="false" ht="15" hidden="false" customHeight="false" outlineLevel="0" collapsed="false">
      <c r="A265" s="15" t="n">
        <v>264</v>
      </c>
      <c r="B265" s="15" t="n">
        <f aca="false">INT((A265-1)/12)+1</f>
        <v>22</v>
      </c>
      <c r="C265" s="15" t="n">
        <f aca="false">MIN(Inputs!$C$4+B265-1,99)</f>
        <v>95</v>
      </c>
      <c r="D265" s="55" t="n">
        <f aca="false">Inputs!$C$32</f>
        <v>0.1</v>
      </c>
      <c r="E265" s="15" t="n">
        <f aca="false">R264</f>
        <v>0</v>
      </c>
      <c r="F265" s="56" t="n">
        <f aca="false">Q264</f>
        <v>116961.073485531</v>
      </c>
      <c r="G265" s="56" t="n">
        <f aca="false">IF(AND(MOD(A265-1,12)=0,B265&lt;=Inputs!$C$7,E265=0),Inputs!$C$6,0)</f>
        <v>0</v>
      </c>
      <c r="H265" s="56" t="n">
        <f aca="false">IF(B265=1,G265*Inputs!$C$9,0)</f>
        <v>0</v>
      </c>
      <c r="I265" s="56" t="n">
        <f aca="false">I264+G265</f>
        <v>120000</v>
      </c>
      <c r="J265" s="56" t="n">
        <f aca="false">(F265+G265+H265)*((1+D265)^(1/12)-1)</f>
        <v>932.664024688955</v>
      </c>
      <c r="K265" s="56" t="n">
        <f aca="false">(F265+G265+H265+J265)*(Inputs!$C$14+IF(B265&lt;=10,Inputs!$C$12,Inputs!$C$13))/12</f>
        <v>58.9468687551099</v>
      </c>
      <c r="L265" s="56" t="n">
        <f aca="false">IF(OR(E265=1,A265&lt;=Inputs!$C$15),0,MAX(Inputs!$C$8*I265-(F265+G265+H265+J265-K265),0))</f>
        <v>3365.20935853543</v>
      </c>
      <c r="M265" s="56" t="n">
        <f aca="false">L265*INDEX(Rates!$B$2:$C$101,C265+1,IF(Inputs!$C$5="Male",1,2))/1000/12*Inputs!$C$16</f>
        <v>69.6654424039476</v>
      </c>
      <c r="N265" s="56" t="n">
        <f aca="false">IF($V$1=1,MAX(F265+G265+H265+J265-K265-M265,0)*Inputs!$C$22/12,0)</f>
        <v>785.100834660404</v>
      </c>
      <c r="O265" s="56" t="n">
        <f aca="false">IF(AND(MOD(A265,12)=0,B265&gt;=Inputs!$C$18),MAX(F265+G265+H265+J265-K265-M265-N265,0)*Inputs!$C$17,0)</f>
        <v>584.900121822001</v>
      </c>
      <c r="P265" s="56" t="n">
        <f aca="false">F265+G265+H265+J265-K265-M265-N265+O265</f>
        <v>117564.924486222</v>
      </c>
      <c r="Q265" s="56" t="n">
        <f aca="false">IF(OR(E265=1,P265&lt;=0),0,P265)</f>
        <v>117564.924486222</v>
      </c>
      <c r="R265" s="15" t="n">
        <f aca="false">IF(OR(E265=1,AND(P265&lt;=0,I265&gt;0)),1,0)</f>
        <v>0</v>
      </c>
      <c r="S265" s="15" t="n">
        <f aca="false">IF(L265&gt;0,1,0)</f>
        <v>1</v>
      </c>
    </row>
    <row r="266" customFormat="false" ht="15" hidden="false" customHeight="false" outlineLevel="0" collapsed="false">
      <c r="A266" s="15" t="n">
        <v>265</v>
      </c>
      <c r="B266" s="15" t="n">
        <f aca="false">INT((A266-1)/12)+1</f>
        <v>23</v>
      </c>
      <c r="C266" s="15" t="n">
        <f aca="false">MIN(Inputs!$C$4+B266-1,99)</f>
        <v>96</v>
      </c>
      <c r="D266" s="55" t="n">
        <f aca="false">Inputs!$C$32</f>
        <v>0.1</v>
      </c>
      <c r="E266" s="15" t="n">
        <f aca="false">R265</f>
        <v>0</v>
      </c>
      <c r="F266" s="56" t="n">
        <f aca="false">Q265</f>
        <v>117564.924486222</v>
      </c>
      <c r="G266" s="56" t="n">
        <f aca="false">IF(AND(MOD(A266-1,12)=0,B266&lt;=Inputs!$C$7,E266=0),Inputs!$C$6,0)</f>
        <v>0</v>
      </c>
      <c r="H266" s="56" t="n">
        <f aca="false">IF(B266=1,G266*Inputs!$C$9,0)</f>
        <v>0</v>
      </c>
      <c r="I266" s="56" t="n">
        <f aca="false">I265+G266</f>
        <v>120000</v>
      </c>
      <c r="J266" s="56" t="n">
        <f aca="false">(F266+G266+H266)*((1+D266)^(1/12)-1)</f>
        <v>937.479217366603</v>
      </c>
      <c r="K266" s="56" t="n">
        <f aca="false">(F266+G266+H266+J266)*(Inputs!$C$14+IF(B266&lt;=10,Inputs!$C$12,Inputs!$C$13))/12</f>
        <v>59.2512018517944</v>
      </c>
      <c r="L266" s="56" t="n">
        <f aca="false">IF(OR(E266=1,A266&lt;=Inputs!$C$15),0,MAX(Inputs!$C$8*I266-(F266+G266+H266+J266-K266),0))</f>
        <v>2756.84749826296</v>
      </c>
      <c r="M266" s="56" t="n">
        <f aca="false">L266*INDEX(Rates!$B$2:$C$101,C266+1,IF(Inputs!$C$5="Male",1,2))/1000/12*Inputs!$C$16</f>
        <v>65.1833617235124</v>
      </c>
      <c r="N266" s="56" t="n">
        <f aca="false">IF($V$1=1,MAX(F266+G266+H266+J266-K266-M266,0)*Inputs!$C$22/12,0)</f>
        <v>789.186460933424</v>
      </c>
      <c r="O266" s="56" t="n">
        <f aca="false">IF(AND(MOD(A266,12)=0,B266&gt;=Inputs!$C$18),MAX(F266+G266+H266+J266-K266-M266-N266,0)*Inputs!$C$17,0)</f>
        <v>0</v>
      </c>
      <c r="P266" s="56" t="n">
        <f aca="false">F266+G266+H266+J266-K266-M266-N266+O266</f>
        <v>117588.78267908</v>
      </c>
      <c r="Q266" s="56" t="n">
        <f aca="false">IF(OR(E266=1,P266&lt;=0),0,P266)</f>
        <v>117588.78267908</v>
      </c>
      <c r="R266" s="15" t="n">
        <f aca="false">IF(OR(E266=1,AND(P266&lt;=0,I266&gt;0)),1,0)</f>
        <v>0</v>
      </c>
      <c r="S266" s="15" t="n">
        <f aca="false">IF(L266&gt;0,1,0)</f>
        <v>1</v>
      </c>
    </row>
    <row r="267" customFormat="false" ht="15" hidden="false" customHeight="false" outlineLevel="0" collapsed="false">
      <c r="A267" s="15" t="n">
        <v>266</v>
      </c>
      <c r="B267" s="15" t="n">
        <f aca="false">INT((A267-1)/12)+1</f>
        <v>23</v>
      </c>
      <c r="C267" s="15" t="n">
        <f aca="false">MIN(Inputs!$C$4+B267-1,99)</f>
        <v>96</v>
      </c>
      <c r="D267" s="55" t="n">
        <f aca="false">Inputs!$C$32</f>
        <v>0.1</v>
      </c>
      <c r="E267" s="15" t="n">
        <f aca="false">R266</f>
        <v>0</v>
      </c>
      <c r="F267" s="56" t="n">
        <f aca="false">Q266</f>
        <v>117588.78267908</v>
      </c>
      <c r="G267" s="56" t="n">
        <f aca="false">IF(AND(MOD(A267-1,12)=0,B267&lt;=Inputs!$C$7,E267=0),Inputs!$C$6,0)</f>
        <v>0</v>
      </c>
      <c r="H267" s="56" t="n">
        <f aca="false">IF(B267=1,G267*Inputs!$C$9,0)</f>
        <v>0</v>
      </c>
      <c r="I267" s="56" t="n">
        <f aca="false">I266+G267</f>
        <v>120000</v>
      </c>
      <c r="J267" s="56" t="n">
        <f aca="false">(F267+G267+H267)*((1+D267)^(1/12)-1)</f>
        <v>937.669465946831</v>
      </c>
      <c r="K267" s="56" t="n">
        <f aca="false">(F267+G267+H267+J267)*(Inputs!$C$14+IF(B267&lt;=10,Inputs!$C$12,Inputs!$C$13))/12</f>
        <v>59.2632260725135</v>
      </c>
      <c r="L267" s="56" t="n">
        <f aca="false">IF(OR(E267=1,A267&lt;=Inputs!$C$15),0,MAX(Inputs!$C$8*I267-(F267+G267+H267+J267-K267),0))</f>
        <v>2732.81108104557</v>
      </c>
      <c r="M267" s="56" t="n">
        <f aca="false">L267*INDEX(Rates!$B$2:$C$101,C267+1,IF(Inputs!$C$5="Male",1,2))/1000/12*Inputs!$C$16</f>
        <v>64.6150406687549</v>
      </c>
      <c r="N267" s="56" t="n">
        <f aca="false">IF($V$1=1,MAX(F267+G267+H267+J267-K267-M267,0)*Inputs!$C$22/12,0)</f>
        <v>789.350492521905</v>
      </c>
      <c r="O267" s="56" t="n">
        <f aca="false">IF(AND(MOD(A267,12)=0,B267&gt;=Inputs!$C$18),MAX(F267+G267+H267+J267-K267-M267-N267,0)*Inputs!$C$17,0)</f>
        <v>0</v>
      </c>
      <c r="P267" s="56" t="n">
        <f aca="false">F267+G267+H267+J267-K267-M267-N267+O267</f>
        <v>117613.223385764</v>
      </c>
      <c r="Q267" s="56" t="n">
        <f aca="false">IF(OR(E267=1,P267&lt;=0),0,P267)</f>
        <v>117613.223385764</v>
      </c>
      <c r="R267" s="15" t="n">
        <f aca="false">IF(OR(E267=1,AND(P267&lt;=0,I267&gt;0)),1,0)</f>
        <v>0</v>
      </c>
      <c r="S267" s="15" t="n">
        <f aca="false">IF(L267&gt;0,1,0)</f>
        <v>1</v>
      </c>
    </row>
    <row r="268" customFormat="false" ht="15" hidden="false" customHeight="false" outlineLevel="0" collapsed="false">
      <c r="A268" s="15" t="n">
        <v>267</v>
      </c>
      <c r="B268" s="15" t="n">
        <f aca="false">INT((A268-1)/12)+1</f>
        <v>23</v>
      </c>
      <c r="C268" s="15" t="n">
        <f aca="false">MIN(Inputs!$C$4+B268-1,99)</f>
        <v>96</v>
      </c>
      <c r="D268" s="55" t="n">
        <f aca="false">Inputs!$C$32</f>
        <v>0.1</v>
      </c>
      <c r="E268" s="15" t="n">
        <f aca="false">R267</f>
        <v>0</v>
      </c>
      <c r="F268" s="56" t="n">
        <f aca="false">Q267</f>
        <v>117613.223385764</v>
      </c>
      <c r="G268" s="56" t="n">
        <f aca="false">IF(AND(MOD(A268-1,12)=0,B268&lt;=Inputs!$C$7,E268=0),Inputs!$C$6,0)</f>
        <v>0</v>
      </c>
      <c r="H268" s="56" t="n">
        <f aca="false">IF(B268=1,G268*Inputs!$C$9,0)</f>
        <v>0</v>
      </c>
      <c r="I268" s="56" t="n">
        <f aca="false">I267+G268</f>
        <v>120000</v>
      </c>
      <c r="J268" s="56" t="n">
        <f aca="false">(F268+G268+H268)*((1+D268)^(1/12)-1)</f>
        <v>937.864359574109</v>
      </c>
      <c r="K268" s="56" t="n">
        <f aca="false">(F268+G268+H268+J268)*(Inputs!$C$14+IF(B268&lt;=10,Inputs!$C$12,Inputs!$C$13))/12</f>
        <v>59.2755438726689</v>
      </c>
      <c r="L268" s="56" t="n">
        <f aca="false">IF(OR(E268=1,A268&lt;=Inputs!$C$15),0,MAX(Inputs!$C$8*I268-(F268+G268+H268+J268-K268),0))</f>
        <v>2708.1877985348</v>
      </c>
      <c r="M268" s="56" t="n">
        <f aca="false">L268*INDEX(Rates!$B$2:$C$101,C268+1,IF(Inputs!$C$5="Male",1,2))/1000/12*Inputs!$C$16</f>
        <v>64.0328436731898</v>
      </c>
      <c r="N268" s="56" t="n">
        <f aca="false">IF($V$1=1,MAX(F268+G268+H268+J268-K268-M268,0)*Inputs!$C$22/12,0)</f>
        <v>789.518529051947</v>
      </c>
      <c r="O268" s="56" t="n">
        <f aca="false">IF(AND(MOD(A268,12)=0,B268&gt;=Inputs!$C$18),MAX(F268+G268+H268+J268-K268-M268-N268,0)*Inputs!$C$17,0)</f>
        <v>0</v>
      </c>
      <c r="P268" s="56" t="n">
        <f aca="false">F268+G268+H268+J268-K268-M268-N268+O268</f>
        <v>117638.26082874</v>
      </c>
      <c r="Q268" s="56" t="n">
        <f aca="false">IF(OR(E268=1,P268&lt;=0),0,P268)</f>
        <v>117638.26082874</v>
      </c>
      <c r="R268" s="15" t="n">
        <f aca="false">IF(OR(E268=1,AND(P268&lt;=0,I268&gt;0)),1,0)</f>
        <v>0</v>
      </c>
      <c r="S268" s="15" t="n">
        <f aca="false">IF(L268&gt;0,1,0)</f>
        <v>1</v>
      </c>
    </row>
    <row r="269" customFormat="false" ht="15" hidden="false" customHeight="false" outlineLevel="0" collapsed="false">
      <c r="A269" s="15" t="n">
        <v>268</v>
      </c>
      <c r="B269" s="15" t="n">
        <f aca="false">INT((A269-1)/12)+1</f>
        <v>23</v>
      </c>
      <c r="C269" s="15" t="n">
        <f aca="false">MIN(Inputs!$C$4+B269-1,99)</f>
        <v>96</v>
      </c>
      <c r="D269" s="55" t="n">
        <f aca="false">Inputs!$C$32</f>
        <v>0.1</v>
      </c>
      <c r="E269" s="15" t="n">
        <f aca="false">R268</f>
        <v>0</v>
      </c>
      <c r="F269" s="56" t="n">
        <f aca="false">Q268</f>
        <v>117638.26082874</v>
      </c>
      <c r="G269" s="56" t="n">
        <f aca="false">IF(AND(MOD(A269-1,12)=0,B269&lt;=Inputs!$C$7,E269=0),Inputs!$C$6,0)</f>
        <v>0</v>
      </c>
      <c r="H269" s="56" t="n">
        <f aca="false">IF(B269=1,G269*Inputs!$C$9,0)</f>
        <v>0</v>
      </c>
      <c r="I269" s="56" t="n">
        <f aca="false">I268+G269</f>
        <v>120000</v>
      </c>
      <c r="J269" s="56" t="n">
        <f aca="false">(F269+G269+H269)*((1+D269)^(1/12)-1)</f>
        <v>938.064011660382</v>
      </c>
      <c r="K269" s="56" t="n">
        <f aca="false">(F269+G269+H269+J269)*(Inputs!$C$14+IF(B269&lt;=10,Inputs!$C$12,Inputs!$C$13))/12</f>
        <v>59.2881624202002</v>
      </c>
      <c r="L269" s="56" t="n">
        <f aca="false">IF(OR(E269=1,A269&lt;=Inputs!$C$15),0,MAX(Inputs!$C$8*I269-(F269+G269+H269+J269-K269),0))</f>
        <v>2682.96332201976</v>
      </c>
      <c r="M269" s="56" t="n">
        <f aca="false">L269*INDEX(Rates!$B$2:$C$101,C269+1,IF(Inputs!$C$5="Male",1,2))/1000/12*Inputs!$C$16</f>
        <v>63.4364319463888</v>
      </c>
      <c r="N269" s="56" t="n">
        <f aca="false">IF($V$1=1,MAX(F269+G269+H269+J269-K269-M269,0)*Inputs!$C$22/12,0)</f>
        <v>789.690668306892</v>
      </c>
      <c r="O269" s="56" t="n">
        <f aca="false">IF(AND(MOD(A269,12)=0,B269&gt;=Inputs!$C$18),MAX(F269+G269+H269+J269-K269-M269-N269,0)*Inputs!$C$17,0)</f>
        <v>0</v>
      </c>
      <c r="P269" s="56" t="n">
        <f aca="false">F269+G269+H269+J269-K269-M269-N269+O269</f>
        <v>117663.909577727</v>
      </c>
      <c r="Q269" s="56" t="n">
        <f aca="false">IF(OR(E269=1,P269&lt;=0),0,P269)</f>
        <v>117663.909577727</v>
      </c>
      <c r="R269" s="15" t="n">
        <f aca="false">IF(OR(E269=1,AND(P269&lt;=0,I269&gt;0)),1,0)</f>
        <v>0</v>
      </c>
      <c r="S269" s="15" t="n">
        <f aca="false">IF(L269&gt;0,1,0)</f>
        <v>1</v>
      </c>
    </row>
    <row r="270" customFormat="false" ht="15" hidden="false" customHeight="false" outlineLevel="0" collapsed="false">
      <c r="A270" s="15" t="n">
        <v>269</v>
      </c>
      <c r="B270" s="15" t="n">
        <f aca="false">INT((A270-1)/12)+1</f>
        <v>23</v>
      </c>
      <c r="C270" s="15" t="n">
        <f aca="false">MIN(Inputs!$C$4+B270-1,99)</f>
        <v>96</v>
      </c>
      <c r="D270" s="55" t="n">
        <f aca="false">Inputs!$C$32</f>
        <v>0.1</v>
      </c>
      <c r="E270" s="15" t="n">
        <f aca="false">R269</f>
        <v>0</v>
      </c>
      <c r="F270" s="56" t="n">
        <f aca="false">Q269</f>
        <v>117663.909577727</v>
      </c>
      <c r="G270" s="56" t="n">
        <f aca="false">IF(AND(MOD(A270-1,12)=0,B270&lt;=Inputs!$C$7,E270=0),Inputs!$C$6,0)</f>
        <v>0</v>
      </c>
      <c r="H270" s="56" t="n">
        <f aca="false">IF(B270=1,G270*Inputs!$C$9,0)</f>
        <v>0</v>
      </c>
      <c r="I270" s="56" t="n">
        <f aca="false">I269+G270</f>
        <v>120000</v>
      </c>
      <c r="J270" s="56" t="n">
        <f aca="false">(F270+G270+H270)*((1+D270)^(1/12)-1)</f>
        <v>938.268538386629</v>
      </c>
      <c r="K270" s="56" t="n">
        <f aca="false">(F270+G270+H270+J270)*(Inputs!$C$14+IF(B270&lt;=10,Inputs!$C$12,Inputs!$C$13))/12</f>
        <v>59.3010890580568</v>
      </c>
      <c r="L270" s="56" t="n">
        <f aca="false">IF(OR(E270=1,A270&lt;=Inputs!$C$15),0,MAX(Inputs!$C$8*I270-(F270+G270+H270+J270-K270),0))</f>
        <v>2657.12297294448</v>
      </c>
      <c r="M270" s="56" t="n">
        <f aca="false">L270*INDEX(Rates!$B$2:$C$101,C270+1,IF(Inputs!$C$5="Male",1,2))/1000/12*Inputs!$C$16</f>
        <v>62.825458426128</v>
      </c>
      <c r="N270" s="56" t="n">
        <f aca="false">IF($V$1=1,MAX(F270+G270+H270+J270-K270-M270,0)*Inputs!$C$22/12,0)</f>
        <v>789.867010457529</v>
      </c>
      <c r="O270" s="56" t="n">
        <f aca="false">IF(AND(MOD(A270,12)=0,B270&gt;=Inputs!$C$18),MAX(F270+G270+H270+J270-K270-M270-N270,0)*Inputs!$C$17,0)</f>
        <v>0</v>
      </c>
      <c r="P270" s="56" t="n">
        <f aca="false">F270+G270+H270+J270-K270-M270-N270+O270</f>
        <v>117690.184558172</v>
      </c>
      <c r="Q270" s="56" t="n">
        <f aca="false">IF(OR(E270=1,P270&lt;=0),0,P270)</f>
        <v>117690.184558172</v>
      </c>
      <c r="R270" s="15" t="n">
        <f aca="false">IF(OR(E270=1,AND(P270&lt;=0,I270&gt;0)),1,0)</f>
        <v>0</v>
      </c>
      <c r="S270" s="15" t="n">
        <f aca="false">IF(L270&gt;0,1,0)</f>
        <v>1</v>
      </c>
    </row>
    <row r="271" customFormat="false" ht="15" hidden="false" customHeight="false" outlineLevel="0" collapsed="false">
      <c r="A271" s="15" t="n">
        <v>270</v>
      </c>
      <c r="B271" s="15" t="n">
        <f aca="false">INT((A271-1)/12)+1</f>
        <v>23</v>
      </c>
      <c r="C271" s="15" t="n">
        <f aca="false">MIN(Inputs!$C$4+B271-1,99)</f>
        <v>96</v>
      </c>
      <c r="D271" s="55" t="n">
        <f aca="false">Inputs!$C$32</f>
        <v>0.1</v>
      </c>
      <c r="E271" s="15" t="n">
        <f aca="false">R270</f>
        <v>0</v>
      </c>
      <c r="F271" s="56" t="n">
        <f aca="false">Q270</f>
        <v>117690.184558172</v>
      </c>
      <c r="G271" s="56" t="n">
        <f aca="false">IF(AND(MOD(A271-1,12)=0,B271&lt;=Inputs!$C$7,E271=0),Inputs!$C$6,0)</f>
        <v>0</v>
      </c>
      <c r="H271" s="56" t="n">
        <f aca="false">IF(B271=1,G271*Inputs!$C$9,0)</f>
        <v>0</v>
      </c>
      <c r="I271" s="56" t="n">
        <f aca="false">I270+G271</f>
        <v>120000</v>
      </c>
      <c r="J271" s="56" t="n">
        <f aca="false">(F271+G271+H271)*((1+D271)^(1/12)-1)</f>
        <v>938.478058770464</v>
      </c>
      <c r="K271" s="56" t="n">
        <f aca="false">(F271+G271+H271+J271)*(Inputs!$C$14+IF(B271&lt;=10,Inputs!$C$12,Inputs!$C$13))/12</f>
        <v>59.3143313084712</v>
      </c>
      <c r="L271" s="56" t="n">
        <f aca="false">IF(OR(E271=1,A271&lt;=Inputs!$C$15),0,MAX(Inputs!$C$8*I271-(F271+G271+H271+J271-K271),0))</f>
        <v>2630.65171436615</v>
      </c>
      <c r="M271" s="56" t="n">
        <f aca="false">L271*INDEX(Rates!$B$2:$C$101,C271+1,IF(Inputs!$C$5="Male",1,2))/1000/12*Inputs!$C$16</f>
        <v>62.1995675764256</v>
      </c>
      <c r="N271" s="56" t="n">
        <f aca="false">IF($V$1=1,MAX(F271+G271+H271+J271-K271-M271,0)*Inputs!$C$22/12,0)</f>
        <v>790.047658120383</v>
      </c>
      <c r="O271" s="56" t="n">
        <f aca="false">IF(AND(MOD(A271,12)=0,B271&gt;=Inputs!$C$18),MAX(F271+G271+H271+J271-K271-M271-N271,0)*Inputs!$C$17,0)</f>
        <v>0</v>
      </c>
      <c r="P271" s="56" t="n">
        <f aca="false">F271+G271+H271+J271-K271-M271-N271+O271</f>
        <v>117717.101059937</v>
      </c>
      <c r="Q271" s="56" t="n">
        <f aca="false">IF(OR(E271=1,P271&lt;=0),0,P271)</f>
        <v>117717.101059937</v>
      </c>
      <c r="R271" s="15" t="n">
        <f aca="false">IF(OR(E271=1,AND(P271&lt;=0,I271&gt;0)),1,0)</f>
        <v>0</v>
      </c>
      <c r="S271" s="15" t="n">
        <f aca="false">IF(L271&gt;0,1,0)</f>
        <v>1</v>
      </c>
    </row>
    <row r="272" customFormat="false" ht="15" hidden="false" customHeight="false" outlineLevel="0" collapsed="false">
      <c r="A272" s="15" t="n">
        <v>271</v>
      </c>
      <c r="B272" s="15" t="n">
        <f aca="false">INT((A272-1)/12)+1</f>
        <v>23</v>
      </c>
      <c r="C272" s="15" t="n">
        <f aca="false">MIN(Inputs!$C$4+B272-1,99)</f>
        <v>96</v>
      </c>
      <c r="D272" s="55" t="n">
        <f aca="false">Inputs!$C$32</f>
        <v>0.1</v>
      </c>
      <c r="E272" s="15" t="n">
        <f aca="false">R271</f>
        <v>0</v>
      </c>
      <c r="F272" s="56" t="n">
        <f aca="false">Q271</f>
        <v>117717.101059937</v>
      </c>
      <c r="G272" s="56" t="n">
        <f aca="false">IF(AND(MOD(A272-1,12)=0,B272&lt;=Inputs!$C$7,E272=0),Inputs!$C$6,0)</f>
        <v>0</v>
      </c>
      <c r="H272" s="56" t="n">
        <f aca="false">IF(B272=1,G272*Inputs!$C$9,0)</f>
        <v>0</v>
      </c>
      <c r="I272" s="56" t="n">
        <f aca="false">I271+G272</f>
        <v>120000</v>
      </c>
      <c r="J272" s="56" t="n">
        <f aca="false">(F272+G272+H272)*((1+D272)^(1/12)-1)</f>
        <v>938.692694735394</v>
      </c>
      <c r="K272" s="56" t="n">
        <f aca="false">(F272+G272+H272+J272)*(Inputs!$C$14+IF(B272&lt;=10,Inputs!$C$12,Inputs!$C$13))/12</f>
        <v>59.3278968773362</v>
      </c>
      <c r="L272" s="56" t="n">
        <f aca="false">IF(OR(E272=1,A272&lt;=Inputs!$C$15),0,MAX(Inputs!$C$8*I272-(F272+G272+H272+J272-K272),0))</f>
        <v>2603.5341422049</v>
      </c>
      <c r="M272" s="56" t="n">
        <f aca="false">L272*INDEX(Rates!$B$2:$C$101,C272+1,IF(Inputs!$C$5="Male",1,2))/1000/12*Inputs!$C$16</f>
        <v>61.5583951806496</v>
      </c>
      <c r="N272" s="56" t="n">
        <f aca="false">IF($V$1=1,MAX(F272+G272+H272+J272-K272-M272,0)*Inputs!$C$22/12,0)</f>
        <v>790.23271641743</v>
      </c>
      <c r="O272" s="56" t="n">
        <f aca="false">IF(AND(MOD(A272,12)=0,B272&gt;=Inputs!$C$18),MAX(F272+G272+H272+J272-K272-M272-N272,0)*Inputs!$C$17,0)</f>
        <v>0</v>
      </c>
      <c r="P272" s="56" t="n">
        <f aca="false">F272+G272+H272+J272-K272-M272-N272+O272</f>
        <v>117744.674746197</v>
      </c>
      <c r="Q272" s="56" t="n">
        <f aca="false">IF(OR(E272=1,P272&lt;=0),0,P272)</f>
        <v>117744.674746197</v>
      </c>
      <c r="R272" s="15" t="n">
        <f aca="false">IF(OR(E272=1,AND(P272&lt;=0,I272&gt;0)),1,0)</f>
        <v>0</v>
      </c>
      <c r="S272" s="15" t="n">
        <f aca="false">IF(L272&gt;0,1,0)</f>
        <v>1</v>
      </c>
    </row>
    <row r="273" customFormat="false" ht="15" hidden="false" customHeight="false" outlineLevel="0" collapsed="false">
      <c r="A273" s="15" t="n">
        <v>272</v>
      </c>
      <c r="B273" s="15" t="n">
        <f aca="false">INT((A273-1)/12)+1</f>
        <v>23</v>
      </c>
      <c r="C273" s="15" t="n">
        <f aca="false">MIN(Inputs!$C$4+B273-1,99)</f>
        <v>96</v>
      </c>
      <c r="D273" s="55" t="n">
        <f aca="false">Inputs!$C$32</f>
        <v>0.1</v>
      </c>
      <c r="E273" s="15" t="n">
        <f aca="false">R272</f>
        <v>0</v>
      </c>
      <c r="F273" s="56" t="n">
        <f aca="false">Q272</f>
        <v>117744.674746197</v>
      </c>
      <c r="G273" s="56" t="n">
        <f aca="false">IF(AND(MOD(A273-1,12)=0,B273&lt;=Inputs!$C$7,E273=0),Inputs!$C$6,0)</f>
        <v>0</v>
      </c>
      <c r="H273" s="56" t="n">
        <f aca="false">IF(B273=1,G273*Inputs!$C$9,0)</f>
        <v>0</v>
      </c>
      <c r="I273" s="56" t="n">
        <f aca="false">I272+G273</f>
        <v>120000</v>
      </c>
      <c r="J273" s="56" t="n">
        <f aca="false">(F273+G273+H273)*((1+D273)^(1/12)-1)</f>
        <v>938.912571181774</v>
      </c>
      <c r="K273" s="56" t="n">
        <f aca="false">(F273+G273+H273+J273)*(Inputs!$C$14+IF(B273&lt;=10,Inputs!$C$12,Inputs!$C$13))/12</f>
        <v>59.3417936586894</v>
      </c>
      <c r="L273" s="56" t="n">
        <f aca="false">IF(OR(E273=1,A273&lt;=Inputs!$C$15),0,MAX(Inputs!$C$8*I273-(F273+G273+H273+J273-K273),0))</f>
        <v>2575.75447627989</v>
      </c>
      <c r="M273" s="56" t="n">
        <f aca="false">L273*INDEX(Rates!$B$2:$C$101,C273+1,IF(Inputs!$C$5="Male",1,2))/1000/12*Inputs!$C$16</f>
        <v>60.9015681295745</v>
      </c>
      <c r="N273" s="56" t="n">
        <f aca="false">IF($V$1=1,MAX(F273+G273+H273+J273-K273-M273,0)*Inputs!$C$22/12,0)</f>
        <v>790.42229303727</v>
      </c>
      <c r="O273" s="56" t="n">
        <f aca="false">IF(AND(MOD(A273,12)=0,B273&gt;=Inputs!$C$18),MAX(F273+G273+H273+J273-K273-M273-N273,0)*Inputs!$C$17,0)</f>
        <v>0</v>
      </c>
      <c r="P273" s="56" t="n">
        <f aca="false">F273+G273+H273+J273-K273-M273-N273+O273</f>
        <v>117772.921662553</v>
      </c>
      <c r="Q273" s="56" t="n">
        <f aca="false">IF(OR(E273=1,P273&lt;=0),0,P273)</f>
        <v>117772.921662553</v>
      </c>
      <c r="R273" s="15" t="n">
        <f aca="false">IF(OR(E273=1,AND(P273&lt;=0,I273&gt;0)),1,0)</f>
        <v>0</v>
      </c>
      <c r="S273" s="15" t="n">
        <f aca="false">IF(L273&gt;0,1,0)</f>
        <v>1</v>
      </c>
    </row>
    <row r="274" customFormat="false" ht="15" hidden="false" customHeight="false" outlineLevel="0" collapsed="false">
      <c r="A274" s="15" t="n">
        <v>273</v>
      </c>
      <c r="B274" s="15" t="n">
        <f aca="false">INT((A274-1)/12)+1</f>
        <v>23</v>
      </c>
      <c r="C274" s="15" t="n">
        <f aca="false">MIN(Inputs!$C$4+B274-1,99)</f>
        <v>96</v>
      </c>
      <c r="D274" s="55" t="n">
        <f aca="false">Inputs!$C$32</f>
        <v>0.1</v>
      </c>
      <c r="E274" s="15" t="n">
        <f aca="false">R273</f>
        <v>0</v>
      </c>
      <c r="F274" s="56" t="n">
        <f aca="false">Q273</f>
        <v>117772.921662553</v>
      </c>
      <c r="G274" s="56" t="n">
        <f aca="false">IF(AND(MOD(A274-1,12)=0,B274&lt;=Inputs!$C$7,E274=0),Inputs!$C$6,0)</f>
        <v>0</v>
      </c>
      <c r="H274" s="56" t="n">
        <f aca="false">IF(B274=1,G274*Inputs!$C$9,0)</f>
        <v>0</v>
      </c>
      <c r="I274" s="56" t="n">
        <f aca="false">I273+G274</f>
        <v>120000</v>
      </c>
      <c r="J274" s="56" t="n">
        <f aca="false">(F274+G274+H274)*((1+D274)^(1/12)-1)</f>
        <v>939.137816059482</v>
      </c>
      <c r="K274" s="56" t="n">
        <f aca="false">(F274+G274+H274+J274)*(Inputs!$C$14+IF(B274&lt;=10,Inputs!$C$12,Inputs!$C$13))/12</f>
        <v>59.3560297393064</v>
      </c>
      <c r="L274" s="56" t="n">
        <f aca="false">IF(OR(E274=1,A274&lt;=Inputs!$C$15),0,MAX(Inputs!$C$8*I274-(F274+G274+H274+J274-K274),0))</f>
        <v>2547.29655112656</v>
      </c>
      <c r="M274" s="56" t="n">
        <f aca="false">L274*INDEX(Rates!$B$2:$C$101,C274+1,IF(Inputs!$C$5="Male",1,2))/1000/12*Inputs!$C$16</f>
        <v>60.2287042042617</v>
      </c>
      <c r="N274" s="56" t="n">
        <f aca="false">IF($V$1=1,MAX(F274+G274+H274+J274-K274-M274,0)*Inputs!$C$22/12,0)</f>
        <v>790.616498297795</v>
      </c>
      <c r="O274" s="56" t="n">
        <f aca="false">IF(AND(MOD(A274,12)=0,B274&gt;=Inputs!$C$18),MAX(F274+G274+H274+J274-K274-M274-N274,0)*Inputs!$C$17,0)</f>
        <v>0</v>
      </c>
      <c r="P274" s="56" t="n">
        <f aca="false">F274+G274+H274+J274-K274-M274-N274+O274</f>
        <v>117801.858246371</v>
      </c>
      <c r="Q274" s="56" t="n">
        <f aca="false">IF(OR(E274=1,P274&lt;=0),0,P274)</f>
        <v>117801.858246371</v>
      </c>
      <c r="R274" s="15" t="n">
        <f aca="false">IF(OR(E274=1,AND(P274&lt;=0,I274&gt;0)),1,0)</f>
        <v>0</v>
      </c>
      <c r="S274" s="15" t="n">
        <f aca="false">IF(L274&gt;0,1,0)</f>
        <v>1</v>
      </c>
    </row>
    <row r="275" customFormat="false" ht="15" hidden="false" customHeight="false" outlineLevel="0" collapsed="false">
      <c r="A275" s="15" t="n">
        <v>274</v>
      </c>
      <c r="B275" s="15" t="n">
        <f aca="false">INT((A275-1)/12)+1</f>
        <v>23</v>
      </c>
      <c r="C275" s="15" t="n">
        <f aca="false">MIN(Inputs!$C$4+B275-1,99)</f>
        <v>96</v>
      </c>
      <c r="D275" s="55" t="n">
        <f aca="false">Inputs!$C$32</f>
        <v>0.1</v>
      </c>
      <c r="E275" s="15" t="n">
        <f aca="false">R274</f>
        <v>0</v>
      </c>
      <c r="F275" s="56" t="n">
        <f aca="false">Q274</f>
        <v>117801.858246371</v>
      </c>
      <c r="G275" s="56" t="n">
        <f aca="false">IF(AND(MOD(A275-1,12)=0,B275&lt;=Inputs!$C$7,E275=0),Inputs!$C$6,0)</f>
        <v>0</v>
      </c>
      <c r="H275" s="56" t="n">
        <f aca="false">IF(B275=1,G275*Inputs!$C$9,0)</f>
        <v>0</v>
      </c>
      <c r="I275" s="56" t="n">
        <f aca="false">I274+G275</f>
        <v>120000</v>
      </c>
      <c r="J275" s="56" t="n">
        <f aca="false">(F275+G275+H275)*((1+D275)^(1/12)-1)</f>
        <v>939.36856044238</v>
      </c>
      <c r="K275" s="56" t="n">
        <f aca="false">(F275+G275+H275+J275)*(Inputs!$C$14+IF(B275&lt;=10,Inputs!$C$12,Inputs!$C$13))/12</f>
        <v>59.3706134034069</v>
      </c>
      <c r="L275" s="56" t="n">
        <f aca="false">IF(OR(E275=1,A275&lt;=Inputs!$C$15),0,MAX(Inputs!$C$8*I275-(F275+G275+H275+J275-K275),0))</f>
        <v>2518.14380658964</v>
      </c>
      <c r="M275" s="56" t="n">
        <f aca="false">L275*INDEX(Rates!$B$2:$C$101,C275+1,IF(Inputs!$C$5="Male",1,2))/1000/12*Inputs!$C$16</f>
        <v>59.5394118536398</v>
      </c>
      <c r="N275" s="56" t="n">
        <f aca="false">IF($V$1=1,MAX(F275+G275+H275+J275-K275-M275,0)*Inputs!$C$22/12,0)</f>
        <v>790.815445210378</v>
      </c>
      <c r="O275" s="56" t="n">
        <f aca="false">IF(AND(MOD(A275,12)=0,B275&gt;=Inputs!$C$18),MAX(F275+G275+H275+J275-K275-M275-N275,0)*Inputs!$C$17,0)</f>
        <v>0</v>
      </c>
      <c r="P275" s="56" t="n">
        <f aca="false">F275+G275+H275+J275-K275-M275-N275+O275</f>
        <v>117831.501336346</v>
      </c>
      <c r="Q275" s="56" t="n">
        <f aca="false">IF(OR(E275=1,P275&lt;=0),0,P275)</f>
        <v>117831.501336346</v>
      </c>
      <c r="R275" s="15" t="n">
        <f aca="false">IF(OR(E275=1,AND(P275&lt;=0,I275&gt;0)),1,0)</f>
        <v>0</v>
      </c>
      <c r="S275" s="15" t="n">
        <f aca="false">IF(L275&gt;0,1,0)</f>
        <v>1</v>
      </c>
    </row>
    <row r="276" customFormat="false" ht="15" hidden="false" customHeight="false" outlineLevel="0" collapsed="false">
      <c r="A276" s="15" t="n">
        <v>275</v>
      </c>
      <c r="B276" s="15" t="n">
        <f aca="false">INT((A276-1)/12)+1</f>
        <v>23</v>
      </c>
      <c r="C276" s="15" t="n">
        <f aca="false">MIN(Inputs!$C$4+B276-1,99)</f>
        <v>96</v>
      </c>
      <c r="D276" s="55" t="n">
        <f aca="false">Inputs!$C$32</f>
        <v>0.1</v>
      </c>
      <c r="E276" s="15" t="n">
        <f aca="false">R275</f>
        <v>0</v>
      </c>
      <c r="F276" s="56" t="n">
        <f aca="false">Q275</f>
        <v>117831.501336346</v>
      </c>
      <c r="G276" s="56" t="n">
        <f aca="false">IF(AND(MOD(A276-1,12)=0,B276&lt;=Inputs!$C$7,E276=0),Inputs!$C$6,0)</f>
        <v>0</v>
      </c>
      <c r="H276" s="56" t="n">
        <f aca="false">IF(B276=1,G276*Inputs!$C$9,0)</f>
        <v>0</v>
      </c>
      <c r="I276" s="56" t="n">
        <f aca="false">I275+G276</f>
        <v>120000</v>
      </c>
      <c r="J276" s="56" t="n">
        <f aca="false">(F276+G276+H276)*((1+D276)^(1/12)-1)</f>
        <v>939.604938604587</v>
      </c>
      <c r="K276" s="56" t="n">
        <f aca="false">(F276+G276+H276+J276)*(Inputs!$C$14+IF(B276&lt;=10,Inputs!$C$12,Inputs!$C$13))/12</f>
        <v>59.3855531374755</v>
      </c>
      <c r="L276" s="56" t="n">
        <f aca="false">IF(OR(E276=1,A276&lt;=Inputs!$C$15),0,MAX(Inputs!$C$8*I276-(F276+G276+H276+J276-K276),0))</f>
        <v>2488.27927818653</v>
      </c>
      <c r="M276" s="56" t="n">
        <f aca="false">L276*INDEX(Rates!$B$2:$C$101,C276+1,IF(Inputs!$C$5="Male",1,2))/1000/12*Inputs!$C$16</f>
        <v>58.8332899666553</v>
      </c>
      <c r="N276" s="56" t="n">
        <f aca="false">IF($V$1=1,MAX(F276+G276+H276+J276-K276-M276,0)*Inputs!$C$22/12,0)</f>
        <v>791.019249545645</v>
      </c>
      <c r="O276" s="56" t="n">
        <f aca="false">IF(AND(MOD(A276,12)=0,B276&gt;=Inputs!$C$18),MAX(F276+G276+H276+J276-K276-M276-N276,0)*Inputs!$C$17,0)</f>
        <v>0</v>
      </c>
      <c r="P276" s="56" t="n">
        <f aca="false">F276+G276+H276+J276-K276-M276-N276+O276</f>
        <v>117861.868182301</v>
      </c>
      <c r="Q276" s="56" t="n">
        <f aca="false">IF(OR(E276=1,P276&lt;=0),0,P276)</f>
        <v>117861.868182301</v>
      </c>
      <c r="R276" s="15" t="n">
        <f aca="false">IF(OR(E276=1,AND(P276&lt;=0,I276&gt;0)),1,0)</f>
        <v>0</v>
      </c>
      <c r="S276" s="15" t="n">
        <f aca="false">IF(L276&gt;0,1,0)</f>
        <v>1</v>
      </c>
    </row>
    <row r="277" customFormat="false" ht="15" hidden="false" customHeight="false" outlineLevel="0" collapsed="false">
      <c r="A277" s="15" t="n">
        <v>276</v>
      </c>
      <c r="B277" s="15" t="n">
        <f aca="false">INT((A277-1)/12)+1</f>
        <v>23</v>
      </c>
      <c r="C277" s="15" t="n">
        <f aca="false">MIN(Inputs!$C$4+B277-1,99)</f>
        <v>96</v>
      </c>
      <c r="D277" s="55" t="n">
        <f aca="false">Inputs!$C$32</f>
        <v>0.1</v>
      </c>
      <c r="E277" s="15" t="n">
        <f aca="false">R276</f>
        <v>0</v>
      </c>
      <c r="F277" s="56" t="n">
        <f aca="false">Q276</f>
        <v>117861.868182301</v>
      </c>
      <c r="G277" s="56" t="n">
        <f aca="false">IF(AND(MOD(A277-1,12)=0,B277&lt;=Inputs!$C$7,E277=0),Inputs!$C$6,0)</f>
        <v>0</v>
      </c>
      <c r="H277" s="56" t="n">
        <f aca="false">IF(B277=1,G277*Inputs!$C$9,0)</f>
        <v>0</v>
      </c>
      <c r="I277" s="56" t="n">
        <f aca="false">I276+G277</f>
        <v>120000</v>
      </c>
      <c r="J277" s="56" t="n">
        <f aca="false">(F277+G277+H277)*((1+D277)^(1/12)-1)</f>
        <v>939.847088098614</v>
      </c>
      <c r="K277" s="56" t="n">
        <f aca="false">(F277+G277+H277+J277)*(Inputs!$C$14+IF(B277&lt;=10,Inputs!$C$12,Inputs!$C$13))/12</f>
        <v>59.4008576351999</v>
      </c>
      <c r="L277" s="56" t="n">
        <f aca="false">IF(OR(E277=1,A277&lt;=Inputs!$C$15),0,MAX(Inputs!$C$8*I277-(F277+G277+H277+J277-K277),0))</f>
        <v>2457.68558723542</v>
      </c>
      <c r="M277" s="56" t="n">
        <f aca="false">L277*INDEX(Rates!$B$2:$C$101,C277+1,IF(Inputs!$C$5="Male",1,2))/1000/12*Inputs!$C$16</f>
        <v>58.1099276388588</v>
      </c>
      <c r="N277" s="56" t="n">
        <f aca="false">IF($V$1=1,MAX(F277+G277+H277+J277-K277-M277,0)*Inputs!$C$22/12,0)</f>
        <v>791.228029900838</v>
      </c>
      <c r="O277" s="56" t="n">
        <f aca="false">IF(AND(MOD(A277,12)=0,B277&gt;=Inputs!$C$18),MAX(F277+G277+H277+J277-K277-M277-N277,0)*Inputs!$C$17,0)</f>
        <v>589.464882276124</v>
      </c>
      <c r="P277" s="56" t="n">
        <f aca="false">F277+G277+H277+J277-K277-M277-N277+O277</f>
        <v>118482.441337501</v>
      </c>
      <c r="Q277" s="56" t="n">
        <f aca="false">IF(OR(E277=1,P277&lt;=0),0,P277)</f>
        <v>118482.441337501</v>
      </c>
      <c r="R277" s="15" t="n">
        <f aca="false">IF(OR(E277=1,AND(P277&lt;=0,I277&gt;0)),1,0)</f>
        <v>0</v>
      </c>
      <c r="S277" s="15" t="n">
        <f aca="false">IF(L277&gt;0,1,0)</f>
        <v>1</v>
      </c>
    </row>
    <row r="278" customFormat="false" ht="15" hidden="false" customHeight="false" outlineLevel="0" collapsed="false">
      <c r="A278" s="15" t="n">
        <v>277</v>
      </c>
      <c r="B278" s="15" t="n">
        <f aca="false">INT((A278-1)/12)+1</f>
        <v>24</v>
      </c>
      <c r="C278" s="15" t="n">
        <f aca="false">MIN(Inputs!$C$4+B278-1,99)</f>
        <v>97</v>
      </c>
      <c r="D278" s="55" t="n">
        <f aca="false">Inputs!$C$32</f>
        <v>0.1</v>
      </c>
      <c r="E278" s="15" t="n">
        <f aca="false">R277</f>
        <v>0</v>
      </c>
      <c r="F278" s="56" t="n">
        <f aca="false">Q277</f>
        <v>118482.441337501</v>
      </c>
      <c r="G278" s="56" t="n">
        <f aca="false">IF(AND(MOD(A278-1,12)=0,B278&lt;=Inputs!$C$7,E278=0),Inputs!$C$6,0)</f>
        <v>0</v>
      </c>
      <c r="H278" s="56" t="n">
        <f aca="false">IF(B278=1,G278*Inputs!$C$9,0)</f>
        <v>0</v>
      </c>
      <c r="I278" s="56" t="n">
        <f aca="false">I277+G278</f>
        <v>120000</v>
      </c>
      <c r="J278" s="56" t="n">
        <f aca="false">(F278+G278+H278)*((1+D278)^(1/12)-1)</f>
        <v>944.795625584585</v>
      </c>
      <c r="K278" s="56" t="n">
        <f aca="false">(F278+G278+H278+J278)*(Inputs!$C$14+IF(B278&lt;=10,Inputs!$C$12,Inputs!$C$13))/12</f>
        <v>59.7136184815428</v>
      </c>
      <c r="L278" s="56" t="n">
        <f aca="false">IF(OR(E278=1,A278&lt;=Inputs!$C$15),0,MAX(Inputs!$C$8*I278-(F278+G278+H278+J278-K278),0))</f>
        <v>1832.47665539596</v>
      </c>
      <c r="M278" s="56" t="n">
        <f aca="false">L278*INDEX(Rates!$B$2:$C$101,C278+1,IF(Inputs!$C$5="Male",1,2))/1000/12*Inputs!$C$16</f>
        <v>48.7194460114607</v>
      </c>
      <c r="N278" s="56" t="n">
        <f aca="false">IF($V$1=1,MAX(F278+G278+H278+J278-K278-M278,0)*Inputs!$C$22/12,0)</f>
        <v>795.458692657284</v>
      </c>
      <c r="O278" s="56" t="n">
        <f aca="false">IF(AND(MOD(A278,12)=0,B278&gt;=Inputs!$C$18),MAX(F278+G278+H278+J278-K278-M278-N278,0)*Inputs!$C$17,0)</f>
        <v>0</v>
      </c>
      <c r="P278" s="56" t="n">
        <f aca="false">F278+G278+H278+J278-K278-M278-N278+O278</f>
        <v>118523.345205935</v>
      </c>
      <c r="Q278" s="56" t="n">
        <f aca="false">IF(OR(E278=1,P278&lt;=0),0,P278)</f>
        <v>118523.345205935</v>
      </c>
      <c r="R278" s="15" t="n">
        <f aca="false">IF(OR(E278=1,AND(P278&lt;=0,I278&gt;0)),1,0)</f>
        <v>0</v>
      </c>
      <c r="S278" s="15" t="n">
        <f aca="false">IF(L278&gt;0,1,0)</f>
        <v>1</v>
      </c>
    </row>
    <row r="279" customFormat="false" ht="15" hidden="false" customHeight="false" outlineLevel="0" collapsed="false">
      <c r="A279" s="15" t="n">
        <v>278</v>
      </c>
      <c r="B279" s="15" t="n">
        <f aca="false">INT((A279-1)/12)+1</f>
        <v>24</v>
      </c>
      <c r="C279" s="15" t="n">
        <f aca="false">MIN(Inputs!$C$4+B279-1,99)</f>
        <v>97</v>
      </c>
      <c r="D279" s="55" t="n">
        <f aca="false">Inputs!$C$32</f>
        <v>0.1</v>
      </c>
      <c r="E279" s="15" t="n">
        <f aca="false">R278</f>
        <v>0</v>
      </c>
      <c r="F279" s="56" t="n">
        <f aca="false">Q278</f>
        <v>118523.345205935</v>
      </c>
      <c r="G279" s="56" t="n">
        <f aca="false">IF(AND(MOD(A279-1,12)=0,B279&lt;=Inputs!$C$7,E279=0),Inputs!$C$6,0)</f>
        <v>0</v>
      </c>
      <c r="H279" s="56" t="n">
        <f aca="false">IF(B279=1,G279*Inputs!$C$9,0)</f>
        <v>0</v>
      </c>
      <c r="I279" s="56" t="n">
        <f aca="false">I278+G279</f>
        <v>120000</v>
      </c>
      <c r="J279" s="56" t="n">
        <f aca="false">(F279+G279+H279)*((1+D279)^(1/12)-1)</f>
        <v>945.121798775566</v>
      </c>
      <c r="K279" s="56" t="n">
        <f aca="false">(F279+G279+H279+J279)*(Inputs!$C$14+IF(B279&lt;=10,Inputs!$C$12,Inputs!$C$13))/12</f>
        <v>59.7342335023554</v>
      </c>
      <c r="L279" s="56" t="n">
        <f aca="false">IF(OR(E279=1,A279&lt;=Inputs!$C$15),0,MAX(Inputs!$C$8*I279-(F279+G279+H279+J279-K279),0))</f>
        <v>1791.26722879149</v>
      </c>
      <c r="M279" s="56" t="n">
        <f aca="false">L279*INDEX(Rates!$B$2:$C$101,C279+1,IF(Inputs!$C$5="Male",1,2))/1000/12*Inputs!$C$16</f>
        <v>47.6238247228031</v>
      </c>
      <c r="N279" s="56" t="n">
        <f aca="false">IF($V$1=1,MAX(F279+G279+H279+J279-K279-M279,0)*Inputs!$C$22/12,0)</f>
        <v>795.740726309905</v>
      </c>
      <c r="O279" s="56" t="n">
        <f aca="false">IF(AND(MOD(A279,12)=0,B279&gt;=Inputs!$C$18),MAX(F279+G279+H279+J279-K279-M279-N279,0)*Inputs!$C$17,0)</f>
        <v>0</v>
      </c>
      <c r="P279" s="56" t="n">
        <f aca="false">F279+G279+H279+J279-K279-M279-N279+O279</f>
        <v>118565.368220176</v>
      </c>
      <c r="Q279" s="56" t="n">
        <f aca="false">IF(OR(E279=1,P279&lt;=0),0,P279)</f>
        <v>118565.368220176</v>
      </c>
      <c r="R279" s="15" t="n">
        <f aca="false">IF(OR(E279=1,AND(P279&lt;=0,I279&gt;0)),1,0)</f>
        <v>0</v>
      </c>
      <c r="S279" s="15" t="n">
        <f aca="false">IF(L279&gt;0,1,0)</f>
        <v>1</v>
      </c>
    </row>
    <row r="280" customFormat="false" ht="15" hidden="false" customHeight="false" outlineLevel="0" collapsed="false">
      <c r="A280" s="15" t="n">
        <v>279</v>
      </c>
      <c r="B280" s="15" t="n">
        <f aca="false">INT((A280-1)/12)+1</f>
        <v>24</v>
      </c>
      <c r="C280" s="15" t="n">
        <f aca="false">MIN(Inputs!$C$4+B280-1,99)</f>
        <v>97</v>
      </c>
      <c r="D280" s="55" t="n">
        <f aca="false">Inputs!$C$32</f>
        <v>0.1</v>
      </c>
      <c r="E280" s="15" t="n">
        <f aca="false">R279</f>
        <v>0</v>
      </c>
      <c r="F280" s="56" t="n">
        <f aca="false">Q279</f>
        <v>118565.368220176</v>
      </c>
      <c r="G280" s="56" t="n">
        <f aca="false">IF(AND(MOD(A280-1,12)=0,B280&lt;=Inputs!$C$7,E280=0),Inputs!$C$6,0)</f>
        <v>0</v>
      </c>
      <c r="H280" s="56" t="n">
        <f aca="false">IF(B280=1,G280*Inputs!$C$9,0)</f>
        <v>0</v>
      </c>
      <c r="I280" s="56" t="n">
        <f aca="false">I279+G280</f>
        <v>120000</v>
      </c>
      <c r="J280" s="56" t="n">
        <f aca="false">(F280+G280+H280)*((1+D280)^(1/12)-1)</f>
        <v>945.456896192365</v>
      </c>
      <c r="K280" s="56" t="n">
        <f aca="false">(F280+G280+H280+J280)*(Inputs!$C$14+IF(B280&lt;=10,Inputs!$C$12,Inputs!$C$13))/12</f>
        <v>59.7554125581841</v>
      </c>
      <c r="L280" s="56" t="n">
        <f aca="false">IF(OR(E280=1,A280&lt;=Inputs!$C$15),0,MAX(Inputs!$C$8*I280-(F280+G280+H280+J280-K280),0))</f>
        <v>1748.93029619001</v>
      </c>
      <c r="M280" s="56" t="n">
        <f aca="false">L280*INDEX(Rates!$B$2:$C$101,C280+1,IF(Inputs!$C$5="Male",1,2))/1000/12*Inputs!$C$16</f>
        <v>46.4982268080384</v>
      </c>
      <c r="N280" s="56" t="n">
        <f aca="false">IF($V$1=1,MAX(F280+G280+H280+J280-K280-M280,0)*Inputs!$C$22/12,0)</f>
        <v>796.030476513347</v>
      </c>
      <c r="O280" s="56" t="n">
        <f aca="false">IF(AND(MOD(A280,12)=0,B280&gt;=Inputs!$C$18),MAX(F280+G280+H280+J280-K280-M280-N280,0)*Inputs!$C$17,0)</f>
        <v>0</v>
      </c>
      <c r="P280" s="56" t="n">
        <f aca="false">F280+G280+H280+J280-K280-M280-N280+O280</f>
        <v>118608.541000489</v>
      </c>
      <c r="Q280" s="56" t="n">
        <f aca="false">IF(OR(E280=1,P280&lt;=0),0,P280)</f>
        <v>118608.541000489</v>
      </c>
      <c r="R280" s="15" t="n">
        <f aca="false">IF(OR(E280=1,AND(P280&lt;=0,I280&gt;0)),1,0)</f>
        <v>0</v>
      </c>
      <c r="S280" s="15" t="n">
        <f aca="false">IF(L280&gt;0,1,0)</f>
        <v>1</v>
      </c>
    </row>
    <row r="281" customFormat="false" ht="15" hidden="false" customHeight="false" outlineLevel="0" collapsed="false">
      <c r="A281" s="15" t="n">
        <v>280</v>
      </c>
      <c r="B281" s="15" t="n">
        <f aca="false">INT((A281-1)/12)+1</f>
        <v>24</v>
      </c>
      <c r="C281" s="15" t="n">
        <f aca="false">MIN(Inputs!$C$4+B281-1,99)</f>
        <v>97</v>
      </c>
      <c r="D281" s="55" t="n">
        <f aca="false">Inputs!$C$32</f>
        <v>0.1</v>
      </c>
      <c r="E281" s="15" t="n">
        <f aca="false">R280</f>
        <v>0</v>
      </c>
      <c r="F281" s="56" t="n">
        <f aca="false">Q280</f>
        <v>118608.541000489</v>
      </c>
      <c r="G281" s="56" t="n">
        <f aca="false">IF(AND(MOD(A281-1,12)=0,B281&lt;=Inputs!$C$7,E281=0),Inputs!$C$6,0)</f>
        <v>0</v>
      </c>
      <c r="H281" s="56" t="n">
        <f aca="false">IF(B281=1,G281*Inputs!$C$9,0)</f>
        <v>0</v>
      </c>
      <c r="I281" s="56" t="n">
        <f aca="false">I280+G281</f>
        <v>120000</v>
      </c>
      <c r="J281" s="56" t="n">
        <f aca="false">(F281+G281+H281)*((1+D281)^(1/12)-1)</f>
        <v>945.801162005286</v>
      </c>
      <c r="K281" s="56" t="n">
        <f aca="false">(F281+G281+H281+J281)*(Inputs!$C$14+IF(B281&lt;=10,Inputs!$C$12,Inputs!$C$13))/12</f>
        <v>59.7771710812469</v>
      </c>
      <c r="L281" s="56" t="n">
        <f aca="false">IF(OR(E281=1,A281&lt;=Inputs!$C$15),0,MAX(Inputs!$C$8*I281-(F281+G281+H281+J281-K281),0))</f>
        <v>1705.43500858736</v>
      </c>
      <c r="M281" s="56" t="n">
        <f aca="false">L281*INDEX(Rates!$B$2:$C$101,C281+1,IF(Inputs!$C$5="Male",1,2))/1000/12*Inputs!$C$16</f>
        <v>45.3418320949759</v>
      </c>
      <c r="N281" s="56" t="n">
        <f aca="false">IF($V$1=1,MAX(F281+G281+H281+J281-K281-M281,0)*Inputs!$C$22/12,0)</f>
        <v>796.328154395451</v>
      </c>
      <c r="O281" s="56" t="n">
        <f aca="false">IF(AND(MOD(A281,12)=0,B281&gt;=Inputs!$C$18),MAX(F281+G281+H281+J281-K281-M281-N281,0)*Inputs!$C$17,0)</f>
        <v>0</v>
      </c>
      <c r="P281" s="56" t="n">
        <f aca="false">F281+G281+H281+J281-K281-M281-N281+O281</f>
        <v>118652.895004922</v>
      </c>
      <c r="Q281" s="56" t="n">
        <f aca="false">IF(OR(E281=1,P281&lt;=0),0,P281)</f>
        <v>118652.895004922</v>
      </c>
      <c r="R281" s="15" t="n">
        <f aca="false">IF(OR(E281=1,AND(P281&lt;=0,I281&gt;0)),1,0)</f>
        <v>0</v>
      </c>
      <c r="S281" s="15" t="n">
        <f aca="false">IF(L281&gt;0,1,0)</f>
        <v>1</v>
      </c>
    </row>
    <row r="282" customFormat="false" ht="15" hidden="false" customHeight="false" outlineLevel="0" collapsed="false">
      <c r="A282" s="15" t="n">
        <v>281</v>
      </c>
      <c r="B282" s="15" t="n">
        <f aca="false">INT((A282-1)/12)+1</f>
        <v>24</v>
      </c>
      <c r="C282" s="15" t="n">
        <f aca="false">MIN(Inputs!$C$4+B282-1,99)</f>
        <v>97</v>
      </c>
      <c r="D282" s="55" t="n">
        <f aca="false">Inputs!$C$32</f>
        <v>0.1</v>
      </c>
      <c r="E282" s="15" t="n">
        <f aca="false">R281</f>
        <v>0</v>
      </c>
      <c r="F282" s="56" t="n">
        <f aca="false">Q281</f>
        <v>118652.895004922</v>
      </c>
      <c r="G282" s="56" t="n">
        <f aca="false">IF(AND(MOD(A282-1,12)=0,B282&lt;=Inputs!$C$7,E282=0),Inputs!$C$6,0)</f>
        <v>0</v>
      </c>
      <c r="H282" s="56" t="n">
        <f aca="false">IF(B282=1,G282*Inputs!$C$9,0)</f>
        <v>0</v>
      </c>
      <c r="I282" s="56" t="n">
        <f aca="false">I281+G282</f>
        <v>120000</v>
      </c>
      <c r="J282" s="56" t="n">
        <f aca="false">(F282+G282+H282)*((1+D282)^(1/12)-1)</f>
        <v>946.154847065224</v>
      </c>
      <c r="K282" s="56" t="n">
        <f aca="false">(F282+G282+H282+J282)*(Inputs!$C$14+IF(B282&lt;=10,Inputs!$C$12,Inputs!$C$13))/12</f>
        <v>59.7995249259937</v>
      </c>
      <c r="L282" s="56" t="n">
        <f aca="false">IF(OR(E282=1,A282&lt;=Inputs!$C$15),0,MAX(Inputs!$C$8*I282-(F282+G282+H282+J282-K282),0))</f>
        <v>1660.74967293856</v>
      </c>
      <c r="M282" s="56" t="n">
        <f aca="false">L282*INDEX(Rates!$B$2:$C$101,C282+1,IF(Inputs!$C$5="Male",1,2))/1000/12*Inputs!$C$16</f>
        <v>44.1537979711932</v>
      </c>
      <c r="N282" s="56" t="n">
        <f aca="false">IF($V$1=1,MAX(F282+G282+H282+J282-K282-M282,0)*Inputs!$C$22/12,0)</f>
        <v>796.633976860602</v>
      </c>
      <c r="O282" s="56" t="n">
        <f aca="false">IF(AND(MOD(A282,12)=0,B282&gt;=Inputs!$C$18),MAX(F282+G282+H282+J282-K282-M282-N282,0)*Inputs!$C$17,0)</f>
        <v>0</v>
      </c>
      <c r="P282" s="56" t="n">
        <f aca="false">F282+G282+H282+J282-K282-M282-N282+O282</f>
        <v>118698.46255223</v>
      </c>
      <c r="Q282" s="56" t="n">
        <f aca="false">IF(OR(E282=1,P282&lt;=0),0,P282)</f>
        <v>118698.46255223</v>
      </c>
      <c r="R282" s="15" t="n">
        <f aca="false">IF(OR(E282=1,AND(P282&lt;=0,I282&gt;0)),1,0)</f>
        <v>0</v>
      </c>
      <c r="S282" s="15" t="n">
        <f aca="false">IF(L282&gt;0,1,0)</f>
        <v>1</v>
      </c>
    </row>
    <row r="283" customFormat="false" ht="15" hidden="false" customHeight="false" outlineLevel="0" collapsed="false">
      <c r="A283" s="15" t="n">
        <v>282</v>
      </c>
      <c r="B283" s="15" t="n">
        <f aca="false">INT((A283-1)/12)+1</f>
        <v>24</v>
      </c>
      <c r="C283" s="15" t="n">
        <f aca="false">MIN(Inputs!$C$4+B283-1,99)</f>
        <v>97</v>
      </c>
      <c r="D283" s="55" t="n">
        <f aca="false">Inputs!$C$32</f>
        <v>0.1</v>
      </c>
      <c r="E283" s="15" t="n">
        <f aca="false">R282</f>
        <v>0</v>
      </c>
      <c r="F283" s="56" t="n">
        <f aca="false">Q282</f>
        <v>118698.46255223</v>
      </c>
      <c r="G283" s="56" t="n">
        <f aca="false">IF(AND(MOD(A283-1,12)=0,B283&lt;=Inputs!$C$7,E283=0),Inputs!$C$6,0)</f>
        <v>0</v>
      </c>
      <c r="H283" s="56" t="n">
        <f aca="false">IF(B283=1,G283*Inputs!$C$9,0)</f>
        <v>0</v>
      </c>
      <c r="I283" s="56" t="n">
        <f aca="false">I282+G283</f>
        <v>120000</v>
      </c>
      <c r="J283" s="56" t="n">
        <f aca="false">(F283+G283+H283)*((1+D283)^(1/12)-1)</f>
        <v>946.518209086454</v>
      </c>
      <c r="K283" s="56" t="n">
        <f aca="false">(F283+G283+H283+J283)*(Inputs!$C$14+IF(B283&lt;=10,Inputs!$C$12,Inputs!$C$13))/12</f>
        <v>59.8224903806581</v>
      </c>
      <c r="L283" s="56" t="n">
        <f aca="false">IF(OR(E283=1,A283&lt;=Inputs!$C$15),0,MAX(Inputs!$C$8*I283-(F283+G283+H283+J283-K283),0))</f>
        <v>1614.84172906454</v>
      </c>
      <c r="M283" s="56" t="n">
        <f aca="false">L283*INDEX(Rates!$B$2:$C$101,C283+1,IF(Inputs!$C$5="Male",1,2))/1000/12*Inputs!$C$16</f>
        <v>42.9332587700627</v>
      </c>
      <c r="N283" s="56" t="n">
        <f aca="false">IF($V$1=1,MAX(F283+G283+H283+J283-K283-M283,0)*Inputs!$C$22/12,0)</f>
        <v>796.948166747769</v>
      </c>
      <c r="O283" s="56" t="n">
        <f aca="false">IF(AND(MOD(A283,12)=0,B283&gt;=Inputs!$C$18),MAX(F283+G283+H283+J283-K283-M283-N283,0)*Inputs!$C$17,0)</f>
        <v>0</v>
      </c>
      <c r="P283" s="56" t="n">
        <f aca="false">F283+G283+H283+J283-K283-M283-N283+O283</f>
        <v>118745.276845418</v>
      </c>
      <c r="Q283" s="56" t="n">
        <f aca="false">IF(OR(E283=1,P283&lt;=0),0,P283)</f>
        <v>118745.276845418</v>
      </c>
      <c r="R283" s="15" t="n">
        <f aca="false">IF(OR(E283=1,AND(P283&lt;=0,I283&gt;0)),1,0)</f>
        <v>0</v>
      </c>
      <c r="S283" s="15" t="n">
        <f aca="false">IF(L283&gt;0,1,0)</f>
        <v>1</v>
      </c>
    </row>
    <row r="284" customFormat="false" ht="15" hidden="false" customHeight="false" outlineLevel="0" collapsed="false">
      <c r="A284" s="15" t="n">
        <v>283</v>
      </c>
      <c r="B284" s="15" t="n">
        <f aca="false">INT((A284-1)/12)+1</f>
        <v>24</v>
      </c>
      <c r="C284" s="15" t="n">
        <f aca="false">MIN(Inputs!$C$4+B284-1,99)</f>
        <v>97</v>
      </c>
      <c r="D284" s="55" t="n">
        <f aca="false">Inputs!$C$32</f>
        <v>0.1</v>
      </c>
      <c r="E284" s="15" t="n">
        <f aca="false">R283</f>
        <v>0</v>
      </c>
      <c r="F284" s="56" t="n">
        <f aca="false">Q283</f>
        <v>118745.276845418</v>
      </c>
      <c r="G284" s="56" t="n">
        <f aca="false">IF(AND(MOD(A284-1,12)=0,B284&lt;=Inputs!$C$7,E284=0),Inputs!$C$6,0)</f>
        <v>0</v>
      </c>
      <c r="H284" s="56" t="n">
        <f aca="false">IF(B284=1,G284*Inputs!$C$9,0)</f>
        <v>0</v>
      </c>
      <c r="I284" s="56" t="n">
        <f aca="false">I283+G284</f>
        <v>120000</v>
      </c>
      <c r="J284" s="56" t="n">
        <f aca="false">(F284+G284+H284)*((1+D284)^(1/12)-1)</f>
        <v>946.891512834415</v>
      </c>
      <c r="K284" s="56" t="n">
        <f aca="false">(F284+G284+H284+J284)*(Inputs!$C$14+IF(B284&lt;=10,Inputs!$C$12,Inputs!$C$13))/12</f>
        <v>59.846084179126</v>
      </c>
      <c r="L284" s="56" t="n">
        <f aca="false">IF(OR(E284=1,A284&lt;=Inputs!$C$15),0,MAX(Inputs!$C$8*I284-(F284+G284+H284+J284-K284),0))</f>
        <v>1567.67772592709</v>
      </c>
      <c r="M284" s="56" t="n">
        <f aca="false">L284*INDEX(Rates!$B$2:$C$101,C284+1,IF(Inputs!$C$5="Male",1,2))/1000/12*Inputs!$C$16</f>
        <v>41.6793251399816</v>
      </c>
      <c r="N284" s="56" t="n">
        <f aca="false">IF($V$1=1,MAX(F284+G284+H284+J284-K284-M284,0)*Inputs!$C$22/12,0)</f>
        <v>797.270952992886</v>
      </c>
      <c r="O284" s="56" t="n">
        <f aca="false">IF(AND(MOD(A284,12)=0,B284&gt;=Inputs!$C$18),MAX(F284+G284+H284+J284-K284-M284-N284,0)*Inputs!$C$17,0)</f>
        <v>0</v>
      </c>
      <c r="P284" s="56" t="n">
        <f aca="false">F284+G284+H284+J284-K284-M284-N284+O284</f>
        <v>118793.37199594</v>
      </c>
      <c r="Q284" s="56" t="n">
        <f aca="false">IF(OR(E284=1,P284&lt;=0),0,P284)</f>
        <v>118793.37199594</v>
      </c>
      <c r="R284" s="15" t="n">
        <f aca="false">IF(OR(E284=1,AND(P284&lt;=0,I284&gt;0)),1,0)</f>
        <v>0</v>
      </c>
      <c r="S284" s="15" t="n">
        <f aca="false">IF(L284&gt;0,1,0)</f>
        <v>1</v>
      </c>
    </row>
    <row r="285" customFormat="false" ht="15" hidden="false" customHeight="false" outlineLevel="0" collapsed="false">
      <c r="A285" s="15" t="n">
        <v>284</v>
      </c>
      <c r="B285" s="15" t="n">
        <f aca="false">INT((A285-1)/12)+1</f>
        <v>24</v>
      </c>
      <c r="C285" s="15" t="n">
        <f aca="false">MIN(Inputs!$C$4+B285-1,99)</f>
        <v>97</v>
      </c>
      <c r="D285" s="55" t="n">
        <f aca="false">Inputs!$C$32</f>
        <v>0.1</v>
      </c>
      <c r="E285" s="15" t="n">
        <f aca="false">R284</f>
        <v>0</v>
      </c>
      <c r="F285" s="56" t="n">
        <f aca="false">Q284</f>
        <v>118793.37199594</v>
      </c>
      <c r="G285" s="56" t="n">
        <f aca="false">IF(AND(MOD(A285-1,12)=0,B285&lt;=Inputs!$C$7,E285=0),Inputs!$C$6,0)</f>
        <v>0</v>
      </c>
      <c r="H285" s="56" t="n">
        <f aca="false">IF(B285=1,G285*Inputs!$C$9,0)</f>
        <v>0</v>
      </c>
      <c r="I285" s="56" t="n">
        <f aca="false">I284+G285</f>
        <v>120000</v>
      </c>
      <c r="J285" s="56" t="n">
        <f aca="false">(F285+G285+H285)*((1+D285)^(1/12)-1)</f>
        <v>947.27503031863</v>
      </c>
      <c r="K285" s="56" t="n">
        <f aca="false">(F285+G285+H285+J285)*(Inputs!$C$14+IF(B285&lt;=10,Inputs!$C$12,Inputs!$C$13))/12</f>
        <v>59.8703235131293</v>
      </c>
      <c r="L285" s="56" t="n">
        <f aca="false">IF(OR(E285=1,A285&lt;=Inputs!$C$15),0,MAX(Inputs!$C$8*I285-(F285+G285+H285+J285-K285),0))</f>
        <v>1519.22329725444</v>
      </c>
      <c r="M285" s="56" t="n">
        <f aca="false">L285*INDEX(Rates!$B$2:$C$101,C285+1,IF(Inputs!$C$5="Male",1,2))/1000/12*Inputs!$C$16</f>
        <v>40.3910833963382</v>
      </c>
      <c r="N285" s="56" t="n">
        <f aca="false">IF($V$1=1,MAX(F285+G285+H285+J285-K285-M285,0)*Inputs!$C$22/12,0)</f>
        <v>797.602570795661</v>
      </c>
      <c r="O285" s="56" t="n">
        <f aca="false">IF(AND(MOD(A285,12)=0,B285&gt;=Inputs!$C$18),MAX(F285+G285+H285+J285-K285-M285-N285,0)*Inputs!$C$17,0)</f>
        <v>0</v>
      </c>
      <c r="P285" s="56" t="n">
        <f aca="false">F285+G285+H285+J285-K285-M285-N285+O285</f>
        <v>118842.783048554</v>
      </c>
      <c r="Q285" s="56" t="n">
        <f aca="false">IF(OR(E285=1,P285&lt;=0),0,P285)</f>
        <v>118842.783048554</v>
      </c>
      <c r="R285" s="15" t="n">
        <f aca="false">IF(OR(E285=1,AND(P285&lt;=0,I285&gt;0)),1,0)</f>
        <v>0</v>
      </c>
      <c r="S285" s="15" t="n">
        <f aca="false">IF(L285&gt;0,1,0)</f>
        <v>1</v>
      </c>
    </row>
    <row r="286" customFormat="false" ht="15" hidden="false" customHeight="false" outlineLevel="0" collapsed="false">
      <c r="A286" s="15" t="n">
        <v>285</v>
      </c>
      <c r="B286" s="15" t="n">
        <f aca="false">INT((A286-1)/12)+1</f>
        <v>24</v>
      </c>
      <c r="C286" s="15" t="n">
        <f aca="false">MIN(Inputs!$C$4+B286-1,99)</f>
        <v>97</v>
      </c>
      <c r="D286" s="55" t="n">
        <f aca="false">Inputs!$C$32</f>
        <v>0.1</v>
      </c>
      <c r="E286" s="15" t="n">
        <f aca="false">R285</f>
        <v>0</v>
      </c>
      <c r="F286" s="56" t="n">
        <f aca="false">Q285</f>
        <v>118842.783048554</v>
      </c>
      <c r="G286" s="56" t="n">
        <f aca="false">IF(AND(MOD(A286-1,12)=0,B286&lt;=Inputs!$C$7,E286=0),Inputs!$C$6,0)</f>
        <v>0</v>
      </c>
      <c r="H286" s="56" t="n">
        <f aca="false">IF(B286=1,G286*Inputs!$C$9,0)</f>
        <v>0</v>
      </c>
      <c r="I286" s="56" t="n">
        <f aca="false">I285+G286</f>
        <v>120000</v>
      </c>
      <c r="J286" s="56" t="n">
        <f aca="false">(F286+G286+H286)*((1+D286)^(1/12)-1)</f>
        <v>947.66904099091</v>
      </c>
      <c r="K286" s="56" t="n">
        <f aca="false">(F286+G286+H286+J286)*(Inputs!$C$14+IF(B286&lt;=10,Inputs!$C$12,Inputs!$C$13))/12</f>
        <v>59.8952260447722</v>
      </c>
      <c r="L286" s="56" t="n">
        <f aca="false">IF(OR(E286=1,A286&lt;=Inputs!$C$15),0,MAX(Inputs!$C$8*I286-(F286+G286+H286+J286-K286),0))</f>
        <v>1469.4431365003</v>
      </c>
      <c r="M286" s="56" t="n">
        <f aca="false">L286*INDEX(Rates!$B$2:$C$101,C286+1,IF(Inputs!$C$5="Male",1,2))/1000/12*Inputs!$C$16</f>
        <v>39.0675948557546</v>
      </c>
      <c r="N286" s="56" t="n">
        <f aca="false">IF($V$1=1,MAX(F286+G286+H286+J286-K286-M286,0)*Inputs!$C$22/12,0)</f>
        <v>797.94326179096</v>
      </c>
      <c r="O286" s="56" t="n">
        <f aca="false">IF(AND(MOD(A286,12)=0,B286&gt;=Inputs!$C$18),MAX(F286+G286+H286+J286-K286-M286-N286,0)*Inputs!$C$17,0)</f>
        <v>0</v>
      </c>
      <c r="P286" s="56" t="n">
        <f aca="false">F286+G286+H286+J286-K286-M286-N286+O286</f>
        <v>118893.546006853</v>
      </c>
      <c r="Q286" s="56" t="n">
        <f aca="false">IF(OR(E286=1,P286&lt;=0),0,P286)</f>
        <v>118893.546006853</v>
      </c>
      <c r="R286" s="15" t="n">
        <f aca="false">IF(OR(E286=1,AND(P286&lt;=0,I286&gt;0)),1,0)</f>
        <v>0</v>
      </c>
      <c r="S286" s="15" t="n">
        <f aca="false">IF(L286&gt;0,1,0)</f>
        <v>1</v>
      </c>
    </row>
    <row r="287" customFormat="false" ht="15" hidden="false" customHeight="false" outlineLevel="0" collapsed="false">
      <c r="A287" s="15" t="n">
        <v>286</v>
      </c>
      <c r="B287" s="15" t="n">
        <f aca="false">INT((A287-1)/12)+1</f>
        <v>24</v>
      </c>
      <c r="C287" s="15" t="n">
        <f aca="false">MIN(Inputs!$C$4+B287-1,99)</f>
        <v>97</v>
      </c>
      <c r="D287" s="55" t="n">
        <f aca="false">Inputs!$C$32</f>
        <v>0.1</v>
      </c>
      <c r="E287" s="15" t="n">
        <f aca="false">R286</f>
        <v>0</v>
      </c>
      <c r="F287" s="56" t="n">
        <f aca="false">Q286</f>
        <v>118893.546006853</v>
      </c>
      <c r="G287" s="56" t="n">
        <f aca="false">IF(AND(MOD(A287-1,12)=0,B287&lt;=Inputs!$C$7,E287=0),Inputs!$C$6,0)</f>
        <v>0</v>
      </c>
      <c r="H287" s="56" t="n">
        <f aca="false">IF(B287=1,G287*Inputs!$C$9,0)</f>
        <v>0</v>
      </c>
      <c r="I287" s="56" t="n">
        <f aca="false">I286+G287</f>
        <v>120000</v>
      </c>
      <c r="J287" s="56" t="n">
        <f aca="false">(F287+G287+H287)*((1+D287)^(1/12)-1)</f>
        <v>948.073831948976</v>
      </c>
      <c r="K287" s="56" t="n">
        <f aca="false">(F287+G287+H287+J287)*(Inputs!$C$14+IF(B287&lt;=10,Inputs!$C$12,Inputs!$C$13))/12</f>
        <v>59.920809919401</v>
      </c>
      <c r="L287" s="56" t="n">
        <f aca="false">IF(OR(E287=1,A287&lt;=Inputs!$C$15),0,MAX(Inputs!$C$8*I287-(F287+G287+H287+J287-K287),0))</f>
        <v>1418.30097111744</v>
      </c>
      <c r="M287" s="56" t="n">
        <f aca="false">L287*INDEX(Rates!$B$2:$C$101,C287+1,IF(Inputs!$C$5="Male",1,2))/1000/12*Inputs!$C$16</f>
        <v>37.707895152109</v>
      </c>
      <c r="N287" s="56" t="n">
        <f aca="false">IF($V$1=1,MAX(F287+G287+H287+J287-K287-M287,0)*Inputs!$C$22/12,0)</f>
        <v>798.29327422487</v>
      </c>
      <c r="O287" s="56" t="n">
        <f aca="false">IF(AND(MOD(A287,12)=0,B287&gt;=Inputs!$C$18),MAX(F287+G287+H287+J287-K287-M287-N287,0)*Inputs!$C$17,0)</f>
        <v>0</v>
      </c>
      <c r="P287" s="56" t="n">
        <f aca="false">F287+G287+H287+J287-K287-M287-N287+O287</f>
        <v>118945.697859506</v>
      </c>
      <c r="Q287" s="56" t="n">
        <f aca="false">IF(OR(E287=1,P287&lt;=0),0,P287)</f>
        <v>118945.697859506</v>
      </c>
      <c r="R287" s="15" t="n">
        <f aca="false">IF(OR(E287=1,AND(P287&lt;=0,I287&gt;0)),1,0)</f>
        <v>0</v>
      </c>
      <c r="S287" s="15" t="n">
        <f aca="false">IF(L287&gt;0,1,0)</f>
        <v>1</v>
      </c>
    </row>
    <row r="288" customFormat="false" ht="15" hidden="false" customHeight="false" outlineLevel="0" collapsed="false">
      <c r="A288" s="15" t="n">
        <v>287</v>
      </c>
      <c r="B288" s="15" t="n">
        <f aca="false">INT((A288-1)/12)+1</f>
        <v>24</v>
      </c>
      <c r="C288" s="15" t="n">
        <f aca="false">MIN(Inputs!$C$4+B288-1,99)</f>
        <v>97</v>
      </c>
      <c r="D288" s="55" t="n">
        <f aca="false">Inputs!$C$32</f>
        <v>0.1</v>
      </c>
      <c r="E288" s="15" t="n">
        <f aca="false">R287</f>
        <v>0</v>
      </c>
      <c r="F288" s="56" t="n">
        <f aca="false">Q287</f>
        <v>118945.697859506</v>
      </c>
      <c r="G288" s="56" t="n">
        <f aca="false">IF(AND(MOD(A288-1,12)=0,B288&lt;=Inputs!$C$7,E288=0),Inputs!$C$6,0)</f>
        <v>0</v>
      </c>
      <c r="H288" s="56" t="n">
        <f aca="false">IF(B288=1,G288*Inputs!$C$9,0)</f>
        <v>0</v>
      </c>
      <c r="I288" s="56" t="n">
        <f aca="false">I287+G288</f>
        <v>120000</v>
      </c>
      <c r="J288" s="56" t="n">
        <f aca="false">(F288+G288+H288)*((1+D288)^(1/12)-1)</f>
        <v>948.489698145655</v>
      </c>
      <c r="K288" s="56" t="n">
        <f aca="false">(F288+G288+H288+J288)*(Inputs!$C$14+IF(B288&lt;=10,Inputs!$C$12,Inputs!$C$13))/12</f>
        <v>59.9470937788256</v>
      </c>
      <c r="L288" s="56" t="n">
        <f aca="false">IF(OR(E288=1,A288&lt;=Inputs!$C$15),0,MAX(Inputs!$C$8*I288-(F288+G288+H288+J288-K288),0))</f>
        <v>1365.75953612759</v>
      </c>
      <c r="M288" s="56" t="n">
        <f aca="false">L288*INDEX(Rates!$B$2:$C$101,C288+1,IF(Inputs!$C$5="Male",1,2))/1000/12*Inputs!$C$16</f>
        <v>36.3109935338455</v>
      </c>
      <c r="N288" s="56" t="n">
        <f aca="false">IF($V$1=1,MAX(F288+G288+H288+J288-K288-M288,0)*Inputs!$C$22/12,0)</f>
        <v>798.652863135591</v>
      </c>
      <c r="O288" s="56" t="n">
        <f aca="false">IF(AND(MOD(A288,12)=0,B288&gt;=Inputs!$C$18),MAX(F288+G288+H288+J288-K288-M288-N288,0)*Inputs!$C$17,0)</f>
        <v>0</v>
      </c>
      <c r="P288" s="56" t="n">
        <f aca="false">F288+G288+H288+J288-K288-M288-N288+O288</f>
        <v>118999.276607203</v>
      </c>
      <c r="Q288" s="56" t="n">
        <f aca="false">IF(OR(E288=1,P288&lt;=0),0,P288)</f>
        <v>118999.276607203</v>
      </c>
      <c r="R288" s="15" t="n">
        <f aca="false">IF(OR(E288=1,AND(P288&lt;=0,I288&gt;0)),1,0)</f>
        <v>0</v>
      </c>
      <c r="S288" s="15" t="n">
        <f aca="false">IF(L288&gt;0,1,0)</f>
        <v>1</v>
      </c>
    </row>
    <row r="289" customFormat="false" ht="15" hidden="false" customHeight="false" outlineLevel="0" collapsed="false">
      <c r="A289" s="15" t="n">
        <v>288</v>
      </c>
      <c r="B289" s="15" t="n">
        <f aca="false">INT((A289-1)/12)+1</f>
        <v>24</v>
      </c>
      <c r="C289" s="15" t="n">
        <f aca="false">MIN(Inputs!$C$4+B289-1,99)</f>
        <v>97</v>
      </c>
      <c r="D289" s="55" t="n">
        <f aca="false">Inputs!$C$32</f>
        <v>0.1</v>
      </c>
      <c r="E289" s="15" t="n">
        <f aca="false">R288</f>
        <v>0</v>
      </c>
      <c r="F289" s="56" t="n">
        <f aca="false">Q288</f>
        <v>118999.276607203</v>
      </c>
      <c r="G289" s="56" t="n">
        <f aca="false">IF(AND(MOD(A289-1,12)=0,B289&lt;=Inputs!$C$7,E289=0),Inputs!$C$6,0)</f>
        <v>0</v>
      </c>
      <c r="H289" s="56" t="n">
        <f aca="false">IF(B289=1,G289*Inputs!$C$9,0)</f>
        <v>0</v>
      </c>
      <c r="I289" s="56" t="n">
        <f aca="false">I288+G289</f>
        <v>120000</v>
      </c>
      <c r="J289" s="56" t="n">
        <f aca="false">(F289+G289+H289)*((1+D289)^(1/12)-1)</f>
        <v>948.916942603799</v>
      </c>
      <c r="K289" s="56" t="n">
        <f aca="false">(F289+G289+H289+J289)*(Inputs!$C$14+IF(B289&lt;=10,Inputs!$C$12,Inputs!$C$13))/12</f>
        <v>59.9740967749034</v>
      </c>
      <c r="L289" s="56" t="n">
        <f aca="false">IF(OR(E289=1,A289&lt;=Inputs!$C$15),0,MAX(Inputs!$C$8*I289-(F289+G289+H289+J289-K289),0))</f>
        <v>1311.78054696813</v>
      </c>
      <c r="M289" s="56" t="n">
        <f aca="false">L289*INDEX(Rates!$B$2:$C$101,C289+1,IF(Inputs!$C$5="Male",1,2))/1000/12*Inputs!$C$16</f>
        <v>34.8758721420594</v>
      </c>
      <c r="N289" s="56" t="n">
        <f aca="false">IF($V$1=1,MAX(F289+G289+H289+J289-K289-M289,0)*Inputs!$C$22/12,0)</f>
        <v>799.022290539265</v>
      </c>
      <c r="O289" s="56" t="n">
        <f aca="false">IF(AND(MOD(A289,12)=0,B289&gt;=Inputs!$C$18),MAX(F289+G289+H289+J289-K289-M289-N289,0)*Inputs!$C$17,0)</f>
        <v>595.271606451753</v>
      </c>
      <c r="P289" s="56" t="n">
        <f aca="false">F289+G289+H289+J289-K289-M289-N289+O289</f>
        <v>119649.592896802</v>
      </c>
      <c r="Q289" s="56" t="n">
        <f aca="false">IF(OR(E289=1,P289&lt;=0),0,P289)</f>
        <v>119649.592896802</v>
      </c>
      <c r="R289" s="15" t="n">
        <f aca="false">IF(OR(E289=1,AND(P289&lt;=0,I289&gt;0)),1,0)</f>
        <v>0</v>
      </c>
      <c r="S289" s="15" t="n">
        <f aca="false">IF(L289&gt;0,1,0)</f>
        <v>1</v>
      </c>
    </row>
    <row r="290" customFormat="false" ht="15" hidden="false" customHeight="false" outlineLevel="0" collapsed="false">
      <c r="A290" s="15" t="n">
        <v>289</v>
      </c>
      <c r="B290" s="15" t="n">
        <f aca="false">INT((A290-1)/12)+1</f>
        <v>25</v>
      </c>
      <c r="C290" s="15" t="n">
        <f aca="false">MIN(Inputs!$C$4+B290-1,99)</f>
        <v>98</v>
      </c>
      <c r="D290" s="55" t="n">
        <f aca="false">Inputs!$C$32</f>
        <v>0.1</v>
      </c>
      <c r="E290" s="15" t="n">
        <f aca="false">R289</f>
        <v>0</v>
      </c>
      <c r="F290" s="56" t="n">
        <f aca="false">Q289</f>
        <v>119649.592896802</v>
      </c>
      <c r="G290" s="56" t="n">
        <f aca="false">IF(AND(MOD(A290-1,12)=0,B290&lt;=Inputs!$C$7,E290=0),Inputs!$C$6,0)</f>
        <v>0</v>
      </c>
      <c r="H290" s="56" t="n">
        <f aca="false">IF(B290=1,G290*Inputs!$C$9,0)</f>
        <v>0</v>
      </c>
      <c r="I290" s="56" t="n">
        <f aca="false">I289+G290</f>
        <v>120000</v>
      </c>
      <c r="J290" s="56" t="n">
        <f aca="false">(F290+G290+H290)*((1+D290)^(1/12)-1)</f>
        <v>954.102656020268</v>
      </c>
      <c r="K290" s="56" t="n">
        <f aca="false">(F290+G290+H290+J290)*(Inputs!$C$14+IF(B290&lt;=10,Inputs!$C$12,Inputs!$C$13))/12</f>
        <v>60.3018477764113</v>
      </c>
      <c r="L290" s="56" t="n">
        <f aca="false">IF(OR(E290=1,A290&lt;=Inputs!$C$15),0,MAX(Inputs!$C$8*I290-(F290+G290+H290+J290-K290),0))</f>
        <v>656.606294953832</v>
      </c>
      <c r="M290" s="56" t="n">
        <f aca="false">L290*INDEX(Rates!$B$2:$C$101,C290+1,IF(Inputs!$C$5="Male",1,2))/1000/12*Inputs!$C$16</f>
        <v>19.3890367180742</v>
      </c>
      <c r="N290" s="56" t="n">
        <f aca="false">IF($V$1=1,MAX(F290+G290+H290+J290-K290-M290,0)*Inputs!$C$22/12,0)</f>
        <v>803.493364455521</v>
      </c>
      <c r="O290" s="56" t="n">
        <f aca="false">IF(AND(MOD(A290,12)=0,B290&gt;=Inputs!$C$18),MAX(F290+G290+H290+J290-K290-M290-N290,0)*Inputs!$C$17,0)</f>
        <v>0</v>
      </c>
      <c r="P290" s="56" t="n">
        <f aca="false">F290+G290+H290+J290-K290-M290-N290+O290</f>
        <v>119720.511303873</v>
      </c>
      <c r="Q290" s="56" t="n">
        <f aca="false">IF(OR(E290=1,P290&lt;=0),0,P290)</f>
        <v>119720.511303873</v>
      </c>
      <c r="R290" s="15" t="n">
        <f aca="false">IF(OR(E290=1,AND(P290&lt;=0,I290&gt;0)),1,0)</f>
        <v>0</v>
      </c>
      <c r="S290" s="15" t="n">
        <f aca="false">IF(L290&gt;0,1,0)</f>
        <v>1</v>
      </c>
    </row>
    <row r="291" customFormat="false" ht="15" hidden="false" customHeight="false" outlineLevel="0" collapsed="false">
      <c r="A291" s="15" t="n">
        <v>290</v>
      </c>
      <c r="B291" s="15" t="n">
        <f aca="false">INT((A291-1)/12)+1</f>
        <v>25</v>
      </c>
      <c r="C291" s="15" t="n">
        <f aca="false">MIN(Inputs!$C$4+B291-1,99)</f>
        <v>98</v>
      </c>
      <c r="D291" s="55" t="n">
        <f aca="false">Inputs!$C$32</f>
        <v>0.1</v>
      </c>
      <c r="E291" s="15" t="n">
        <f aca="false">R290</f>
        <v>0</v>
      </c>
      <c r="F291" s="56" t="n">
        <f aca="false">Q290</f>
        <v>119720.511303873</v>
      </c>
      <c r="G291" s="56" t="n">
        <f aca="false">IF(AND(MOD(A291-1,12)=0,B291&lt;=Inputs!$C$7,E291=0),Inputs!$C$6,0)</f>
        <v>0</v>
      </c>
      <c r="H291" s="56" t="n">
        <f aca="false">IF(B291=1,G291*Inputs!$C$9,0)</f>
        <v>0</v>
      </c>
      <c r="I291" s="56" t="n">
        <f aca="false">I290+G291</f>
        <v>120000</v>
      </c>
      <c r="J291" s="56" t="n">
        <f aca="false">(F291+G291+H291)*((1+D291)^(1/12)-1)</f>
        <v>954.66816935724</v>
      </c>
      <c r="K291" s="56" t="n">
        <f aca="false">(F291+G291+H291+J291)*(Inputs!$C$14+IF(B291&lt;=10,Inputs!$C$12,Inputs!$C$13))/12</f>
        <v>60.3375897366149</v>
      </c>
      <c r="L291" s="56" t="n">
        <f aca="false">IF(OR(E291=1,A291&lt;=Inputs!$C$15),0,MAX(Inputs!$C$8*I291-(F291+G291+H291+J291-K291),0))</f>
        <v>585.158116506806</v>
      </c>
      <c r="M291" s="56" t="n">
        <f aca="false">L291*INDEX(Rates!$B$2:$C$101,C291+1,IF(Inputs!$C$5="Male",1,2))/1000/12*Inputs!$C$16</f>
        <v>17.2792315486822</v>
      </c>
      <c r="N291" s="56" t="n">
        <f aca="false">IF($V$1=1,MAX(F291+G291+H291+J291-K291-M291,0)*Inputs!$C$22/12,0)</f>
        <v>803.983751012963</v>
      </c>
      <c r="O291" s="56" t="n">
        <f aca="false">IF(AND(MOD(A291,12)=0,B291&gt;=Inputs!$C$18),MAX(F291+G291+H291+J291-K291-M291-N291,0)*Inputs!$C$17,0)</f>
        <v>0</v>
      </c>
      <c r="P291" s="56" t="n">
        <f aca="false">F291+G291+H291+J291-K291-M291-N291+O291</f>
        <v>119793.578900932</v>
      </c>
      <c r="Q291" s="56" t="n">
        <f aca="false">IF(OR(E291=1,P291&lt;=0),0,P291)</f>
        <v>119793.578900932</v>
      </c>
      <c r="R291" s="15" t="n">
        <f aca="false">IF(OR(E291=1,AND(P291&lt;=0,I291&gt;0)),1,0)</f>
        <v>0</v>
      </c>
      <c r="S291" s="15" t="n">
        <f aca="false">IF(L291&gt;0,1,0)</f>
        <v>1</v>
      </c>
    </row>
    <row r="292" customFormat="false" ht="15" hidden="false" customHeight="false" outlineLevel="0" collapsed="false">
      <c r="A292" s="15" t="n">
        <v>291</v>
      </c>
      <c r="B292" s="15" t="n">
        <f aca="false">INT((A292-1)/12)+1</f>
        <v>25</v>
      </c>
      <c r="C292" s="15" t="n">
        <f aca="false">MIN(Inputs!$C$4+B292-1,99)</f>
        <v>98</v>
      </c>
      <c r="D292" s="55" t="n">
        <f aca="false">Inputs!$C$32</f>
        <v>0.1</v>
      </c>
      <c r="E292" s="15" t="n">
        <f aca="false">R291</f>
        <v>0</v>
      </c>
      <c r="F292" s="56" t="n">
        <f aca="false">Q291</f>
        <v>119793.578900932</v>
      </c>
      <c r="G292" s="56" t="n">
        <f aca="false">IF(AND(MOD(A292-1,12)=0,B292&lt;=Inputs!$C$7,E292=0),Inputs!$C$6,0)</f>
        <v>0</v>
      </c>
      <c r="H292" s="56" t="n">
        <f aca="false">IF(B292=1,G292*Inputs!$C$9,0)</f>
        <v>0</v>
      </c>
      <c r="I292" s="56" t="n">
        <f aca="false">I291+G292</f>
        <v>120000</v>
      </c>
      <c r="J292" s="56" t="n">
        <f aca="false">(F292+G292+H292)*((1+D292)^(1/12)-1)</f>
        <v>955.250820636991</v>
      </c>
      <c r="K292" s="56" t="n">
        <f aca="false">(F292+G292+H292+J292)*(Inputs!$C$14+IF(B292&lt;=10,Inputs!$C$12,Inputs!$C$13))/12</f>
        <v>60.3744148607843</v>
      </c>
      <c r="L292" s="56" t="n">
        <f aca="false">IF(OR(E292=1,A292&lt;=Inputs!$C$15),0,MAX(Inputs!$C$8*I292-(F292+G292+H292+J292-K292),0))</f>
        <v>511.544693292235</v>
      </c>
      <c r="M292" s="56" t="n">
        <f aca="false">L292*INDEX(Rates!$B$2:$C$101,C292+1,IF(Inputs!$C$5="Male",1,2))/1000/12*Inputs!$C$16</f>
        <v>15.1054885056753</v>
      </c>
      <c r="N292" s="56" t="n">
        <f aca="false">IF($V$1=1,MAX(F292+G292+H292+J292-K292-M292,0)*Inputs!$C$22/12,0)</f>
        <v>804.488998788014</v>
      </c>
      <c r="O292" s="56" t="n">
        <f aca="false">IF(AND(MOD(A292,12)=0,B292&gt;=Inputs!$C$18),MAX(F292+G292+H292+J292-K292-M292-N292,0)*Inputs!$C$17,0)</f>
        <v>0</v>
      </c>
      <c r="P292" s="56" t="n">
        <f aca="false">F292+G292+H292+J292-K292-M292-N292+O292</f>
        <v>119868.860819414</v>
      </c>
      <c r="Q292" s="56" t="n">
        <f aca="false">IF(OR(E292=1,P292&lt;=0),0,P292)</f>
        <v>119868.860819414</v>
      </c>
      <c r="R292" s="15" t="n">
        <f aca="false">IF(OR(E292=1,AND(P292&lt;=0,I292&gt;0)),1,0)</f>
        <v>0</v>
      </c>
      <c r="S292" s="15" t="n">
        <f aca="false">IF(L292&gt;0,1,0)</f>
        <v>1</v>
      </c>
    </row>
    <row r="293" customFormat="false" ht="15" hidden="false" customHeight="false" outlineLevel="0" collapsed="false">
      <c r="A293" s="15" t="n">
        <v>292</v>
      </c>
      <c r="B293" s="15" t="n">
        <f aca="false">INT((A293-1)/12)+1</f>
        <v>25</v>
      </c>
      <c r="C293" s="15" t="n">
        <f aca="false">MIN(Inputs!$C$4+B293-1,99)</f>
        <v>98</v>
      </c>
      <c r="D293" s="55" t="n">
        <f aca="false">Inputs!$C$32</f>
        <v>0.1</v>
      </c>
      <c r="E293" s="15" t="n">
        <f aca="false">R292</f>
        <v>0</v>
      </c>
      <c r="F293" s="56" t="n">
        <f aca="false">Q292</f>
        <v>119868.860819414</v>
      </c>
      <c r="G293" s="56" t="n">
        <f aca="false">IF(AND(MOD(A293-1,12)=0,B293&lt;=Inputs!$C$7,E293=0),Inputs!$C$6,0)</f>
        <v>0</v>
      </c>
      <c r="H293" s="56" t="n">
        <f aca="false">IF(B293=1,G293*Inputs!$C$9,0)</f>
        <v>0</v>
      </c>
      <c r="I293" s="56" t="n">
        <f aca="false">I292+G293</f>
        <v>120000</v>
      </c>
      <c r="J293" s="56" t="n">
        <f aca="false">(F293+G293+H293)*((1+D293)^(1/12)-1)</f>
        <v>955.851129226728</v>
      </c>
      <c r="K293" s="56" t="n">
        <f aca="false">(F293+G293+H293+J293)*(Inputs!$C$14+IF(B293&lt;=10,Inputs!$C$12,Inputs!$C$13))/12</f>
        <v>60.4123559743204</v>
      </c>
      <c r="L293" s="56" t="n">
        <f aca="false">IF(OR(E293=1,A293&lt;=Inputs!$C$15),0,MAX(Inputs!$C$8*I293-(F293+G293+H293+J293-K293),0))</f>
        <v>435.700407333527</v>
      </c>
      <c r="M293" s="56" t="n">
        <f aca="false">L293*INDEX(Rates!$B$2:$C$101,C293+1,IF(Inputs!$C$5="Male",1,2))/1000/12*Inputs!$C$16</f>
        <v>12.8658699448863</v>
      </c>
      <c r="N293" s="56" t="n">
        <f aca="false">IF($V$1=1,MAX(F293+G293+H293+J293-K293-M293,0)*Inputs!$C$22/12,0)</f>
        <v>805.009558151477</v>
      </c>
      <c r="O293" s="56" t="n">
        <f aca="false">IF(AND(MOD(A293,12)=0,B293&gt;=Inputs!$C$18),MAX(F293+G293+H293+J293-K293-M293-N293,0)*Inputs!$C$17,0)</f>
        <v>0</v>
      </c>
      <c r="P293" s="56" t="n">
        <f aca="false">F293+G293+H293+J293-K293-M293-N293+O293</f>
        <v>119946.42416457</v>
      </c>
      <c r="Q293" s="56" t="n">
        <f aca="false">IF(OR(E293=1,P293&lt;=0),0,P293)</f>
        <v>119946.42416457</v>
      </c>
      <c r="R293" s="15" t="n">
        <f aca="false">IF(OR(E293=1,AND(P293&lt;=0,I293&gt;0)),1,0)</f>
        <v>0</v>
      </c>
      <c r="S293" s="15" t="n">
        <f aca="false">IF(L293&gt;0,1,0)</f>
        <v>1</v>
      </c>
    </row>
    <row r="294" customFormat="false" ht="15" hidden="false" customHeight="false" outlineLevel="0" collapsed="false">
      <c r="A294" s="15" t="n">
        <v>293</v>
      </c>
      <c r="B294" s="15" t="n">
        <f aca="false">INT((A294-1)/12)+1</f>
        <v>25</v>
      </c>
      <c r="C294" s="15" t="n">
        <f aca="false">MIN(Inputs!$C$4+B294-1,99)</f>
        <v>98</v>
      </c>
      <c r="D294" s="55" t="n">
        <f aca="false">Inputs!$C$32</f>
        <v>0.1</v>
      </c>
      <c r="E294" s="15" t="n">
        <f aca="false">R293</f>
        <v>0</v>
      </c>
      <c r="F294" s="56" t="n">
        <f aca="false">Q293</f>
        <v>119946.42416457</v>
      </c>
      <c r="G294" s="56" t="n">
        <f aca="false">IF(AND(MOD(A294-1,12)=0,B294&lt;=Inputs!$C$7,E294=0),Inputs!$C$6,0)</f>
        <v>0</v>
      </c>
      <c r="H294" s="56" t="n">
        <f aca="false">IF(B294=1,G294*Inputs!$C$9,0)</f>
        <v>0</v>
      </c>
      <c r="I294" s="56" t="n">
        <f aca="false">I293+G294</f>
        <v>120000</v>
      </c>
      <c r="J294" s="56" t="n">
        <f aca="false">(F294+G294+H294)*((1+D294)^(1/12)-1)</f>
        <v>956.469630233138</v>
      </c>
      <c r="K294" s="56" t="n">
        <f aca="false">(F294+G294+H294+J294)*(Inputs!$C$14+IF(B294&lt;=10,Inputs!$C$12,Inputs!$C$13))/12</f>
        <v>60.4514468974016</v>
      </c>
      <c r="L294" s="56" t="n">
        <f aca="false">IF(OR(E294=1,A294&lt;=Inputs!$C$15),0,MAX(Inputs!$C$8*I294-(F294+G294+H294+J294-K294),0))</f>
        <v>357.557652094154</v>
      </c>
      <c r="M294" s="56" t="n">
        <f aca="false">L294*INDEX(Rates!$B$2:$C$101,C294+1,IF(Inputs!$C$5="Male",1,2))/1000/12*Inputs!$C$16</f>
        <v>10.5583795016303</v>
      </c>
      <c r="N294" s="56" t="n">
        <f aca="false">IF($V$1=1,MAX(F294+G294+H294+J294-K294-M294,0)*Inputs!$C$22/12,0)</f>
        <v>805.545893122695</v>
      </c>
      <c r="O294" s="56" t="n">
        <f aca="false">IF(AND(MOD(A294,12)=0,B294&gt;=Inputs!$C$18),MAX(F294+G294+H294+J294-K294-M294-N294,0)*Inputs!$C$17,0)</f>
        <v>0</v>
      </c>
      <c r="P294" s="56" t="n">
        <f aca="false">F294+G294+H294+J294-K294-M294-N294+O294</f>
        <v>120026.338075282</v>
      </c>
      <c r="Q294" s="56" t="n">
        <f aca="false">IF(OR(E294=1,P294&lt;=0),0,P294)</f>
        <v>120026.338075282</v>
      </c>
      <c r="R294" s="15" t="n">
        <f aca="false">IF(OR(E294=1,AND(P294&lt;=0,I294&gt;0)),1,0)</f>
        <v>0</v>
      </c>
      <c r="S294" s="15" t="n">
        <f aca="false">IF(L294&gt;0,1,0)</f>
        <v>1</v>
      </c>
    </row>
    <row r="295" customFormat="false" ht="15" hidden="false" customHeight="false" outlineLevel="0" collapsed="false">
      <c r="A295" s="15" t="n">
        <v>294</v>
      </c>
      <c r="B295" s="15" t="n">
        <f aca="false">INT((A295-1)/12)+1</f>
        <v>25</v>
      </c>
      <c r="C295" s="15" t="n">
        <f aca="false">MIN(Inputs!$C$4+B295-1,99)</f>
        <v>98</v>
      </c>
      <c r="D295" s="55" t="n">
        <f aca="false">Inputs!$C$32</f>
        <v>0.1</v>
      </c>
      <c r="E295" s="15" t="n">
        <f aca="false">R294</f>
        <v>0</v>
      </c>
      <c r="F295" s="56" t="n">
        <f aca="false">Q294</f>
        <v>120026.338075282</v>
      </c>
      <c r="G295" s="56" t="n">
        <f aca="false">IF(AND(MOD(A295-1,12)=0,B295&lt;=Inputs!$C$7,E295=0),Inputs!$C$6,0)</f>
        <v>0</v>
      </c>
      <c r="H295" s="56" t="n">
        <f aca="false">IF(B295=1,G295*Inputs!$C$9,0)</f>
        <v>0</v>
      </c>
      <c r="I295" s="56" t="n">
        <f aca="false">I294+G295</f>
        <v>120000</v>
      </c>
      <c r="J295" s="56" t="n">
        <f aca="false">(F295+G295+H295)*((1+D295)^(1/12)-1)</f>
        <v>957.106874979374</v>
      </c>
      <c r="K295" s="56" t="n">
        <f aca="false">(F295+G295+H295+J295)*(Inputs!$C$14+IF(B295&lt;=10,Inputs!$C$12,Inputs!$C$13))/12</f>
        <v>60.4917224751305</v>
      </c>
      <c r="L295" s="56" t="n">
        <f aca="false">IF(OR(E295=1,A295&lt;=Inputs!$C$15),0,MAX(Inputs!$C$8*I295-(F295+G295+H295+J295-K295),0))</f>
        <v>277.04677221422</v>
      </c>
      <c r="M295" s="56" t="n">
        <f aca="false">L295*INDEX(Rates!$B$2:$C$101,C295+1,IF(Inputs!$C$5="Male",1,2))/1000/12*Inputs!$C$16</f>
        <v>8.18096031117575</v>
      </c>
      <c r="N295" s="56" t="n">
        <f aca="false">IF($V$1=1,MAX(F295+G295+H295+J295-K295-M295,0)*Inputs!$C$22/12,0)</f>
        <v>806.098481783164</v>
      </c>
      <c r="O295" s="56" t="n">
        <f aca="false">IF(AND(MOD(A295,12)=0,B295&gt;=Inputs!$C$18),MAX(F295+G295+H295+J295-K295-M295-N295,0)*Inputs!$C$17,0)</f>
        <v>0</v>
      </c>
      <c r="P295" s="56" t="n">
        <f aca="false">F295+G295+H295+J295-K295-M295-N295+O295</f>
        <v>120108.673785691</v>
      </c>
      <c r="Q295" s="56" t="n">
        <f aca="false">IF(OR(E295=1,P295&lt;=0),0,P295)</f>
        <v>120108.673785691</v>
      </c>
      <c r="R295" s="15" t="n">
        <f aca="false">IF(OR(E295=1,AND(P295&lt;=0,I295&gt;0)),1,0)</f>
        <v>0</v>
      </c>
      <c r="S295" s="15" t="n">
        <f aca="false">IF(L295&gt;0,1,0)</f>
        <v>1</v>
      </c>
    </row>
    <row r="296" customFormat="false" ht="15" hidden="false" customHeight="false" outlineLevel="0" collapsed="false">
      <c r="A296" s="15" t="n">
        <v>295</v>
      </c>
      <c r="B296" s="15" t="n">
        <f aca="false">INT((A296-1)/12)+1</f>
        <v>25</v>
      </c>
      <c r="C296" s="15" t="n">
        <f aca="false">MIN(Inputs!$C$4+B296-1,99)</f>
        <v>98</v>
      </c>
      <c r="D296" s="55" t="n">
        <f aca="false">Inputs!$C$32</f>
        <v>0.1</v>
      </c>
      <c r="E296" s="15" t="n">
        <f aca="false">R295</f>
        <v>0</v>
      </c>
      <c r="F296" s="56" t="n">
        <f aca="false">Q295</f>
        <v>120108.673785691</v>
      </c>
      <c r="G296" s="56" t="n">
        <f aca="false">IF(AND(MOD(A296-1,12)=0,B296&lt;=Inputs!$C$7,E296=0),Inputs!$C$6,0)</f>
        <v>0</v>
      </c>
      <c r="H296" s="56" t="n">
        <f aca="false">IF(B296=1,G296*Inputs!$C$9,0)</f>
        <v>0</v>
      </c>
      <c r="I296" s="56" t="n">
        <f aca="false">I295+G296</f>
        <v>120000</v>
      </c>
      <c r="J296" s="56" t="n">
        <f aca="false">(F296+G296+H296)*((1+D296)^(1/12)-1)</f>
        <v>957.763431496496</v>
      </c>
      <c r="K296" s="56" t="n">
        <f aca="false">(F296+G296+H296+J296)*(Inputs!$C$14+IF(B296&lt;=10,Inputs!$C$12,Inputs!$C$13))/12</f>
        <v>60.533218608594</v>
      </c>
      <c r="L296" s="56" t="n">
        <f aca="false">IF(OR(E296=1,A296&lt;=Inputs!$C$15),0,MAX(Inputs!$C$8*I296-(F296+G296+H296+J296-K296),0))</f>
        <v>194.09600142065</v>
      </c>
      <c r="M296" s="56" t="n">
        <f aca="false">L296*INDEX(Rates!$B$2:$C$101,C296+1,IF(Inputs!$C$5="Male",1,2))/1000/12*Inputs!$C$16</f>
        <v>5.73149317528395</v>
      </c>
      <c r="N296" s="56" t="n">
        <f aca="false">IF($V$1=1,MAX(F296+G296+H296+J296-K296-M296,0)*Inputs!$C$22/12,0)</f>
        <v>806.667816702694</v>
      </c>
      <c r="O296" s="56" t="n">
        <f aca="false">IF(AND(MOD(A296,12)=0,B296&gt;=Inputs!$C$18),MAX(F296+G296+H296+J296-K296-M296-N296,0)*Inputs!$C$17,0)</f>
        <v>0</v>
      </c>
      <c r="P296" s="56" t="n">
        <f aca="false">F296+G296+H296+J296-K296-M296-N296+O296</f>
        <v>120193.504688701</v>
      </c>
      <c r="Q296" s="56" t="n">
        <f aca="false">IF(OR(E296=1,P296&lt;=0),0,P296)</f>
        <v>120193.504688701</v>
      </c>
      <c r="R296" s="15" t="n">
        <f aca="false">IF(OR(E296=1,AND(P296&lt;=0,I296&gt;0)),1,0)</f>
        <v>0</v>
      </c>
      <c r="S296" s="15" t="n">
        <f aca="false">IF(L296&gt;0,1,0)</f>
        <v>1</v>
      </c>
    </row>
    <row r="297" customFormat="false" ht="15" hidden="false" customHeight="false" outlineLevel="0" collapsed="false">
      <c r="A297" s="15" t="n">
        <v>296</v>
      </c>
      <c r="B297" s="15" t="n">
        <f aca="false">INT((A297-1)/12)+1</f>
        <v>25</v>
      </c>
      <c r="C297" s="15" t="n">
        <f aca="false">MIN(Inputs!$C$4+B297-1,99)</f>
        <v>98</v>
      </c>
      <c r="D297" s="55" t="n">
        <f aca="false">Inputs!$C$32</f>
        <v>0.1</v>
      </c>
      <c r="E297" s="15" t="n">
        <f aca="false">R296</f>
        <v>0</v>
      </c>
      <c r="F297" s="56" t="n">
        <f aca="false">Q296</f>
        <v>120193.504688701</v>
      </c>
      <c r="G297" s="56" t="n">
        <f aca="false">IF(AND(MOD(A297-1,12)=0,B297&lt;=Inputs!$C$7,E297=0),Inputs!$C$6,0)</f>
        <v>0</v>
      </c>
      <c r="H297" s="56" t="n">
        <f aca="false">IF(B297=1,G297*Inputs!$C$9,0)</f>
        <v>0</v>
      </c>
      <c r="I297" s="56" t="n">
        <f aca="false">I296+G297</f>
        <v>120000</v>
      </c>
      <c r="J297" s="56" t="n">
        <f aca="false">(F297+G297+H297)*((1+D297)^(1/12)-1)</f>
        <v>958.439885029808</v>
      </c>
      <c r="K297" s="56" t="n">
        <f aca="false">(F297+G297+H297+J297)*(Inputs!$C$14+IF(B297&lt;=10,Inputs!$C$12,Inputs!$C$13))/12</f>
        <v>60.5759722868656</v>
      </c>
      <c r="L297" s="56" t="n">
        <f aca="false">IF(OR(E297=1,A297&lt;=Inputs!$C$15),0,MAX(Inputs!$C$8*I297-(F297+G297+H297+J297-K297),0))</f>
        <v>108.631398555692</v>
      </c>
      <c r="M297" s="56" t="n">
        <f aca="false">L297*INDEX(Rates!$B$2:$C$101,C297+1,IF(Inputs!$C$5="Male",1,2))/1000/12*Inputs!$C$16</f>
        <v>3.20779467318411</v>
      </c>
      <c r="N297" s="56" t="n">
        <f aca="false">IF($V$1=1,MAX(F297+G297+H297+J297-K297-M297,0)*Inputs!$C$22/12,0)</f>
        <v>807.254405378474</v>
      </c>
      <c r="O297" s="56" t="n">
        <f aca="false">IF(AND(MOD(A297,12)=0,B297&gt;=Inputs!$C$18),MAX(F297+G297+H297+J297-K297-M297-N297,0)*Inputs!$C$17,0)</f>
        <v>0</v>
      </c>
      <c r="P297" s="56" t="n">
        <f aca="false">F297+G297+H297+J297-K297-M297-N297+O297</f>
        <v>120280.906401393</v>
      </c>
      <c r="Q297" s="56" t="n">
        <f aca="false">IF(OR(E297=1,P297&lt;=0),0,P297)</f>
        <v>120280.906401393</v>
      </c>
      <c r="R297" s="15" t="n">
        <f aca="false">IF(OR(E297=1,AND(P297&lt;=0,I297&gt;0)),1,0)</f>
        <v>0</v>
      </c>
      <c r="S297" s="15" t="n">
        <f aca="false">IF(L297&gt;0,1,0)</f>
        <v>1</v>
      </c>
    </row>
    <row r="298" customFormat="false" ht="15" hidden="false" customHeight="false" outlineLevel="0" collapsed="false">
      <c r="A298" s="15" t="n">
        <v>297</v>
      </c>
      <c r="B298" s="15" t="n">
        <f aca="false">INT((A298-1)/12)+1</f>
        <v>25</v>
      </c>
      <c r="C298" s="15" t="n">
        <f aca="false">MIN(Inputs!$C$4+B298-1,99)</f>
        <v>98</v>
      </c>
      <c r="D298" s="55" t="n">
        <f aca="false">Inputs!$C$32</f>
        <v>0.1</v>
      </c>
      <c r="E298" s="15" t="n">
        <f aca="false">R297</f>
        <v>0</v>
      </c>
      <c r="F298" s="56" t="n">
        <f aca="false">Q297</f>
        <v>120280.906401393</v>
      </c>
      <c r="G298" s="56" t="n">
        <f aca="false">IF(AND(MOD(A298-1,12)=0,B298&lt;=Inputs!$C$7,E298=0),Inputs!$C$6,0)</f>
        <v>0</v>
      </c>
      <c r="H298" s="56" t="n">
        <f aca="false">IF(B298=1,G298*Inputs!$C$9,0)</f>
        <v>0</v>
      </c>
      <c r="I298" s="56" t="n">
        <f aca="false">I297+G298</f>
        <v>120000</v>
      </c>
      <c r="J298" s="56" t="n">
        <f aca="false">(F298+G298+H298)*((1+D298)^(1/12)-1)</f>
        <v>959.136838560535</v>
      </c>
      <c r="K298" s="56" t="n">
        <f aca="false">(F298+G298+H298+J298)*(Inputs!$C$14+IF(B298&lt;=10,Inputs!$C$12,Inputs!$C$13))/12</f>
        <v>60.6200216199766</v>
      </c>
      <c r="L298" s="56" t="n">
        <f aca="false">IF(OR(E298=1,A298&lt;=Inputs!$C$15),0,MAX(Inputs!$C$8*I298-(F298+G298+H298+J298-K298),0))</f>
        <v>20.5767816668085</v>
      </c>
      <c r="M298" s="56" t="n">
        <f aca="false">L298*INDEX(Rates!$B$2:$C$101,C298+1,IF(Inputs!$C$5="Male",1,2))/1000/12*Inputs!$C$16</f>
        <v>0.6076152153028</v>
      </c>
      <c r="N298" s="56" t="n">
        <f aca="false">IF($V$1=1,MAX(F298+G298+H298+J298-K298-M298,0)*Inputs!$C$22/12,0)</f>
        <v>807.858770687453</v>
      </c>
      <c r="O298" s="56" t="n">
        <f aca="false">IF(AND(MOD(A298,12)=0,B298&gt;=Inputs!$C$18),MAX(F298+G298+H298+J298-K298-M298-N298,0)*Inputs!$C$17,0)</f>
        <v>0</v>
      </c>
      <c r="P298" s="56" t="n">
        <f aca="false">F298+G298+H298+J298-K298-M298-N298+O298</f>
        <v>120370.95683243</v>
      </c>
      <c r="Q298" s="56" t="n">
        <f aca="false">IF(OR(E298=1,P298&lt;=0),0,P298)</f>
        <v>120370.95683243</v>
      </c>
      <c r="R298" s="15" t="n">
        <f aca="false">IF(OR(E298=1,AND(P298&lt;=0,I298&gt;0)),1,0)</f>
        <v>0</v>
      </c>
      <c r="S298" s="15" t="n">
        <f aca="false">IF(L298&gt;0,1,0)</f>
        <v>1</v>
      </c>
    </row>
    <row r="299" customFormat="false" ht="15" hidden="false" customHeight="false" outlineLevel="0" collapsed="false">
      <c r="A299" s="15" t="n">
        <v>298</v>
      </c>
      <c r="B299" s="15" t="n">
        <f aca="false">INT((A299-1)/12)+1</f>
        <v>25</v>
      </c>
      <c r="C299" s="15" t="n">
        <f aca="false">MIN(Inputs!$C$4+B299-1,99)</f>
        <v>98</v>
      </c>
      <c r="D299" s="55" t="n">
        <f aca="false">Inputs!$C$32</f>
        <v>0.1</v>
      </c>
      <c r="E299" s="15" t="n">
        <f aca="false">R298</f>
        <v>0</v>
      </c>
      <c r="F299" s="56" t="n">
        <f aca="false">Q298</f>
        <v>120370.95683243</v>
      </c>
      <c r="G299" s="56" t="n">
        <f aca="false">IF(AND(MOD(A299-1,12)=0,B299&lt;=Inputs!$C$7,E299=0),Inputs!$C$6,0)</f>
        <v>0</v>
      </c>
      <c r="H299" s="56" t="n">
        <f aca="false">IF(B299=1,G299*Inputs!$C$9,0)</f>
        <v>0</v>
      </c>
      <c r="I299" s="56" t="n">
        <f aca="false">I298+G299</f>
        <v>120000</v>
      </c>
      <c r="J299" s="56" t="n">
        <f aca="false">(F299+G299+H299)*((1+D299)^(1/12)-1)</f>
        <v>959.854913343313</v>
      </c>
      <c r="K299" s="56" t="n">
        <f aca="false">(F299+G299+H299+J299)*(Inputs!$C$14+IF(B299&lt;=10,Inputs!$C$12,Inputs!$C$13))/12</f>
        <v>60.6654058728869</v>
      </c>
      <c r="L299" s="56" t="n">
        <f aca="false">IF(OR(E299=1,A299&lt;=Inputs!$C$15),0,MAX(Inputs!$C$8*I299-(F299+G299+H299+J299-K299),0))</f>
        <v>0</v>
      </c>
      <c r="M299" s="56" t="n">
        <f aca="false">L299*INDEX(Rates!$B$2:$C$101,C299+1,IF(Inputs!$C$5="Male",1,2))/1000/12*Inputs!$C$16</f>
        <v>0</v>
      </c>
      <c r="N299" s="56" t="n">
        <f aca="false">IF($V$1=1,MAX(F299+G299+H299+J299-K299-M299,0)*Inputs!$C$22/12,0)</f>
        <v>808.467642266006</v>
      </c>
      <c r="O299" s="56" t="n">
        <f aca="false">IF(AND(MOD(A299,12)=0,B299&gt;=Inputs!$C$18),MAX(F299+G299+H299+J299-K299-M299-N299,0)*Inputs!$C$17,0)</f>
        <v>0</v>
      </c>
      <c r="P299" s="56" t="n">
        <f aca="false">F299+G299+H299+J299-K299-M299-N299+O299</f>
        <v>120461.678697635</v>
      </c>
      <c r="Q299" s="56" t="n">
        <f aca="false">IF(OR(E299=1,P299&lt;=0),0,P299)</f>
        <v>120461.678697635</v>
      </c>
      <c r="R299" s="15" t="n">
        <f aca="false">IF(OR(E299=1,AND(P299&lt;=0,I299&gt;0)),1,0)</f>
        <v>0</v>
      </c>
      <c r="S299" s="15" t="n">
        <f aca="false">IF(L299&gt;0,1,0)</f>
        <v>0</v>
      </c>
    </row>
    <row r="300" customFormat="false" ht="15" hidden="false" customHeight="false" outlineLevel="0" collapsed="false">
      <c r="A300" s="15" t="n">
        <v>299</v>
      </c>
      <c r="B300" s="15" t="n">
        <f aca="false">INT((A300-1)/12)+1</f>
        <v>25</v>
      </c>
      <c r="C300" s="15" t="n">
        <f aca="false">MIN(Inputs!$C$4+B300-1,99)</f>
        <v>98</v>
      </c>
      <c r="D300" s="55" t="n">
        <f aca="false">Inputs!$C$32</f>
        <v>0.1</v>
      </c>
      <c r="E300" s="15" t="n">
        <f aca="false">R299</f>
        <v>0</v>
      </c>
      <c r="F300" s="56" t="n">
        <f aca="false">Q299</f>
        <v>120461.678697635</v>
      </c>
      <c r="G300" s="56" t="n">
        <f aca="false">IF(AND(MOD(A300-1,12)=0,B300&lt;=Inputs!$C$7,E300=0),Inputs!$C$6,0)</f>
        <v>0</v>
      </c>
      <c r="H300" s="56" t="n">
        <f aca="false">IF(B300=1,G300*Inputs!$C$9,0)</f>
        <v>0</v>
      </c>
      <c r="I300" s="56" t="n">
        <f aca="false">I299+G300</f>
        <v>120000</v>
      </c>
      <c r="J300" s="56" t="n">
        <f aca="false">(F300+G300+H300)*((1+D300)^(1/12)-1)</f>
        <v>960.578342236425</v>
      </c>
      <c r="K300" s="56" t="n">
        <f aca="false">(F300+G300+H300+J300)*(Inputs!$C$14+IF(B300&lt;=10,Inputs!$C$12,Inputs!$C$13))/12</f>
        <v>60.7111285199356</v>
      </c>
      <c r="L300" s="56" t="n">
        <f aca="false">IF(OR(E300=1,A300&lt;=Inputs!$C$15),0,MAX(Inputs!$C$8*I300-(F300+G300+H300+J300-K300),0))</f>
        <v>0</v>
      </c>
      <c r="M300" s="56" t="n">
        <f aca="false">L300*INDEX(Rates!$B$2:$C$101,C300+1,IF(Inputs!$C$5="Male",1,2))/1000/12*Inputs!$C$16</f>
        <v>0</v>
      </c>
      <c r="N300" s="56" t="n">
        <f aca="false">IF($V$1=1,MAX(F300+G300+H300+J300-K300-M300,0)*Inputs!$C$22/12,0)</f>
        <v>809.076972742342</v>
      </c>
      <c r="O300" s="56" t="n">
        <f aca="false">IF(AND(MOD(A300,12)=0,B300&gt;=Inputs!$C$18),MAX(F300+G300+H300+J300-K300-M300-N300,0)*Inputs!$C$17,0)</f>
        <v>0</v>
      </c>
      <c r="P300" s="56" t="n">
        <f aca="false">F300+G300+H300+J300-K300-M300-N300+O300</f>
        <v>120552.468938609</v>
      </c>
      <c r="Q300" s="56" t="n">
        <f aca="false">IF(OR(E300=1,P300&lt;=0),0,P300)</f>
        <v>120552.468938609</v>
      </c>
      <c r="R300" s="15" t="n">
        <f aca="false">IF(OR(E300=1,AND(P300&lt;=0,I300&gt;0)),1,0)</f>
        <v>0</v>
      </c>
      <c r="S300" s="15" t="n">
        <f aca="false">IF(L300&gt;0,1,0)</f>
        <v>0</v>
      </c>
    </row>
    <row r="301" customFormat="false" ht="15" hidden="false" customHeight="false" outlineLevel="0" collapsed="false">
      <c r="A301" s="15" t="n">
        <v>300</v>
      </c>
      <c r="B301" s="15" t="n">
        <f aca="false">INT((A301-1)/12)+1</f>
        <v>25</v>
      </c>
      <c r="C301" s="15" t="n">
        <f aca="false">MIN(Inputs!$C$4+B301-1,99)</f>
        <v>98</v>
      </c>
      <c r="D301" s="55" t="n">
        <f aca="false">Inputs!$C$32</f>
        <v>0.1</v>
      </c>
      <c r="E301" s="15" t="n">
        <f aca="false">R300</f>
        <v>0</v>
      </c>
      <c r="F301" s="56" t="n">
        <f aca="false">Q300</f>
        <v>120552.468938609</v>
      </c>
      <c r="G301" s="56" t="n">
        <f aca="false">IF(AND(MOD(A301-1,12)=0,B301&lt;=Inputs!$C$7,E301=0),Inputs!$C$6,0)</f>
        <v>0</v>
      </c>
      <c r="H301" s="56" t="n">
        <f aca="false">IF(B301=1,G301*Inputs!$C$9,0)</f>
        <v>0</v>
      </c>
      <c r="I301" s="56" t="n">
        <f aca="false">I300+G301</f>
        <v>120000</v>
      </c>
      <c r="J301" s="56" t="n">
        <f aca="false">(F301+G301+H301)*((1+D301)^(1/12)-1)</f>
        <v>961.302316367527</v>
      </c>
      <c r="K301" s="56" t="n">
        <f aca="false">(F301+G301+H301+J301)*(Inputs!$C$14+IF(B301&lt;=10,Inputs!$C$12,Inputs!$C$13))/12</f>
        <v>60.7568856274883</v>
      </c>
      <c r="L301" s="56" t="n">
        <f aca="false">IF(OR(E301=1,A301&lt;=Inputs!$C$15),0,MAX(Inputs!$C$8*I301-(F301+G301+H301+J301-K301),0))</f>
        <v>0</v>
      </c>
      <c r="M301" s="56" t="n">
        <f aca="false">L301*INDEX(Rates!$B$2:$C$101,C301+1,IF(Inputs!$C$5="Male",1,2))/1000/12*Inputs!$C$16</f>
        <v>0</v>
      </c>
      <c r="N301" s="56" t="n">
        <f aca="false">IF($V$1=1,MAX(F301+G301+H301+J301-K301-M301,0)*Inputs!$C$22/12,0)</f>
        <v>809.686762462327</v>
      </c>
      <c r="O301" s="56" t="n">
        <f aca="false">IF(AND(MOD(A301,12)=0,B301&gt;=Inputs!$C$18),MAX(F301+G301+H301+J301-K301-M301-N301,0)*Inputs!$C$17,0)</f>
        <v>603.216638034434</v>
      </c>
      <c r="P301" s="56" t="n">
        <f aca="false">F301+G301+H301+J301-K301-M301-N301+O301</f>
        <v>121246.544244921</v>
      </c>
      <c r="Q301" s="56" t="n">
        <f aca="false">IF(OR(E301=1,P301&lt;=0),0,P301)</f>
        <v>121246.544244921</v>
      </c>
      <c r="R301" s="15" t="n">
        <f aca="false">IF(OR(E301=1,AND(P301&lt;=0,I301&gt;0)),1,0)</f>
        <v>0</v>
      </c>
      <c r="S301" s="15" t="n">
        <f aca="false">IF(L301&gt;0,1,0)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2026-10-15T13:38:13Z</dcterms:created>
  <dc:creator>openpyxl</dc:creator>
  <dc:description/>
  <dc:language>en-US</dc:language>
  <cp:lastModifiedBy/>
  <dcterms:modified xsi:type="dcterms:W3CDTF">2026-10-15T13:38:23Z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